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C1DDB3A6-F6A2-42C6-B44D-22212007CD06}"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4" i="33" l="1"/>
  <c r="A36" i="15" l="1"/>
  <c r="B34" i="15"/>
  <c r="ML8" i="33"/>
  <c r="MM8" i="33"/>
  <c r="MN8" i="33"/>
  <c r="MO8" i="33"/>
  <c r="MP8" i="33"/>
  <c r="MQ8" i="33"/>
  <c r="MR8" i="33"/>
  <c r="MS8" i="33"/>
  <c r="MT8" i="33"/>
  <c r="MU8" i="33"/>
  <c r="MV8" i="33"/>
  <c r="MW8" i="33"/>
  <c r="MX8" i="33"/>
  <c r="MY8" i="33"/>
  <c r="MZ8" i="33"/>
  <c r="NA8" i="33"/>
  <c r="NB8" i="33"/>
  <c r="NC8" i="33"/>
  <c r="ND8" i="33"/>
  <c r="NE8" i="33"/>
  <c r="MK8" i="33"/>
  <c r="M6" i="15"/>
  <c r="L6" i="15"/>
  <c r="K6" i="15"/>
  <c r="D6" i="15"/>
  <c r="L25" i="15"/>
  <c r="J25" i="15"/>
  <c r="F25" i="15"/>
  <c r="M25" i="15" s="1"/>
  <c r="D25" i="15"/>
  <c r="K7" i="15"/>
  <c r="N7" i="15" s="1"/>
  <c r="L7" i="15"/>
  <c r="M7" i="15"/>
  <c r="D7" i="15"/>
  <c r="K25" i="15" l="1"/>
  <c r="M24" i="15"/>
  <c r="L24" i="15"/>
  <c r="K24" i="15"/>
  <c r="D24" i="15"/>
  <c r="M8" i="15"/>
  <c r="M9" i="15"/>
  <c r="M10" i="15"/>
  <c r="M11" i="15"/>
  <c r="M12" i="15"/>
  <c r="M13" i="15"/>
  <c r="M14" i="15"/>
  <c r="M15" i="15"/>
  <c r="M16" i="15"/>
  <c r="M17" i="15"/>
  <c r="M18" i="15"/>
  <c r="M19" i="15"/>
  <c r="M20" i="15"/>
  <c r="M21" i="15"/>
  <c r="M22" i="15"/>
  <c r="M23" i="15"/>
  <c r="M26" i="15"/>
  <c r="K9" i="15"/>
  <c r="C34" i="15"/>
  <c r="J8" i="15"/>
  <c r="K8" i="15" s="1"/>
  <c r="J9" i="15"/>
  <c r="J10" i="15"/>
  <c r="J11" i="15"/>
  <c r="K11" i="15" s="1"/>
  <c r="J12" i="15"/>
  <c r="K12" i="15" s="1"/>
  <c r="J13" i="15"/>
  <c r="K13" i="15" s="1"/>
  <c r="J14" i="15"/>
  <c r="J15" i="15"/>
  <c r="K15" i="15" s="1"/>
  <c r="J16" i="15"/>
  <c r="K16" i="15" s="1"/>
  <c r="J17" i="15"/>
  <c r="K17" i="15" s="1"/>
  <c r="J18" i="15"/>
  <c r="J19" i="15"/>
  <c r="K19" i="15" s="1"/>
  <c r="J20" i="15"/>
  <c r="J21" i="15"/>
  <c r="K21" i="15" s="1"/>
  <c r="O21" i="15" s="1"/>
  <c r="J22" i="15"/>
  <c r="J23" i="15"/>
  <c r="J26" i="15"/>
  <c r="O5" i="15"/>
  <c r="O7" i="15" s="1"/>
  <c r="N21" i="15" l="1"/>
  <c r="K23" i="15"/>
  <c r="N23" i="15" s="1"/>
  <c r="O8" i="15"/>
  <c r="O9" i="15"/>
  <c r="O11" i="15"/>
  <c r="O12" i="15"/>
  <c r="O13" i="15"/>
  <c r="O15" i="15"/>
  <c r="O16" i="15"/>
  <c r="O19" i="15"/>
  <c r="O17" i="15"/>
  <c r="K14" i="15"/>
  <c r="N14" i="15" s="1"/>
  <c r="K22" i="15"/>
  <c r="N22" i="15" s="1"/>
  <c r="K18" i="15"/>
  <c r="O18" i="15" s="1"/>
  <c r="N10" i="15"/>
  <c r="K10" i="15"/>
  <c r="O10" i="15" s="1"/>
  <c r="N17" i="15"/>
  <c r="N13" i="15"/>
  <c r="N9" i="15"/>
  <c r="K26" i="15"/>
  <c r="O26" i="15" s="1"/>
  <c r="K20" i="15"/>
  <c r="O20" i="15" s="1"/>
  <c r="N19" i="15"/>
  <c r="N16" i="15"/>
  <c r="N12" i="15"/>
  <c r="N8" i="15"/>
  <c r="N15" i="15"/>
  <c r="N11" i="15"/>
  <c r="N24" i="15"/>
  <c r="O24" i="15"/>
  <c r="P5" i="15"/>
  <c r="P7" i="15" s="1"/>
  <c r="C17" i="33"/>
  <c r="F9" i="30"/>
  <c r="F7" i="30"/>
  <c r="F8" i="30"/>
  <c r="L11" i="15"/>
  <c r="L12" i="15"/>
  <c r="D11" i="15"/>
  <c r="D12" i="15"/>
  <c r="N20" i="15" l="1"/>
  <c r="C25" i="33"/>
  <c r="O22" i="15"/>
  <c r="O23" i="15"/>
  <c r="P24" i="15"/>
  <c r="P8" i="15"/>
  <c r="P10" i="15"/>
  <c r="P12" i="15"/>
  <c r="P11" i="15"/>
  <c r="P14" i="15"/>
  <c r="P9" i="15"/>
  <c r="P17" i="15"/>
  <c r="P18" i="15"/>
  <c r="P13" i="15"/>
  <c r="P21" i="15"/>
  <c r="P23" i="15"/>
  <c r="P16" i="15"/>
  <c r="P20" i="15"/>
  <c r="P22" i="15"/>
  <c r="P26" i="15"/>
  <c r="P15" i="15"/>
  <c r="P19" i="15"/>
  <c r="N18" i="15"/>
  <c r="N26" i="15"/>
  <c r="O14" i="15"/>
  <c r="Q5" i="15"/>
  <c r="Q7" i="15" s="1"/>
  <c r="O80" i="33"/>
  <c r="O79" i="33"/>
  <c r="C52" i="33"/>
  <c r="Q8" i="15" l="1"/>
  <c r="Q9" i="15"/>
  <c r="Q11" i="15"/>
  <c r="Q10" i="15"/>
  <c r="Q13" i="15"/>
  <c r="Q14" i="15"/>
  <c r="Q17" i="15"/>
  <c r="Q15" i="15"/>
  <c r="Q16" i="15"/>
  <c r="Q18" i="15"/>
  <c r="Q19" i="15"/>
  <c r="Q21" i="15"/>
  <c r="Q23" i="15"/>
  <c r="Q20" i="15"/>
  <c r="Q12" i="15"/>
  <c r="Q26" i="15"/>
  <c r="Q22" i="15"/>
  <c r="Q24" i="15"/>
  <c r="R5" i="15"/>
  <c r="R7" i="15" s="1"/>
  <c r="F10" i="30"/>
  <c r="R8" i="15" l="1"/>
  <c r="R9" i="15"/>
  <c r="R11" i="15"/>
  <c r="R10" i="15"/>
  <c r="R12" i="15"/>
  <c r="R13" i="15"/>
  <c r="R15" i="15"/>
  <c r="R14" i="15"/>
  <c r="R16" i="15"/>
  <c r="R17" i="15"/>
  <c r="R18" i="15"/>
  <c r="R20" i="15"/>
  <c r="R22" i="15"/>
  <c r="R26" i="15"/>
  <c r="R19" i="15"/>
  <c r="R21" i="15"/>
  <c r="R23" i="15"/>
  <c r="R24" i="15"/>
  <c r="S5" i="15"/>
  <c r="S7" i="15" s="1"/>
  <c r="C10" i="33"/>
  <c r="F12" i="30" s="1"/>
  <c r="AA50" i="30" s="1"/>
  <c r="C42" i="33" s="1"/>
  <c r="S6" i="15" l="1"/>
  <c r="S8" i="15"/>
  <c r="S10" i="15"/>
  <c r="S9" i="15"/>
  <c r="S14" i="15"/>
  <c r="S12" i="15"/>
  <c r="S11" i="15"/>
  <c r="S13" i="15"/>
  <c r="S16" i="15"/>
  <c r="S18" i="15"/>
  <c r="S19" i="15"/>
  <c r="S15" i="15"/>
  <c r="S17" i="15"/>
  <c r="S20" i="15"/>
  <c r="S22" i="15"/>
  <c r="S26" i="15"/>
  <c r="S21" i="15"/>
  <c r="S23" i="15"/>
  <c r="S24" i="15"/>
  <c r="T5" i="15"/>
  <c r="T7"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4" i="15"/>
  <c r="T8" i="15"/>
  <c r="T10" i="15"/>
  <c r="T12" i="15"/>
  <c r="T14" i="15"/>
  <c r="T13" i="15"/>
  <c r="T15" i="15"/>
  <c r="T9" i="15"/>
  <c r="T11" i="15"/>
  <c r="T16" i="15"/>
  <c r="T21" i="15"/>
  <c r="T23" i="15"/>
  <c r="T18" i="15"/>
  <c r="T19" i="15"/>
  <c r="T20" i="15"/>
  <c r="T22" i="15"/>
  <c r="T26" i="15"/>
  <c r="T17" i="15"/>
  <c r="O6" i="15"/>
  <c r="N6" i="15"/>
  <c r="P6" i="15"/>
  <c r="Q6" i="15"/>
  <c r="R6" i="15"/>
  <c r="U5" i="15"/>
  <c r="U7"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8" i="33"/>
  <c r="H68" i="33" s="1"/>
  <c r="I68" i="33" s="1"/>
  <c r="J68" i="33" s="1"/>
  <c r="K68" i="33" s="1"/>
  <c r="L68" i="33" s="1"/>
  <c r="M68" i="33" s="1"/>
  <c r="N68" i="33" s="1"/>
  <c r="O68" i="33" s="1"/>
  <c r="C43" i="33"/>
  <c r="U8" i="15" l="1"/>
  <c r="U6" i="15"/>
  <c r="U9" i="15"/>
  <c r="U11" i="15"/>
  <c r="U13" i="15"/>
  <c r="U10" i="15"/>
  <c r="U12" i="15"/>
  <c r="U14" i="15"/>
  <c r="U17" i="15"/>
  <c r="U18" i="15"/>
  <c r="U15" i="15"/>
  <c r="U21" i="15"/>
  <c r="U23" i="15"/>
  <c r="U16" i="15"/>
  <c r="U19" i="15"/>
  <c r="U20" i="15"/>
  <c r="U26" i="15"/>
  <c r="U22" i="15"/>
  <c r="U24" i="15"/>
  <c r="V5" i="15"/>
  <c r="V7"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8" i="15" l="1"/>
  <c r="V6" i="15"/>
  <c r="V9" i="15"/>
  <c r="V11" i="15"/>
  <c r="V13" i="15"/>
  <c r="V15" i="15"/>
  <c r="V10" i="15"/>
  <c r="V12" i="15"/>
  <c r="V16" i="15"/>
  <c r="V17" i="15"/>
  <c r="V18" i="15"/>
  <c r="V14" i="15"/>
  <c r="V19" i="15"/>
  <c r="V20" i="15"/>
  <c r="V22" i="15"/>
  <c r="V26" i="15"/>
  <c r="V21" i="15"/>
  <c r="V23" i="15"/>
  <c r="V24" i="15"/>
  <c r="W5" i="15"/>
  <c r="W7"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76" i="33"/>
  <c r="C75" i="33"/>
  <c r="C74" i="33"/>
  <c r="C73" i="33"/>
  <c r="C72" i="33"/>
  <c r="C71" i="33"/>
  <c r="C69" i="33"/>
  <c r="E67" i="33"/>
  <c r="I65" i="33"/>
  <c r="AM5" i="33" s="1"/>
  <c r="DW8" i="33" s="1"/>
  <c r="K38" i="33"/>
  <c r="K39" i="33" s="1"/>
  <c r="G38" i="33"/>
  <c r="C39" i="33"/>
  <c r="C28" i="33"/>
  <c r="C31" i="33" s="1"/>
  <c r="C26" i="33"/>
  <c r="C24" i="33"/>
  <c r="C23" i="33"/>
  <c r="C22" i="33"/>
  <c r="C18" i="33"/>
  <c r="C16" i="33"/>
  <c r="C8" i="33"/>
  <c r="C11" i="33" s="1"/>
  <c r="W6" i="15" l="1"/>
  <c r="W8" i="15"/>
  <c r="W10" i="15"/>
  <c r="W9" i="15"/>
  <c r="W11" i="15"/>
  <c r="W12" i="15"/>
  <c r="W14" i="15"/>
  <c r="W13" i="15"/>
  <c r="W16" i="15"/>
  <c r="W18" i="15"/>
  <c r="W19" i="15"/>
  <c r="W17" i="15"/>
  <c r="W15" i="15"/>
  <c r="W20" i="15"/>
  <c r="W22" i="15"/>
  <c r="W26" i="15"/>
  <c r="W23" i="15"/>
  <c r="W21" i="15"/>
  <c r="W24" i="15"/>
  <c r="X5" i="15"/>
  <c r="X7"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65" i="33"/>
  <c r="C35" i="33"/>
  <c r="C32" i="33"/>
  <c r="C29" i="33"/>
  <c r="I38" i="33"/>
  <c r="L8" i="15"/>
  <c r="L15" i="15"/>
  <c r="L16" i="15"/>
  <c r="L17" i="15"/>
  <c r="L18" i="15"/>
  <c r="L19" i="15"/>
  <c r="L10" i="15"/>
  <c r="L20" i="15"/>
  <c r="L21" i="15"/>
  <c r="L22" i="15"/>
  <c r="L23" i="15"/>
  <c r="L26" i="15"/>
  <c r="X6" i="15" l="1"/>
  <c r="X24" i="15"/>
  <c r="X10" i="15"/>
  <c r="X8" i="15"/>
  <c r="X12" i="15"/>
  <c r="X9" i="15"/>
  <c r="X11" i="15"/>
  <c r="X14" i="15"/>
  <c r="X15" i="15"/>
  <c r="X16" i="15"/>
  <c r="X13" i="15"/>
  <c r="X17" i="15"/>
  <c r="X18" i="15"/>
  <c r="X21" i="15"/>
  <c r="X23" i="15"/>
  <c r="X19" i="15"/>
  <c r="X20" i="15"/>
  <c r="X22" i="15"/>
  <c r="X26" i="15"/>
  <c r="Y5" i="15"/>
  <c r="Y7"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8" i="15" l="1"/>
  <c r="Y6" i="15"/>
  <c r="Y9" i="15"/>
  <c r="Y11" i="15"/>
  <c r="Y10" i="15"/>
  <c r="Y13" i="15"/>
  <c r="Y12" i="15"/>
  <c r="Y14" i="15"/>
  <c r="Y15" i="15"/>
  <c r="Y17" i="15"/>
  <c r="Y16" i="15"/>
  <c r="Y18" i="15"/>
  <c r="Y21" i="15"/>
  <c r="Y23" i="15"/>
  <c r="Y20" i="15"/>
  <c r="Y19" i="15"/>
  <c r="Y22" i="15"/>
  <c r="Y26" i="15"/>
  <c r="Y24" i="15"/>
  <c r="Z5" i="15"/>
  <c r="Z7" i="15" s="1"/>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Z8" i="15" l="1"/>
  <c r="Z6" i="15"/>
  <c r="Z9" i="15"/>
  <c r="Z13" i="15"/>
  <c r="Z15" i="15"/>
  <c r="Z11" i="15"/>
  <c r="Z12" i="15"/>
  <c r="Z18" i="15"/>
  <c r="Z10" i="15"/>
  <c r="Z14" i="15"/>
  <c r="Z16" i="15"/>
  <c r="Z17" i="15"/>
  <c r="Z20" i="15"/>
  <c r="Z22" i="15"/>
  <c r="Z26" i="15"/>
  <c r="Z21" i="15"/>
  <c r="Z23" i="15"/>
  <c r="Z19" i="15"/>
  <c r="Z24" i="15"/>
  <c r="AA5" i="15"/>
  <c r="AA7" i="15" s="1"/>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8" i="15"/>
  <c r="AA10" i="15"/>
  <c r="AA9" i="15"/>
  <c r="AA14" i="15"/>
  <c r="AA13" i="15"/>
  <c r="AA16" i="15"/>
  <c r="AA18" i="15"/>
  <c r="AA17" i="15"/>
  <c r="AA19" i="15"/>
  <c r="AA12" i="15"/>
  <c r="AA15" i="15"/>
  <c r="AA20" i="15"/>
  <c r="AA22" i="15"/>
  <c r="AA26" i="15"/>
  <c r="AA11" i="15"/>
  <c r="AA23" i="15"/>
  <c r="AA21" i="15"/>
  <c r="AA24" i="15"/>
  <c r="AB5" i="15"/>
  <c r="AB7" i="15" s="1"/>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4" i="15" l="1"/>
  <c r="AB6" i="15"/>
  <c r="AB10" i="15"/>
  <c r="AB9" i="15"/>
  <c r="AB11" i="15"/>
  <c r="AB12" i="15"/>
  <c r="AB14" i="15"/>
  <c r="AB16" i="15"/>
  <c r="AB8" i="15"/>
  <c r="AB17" i="15"/>
  <c r="AB18" i="15"/>
  <c r="AB15" i="15"/>
  <c r="AB19" i="15"/>
  <c r="AB21" i="15"/>
  <c r="AB23" i="15"/>
  <c r="AB13" i="15"/>
  <c r="AB20" i="15"/>
  <c r="AB22" i="15"/>
  <c r="AB26" i="15"/>
  <c r="AC5" i="15"/>
  <c r="AC7" i="15" s="1"/>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8" i="15" l="1"/>
  <c r="AC6" i="15"/>
  <c r="AC9" i="15"/>
  <c r="AC11" i="15"/>
  <c r="AC10" i="15"/>
  <c r="AC12" i="15"/>
  <c r="AC13" i="15"/>
  <c r="AC14" i="15"/>
  <c r="AC17" i="15"/>
  <c r="AC16" i="15"/>
  <c r="AC18" i="15"/>
  <c r="AC15" i="15"/>
  <c r="AC19" i="15"/>
  <c r="AC21" i="15"/>
  <c r="AC23" i="15"/>
  <c r="AC20" i="15"/>
  <c r="AC22" i="15"/>
  <c r="AC26" i="15"/>
  <c r="AC24" i="15"/>
  <c r="AD5" i="15"/>
  <c r="AD7" i="15" s="1"/>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8" i="15" l="1"/>
  <c r="AD9" i="15"/>
  <c r="AD6" i="15"/>
  <c r="AD11" i="15"/>
  <c r="AD10" i="15"/>
  <c r="AD12" i="15"/>
  <c r="AD13" i="15"/>
  <c r="AD15" i="15"/>
  <c r="AD14" i="15"/>
  <c r="AD16" i="15"/>
  <c r="AD17" i="15"/>
  <c r="AD20" i="15"/>
  <c r="AD22" i="15"/>
  <c r="AD26" i="15"/>
  <c r="AD18" i="15"/>
  <c r="AD19" i="15"/>
  <c r="AD21" i="15"/>
  <c r="AD23" i="15"/>
  <c r="AD24" i="15"/>
  <c r="AE5" i="15"/>
  <c r="AE7" i="15" s="1"/>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8" i="15"/>
  <c r="D9" i="15"/>
  <c r="D13" i="15"/>
  <c r="D14" i="15"/>
  <c r="D15" i="15"/>
  <c r="D16" i="15"/>
  <c r="D17" i="15"/>
  <c r="D18" i="15"/>
  <c r="D19" i="15"/>
  <c r="D10" i="15"/>
  <c r="D20" i="15"/>
  <c r="D21" i="15"/>
  <c r="D22" i="15"/>
  <c r="D23" i="15"/>
  <c r="D26" i="15"/>
  <c r="C8" i="15"/>
  <c r="C9" i="15"/>
  <c r="C13" i="15"/>
  <c r="C14" i="15"/>
  <c r="C15" i="15"/>
  <c r="C16" i="15"/>
  <c r="C17" i="15"/>
  <c r="C18" i="15"/>
  <c r="C19" i="15"/>
  <c r="C10" i="15"/>
  <c r="C20" i="15"/>
  <c r="C21" i="15"/>
  <c r="C22" i="15"/>
  <c r="C23" i="15"/>
  <c r="C26" i="15"/>
  <c r="AE6" i="15" l="1"/>
  <c r="AE8" i="15"/>
  <c r="AE10" i="15"/>
  <c r="AE9" i="15"/>
  <c r="AE14" i="15"/>
  <c r="AE11" i="15"/>
  <c r="AE12" i="15"/>
  <c r="AE13" i="15"/>
  <c r="AE15" i="15"/>
  <c r="AE16" i="15"/>
  <c r="AE18" i="15"/>
  <c r="AE19" i="15"/>
  <c r="AE17" i="15"/>
  <c r="AE20" i="15"/>
  <c r="AE22" i="15"/>
  <c r="AE26" i="15"/>
  <c r="AE21" i="15"/>
  <c r="AE23" i="15"/>
  <c r="AE24" i="15"/>
  <c r="AF5" i="15"/>
  <c r="AF7" i="15" s="1"/>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4" i="15" l="1"/>
  <c r="AF6" i="15"/>
  <c r="AF8" i="15"/>
  <c r="AF10" i="15"/>
  <c r="AF12" i="15"/>
  <c r="AF9" i="15"/>
  <c r="AF14" i="15"/>
  <c r="AF11" i="15"/>
  <c r="AF13" i="15"/>
  <c r="AF15" i="15"/>
  <c r="AF17" i="15"/>
  <c r="AF18" i="15"/>
  <c r="AF21" i="15"/>
  <c r="AF23" i="15"/>
  <c r="AF16" i="15"/>
  <c r="AF20" i="15"/>
  <c r="AF22" i="15"/>
  <c r="AF26" i="15"/>
  <c r="AF19" i="15"/>
  <c r="AG5" i="15"/>
  <c r="AG7" i="15" s="1"/>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8" i="15" l="1"/>
  <c r="AG6" i="15"/>
  <c r="AG9" i="15"/>
  <c r="AG11" i="15"/>
  <c r="AG10" i="15"/>
  <c r="AG13" i="15"/>
  <c r="AG14" i="15"/>
  <c r="AG12" i="15"/>
  <c r="AG17" i="15"/>
  <c r="AG16" i="15"/>
  <c r="AG15" i="15"/>
  <c r="AG18" i="15"/>
  <c r="AG19" i="15"/>
  <c r="AG21" i="15"/>
  <c r="AG23" i="15"/>
  <c r="AG20" i="15"/>
  <c r="AG26" i="15"/>
  <c r="AG22" i="15"/>
  <c r="AG24" i="15"/>
  <c r="AH5" i="15"/>
  <c r="AH7" i="15" s="1"/>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8" i="15" l="1"/>
  <c r="AH9" i="15"/>
  <c r="AH11" i="15"/>
  <c r="AH6" i="15"/>
  <c r="AH12" i="15"/>
  <c r="AH13" i="15"/>
  <c r="AH15" i="15"/>
  <c r="AH10" i="15"/>
  <c r="AH14" i="15"/>
  <c r="AH16" i="15"/>
  <c r="AH17" i="15"/>
  <c r="AH18" i="15"/>
  <c r="AH20" i="15"/>
  <c r="AH22" i="15"/>
  <c r="AH26" i="15"/>
  <c r="AH19" i="15"/>
  <c r="AH21" i="15"/>
  <c r="AH23" i="15"/>
  <c r="AH24" i="15"/>
  <c r="AI5" i="15"/>
  <c r="AI7" i="15" s="1"/>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8" i="15"/>
  <c r="AI10" i="15"/>
  <c r="AI9" i="15"/>
  <c r="AI14" i="15"/>
  <c r="AI12" i="15"/>
  <c r="AI13" i="15"/>
  <c r="AI11" i="15"/>
  <c r="AI16" i="15"/>
  <c r="AI18" i="15"/>
  <c r="AI19" i="15"/>
  <c r="AI15" i="15"/>
  <c r="AI17" i="15"/>
  <c r="AI20" i="15"/>
  <c r="AI22" i="15"/>
  <c r="AI26" i="15"/>
  <c r="AI21" i="15"/>
  <c r="AI23" i="15"/>
  <c r="AI24" i="15"/>
  <c r="AJ5" i="15"/>
  <c r="AJ7" i="15" s="1"/>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8" i="15"/>
  <c r="AJ10" i="15"/>
  <c r="AJ12" i="15"/>
  <c r="AJ11" i="15"/>
  <c r="AJ24" i="15"/>
  <c r="AJ14" i="15"/>
  <c r="AJ9" i="15"/>
  <c r="AJ13" i="15"/>
  <c r="AJ15" i="15"/>
  <c r="AJ16" i="15"/>
  <c r="AJ21" i="15"/>
  <c r="AJ23" i="15"/>
  <c r="AJ17" i="15"/>
  <c r="AJ18" i="15"/>
  <c r="AJ19" i="15"/>
  <c r="AJ20" i="15"/>
  <c r="AJ22" i="15"/>
  <c r="AJ26" i="15"/>
  <c r="AK5" i="15"/>
  <c r="AK7" i="15" s="1"/>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8" i="15" l="1"/>
  <c r="AK6" i="15"/>
  <c r="AK9" i="15"/>
  <c r="AK11" i="15"/>
  <c r="AK13" i="15"/>
  <c r="AK12" i="15"/>
  <c r="AK14" i="15"/>
  <c r="AK17" i="15"/>
  <c r="AK18" i="15"/>
  <c r="AK21" i="15"/>
  <c r="AK23" i="15"/>
  <c r="AK15" i="15"/>
  <c r="AK16" i="15"/>
  <c r="AK10" i="15"/>
  <c r="AK19" i="15"/>
  <c r="AK20" i="15"/>
  <c r="AK26" i="15"/>
  <c r="AK22" i="15"/>
  <c r="AK24" i="15"/>
  <c r="AL5" i="15"/>
  <c r="AL7" i="15" s="1"/>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8" i="15" l="1"/>
  <c r="AL6" i="15"/>
  <c r="AL9" i="15"/>
  <c r="AL10" i="15"/>
  <c r="AL11" i="15"/>
  <c r="AL13" i="15"/>
  <c r="AL15" i="15"/>
  <c r="AL16" i="15"/>
  <c r="AL17" i="15"/>
  <c r="AL14" i="15"/>
  <c r="AL18" i="15"/>
  <c r="AL12" i="15"/>
  <c r="AL19" i="15"/>
  <c r="AL20" i="15"/>
  <c r="AL22" i="15"/>
  <c r="AL26" i="15"/>
  <c r="AL21" i="15"/>
  <c r="AL23" i="15"/>
  <c r="AL24" i="15"/>
  <c r="AM5" i="15"/>
  <c r="AM7" i="15" s="1"/>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79" i="33" s="1"/>
  <c r="AN84" i="33"/>
  <c r="BJ84" i="33" s="1"/>
  <c r="F11" i="30"/>
  <c r="D11" i="30"/>
  <c r="I9" i="15"/>
  <c r="L9" i="15" s="1"/>
  <c r="AM6" i="15" l="1"/>
  <c r="AM8" i="15"/>
  <c r="AM10" i="15"/>
  <c r="AM9" i="15"/>
  <c r="AM11" i="15"/>
  <c r="AM12" i="15"/>
  <c r="AM14" i="15"/>
  <c r="AM13" i="15"/>
  <c r="AM16" i="15"/>
  <c r="AM18" i="15"/>
  <c r="AM15" i="15"/>
  <c r="AM19" i="15"/>
  <c r="AM17" i="15"/>
  <c r="AM20" i="15"/>
  <c r="AM22" i="15"/>
  <c r="AM26" i="15"/>
  <c r="AM23" i="15"/>
  <c r="AM21" i="15"/>
  <c r="AM24" i="15"/>
  <c r="AN5" i="15"/>
  <c r="AN7" i="15" s="1"/>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C37" i="33" s="1"/>
  <c r="E80" i="33"/>
  <c r="AN85" i="33"/>
  <c r="BJ85" i="33" s="1"/>
  <c r="I13" i="15"/>
  <c r="AK6" i="33" l="1"/>
  <c r="HE8" i="33" s="1"/>
  <c r="C36" i="33"/>
  <c r="AN6" i="15"/>
  <c r="AN24" i="15"/>
  <c r="AN10" i="15"/>
  <c r="AN8" i="15"/>
  <c r="AN12" i="15"/>
  <c r="AN14" i="15"/>
  <c r="AN11" i="15"/>
  <c r="AN9" i="15"/>
  <c r="AN13" i="15"/>
  <c r="AN15" i="15"/>
  <c r="AN16" i="15"/>
  <c r="AN17" i="15"/>
  <c r="AN18" i="15"/>
  <c r="AN21" i="15"/>
  <c r="AN23" i="15"/>
  <c r="AN19" i="15"/>
  <c r="AN20" i="15"/>
  <c r="AN22" i="15"/>
  <c r="AN26" i="15"/>
  <c r="AO5" i="15"/>
  <c r="AO7" i="15" s="1"/>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4" i="15"/>
  <c r="L14" i="15" s="1"/>
  <c r="L13" i="15"/>
  <c r="AO8" i="15" l="1"/>
  <c r="AO6" i="15"/>
  <c r="AO9" i="15"/>
  <c r="AO11" i="15"/>
  <c r="AO10" i="15"/>
  <c r="AO13" i="15"/>
  <c r="AO12" i="15"/>
  <c r="AO14" i="15"/>
  <c r="AO15" i="15"/>
  <c r="AO17" i="15"/>
  <c r="AO16" i="15"/>
  <c r="AO21" i="15"/>
  <c r="AO23" i="15"/>
  <c r="AO20" i="15"/>
  <c r="AO19" i="15"/>
  <c r="AO18" i="15"/>
  <c r="AO26" i="15"/>
  <c r="AO22" i="15"/>
  <c r="AO24" i="15"/>
  <c r="AP5" i="15"/>
  <c r="AP7" i="15" s="1"/>
  <c r="GM8" i="33"/>
  <c r="EU6" i="33"/>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8" i="15" l="1"/>
  <c r="AP6" i="15"/>
  <c r="AP9" i="15"/>
  <c r="AP10" i="15"/>
  <c r="AP13" i="15"/>
  <c r="AP12" i="15"/>
  <c r="AP11" i="15"/>
  <c r="AP18" i="15"/>
  <c r="AP14" i="15"/>
  <c r="AP15" i="15"/>
  <c r="AP20" i="15"/>
  <c r="AP22" i="15"/>
  <c r="AP26" i="15"/>
  <c r="AP21" i="15"/>
  <c r="AP23" i="15"/>
  <c r="AP16" i="15"/>
  <c r="AP17" i="15"/>
  <c r="AP19" i="15"/>
  <c r="AP24" i="15"/>
  <c r="AQ5" i="15"/>
  <c r="AQ7" i="15" s="1"/>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Q6" i="15" l="1"/>
  <c r="AQ8" i="15"/>
  <c r="AQ10" i="15"/>
  <c r="AQ9" i="15"/>
  <c r="AQ11" i="15"/>
  <c r="AQ14" i="15"/>
  <c r="AQ13" i="15"/>
  <c r="AQ16" i="15"/>
  <c r="AQ18" i="15"/>
  <c r="AQ17" i="15"/>
  <c r="AQ19" i="15"/>
  <c r="AQ20" i="15"/>
  <c r="AQ22" i="15"/>
  <c r="AQ26" i="15"/>
  <c r="AQ12" i="15"/>
  <c r="AQ15" i="15"/>
  <c r="AQ23" i="15"/>
  <c r="AQ21" i="15"/>
  <c r="AQ24" i="15"/>
  <c r="AR5" i="15"/>
  <c r="AR7" i="15" s="1"/>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4" i="15" l="1"/>
  <c r="AR6" i="15"/>
  <c r="AR10" i="15"/>
  <c r="AR8" i="15"/>
  <c r="AR9" i="15"/>
  <c r="AR11" i="15"/>
  <c r="AR12" i="15"/>
  <c r="AR14" i="15"/>
  <c r="AR15" i="15"/>
  <c r="AR16" i="15"/>
  <c r="AR17" i="15"/>
  <c r="AR18" i="15"/>
  <c r="AR13" i="15"/>
  <c r="AR19" i="15"/>
  <c r="AR21" i="15"/>
  <c r="AR23" i="15"/>
  <c r="AR20" i="15"/>
  <c r="AR22" i="15"/>
  <c r="AR26" i="15"/>
  <c r="AS5" i="15"/>
  <c r="AS7" i="15" s="1"/>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8" i="15" l="1"/>
  <c r="AS6" i="15"/>
  <c r="AS9" i="15"/>
  <c r="AS11" i="15"/>
  <c r="AS12" i="15"/>
  <c r="AS13" i="15"/>
  <c r="AS10" i="15"/>
  <c r="AS14" i="15"/>
  <c r="AS15" i="15"/>
  <c r="AS17" i="15"/>
  <c r="AS16" i="15"/>
  <c r="AS18" i="15"/>
  <c r="AS19" i="15"/>
  <c r="AS21" i="15"/>
  <c r="AS23" i="15"/>
  <c r="AS20" i="15"/>
  <c r="AS22" i="15"/>
  <c r="AS26" i="15"/>
  <c r="AS24" i="15"/>
  <c r="AT5" i="15"/>
  <c r="AT7" i="15" s="1"/>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8" i="15" l="1"/>
  <c r="AT9" i="15"/>
  <c r="AT6" i="15"/>
  <c r="AT11" i="15"/>
  <c r="AT12" i="15"/>
  <c r="AT13" i="15"/>
  <c r="AT10" i="15"/>
  <c r="AT14" i="15"/>
  <c r="AT15" i="15"/>
  <c r="AT16" i="15"/>
  <c r="AT17" i="15"/>
  <c r="AT18" i="15"/>
  <c r="AT20" i="15"/>
  <c r="AT22" i="15"/>
  <c r="AT26" i="15"/>
  <c r="AT19" i="15"/>
  <c r="AT21" i="15"/>
  <c r="AT23" i="15"/>
  <c r="AT24" i="15"/>
  <c r="AU5" i="15"/>
  <c r="AU7" i="15" s="1"/>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8" i="15"/>
  <c r="AU10" i="15"/>
  <c r="AU9" i="15"/>
  <c r="AU14" i="15"/>
  <c r="AU11" i="15"/>
  <c r="AU12" i="15"/>
  <c r="AU13" i="15"/>
  <c r="AU16" i="15"/>
  <c r="AU18" i="15"/>
  <c r="AU19" i="15"/>
  <c r="AU15" i="15"/>
  <c r="AU17" i="15"/>
  <c r="AU20" i="15"/>
  <c r="AU22" i="15"/>
  <c r="AU26" i="15"/>
  <c r="AU21" i="15"/>
  <c r="AU23" i="15"/>
  <c r="AU24" i="15"/>
  <c r="AV5" i="15"/>
  <c r="AV7" i="15" s="1"/>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4" i="15" l="1"/>
  <c r="AV6" i="15"/>
  <c r="AV8" i="15"/>
  <c r="AV10" i="15"/>
  <c r="AV12" i="15"/>
  <c r="AV9" i="15"/>
  <c r="AV14" i="15"/>
  <c r="AV17" i="15"/>
  <c r="AV18" i="15"/>
  <c r="AV11" i="15"/>
  <c r="AV15" i="15"/>
  <c r="AV16" i="15"/>
  <c r="AV21" i="15"/>
  <c r="AV23" i="15"/>
  <c r="AV13" i="15"/>
  <c r="AV20" i="15"/>
  <c r="AV22" i="15"/>
  <c r="AV26" i="15"/>
  <c r="AV19" i="15"/>
  <c r="AW5" i="15"/>
  <c r="AW7" i="15" s="1"/>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8" i="15" l="1"/>
  <c r="AW6" i="15"/>
  <c r="AW9" i="15"/>
  <c r="AW11" i="15"/>
  <c r="AW10" i="15"/>
  <c r="AW13" i="15"/>
  <c r="AW14" i="15"/>
  <c r="AW15" i="15"/>
  <c r="AW17" i="15"/>
  <c r="AW12" i="15"/>
  <c r="AW16" i="15"/>
  <c r="AW18" i="15"/>
  <c r="AW19" i="15"/>
  <c r="AW21" i="15"/>
  <c r="AW23" i="15"/>
  <c r="AW20" i="15"/>
  <c r="AW26" i="15"/>
  <c r="AW22" i="15"/>
  <c r="AW24" i="15"/>
  <c r="AX5" i="15"/>
  <c r="AX7" i="15" s="1"/>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8" i="15" l="1"/>
  <c r="AX9" i="15"/>
  <c r="AX11" i="15"/>
  <c r="AX10" i="15"/>
  <c r="AX12" i="15"/>
  <c r="AX6" i="15"/>
  <c r="AX13" i="15"/>
  <c r="AX15" i="15"/>
  <c r="AX16" i="15"/>
  <c r="AX17" i="15"/>
  <c r="AX18" i="15"/>
  <c r="AX20" i="15"/>
  <c r="AX22" i="15"/>
  <c r="AX26" i="15"/>
  <c r="AX14" i="15"/>
  <c r="AX19" i="15"/>
  <c r="AX21" i="15"/>
  <c r="AX23" i="15"/>
  <c r="AX24" i="15"/>
  <c r="AY5" i="15"/>
  <c r="AY7" i="15" s="1"/>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8" i="15"/>
  <c r="AY10" i="15"/>
  <c r="AY9" i="15"/>
  <c r="AY11" i="15"/>
  <c r="AY14" i="15"/>
  <c r="AY12" i="15"/>
  <c r="AY13" i="15"/>
  <c r="AY16" i="15"/>
  <c r="AY18" i="15"/>
  <c r="AY19" i="15"/>
  <c r="AY15" i="15"/>
  <c r="AY17" i="15"/>
  <c r="AY20" i="15"/>
  <c r="AY22" i="15"/>
  <c r="AY26" i="15"/>
  <c r="AY21" i="15"/>
  <c r="AY23" i="15"/>
  <c r="AY24" i="15"/>
  <c r="AZ5" i="15"/>
  <c r="AZ7" i="15" s="1"/>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8" i="15"/>
  <c r="AZ10" i="15"/>
  <c r="AZ24" i="15"/>
  <c r="AZ12" i="15"/>
  <c r="AZ9" i="15"/>
  <c r="AZ11" i="15"/>
  <c r="AZ14" i="15"/>
  <c r="AZ13" i="15"/>
  <c r="AZ15" i="15"/>
  <c r="AZ16" i="15"/>
  <c r="AZ21" i="15"/>
  <c r="AZ23" i="15"/>
  <c r="AZ17" i="15"/>
  <c r="AZ18" i="15"/>
  <c r="AZ19" i="15"/>
  <c r="AZ20" i="15"/>
  <c r="AZ22" i="15"/>
  <c r="AZ26" i="15"/>
  <c r="BA5" i="15"/>
  <c r="BA7" i="15" s="1"/>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8" i="15" l="1"/>
  <c r="BA6" i="15"/>
  <c r="BA9" i="15"/>
  <c r="BA11" i="15"/>
  <c r="BA13" i="15"/>
  <c r="BA10" i="15"/>
  <c r="BA12" i="15"/>
  <c r="BA14" i="15"/>
  <c r="BA15" i="15"/>
  <c r="BA17" i="15"/>
  <c r="BA18" i="15"/>
  <c r="BA16" i="15"/>
  <c r="BA21" i="15"/>
  <c r="BA23" i="15"/>
  <c r="BA19" i="15"/>
  <c r="BA20" i="15"/>
  <c r="BA26" i="15"/>
  <c r="BA22" i="15"/>
  <c r="BA24" i="15"/>
  <c r="BB5" i="15"/>
  <c r="BB7" i="15" s="1"/>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8" i="15" l="1"/>
  <c r="BB6" i="15"/>
  <c r="BB9" i="15"/>
  <c r="BB13" i="15"/>
  <c r="BB10" i="15"/>
  <c r="BB11" i="15"/>
  <c r="BB12" i="15"/>
  <c r="BB14" i="15"/>
  <c r="BB16" i="15"/>
  <c r="BB17" i="15"/>
  <c r="BB18" i="15"/>
  <c r="BB19" i="15"/>
  <c r="BB20" i="15"/>
  <c r="BB22" i="15"/>
  <c r="BB26" i="15"/>
  <c r="BB15" i="15"/>
  <c r="BB21" i="15"/>
  <c r="BB23" i="15"/>
  <c r="BB24" i="15"/>
  <c r="BC5" i="15"/>
  <c r="BC7" i="15" s="1"/>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8" i="15"/>
  <c r="BC10" i="15"/>
  <c r="BC9" i="15"/>
  <c r="BC11" i="15"/>
  <c r="BC12" i="15"/>
  <c r="BC14" i="15"/>
  <c r="BC13" i="15"/>
  <c r="BC16" i="15"/>
  <c r="BC18" i="15"/>
  <c r="BC15" i="15"/>
  <c r="BC19" i="15"/>
  <c r="BC17" i="15"/>
  <c r="BC20" i="15"/>
  <c r="BC22" i="15"/>
  <c r="BC26" i="15"/>
  <c r="BC23" i="15"/>
  <c r="BC21" i="15"/>
  <c r="BC24" i="15"/>
  <c r="BD5" i="15"/>
  <c r="BD7"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4" i="15"/>
  <c r="BD10" i="15"/>
  <c r="BD8" i="15"/>
  <c r="BD12" i="15"/>
  <c r="BD14" i="15"/>
  <c r="BD9" i="15"/>
  <c r="BD13" i="15"/>
  <c r="BD15" i="15"/>
  <c r="BD16" i="15"/>
  <c r="BD11" i="15"/>
  <c r="BD17" i="15"/>
  <c r="BD18" i="15"/>
  <c r="BD21" i="15"/>
  <c r="BD23" i="15"/>
  <c r="BD19" i="15"/>
  <c r="BD20" i="15"/>
  <c r="BD22" i="15"/>
  <c r="BD26" i="15"/>
  <c r="BE5" i="15"/>
  <c r="BE7"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8" i="15" l="1"/>
  <c r="BE6" i="15"/>
  <c r="BE9" i="15"/>
  <c r="BE11" i="15"/>
  <c r="BE10" i="15"/>
  <c r="BE13" i="15"/>
  <c r="BE12" i="15"/>
  <c r="BE14" i="15"/>
  <c r="BE15" i="15"/>
  <c r="BE17" i="15"/>
  <c r="BE16" i="15"/>
  <c r="BE21" i="15"/>
  <c r="BE23" i="15"/>
  <c r="BE20" i="15"/>
  <c r="BE18" i="15"/>
  <c r="BE19" i="15"/>
  <c r="BE22" i="15"/>
  <c r="BE26" i="15"/>
  <c r="BE24" i="15"/>
  <c r="BF5" i="15"/>
  <c r="BF7"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8" i="15" l="1"/>
  <c r="BF6" i="15"/>
  <c r="BF9" i="15"/>
  <c r="BF11" i="15"/>
  <c r="BF13" i="15"/>
  <c r="BF12" i="15"/>
  <c r="BF10" i="15"/>
  <c r="BF18" i="15"/>
  <c r="BF14" i="15"/>
  <c r="BF15" i="15"/>
  <c r="BF20" i="15"/>
  <c r="BF22" i="15"/>
  <c r="BF26" i="15"/>
  <c r="BF16" i="15"/>
  <c r="BF17" i="15"/>
  <c r="BF21" i="15"/>
  <c r="BF23" i="15"/>
  <c r="BF19" i="15"/>
  <c r="BF24" i="15"/>
  <c r="BG5" i="15"/>
  <c r="BG7"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8" i="15"/>
  <c r="BG10" i="15"/>
  <c r="BG9" i="15"/>
  <c r="BG14" i="15"/>
  <c r="BG11" i="15"/>
  <c r="BG13" i="15"/>
  <c r="BG16" i="15"/>
  <c r="BG18" i="15"/>
  <c r="BG17" i="15"/>
  <c r="BG19" i="15"/>
  <c r="BG12" i="15"/>
  <c r="BG20" i="15"/>
  <c r="BG22" i="15"/>
  <c r="BG26" i="15"/>
  <c r="BG15" i="15"/>
  <c r="BG23" i="15"/>
  <c r="BG21" i="15"/>
  <c r="BG24" i="15"/>
  <c r="BH5" i="15"/>
  <c r="BH7"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4" i="15" l="1"/>
  <c r="BH6" i="15"/>
  <c r="BH10" i="15"/>
  <c r="BH9" i="15"/>
  <c r="BH11" i="15"/>
  <c r="BH12" i="15"/>
  <c r="BH8" i="15"/>
  <c r="BH14" i="15"/>
  <c r="BH15" i="15"/>
  <c r="BH16" i="15"/>
  <c r="BH13" i="15"/>
  <c r="BH17" i="15"/>
  <c r="BH18" i="15"/>
  <c r="BH19" i="15"/>
  <c r="BH21" i="15"/>
  <c r="BH23" i="15"/>
  <c r="BH20" i="15"/>
  <c r="BH22" i="15"/>
  <c r="BH26" i="15"/>
  <c r="BI5" i="15"/>
  <c r="BI7"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8" i="15" l="1"/>
  <c r="BI6" i="15"/>
  <c r="BI9" i="15"/>
  <c r="BI11" i="15"/>
  <c r="BI10" i="15"/>
  <c r="BI12" i="15"/>
  <c r="BI13" i="15"/>
  <c r="BI14" i="15"/>
  <c r="BI15" i="15"/>
  <c r="BI17" i="15"/>
  <c r="BI16" i="15"/>
  <c r="BI18" i="15"/>
  <c r="BI19" i="15"/>
  <c r="BI21" i="15"/>
  <c r="BI23" i="15"/>
  <c r="BI20" i="15"/>
  <c r="BI22" i="15"/>
  <c r="BI26" i="15"/>
  <c r="BI24" i="15"/>
  <c r="BJ5" i="15"/>
  <c r="BJ7"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8" i="15" l="1"/>
  <c r="BJ9" i="15"/>
  <c r="BJ6" i="15"/>
  <c r="BJ10" i="15"/>
  <c r="BJ12" i="15"/>
  <c r="BJ13" i="15"/>
  <c r="BJ11" i="15"/>
  <c r="BJ14" i="15"/>
  <c r="BJ15" i="15"/>
  <c r="BJ16" i="15"/>
  <c r="BJ17" i="15"/>
  <c r="BJ20" i="15"/>
  <c r="BJ22" i="15"/>
  <c r="BJ26" i="15"/>
  <c r="BJ19" i="15"/>
  <c r="BJ21" i="15"/>
  <c r="BJ23" i="15"/>
  <c r="BJ18" i="15"/>
  <c r="BJ24" i="15"/>
  <c r="BK5" i="15"/>
  <c r="BK7"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8" i="15"/>
  <c r="BK10" i="15"/>
  <c r="BK9" i="15"/>
  <c r="BK14" i="15"/>
  <c r="BK12" i="15"/>
  <c r="BK13" i="15"/>
  <c r="BK11" i="15"/>
  <c r="BK16" i="15"/>
  <c r="BK18" i="15"/>
  <c r="BK19" i="15"/>
  <c r="BK15" i="15"/>
  <c r="BK20" i="15"/>
  <c r="BK22" i="15"/>
  <c r="BK26" i="15"/>
  <c r="BK17" i="15"/>
  <c r="BK21" i="15"/>
  <c r="BK23" i="15"/>
  <c r="BK24" i="15"/>
  <c r="BL5" i="15"/>
  <c r="BL7"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4" i="15" l="1"/>
  <c r="BL6" i="15"/>
  <c r="BL8" i="15"/>
  <c r="BL10" i="15"/>
  <c r="BL12" i="15"/>
  <c r="BL11" i="15"/>
  <c r="BL14" i="15"/>
  <c r="BL17" i="15"/>
  <c r="BL18" i="15"/>
  <c r="BL13" i="15"/>
  <c r="BL21" i="15"/>
  <c r="BL23" i="15"/>
  <c r="BL9" i="15"/>
  <c r="BL19" i="15"/>
  <c r="BL20" i="15"/>
  <c r="BL22" i="15"/>
  <c r="BL26" i="15"/>
  <c r="BL15" i="15"/>
  <c r="BL16" i="15"/>
  <c r="BM5" i="15"/>
  <c r="BM7" i="15" s="1"/>
  <c r="C12" i="33"/>
  <c r="C38" i="33" s="1"/>
  <c r="L9" i="30" s="1"/>
  <c r="C7" i="32"/>
  <c r="JF5" i="32" s="1"/>
  <c r="JG5" i="32" s="1"/>
  <c r="C33" i="33" l="1"/>
  <c r="BM8" i="15"/>
  <c r="BM6" i="15"/>
  <c r="BM9" i="15"/>
  <c r="BM11" i="15"/>
  <c r="BM10" i="15"/>
  <c r="BM13" i="15"/>
  <c r="BM14" i="15"/>
  <c r="BM15" i="15"/>
  <c r="BM17" i="15"/>
  <c r="BM16" i="15"/>
  <c r="BM18" i="15"/>
  <c r="BM12" i="15"/>
  <c r="BM19" i="15"/>
  <c r="BM21" i="15"/>
  <c r="BM23" i="15"/>
  <c r="BM20" i="15"/>
  <c r="BM26" i="15"/>
  <c r="BM22" i="15"/>
  <c r="BM24" i="15"/>
  <c r="BN5" i="15"/>
  <c r="BN7" i="15" s="1"/>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59" i="33"/>
  <c r="B21" i="33"/>
  <c r="FT5" i="32"/>
  <c r="FU5" i="32" s="1"/>
  <c r="FV5" i="32" s="1"/>
  <c r="GB6" i="32" s="1"/>
  <c r="FR6" i="32" s="1"/>
  <c r="BZ8" i="33"/>
  <c r="E59" i="33"/>
  <c r="C30" i="33" s="1"/>
  <c r="IB4" i="32"/>
  <c r="BL8" i="33"/>
  <c r="BR8" i="33"/>
  <c r="J59" i="33"/>
  <c r="BD5" i="32"/>
  <c r="BE5" i="32" s="1"/>
  <c r="BF5" i="32" s="1"/>
  <c r="BI5" i="32" s="1"/>
  <c r="BS5" i="32"/>
  <c r="BT5" i="32" s="1"/>
  <c r="BU5" i="32" s="1"/>
  <c r="CB5" i="32" s="1"/>
  <c r="G59" i="33"/>
  <c r="BS4" i="32"/>
  <c r="EP4" i="32"/>
  <c r="G44" i="32"/>
  <c r="B14" i="32"/>
  <c r="BN8" i="33"/>
  <c r="CH4" i="32"/>
  <c r="U4" i="32"/>
  <c r="GI4" i="32"/>
  <c r="J44" i="32"/>
  <c r="B15" i="32"/>
  <c r="BS8" i="33"/>
  <c r="BV8" i="33"/>
  <c r="F59" i="33"/>
  <c r="O59"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59" i="33"/>
  <c r="M59"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C29" i="32"/>
  <c r="CH5" i="32"/>
  <c r="CI5" i="32" s="1"/>
  <c r="CJ5" i="32" s="1"/>
  <c r="CW5" i="32"/>
  <c r="CX5" i="32" s="1"/>
  <c r="CY5" i="32" s="1"/>
  <c r="EP5" i="32"/>
  <c r="EQ5" i="32" s="1"/>
  <c r="ER5" i="32" s="1"/>
  <c r="DL5" i="32"/>
  <c r="DM5" i="32" s="1"/>
  <c r="DN5" i="32" s="1"/>
  <c r="U5" i="32"/>
  <c r="V5" i="32" s="1"/>
  <c r="HM5" i="32"/>
  <c r="HN5" i="32" s="1"/>
  <c r="HO5" i="32" s="1"/>
  <c r="OA9" i="33" l="1"/>
  <c r="IY9" i="33" s="1"/>
  <c r="NT9" i="33"/>
  <c r="IR9" i="33" s="1"/>
  <c r="BN8" i="15"/>
  <c r="BN9" i="15"/>
  <c r="BN6" i="15"/>
  <c r="BN11" i="15"/>
  <c r="BN12" i="15"/>
  <c r="BN13" i="15"/>
  <c r="BN10" i="15"/>
  <c r="BN15" i="15"/>
  <c r="BN16" i="15"/>
  <c r="BN17" i="15"/>
  <c r="BN14" i="15"/>
  <c r="BN18" i="15"/>
  <c r="BN20" i="15"/>
  <c r="BN22" i="15"/>
  <c r="BN26" i="15"/>
  <c r="BN19" i="15"/>
  <c r="BN21" i="15"/>
  <c r="BN23" i="15"/>
  <c r="BN24" i="15"/>
  <c r="NU9" i="33"/>
  <c r="IS9" i="33" s="1"/>
  <c r="NX9" i="33"/>
  <c r="IV9" i="33" s="1"/>
  <c r="BO5" i="15"/>
  <c r="BO7" i="15" s="1"/>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1" i="33"/>
  <c r="G61" i="33"/>
  <c r="L61" i="33"/>
  <c r="O61" i="33"/>
  <c r="J61" i="33"/>
  <c r="H61" i="33"/>
  <c r="K61" i="33"/>
  <c r="I61" i="33"/>
  <c r="N61" i="33"/>
  <c r="M61" i="33"/>
  <c r="E61" i="33"/>
  <c r="E60" i="33"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AJ9" i="33" l="1"/>
  <c r="H60" i="33"/>
  <c r="H63" i="33" s="1"/>
  <c r="N60" i="33"/>
  <c r="N63" i="33" s="1"/>
  <c r="J60" i="33"/>
  <c r="J63" i="33" s="1"/>
  <c r="F60" i="33"/>
  <c r="F63" i="33" s="1"/>
  <c r="O60" i="33"/>
  <c r="O63" i="33" s="1"/>
  <c r="I60" i="33"/>
  <c r="I63" i="33" s="1"/>
  <c r="K60" i="33"/>
  <c r="K63" i="33" s="1"/>
  <c r="L60" i="33"/>
  <c r="L63" i="33" s="1"/>
  <c r="M60" i="33"/>
  <c r="M63" i="33" s="1"/>
  <c r="G60" i="33"/>
  <c r="G63" i="33" s="1"/>
  <c r="AM9" i="33"/>
  <c r="BI9" i="33" s="1"/>
  <c r="CE9" i="33" s="1"/>
  <c r="AF9" i="33"/>
  <c r="BB9" i="33" s="1"/>
  <c r="BX9" i="33" s="1"/>
  <c r="BO6" i="15"/>
  <c r="BO8" i="15"/>
  <c r="BO10" i="15"/>
  <c r="BO9" i="15"/>
  <c r="BO14" i="15"/>
  <c r="BO11" i="15"/>
  <c r="BO12" i="15"/>
  <c r="BO13" i="15"/>
  <c r="BO16" i="15"/>
  <c r="BO18" i="15"/>
  <c r="BO19" i="15"/>
  <c r="BO15" i="15"/>
  <c r="BO17" i="15"/>
  <c r="BO20" i="15"/>
  <c r="BO22" i="15"/>
  <c r="BO26" i="15"/>
  <c r="BO21" i="15"/>
  <c r="BO23" i="15"/>
  <c r="BO24" i="15"/>
  <c r="AG9" i="33"/>
  <c r="BC9" i="33" s="1"/>
  <c r="BY9" i="33" s="1"/>
  <c r="BP5" i="15"/>
  <c r="BP7" i="15" s="1"/>
  <c r="AI9" i="33"/>
  <c r="BE9" i="33" s="1"/>
  <c r="CA9" i="33" s="1"/>
  <c r="AE9" i="33"/>
  <c r="BA9" i="33" s="1"/>
  <c r="BW9" i="33" s="1"/>
  <c r="IP9" i="33"/>
  <c r="E63" i="33"/>
  <c r="Q9" i="30" s="1"/>
  <c r="M9" i="30"/>
  <c r="J9" i="30" s="1"/>
  <c r="AH9" i="33"/>
  <c r="BD9" i="33" s="1"/>
  <c r="BZ9" i="33" s="1"/>
  <c r="AL9" i="33"/>
  <c r="BH9" i="33" s="1"/>
  <c r="CD9" i="33" s="1"/>
  <c r="CQ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0" i="33"/>
  <c r="KS5" i="32"/>
  <c r="KM5" i="32"/>
  <c r="KN5" i="32" s="1"/>
  <c r="KR6" i="32"/>
  <c r="KH6" i="32" s="1"/>
  <c r="HR5" i="32"/>
  <c r="HS6" i="32"/>
  <c r="HT5" i="32"/>
  <c r="LH5" i="32"/>
  <c r="LG6" i="32"/>
  <c r="KW6" i="32" s="1"/>
  <c r="LB5" i="32"/>
  <c r="LC5" i="32" s="1"/>
  <c r="JK9" i="33" l="1"/>
  <c r="DM9" i="33"/>
  <c r="FE9" i="33" s="1"/>
  <c r="MU9" i="33" s="1"/>
  <c r="BP6" i="15"/>
  <c r="BP24" i="15"/>
  <c r="BP8" i="15"/>
  <c r="BP10" i="15"/>
  <c r="BP12" i="15"/>
  <c r="BP9" i="15"/>
  <c r="BP14" i="15"/>
  <c r="BP11" i="15"/>
  <c r="BP13" i="15"/>
  <c r="BP15" i="15"/>
  <c r="BP16" i="15"/>
  <c r="BP17" i="15"/>
  <c r="BP18" i="15"/>
  <c r="BP21" i="15"/>
  <c r="BP23" i="15"/>
  <c r="BP19" i="15"/>
  <c r="BP20" i="15"/>
  <c r="BP22" i="15"/>
  <c r="BP26" i="15"/>
  <c r="BK9" i="33"/>
  <c r="BQ5" i="15"/>
  <c r="BQ7"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JE9" i="33" l="1"/>
  <c r="JB9" i="33"/>
  <c r="JM9" i="33"/>
  <c r="JQ9" i="33"/>
  <c r="JF9" i="33"/>
  <c r="JU9" i="33"/>
  <c r="JD9" i="33"/>
  <c r="JG9" i="33"/>
  <c r="JI9" i="33"/>
  <c r="JN9" i="33"/>
  <c r="JO9" i="33"/>
  <c r="JT9" i="33"/>
  <c r="JL9" i="33"/>
  <c r="JC9" i="33"/>
  <c r="JH9" i="33"/>
  <c r="JS9" i="33"/>
  <c r="JP9" i="33"/>
  <c r="JR9" i="33"/>
  <c r="GW9" i="33"/>
  <c r="LY10" i="33" s="1"/>
  <c r="DU9" i="33"/>
  <c r="FM9" i="33" s="1"/>
  <c r="NC9" i="33" s="1"/>
  <c r="DH9" i="33"/>
  <c r="EZ9" i="33" s="1"/>
  <c r="MP9" i="33" s="1"/>
  <c r="DG9" i="33"/>
  <c r="EY9" i="33" s="1"/>
  <c r="MO9" i="33" s="1"/>
  <c r="DW9" i="33"/>
  <c r="FO9" i="33" s="1"/>
  <c r="NE9" i="33" s="1"/>
  <c r="DN9" i="33"/>
  <c r="FF9" i="33" s="1"/>
  <c r="MV9" i="33" s="1"/>
  <c r="DJ9" i="33"/>
  <c r="FB9" i="33" s="1"/>
  <c r="MR9" i="33" s="1"/>
  <c r="DT9" i="33"/>
  <c r="FL9" i="33" s="1"/>
  <c r="HD9" i="33" s="1"/>
  <c r="QL9" i="33" s="1"/>
  <c r="DE9" i="33"/>
  <c r="EW9" i="33" s="1"/>
  <c r="MM9" i="33" s="1"/>
  <c r="DF9" i="33"/>
  <c r="EX9" i="33" s="1"/>
  <c r="MN9" i="33" s="1"/>
  <c r="DD9" i="33"/>
  <c r="EV9" i="33" s="1"/>
  <c r="ML9" i="33" s="1"/>
  <c r="DO9" i="33"/>
  <c r="FG9" i="33" s="1"/>
  <c r="MW9" i="33" s="1"/>
  <c r="DS9" i="33"/>
  <c r="FK9" i="33" s="1"/>
  <c r="HC9" i="33" s="1"/>
  <c r="ME10" i="33" s="1"/>
  <c r="DR9" i="33"/>
  <c r="FJ9" i="33" s="1"/>
  <c r="HB9" i="33" s="1"/>
  <c r="HX9" i="33" s="1"/>
  <c r="KL9" i="33" s="1"/>
  <c r="DI9" i="33"/>
  <c r="FA9" i="33" s="1"/>
  <c r="GS9" i="33" s="1"/>
  <c r="HO9" i="33" s="1"/>
  <c r="KC9" i="33" s="1"/>
  <c r="DK9" i="33"/>
  <c r="FC9" i="33" s="1"/>
  <c r="MS9" i="33" s="1"/>
  <c r="DP9" i="33"/>
  <c r="FH9" i="33" s="1"/>
  <c r="MX9" i="33" s="1"/>
  <c r="DQ9" i="33"/>
  <c r="FI9" i="33" s="1"/>
  <c r="MY9" i="33" s="1"/>
  <c r="DV9" i="33"/>
  <c r="FN9" i="33" s="1"/>
  <c r="HF9" i="33" s="1"/>
  <c r="QN9" i="33" s="1"/>
  <c r="PR9" i="33" s="1"/>
  <c r="ER9" i="33" s="1"/>
  <c r="BQ8" i="15"/>
  <c r="BQ6" i="15"/>
  <c r="BQ9" i="15"/>
  <c r="BQ11" i="15"/>
  <c r="BQ13" i="15"/>
  <c r="BQ12" i="15"/>
  <c r="BQ14" i="15"/>
  <c r="BQ15" i="15"/>
  <c r="BQ17" i="15"/>
  <c r="BQ18" i="15"/>
  <c r="BQ10" i="15"/>
  <c r="BQ16" i="15"/>
  <c r="BQ21" i="15"/>
  <c r="BQ23" i="15"/>
  <c r="BQ19" i="15"/>
  <c r="BQ20" i="15"/>
  <c r="BQ26" i="15"/>
  <c r="BQ22" i="15"/>
  <c r="BQ24" i="15"/>
  <c r="BR5" i="15"/>
  <c r="BR7" i="15" s="1"/>
  <c r="CG9" i="33"/>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NA9" i="33" l="1"/>
  <c r="NB9" i="33"/>
  <c r="ND9" i="33"/>
  <c r="MQ9" i="33"/>
  <c r="MZ9" i="33"/>
  <c r="JA9" i="33"/>
  <c r="JJ9" i="33"/>
  <c r="GR9" i="33"/>
  <c r="LT10" i="33" s="1"/>
  <c r="HS9" i="33"/>
  <c r="KG9" i="33" s="1"/>
  <c r="GZ9" i="33"/>
  <c r="MB10" i="33" s="1"/>
  <c r="MF10" i="33"/>
  <c r="QE9" i="33"/>
  <c r="PI9" i="33" s="1"/>
  <c r="EI9" i="33" s="1"/>
  <c r="MD10" i="33"/>
  <c r="GX9" i="33"/>
  <c r="LZ10" i="33" s="1"/>
  <c r="GP9" i="33"/>
  <c r="LR10" i="33" s="1"/>
  <c r="HE9" i="33"/>
  <c r="QM9" i="33" s="1"/>
  <c r="PQ9" i="33" s="1"/>
  <c r="EQ9" i="33" s="1"/>
  <c r="HZ9" i="33"/>
  <c r="KN9" i="33" s="1"/>
  <c r="GU9" i="33"/>
  <c r="HQ9" i="33" s="1"/>
  <c r="KE9" i="33" s="1"/>
  <c r="GY9" i="33"/>
  <c r="QG9" i="33" s="1"/>
  <c r="PK9" i="33" s="1"/>
  <c r="EK9" i="33" s="1"/>
  <c r="HA9" i="33"/>
  <c r="HW9" i="33" s="1"/>
  <c r="KK9" i="33" s="1"/>
  <c r="HG9" i="33"/>
  <c r="IC9" i="33" s="1"/>
  <c r="KQ9" i="33" s="1"/>
  <c r="GO9" i="33"/>
  <c r="LQ10" i="33" s="1"/>
  <c r="GQ9" i="33"/>
  <c r="PY9" i="33" s="1"/>
  <c r="PC9" i="33" s="1"/>
  <c r="EC9" i="33" s="1"/>
  <c r="HY9" i="33"/>
  <c r="KM9" i="33" s="1"/>
  <c r="QK9" i="33"/>
  <c r="PO9" i="33" s="1"/>
  <c r="EO9" i="33" s="1"/>
  <c r="GT9" i="33"/>
  <c r="QJ9" i="33"/>
  <c r="PN9" i="33" s="1"/>
  <c r="EN9" i="33" s="1"/>
  <c r="GN9" i="33"/>
  <c r="LP10" i="33" s="1"/>
  <c r="DL9" i="33"/>
  <c r="FD9" i="33" s="1"/>
  <c r="GV9" i="33" s="1"/>
  <c r="QD9" i="33" s="1"/>
  <c r="PH9" i="33" s="1"/>
  <c r="EH9" i="33" s="1"/>
  <c r="DC9" i="33"/>
  <c r="EU9" i="33" s="1"/>
  <c r="MK9" i="33" s="1"/>
  <c r="BR8" i="15"/>
  <c r="BR6" i="15"/>
  <c r="BR9" i="15"/>
  <c r="BR10" i="15"/>
  <c r="BR13" i="15"/>
  <c r="BR16" i="15"/>
  <c r="BR17" i="15"/>
  <c r="BR18" i="15"/>
  <c r="BR12" i="15"/>
  <c r="BR15" i="15"/>
  <c r="BR19" i="15"/>
  <c r="BR20" i="15"/>
  <c r="BR22" i="15"/>
  <c r="BR26" i="15"/>
  <c r="BR14" i="15"/>
  <c r="BR21" i="15"/>
  <c r="BR23" i="15"/>
  <c r="BR11" i="15"/>
  <c r="BR24" i="15"/>
  <c r="BS5" i="15"/>
  <c r="BS7" i="15" s="1"/>
  <c r="PX9" i="33"/>
  <c r="PB9" i="33" s="1"/>
  <c r="EB9" i="33" s="1"/>
  <c r="LU10" i="33"/>
  <c r="QA9" i="33"/>
  <c r="PE9" i="33" s="1"/>
  <c r="MH10" i="33"/>
  <c r="IB9" i="33"/>
  <c r="KP9" i="33" s="1"/>
  <c r="BJ7" i="32"/>
  <c r="BK6" i="32"/>
  <c r="DB6" i="32"/>
  <c r="DC7" i="32"/>
  <c r="DD6" i="32"/>
  <c r="GN6" i="32"/>
  <c r="GO7" i="32"/>
  <c r="GP6" i="32"/>
  <c r="FJ6" i="32"/>
  <c r="FK7" i="32"/>
  <c r="FL6" i="32"/>
  <c r="PP9" i="33"/>
  <c r="EP9" i="33" s="1"/>
  <c r="HC6" i="32"/>
  <c r="HD7" i="32"/>
  <c r="HE6" i="32"/>
  <c r="EV7" i="32"/>
  <c r="EU6" i="32"/>
  <c r="EW6" i="32"/>
  <c r="AI5" i="32"/>
  <c r="JN7" i="32"/>
  <c r="JD7" i="32" s="1"/>
  <c r="JO6" i="32"/>
  <c r="JI6" i="32"/>
  <c r="JJ6" i="32" s="1"/>
  <c r="LJ6" i="32"/>
  <c r="LA6" i="32"/>
  <c r="LL9" i="33"/>
  <c r="GJ9" i="33" s="1"/>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MT9" i="33" l="1"/>
  <c r="HK9" i="33"/>
  <c r="JY9" i="33" s="1"/>
  <c r="PZ9" i="33"/>
  <c r="PD9" i="33" s="1"/>
  <c r="KX9" i="33" s="1"/>
  <c r="HN9" i="33"/>
  <c r="KB9" i="33" s="1"/>
  <c r="QH9" i="33"/>
  <c r="PL9" i="33" s="1"/>
  <c r="EL9" i="33" s="1"/>
  <c r="HV9" i="33"/>
  <c r="KJ9" i="33" s="1"/>
  <c r="QF9" i="33"/>
  <c r="PJ9" i="33" s="1"/>
  <c r="EJ9" i="33" s="1"/>
  <c r="LC9" i="33"/>
  <c r="GA9" i="33" s="1"/>
  <c r="RA9" i="33" s="1"/>
  <c r="QC9" i="33"/>
  <c r="PG9" i="33" s="1"/>
  <c r="EG9" i="33" s="1"/>
  <c r="QO9" i="33"/>
  <c r="PS9" i="33" s="1"/>
  <c r="ES9" i="33" s="1"/>
  <c r="HU9" i="33"/>
  <c r="KI9" i="33" s="1"/>
  <c r="HL9" i="33"/>
  <c r="JZ9" i="33" s="1"/>
  <c r="LE9" i="33"/>
  <c r="GC9" i="33" s="1"/>
  <c r="RC9" i="33" s="1"/>
  <c r="LI9" i="33"/>
  <c r="GG9" i="33" s="1"/>
  <c r="MI10" i="33"/>
  <c r="HT9" i="33"/>
  <c r="KH9" i="33" s="1"/>
  <c r="IA9" i="33"/>
  <c r="KO9" i="33" s="1"/>
  <c r="MG10" i="33"/>
  <c r="LW10" i="33"/>
  <c r="LH9" i="33"/>
  <c r="GF9" i="33" s="1"/>
  <c r="QI9" i="33"/>
  <c r="PM9" i="33" s="1"/>
  <c r="EM9" i="33" s="1"/>
  <c r="MC10" i="33"/>
  <c r="MA10" i="33"/>
  <c r="PV9" i="33"/>
  <c r="OZ9" i="33" s="1"/>
  <c r="DZ9" i="33" s="1"/>
  <c r="PW9" i="33"/>
  <c r="PA9" i="33" s="1"/>
  <c r="EA9" i="33" s="1"/>
  <c r="KW9" i="33"/>
  <c r="FU9" i="33" s="1"/>
  <c r="HM9" i="33"/>
  <c r="KA9" i="33" s="1"/>
  <c r="LS10" i="33"/>
  <c r="HP9" i="33"/>
  <c r="KD9" i="33" s="1"/>
  <c r="QB9" i="33"/>
  <c r="PF9" i="33" s="1"/>
  <c r="HR9" i="33"/>
  <c r="KF9" i="33" s="1"/>
  <c r="LX10" i="33"/>
  <c r="HJ9" i="33"/>
  <c r="JX9" i="33" s="1"/>
  <c r="LV10" i="33"/>
  <c r="GM9" i="33"/>
  <c r="HI9" i="33" s="1"/>
  <c r="JW9" i="33" s="1"/>
  <c r="KY9" i="33"/>
  <c r="EE9" i="33"/>
  <c r="ED9" i="33"/>
  <c r="BS6" i="15"/>
  <c r="BS8" i="15"/>
  <c r="BS10" i="15"/>
  <c r="BS9" i="15"/>
  <c r="BS11" i="15"/>
  <c r="BS12" i="15"/>
  <c r="BS14" i="15"/>
  <c r="BS13" i="15"/>
  <c r="BS16" i="15"/>
  <c r="BS18" i="15"/>
  <c r="BS15" i="15"/>
  <c r="BS19" i="15"/>
  <c r="BS17" i="15"/>
  <c r="BS20" i="15"/>
  <c r="BS22" i="15"/>
  <c r="BS26" i="15"/>
  <c r="BS23" i="15"/>
  <c r="BS21" i="15"/>
  <c r="BS24" i="15"/>
  <c r="BT5" i="15"/>
  <c r="BT7" i="15" s="1"/>
  <c r="RJ9" i="33"/>
  <c r="LA9" i="33"/>
  <c r="FY9" i="33" s="1"/>
  <c r="IA7" i="32"/>
  <c r="IB7" i="32" s="1"/>
  <c r="IC7" i="32" s="1"/>
  <c r="ID7" i="32" s="1"/>
  <c r="DK7" i="32"/>
  <c r="DL7" i="32" s="1"/>
  <c r="DM7" i="32" s="1"/>
  <c r="DN7" i="32" s="1"/>
  <c r="HW6" i="32"/>
  <c r="JA6" i="32"/>
  <c r="HH6" i="32"/>
  <c r="BN6" i="32"/>
  <c r="LK9" i="33"/>
  <c r="GI9" i="33" s="1"/>
  <c r="CD7" i="32"/>
  <c r="CB7" i="32"/>
  <c r="CA8" i="32"/>
  <c r="BQ8" i="32" s="1"/>
  <c r="BV7" i="32"/>
  <c r="BW7" i="32" s="1"/>
  <c r="GD6" i="32"/>
  <c r="EK6" i="32"/>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LF9" i="33" l="1"/>
  <c r="GD9" i="33" s="1"/>
  <c r="LD9" i="33"/>
  <c r="GB9" i="33" s="1"/>
  <c r="RB9" i="33" s="1"/>
  <c r="LG9" i="33"/>
  <c r="GE9" i="33" s="1"/>
  <c r="NU10" i="33" s="1"/>
  <c r="FW9" i="33"/>
  <c r="QW9" i="33" s="1"/>
  <c r="FV9" i="33"/>
  <c r="OH9" i="33" s="1"/>
  <c r="RG9" i="33"/>
  <c r="KU9" i="33"/>
  <c r="FS9" i="33" s="1"/>
  <c r="QS9" i="33" s="1"/>
  <c r="RF9" i="33"/>
  <c r="QU9" i="33"/>
  <c r="KT9" i="33"/>
  <c r="PU9" i="33"/>
  <c r="OY9" i="33" s="1"/>
  <c r="DY9" i="33" s="1"/>
  <c r="LO10" i="33"/>
  <c r="EF9" i="33"/>
  <c r="KZ9" i="33"/>
  <c r="BT6" i="15"/>
  <c r="BT24" i="15"/>
  <c r="BT10" i="15"/>
  <c r="BT8" i="15"/>
  <c r="BT11" i="15"/>
  <c r="BT9" i="15"/>
  <c r="BT12" i="15"/>
  <c r="BT14" i="15"/>
  <c r="BT15" i="15"/>
  <c r="BT16" i="15"/>
  <c r="BT17" i="15"/>
  <c r="BT18" i="15"/>
  <c r="BT21" i="15"/>
  <c r="BT23" i="15"/>
  <c r="BT19" i="15"/>
  <c r="BT20" i="15"/>
  <c r="BT22" i="15"/>
  <c r="BT26" i="15"/>
  <c r="BT13" i="15"/>
  <c r="BU5" i="15"/>
  <c r="BU7" i="15" s="1"/>
  <c r="RH9" i="33"/>
  <c r="RK9" i="33"/>
  <c r="RI9" i="33"/>
  <c r="RD9" i="33"/>
  <c r="QZ9" i="33"/>
  <c r="QT9" i="33"/>
  <c r="QY9" i="33"/>
  <c r="OV9" i="33"/>
  <c r="NZ10" i="33"/>
  <c r="OM9" i="33"/>
  <c r="NQ10" i="33"/>
  <c r="OO9" i="33"/>
  <c r="NS10" i="33"/>
  <c r="OK9" i="33"/>
  <c r="NO10" i="33"/>
  <c r="OG9" i="33"/>
  <c r="NK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OQ9" i="33" l="1"/>
  <c r="NM10" i="33"/>
  <c r="OI9" i="33"/>
  <c r="RE9" i="33"/>
  <c r="NL10" i="33"/>
  <c r="X10" i="33" s="1"/>
  <c r="QV9" i="33"/>
  <c r="FX9" i="33"/>
  <c r="NN10" i="33" s="1"/>
  <c r="IL10" i="33" s="1"/>
  <c r="FR9" i="33"/>
  <c r="QR9" i="33" s="1"/>
  <c r="KS9" i="33"/>
  <c r="FQ9" i="33" s="1"/>
  <c r="BU8" i="15"/>
  <c r="BU6" i="15"/>
  <c r="BU9" i="15"/>
  <c r="BU11" i="15"/>
  <c r="BU10" i="15"/>
  <c r="BU13" i="15"/>
  <c r="BU12" i="15"/>
  <c r="BU14" i="15"/>
  <c r="BU15" i="15"/>
  <c r="BU17" i="15"/>
  <c r="BU16" i="15"/>
  <c r="BU18" i="15"/>
  <c r="BU21" i="15"/>
  <c r="BU23" i="15"/>
  <c r="BU20" i="15"/>
  <c r="BU19" i="15"/>
  <c r="BU22" i="15"/>
  <c r="BU26" i="15"/>
  <c r="BU24" i="15"/>
  <c r="BV5" i="15"/>
  <c r="BV7" i="15" s="1"/>
  <c r="OF9" i="33"/>
  <c r="NJ10" i="33"/>
  <c r="OW9" i="33"/>
  <c r="OA10" i="33"/>
  <c r="OP9" i="33"/>
  <c r="NT10" i="33"/>
  <c r="W10" i="33"/>
  <c r="II10" i="33"/>
  <c r="AL10" i="33"/>
  <c r="IX10" i="33"/>
  <c r="IU10" i="33"/>
  <c r="AI10" i="33"/>
  <c r="BE10" i="33" s="1"/>
  <c r="AG10" i="33"/>
  <c r="BC10" i="33" s="1"/>
  <c r="IS10" i="33"/>
  <c r="AE10" i="33"/>
  <c r="BA10" i="33" s="1"/>
  <c r="IQ10" i="33"/>
  <c r="OE9" i="33"/>
  <c r="NI10" i="33"/>
  <c r="ON9" i="33"/>
  <c r="NR10" i="33"/>
  <c r="OT9" i="33"/>
  <c r="NX10" i="33"/>
  <c r="IM10" i="33"/>
  <c r="AA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IJ10" i="33" l="1"/>
  <c r="OD9" i="33"/>
  <c r="NH10" i="33"/>
  <c r="QX9" i="33"/>
  <c r="OJ9" i="33"/>
  <c r="Z10" i="33"/>
  <c r="QQ9" i="33"/>
  <c r="NG10" i="33"/>
  <c r="S10" i="33" s="1"/>
  <c r="AO10" i="33" s="1"/>
  <c r="BK10" i="33" s="1"/>
  <c r="BV8" i="15"/>
  <c r="BV6" i="15"/>
  <c r="BV9" i="15"/>
  <c r="BV10" i="15"/>
  <c r="BV11" i="15"/>
  <c r="BV13" i="15"/>
  <c r="BV12" i="15"/>
  <c r="BV14" i="15"/>
  <c r="BV18" i="15"/>
  <c r="BV15" i="15"/>
  <c r="BV20" i="15"/>
  <c r="BV22" i="15"/>
  <c r="BV26" i="15"/>
  <c r="BV16" i="15"/>
  <c r="BV17" i="15"/>
  <c r="BV21" i="15"/>
  <c r="BV23" i="15"/>
  <c r="BV19" i="15"/>
  <c r="BV24" i="15"/>
  <c r="BW5" i="15"/>
  <c r="BW7" i="15" s="1"/>
  <c r="CA10" i="33"/>
  <c r="OC9"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IF10" i="33" l="1"/>
  <c r="T10" i="33"/>
  <c r="AP10" i="33" s="1"/>
  <c r="BL10" i="33" s="1"/>
  <c r="IE10" i="33"/>
  <c r="BW6" i="15"/>
  <c r="BW8" i="15"/>
  <c r="BW10" i="15"/>
  <c r="BW9" i="15"/>
  <c r="BW12" i="15"/>
  <c r="BW14" i="15"/>
  <c r="BW11" i="15"/>
  <c r="BW13" i="15"/>
  <c r="BW16" i="15"/>
  <c r="BW18" i="15"/>
  <c r="BW17" i="15"/>
  <c r="BW19" i="15"/>
  <c r="BW15" i="15"/>
  <c r="BW20" i="15"/>
  <c r="BW22" i="15"/>
  <c r="BW26" i="15"/>
  <c r="BW23" i="15"/>
  <c r="BW21" i="15"/>
  <c r="BW24" i="15"/>
  <c r="BX5" i="15"/>
  <c r="BX7" i="15" s="1"/>
  <c r="CV10" i="33"/>
  <c r="CZ10" i="33"/>
  <c r="CS10" i="33"/>
  <c r="CU10" i="33"/>
  <c r="CW10" i="33"/>
  <c r="CK10" i="33"/>
  <c r="CM10" i="33"/>
  <c r="CL10" i="33"/>
  <c r="CQ10" i="33"/>
  <c r="CG10" i="33"/>
  <c r="CN10" i="33"/>
  <c r="CO10" i="33"/>
  <c r="CH10" i="33"/>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JA10" i="33" l="1"/>
  <c r="DS10" i="33"/>
  <c r="FK10" i="33" s="1"/>
  <c r="NA10" i="33" s="1"/>
  <c r="JQ10" i="33"/>
  <c r="DR10" i="33"/>
  <c r="FJ10" i="33" s="1"/>
  <c r="MZ10" i="33" s="1"/>
  <c r="JP10" i="33"/>
  <c r="DQ10" i="33"/>
  <c r="FI10" i="33" s="1"/>
  <c r="MY10" i="33" s="1"/>
  <c r="JO10" i="33"/>
  <c r="DO10" i="33"/>
  <c r="FG10" i="33" s="1"/>
  <c r="MW10" i="33" s="1"/>
  <c r="JM10" i="33"/>
  <c r="DV10" i="33"/>
  <c r="FN10" i="33" s="1"/>
  <c r="ND10" i="33" s="1"/>
  <c r="JT10" i="33"/>
  <c r="DG10" i="33"/>
  <c r="EY10" i="33" s="1"/>
  <c r="MO10" i="33" s="1"/>
  <c r="JE10" i="33"/>
  <c r="DI10" i="33"/>
  <c r="FA10" i="33" s="1"/>
  <c r="MQ10" i="33" s="1"/>
  <c r="JG10" i="33"/>
  <c r="DD10" i="33"/>
  <c r="EV10" i="33" s="1"/>
  <c r="ML10" i="33" s="1"/>
  <c r="JB10" i="33"/>
  <c r="DM10" i="33"/>
  <c r="FE10" i="33" s="1"/>
  <c r="MU10" i="33" s="1"/>
  <c r="JK10" i="33"/>
  <c r="DJ10" i="33"/>
  <c r="FB10" i="33" s="1"/>
  <c r="MR10" i="33" s="1"/>
  <c r="JH10" i="33"/>
  <c r="DK10" i="33"/>
  <c r="FC10" i="33" s="1"/>
  <c r="MS10" i="33" s="1"/>
  <c r="JI10" i="33"/>
  <c r="DH10" i="33"/>
  <c r="EZ10" i="33" s="1"/>
  <c r="MP10" i="33" s="1"/>
  <c r="JF10" i="33"/>
  <c r="DC10" i="33"/>
  <c r="EU10" i="33" s="1"/>
  <c r="MK10" i="33" s="1"/>
  <c r="BX24" i="15"/>
  <c r="BX6" i="15"/>
  <c r="BX10" i="15"/>
  <c r="BX9" i="15"/>
  <c r="BX11" i="15"/>
  <c r="BX8" i="15"/>
  <c r="BX12" i="15"/>
  <c r="BX14" i="15"/>
  <c r="BX13" i="15"/>
  <c r="BX15" i="15"/>
  <c r="BX16" i="15"/>
  <c r="BX17" i="15"/>
  <c r="BX18" i="15"/>
  <c r="BX19" i="15"/>
  <c r="BX21" i="15"/>
  <c r="BX23" i="15"/>
  <c r="BX20" i="15"/>
  <c r="BX22" i="15"/>
  <c r="BX26" i="15"/>
  <c r="BY5" i="15"/>
  <c r="BY7"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HC10" i="33" l="1"/>
  <c r="ME11" i="33" s="1"/>
  <c r="GW10" i="33"/>
  <c r="LY11" i="33" s="1"/>
  <c r="GS10" i="33"/>
  <c r="QA10" i="33" s="1"/>
  <c r="PE10" i="33" s="1"/>
  <c r="EE10" i="33" s="1"/>
  <c r="GY10" i="33"/>
  <c r="QG10" i="33" s="1"/>
  <c r="PK10" i="33" s="1"/>
  <c r="EK10" i="33" s="1"/>
  <c r="GQ10" i="33"/>
  <c r="PY10" i="33" s="1"/>
  <c r="PC10" i="33" s="1"/>
  <c r="EC10" i="33" s="1"/>
  <c r="HB10" i="33"/>
  <c r="HX10" i="33" s="1"/>
  <c r="KL10" i="33" s="1"/>
  <c r="HF10" i="33"/>
  <c r="MH11" i="33" s="1"/>
  <c r="HA10" i="33"/>
  <c r="HW10" i="33" s="1"/>
  <c r="KK10" i="33" s="1"/>
  <c r="DN10" i="33"/>
  <c r="FF10" i="33" s="1"/>
  <c r="MV10" i="33" s="1"/>
  <c r="JL10" i="33"/>
  <c r="DT10" i="33"/>
  <c r="FL10" i="33" s="1"/>
  <c r="NB10" i="33" s="1"/>
  <c r="JR10" i="33"/>
  <c r="GR10" i="33"/>
  <c r="HN10" i="33" s="1"/>
  <c r="KB10" i="33" s="1"/>
  <c r="DU10" i="33"/>
  <c r="FM10" i="33" s="1"/>
  <c r="NC10" i="33" s="1"/>
  <c r="JS10" i="33"/>
  <c r="DP10" i="33"/>
  <c r="FH10" i="33" s="1"/>
  <c r="MX10" i="33" s="1"/>
  <c r="JN10" i="33"/>
  <c r="GT10" i="33"/>
  <c r="LV11" i="33" s="1"/>
  <c r="DW10" i="33"/>
  <c r="FO10" i="33" s="1"/>
  <c r="NE10" i="33" s="1"/>
  <c r="JU10" i="33"/>
  <c r="GU10" i="33"/>
  <c r="LW11" i="33" s="1"/>
  <c r="DE10" i="33"/>
  <c r="EW10" i="33" s="1"/>
  <c r="MM10" i="33" s="1"/>
  <c r="JC10" i="33"/>
  <c r="GN10" i="33"/>
  <c r="LP11" i="33" s="1"/>
  <c r="DL10" i="33"/>
  <c r="FD10" i="33" s="1"/>
  <c r="MT10" i="33" s="1"/>
  <c r="JJ10" i="33"/>
  <c r="DF10" i="33"/>
  <c r="EX10" i="33" s="1"/>
  <c r="MN10" i="33" s="1"/>
  <c r="JD10" i="33"/>
  <c r="GM10" i="33"/>
  <c r="LO11" i="33" s="1"/>
  <c r="BY8" i="15"/>
  <c r="BY6" i="15"/>
  <c r="BY9" i="15"/>
  <c r="BY11" i="15"/>
  <c r="BY13" i="15"/>
  <c r="BY10" i="15"/>
  <c r="BY12" i="15"/>
  <c r="BY14" i="15"/>
  <c r="BY15" i="15"/>
  <c r="BY17" i="15"/>
  <c r="BY16" i="15"/>
  <c r="BY18" i="15"/>
  <c r="BY19" i="15"/>
  <c r="BY21" i="15"/>
  <c r="BY23" i="15"/>
  <c r="BY20" i="15"/>
  <c r="BY22" i="15"/>
  <c r="BY26" i="15"/>
  <c r="BY24" i="15"/>
  <c r="BZ5" i="15"/>
  <c r="BZ7" i="15" s="1"/>
  <c r="HP10" i="33"/>
  <c r="KD10" i="33" s="1"/>
  <c r="HO10" i="33"/>
  <c r="KC10" i="33" s="1"/>
  <c r="LU11" i="33"/>
  <c r="HQ10" i="33"/>
  <c r="KE10" i="33" s="1"/>
  <c r="QB10" i="33"/>
  <c r="PF10" i="33" s="1"/>
  <c r="EF10" i="33" s="1"/>
  <c r="HY10" i="33"/>
  <c r="KM10" i="33"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QK10" i="33" l="1"/>
  <c r="PO10" i="33" s="1"/>
  <c r="EO10" i="33" s="1"/>
  <c r="HS10" i="33"/>
  <c r="KG10" i="33" s="1"/>
  <c r="QE10" i="33"/>
  <c r="PI10" i="33" s="1"/>
  <c r="EI10" i="33" s="1"/>
  <c r="KY10" i="33"/>
  <c r="FW10" i="33" s="1"/>
  <c r="QW10" i="33" s="1"/>
  <c r="HU10" i="33"/>
  <c r="KI10" i="33" s="1"/>
  <c r="KW10" i="33"/>
  <c r="FU10" i="33" s="1"/>
  <c r="QU10" i="33" s="1"/>
  <c r="LS11" i="33"/>
  <c r="HM10" i="33"/>
  <c r="KA10" i="33" s="1"/>
  <c r="IB10" i="33"/>
  <c r="KP10" i="33" s="1"/>
  <c r="QN10" i="33"/>
  <c r="PR10" i="33" s="1"/>
  <c r="ER10" i="33" s="1"/>
  <c r="QJ10" i="33"/>
  <c r="PN10" i="33" s="1"/>
  <c r="EN10" i="33" s="1"/>
  <c r="HE10" i="33"/>
  <c r="QM10" i="33" s="1"/>
  <c r="PQ10" i="33" s="1"/>
  <c r="EQ10" i="33" s="1"/>
  <c r="MD11" i="33"/>
  <c r="MA11" i="33"/>
  <c r="QI10" i="33"/>
  <c r="PM10" i="33" s="1"/>
  <c r="EM10" i="33" s="1"/>
  <c r="MC11" i="33"/>
  <c r="LT11" i="33"/>
  <c r="GX10" i="33"/>
  <c r="QF10" i="33" s="1"/>
  <c r="PJ10" i="33" s="1"/>
  <c r="EJ10" i="33" s="1"/>
  <c r="QC10" i="33"/>
  <c r="PG10" i="33" s="1"/>
  <c r="EG10" i="33" s="1"/>
  <c r="GO10" i="33"/>
  <c r="LQ11" i="33" s="1"/>
  <c r="PZ10" i="33"/>
  <c r="PD10" i="33" s="1"/>
  <c r="ED10" i="33" s="1"/>
  <c r="GP10" i="33"/>
  <c r="LR11" i="33" s="1"/>
  <c r="HD10" i="33"/>
  <c r="QL10" i="33" s="1"/>
  <c r="PP10" i="33" s="1"/>
  <c r="HG10" i="33"/>
  <c r="QO10" i="33" s="1"/>
  <c r="PS10" i="33" s="1"/>
  <c r="ES10" i="33" s="1"/>
  <c r="HJ10" i="33"/>
  <c r="JX10" i="33" s="1"/>
  <c r="GZ10" i="33"/>
  <c r="MB11" i="33" s="1"/>
  <c r="PV10" i="33"/>
  <c r="OZ10" i="33" s="1"/>
  <c r="DZ10" i="33" s="1"/>
  <c r="GV10" i="33"/>
  <c r="LX11" i="33" s="1"/>
  <c r="HI10" i="33"/>
  <c r="JW10" i="33" s="1"/>
  <c r="PU10" i="33"/>
  <c r="OY10" i="33" s="1"/>
  <c r="DY10" i="33" s="1"/>
  <c r="BZ8" i="15"/>
  <c r="BZ9" i="15"/>
  <c r="BZ6" i="15"/>
  <c r="BZ13" i="15"/>
  <c r="BZ14" i="15"/>
  <c r="BZ11" i="15"/>
  <c r="BZ12" i="15"/>
  <c r="BZ15" i="15"/>
  <c r="BZ10" i="15"/>
  <c r="BZ16" i="15"/>
  <c r="BZ17" i="15"/>
  <c r="BZ20" i="15"/>
  <c r="BZ22" i="15"/>
  <c r="BZ26" i="15"/>
  <c r="BZ18" i="15"/>
  <c r="BZ19" i="15"/>
  <c r="BZ21" i="15"/>
  <c r="BZ23" i="15"/>
  <c r="BZ24" i="15"/>
  <c r="CA5" i="15"/>
  <c r="CA7"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C10" i="33" s="1"/>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FX10" i="33" s="1"/>
  <c r="LC10" i="33" l="1"/>
  <c r="GA10" i="33" s="1"/>
  <c r="LI10" i="33"/>
  <c r="GG10" i="33" s="1"/>
  <c r="OI10" i="33"/>
  <c r="LL10" i="33"/>
  <c r="GJ10" i="33" s="1"/>
  <c r="RJ10" i="33" s="1"/>
  <c r="OG10" i="33"/>
  <c r="LH10" i="33"/>
  <c r="GF10" i="33" s="1"/>
  <c r="OR10" i="33" s="1"/>
  <c r="KX10" i="33"/>
  <c r="FV10" i="33" s="1"/>
  <c r="QV10" i="33" s="1"/>
  <c r="LG10" i="33"/>
  <c r="GE10" i="33" s="1"/>
  <c r="OQ10" i="33" s="1"/>
  <c r="LA10" i="33"/>
  <c r="FY10" i="33" s="1"/>
  <c r="OK10" i="33" s="1"/>
  <c r="IA10" i="33"/>
  <c r="KO10" i="33" s="1"/>
  <c r="HK10" i="33"/>
  <c r="JY10" i="33" s="1"/>
  <c r="MG11" i="33"/>
  <c r="HZ10" i="33"/>
  <c r="KN10" i="33" s="1"/>
  <c r="MF11" i="33"/>
  <c r="HT10" i="33"/>
  <c r="KH10" i="33" s="1"/>
  <c r="LZ11" i="33"/>
  <c r="MI11" i="33"/>
  <c r="IC10" i="33"/>
  <c r="KQ10" i="33" s="1"/>
  <c r="PW10" i="33"/>
  <c r="PA10" i="33" s="1"/>
  <c r="EA10" i="33" s="1"/>
  <c r="HL10" i="33"/>
  <c r="JZ10" i="33" s="1"/>
  <c r="KT10" i="33"/>
  <c r="FR10" i="33" s="1"/>
  <c r="QR10" i="33" s="1"/>
  <c r="PX10" i="33"/>
  <c r="PB10" i="33" s="1"/>
  <c r="EB10" i="33" s="1"/>
  <c r="QH10" i="33"/>
  <c r="PL10" i="33" s="1"/>
  <c r="LF10" i="33" s="1"/>
  <c r="HV10" i="33"/>
  <c r="KJ10" i="33" s="1"/>
  <c r="HR10" i="33"/>
  <c r="KF10" i="33" s="1"/>
  <c r="QD10" i="33"/>
  <c r="PH10" i="33" s="1"/>
  <c r="EH10" i="33" s="1"/>
  <c r="KS10" i="33"/>
  <c r="FQ10" i="33" s="1"/>
  <c r="QQ10" i="33" s="1"/>
  <c r="LJ10" i="33"/>
  <c r="EP10" i="33"/>
  <c r="CA6" i="15"/>
  <c r="CA8" i="15"/>
  <c r="CA10" i="15"/>
  <c r="CA9" i="15"/>
  <c r="CA11" i="15"/>
  <c r="CA12" i="15"/>
  <c r="CA14" i="15"/>
  <c r="CA13" i="15"/>
  <c r="CA16" i="15"/>
  <c r="CA18" i="15"/>
  <c r="CA19" i="15"/>
  <c r="CA15" i="15"/>
  <c r="CA20" i="15"/>
  <c r="CA22" i="15"/>
  <c r="CA26" i="15"/>
  <c r="CA17" i="15"/>
  <c r="CA21" i="15"/>
  <c r="CA23" i="15"/>
  <c r="CA24" i="15"/>
  <c r="CB5" i="15"/>
  <c r="CB7" i="15" s="1"/>
  <c r="RF10" i="33"/>
  <c r="RC10" i="33"/>
  <c r="RG10" i="33"/>
  <c r="QX10" i="33"/>
  <c r="RA10" i="33"/>
  <c r="NM11" i="33"/>
  <c r="NK11" i="33"/>
  <c r="OO10" i="33"/>
  <c r="OS10" i="33"/>
  <c r="OM10" i="33"/>
  <c r="OJ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RE10" i="33" l="1"/>
  <c r="OV10" i="33"/>
  <c r="QY10" i="33"/>
  <c r="OH10" i="33"/>
  <c r="KV10" i="33"/>
  <c r="FT10" i="33" s="1"/>
  <c r="OF10" i="33" s="1"/>
  <c r="KU10" i="33"/>
  <c r="FS10" i="33" s="1"/>
  <c r="QS10" i="33" s="1"/>
  <c r="OD10" i="33"/>
  <c r="EL10" i="33"/>
  <c r="OC10" i="33"/>
  <c r="LB10" i="33"/>
  <c r="FZ10" i="33" s="1"/>
  <c r="QZ10" i="33" s="1"/>
  <c r="GH10" i="33"/>
  <c r="OT10" i="33" s="1"/>
  <c r="GD10" i="33"/>
  <c r="RD10" i="33" s="1"/>
  <c r="CB24" i="15"/>
  <c r="CB6" i="15"/>
  <c r="CB8" i="15"/>
  <c r="CB10" i="15"/>
  <c r="CB11" i="15"/>
  <c r="CB12" i="15"/>
  <c r="CB14" i="15"/>
  <c r="CB9" i="15"/>
  <c r="CB17" i="15"/>
  <c r="CB18" i="15"/>
  <c r="CB13" i="15"/>
  <c r="CB21" i="15"/>
  <c r="CB23" i="15"/>
  <c r="CB15" i="15"/>
  <c r="CB16" i="15"/>
  <c r="CB20" i="15"/>
  <c r="CB22" i="15"/>
  <c r="CB26" i="15"/>
  <c r="CB19" i="15"/>
  <c r="CC5" i="15"/>
  <c r="CC7" i="15" s="1"/>
  <c r="RK10" i="33"/>
  <c r="RB10" i="33"/>
  <c r="RI10" i="33"/>
  <c r="NH11" i="33"/>
  <c r="NS11" i="33"/>
  <c r="NU11" i="33"/>
  <c r="NO11" i="33"/>
  <c r="NV11" i="33"/>
  <c r="NZ11" i="33"/>
  <c r="IK11" i="33"/>
  <c r="Y11" i="33"/>
  <c r="NQ11" i="33"/>
  <c r="NG11" i="33"/>
  <c r="NN11" i="33"/>
  <c r="NL11" i="33"/>
  <c r="NW11" i="33"/>
  <c r="II11" i="33"/>
  <c r="W11" i="33"/>
  <c r="OW10" i="33"/>
  <c r="ON10" i="33"/>
  <c r="OU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OE10" i="33" l="1"/>
  <c r="QT10" i="33"/>
  <c r="NX11" i="33"/>
  <c r="AJ11" i="33" s="1"/>
  <c r="BF11" i="33" s="1"/>
  <c r="NP11" i="33"/>
  <c r="IN11" i="33" s="1"/>
  <c r="NT11" i="33"/>
  <c r="AF11" i="33" s="1"/>
  <c r="BB11" i="33" s="1"/>
  <c r="OP10" i="33"/>
  <c r="RH10" i="33"/>
  <c r="OL10" i="33"/>
  <c r="CC8" i="15"/>
  <c r="CC6" i="15"/>
  <c r="CC9" i="15"/>
  <c r="CC11" i="15"/>
  <c r="CC10" i="15"/>
  <c r="CC13" i="15"/>
  <c r="CC12" i="15"/>
  <c r="CC14" i="15"/>
  <c r="CC15" i="15"/>
  <c r="CC17" i="15"/>
  <c r="CC16" i="15"/>
  <c r="CC18" i="15"/>
  <c r="CC19" i="15"/>
  <c r="CC21" i="15"/>
  <c r="CC23" i="15"/>
  <c r="CC20" i="15"/>
  <c r="CC26" i="15"/>
  <c r="CC22" i="15"/>
  <c r="CC24" i="15"/>
  <c r="CD5" i="15"/>
  <c r="CD7" i="15" s="1"/>
  <c r="NI11" i="33"/>
  <c r="NJ11" i="33"/>
  <c r="AS11" i="33"/>
  <c r="BO11" i="33" s="1"/>
  <c r="IJ11" i="33"/>
  <c r="X11" i="33"/>
  <c r="AU11" i="33"/>
  <c r="BQ11" i="33" s="1"/>
  <c r="IT11" i="33"/>
  <c r="AH11" i="33"/>
  <c r="AA11" i="33"/>
  <c r="IM11" i="33"/>
  <c r="AE11" i="33"/>
  <c r="IQ11" i="33"/>
  <c r="NY11" i="33"/>
  <c r="AI11" i="33"/>
  <c r="IU11" i="33"/>
  <c r="Z11" i="33"/>
  <c r="IL11" i="33"/>
  <c r="IO11" i="33"/>
  <c r="AC11" i="33"/>
  <c r="AL11" i="33"/>
  <c r="IX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IV11" i="33" l="1"/>
  <c r="AB11" i="33"/>
  <c r="AX11" i="33" s="1"/>
  <c r="BT11" i="33" s="1"/>
  <c r="IR11" i="33"/>
  <c r="CD8" i="15"/>
  <c r="CD9" i="15"/>
  <c r="CD11" i="15"/>
  <c r="CD10" i="15"/>
  <c r="CD13" i="15"/>
  <c r="CD6" i="15"/>
  <c r="CD15" i="15"/>
  <c r="CD12" i="15"/>
  <c r="CD14" i="15"/>
  <c r="CD16" i="15"/>
  <c r="CD17" i="15"/>
  <c r="CD18" i="15"/>
  <c r="CD20" i="15"/>
  <c r="CD22" i="15"/>
  <c r="CD26" i="15"/>
  <c r="CD19" i="15"/>
  <c r="CD21" i="15"/>
  <c r="CD23" i="15"/>
  <c r="CD24" i="15"/>
  <c r="CE5" i="15"/>
  <c r="CE7" i="15" s="1"/>
  <c r="CK11" i="33"/>
  <c r="CM11" i="33"/>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JG11" i="33" l="1"/>
  <c r="DG11" i="33"/>
  <c r="EY11" i="33" s="1"/>
  <c r="MO11" i="33" s="1"/>
  <c r="JE11" i="33"/>
  <c r="DI11" i="33"/>
  <c r="FA11" i="33" s="1"/>
  <c r="MQ11" i="33" s="1"/>
  <c r="CE6" i="15"/>
  <c r="CE8" i="15"/>
  <c r="CE10" i="15"/>
  <c r="CE9" i="15"/>
  <c r="CE12" i="15"/>
  <c r="CE14" i="15"/>
  <c r="CE11" i="15"/>
  <c r="CE13" i="15"/>
  <c r="CE16" i="15"/>
  <c r="CE18" i="15"/>
  <c r="CE19" i="15"/>
  <c r="CE15" i="15"/>
  <c r="CE17" i="15"/>
  <c r="CE20" i="15"/>
  <c r="CE22" i="15"/>
  <c r="CE26" i="15"/>
  <c r="CE21" i="15"/>
  <c r="CE23" i="15"/>
  <c r="CE24" i="15"/>
  <c r="CF5" i="15"/>
  <c r="CF7" i="15" s="1"/>
  <c r="CZ11" i="33"/>
  <c r="CW11" i="33"/>
  <c r="CX11" i="33"/>
  <c r="CT11" i="33"/>
  <c r="CV11" i="33"/>
  <c r="CU11" i="33"/>
  <c r="CS11" i="33"/>
  <c r="CO11" i="33"/>
  <c r="CH11" i="33"/>
  <c r="CQ11" i="33"/>
  <c r="CP11" i="33"/>
  <c r="CN11" i="33"/>
  <c r="CL11" i="33"/>
  <c r="CG11" i="33"/>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JA11" i="33" l="1"/>
  <c r="JK11" i="33"/>
  <c r="JB11" i="33"/>
  <c r="JT11" i="33"/>
  <c r="JH11" i="33"/>
  <c r="JI11" i="33"/>
  <c r="JN11" i="33"/>
  <c r="JO11" i="33"/>
  <c r="JQ11" i="33"/>
  <c r="JF11" i="33"/>
  <c r="JP11" i="33"/>
  <c r="JJ11" i="33"/>
  <c r="JM11" i="33"/>
  <c r="JR11" i="33"/>
  <c r="GQ11" i="33"/>
  <c r="LS12" i="33" s="1"/>
  <c r="GS11" i="33"/>
  <c r="QA11" i="33" s="1"/>
  <c r="PE11" i="33" s="1"/>
  <c r="EE11" i="33" s="1"/>
  <c r="DC11" i="33"/>
  <c r="EU11" i="33" s="1"/>
  <c r="MK11" i="33" s="1"/>
  <c r="DD11" i="33"/>
  <c r="EV11" i="33" s="1"/>
  <c r="ML11" i="33" s="1"/>
  <c r="DV11" i="33"/>
  <c r="FN11" i="33" s="1"/>
  <c r="ND11" i="33" s="1"/>
  <c r="DJ11" i="33"/>
  <c r="FB11" i="33" s="1"/>
  <c r="MR11" i="33" s="1"/>
  <c r="DP11" i="33"/>
  <c r="FH11" i="33" s="1"/>
  <c r="MX11" i="33" s="1"/>
  <c r="DL11" i="33"/>
  <c r="FD11" i="33" s="1"/>
  <c r="MT11" i="33" s="1"/>
  <c r="DO11" i="33"/>
  <c r="FG11" i="33" s="1"/>
  <c r="MW11" i="33" s="1"/>
  <c r="DT11" i="33"/>
  <c r="FL11" i="33" s="1"/>
  <c r="NB11" i="33" s="1"/>
  <c r="DH11" i="33"/>
  <c r="EZ11" i="33" s="1"/>
  <c r="MP11" i="33" s="1"/>
  <c r="DR11" i="33"/>
  <c r="FJ11" i="33" s="1"/>
  <c r="MZ11" i="33" s="1"/>
  <c r="DK11" i="33"/>
  <c r="FC11" i="33" s="1"/>
  <c r="MS11" i="33" s="1"/>
  <c r="DM11" i="33"/>
  <c r="FE11" i="33" s="1"/>
  <c r="MU11" i="33" s="1"/>
  <c r="DQ11" i="33"/>
  <c r="FI11" i="33" s="1"/>
  <c r="MY11" i="33" s="1"/>
  <c r="DS11" i="33"/>
  <c r="FK11" i="33" s="1"/>
  <c r="NA11" i="33" s="1"/>
  <c r="CF6" i="15"/>
  <c r="CF24" i="15"/>
  <c r="CF8" i="15"/>
  <c r="CF10" i="15"/>
  <c r="CF12" i="15"/>
  <c r="CF14" i="15"/>
  <c r="CF13" i="15"/>
  <c r="CF9" i="15"/>
  <c r="CF11" i="15"/>
  <c r="CF15" i="15"/>
  <c r="CF16" i="15"/>
  <c r="CF21" i="15"/>
  <c r="CF23" i="15"/>
  <c r="CF19" i="15"/>
  <c r="CF20" i="15"/>
  <c r="CF22" i="15"/>
  <c r="CF26" i="15"/>
  <c r="CF17" i="15"/>
  <c r="CF18" i="15"/>
  <c r="CG5" i="15"/>
  <c r="CG7" i="15" s="1"/>
  <c r="CR11" i="33"/>
  <c r="CY11" i="33"/>
  <c r="DA11" i="33"/>
  <c r="CJ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PY11" i="33" l="1"/>
  <c r="PC11" i="33" s="1"/>
  <c r="EC11" i="33" s="1"/>
  <c r="JD11" i="33"/>
  <c r="JU11" i="33"/>
  <c r="JS11" i="33"/>
  <c r="JC11" i="33"/>
  <c r="JL11" i="33"/>
  <c r="LU12" i="33"/>
  <c r="HM11" i="33"/>
  <c r="KA11" i="33" s="1"/>
  <c r="HO11" i="33"/>
  <c r="KC11" i="33" s="1"/>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KF11" i="33" s="1"/>
  <c r="GY11" i="33"/>
  <c r="HU11" i="33" s="1"/>
  <c r="KI11" i="33" s="1"/>
  <c r="HC11" i="33"/>
  <c r="HY11" i="33" s="1"/>
  <c r="KM11" i="33" s="1"/>
  <c r="GZ11" i="33"/>
  <c r="MB12" i="33" s="1"/>
  <c r="HF11" i="33"/>
  <c r="IB11" i="33" s="1"/>
  <c r="KP11" i="33" s="1"/>
  <c r="HD11" i="33"/>
  <c r="QL11" i="33" s="1"/>
  <c r="PP11" i="33" s="1"/>
  <c r="EP11" i="33" s="1"/>
  <c r="GU11" i="33"/>
  <c r="QC11" i="33" s="1"/>
  <c r="PG11" i="33" s="1"/>
  <c r="EG11" i="33" s="1"/>
  <c r="DF11" i="33"/>
  <c r="EX11" i="33" s="1"/>
  <c r="MN11" i="33" s="1"/>
  <c r="DU11" i="33"/>
  <c r="FM11" i="33" s="1"/>
  <c r="NC11" i="33" s="1"/>
  <c r="DE11" i="33"/>
  <c r="EW11" i="33" s="1"/>
  <c r="MM11" i="33" s="1"/>
  <c r="DN11" i="33"/>
  <c r="FF11" i="33" s="1"/>
  <c r="MV11" i="33" s="1"/>
  <c r="DW11" i="33"/>
  <c r="FO11" i="33" s="1"/>
  <c r="NE11" i="33" s="1"/>
  <c r="CG8" i="15"/>
  <c r="CG6" i="15"/>
  <c r="CG9" i="15"/>
  <c r="CG11" i="15"/>
  <c r="CG13" i="15"/>
  <c r="CG10" i="15"/>
  <c r="CG12" i="15"/>
  <c r="CG14" i="15"/>
  <c r="CG15" i="15"/>
  <c r="CG17" i="15"/>
  <c r="CG18" i="15"/>
  <c r="CG21" i="15"/>
  <c r="CG23" i="15"/>
  <c r="CG19" i="15"/>
  <c r="CG16" i="15"/>
  <c r="CG20" i="15"/>
  <c r="CG26" i="15"/>
  <c r="CG22" i="15"/>
  <c r="CG24" i="15"/>
  <c r="CH5" i="15"/>
  <c r="CH7" i="15" s="1"/>
  <c r="PV11" i="33"/>
  <c r="OZ11" i="33"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KX11" i="33" l="1"/>
  <c r="FV11" i="33" s="1"/>
  <c r="LT12" i="33"/>
  <c r="HW11" i="33"/>
  <c r="KK11" i="33" s="1"/>
  <c r="HP11" i="33"/>
  <c r="KD11" i="33" s="1"/>
  <c r="HN11" i="33"/>
  <c r="KB11" i="33" s="1"/>
  <c r="QB11" i="33"/>
  <c r="PF11" i="33" s="1"/>
  <c r="EF11" i="33" s="1"/>
  <c r="FW11" i="33"/>
  <c r="QW11" i="33" s="1"/>
  <c r="HJ11" i="33"/>
  <c r="JX11" i="33" s="1"/>
  <c r="MC12" i="33"/>
  <c r="MA12" i="33"/>
  <c r="MF12" i="33"/>
  <c r="LY12" i="33"/>
  <c r="HS11" i="33"/>
  <c r="KG11" i="33" s="1"/>
  <c r="HV11" i="33"/>
  <c r="KJ11" i="33" s="1"/>
  <c r="HX11" i="33"/>
  <c r="KL11" i="33" s="1"/>
  <c r="QJ11" i="33"/>
  <c r="PN11" i="33" s="1"/>
  <c r="EN11" i="33" s="1"/>
  <c r="HE11" i="33"/>
  <c r="IA11" i="33" s="1"/>
  <c r="KO11" i="33" s="1"/>
  <c r="MH12" i="33"/>
  <c r="QN11" i="33"/>
  <c r="PR11" i="33" s="1"/>
  <c r="ER11" i="33" s="1"/>
  <c r="HZ11" i="33"/>
  <c r="KN11" i="33" s="1"/>
  <c r="QG11" i="33"/>
  <c r="PK11" i="33" s="1"/>
  <c r="EK11" i="33" s="1"/>
  <c r="LX12" i="33"/>
  <c r="QD11" i="33"/>
  <c r="PH11" i="33" s="1"/>
  <c r="EH11" i="33" s="1"/>
  <c r="ME12" i="33"/>
  <c r="QK11" i="33"/>
  <c r="PO11" i="33" s="1"/>
  <c r="EO11" i="33" s="1"/>
  <c r="LW12" i="33"/>
  <c r="HG11" i="33"/>
  <c r="QO11" i="33" s="1"/>
  <c r="PS11" i="33" s="1"/>
  <c r="ES11" i="33" s="1"/>
  <c r="QH11" i="33"/>
  <c r="PL11" i="33" s="1"/>
  <c r="LF11" i="33" s="1"/>
  <c r="GD11" i="33" s="1"/>
  <c r="GX11" i="33"/>
  <c r="HT11" i="33" s="1"/>
  <c r="KH11" i="33" s="1"/>
  <c r="GP11" i="33"/>
  <c r="PX11" i="33" s="1"/>
  <c r="PB11" i="33" s="1"/>
  <c r="EB11" i="33" s="1"/>
  <c r="HQ11" i="33"/>
  <c r="KE11" i="33" s="1"/>
  <c r="GO11" i="33"/>
  <c r="PW11" i="33" s="1"/>
  <c r="PA11" i="33" s="1"/>
  <c r="EA11" i="33" s="1"/>
  <c r="KT11" i="33"/>
  <c r="DZ11" i="33"/>
  <c r="CH8" i="15"/>
  <c r="CH6" i="15"/>
  <c r="CH9" i="15"/>
  <c r="CH11" i="15"/>
  <c r="CH13" i="15"/>
  <c r="CH10" i="15"/>
  <c r="CH16" i="15"/>
  <c r="CH17" i="15"/>
  <c r="CH18" i="15"/>
  <c r="CH12" i="15"/>
  <c r="CH14" i="15"/>
  <c r="CH19" i="15"/>
  <c r="CH20" i="15"/>
  <c r="CH22" i="15"/>
  <c r="CH26" i="15"/>
  <c r="CH21" i="15"/>
  <c r="CH23" i="15"/>
  <c r="CH15" i="15"/>
  <c r="CH24" i="15"/>
  <c r="CI5" i="15"/>
  <c r="CI7" i="15" s="1"/>
  <c r="QV11" i="33"/>
  <c r="QU11" i="33"/>
  <c r="LG11" i="33"/>
  <c r="GE11" i="33" s="1"/>
  <c r="LC11" i="33"/>
  <c r="GA11" i="33" s="1"/>
  <c r="LJ11" i="33"/>
  <c r="GH11" i="33" s="1"/>
  <c r="OG11" i="33"/>
  <c r="OH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AU13" i="32"/>
  <c r="AN13" i="32" s="1"/>
  <c r="AO13" i="32" s="1"/>
  <c r="AP13" i="32" s="1"/>
  <c r="AQ13" i="32" s="1"/>
  <c r="AV12" i="32"/>
  <c r="LY10" i="32"/>
  <c r="LP10" i="32"/>
  <c r="IX12" i="32"/>
  <c r="II12" i="32"/>
  <c r="EW12" i="32"/>
  <c r="HS13" i="32"/>
  <c r="HL13" i="32" s="1"/>
  <c r="HM13" i="32" s="1"/>
  <c r="HN13" i="32" s="1"/>
  <c r="HO13" i="32" s="1"/>
  <c r="HR12" i="32"/>
  <c r="LA10" i="32"/>
  <c r="LJ10" i="32"/>
  <c r="KZ11" i="33" l="1"/>
  <c r="FX11" i="33" s="1"/>
  <c r="NN12" i="33" s="1"/>
  <c r="NM12" i="33"/>
  <c r="IK12" i="33" s="1"/>
  <c r="OI11" i="33"/>
  <c r="MG12" i="33"/>
  <c r="FR11" i="33"/>
  <c r="QR11" i="33" s="1"/>
  <c r="LL11" i="33"/>
  <c r="LH11" i="33"/>
  <c r="LE11" i="33"/>
  <c r="LZ12" i="33"/>
  <c r="QM11" i="33"/>
  <c r="PQ11" i="33" s="1"/>
  <c r="EQ11" i="33" s="1"/>
  <c r="QF11" i="33"/>
  <c r="PJ11" i="33" s="1"/>
  <c r="EJ11" i="33" s="1"/>
  <c r="LI11" i="33"/>
  <c r="IC11" i="33"/>
  <c r="KQ11" i="33" s="1"/>
  <c r="LB11" i="33"/>
  <c r="MI12" i="33"/>
  <c r="LQ12" i="33"/>
  <c r="EL11" i="33"/>
  <c r="RD11" i="33"/>
  <c r="OP11" i="33"/>
  <c r="LR12" i="33"/>
  <c r="HL11" i="33"/>
  <c r="JZ11" i="33" s="1"/>
  <c r="HK11" i="33"/>
  <c r="JY11" i="33" s="1"/>
  <c r="CI6" i="15"/>
  <c r="CI8" i="15"/>
  <c r="CI10" i="15"/>
  <c r="CI9" i="15"/>
  <c r="CI11" i="15"/>
  <c r="CI12" i="15"/>
  <c r="CI14" i="15"/>
  <c r="CI13" i="15"/>
  <c r="CI16" i="15"/>
  <c r="CI15" i="15"/>
  <c r="CI19" i="15"/>
  <c r="CI17" i="15"/>
  <c r="CI18" i="15"/>
  <c r="CI20" i="15"/>
  <c r="CI22" i="15"/>
  <c r="CI26" i="15"/>
  <c r="CI23" i="15"/>
  <c r="CI21" i="15"/>
  <c r="CI24" i="15"/>
  <c r="CJ5" i="15"/>
  <c r="RE11" i="33"/>
  <c r="QY11" i="33"/>
  <c r="RA11" i="33"/>
  <c r="OQ11" i="33"/>
  <c r="OM11" i="33"/>
  <c r="NL12" i="33"/>
  <c r="NK12" i="33"/>
  <c r="NU12" i="33"/>
  <c r="NT12" i="33"/>
  <c r="NQ12"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Y12" i="33" l="1"/>
  <c r="AU12" i="33" s="1"/>
  <c r="NH12" i="33"/>
  <c r="T12" i="33" s="1"/>
  <c r="AP12" i="33" s="1"/>
  <c r="BL12" i="33" s="1"/>
  <c r="CJ7" i="15"/>
  <c r="F38" i="15"/>
  <c r="H38" i="15" s="1"/>
  <c r="OD11" i="33"/>
  <c r="GG11" i="33"/>
  <c r="NW12" i="33" s="1"/>
  <c r="IU12" i="33" s="1"/>
  <c r="OJ11" i="33"/>
  <c r="QX11" i="33"/>
  <c r="GF11" i="33"/>
  <c r="RF11" i="33" s="1"/>
  <c r="GC11" i="33"/>
  <c r="RC11" i="33" s="1"/>
  <c r="FZ11" i="33"/>
  <c r="QZ11" i="33" s="1"/>
  <c r="GJ11" i="33"/>
  <c r="RJ11" i="33" s="1"/>
  <c r="LK11" i="33"/>
  <c r="LD11" i="33"/>
  <c r="CJ6" i="15"/>
  <c r="CJ24" i="15"/>
  <c r="CJ10" i="15"/>
  <c r="CJ8" i="15"/>
  <c r="CJ9" i="15"/>
  <c r="CJ11" i="15"/>
  <c r="CJ12" i="15"/>
  <c r="CJ14" i="15"/>
  <c r="CJ15" i="15"/>
  <c r="CJ16" i="15"/>
  <c r="CJ13" i="15"/>
  <c r="CJ17" i="15"/>
  <c r="CJ18" i="15"/>
  <c r="CJ21" i="15"/>
  <c r="CJ23" i="15"/>
  <c r="CJ19" i="15"/>
  <c r="CJ20" i="15"/>
  <c r="CJ22" i="15"/>
  <c r="CJ26" i="15"/>
  <c r="CK5" i="15"/>
  <c r="CK7" i="15" s="1"/>
  <c r="RK11" i="33"/>
  <c r="QS11" i="33"/>
  <c r="QT11" i="33"/>
  <c r="OT11" i="33"/>
  <c r="RH11" i="33"/>
  <c r="NX12" i="33"/>
  <c r="AC12" i="33"/>
  <c r="AY12" i="33" s="1"/>
  <c r="IO12" i="33"/>
  <c r="II12" i="33"/>
  <c r="W12" i="33"/>
  <c r="IF12" i="33"/>
  <c r="IR12" i="33"/>
  <c r="AF12" i="33"/>
  <c r="BB12" i="33" s="1"/>
  <c r="NO12" i="33"/>
  <c r="NP12" i="33"/>
  <c r="IL12" i="33"/>
  <c r="Z12" i="33"/>
  <c r="AG12" i="33"/>
  <c r="IS12" i="33"/>
  <c r="X12" i="33"/>
  <c r="IJ12"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BQ12" i="33" l="1"/>
  <c r="OL11" i="33"/>
  <c r="RG11" i="33"/>
  <c r="OS11" i="33"/>
  <c r="NV12" i="33"/>
  <c r="IT12" i="33" s="1"/>
  <c r="GB11" i="33"/>
  <c r="ON11" i="33" s="1"/>
  <c r="OO11" i="33"/>
  <c r="OV11" i="33"/>
  <c r="NZ12" i="33"/>
  <c r="IX12" i="33" s="1"/>
  <c r="GI11" i="33"/>
  <c r="RI11" i="33" s="1"/>
  <c r="NS12" i="33"/>
  <c r="IQ12" i="33" s="1"/>
  <c r="OR11" i="33"/>
  <c r="AI12" i="33"/>
  <c r="BE12" i="33" s="1"/>
  <c r="CA12" i="33" s="1"/>
  <c r="CW12" i="33" s="1"/>
  <c r="CK8" i="15"/>
  <c r="CK6" i="15"/>
  <c r="CK9" i="15"/>
  <c r="CK11" i="15"/>
  <c r="CK10" i="15"/>
  <c r="CK13" i="15"/>
  <c r="CK12" i="15"/>
  <c r="CK14" i="15"/>
  <c r="CK15" i="15"/>
  <c r="CK17" i="15"/>
  <c r="CK18" i="15"/>
  <c r="CK16" i="15"/>
  <c r="CK21" i="15"/>
  <c r="CK23" i="15"/>
  <c r="CK20" i="15"/>
  <c r="CK19" i="15"/>
  <c r="CK26" i="15"/>
  <c r="CK22" i="15"/>
  <c r="CK24" i="15"/>
  <c r="P38" i="15"/>
  <c r="G38" i="15"/>
  <c r="I38" i="15" s="1"/>
  <c r="CL5" i="15"/>
  <c r="CL7" i="15" s="1"/>
  <c r="CH12" i="33"/>
  <c r="CM12" i="33"/>
  <c r="IV12" i="33"/>
  <c r="AJ12" i="33"/>
  <c r="BF12" i="33" s="1"/>
  <c r="BU12" i="33"/>
  <c r="BX12" i="33"/>
  <c r="AB12" i="33"/>
  <c r="AX12" i="33" s="1"/>
  <c r="IN12" i="33"/>
  <c r="AV12" i="33"/>
  <c r="BR12" i="33" s="1"/>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H12" i="33" l="1"/>
  <c r="BD12" i="33" s="1"/>
  <c r="AE12" i="33"/>
  <c r="BA12" i="33" s="1"/>
  <c r="BW12" i="33" s="1"/>
  <c r="NY12" i="33"/>
  <c r="DS12" i="33"/>
  <c r="FK12" i="33" s="1"/>
  <c r="NA12" i="33" s="1"/>
  <c r="JQ12" i="33"/>
  <c r="OU11" i="33"/>
  <c r="DI12" i="33"/>
  <c r="FA12" i="33" s="1"/>
  <c r="MQ12" i="33" s="1"/>
  <c r="JG12" i="33"/>
  <c r="DD12" i="33"/>
  <c r="EV12" i="33" s="1"/>
  <c r="ML12" i="33" s="1"/>
  <c r="JB12" i="33"/>
  <c r="AL12" i="33"/>
  <c r="BH12" i="33" s="1"/>
  <c r="CD12" i="33" s="1"/>
  <c r="NR12" i="33"/>
  <c r="AD12" i="33" s="1"/>
  <c r="AZ12" i="33" s="1"/>
  <c r="RB11" i="33"/>
  <c r="CL8" i="15"/>
  <c r="CL6" i="15"/>
  <c r="CL9" i="15"/>
  <c r="CL13" i="15"/>
  <c r="CL11" i="15"/>
  <c r="CL10" i="15"/>
  <c r="CL12" i="15"/>
  <c r="CL18" i="15"/>
  <c r="CL15" i="15"/>
  <c r="CL16" i="15"/>
  <c r="CL17" i="15"/>
  <c r="CL20" i="15"/>
  <c r="CL22" i="15"/>
  <c r="CL26" i="15"/>
  <c r="CL21" i="15"/>
  <c r="CL23" i="15"/>
  <c r="CL14" i="15"/>
  <c r="CL19" i="15"/>
  <c r="CL24" i="15"/>
  <c r="J38" i="15"/>
  <c r="O38" i="15" s="1"/>
  <c r="CM5" i="15"/>
  <c r="CM7" i="15" s="1"/>
  <c r="CN12" i="33"/>
  <c r="CK12" i="33"/>
  <c r="CL12" i="33"/>
  <c r="CU12" i="33"/>
  <c r="CT12" i="33"/>
  <c r="CQ12" i="33"/>
  <c r="CB12" i="33"/>
  <c r="BZ12" i="33"/>
  <c r="IG12" i="33"/>
  <c r="U12" i="33"/>
  <c r="AQ12" i="33" s="1"/>
  <c r="BM12" i="33" s="1"/>
  <c r="V12" i="33"/>
  <c r="AR12" i="33" s="1"/>
  <c r="IH12" i="33"/>
  <c r="IW12" i="33"/>
  <c r="AK12" i="33"/>
  <c r="BG12" i="33" s="1"/>
  <c r="AW12" i="33"/>
  <c r="BS12" i="33" s="1"/>
  <c r="IY12" i="33"/>
  <c r="AM12" i="33"/>
  <c r="BT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HC12" i="33" l="1"/>
  <c r="HY12" i="33" s="1"/>
  <c r="KM12" i="33" s="1"/>
  <c r="BV12" i="33"/>
  <c r="CR12" i="33" s="1"/>
  <c r="IP12" i="33"/>
  <c r="DP12" i="33"/>
  <c r="FH12" i="33" s="1"/>
  <c r="MX12" i="33" s="1"/>
  <c r="JN12" i="33"/>
  <c r="DQ12" i="33"/>
  <c r="FI12" i="33" s="1"/>
  <c r="MY12" i="33" s="1"/>
  <c r="JO12" i="33"/>
  <c r="GS12" i="33"/>
  <c r="HO12" i="33" s="1"/>
  <c r="KC12" i="33" s="1"/>
  <c r="GN12" i="33"/>
  <c r="HJ12" i="33" s="1"/>
  <c r="JX12" i="33" s="1"/>
  <c r="DM12" i="33"/>
  <c r="FE12" i="33" s="1"/>
  <c r="MU12" i="33" s="1"/>
  <c r="JK12" i="33"/>
  <c r="DJ12" i="33"/>
  <c r="FB12" i="33" s="1"/>
  <c r="MR12" i="33" s="1"/>
  <c r="JH12" i="33"/>
  <c r="DG12" i="33"/>
  <c r="EY12" i="33" s="1"/>
  <c r="MO12" i="33" s="1"/>
  <c r="JE12" i="33"/>
  <c r="DH12" i="33"/>
  <c r="EZ12" i="33" s="1"/>
  <c r="MP12" i="33" s="1"/>
  <c r="JF12" i="33"/>
  <c r="CM6" i="15"/>
  <c r="CM8" i="15"/>
  <c r="CM10" i="15"/>
  <c r="CM9" i="15"/>
  <c r="CM12" i="15"/>
  <c r="CM14" i="15"/>
  <c r="CM13" i="15"/>
  <c r="CM11" i="15"/>
  <c r="CM16" i="15"/>
  <c r="CM17" i="15"/>
  <c r="CM19" i="15"/>
  <c r="CM18" i="15"/>
  <c r="CM15" i="15"/>
  <c r="CM20" i="15"/>
  <c r="CM22" i="15"/>
  <c r="CM26" i="15"/>
  <c r="CM23" i="15"/>
  <c r="CM21" i="15"/>
  <c r="CM24" i="15"/>
  <c r="CN5" i="15"/>
  <c r="CN7" i="15" s="1"/>
  <c r="CO12" i="33"/>
  <c r="CP12" i="33"/>
  <c r="CI12" i="33"/>
  <c r="CX12" i="33"/>
  <c r="CZ12" i="33"/>
  <c r="CS12" i="33"/>
  <c r="CV12" i="33"/>
  <c r="CC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QK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GZ12" i="33" l="1"/>
  <c r="HV12" i="33" s="1"/>
  <c r="KJ12" i="33" s="1"/>
  <c r="GW12" i="33"/>
  <c r="HS12" i="33" s="1"/>
  <c r="KG12" i="33" s="1"/>
  <c r="PV12" i="33"/>
  <c r="OZ12" i="33" s="1"/>
  <c r="DZ12" i="33" s="1"/>
  <c r="LP13" i="33"/>
  <c r="GT12" i="33"/>
  <c r="LV13" i="33" s="1"/>
  <c r="QA12" i="33"/>
  <c r="PE12" i="33" s="1"/>
  <c r="EE12" i="33" s="1"/>
  <c r="LU13" i="33"/>
  <c r="DN12" i="33"/>
  <c r="FF12" i="33" s="1"/>
  <c r="MV12" i="33" s="1"/>
  <c r="JL12" i="33"/>
  <c r="DR12" i="33"/>
  <c r="FJ12" i="33" s="1"/>
  <c r="MZ12" i="33" s="1"/>
  <c r="JP12" i="33"/>
  <c r="DO12" i="33"/>
  <c r="FG12" i="33" s="1"/>
  <c r="MW12" i="33" s="1"/>
  <c r="JM12" i="33"/>
  <c r="DT12" i="33"/>
  <c r="FL12" i="33" s="1"/>
  <c r="NB12" i="33" s="1"/>
  <c r="JR12" i="33"/>
  <c r="DV12" i="33"/>
  <c r="FN12" i="33" s="1"/>
  <c r="ND12" i="33" s="1"/>
  <c r="JT12" i="33"/>
  <c r="HA12" i="33"/>
  <c r="MC13" i="33" s="1"/>
  <c r="DE12" i="33"/>
  <c r="EW12" i="33" s="1"/>
  <c r="MM12" i="33" s="1"/>
  <c r="JC12" i="33"/>
  <c r="DK12" i="33"/>
  <c r="FC12" i="33" s="1"/>
  <c r="MS12" i="33" s="1"/>
  <c r="JI12" i="33"/>
  <c r="GQ12" i="33"/>
  <c r="HM12" i="33" s="1"/>
  <c r="KA12" i="33" s="1"/>
  <c r="GR12" i="33"/>
  <c r="LT13" i="33" s="1"/>
  <c r="DL12" i="33"/>
  <c r="FD12" i="33" s="1"/>
  <c r="MT12" i="33" s="1"/>
  <c r="JJ12" i="33"/>
  <c r="CN24" i="15"/>
  <c r="CN6" i="15"/>
  <c r="CN10" i="15"/>
  <c r="CN9" i="15"/>
  <c r="CN11" i="15"/>
  <c r="CN12" i="15"/>
  <c r="CN14" i="15"/>
  <c r="CN8" i="15"/>
  <c r="CN15" i="15"/>
  <c r="CN16" i="15"/>
  <c r="CN17" i="15"/>
  <c r="CN13" i="15"/>
  <c r="CN19" i="15"/>
  <c r="CN21" i="15"/>
  <c r="CN23" i="15"/>
  <c r="CN18" i="15"/>
  <c r="CN20" i="15"/>
  <c r="CN22" i="15"/>
  <c r="CN26" i="15"/>
  <c r="CO5" i="15"/>
  <c r="CO7" i="15" s="1"/>
  <c r="DA12" i="33"/>
  <c r="CJ12" i="33"/>
  <c r="CY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EO12" i="33" s="1"/>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QH12" i="33" l="1"/>
  <c r="PL12" i="33" s="1"/>
  <c r="EL12" i="33" s="1"/>
  <c r="LY13" i="33"/>
  <c r="QB12" i="33"/>
  <c r="PF12" i="33" s="1"/>
  <c r="EF12" i="33" s="1"/>
  <c r="HP12" i="33"/>
  <c r="KD12" i="33" s="1"/>
  <c r="QE12" i="33"/>
  <c r="PI12" i="33" s="1"/>
  <c r="EI12" i="33" s="1"/>
  <c r="MB13" i="33"/>
  <c r="PZ12" i="33"/>
  <c r="PD12" i="33" s="1"/>
  <c r="KX12" i="33" s="1"/>
  <c r="GX12" i="33"/>
  <c r="HT12" i="33" s="1"/>
  <c r="KH12" i="33" s="1"/>
  <c r="KY12" i="33"/>
  <c r="FW12" i="33" s="1"/>
  <c r="QW12" i="33" s="1"/>
  <c r="QI12" i="33"/>
  <c r="PM12" i="33" s="1"/>
  <c r="EM12" i="33" s="1"/>
  <c r="HB12" i="33"/>
  <c r="QJ12" i="33" s="1"/>
  <c r="PN12" i="33" s="1"/>
  <c r="EN12" i="33" s="1"/>
  <c r="HN12" i="33"/>
  <c r="KB12" i="33" s="1"/>
  <c r="PY12" i="33"/>
  <c r="PC12" i="33" s="1"/>
  <c r="EC12" i="33" s="1"/>
  <c r="GY12" i="33"/>
  <c r="QG12" i="33" s="1"/>
  <c r="PK12" i="33" s="1"/>
  <c r="EK12" i="33" s="1"/>
  <c r="HF12" i="33"/>
  <c r="MH13" i="33" s="1"/>
  <c r="GO12" i="33"/>
  <c r="LQ13" i="33" s="1"/>
  <c r="LS13" i="33"/>
  <c r="DU12" i="33"/>
  <c r="FM12" i="33" s="1"/>
  <c r="NC12" i="33" s="1"/>
  <c r="JS12" i="33"/>
  <c r="HD12" i="33"/>
  <c r="MF13" i="33" s="1"/>
  <c r="DW12" i="33"/>
  <c r="FO12" i="33" s="1"/>
  <c r="NE12" i="33" s="1"/>
  <c r="JU12" i="33"/>
  <c r="HW12" i="33"/>
  <c r="KK12" i="33" s="1"/>
  <c r="GU12" i="33"/>
  <c r="HQ12" i="33" s="1"/>
  <c r="KE12" i="33" s="1"/>
  <c r="DF12" i="33"/>
  <c r="EX12" i="33" s="1"/>
  <c r="MN12" i="33" s="1"/>
  <c r="JD12" i="33"/>
  <c r="GV12" i="33"/>
  <c r="QD12" i="33" s="1"/>
  <c r="PH12" i="33" s="1"/>
  <c r="EH12" i="33" s="1"/>
  <c r="CO8" i="15"/>
  <c r="CO6" i="15"/>
  <c r="CO9" i="15"/>
  <c r="CO11" i="15"/>
  <c r="CO10" i="15"/>
  <c r="CO13" i="15"/>
  <c r="CO12" i="15"/>
  <c r="CO14" i="15"/>
  <c r="CO15" i="15"/>
  <c r="CO17" i="15"/>
  <c r="CO18" i="15"/>
  <c r="CO16" i="15"/>
  <c r="CO19" i="15"/>
  <c r="CO21" i="15"/>
  <c r="CO23" i="15"/>
  <c r="CO20" i="15"/>
  <c r="CO22" i="15"/>
  <c r="CO26" i="15"/>
  <c r="CO24" i="15"/>
  <c r="CP5" i="15"/>
  <c r="CP7" i="15" s="1"/>
  <c r="LF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JK12" i="32"/>
  <c r="JL13" i="32"/>
  <c r="JE13" i="32" s="1"/>
  <c r="JF13" i="32" s="1"/>
  <c r="JG13" i="32" s="1"/>
  <c r="JM12" i="32"/>
  <c r="LW12" i="32"/>
  <c r="LV13" i="32"/>
  <c r="LL13" i="32" s="1"/>
  <c r="LQ12" i="32"/>
  <c r="LR12" i="32" s="1"/>
  <c r="DH16" i="32"/>
  <c r="DE17" i="32"/>
  <c r="CU17" i="32" s="1"/>
  <c r="CZ16" i="32"/>
  <c r="DA16" i="32" s="1"/>
  <c r="DF16" i="32"/>
  <c r="HH15" i="32"/>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FM17" i="32"/>
  <c r="FC17" i="32" s="1"/>
  <c r="FH16" i="32"/>
  <c r="FI16" i="32" s="1"/>
  <c r="FN16" i="32"/>
  <c r="FP16" i="32"/>
  <c r="KS12" i="32"/>
  <c r="KR13" i="32"/>
  <c r="KH13" i="32" s="1"/>
  <c r="KM12" i="32"/>
  <c r="KN12" i="32" s="1"/>
  <c r="HZ12" i="33" l="1"/>
  <c r="KN12" i="33" s="1"/>
  <c r="KZ12" i="33"/>
  <c r="FX12" i="33" s="1"/>
  <c r="OJ12" i="33" s="1"/>
  <c r="QC12" i="33"/>
  <c r="PG12" i="33" s="1"/>
  <c r="EG12" i="33" s="1"/>
  <c r="OI12" i="33"/>
  <c r="LG12" i="33"/>
  <c r="GE12" i="33" s="1"/>
  <c r="RE12" i="33" s="1"/>
  <c r="KW12" i="33"/>
  <c r="FU12" i="33" s="1"/>
  <c r="NK13" i="33" s="1"/>
  <c r="MA13" i="33"/>
  <c r="ED12" i="33"/>
  <c r="MD13" i="33"/>
  <c r="HE12" i="33"/>
  <c r="QM12" i="33" s="1"/>
  <c r="PQ12" i="33" s="1"/>
  <c r="EQ12" i="33" s="1"/>
  <c r="LW13" i="33"/>
  <c r="LZ13" i="33"/>
  <c r="HU12" i="33"/>
  <c r="KI12" i="33" s="1"/>
  <c r="QF12" i="33"/>
  <c r="PJ12" i="33" s="1"/>
  <c r="EJ12" i="33" s="1"/>
  <c r="QN12" i="33"/>
  <c r="PR12" i="33" s="1"/>
  <c r="ER12" i="33" s="1"/>
  <c r="IB12" i="33"/>
  <c r="KP12" i="33" s="1"/>
  <c r="HX12" i="33"/>
  <c r="KL12" i="33" s="1"/>
  <c r="PW12" i="33"/>
  <c r="PA12" i="33" s="1"/>
  <c r="EA12" i="33" s="1"/>
  <c r="HK12" i="33"/>
  <c r="JY12" i="33" s="1"/>
  <c r="HG12" i="33"/>
  <c r="QO12" i="33" s="1"/>
  <c r="PS12" i="33" s="1"/>
  <c r="ES12" i="33" s="1"/>
  <c r="QL12" i="33"/>
  <c r="PP12" i="33" s="1"/>
  <c r="LJ12" i="33" s="1"/>
  <c r="GP12" i="33"/>
  <c r="HL12" i="33" s="1"/>
  <c r="JZ12" i="33" s="1"/>
  <c r="LX13" i="33"/>
  <c r="HR12" i="33"/>
  <c r="KF12" i="33" s="1"/>
  <c r="GD12" i="33"/>
  <c r="NT13" i="33" s="1"/>
  <c r="FV12" i="33"/>
  <c r="OH12" i="33" s="1"/>
  <c r="CP8" i="15"/>
  <c r="CP9" i="15"/>
  <c r="CP6" i="15"/>
  <c r="CP11" i="15"/>
  <c r="CP10" i="15"/>
  <c r="CP13" i="15"/>
  <c r="CP14" i="15"/>
  <c r="CP15" i="15"/>
  <c r="CP18" i="15"/>
  <c r="CP16" i="15"/>
  <c r="CP17" i="15"/>
  <c r="CP20" i="15"/>
  <c r="CP22" i="15"/>
  <c r="CP26" i="15"/>
  <c r="CP12" i="15"/>
  <c r="CP19" i="15"/>
  <c r="CP21" i="15"/>
  <c r="CP23" i="15"/>
  <c r="CP24" i="15"/>
  <c r="CQ5" i="15"/>
  <c r="CQ7" i="15" s="1"/>
  <c r="RG12" i="33"/>
  <c r="RA12" i="33"/>
  <c r="QR12" i="33"/>
  <c r="NM13" i="33"/>
  <c r="LB12" i="33"/>
  <c r="FZ12" i="33" s="1"/>
  <c r="OQ12" i="33"/>
  <c r="OS12" i="33"/>
  <c r="OD12" i="33"/>
  <c r="OM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GF12" i="33" s="1"/>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QX12" i="33" l="1"/>
  <c r="LA12" i="33"/>
  <c r="FY12" i="33" s="1"/>
  <c r="OK12" i="33" s="1"/>
  <c r="OG12" i="33"/>
  <c r="QU12" i="33"/>
  <c r="LL12" i="33"/>
  <c r="GJ12" i="33" s="1"/>
  <c r="RJ12" i="33" s="1"/>
  <c r="PX12" i="33"/>
  <c r="PB12" i="33" s="1"/>
  <c r="EB12" i="33" s="1"/>
  <c r="LD12" i="33"/>
  <c r="GB12" i="33" s="1"/>
  <c r="RB12" i="33" s="1"/>
  <c r="IA12" i="33"/>
  <c r="KO12" i="33" s="1"/>
  <c r="LR13" i="33"/>
  <c r="MG13" i="33"/>
  <c r="MI13" i="33"/>
  <c r="EP12" i="33"/>
  <c r="IC12" i="33"/>
  <c r="KQ12" i="33" s="1"/>
  <c r="OP12" i="33"/>
  <c r="NL13" i="33"/>
  <c r="IJ13" i="33" s="1"/>
  <c r="QV12" i="33"/>
  <c r="GH12" i="33"/>
  <c r="OT12" i="33" s="1"/>
  <c r="RD12" i="33"/>
  <c r="CQ6" i="15"/>
  <c r="CQ8" i="15"/>
  <c r="CQ10" i="15"/>
  <c r="CQ9" i="15"/>
  <c r="CQ12" i="15"/>
  <c r="CQ14" i="15"/>
  <c r="CQ11" i="15"/>
  <c r="CQ13" i="15"/>
  <c r="CQ16" i="15"/>
  <c r="CQ19" i="15"/>
  <c r="CQ15" i="15"/>
  <c r="CQ18" i="15"/>
  <c r="CQ17" i="15"/>
  <c r="CQ20" i="15"/>
  <c r="CQ22" i="15"/>
  <c r="CQ26" i="15"/>
  <c r="CQ21" i="15"/>
  <c r="CQ23" i="15"/>
  <c r="CQ24" i="15"/>
  <c r="CR5" i="15"/>
  <c r="CR7" i="15" s="1"/>
  <c r="RF12" i="33"/>
  <c r="RC12" i="33"/>
  <c r="W13" i="33"/>
  <c r="II13" i="33"/>
  <c r="NH13" i="33"/>
  <c r="NN13" i="33"/>
  <c r="NW13" i="33"/>
  <c r="NU13" i="33"/>
  <c r="IK13" i="33"/>
  <c r="Y13" i="33"/>
  <c r="AU13" i="33" s="1"/>
  <c r="NQ13" i="33"/>
  <c r="AF13" i="33"/>
  <c r="IR13"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QY12" i="33" l="1"/>
  <c r="NO13" i="33"/>
  <c r="AA13" i="33" s="1"/>
  <c r="KV12" i="33"/>
  <c r="FT12" i="33" s="1"/>
  <c r="QT12" i="33" s="1"/>
  <c r="ON12" i="33"/>
  <c r="X13" i="33"/>
  <c r="AT13" i="33" s="1"/>
  <c r="NZ13" i="33"/>
  <c r="IX13" i="33" s="1"/>
  <c r="NX13" i="33"/>
  <c r="IV13" i="33" s="1"/>
  <c r="RH12" i="33"/>
  <c r="OV12" i="33"/>
  <c r="CR24" i="15"/>
  <c r="CR6" i="15"/>
  <c r="CR8" i="15"/>
  <c r="CR10" i="15"/>
  <c r="CR9" i="15"/>
  <c r="CR12" i="15"/>
  <c r="CR14" i="15"/>
  <c r="CR11" i="15"/>
  <c r="CR13" i="15"/>
  <c r="CR17" i="15"/>
  <c r="CR21" i="15"/>
  <c r="CR23" i="15"/>
  <c r="CR15" i="15"/>
  <c r="CR16" i="15"/>
  <c r="CR18" i="15"/>
  <c r="CR20" i="15"/>
  <c r="CR22" i="15"/>
  <c r="CR26" i="15"/>
  <c r="CR19" i="15"/>
  <c r="CS5" i="15"/>
  <c r="CS7" i="15" s="1"/>
  <c r="RK12" i="33"/>
  <c r="RI12" i="33"/>
  <c r="QS12" i="33"/>
  <c r="OL12" i="33"/>
  <c r="QZ12" i="33"/>
  <c r="NP13" i="33"/>
  <c r="BQ13" i="33"/>
  <c r="AS13" i="33"/>
  <c r="BO13" i="33" s="1"/>
  <c r="Z13" i="33"/>
  <c r="AV13" i="33" s="1"/>
  <c r="IL13" i="33"/>
  <c r="NV13" i="33"/>
  <c r="NR13" i="33"/>
  <c r="IM13" i="33"/>
  <c r="NS13" i="33"/>
  <c r="AI13" i="33"/>
  <c r="IU13" i="33"/>
  <c r="BB13" i="33"/>
  <c r="BX13" i="33" s="1"/>
  <c r="IO13" i="33"/>
  <c r="AC13" i="33"/>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NJ13" i="33" l="1"/>
  <c r="V13" i="33" s="1"/>
  <c r="OF12" i="33"/>
  <c r="BP13" i="33"/>
  <c r="CL13" i="33" s="1"/>
  <c r="AL13" i="33"/>
  <c r="BH13" i="33" s="1"/>
  <c r="CD13" i="33" s="1"/>
  <c r="AJ13" i="33"/>
  <c r="BF13" i="33" s="1"/>
  <c r="CB13" i="33" s="1"/>
  <c r="CX13" i="33" s="1"/>
  <c r="CS8" i="15"/>
  <c r="CS6" i="15"/>
  <c r="CS9" i="15"/>
  <c r="CS11" i="15"/>
  <c r="CS10" i="15"/>
  <c r="CS13" i="15"/>
  <c r="CS12" i="15"/>
  <c r="CS14" i="15"/>
  <c r="CS15" i="15"/>
  <c r="CS17" i="15"/>
  <c r="CS16" i="15"/>
  <c r="CS18" i="15"/>
  <c r="CS19" i="15"/>
  <c r="CS21" i="15"/>
  <c r="CS23" i="15"/>
  <c r="CS20" i="15"/>
  <c r="CS26" i="15"/>
  <c r="CS22" i="15"/>
  <c r="CS24" i="15"/>
  <c r="CT5" i="15"/>
  <c r="CT7" i="15" s="1"/>
  <c r="CK13" i="33"/>
  <c r="CT13" i="33"/>
  <c r="CM13" i="33"/>
  <c r="IN13" i="33"/>
  <c r="AB13" i="33"/>
  <c r="AX13" i="33" s="1"/>
  <c r="BT13" i="33" s="1"/>
  <c r="BR13" i="33"/>
  <c r="BC13" i="33"/>
  <c r="BY13" i="33" s="1"/>
  <c r="AY13" i="33"/>
  <c r="BU13" i="33" s="1"/>
  <c r="IT13" i="33"/>
  <c r="AH13" i="33"/>
  <c r="BD13" i="33" s="1"/>
  <c r="AE13" i="33"/>
  <c r="IQ13" i="33"/>
  <c r="AW13" i="33"/>
  <c r="BS13" i="33" s="1"/>
  <c r="AD13" i="33"/>
  <c r="IP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IH13" i="33" l="1"/>
  <c r="JG13" i="33"/>
  <c r="JN13" i="33"/>
  <c r="JE13" i="33"/>
  <c r="JF13" i="33"/>
  <c r="JR13" i="33"/>
  <c r="DH13" i="33"/>
  <c r="EZ13" i="33" s="1"/>
  <c r="MP13" i="33" s="1"/>
  <c r="DT13" i="33"/>
  <c r="FL13" i="33" s="1"/>
  <c r="HD13" i="33" s="1"/>
  <c r="HZ13" i="33" s="1"/>
  <c r="KN13" i="33" s="1"/>
  <c r="DP13" i="33"/>
  <c r="FH13" i="33" s="1"/>
  <c r="MX13" i="33" s="1"/>
  <c r="DI13" i="33"/>
  <c r="FA13" i="33" s="1"/>
  <c r="GS13" i="33" s="1"/>
  <c r="HO13" i="33" s="1"/>
  <c r="KC13" i="33" s="1"/>
  <c r="DG13" i="33"/>
  <c r="EY13" i="33" s="1"/>
  <c r="MO13" i="33" s="1"/>
  <c r="CT8" i="15"/>
  <c r="CT9" i="15"/>
  <c r="CT11" i="15"/>
  <c r="CT13" i="15"/>
  <c r="CT10" i="15"/>
  <c r="CT6" i="15"/>
  <c r="CT12" i="15"/>
  <c r="CT14" i="15"/>
  <c r="CT15" i="15"/>
  <c r="CT16" i="15"/>
  <c r="CT17" i="15"/>
  <c r="CT18" i="15"/>
  <c r="CT20" i="15"/>
  <c r="CT22" i="15"/>
  <c r="CT26" i="15"/>
  <c r="CT19" i="15"/>
  <c r="CT21" i="15"/>
  <c r="CT23" i="15"/>
  <c r="CT24" i="15"/>
  <c r="CU5" i="15"/>
  <c r="CU7" i="15" s="1"/>
  <c r="CW13" i="33"/>
  <c r="CQ13" i="33"/>
  <c r="CH13" i="33"/>
  <c r="CO13" i="33"/>
  <c r="CU13" i="33"/>
  <c r="CZ13" i="33"/>
  <c r="CN13" i="33"/>
  <c r="CP13"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NB13" i="33" l="1"/>
  <c r="MQ13" i="33"/>
  <c r="JJ13" i="33"/>
  <c r="JH13" i="33"/>
  <c r="JB13" i="33"/>
  <c r="MF14" i="33"/>
  <c r="JO13" i="33"/>
  <c r="JQ13" i="33"/>
  <c r="JI13" i="33"/>
  <c r="JT13" i="33"/>
  <c r="JK13" i="33"/>
  <c r="LU14" i="33"/>
  <c r="QA13" i="33"/>
  <c r="PE13" i="33" s="1"/>
  <c r="EE13" i="33" s="1"/>
  <c r="GR13" i="33"/>
  <c r="HN13" i="33" s="1"/>
  <c r="KB13" i="33" s="1"/>
  <c r="GZ13" i="33"/>
  <c r="QH13" i="33" s="1"/>
  <c r="PL13" i="33" s="1"/>
  <c r="EL13" i="33" s="1"/>
  <c r="GQ13" i="33"/>
  <c r="PY13" i="33" s="1"/>
  <c r="PC13" i="33" s="1"/>
  <c r="EC13" i="33" s="1"/>
  <c r="DM13" i="33"/>
  <c r="FE13" i="33" s="1"/>
  <c r="MU13" i="33" s="1"/>
  <c r="DQ13" i="33"/>
  <c r="FI13" i="33" s="1"/>
  <c r="MY13" i="33" s="1"/>
  <c r="DV13" i="33"/>
  <c r="FN13" i="33" s="1"/>
  <c r="ND13" i="33" s="1"/>
  <c r="DS13" i="33"/>
  <c r="FK13" i="33" s="1"/>
  <c r="HC13" i="33" s="1"/>
  <c r="HY13" i="33" s="1"/>
  <c r="KM13" i="33" s="1"/>
  <c r="QL13" i="33"/>
  <c r="PP13" i="33" s="1"/>
  <c r="EP13" i="33" s="1"/>
  <c r="DL13" i="33"/>
  <c r="FD13" i="33" s="1"/>
  <c r="GV13" i="33" s="1"/>
  <c r="LX14" i="33" s="1"/>
  <c r="DK13" i="33"/>
  <c r="FC13" i="33" s="1"/>
  <c r="MS13" i="33" s="1"/>
  <c r="DJ13" i="33"/>
  <c r="FB13" i="33" s="1"/>
  <c r="MR13" i="33" s="1"/>
  <c r="DD13" i="33"/>
  <c r="EV13" i="33" s="1"/>
  <c r="ML13" i="33" s="1"/>
  <c r="CU6" i="15"/>
  <c r="CU8" i="15"/>
  <c r="CU10" i="15"/>
  <c r="CU12" i="15"/>
  <c r="CU14" i="15"/>
  <c r="CU9" i="15"/>
  <c r="CU13" i="15"/>
  <c r="CU16" i="15"/>
  <c r="CU19" i="15"/>
  <c r="CU15" i="15"/>
  <c r="CU11" i="15"/>
  <c r="CU17" i="15"/>
  <c r="CU18" i="15"/>
  <c r="CU20" i="15"/>
  <c r="CU22" i="15"/>
  <c r="CU26" i="15"/>
  <c r="CU21" i="15"/>
  <c r="CU23" i="15"/>
  <c r="CU24" i="15"/>
  <c r="CV5" i="15"/>
  <c r="CV7"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MT13" i="33" l="1"/>
  <c r="NA13" i="33"/>
  <c r="JM13" i="33"/>
  <c r="JL13" i="33"/>
  <c r="JD13" i="33"/>
  <c r="JP13" i="33"/>
  <c r="KW13" i="33"/>
  <c r="GW13" i="33"/>
  <c r="LY14" i="33" s="1"/>
  <c r="HM13" i="33"/>
  <c r="KA13" i="33" s="1"/>
  <c r="LS14" i="33"/>
  <c r="QK13" i="33"/>
  <c r="PO13" i="33" s="1"/>
  <c r="EO13" i="33" s="1"/>
  <c r="LT14" i="33"/>
  <c r="PZ13" i="33"/>
  <c r="PD13" i="33" s="1"/>
  <c r="ED13" i="33" s="1"/>
  <c r="ME14" i="33"/>
  <c r="HF13" i="33"/>
  <c r="MH14" i="33" s="1"/>
  <c r="GT13" i="33"/>
  <c r="QB13" i="33" s="1"/>
  <c r="PF13" i="33" s="1"/>
  <c r="EF13" i="33" s="1"/>
  <c r="HV13" i="33"/>
  <c r="KJ13" i="33" s="1"/>
  <c r="GU13" i="33"/>
  <c r="LW14" i="33" s="1"/>
  <c r="MB14" i="33"/>
  <c r="GN13" i="33"/>
  <c r="HJ13" i="33" s="1"/>
  <c r="JX13" i="33" s="1"/>
  <c r="HA13" i="33"/>
  <c r="MC14" i="33" s="1"/>
  <c r="DR13" i="33"/>
  <c r="FJ13" i="33" s="1"/>
  <c r="MZ13" i="33" s="1"/>
  <c r="DN13" i="33"/>
  <c r="FF13" i="33" s="1"/>
  <c r="GX13" i="33" s="1"/>
  <c r="LJ13" i="33"/>
  <c r="DF13" i="33"/>
  <c r="EX13" i="33" s="1"/>
  <c r="MN13" i="33" s="1"/>
  <c r="DO13" i="33"/>
  <c r="FG13" i="33" s="1"/>
  <c r="MW13" i="33" s="1"/>
  <c r="CV6" i="15"/>
  <c r="CV8" i="15"/>
  <c r="CV10" i="15"/>
  <c r="CV24" i="15"/>
  <c r="CV11" i="15"/>
  <c r="CV12" i="15"/>
  <c r="CV14" i="15"/>
  <c r="CV13" i="15"/>
  <c r="CV9" i="15"/>
  <c r="CV15" i="15"/>
  <c r="CV16" i="15"/>
  <c r="CV21" i="15"/>
  <c r="CV23" i="15"/>
  <c r="CV17" i="15"/>
  <c r="CV19" i="15"/>
  <c r="CV20" i="15"/>
  <c r="CV22" i="15"/>
  <c r="CV26" i="15"/>
  <c r="CV18" i="15"/>
  <c r="CW5" i="15"/>
  <c r="CW7" i="15" s="1"/>
  <c r="DA13" i="33"/>
  <c r="CI13" i="33"/>
  <c r="CY13" i="33"/>
  <c r="HR13" i="33"/>
  <c r="KF13" i="33" s="1"/>
  <c r="QD13" i="33"/>
  <c r="PH13" i="33" s="1"/>
  <c r="EH13" i="33" s="1"/>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MV13" i="33" l="1"/>
  <c r="HS13" i="33"/>
  <c r="KG13" i="33" s="1"/>
  <c r="QE13" i="33"/>
  <c r="PI13" i="33" s="1"/>
  <c r="EI13" i="33" s="1"/>
  <c r="JC13" i="33"/>
  <c r="JS13" i="33"/>
  <c r="QN13" i="33"/>
  <c r="PR13" i="33" s="1"/>
  <c r="ER13" i="33" s="1"/>
  <c r="DW13" i="33"/>
  <c r="FO13" i="33" s="1"/>
  <c r="NE13" i="33" s="1"/>
  <c r="JU13" i="33"/>
  <c r="GH13" i="33"/>
  <c r="RH13" i="33" s="1"/>
  <c r="FU13" i="33"/>
  <c r="QU13" i="33" s="1"/>
  <c r="IB13" i="33"/>
  <c r="KP13" i="33" s="1"/>
  <c r="KX13" i="33"/>
  <c r="HP13" i="33"/>
  <c r="KD13" i="33" s="1"/>
  <c r="QC13" i="33"/>
  <c r="PG13" i="33" s="1"/>
  <c r="EG13" i="33" s="1"/>
  <c r="LV14" i="33"/>
  <c r="HQ13" i="33"/>
  <c r="KE13" i="33" s="1"/>
  <c r="HW13" i="33"/>
  <c r="KK13" i="33" s="1"/>
  <c r="QI13" i="33"/>
  <c r="PM13" i="33" s="1"/>
  <c r="EM13" i="33" s="1"/>
  <c r="HB13" i="33"/>
  <c r="MD14" i="33" s="1"/>
  <c r="GP13" i="33"/>
  <c r="PX13" i="33" s="1"/>
  <c r="PB13" i="33" s="1"/>
  <c r="EB13" i="33" s="1"/>
  <c r="PV13" i="33"/>
  <c r="OZ13" i="33" s="1"/>
  <c r="DZ13" i="33" s="1"/>
  <c r="LP14" i="33"/>
  <c r="DE13" i="33"/>
  <c r="EW13" i="33" s="1"/>
  <c r="GO13" i="33" s="1"/>
  <c r="LQ14" i="33" s="1"/>
  <c r="DU13" i="33"/>
  <c r="FM13" i="33" s="1"/>
  <c r="NC13" i="33" s="1"/>
  <c r="GY13" i="33"/>
  <c r="HU13" i="33" s="1"/>
  <c r="KI13" i="33" s="1"/>
  <c r="CW8" i="15"/>
  <c r="CW6" i="15"/>
  <c r="CW9" i="15"/>
  <c r="CW11" i="15"/>
  <c r="CW13" i="15"/>
  <c r="CW12" i="15"/>
  <c r="CW14" i="15"/>
  <c r="CW15" i="15"/>
  <c r="CW17" i="15"/>
  <c r="CW18" i="15"/>
  <c r="CW10" i="15"/>
  <c r="CW21" i="15"/>
  <c r="CW23" i="15"/>
  <c r="CW19" i="15"/>
  <c r="CW16" i="15"/>
  <c r="CW20" i="15"/>
  <c r="CW26" i="15"/>
  <c r="CW22" i="15"/>
  <c r="CW24" i="15"/>
  <c r="CX5" i="15"/>
  <c r="CX7" i="15" s="1"/>
  <c r="RD13" i="33"/>
  <c r="QW13" i="33"/>
  <c r="QF13" i="33"/>
  <c r="PJ13" i="33" s="1"/>
  <c r="EJ13" i="33" s="1"/>
  <c r="HT13" i="33"/>
  <c r="KH13" i="33" s="1"/>
  <c r="LZ14" i="33"/>
  <c r="OP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FX13" i="33" s="1"/>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GG13" i="33" s="1"/>
  <c r="BN19" i="32"/>
  <c r="LI14" i="32"/>
  <c r="LB13" i="33"/>
  <c r="FZ13" i="33" s="1"/>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MM13" i="33" l="1"/>
  <c r="LC13" i="33"/>
  <c r="GA13" i="33" s="1"/>
  <c r="LL13" i="33"/>
  <c r="GJ13" i="33" s="1"/>
  <c r="OV13" i="33" s="1"/>
  <c r="HG13" i="33"/>
  <c r="QO13" i="33" s="1"/>
  <c r="PS13" i="33" s="1"/>
  <c r="ES13" i="33" s="1"/>
  <c r="NX14" i="33"/>
  <c r="AJ14" i="33" s="1"/>
  <c r="LA13" i="33"/>
  <c r="FY13" i="33" s="1"/>
  <c r="QY13" i="33" s="1"/>
  <c r="NK14" i="33"/>
  <c r="II14" i="33" s="1"/>
  <c r="FV13" i="33"/>
  <c r="QV13" i="33" s="1"/>
  <c r="OT13" i="33"/>
  <c r="OG13" i="33"/>
  <c r="LG13" i="33"/>
  <c r="GE13" i="33" s="1"/>
  <c r="OQ13" i="33" s="1"/>
  <c r="HL13" i="33"/>
  <c r="JZ13" i="33" s="1"/>
  <c r="HX13" i="33"/>
  <c r="KL13" i="33" s="1"/>
  <c r="QJ13" i="33"/>
  <c r="PN13" i="33" s="1"/>
  <c r="EN13" i="33" s="1"/>
  <c r="LR14" i="33"/>
  <c r="PW13" i="33"/>
  <c r="PA13" i="33" s="1"/>
  <c r="EA13" i="33" s="1"/>
  <c r="HK13" i="33"/>
  <c r="JY13" i="33" s="1"/>
  <c r="KT13" i="33"/>
  <c r="QG13" i="33"/>
  <c r="PK13" i="33" s="1"/>
  <c r="EK13" i="33" s="1"/>
  <c r="HE13" i="33"/>
  <c r="MG14" i="33" s="1"/>
  <c r="MA14" i="33"/>
  <c r="CX8" i="15"/>
  <c r="CX6" i="15"/>
  <c r="CX9" i="15"/>
  <c r="CX10" i="15"/>
  <c r="CX11" i="15"/>
  <c r="CX13" i="15"/>
  <c r="CX16" i="15"/>
  <c r="CX17" i="15"/>
  <c r="CX12" i="15"/>
  <c r="CX14" i="15"/>
  <c r="CX18" i="15"/>
  <c r="CX19" i="15"/>
  <c r="CX20" i="15"/>
  <c r="CX22" i="15"/>
  <c r="CX26" i="15"/>
  <c r="CX15" i="15"/>
  <c r="CX21" i="15"/>
  <c r="CX23" i="15"/>
  <c r="CX24" i="15"/>
  <c r="CY5" i="15"/>
  <c r="CY7" i="15" s="1"/>
  <c r="RG13" i="33"/>
  <c r="QX13" i="33"/>
  <c r="RA13" i="33"/>
  <c r="QZ13" i="33"/>
  <c r="LD13" i="33"/>
  <c r="GB13" i="33" s="1"/>
  <c r="NT14" i="33"/>
  <c r="NM14" i="33"/>
  <c r="IV14" i="33"/>
  <c r="OS13" i="33"/>
  <c r="OJ13" i="33"/>
  <c r="OM13" i="33"/>
  <c r="OL13"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OK13" i="33" l="1"/>
  <c r="NZ14" i="33"/>
  <c r="AL14" i="33" s="1"/>
  <c r="RJ13" i="33"/>
  <c r="IC13" i="33"/>
  <c r="KQ13" i="33" s="1"/>
  <c r="LM13" i="33"/>
  <c r="GK13" i="33" s="1"/>
  <c r="RK13" i="33" s="1"/>
  <c r="MI14" i="33"/>
  <c r="W14" i="33"/>
  <c r="AS14" i="33" s="1"/>
  <c r="RE13" i="33"/>
  <c r="NL14" i="33"/>
  <c r="X14" i="33" s="1"/>
  <c r="FR13" i="33"/>
  <c r="NH14" i="33" s="1"/>
  <c r="OH13" i="33"/>
  <c r="LH13" i="33"/>
  <c r="QM13" i="33"/>
  <c r="PQ13" i="33" s="1"/>
  <c r="EQ13" i="33" s="1"/>
  <c r="IA13" i="33"/>
  <c r="KO13" i="33" s="1"/>
  <c r="LE13" i="33"/>
  <c r="CY6" i="15"/>
  <c r="CY8" i="15"/>
  <c r="CY10" i="15"/>
  <c r="CY9" i="15"/>
  <c r="CY11" i="15"/>
  <c r="CY12" i="15"/>
  <c r="CY14" i="15"/>
  <c r="CY13" i="15"/>
  <c r="CY16" i="15"/>
  <c r="CY15" i="15"/>
  <c r="CY19" i="15"/>
  <c r="CY17" i="15"/>
  <c r="CY18" i="15"/>
  <c r="CY20" i="15"/>
  <c r="CY22" i="15"/>
  <c r="CY26" i="15"/>
  <c r="CY23" i="15"/>
  <c r="CY21" i="15"/>
  <c r="CY24" i="15"/>
  <c r="CZ5" i="15"/>
  <c r="CZ7" i="15" s="1"/>
  <c r="RB13" i="33"/>
  <c r="QT13" i="33"/>
  <c r="ON13" i="33"/>
  <c r="NQ14" i="33"/>
  <c r="NW14" i="33"/>
  <c r="IJ14" i="33"/>
  <c r="NR14" i="33"/>
  <c r="BF14" i="33"/>
  <c r="CB14" i="33" s="1"/>
  <c r="NP14" i="33"/>
  <c r="IK14" i="33"/>
  <c r="Y14" i="33"/>
  <c r="IR14" i="33"/>
  <c r="AF14" i="33"/>
  <c r="NO14" i="33"/>
  <c r="NN14" i="33"/>
  <c r="NU14"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IX14" i="33" l="1"/>
  <c r="OW13" i="33"/>
  <c r="BO14" i="33"/>
  <c r="CK14" i="33" s="1"/>
  <c r="GC13" i="33"/>
  <c r="OO13" i="33" s="1"/>
  <c r="GF13" i="33"/>
  <c r="NV14" i="33" s="1"/>
  <c r="IT14" i="33" s="1"/>
  <c r="OD13" i="33"/>
  <c r="QR13" i="33"/>
  <c r="LK13" i="33"/>
  <c r="CZ6" i="15"/>
  <c r="CZ24" i="15"/>
  <c r="CZ10" i="15"/>
  <c r="CZ8" i="15"/>
  <c r="CZ9" i="15"/>
  <c r="CZ12" i="15"/>
  <c r="CZ14" i="15"/>
  <c r="CZ11" i="15"/>
  <c r="CZ13" i="15"/>
  <c r="CZ15" i="15"/>
  <c r="CZ16" i="15"/>
  <c r="CZ17" i="15"/>
  <c r="CZ18" i="15"/>
  <c r="CZ21" i="15"/>
  <c r="CZ23" i="15"/>
  <c r="CZ19" i="15"/>
  <c r="CZ20" i="15"/>
  <c r="CZ22" i="15"/>
  <c r="CZ26" i="15"/>
  <c r="DA5" i="15"/>
  <c r="DA7" i="15" s="1"/>
  <c r="CX14" i="33"/>
  <c r="QS13" i="33"/>
  <c r="IN14" i="33"/>
  <c r="AB14" i="33"/>
  <c r="AX14" i="33" s="1"/>
  <c r="BT14" i="33" s="1"/>
  <c r="AD14" i="33"/>
  <c r="AZ14" i="33" s="1"/>
  <c r="BV14" i="33" s="1"/>
  <c r="IP14" i="33"/>
  <c r="NJ14" i="33"/>
  <c r="Z14" i="33"/>
  <c r="IL14" i="33"/>
  <c r="AT14" i="33"/>
  <c r="BP14" i="33" s="1"/>
  <c r="IO14" i="33"/>
  <c r="AC14" i="33"/>
  <c r="BB14" i="33"/>
  <c r="BX14" i="33" s="1"/>
  <c r="IF14" i="33"/>
  <c r="T14" i="33"/>
  <c r="AU14" i="33"/>
  <c r="BQ14" i="33" s="1"/>
  <c r="OA14" i="33"/>
  <c r="AG14" i="33"/>
  <c r="IS14" i="33"/>
  <c r="IM14" i="33"/>
  <c r="AA14" i="33"/>
  <c r="BH14" i="33"/>
  <c r="CD14" i="33" s="1"/>
  <c r="IU14" i="33"/>
  <c r="AI14"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JE14" i="33" l="1"/>
  <c r="JR14" i="33"/>
  <c r="NS14" i="33"/>
  <c r="IQ14" i="33" s="1"/>
  <c r="AH14" i="33"/>
  <c r="RF13" i="33"/>
  <c r="OR13" i="33"/>
  <c r="GI13" i="33"/>
  <c r="OU13" i="33" s="1"/>
  <c r="RC13" i="33"/>
  <c r="DT14" i="33"/>
  <c r="FL14" i="33" s="1"/>
  <c r="NB14" i="33" s="1"/>
  <c r="DG14" i="33"/>
  <c r="EY14" i="33" s="1"/>
  <c r="MO14" i="33" s="1"/>
  <c r="DA8" i="15"/>
  <c r="DA6" i="15"/>
  <c r="DA9" i="15"/>
  <c r="DA11" i="15"/>
  <c r="DA10" i="15"/>
  <c r="DA13" i="15"/>
  <c r="DA12" i="15"/>
  <c r="DA14" i="15"/>
  <c r="DA15" i="15"/>
  <c r="DA17" i="15"/>
  <c r="DA18" i="15"/>
  <c r="DA16" i="15"/>
  <c r="DA21" i="15"/>
  <c r="DA23" i="15"/>
  <c r="DA20" i="15"/>
  <c r="DA19" i="15"/>
  <c r="DA22" i="15"/>
  <c r="DA26" i="15"/>
  <c r="DA24" i="15"/>
  <c r="DB5" i="15"/>
  <c r="DB7" i="15" s="1"/>
  <c r="CT14" i="33"/>
  <c r="CP14" i="33"/>
  <c r="CM14" i="33"/>
  <c r="CL14" i="33"/>
  <c r="CZ14" i="33"/>
  <c r="CR14" i="33"/>
  <c r="AP14" i="33"/>
  <c r="BL14" i="33" s="1"/>
  <c r="AY14" i="33"/>
  <c r="BU14" i="33" s="1"/>
  <c r="V14" i="33"/>
  <c r="IH14" i="33"/>
  <c r="NI14" i="33"/>
  <c r="BC14" i="33"/>
  <c r="BY14" i="33" s="1"/>
  <c r="AV14" i="33"/>
  <c r="BR14" i="33" s="1"/>
  <c r="BE14" i="33"/>
  <c r="CA14" i="33" s="1"/>
  <c r="AW14" i="33"/>
  <c r="BS14" i="33" s="1"/>
  <c r="AM14" i="33"/>
  <c r="IY14" i="33"/>
  <c r="BD14" i="33"/>
  <c r="BZ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AE14" i="33" l="1"/>
  <c r="JF14" i="33"/>
  <c r="JG14" i="33"/>
  <c r="JL14" i="33"/>
  <c r="JJ14" i="33"/>
  <c r="JT14" i="33"/>
  <c r="JN14" i="33"/>
  <c r="NY14" i="33"/>
  <c r="IW14" i="33" s="1"/>
  <c r="RI13" i="33"/>
  <c r="HD14" i="33"/>
  <c r="MF15" i="33" s="1"/>
  <c r="GQ14" i="33"/>
  <c r="LS15" i="33" s="1"/>
  <c r="DI14" i="33"/>
  <c r="FA14" i="33" s="1"/>
  <c r="MQ14" i="33" s="1"/>
  <c r="DH14" i="33"/>
  <c r="EZ14" i="33" s="1"/>
  <c r="GR14" i="33" s="1"/>
  <c r="PZ14" i="33" s="1"/>
  <c r="DN14" i="33"/>
  <c r="FF14" i="33" s="1"/>
  <c r="MV14" i="33" s="1"/>
  <c r="DL14" i="33"/>
  <c r="FD14" i="33" s="1"/>
  <c r="MT14" i="33" s="1"/>
  <c r="DV14" i="33"/>
  <c r="FN14" i="33" s="1"/>
  <c r="ND14" i="33" s="1"/>
  <c r="DP14" i="33"/>
  <c r="FH14" i="33" s="1"/>
  <c r="MX14" i="33" s="1"/>
  <c r="DB8" i="15"/>
  <c r="DB6" i="15"/>
  <c r="DB9" i="15"/>
  <c r="DB10" i="15"/>
  <c r="DB13" i="15"/>
  <c r="DB12" i="15"/>
  <c r="DB18" i="15"/>
  <c r="DB14" i="15"/>
  <c r="DB15" i="15"/>
  <c r="DB11" i="15"/>
  <c r="DB20" i="15"/>
  <c r="DB22" i="15"/>
  <c r="DB26" i="15"/>
  <c r="DB21" i="15"/>
  <c r="DB23" i="15"/>
  <c r="DB16" i="15"/>
  <c r="DB17" i="15"/>
  <c r="DB19" i="15"/>
  <c r="DB24" i="15"/>
  <c r="DC5" i="15"/>
  <c r="DC7" i="15" s="1"/>
  <c r="CQ14" i="33"/>
  <c r="CV14" i="33"/>
  <c r="CH14" i="33"/>
  <c r="CO14" i="33"/>
  <c r="CU14" i="33"/>
  <c r="CW14" i="33"/>
  <c r="CN14" i="33"/>
  <c r="AR14" i="33"/>
  <c r="BN14" i="33" s="1"/>
  <c r="BA14" i="33"/>
  <c r="BW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AK14" i="33" l="1"/>
  <c r="MP14" i="33"/>
  <c r="JQ14" i="33"/>
  <c r="JP14" i="33"/>
  <c r="JO14" i="33"/>
  <c r="JK14" i="33"/>
  <c r="JI14" i="33"/>
  <c r="JH14" i="33"/>
  <c r="JB14" i="33"/>
  <c r="HZ14" i="33"/>
  <c r="KN14" i="33" s="1"/>
  <c r="GV14" i="33"/>
  <c r="QD14" i="33" s="1"/>
  <c r="PH14" i="33" s="1"/>
  <c r="EH14" i="33" s="1"/>
  <c r="QL14" i="33"/>
  <c r="PP14" i="33" s="1"/>
  <c r="EP14" i="33" s="1"/>
  <c r="HM14" i="33"/>
  <c r="KA14" i="33" s="1"/>
  <c r="PY14" i="33"/>
  <c r="PC14" i="33" s="1"/>
  <c r="EC14" i="33" s="1"/>
  <c r="GS14" i="33"/>
  <c r="HO14" i="33" s="1"/>
  <c r="KC14" i="33" s="1"/>
  <c r="GX14" i="33"/>
  <c r="HT14" i="33" s="1"/>
  <c r="KH14" i="33" s="1"/>
  <c r="GZ14" i="33"/>
  <c r="MB15" i="33" s="1"/>
  <c r="DJ14" i="33"/>
  <c r="FB14" i="33" s="1"/>
  <c r="MR14" i="33" s="1"/>
  <c r="DK14" i="33"/>
  <c r="FC14" i="33" s="1"/>
  <c r="GU14" i="33" s="1"/>
  <c r="DD14" i="33"/>
  <c r="EV14" i="33" s="1"/>
  <c r="ML14" i="33" s="1"/>
  <c r="HF14" i="33"/>
  <c r="IB14" i="33" s="1"/>
  <c r="KP14" i="33" s="1"/>
  <c r="DS14" i="33"/>
  <c r="FK14" i="33" s="1"/>
  <c r="NA14" i="33" s="1"/>
  <c r="DR14" i="33"/>
  <c r="FJ14" i="33" s="1"/>
  <c r="MZ14" i="33" s="1"/>
  <c r="DQ14" i="33"/>
  <c r="FI14" i="33" s="1"/>
  <c r="MY14" i="33" s="1"/>
  <c r="DM14" i="33"/>
  <c r="FE14" i="33" s="1"/>
  <c r="MU14" i="33" s="1"/>
  <c r="DC6" i="15"/>
  <c r="DC8" i="15"/>
  <c r="DC10" i="15"/>
  <c r="DC11" i="15"/>
  <c r="DC12" i="15"/>
  <c r="DC14" i="15"/>
  <c r="DC9" i="15"/>
  <c r="DC13" i="15"/>
  <c r="DC16" i="15"/>
  <c r="DC17" i="15"/>
  <c r="DC19" i="15"/>
  <c r="DC18" i="15"/>
  <c r="DC20" i="15"/>
  <c r="DC22" i="15"/>
  <c r="DC26" i="15"/>
  <c r="DC15" i="15"/>
  <c r="DC23" i="15"/>
  <c r="DC21" i="15"/>
  <c r="DC24" i="15"/>
  <c r="DD5" i="15"/>
  <c r="DD7" i="15" s="1"/>
  <c r="CI14" i="33"/>
  <c r="DA14" i="33"/>
  <c r="CS14" i="33"/>
  <c r="CJ14" i="33"/>
  <c r="HN14" i="33"/>
  <c r="KB14" i="33" s="1"/>
  <c r="LT15" i="33"/>
  <c r="BG14" i="33"/>
  <c r="CC14" i="33" s="1"/>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ED14" i="33" s="1"/>
  <c r="DV22" i="32"/>
  <c r="BZ23" i="32"/>
  <c r="MS14" i="33" l="1"/>
  <c r="LU15" i="33"/>
  <c r="JC14" i="33"/>
  <c r="JD14" i="33"/>
  <c r="JM14" i="33"/>
  <c r="JU14" i="33"/>
  <c r="LX15" i="33"/>
  <c r="LJ14" i="33"/>
  <c r="GH14" i="33" s="1"/>
  <c r="RH14" i="33" s="1"/>
  <c r="HR14" i="33"/>
  <c r="KF14" i="33" s="1"/>
  <c r="KW14" i="33"/>
  <c r="FU14" i="33" s="1"/>
  <c r="QU14" i="33" s="1"/>
  <c r="LZ15" i="33"/>
  <c r="QF14" i="33"/>
  <c r="PJ14" i="33" s="1"/>
  <c r="EJ14" i="33" s="1"/>
  <c r="HV14" i="33"/>
  <c r="KJ14" i="33" s="1"/>
  <c r="GN14" i="33"/>
  <c r="LP15" i="33" s="1"/>
  <c r="QA14" i="33"/>
  <c r="PE14" i="33" s="1"/>
  <c r="EE14" i="33" s="1"/>
  <c r="QN14" i="33"/>
  <c r="PR14" i="33" s="1"/>
  <c r="ER14" i="33" s="1"/>
  <c r="MH15" i="33"/>
  <c r="QH14" i="33"/>
  <c r="PL14" i="33" s="1"/>
  <c r="EL14" i="33" s="1"/>
  <c r="GW14" i="33"/>
  <c r="LY15" i="33" s="1"/>
  <c r="GT14" i="33"/>
  <c r="QB14" i="33" s="1"/>
  <c r="PF14" i="33" s="1"/>
  <c r="EF14" i="33" s="1"/>
  <c r="HB14" i="33"/>
  <c r="MD15" i="33" s="1"/>
  <c r="DF14" i="33"/>
  <c r="EX14" i="33" s="1"/>
  <c r="MN14" i="33" s="1"/>
  <c r="DE14" i="33"/>
  <c r="EW14" i="33" s="1"/>
  <c r="GO14" i="33" s="1"/>
  <c r="LQ15" i="33" s="1"/>
  <c r="HC14" i="33"/>
  <c r="QK14" i="33" s="1"/>
  <c r="PO14" i="33" s="1"/>
  <c r="EO14" i="33" s="1"/>
  <c r="HA14" i="33"/>
  <c r="MC15" i="33" s="1"/>
  <c r="DO14" i="33"/>
  <c r="FG14" i="33" s="1"/>
  <c r="GY14" i="33" s="1"/>
  <c r="QG14" i="33" s="1"/>
  <c r="DW14" i="33"/>
  <c r="FO14" i="33" s="1"/>
  <c r="NE14" i="33" s="1"/>
  <c r="DD24" i="15"/>
  <c r="DD6" i="15"/>
  <c r="DD10" i="15"/>
  <c r="DD8" i="15"/>
  <c r="DD11" i="15"/>
  <c r="DD12" i="15"/>
  <c r="DD14" i="15"/>
  <c r="DD9" i="15"/>
  <c r="DD15" i="15"/>
  <c r="DD16" i="15"/>
  <c r="DD17" i="15"/>
  <c r="DD13" i="15"/>
  <c r="DD19" i="15"/>
  <c r="DD21" i="15"/>
  <c r="DD23" i="15"/>
  <c r="DD18" i="15"/>
  <c r="DD20" i="15"/>
  <c r="DD22" i="15"/>
  <c r="DD26" i="15"/>
  <c r="DE5" i="15"/>
  <c r="DE7" i="15" s="1"/>
  <c r="CY14" i="33"/>
  <c r="QC14" i="33"/>
  <c r="PG14" i="33" s="1"/>
  <c r="EG14" i="33" s="1"/>
  <c r="HQ14" i="33"/>
  <c r="KE14" i="33" s="1"/>
  <c r="LW15"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MW14" i="33" l="1"/>
  <c r="MM14" i="33"/>
  <c r="JS14" i="33"/>
  <c r="OT14" i="33"/>
  <c r="NK15" i="33"/>
  <c r="II15" i="33" s="1"/>
  <c r="OG14" i="33"/>
  <c r="PV14" i="33"/>
  <c r="OZ14" i="33" s="1"/>
  <c r="DZ14" i="33" s="1"/>
  <c r="LF14" i="33"/>
  <c r="GD14" i="33" s="1"/>
  <c r="OP14" i="33" s="1"/>
  <c r="KY14" i="33"/>
  <c r="FW14" i="33" s="1"/>
  <c r="QW14" i="33" s="1"/>
  <c r="HJ14" i="33"/>
  <c r="JX14" i="33" s="1"/>
  <c r="HY14" i="33"/>
  <c r="KM14" i="33" s="1"/>
  <c r="ME15" i="33"/>
  <c r="QI14" i="33"/>
  <c r="PM14" i="33" s="1"/>
  <c r="EM14" i="33" s="1"/>
  <c r="LL14" i="33"/>
  <c r="QE14" i="33"/>
  <c r="PI14" i="33" s="1"/>
  <c r="EI14" i="33" s="1"/>
  <c r="HS14" i="33"/>
  <c r="KG14" i="33" s="1"/>
  <c r="PW14" i="33"/>
  <c r="PA14" i="33" s="1"/>
  <c r="EA14" i="33" s="1"/>
  <c r="KZ14" i="33"/>
  <c r="HP14" i="33"/>
  <c r="KD14" i="33" s="1"/>
  <c r="LV15" i="33"/>
  <c r="HW14" i="33"/>
  <c r="KK14" i="33" s="1"/>
  <c r="QJ14" i="33"/>
  <c r="PN14" i="33" s="1"/>
  <c r="EN14" i="33" s="1"/>
  <c r="HX14" i="33"/>
  <c r="KL14" i="33" s="1"/>
  <c r="HU14" i="33"/>
  <c r="KI14" i="33" s="1"/>
  <c r="MA15" i="33"/>
  <c r="GP14" i="33"/>
  <c r="LR15" i="33" s="1"/>
  <c r="HK14" i="33"/>
  <c r="JY14" i="33" s="1"/>
  <c r="DU14" i="33"/>
  <c r="FM14" i="33" s="1"/>
  <c r="NC14" i="33" s="1"/>
  <c r="HG14" i="33"/>
  <c r="IC14" i="33" s="1"/>
  <c r="KQ14" i="33" s="1"/>
  <c r="DE8" i="15"/>
  <c r="DE6" i="15"/>
  <c r="DE9" i="15"/>
  <c r="DE11" i="15"/>
  <c r="DE13" i="15"/>
  <c r="DE10" i="15"/>
  <c r="DE12" i="15"/>
  <c r="DE14" i="15"/>
  <c r="DE15" i="15"/>
  <c r="DE17" i="15"/>
  <c r="DE18" i="15"/>
  <c r="DE16" i="15"/>
  <c r="DE19" i="15"/>
  <c r="DE21" i="15"/>
  <c r="DE23" i="15"/>
  <c r="DE22" i="15"/>
  <c r="DE20" i="15"/>
  <c r="DE26" i="15"/>
  <c r="DE24" i="15"/>
  <c r="DF5" i="15"/>
  <c r="DF7" i="15" s="1"/>
  <c r="QZ14" i="33"/>
  <c r="QV14" i="33"/>
  <c r="LI14" i="33"/>
  <c r="GG14" i="33" s="1"/>
  <c r="LA14" i="33"/>
  <c r="FY14" i="33" s="1"/>
  <c r="W15" i="33"/>
  <c r="AS15" i="33" s="1"/>
  <c r="NX15" i="33"/>
  <c r="OL14" i="33"/>
  <c r="OH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K14" i="33"/>
  <c r="EK14" i="33" s="1"/>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OI14" i="33" l="1"/>
  <c r="KT14" i="33"/>
  <c r="FR14" i="33" s="1"/>
  <c r="OD14" i="33" s="1"/>
  <c r="RD14" i="33"/>
  <c r="LC14" i="33"/>
  <c r="GA14" i="33" s="1"/>
  <c r="RA14" i="33" s="1"/>
  <c r="FX14" i="33"/>
  <c r="QX14" i="33" s="1"/>
  <c r="GJ14" i="33"/>
  <c r="NZ15" i="33" s="1"/>
  <c r="LG14" i="33"/>
  <c r="MI15" i="33"/>
  <c r="HE14" i="33"/>
  <c r="MG15" i="33" s="1"/>
  <c r="LH14" i="33"/>
  <c r="PX14" i="33"/>
  <c r="PB14" i="33" s="1"/>
  <c r="KV14" i="33" s="1"/>
  <c r="HL14" i="33"/>
  <c r="JZ14" i="33" s="1"/>
  <c r="QO14" i="33"/>
  <c r="PS14" i="33" s="1"/>
  <c r="ES14" i="33" s="1"/>
  <c r="DF8" i="15"/>
  <c r="DF9" i="15"/>
  <c r="DF6" i="15"/>
  <c r="DF11" i="15"/>
  <c r="DF13" i="15"/>
  <c r="DF14" i="15"/>
  <c r="DF10" i="15"/>
  <c r="DF15" i="15"/>
  <c r="DF12" i="15"/>
  <c r="DF16" i="15"/>
  <c r="DF17" i="15"/>
  <c r="DF20" i="15"/>
  <c r="DF22" i="15"/>
  <c r="DF26" i="15"/>
  <c r="DF18" i="15"/>
  <c r="DF19" i="15"/>
  <c r="DF21" i="15"/>
  <c r="DF23" i="15"/>
  <c r="DF24" i="15"/>
  <c r="DG5" i="15"/>
  <c r="DG7" i="15" s="1"/>
  <c r="RB14" i="33"/>
  <c r="RG14" i="33"/>
  <c r="QY14" i="33"/>
  <c r="BO15" i="33"/>
  <c r="OS14" i="33"/>
  <c r="OK14" i="33"/>
  <c r="NP15" i="33"/>
  <c r="NL15" i="33"/>
  <c r="NO15" i="33"/>
  <c r="NW15" i="33"/>
  <c r="NM15" i="33"/>
  <c r="NT15" i="33"/>
  <c r="IV15" i="33"/>
  <c r="AJ15" i="33"/>
  <c r="ON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NQ15" i="33" l="1"/>
  <c r="AC15" i="33" s="1"/>
  <c r="OM14" i="33"/>
  <c r="OV14" i="33"/>
  <c r="NH15" i="33"/>
  <c r="IF15" i="33" s="1"/>
  <c r="NN15" i="33"/>
  <c r="IL15" i="33" s="1"/>
  <c r="QR14" i="33"/>
  <c r="FT14" i="33"/>
  <c r="OF14" i="33" s="1"/>
  <c r="RJ14" i="33"/>
  <c r="GF14" i="33"/>
  <c r="RF14" i="33" s="1"/>
  <c r="OJ14" i="33"/>
  <c r="GE14" i="33"/>
  <c r="OQ14" i="33" s="1"/>
  <c r="IA14" i="33"/>
  <c r="KO14" i="33" s="1"/>
  <c r="QM14" i="33"/>
  <c r="PQ14" i="33" s="1"/>
  <c r="EQ14" i="33" s="1"/>
  <c r="LM14" i="33"/>
  <c r="EB14" i="33"/>
  <c r="DG6" i="15"/>
  <c r="DG8" i="15"/>
  <c r="DG10" i="15"/>
  <c r="DG9" i="15"/>
  <c r="DG12" i="15"/>
  <c r="DG14" i="15"/>
  <c r="DG11" i="15"/>
  <c r="DG13" i="15"/>
  <c r="DG16" i="15"/>
  <c r="DG15" i="15"/>
  <c r="DG18" i="15"/>
  <c r="DG17" i="15"/>
  <c r="DG20" i="15"/>
  <c r="DG22" i="15"/>
  <c r="DG26" i="15"/>
  <c r="DG19" i="15"/>
  <c r="DG21" i="15"/>
  <c r="DG23" i="15"/>
  <c r="DG24" i="15"/>
  <c r="DH5" i="15"/>
  <c r="DH7" i="15" s="1"/>
  <c r="CK15" i="33"/>
  <c r="RC14" i="33"/>
  <c r="QS14" i="33"/>
  <c r="Y15" i="33"/>
  <c r="AU15" i="33" s="1"/>
  <c r="IK15" i="33"/>
  <c r="BF15" i="33"/>
  <c r="CB15" i="33" s="1"/>
  <c r="AL15" i="33"/>
  <c r="IX15" i="33"/>
  <c r="IJ15" i="33"/>
  <c r="X15" i="33"/>
  <c r="NR15" i="33"/>
  <c r="IU15" i="33"/>
  <c r="AI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IO15" i="33" l="1"/>
  <c r="Z15" i="33"/>
  <c r="AV15" i="33" s="1"/>
  <c r="BR15" i="33" s="1"/>
  <c r="JE15" i="33"/>
  <c r="T15" i="33"/>
  <c r="AP15" i="33" s="1"/>
  <c r="BL15" i="33" s="1"/>
  <c r="NU15" i="33"/>
  <c r="OR14" i="33"/>
  <c r="NV15" i="33"/>
  <c r="IT15" i="33" s="1"/>
  <c r="NJ15" i="33"/>
  <c r="IH15" i="33" s="1"/>
  <c r="QT14" i="33"/>
  <c r="RE14" i="33"/>
  <c r="GK14" i="33"/>
  <c r="RK14" i="33" s="1"/>
  <c r="LK14" i="33"/>
  <c r="DG15" i="33"/>
  <c r="EY15" i="33" s="1"/>
  <c r="MO15" i="33" s="1"/>
  <c r="DH24" i="15"/>
  <c r="DH6" i="15"/>
  <c r="DH8" i="15"/>
  <c r="DH10" i="15"/>
  <c r="DH12" i="15"/>
  <c r="DH14" i="15"/>
  <c r="DH9" i="15"/>
  <c r="DH11" i="15"/>
  <c r="DH17" i="15"/>
  <c r="DH15" i="15"/>
  <c r="DH16" i="15"/>
  <c r="DH19" i="15"/>
  <c r="DH21" i="15"/>
  <c r="DH23" i="15"/>
  <c r="DH13" i="15"/>
  <c r="DH20" i="15"/>
  <c r="DH22" i="15"/>
  <c r="DH26" i="15"/>
  <c r="DH18" i="15"/>
  <c r="DI5" i="15"/>
  <c r="DI7" i="15" s="1"/>
  <c r="CX15" i="33"/>
  <c r="CN15" i="33"/>
  <c r="CT15" i="33"/>
  <c r="BQ15" i="33"/>
  <c r="IP15" i="33"/>
  <c r="AD15" i="33"/>
  <c r="AZ15" i="33" s="1"/>
  <c r="AX15" i="33"/>
  <c r="BT15" i="33" s="1"/>
  <c r="AY15" i="33"/>
  <c r="BU15" i="33" s="1"/>
  <c r="AT15" i="33"/>
  <c r="BP15" i="33" s="1"/>
  <c r="AW15" i="33"/>
  <c r="BS15" i="33" s="1"/>
  <c r="BE15" i="33"/>
  <c r="CA15" i="33" s="1"/>
  <c r="NI15" i="33"/>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JN15" i="33" l="1"/>
  <c r="JH15" i="33"/>
  <c r="JR15" i="33"/>
  <c r="V15" i="33"/>
  <c r="AR15" i="33" s="1"/>
  <c r="BN15" i="33" s="1"/>
  <c r="AH15" i="33"/>
  <c r="BD15" i="33" s="1"/>
  <c r="BZ15" i="33" s="1"/>
  <c r="CV15" i="33" s="1"/>
  <c r="AG15" i="33"/>
  <c r="BC15" i="33" s="1"/>
  <c r="BY15" i="33" s="1"/>
  <c r="CU15" i="33" s="1"/>
  <c r="IS15" i="33"/>
  <c r="OW14" i="33"/>
  <c r="OA15" i="33"/>
  <c r="IY15" i="33" s="1"/>
  <c r="GI14" i="33"/>
  <c r="NY15" i="33" s="1"/>
  <c r="GQ15" i="33"/>
  <c r="LS16" i="33" s="1"/>
  <c r="DJ15" i="33"/>
  <c r="FB15" i="33" s="1"/>
  <c r="MR15" i="33" s="1"/>
  <c r="DT15" i="33"/>
  <c r="FL15" i="33" s="1"/>
  <c r="NB15" i="33" s="1"/>
  <c r="DP15" i="33"/>
  <c r="FH15" i="33" s="1"/>
  <c r="MX15" i="33" s="1"/>
  <c r="DI8" i="15"/>
  <c r="DI6" i="15"/>
  <c r="DI9" i="15"/>
  <c r="DI11" i="15"/>
  <c r="DI10" i="15"/>
  <c r="DI13" i="15"/>
  <c r="DI12" i="15"/>
  <c r="DI14" i="15"/>
  <c r="DI15" i="15"/>
  <c r="DI17" i="15"/>
  <c r="DI16" i="15"/>
  <c r="DI18" i="15"/>
  <c r="DI19" i="15"/>
  <c r="DI21" i="15"/>
  <c r="DI23" i="15"/>
  <c r="DI26" i="15"/>
  <c r="DI22" i="15"/>
  <c r="DI20" i="15"/>
  <c r="DI24" i="15"/>
  <c r="DJ5" i="15"/>
  <c r="DJ7" i="15" s="1"/>
  <c r="CH15" i="33"/>
  <c r="CQ15" i="33"/>
  <c r="CM15" i="33"/>
  <c r="CZ15" i="33"/>
  <c r="CO15" i="33"/>
  <c r="CP15" i="33"/>
  <c r="CW15" i="33"/>
  <c r="CL15" i="33"/>
  <c r="BV15" i="33"/>
  <c r="IG15" i="33"/>
  <c r="U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JI15" i="33" l="1"/>
  <c r="JB15" i="33"/>
  <c r="JQ15" i="33"/>
  <c r="JG15" i="33"/>
  <c r="JP15" i="33"/>
  <c r="JJ15" i="33"/>
  <c r="JK15" i="33"/>
  <c r="JF15" i="33"/>
  <c r="JT15" i="33"/>
  <c r="JO15" i="33"/>
  <c r="RI14" i="33"/>
  <c r="OU14" i="33"/>
  <c r="AM15" i="33"/>
  <c r="BI15" i="33" s="1"/>
  <c r="CE15" i="33" s="1"/>
  <c r="DA15" i="33" s="1"/>
  <c r="GT15" i="33"/>
  <c r="LV16" i="33" s="1"/>
  <c r="HM15" i="33"/>
  <c r="KA15" i="33" s="1"/>
  <c r="PY15" i="33"/>
  <c r="PC15" i="33" s="1"/>
  <c r="KW15" i="33" s="1"/>
  <c r="HD15" i="33"/>
  <c r="HZ15" i="33" s="1"/>
  <c r="KN15" i="33" s="1"/>
  <c r="GZ15" i="33"/>
  <c r="MB16" i="33" s="1"/>
  <c r="DK15" i="33"/>
  <c r="FC15" i="33" s="1"/>
  <c r="MS15" i="33" s="1"/>
  <c r="DS15" i="33"/>
  <c r="FK15" i="33" s="1"/>
  <c r="HC15" i="33" s="1"/>
  <c r="DV15" i="33"/>
  <c r="FN15" i="33" s="1"/>
  <c r="ND15" i="33" s="1"/>
  <c r="DD15" i="33"/>
  <c r="EV15" i="33" s="1"/>
  <c r="ML15" i="33" s="1"/>
  <c r="DH15" i="33"/>
  <c r="EZ15" i="33" s="1"/>
  <c r="MP15" i="33" s="1"/>
  <c r="DQ15" i="33"/>
  <c r="FI15" i="33" s="1"/>
  <c r="HA15" i="33" s="1"/>
  <c r="HW15" i="33" s="1"/>
  <c r="KK15" i="33" s="1"/>
  <c r="DR15" i="33"/>
  <c r="FJ15" i="33" s="1"/>
  <c r="MZ15" i="33" s="1"/>
  <c r="DI15" i="33"/>
  <c r="FA15" i="33" s="1"/>
  <c r="GS15" i="33" s="1"/>
  <c r="HO15" i="33" s="1"/>
  <c r="KC15" i="33" s="1"/>
  <c r="DL15" i="33"/>
  <c r="FD15" i="33" s="1"/>
  <c r="MT15" i="33" s="1"/>
  <c r="DM15" i="33"/>
  <c r="FE15" i="33" s="1"/>
  <c r="GW15" i="33" s="1"/>
  <c r="HS15" i="33" s="1"/>
  <c r="KG15" i="33" s="1"/>
  <c r="DJ8" i="15"/>
  <c r="DJ9" i="15"/>
  <c r="DJ11" i="15"/>
  <c r="DJ6" i="15"/>
  <c r="DJ10" i="15"/>
  <c r="DJ13" i="15"/>
  <c r="DJ15" i="15"/>
  <c r="DJ16" i="15"/>
  <c r="DJ17" i="15"/>
  <c r="DJ14" i="15"/>
  <c r="DJ18" i="15"/>
  <c r="DJ20" i="15"/>
  <c r="DJ22" i="15"/>
  <c r="DJ26" i="15"/>
  <c r="DJ12" i="15"/>
  <c r="DJ19" i="15"/>
  <c r="DJ21" i="15"/>
  <c r="DJ23" i="15"/>
  <c r="DJ24" i="15"/>
  <c r="DK5" i="15"/>
  <c r="DK7" i="15" s="1"/>
  <c r="CJ15" i="33"/>
  <c r="CR15" i="33"/>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MU15" i="33" l="1"/>
  <c r="MQ15" i="33"/>
  <c r="MY15" i="33"/>
  <c r="NA15" i="33"/>
  <c r="JD15" i="33"/>
  <c r="JU15" i="33"/>
  <c r="JL15" i="33"/>
  <c r="HV15" i="33"/>
  <c r="KJ15" i="33" s="1"/>
  <c r="QH15" i="33"/>
  <c r="PL15" i="33" s="1"/>
  <c r="EL15" i="33" s="1"/>
  <c r="HP15" i="33"/>
  <c r="KD15" i="33" s="1"/>
  <c r="GN15" i="33"/>
  <c r="HJ15" i="33" s="1"/>
  <c r="JX15" i="33" s="1"/>
  <c r="FU15" i="33"/>
  <c r="NK16" i="33" s="1"/>
  <c r="EC15" i="33"/>
  <c r="QB15" i="33"/>
  <c r="PF15" i="33" s="1"/>
  <c r="EF15" i="33" s="1"/>
  <c r="GU15" i="33"/>
  <c r="QC15" i="33" s="1"/>
  <c r="PG15" i="33" s="1"/>
  <c r="EG15" i="33" s="1"/>
  <c r="HF15" i="33"/>
  <c r="MH16" i="33" s="1"/>
  <c r="QL15" i="33"/>
  <c r="PP15" i="33" s="1"/>
  <c r="EP15" i="33" s="1"/>
  <c r="MF16" i="33"/>
  <c r="QA15" i="33"/>
  <c r="PE15" i="33" s="1"/>
  <c r="EE15" i="33" s="1"/>
  <c r="MC16" i="33"/>
  <c r="QI15" i="33"/>
  <c r="PM15" i="33" s="1"/>
  <c r="EM15" i="33" s="1"/>
  <c r="GV15" i="33"/>
  <c r="QD15" i="33" s="1"/>
  <c r="PH15" i="33" s="1"/>
  <c r="EH15" i="33" s="1"/>
  <c r="HB15" i="33"/>
  <c r="MD16" i="33" s="1"/>
  <c r="LU16" i="33"/>
  <c r="DW15" i="33"/>
  <c r="FO15" i="33" s="1"/>
  <c r="NE15" i="33" s="1"/>
  <c r="DN15" i="33"/>
  <c r="FF15" i="33" s="1"/>
  <c r="MV15" i="33" s="1"/>
  <c r="GR15" i="33"/>
  <c r="LT16" i="33" s="1"/>
  <c r="DF15" i="33"/>
  <c r="EX15" i="33" s="1"/>
  <c r="GP15" i="33" s="1"/>
  <c r="PX15" i="33" s="1"/>
  <c r="DK6" i="15"/>
  <c r="DK8" i="15"/>
  <c r="DK10" i="15"/>
  <c r="DK9" i="15"/>
  <c r="DK11" i="15"/>
  <c r="DK12" i="15"/>
  <c r="DK14" i="15"/>
  <c r="DK13" i="15"/>
  <c r="DK16" i="15"/>
  <c r="DK15" i="15"/>
  <c r="DK17" i="15"/>
  <c r="DK18" i="15"/>
  <c r="DK20" i="15"/>
  <c r="DK22" i="15"/>
  <c r="DK26" i="15"/>
  <c r="DK19" i="15"/>
  <c r="DK21" i="15"/>
  <c r="DK23" i="15"/>
  <c r="DK24" i="15"/>
  <c r="DL5" i="15"/>
  <c r="DL7" i="15" s="1"/>
  <c r="CS15" i="33"/>
  <c r="CI15" i="33"/>
  <c r="QE15" i="33"/>
  <c r="PI15" i="33" s="1"/>
  <c r="EI15" i="33" s="1"/>
  <c r="LY16" i="33"/>
  <c r="ME16" i="33"/>
  <c r="QK15" i="33"/>
  <c r="PO15" i="33" s="1"/>
  <c r="E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MN15" i="33" l="1"/>
  <c r="JM15" i="33"/>
  <c r="JC15" i="33"/>
  <c r="KZ15" i="33"/>
  <c r="FX15" i="33" s="1"/>
  <c r="QX15" i="33" s="1"/>
  <c r="LF15" i="33"/>
  <c r="GD15" i="33" s="1"/>
  <c r="OP15" i="33" s="1"/>
  <c r="PV15" i="33"/>
  <c r="OZ15" i="33" s="1"/>
  <c r="DZ15" i="33" s="1"/>
  <c r="LA15" i="33"/>
  <c r="FY15" i="33" s="1"/>
  <c r="QY15" i="33" s="1"/>
  <c r="LP16" i="33"/>
  <c r="LW16" i="33"/>
  <c r="HQ15" i="33"/>
  <c r="KE15" i="33" s="1"/>
  <c r="OG15" i="33"/>
  <c r="QU15" i="33"/>
  <c r="IB15" i="33"/>
  <c r="KP15" i="33" s="1"/>
  <c r="QN15" i="33"/>
  <c r="PR15" i="33" s="1"/>
  <c r="ER15" i="33" s="1"/>
  <c r="LJ15" i="33"/>
  <c r="KY15" i="33"/>
  <c r="GX15" i="33"/>
  <c r="HT15" i="33" s="1"/>
  <c r="KH15" i="33" s="1"/>
  <c r="LX16" i="33"/>
  <c r="HX15" i="33"/>
  <c r="KL15" i="33" s="1"/>
  <c r="HN15" i="33"/>
  <c r="KB15" i="33" s="1"/>
  <c r="HR15" i="33"/>
  <c r="KF15" i="33" s="1"/>
  <c r="QJ15" i="33"/>
  <c r="PN15" i="33" s="1"/>
  <c r="EN15" i="33" s="1"/>
  <c r="PZ15" i="33"/>
  <c r="PD15" i="33" s="1"/>
  <c r="ED15" i="33" s="1"/>
  <c r="HG15" i="33"/>
  <c r="MI16" i="33" s="1"/>
  <c r="DO15" i="33"/>
  <c r="FG15" i="33" s="1"/>
  <c r="MW15" i="33" s="1"/>
  <c r="DE15" i="33"/>
  <c r="EW15" i="33" s="1"/>
  <c r="MM15" i="33" s="1"/>
  <c r="DL6" i="15"/>
  <c r="DL8" i="15"/>
  <c r="DL10" i="15"/>
  <c r="DL24" i="15"/>
  <c r="DL9" i="15"/>
  <c r="DL11" i="15"/>
  <c r="DL12" i="15"/>
  <c r="DL14" i="15"/>
  <c r="DL13" i="15"/>
  <c r="DL15" i="15"/>
  <c r="DL16" i="15"/>
  <c r="DL19" i="15"/>
  <c r="DL21" i="15"/>
  <c r="DL23" i="15"/>
  <c r="DL17" i="15"/>
  <c r="DL18" i="15"/>
  <c r="DL20" i="15"/>
  <c r="DL22" i="15"/>
  <c r="DL26" i="15"/>
  <c r="DM5" i="15"/>
  <c r="DM7" i="15" s="1"/>
  <c r="CY15" i="33"/>
  <c r="LR16" i="33"/>
  <c r="HL15" i="33"/>
  <c r="JZ15" i="33" s="1"/>
  <c r="II16" i="33"/>
  <c r="W16" i="33"/>
  <c r="AS16" i="33" s="1"/>
  <c r="LI15" i="33"/>
  <c r="GG15" i="33" s="1"/>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PB15" i="33"/>
  <c r="EB15" i="33"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AN28" i="32"/>
  <c r="AO28" i="32" s="1"/>
  <c r="AP28" i="32" s="1"/>
  <c r="AQ28" i="32" s="1"/>
  <c r="KE19" i="32"/>
  <c r="FO27" i="32"/>
  <c r="LC15" i="33"/>
  <c r="GA15" i="33" s="1"/>
  <c r="II27" i="32"/>
  <c r="CN28" i="32"/>
  <c r="CG28" i="32" s="1"/>
  <c r="CH28" i="32" s="1"/>
  <c r="CI28" i="32" s="1"/>
  <c r="CJ28" i="32" s="1"/>
  <c r="CM27" i="32"/>
  <c r="FK28" i="32"/>
  <c r="FD28" i="32" s="1"/>
  <c r="FE28" i="32" s="1"/>
  <c r="FF28" i="32" s="1"/>
  <c r="FG28" i="32" s="1"/>
  <c r="FJ27" i="32"/>
  <c r="RD15" i="33" l="1"/>
  <c r="JS15" i="33"/>
  <c r="OJ15" i="33"/>
  <c r="QF15" i="33"/>
  <c r="PJ15" i="33" s="1"/>
  <c r="EJ15" i="33" s="1"/>
  <c r="OK15" i="33"/>
  <c r="KT15" i="33"/>
  <c r="FR15" i="33" s="1"/>
  <c r="QR15" i="33" s="1"/>
  <c r="LZ16" i="33"/>
  <c r="LL15" i="33"/>
  <c r="GJ15" i="33" s="1"/>
  <c r="RJ15" i="33" s="1"/>
  <c r="FW15" i="33"/>
  <c r="OI15" i="33" s="1"/>
  <c r="GH15" i="33"/>
  <c r="OT15" i="33" s="1"/>
  <c r="IC15" i="33"/>
  <c r="KQ15" i="33" s="1"/>
  <c r="LH15" i="33"/>
  <c r="QO15" i="33"/>
  <c r="PS15" i="33" s="1"/>
  <c r="ES15" i="33" s="1"/>
  <c r="KX15" i="33"/>
  <c r="GO15" i="33"/>
  <c r="HK15" i="33" s="1"/>
  <c r="JY15" i="33" s="1"/>
  <c r="GY15" i="33"/>
  <c r="MA16" i="33" s="1"/>
  <c r="DU15" i="33"/>
  <c r="FM15" i="33" s="1"/>
  <c r="NC15" i="33" s="1"/>
  <c r="DM8" i="15"/>
  <c r="DM6" i="15"/>
  <c r="DM9" i="15"/>
  <c r="DM13" i="15"/>
  <c r="DM10" i="15"/>
  <c r="DM11" i="15"/>
  <c r="DM12" i="15"/>
  <c r="DM14" i="15"/>
  <c r="DM15" i="15"/>
  <c r="DM17" i="15"/>
  <c r="DM18" i="15"/>
  <c r="DM16" i="15"/>
  <c r="DM19" i="15"/>
  <c r="DM21" i="15"/>
  <c r="DM23" i="15"/>
  <c r="DM20" i="15"/>
  <c r="DM26" i="15"/>
  <c r="DM22" i="15"/>
  <c r="DM24" i="15"/>
  <c r="DN5" i="15"/>
  <c r="DN7" i="15" s="1"/>
  <c r="RE15" i="33"/>
  <c r="RA15" i="33"/>
  <c r="QZ15" i="33"/>
  <c r="BO16" i="33"/>
  <c r="NT16" i="33"/>
  <c r="NO16" i="33"/>
  <c r="NN16" i="33"/>
  <c r="OQ15" i="33"/>
  <c r="OM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LD15" i="33" l="1"/>
  <c r="GB15" i="33" s="1"/>
  <c r="RB15" i="33" s="1"/>
  <c r="NH16" i="33"/>
  <c r="IF16" i="33" s="1"/>
  <c r="OD15" i="33"/>
  <c r="OV15" i="33"/>
  <c r="NM16" i="33"/>
  <c r="Y16" i="33" s="1"/>
  <c r="AU16" i="33" s="1"/>
  <c r="NX16" i="33"/>
  <c r="AJ16" i="33" s="1"/>
  <c r="RH15" i="33"/>
  <c r="GF15" i="33"/>
  <c r="RF15" i="33" s="1"/>
  <c r="QW15" i="33"/>
  <c r="FV15" i="33"/>
  <c r="QV15" i="33" s="1"/>
  <c r="LQ16" i="33"/>
  <c r="PW15" i="33"/>
  <c r="PA15" i="33" s="1"/>
  <c r="EA15" i="33" s="1"/>
  <c r="LM15" i="33"/>
  <c r="HE15" i="33"/>
  <c r="IA15" i="33" s="1"/>
  <c r="KO15" i="33" s="1"/>
  <c r="QG15" i="33"/>
  <c r="PK15" i="33" s="1"/>
  <c r="EK15" i="33" s="1"/>
  <c r="HU15" i="33"/>
  <c r="KI15" i="33" s="1"/>
  <c r="DN8" i="15"/>
  <c r="DN6" i="15"/>
  <c r="DN9" i="15"/>
  <c r="DN11" i="15"/>
  <c r="DN13" i="15"/>
  <c r="DN10" i="15"/>
  <c r="DN12" i="15"/>
  <c r="DN14" i="15"/>
  <c r="DN16" i="15"/>
  <c r="DN17" i="15"/>
  <c r="DN20" i="15"/>
  <c r="DN22" i="15"/>
  <c r="DN26" i="15"/>
  <c r="DN15" i="15"/>
  <c r="DN18" i="15"/>
  <c r="DN19" i="15"/>
  <c r="DN21" i="15"/>
  <c r="DN23" i="15"/>
  <c r="DN24" i="15"/>
  <c r="DO5" i="15"/>
  <c r="DO7" i="15" s="1"/>
  <c r="CK16" i="33"/>
  <c r="QT15" i="33"/>
  <c r="OS15" i="33"/>
  <c r="RG15" i="33"/>
  <c r="NW16" i="33"/>
  <c r="NZ16" i="33"/>
  <c r="NQ16" i="33"/>
  <c r="NU16" i="33"/>
  <c r="AA16" i="33"/>
  <c r="IM16" i="33"/>
  <c r="Z16" i="33"/>
  <c r="IL16" i="33"/>
  <c r="NP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T16" i="33" l="1"/>
  <c r="JE16" i="33"/>
  <c r="IK16" i="33"/>
  <c r="IV16" i="33"/>
  <c r="NL16" i="33"/>
  <c r="IJ16" i="33" s="1"/>
  <c r="ON15" i="33"/>
  <c r="NR16" i="33"/>
  <c r="AD16" i="33" s="1"/>
  <c r="NV16" i="33"/>
  <c r="IT16" i="33" s="1"/>
  <c r="OR15" i="33"/>
  <c r="OH15" i="33"/>
  <c r="GK15" i="33"/>
  <c r="RK15" i="33" s="1"/>
  <c r="KU15" i="33"/>
  <c r="MG16" i="33"/>
  <c r="QM15" i="33"/>
  <c r="PQ15" i="33" s="1"/>
  <c r="EQ15" i="33" s="1"/>
  <c r="LE15" i="33"/>
  <c r="DG16" i="33"/>
  <c r="EY16" i="33" s="1"/>
  <c r="MO16" i="33" s="1"/>
  <c r="DO6" i="15"/>
  <c r="DO8" i="15"/>
  <c r="DO10" i="15"/>
  <c r="DO9" i="15"/>
  <c r="DO12" i="15"/>
  <c r="DO14" i="15"/>
  <c r="DO13" i="15"/>
  <c r="DO11" i="15"/>
  <c r="DO16" i="15"/>
  <c r="DO15" i="15"/>
  <c r="DO17" i="15"/>
  <c r="DO18" i="15"/>
  <c r="DO20" i="15"/>
  <c r="DO22" i="15"/>
  <c r="DO26" i="15"/>
  <c r="DO19" i="15"/>
  <c r="DO23" i="15"/>
  <c r="DO21" i="15"/>
  <c r="DO24" i="15"/>
  <c r="DP5" i="15"/>
  <c r="DP7" i="15" s="1"/>
  <c r="AI16" i="33"/>
  <c r="BE16" i="33" s="1"/>
  <c r="CA16" i="33" s="1"/>
  <c r="IU16" i="33"/>
  <c r="BF16" i="33"/>
  <c r="CB16" i="33" s="1"/>
  <c r="AL16" i="33"/>
  <c r="IX16" i="33"/>
  <c r="AB16" i="33"/>
  <c r="IN16" i="33"/>
  <c r="IS16" i="33"/>
  <c r="AG16" i="33"/>
  <c r="BC16" i="33" s="1"/>
  <c r="BB16" i="33"/>
  <c r="BX16" i="33" s="1"/>
  <c r="AP16" i="33"/>
  <c r="BL16" i="33" s="1"/>
  <c r="IO16" i="33"/>
  <c r="AC16" i="33"/>
  <c r="AV16" i="33"/>
  <c r="BR16" i="33" s="1"/>
  <c r="NJ16" i="33"/>
  <c r="AW16" i="33"/>
  <c r="BS16" i="33" s="1"/>
  <c r="BQ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X16" i="33" l="1"/>
  <c r="AH16" i="33"/>
  <c r="IP16" i="33"/>
  <c r="OW15" i="33"/>
  <c r="OA16" i="33"/>
  <c r="IY16" i="33" s="1"/>
  <c r="FS15" i="33"/>
  <c r="NI16" i="33" s="1"/>
  <c r="GC15" i="33"/>
  <c r="RC15" i="33" s="1"/>
  <c r="LK15" i="33"/>
  <c r="GQ16" i="33"/>
  <c r="LS17" i="33" s="1"/>
  <c r="DP6" i="15"/>
  <c r="DP24" i="15"/>
  <c r="DP8" i="15"/>
  <c r="DP10" i="15"/>
  <c r="DP11" i="15"/>
  <c r="DP12" i="15"/>
  <c r="DP14" i="15"/>
  <c r="DP9" i="15"/>
  <c r="DP13" i="15"/>
  <c r="DP15" i="15"/>
  <c r="DP16" i="15"/>
  <c r="DP17" i="15"/>
  <c r="DP19" i="15"/>
  <c r="DP21" i="15"/>
  <c r="DP23" i="15"/>
  <c r="DP20" i="15"/>
  <c r="DP22" i="15"/>
  <c r="DP26" i="15"/>
  <c r="DP18" i="15"/>
  <c r="DQ5" i="15"/>
  <c r="DQ7" i="15" s="1"/>
  <c r="CT16" i="33"/>
  <c r="CM16" i="33"/>
  <c r="CH16" i="33"/>
  <c r="CO16" i="33"/>
  <c r="CN16" i="33"/>
  <c r="CW16" i="33"/>
  <c r="CX16" i="33"/>
  <c r="V16" i="33"/>
  <c r="IH16" i="33"/>
  <c r="BH16" i="33"/>
  <c r="CD16" i="33" s="1"/>
  <c r="AT16" i="33"/>
  <c r="BP16" i="33" s="1"/>
  <c r="AY16" i="33"/>
  <c r="BU16" i="33" s="1"/>
  <c r="BD16" i="33"/>
  <c r="BZ16" i="33" s="1"/>
  <c r="BY16" i="33"/>
  <c r="AX16" i="33"/>
  <c r="BT16" i="33" s="1"/>
  <c r="AZ16" i="33"/>
  <c r="BV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JR16" i="33" l="1"/>
  <c r="JH16" i="33"/>
  <c r="JB16" i="33"/>
  <c r="JQ16" i="33"/>
  <c r="JG16" i="33"/>
  <c r="JI16" i="33"/>
  <c r="NS16" i="33"/>
  <c r="AE16" i="33" s="1"/>
  <c r="BA16" i="33" s="1"/>
  <c r="AM16" i="33"/>
  <c r="BI16" i="33" s="1"/>
  <c r="CE16" i="33" s="1"/>
  <c r="DA16" i="33" s="1"/>
  <c r="OO15" i="33"/>
  <c r="DP16" i="33"/>
  <c r="FH16" i="33" s="1"/>
  <c r="MX16" i="33" s="1"/>
  <c r="JN16" i="33"/>
  <c r="GI15" i="33"/>
  <c r="OU15" i="33" s="1"/>
  <c r="QS15" i="33"/>
  <c r="OE15" i="33"/>
  <c r="HM16" i="33"/>
  <c r="KA16" i="33" s="1"/>
  <c r="PY16" i="33"/>
  <c r="PC16" i="33" s="1"/>
  <c r="EC16" i="33" s="1"/>
  <c r="DK16" i="33"/>
  <c r="FC16" i="33" s="1"/>
  <c r="GU16" i="33" s="1"/>
  <c r="LW17" i="33" s="1"/>
  <c r="DT16" i="33"/>
  <c r="FL16" i="33" s="1"/>
  <c r="NB16" i="33" s="1"/>
  <c r="DD16" i="33"/>
  <c r="EV16" i="33" s="1"/>
  <c r="ML16" i="33" s="1"/>
  <c r="DS16" i="33"/>
  <c r="FK16" i="33" s="1"/>
  <c r="HC16" i="33" s="1"/>
  <c r="HY16" i="33" s="1"/>
  <c r="KM16" i="33" s="1"/>
  <c r="DI16" i="33"/>
  <c r="FA16" i="33" s="1"/>
  <c r="MQ16" i="33" s="1"/>
  <c r="DJ16" i="33"/>
  <c r="FB16" i="33" s="1"/>
  <c r="MR16" i="33" s="1"/>
  <c r="DQ8" i="15"/>
  <c r="DQ6" i="15"/>
  <c r="DQ9" i="15"/>
  <c r="DQ13" i="15"/>
  <c r="DQ11" i="15"/>
  <c r="DQ12" i="15"/>
  <c r="DQ14" i="15"/>
  <c r="DQ15" i="15"/>
  <c r="DQ17" i="15"/>
  <c r="DQ18" i="15"/>
  <c r="DQ10" i="15"/>
  <c r="DQ16" i="15"/>
  <c r="DQ19" i="15"/>
  <c r="DQ21" i="15"/>
  <c r="DQ23" i="15"/>
  <c r="DQ20" i="15"/>
  <c r="DQ26" i="15"/>
  <c r="DQ22" i="15"/>
  <c r="DQ24" i="15"/>
  <c r="DR5" i="15"/>
  <c r="DR7" i="15" s="1"/>
  <c r="CQ16" i="33"/>
  <c r="CV16" i="33"/>
  <c r="CL16" i="33"/>
  <c r="CR16" i="33"/>
  <c r="CZ16" i="33"/>
  <c r="CU16" i="33"/>
  <c r="CP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MS16" i="33" l="1"/>
  <c r="NA16" i="33"/>
  <c r="IQ16" i="33"/>
  <c r="JF16" i="33"/>
  <c r="JJ16" i="33"/>
  <c r="JO16" i="33"/>
  <c r="JP16" i="33"/>
  <c r="JU16" i="33"/>
  <c r="JT16" i="33"/>
  <c r="JK16" i="33"/>
  <c r="JL16" i="33"/>
  <c r="NY16" i="33"/>
  <c r="AK16" i="33" s="1"/>
  <c r="GZ16" i="33"/>
  <c r="HV16" i="33" s="1"/>
  <c r="KJ16" i="33" s="1"/>
  <c r="RI15" i="33"/>
  <c r="QC16" i="33"/>
  <c r="PG16" i="33" s="1"/>
  <c r="EG16" i="33" s="1"/>
  <c r="HQ16" i="33"/>
  <c r="KE16" i="33" s="1"/>
  <c r="KW16" i="33"/>
  <c r="HD16" i="33"/>
  <c r="QL16" i="33" s="1"/>
  <c r="PP16" i="33" s="1"/>
  <c r="EP16" i="33" s="1"/>
  <c r="GT16" i="33"/>
  <c r="LV17" i="33" s="1"/>
  <c r="ME17" i="33"/>
  <c r="QK16" i="33"/>
  <c r="PO16" i="33" s="1"/>
  <c r="EO16" i="33" s="1"/>
  <c r="GN16" i="33"/>
  <c r="LP17" i="33" s="1"/>
  <c r="DH16" i="33"/>
  <c r="EZ16" i="33" s="1"/>
  <c r="MP16" i="33" s="1"/>
  <c r="DQ16" i="33"/>
  <c r="FI16" i="33" s="1"/>
  <c r="HA16" i="33" s="1"/>
  <c r="MC17" i="33" s="1"/>
  <c r="DR16" i="33"/>
  <c r="FJ16" i="33" s="1"/>
  <c r="MZ16" i="33" s="1"/>
  <c r="GS16" i="33"/>
  <c r="QA16" i="33" s="1"/>
  <c r="PE16" i="33" s="1"/>
  <c r="EE16" i="33" s="1"/>
  <c r="DV16" i="33"/>
  <c r="FN16" i="33" s="1"/>
  <c r="ND16" i="33" s="1"/>
  <c r="DM16" i="33"/>
  <c r="FE16" i="33" s="1"/>
  <c r="MU16" i="33" s="1"/>
  <c r="DL16" i="33"/>
  <c r="FD16" i="33" s="1"/>
  <c r="MT16" i="33" s="1"/>
  <c r="DW16" i="33"/>
  <c r="FO16" i="33" s="1"/>
  <c r="HG16" i="33" s="1"/>
  <c r="QO16" i="33" s="1"/>
  <c r="DN16" i="33"/>
  <c r="FF16" i="33" s="1"/>
  <c r="GX16" i="33" s="1"/>
  <c r="LZ17" i="33" s="1"/>
  <c r="DR8" i="15"/>
  <c r="DR6" i="15"/>
  <c r="DR9" i="15"/>
  <c r="DR11" i="15"/>
  <c r="DR10" i="15"/>
  <c r="DR13" i="15"/>
  <c r="DR12" i="15"/>
  <c r="DR14" i="15"/>
  <c r="DR15" i="15"/>
  <c r="DR18" i="15"/>
  <c r="DR20" i="15"/>
  <c r="DR22" i="15"/>
  <c r="DR26" i="15"/>
  <c r="DR16" i="15"/>
  <c r="DR17" i="15"/>
  <c r="DR19" i="15"/>
  <c r="DR21" i="15"/>
  <c r="DR23" i="15"/>
  <c r="DR24" i="15"/>
  <c r="DS5" i="15"/>
  <c r="DS7" i="15" s="1"/>
  <c r="CJ16" i="33"/>
  <c r="QH16" i="33"/>
  <c r="PL16" i="33" s="1"/>
  <c r="EL16" i="33" s="1"/>
  <c r="BW16" i="33"/>
  <c r="AQ16" i="33"/>
  <c r="BM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IW16" i="33" l="1"/>
  <c r="MY16" i="33"/>
  <c r="MV16" i="33"/>
  <c r="NE16" i="33"/>
  <c r="JD16" i="33"/>
  <c r="MB17" i="33"/>
  <c r="QB16" i="33"/>
  <c r="PF16" i="33" s="1"/>
  <c r="KZ16" i="33" s="1"/>
  <c r="FU16" i="33"/>
  <c r="MF17" i="33"/>
  <c r="HZ16" i="33"/>
  <c r="KN16" i="33" s="1"/>
  <c r="GR16" i="33"/>
  <c r="HN16" i="33" s="1"/>
  <c r="KB16" i="33" s="1"/>
  <c r="HP16" i="33"/>
  <c r="KD16" i="33" s="1"/>
  <c r="HT16" i="33"/>
  <c r="KH16" i="33" s="1"/>
  <c r="QF16" i="33"/>
  <c r="PJ16" i="33" s="1"/>
  <c r="EJ16" i="33" s="1"/>
  <c r="HB16" i="33"/>
  <c r="MD17" i="33" s="1"/>
  <c r="LI16" i="33"/>
  <c r="PV16" i="33"/>
  <c r="OZ16" i="33" s="1"/>
  <c r="DZ16" i="33" s="1"/>
  <c r="HJ16" i="33"/>
  <c r="JX16" i="33" s="1"/>
  <c r="GW16" i="33"/>
  <c r="LY17" i="33" s="1"/>
  <c r="LU17" i="33"/>
  <c r="GV16" i="33"/>
  <c r="QD16" i="33" s="1"/>
  <c r="PH16" i="33" s="1"/>
  <c r="EH16" i="33" s="1"/>
  <c r="HF16" i="33"/>
  <c r="QN16" i="33" s="1"/>
  <c r="PR16" i="33" s="1"/>
  <c r="ER16" i="33" s="1"/>
  <c r="DF16" i="33"/>
  <c r="EX16" i="33" s="1"/>
  <c r="MN16" i="33" s="1"/>
  <c r="HO16" i="33"/>
  <c r="KC16" i="33" s="1"/>
  <c r="DS6" i="15"/>
  <c r="DS8" i="15"/>
  <c r="DS10" i="15"/>
  <c r="DS12" i="15"/>
  <c r="DS14" i="15"/>
  <c r="DS11" i="15"/>
  <c r="DS13" i="15"/>
  <c r="DS16" i="15"/>
  <c r="DS17" i="15"/>
  <c r="DS9" i="15"/>
  <c r="DS18" i="15"/>
  <c r="DS20" i="15"/>
  <c r="DS22" i="15"/>
  <c r="DS26" i="15"/>
  <c r="DS19" i="15"/>
  <c r="DS15" i="15"/>
  <c r="DS23" i="15"/>
  <c r="DS21" i="15"/>
  <c r="DS24" i="15"/>
  <c r="DT5" i="15"/>
  <c r="DT7" i="15" s="1"/>
  <c r="CI16" i="33"/>
  <c r="CS16" i="33"/>
  <c r="HW16" i="33"/>
  <c r="KK16" i="33" s="1"/>
  <c r="QI16" i="33"/>
  <c r="PM16" i="33" s="1"/>
  <c r="EM16" i="33" s="1"/>
  <c r="MI17" i="33"/>
  <c r="LJ16" i="33"/>
  <c r="GH16" i="33" s="1"/>
  <c r="IC16" i="33"/>
  <c r="KQ16" i="33" s="1"/>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ES16" i="33" s="1"/>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JC16" i="33" l="1"/>
  <c r="JM16" i="33"/>
  <c r="EF16" i="33"/>
  <c r="LT17" i="33"/>
  <c r="FX16" i="33"/>
  <c r="QX16" i="33" s="1"/>
  <c r="GG16" i="33"/>
  <c r="RG16" i="33" s="1"/>
  <c r="OG16" i="33"/>
  <c r="NK17" i="33"/>
  <c r="QU16" i="33"/>
  <c r="PZ16" i="33"/>
  <c r="PD16" i="33" s="1"/>
  <c r="ED16" i="33" s="1"/>
  <c r="HX16" i="33"/>
  <c r="KL16" i="33" s="1"/>
  <c r="HS16" i="33"/>
  <c r="KG16" i="33" s="1"/>
  <c r="QE16" i="33"/>
  <c r="PI16" i="33" s="1"/>
  <c r="EI16" i="33" s="1"/>
  <c r="QJ16" i="33"/>
  <c r="PN16" i="33" s="1"/>
  <c r="EN16" i="33" s="1"/>
  <c r="MH17" i="33"/>
  <c r="KT16" i="33"/>
  <c r="LX17" i="33"/>
  <c r="HR16" i="33"/>
  <c r="KF16" i="33" s="1"/>
  <c r="IB16" i="33"/>
  <c r="KP16" i="33" s="1"/>
  <c r="DE16" i="33"/>
  <c r="EW16" i="33" s="1"/>
  <c r="MM16" i="33" s="1"/>
  <c r="GP16" i="33"/>
  <c r="LR17" i="33" s="1"/>
  <c r="DO16" i="33"/>
  <c r="FG16" i="33" s="1"/>
  <c r="MW16" i="33" s="1"/>
  <c r="DT24" i="15"/>
  <c r="DT6" i="15"/>
  <c r="DT9" i="15"/>
  <c r="DT10" i="15"/>
  <c r="DT12" i="15"/>
  <c r="DT14" i="15"/>
  <c r="DT8" i="15"/>
  <c r="DT15" i="15"/>
  <c r="DT16" i="15"/>
  <c r="DT11" i="15"/>
  <c r="DT13" i="15"/>
  <c r="DT17" i="15"/>
  <c r="DT19" i="15"/>
  <c r="DT21" i="15"/>
  <c r="DT23" i="15"/>
  <c r="DT18" i="15"/>
  <c r="DT20" i="15"/>
  <c r="DT22" i="15"/>
  <c r="DT26" i="15"/>
  <c r="DU5" i="15"/>
  <c r="DU7" i="15" s="1"/>
  <c r="CY16" i="33"/>
  <c r="RD16" i="33"/>
  <c r="RH16" i="33"/>
  <c r="QW16" i="33"/>
  <c r="QY16" i="33"/>
  <c r="OT16" i="33"/>
  <c r="NN17" i="33"/>
  <c r="NX17" i="33"/>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JS16" i="33" l="1"/>
  <c r="KX16" i="33"/>
  <c r="FV16" i="33" s="1"/>
  <c r="QV16" i="33" s="1"/>
  <c r="OJ16" i="33"/>
  <c r="OS16" i="33"/>
  <c r="NW17" i="33"/>
  <c r="AI17" i="33" s="1"/>
  <c r="W17" i="33"/>
  <c r="AS17" i="33" s="1"/>
  <c r="BO17" i="33" s="1"/>
  <c r="CK17" i="33" s="1"/>
  <c r="II17" i="33"/>
  <c r="FR16" i="33"/>
  <c r="NH17" i="33" s="1"/>
  <c r="T17" i="33" s="1"/>
  <c r="LC16" i="33"/>
  <c r="GA16" i="33" s="1"/>
  <c r="RA16" i="33" s="1"/>
  <c r="LH16" i="33"/>
  <c r="HL16" i="33"/>
  <c r="JZ16" i="33" s="1"/>
  <c r="GO16" i="33"/>
  <c r="LQ17" i="33" s="1"/>
  <c r="PX16" i="33"/>
  <c r="PB16" i="33" s="1"/>
  <c r="EB16" i="33" s="1"/>
  <c r="DU16" i="33"/>
  <c r="FM16" i="33" s="1"/>
  <c r="NC16" i="33" s="1"/>
  <c r="GY16" i="33"/>
  <c r="HU16" i="33" s="1"/>
  <c r="KI16" i="33" s="1"/>
  <c r="DU8" i="15"/>
  <c r="DU6" i="15"/>
  <c r="DU9" i="15"/>
  <c r="DU10" i="15"/>
  <c r="DU11" i="15"/>
  <c r="DU13" i="15"/>
  <c r="DU12" i="15"/>
  <c r="DU14" i="15"/>
  <c r="DU15" i="15"/>
  <c r="DU17" i="15"/>
  <c r="DU18" i="15"/>
  <c r="DU16" i="15"/>
  <c r="DU19" i="15"/>
  <c r="DU21" i="15"/>
  <c r="DU23" i="15"/>
  <c r="DU22" i="15"/>
  <c r="DU20" i="15"/>
  <c r="DU26" i="15"/>
  <c r="DU24" i="15"/>
  <c r="DV5" i="15"/>
  <c r="DV7" i="15" s="1"/>
  <c r="RB16" i="33"/>
  <c r="RJ16" i="33"/>
  <c r="RE16" i="33"/>
  <c r="RK16" i="33"/>
  <c r="QZ16" i="33"/>
  <c r="IV17" i="33"/>
  <c r="AJ17" i="33"/>
  <c r="NO17" i="33"/>
  <c r="IL17" i="33"/>
  <c r="Z17" i="33"/>
  <c r="NM17" i="33"/>
  <c r="NT17" i="33"/>
  <c r="OQ16" i="33"/>
  <c r="ON16" i="33"/>
  <c r="OW16" i="33"/>
  <c r="OV16" i="33"/>
  <c r="OL16" i="33"/>
  <c r="OH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JE17" i="33" l="1"/>
  <c r="IU17" i="33"/>
  <c r="OM16" i="33"/>
  <c r="OD16" i="33"/>
  <c r="QR16" i="33"/>
  <c r="GF16" i="33"/>
  <c r="RF16" i="33" s="1"/>
  <c r="IF17" i="33"/>
  <c r="KV16" i="33"/>
  <c r="MA17" i="33"/>
  <c r="PW16" i="33"/>
  <c r="PA16" i="33" s="1"/>
  <c r="EA16" i="33" s="1"/>
  <c r="HK16" i="33"/>
  <c r="JY16" i="33" s="1"/>
  <c r="QG16" i="33"/>
  <c r="PK16" i="33" s="1"/>
  <c r="LE16" i="33" s="1"/>
  <c r="HE16" i="33"/>
  <c r="IA16" i="33" s="1"/>
  <c r="KO16" i="33" s="1"/>
  <c r="DG17" i="33"/>
  <c r="EY17" i="33" s="1"/>
  <c r="MO17" i="33" s="1"/>
  <c r="DV8" i="15"/>
  <c r="DV9" i="15"/>
  <c r="DV6" i="15"/>
  <c r="DV11" i="15"/>
  <c r="DV13" i="15"/>
  <c r="DV10" i="15"/>
  <c r="DV14" i="15"/>
  <c r="DV12" i="15"/>
  <c r="DV15" i="15"/>
  <c r="DV16" i="15"/>
  <c r="DV17" i="15"/>
  <c r="DV20" i="15"/>
  <c r="DV22" i="15"/>
  <c r="DV26" i="15"/>
  <c r="DV18" i="15"/>
  <c r="DV19" i="15"/>
  <c r="DV21" i="15"/>
  <c r="DV23" i="15"/>
  <c r="DV24" i="15"/>
  <c r="DW5" i="15"/>
  <c r="DW7" i="15" s="1"/>
  <c r="NQ17" i="33"/>
  <c r="NP17" i="33"/>
  <c r="OA17" i="33"/>
  <c r="NL17" i="33"/>
  <c r="NR17" i="33"/>
  <c r="Y17" i="33"/>
  <c r="IK17" i="33"/>
  <c r="BE17" i="33"/>
  <c r="CA17" i="33" s="1"/>
  <c r="AA17" i="33"/>
  <c r="IM17" i="33"/>
  <c r="NZ17" i="33"/>
  <c r="NU17" i="33"/>
  <c r="AP17" i="33"/>
  <c r="BL17" i="33" s="1"/>
  <c r="IR17" i="33"/>
  <c r="AF17" i="33"/>
  <c r="AV17" i="33"/>
  <c r="BR17" i="33" s="1"/>
  <c r="BF17" i="33"/>
  <c r="CB17" i="33" s="1"/>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NV17" i="33" l="1"/>
  <c r="AH17" i="33" s="1"/>
  <c r="OR16" i="33"/>
  <c r="GC16" i="33"/>
  <c r="NS17" i="33" s="1"/>
  <c r="FT16" i="33"/>
  <c r="OF16" i="33" s="1"/>
  <c r="KU16" i="33"/>
  <c r="EK16" i="33"/>
  <c r="MG17" i="33"/>
  <c r="GQ17" i="33"/>
  <c r="LS18" i="33" s="1"/>
  <c r="QM16" i="33"/>
  <c r="PQ16" i="33" s="1"/>
  <c r="EQ16" i="33" s="1"/>
  <c r="DW6" i="15"/>
  <c r="DW8" i="15"/>
  <c r="DW10" i="15"/>
  <c r="DW9" i="15"/>
  <c r="DW12" i="15"/>
  <c r="DW14" i="15"/>
  <c r="DW11" i="15"/>
  <c r="DW13" i="15"/>
  <c r="DW16" i="15"/>
  <c r="DW15" i="15"/>
  <c r="DW18" i="15"/>
  <c r="DW20" i="15"/>
  <c r="DW22" i="15"/>
  <c r="DW26" i="15"/>
  <c r="DW17" i="15"/>
  <c r="DW19" i="15"/>
  <c r="DW21" i="15"/>
  <c r="DW23" i="15"/>
  <c r="DW24" i="15"/>
  <c r="DX5" i="15"/>
  <c r="DX7" i="15" s="1"/>
  <c r="CX17" i="33"/>
  <c r="CN17" i="33"/>
  <c r="CH17" i="33"/>
  <c r="CW17" i="33"/>
  <c r="IN17" i="33"/>
  <c r="AB17" i="33"/>
  <c r="IT17" i="33"/>
  <c r="AG17" i="33"/>
  <c r="IS17" i="33"/>
  <c r="IJ17" i="33"/>
  <c r="X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JR17" i="33" l="1"/>
  <c r="JB17" i="33"/>
  <c r="JH17" i="33"/>
  <c r="JQ17" i="33"/>
  <c r="RC16" i="33"/>
  <c r="FS16" i="33"/>
  <c r="OO16" i="33"/>
  <c r="QT16" i="33"/>
  <c r="NJ17" i="33"/>
  <c r="LK16" i="33"/>
  <c r="HM17" i="33"/>
  <c r="KA17" i="33" s="1"/>
  <c r="PY17" i="33"/>
  <c r="PC17" i="33" s="1"/>
  <c r="EC17" i="33" s="1"/>
  <c r="DD17" i="33"/>
  <c r="EV17" i="33" s="1"/>
  <c r="ML17" i="33" s="1"/>
  <c r="DS17" i="33"/>
  <c r="FK17" i="33" s="1"/>
  <c r="NA17" i="33" s="1"/>
  <c r="DJ17" i="33"/>
  <c r="FB17" i="33" s="1"/>
  <c r="MR17" i="33" s="1"/>
  <c r="DT17" i="33"/>
  <c r="FL17" i="33" s="1"/>
  <c r="HD17" i="33" s="1"/>
  <c r="QL17" i="33" s="1"/>
  <c r="DX24" i="15"/>
  <c r="DX6" i="15"/>
  <c r="DX8" i="15"/>
  <c r="DX9" i="15"/>
  <c r="DX12" i="15"/>
  <c r="DX14" i="15"/>
  <c r="DX11" i="15"/>
  <c r="DX10" i="15"/>
  <c r="DX17" i="15"/>
  <c r="DX13" i="15"/>
  <c r="DX19" i="15"/>
  <c r="DX21" i="15"/>
  <c r="DX23" i="15"/>
  <c r="DX20" i="15"/>
  <c r="DX22" i="15"/>
  <c r="DX26" i="15"/>
  <c r="DX15" i="15"/>
  <c r="DX16" i="15"/>
  <c r="DX18" i="15"/>
  <c r="DY5" i="15"/>
  <c r="DY7" i="15" s="1"/>
  <c r="CM17" i="33"/>
  <c r="CO17" i="33"/>
  <c r="CT17" i="33"/>
  <c r="BH17" i="33"/>
  <c r="CD17" i="33" s="1"/>
  <c r="AT17" i="33"/>
  <c r="BP17" i="33" s="1"/>
  <c r="BI17" i="33"/>
  <c r="CE17" i="33" s="1"/>
  <c r="BD17" i="33"/>
  <c r="BZ17" i="33" s="1"/>
  <c r="AX17" i="33"/>
  <c r="BT17" i="33" s="1"/>
  <c r="AY17" i="33"/>
  <c r="BU17" i="33" s="1"/>
  <c r="IQ17" i="33"/>
  <c r="AE17" i="33"/>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NB17" i="33" l="1"/>
  <c r="JN17" i="33"/>
  <c r="JI17" i="33"/>
  <c r="JG17" i="33"/>
  <c r="OE16" i="33"/>
  <c r="QS16" i="33"/>
  <c r="GI16" i="33"/>
  <c r="NY17" i="33" s="1"/>
  <c r="NI17" i="33"/>
  <c r="IG17" i="33" s="1"/>
  <c r="IH17" i="33"/>
  <c r="V17" i="33"/>
  <c r="AR17" i="33" s="1"/>
  <c r="BN17" i="33" s="1"/>
  <c r="CJ17" i="33" s="1"/>
  <c r="KW17" i="33"/>
  <c r="GN17" i="33"/>
  <c r="HJ17" i="33" s="1"/>
  <c r="JX17" i="33" s="1"/>
  <c r="HC17" i="33"/>
  <c r="HY17" i="33" s="1"/>
  <c r="KM17" i="33" s="1"/>
  <c r="DP17" i="33"/>
  <c r="FH17" i="33" s="1"/>
  <c r="MX17" i="33" s="1"/>
  <c r="GT17" i="33"/>
  <c r="QB17" i="33" s="1"/>
  <c r="PF17" i="33" s="1"/>
  <c r="EF17" i="33" s="1"/>
  <c r="DK17" i="33"/>
  <c r="FC17" i="33" s="1"/>
  <c r="MS17" i="33" s="1"/>
  <c r="DI17" i="33"/>
  <c r="FA17" i="33" s="1"/>
  <c r="MQ17" i="33" s="1"/>
  <c r="DY8" i="15"/>
  <c r="DY6" i="15"/>
  <c r="DY9" i="15"/>
  <c r="DY10" i="15"/>
  <c r="DY13" i="15"/>
  <c r="DY12" i="15"/>
  <c r="DY14" i="15"/>
  <c r="DY15" i="15"/>
  <c r="DY17" i="15"/>
  <c r="DY16" i="15"/>
  <c r="DY18" i="15"/>
  <c r="DY11" i="15"/>
  <c r="DY19" i="15"/>
  <c r="DY21" i="15"/>
  <c r="DY23" i="15"/>
  <c r="DY26" i="15"/>
  <c r="DY22" i="15"/>
  <c r="DY20" i="15"/>
  <c r="DY24" i="15"/>
  <c r="DZ5" i="15"/>
  <c r="DZ7" i="15" s="1"/>
  <c r="CR17" i="33"/>
  <c r="DA17" i="33"/>
  <c r="CV17" i="33"/>
  <c r="CL17" i="33"/>
  <c r="CQ17" i="33"/>
  <c r="CU17" i="33"/>
  <c r="CP17" i="33"/>
  <c r="CZ17" i="33"/>
  <c r="MF18" i="33"/>
  <c r="HZ17" i="33"/>
  <c r="KN17" i="33" s="1"/>
  <c r="BA17" i="33"/>
  <c r="BW17" i="33" s="1"/>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EP17" i="33" s="1"/>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JT17" i="33" l="1"/>
  <c r="JF17" i="33"/>
  <c r="JJ17" i="33"/>
  <c r="JP17" i="33"/>
  <c r="JU17" i="33"/>
  <c r="JO17" i="33"/>
  <c r="JK17" i="33"/>
  <c r="JL17" i="33"/>
  <c r="JD17" i="33"/>
  <c r="ME18" i="33"/>
  <c r="U17" i="33"/>
  <c r="AQ17" i="33" s="1"/>
  <c r="BM17" i="33" s="1"/>
  <c r="CI17" i="33" s="1"/>
  <c r="FU17" i="33"/>
  <c r="OG17" i="33" s="1"/>
  <c r="OU16" i="33"/>
  <c r="RI16" i="33"/>
  <c r="QK17" i="33"/>
  <c r="PO17" i="33" s="1"/>
  <c r="EO17" i="33" s="1"/>
  <c r="HP17" i="33"/>
  <c r="KD17" i="33" s="1"/>
  <c r="LV18" i="33"/>
  <c r="PV17" i="33"/>
  <c r="OZ17" i="33" s="1"/>
  <c r="DZ17" i="33" s="1"/>
  <c r="LP18" i="33"/>
  <c r="GS17" i="33"/>
  <c r="HO17" i="33" s="1"/>
  <c r="KC17" i="33" s="1"/>
  <c r="GZ17" i="33"/>
  <c r="HV17" i="33" s="1"/>
  <c r="KJ17" i="33" s="1"/>
  <c r="DV17" i="33"/>
  <c r="FN17" i="33" s="1"/>
  <c r="ND17" i="33" s="1"/>
  <c r="GU17" i="33"/>
  <c r="LW18" i="33" s="1"/>
  <c r="DL17" i="33"/>
  <c r="FD17" i="33" s="1"/>
  <c r="MT17" i="33" s="1"/>
  <c r="DR17" i="33"/>
  <c r="FJ17" i="33" s="1"/>
  <c r="MZ17" i="33" s="1"/>
  <c r="DF17" i="33"/>
  <c r="EX17" i="33" s="1"/>
  <c r="MN17" i="33" s="1"/>
  <c r="DQ17" i="33"/>
  <c r="FI17" i="33" s="1"/>
  <c r="HA17" i="33" s="1"/>
  <c r="MC18" i="33" s="1"/>
  <c r="DW17" i="33"/>
  <c r="FO17" i="33" s="1"/>
  <c r="NE17" i="33" s="1"/>
  <c r="DH17" i="33"/>
  <c r="EZ17" i="33" s="1"/>
  <c r="GR17" i="33" s="1"/>
  <c r="HN17" i="33" s="1"/>
  <c r="KB17" i="33" s="1"/>
  <c r="DM17" i="33"/>
  <c r="FE17" i="33" s="1"/>
  <c r="MU17" i="33" s="1"/>
  <c r="DN17" i="33"/>
  <c r="FF17" i="33" s="1"/>
  <c r="MV17" i="33" s="1"/>
  <c r="DZ8" i="15"/>
  <c r="DZ9" i="15"/>
  <c r="DZ6" i="15"/>
  <c r="DZ10" i="15"/>
  <c r="DZ11" i="15"/>
  <c r="DZ13" i="15"/>
  <c r="DZ15" i="15"/>
  <c r="DZ16" i="15"/>
  <c r="DZ17" i="15"/>
  <c r="DZ12" i="15"/>
  <c r="DZ14" i="15"/>
  <c r="DZ18" i="15"/>
  <c r="DZ20" i="15"/>
  <c r="DZ22" i="15"/>
  <c r="DZ26" i="15"/>
  <c r="DZ19" i="15"/>
  <c r="DZ21" i="15"/>
  <c r="DZ23" i="15"/>
  <c r="DZ24" i="15"/>
  <c r="EA5" i="15"/>
  <c r="EA7" i="15" s="1"/>
  <c r="CS17" i="33"/>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MY17" i="33" l="1"/>
  <c r="MP17" i="33"/>
  <c r="JC17" i="33"/>
  <c r="JM17" i="33"/>
  <c r="LI17" i="33"/>
  <c r="GG17" i="33" s="1"/>
  <c r="QU17" i="33"/>
  <c r="NK18" i="33"/>
  <c r="II18" i="33" s="1"/>
  <c r="MB18" i="33"/>
  <c r="KT17" i="33"/>
  <c r="FR17" i="33" s="1"/>
  <c r="QR17" i="33" s="1"/>
  <c r="LU18" i="33"/>
  <c r="QA17" i="33"/>
  <c r="PE17" i="33" s="1"/>
  <c r="EE17" i="33" s="1"/>
  <c r="GX17" i="33"/>
  <c r="HT17" i="33" s="1"/>
  <c r="KH17" i="33" s="1"/>
  <c r="QH17" i="33"/>
  <c r="PL17" i="33" s="1"/>
  <c r="EL17" i="33" s="1"/>
  <c r="HF17" i="33"/>
  <c r="QN17" i="33" s="1"/>
  <c r="PR17" i="33" s="1"/>
  <c r="ER17" i="33" s="1"/>
  <c r="GP17" i="33"/>
  <c r="PX17" i="33" s="1"/>
  <c r="PB17" i="33" s="1"/>
  <c r="EB17" i="33" s="1"/>
  <c r="HQ17" i="33"/>
  <c r="KE17" i="33" s="1"/>
  <c r="QC17" i="33"/>
  <c r="PG17" i="33" s="1"/>
  <c r="EG17" i="33" s="1"/>
  <c r="HG17" i="33"/>
  <c r="IC17" i="33" s="1"/>
  <c r="KQ17" i="33" s="1"/>
  <c r="HB17" i="33"/>
  <c r="HX17" i="33" s="1"/>
  <c r="KL17" i="33" s="1"/>
  <c r="DE17" i="33"/>
  <c r="EW17" i="33" s="1"/>
  <c r="MM17" i="33" s="1"/>
  <c r="GV17" i="33"/>
  <c r="QD17" i="33" s="1"/>
  <c r="PH17" i="33" s="1"/>
  <c r="EH17" i="33" s="1"/>
  <c r="GW17" i="33"/>
  <c r="LY18" i="33" s="1"/>
  <c r="DO17" i="33"/>
  <c r="FG17" i="33" s="1"/>
  <c r="MW17" i="33" s="1"/>
  <c r="EA6" i="15"/>
  <c r="EA8" i="15"/>
  <c r="EA10" i="15"/>
  <c r="EA11" i="15"/>
  <c r="EA12" i="15"/>
  <c r="EA14" i="15"/>
  <c r="EA9" i="15"/>
  <c r="EA13" i="15"/>
  <c r="EA16" i="15"/>
  <c r="EA15" i="15"/>
  <c r="EA17" i="15"/>
  <c r="EA18" i="15"/>
  <c r="EA20" i="15"/>
  <c r="EA22" i="15"/>
  <c r="EA26" i="15"/>
  <c r="EA19" i="15"/>
  <c r="EA21" i="15"/>
  <c r="EA23" i="15"/>
  <c r="EA24" i="15"/>
  <c r="EB5" i="15"/>
  <c r="EB7" i="15" s="1"/>
  <c r="HW17" i="33"/>
  <c r="KK17" i="33" s="1"/>
  <c r="QI17" i="33"/>
  <c r="PM17" i="33" s="1"/>
  <c r="RG17" i="33"/>
  <c r="RH17" i="33"/>
  <c r="QX17" i="33"/>
  <c r="PZ17" i="33"/>
  <c r="PD17" i="33" s="1"/>
  <c r="ED17" i="33" s="1"/>
  <c r="LT18" i="33"/>
  <c r="BG17" i="33"/>
  <c r="CC17" i="33" s="1"/>
  <c r="OS17" i="33"/>
  <c r="OT17" i="33"/>
  <c r="OJ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W18" i="33" l="1"/>
  <c r="AS18" i="33" s="1"/>
  <c r="BO18" i="33" s="1"/>
  <c r="OD17" i="33"/>
  <c r="IB17" i="33"/>
  <c r="KP17" i="33" s="1"/>
  <c r="QO17" i="33"/>
  <c r="PS17" i="33" s="1"/>
  <c r="ES17" i="33" s="1"/>
  <c r="KY17" i="33"/>
  <c r="LR18" i="33"/>
  <c r="MH18" i="33"/>
  <c r="LF17" i="33"/>
  <c r="GD17" i="33" s="1"/>
  <c r="OP17" i="33" s="1"/>
  <c r="LA17" i="33"/>
  <c r="HS17" i="33"/>
  <c r="KG17" i="33" s="1"/>
  <c r="LZ18" i="33"/>
  <c r="HL17" i="33"/>
  <c r="JZ17" i="33" s="1"/>
  <c r="QF17" i="33"/>
  <c r="PJ17" i="33" s="1"/>
  <c r="EJ17" i="33" s="1"/>
  <c r="QE17" i="33"/>
  <c r="PI17" i="33" s="1"/>
  <c r="EI17" i="33" s="1"/>
  <c r="MI18" i="33"/>
  <c r="MD18" i="33"/>
  <c r="QJ17" i="33"/>
  <c r="PN17" i="33" s="1"/>
  <c r="EN17" i="33" s="1"/>
  <c r="LB17" i="33"/>
  <c r="LX18" i="33"/>
  <c r="HR17" i="33"/>
  <c r="KF17" i="33" s="1"/>
  <c r="GO17" i="33"/>
  <c r="HK17" i="33" s="1"/>
  <c r="JY17" i="33" s="1"/>
  <c r="GY17" i="33"/>
  <c r="HU17" i="33" s="1"/>
  <c r="KI17" i="33" s="1"/>
  <c r="LG17" i="33"/>
  <c r="EM17" i="33"/>
  <c r="EB6" i="15"/>
  <c r="EB24" i="15"/>
  <c r="EB8" i="15"/>
  <c r="EB10" i="15"/>
  <c r="EB11" i="15"/>
  <c r="EB12" i="15"/>
  <c r="EB14" i="15"/>
  <c r="EB13" i="15"/>
  <c r="EB15" i="15"/>
  <c r="EB16" i="15"/>
  <c r="EB17" i="15"/>
  <c r="EB19" i="15"/>
  <c r="EB21" i="15"/>
  <c r="EB23" i="15"/>
  <c r="EB18" i="15"/>
  <c r="EB9" i="15"/>
  <c r="EB20" i="15"/>
  <c r="EB22" i="15"/>
  <c r="EB26" i="15"/>
  <c r="EC5" i="15"/>
  <c r="EC7" i="15" s="1"/>
  <c r="CY17" i="33"/>
  <c r="CK18" i="33"/>
  <c r="KX17" i="33"/>
  <c r="NH18" i="33"/>
  <c r="NN18" i="33"/>
  <c r="NX18" i="33"/>
  <c r="NW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JS17" i="33" l="1"/>
  <c r="JE18" i="33"/>
  <c r="RD17" i="33"/>
  <c r="LM17" i="33"/>
  <c r="GK17" i="33" s="1"/>
  <c r="OW17" i="33" s="1"/>
  <c r="FY17" i="33"/>
  <c r="QY17" i="33" s="1"/>
  <c r="FZ17" i="33"/>
  <c r="OL17" i="33" s="1"/>
  <c r="FW17" i="33"/>
  <c r="OI17" i="33" s="1"/>
  <c r="FV17" i="33"/>
  <c r="NL18" i="33" s="1"/>
  <c r="GE17" i="33"/>
  <c r="OQ17" i="33" s="1"/>
  <c r="LC17" i="33"/>
  <c r="GA17" i="33" s="1"/>
  <c r="RA17" i="33" s="1"/>
  <c r="LH17" i="33"/>
  <c r="LD17" i="33"/>
  <c r="PW17" i="33"/>
  <c r="PA17" i="33" s="1"/>
  <c r="EA17" i="33" s="1"/>
  <c r="QG17" i="33"/>
  <c r="PK17" i="33" s="1"/>
  <c r="EK17" i="33" s="1"/>
  <c r="MA18" i="33"/>
  <c r="LQ18" i="33"/>
  <c r="DG18" i="33"/>
  <c r="EY18" i="33" s="1"/>
  <c r="MO18" i="33" s="1"/>
  <c r="DU17" i="33"/>
  <c r="FM17" i="33" s="1"/>
  <c r="NC17" i="33" s="1"/>
  <c r="EC8" i="15"/>
  <c r="EC6" i="15"/>
  <c r="EC9" i="15"/>
  <c r="EC13" i="15"/>
  <c r="EC10" i="15"/>
  <c r="EC11" i="15"/>
  <c r="EC12" i="15"/>
  <c r="EC14" i="15"/>
  <c r="EC15" i="15"/>
  <c r="EC17" i="15"/>
  <c r="EC18" i="15"/>
  <c r="EC16" i="15"/>
  <c r="EC19" i="15"/>
  <c r="EC21" i="15"/>
  <c r="EC23" i="15"/>
  <c r="EC26" i="15"/>
  <c r="EC22" i="15"/>
  <c r="EC20" i="15"/>
  <c r="EC24" i="15"/>
  <c r="ED5" i="15"/>
  <c r="ED7" i="15" s="1"/>
  <c r="RJ17" i="33"/>
  <c r="QT17" i="33"/>
  <c r="NT18" i="33"/>
  <c r="AI18" i="33"/>
  <c r="IU18" i="33"/>
  <c r="Z18" i="33"/>
  <c r="IL18" i="33"/>
  <c r="AJ18" i="33"/>
  <c r="IV18" i="33"/>
  <c r="T18" i="33"/>
  <c r="IF18" i="33"/>
  <c r="OV17" i="33"/>
  <c r="OF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QV17" i="33" l="1"/>
  <c r="OH17" i="33"/>
  <c r="NO18" i="33"/>
  <c r="RK17" i="33"/>
  <c r="OA18" i="33"/>
  <c r="IY18" i="33" s="1"/>
  <c r="OK17" i="33"/>
  <c r="OM17" i="33"/>
  <c r="QZ17" i="33"/>
  <c r="NM18" i="33"/>
  <c r="IK18" i="33" s="1"/>
  <c r="GB17" i="33"/>
  <c r="RB17" i="33" s="1"/>
  <c r="NP18" i="33"/>
  <c r="IN18" i="33" s="1"/>
  <c r="RE17" i="33"/>
  <c r="NU18" i="33"/>
  <c r="AG18" i="33" s="1"/>
  <c r="GF17" i="33"/>
  <c r="RF17" i="33" s="1"/>
  <c r="QW17" i="33"/>
  <c r="LE17" i="33"/>
  <c r="KU17" i="33"/>
  <c r="HE17" i="33"/>
  <c r="MG18" i="33" s="1"/>
  <c r="GQ18" i="33"/>
  <c r="PY18" i="33" s="1"/>
  <c r="PC18" i="33" s="1"/>
  <c r="EC18" i="33" s="1"/>
  <c r="ED8" i="15"/>
  <c r="ED6" i="15"/>
  <c r="ED9" i="15"/>
  <c r="ED11" i="15"/>
  <c r="ED13" i="15"/>
  <c r="ED16" i="15"/>
  <c r="ED17" i="15"/>
  <c r="ED10" i="15"/>
  <c r="ED15" i="15"/>
  <c r="ED20" i="15"/>
  <c r="ED22" i="15"/>
  <c r="ED26" i="15"/>
  <c r="ED14" i="15"/>
  <c r="ED18" i="15"/>
  <c r="ED19" i="15"/>
  <c r="ED21" i="15"/>
  <c r="ED23" i="15"/>
  <c r="ED12" i="15"/>
  <c r="ED24" i="15"/>
  <c r="EE5" i="15"/>
  <c r="EE7" i="15" s="1"/>
  <c r="AP18" i="33"/>
  <c r="BL18" i="33" s="1"/>
  <c r="BE18" i="33"/>
  <c r="CA18" i="33" s="1"/>
  <c r="NZ18" i="33"/>
  <c r="IM18" i="33"/>
  <c r="AA18" i="33"/>
  <c r="AM18" i="33"/>
  <c r="IR18" i="33"/>
  <c r="AF18" i="33"/>
  <c r="NQ18" i="33"/>
  <c r="BF18" i="33"/>
  <c r="CB18" i="33" s="1"/>
  <c r="AV18" i="33"/>
  <c r="BR18" i="33" s="1"/>
  <c r="NJ18" i="33"/>
  <c r="IJ18" i="33"/>
  <c r="X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Y18" i="33" l="1"/>
  <c r="AU18" i="33" s="1"/>
  <c r="BQ18" i="33" s="1"/>
  <c r="IS18" i="33"/>
  <c r="ON17" i="33"/>
  <c r="NR18" i="33"/>
  <c r="FS17" i="33"/>
  <c r="QS17" i="33" s="1"/>
  <c r="AB18" i="33"/>
  <c r="AX18" i="33" s="1"/>
  <c r="BT18" i="33" s="1"/>
  <c r="NV18" i="33"/>
  <c r="AH18" i="33" s="1"/>
  <c r="OR17" i="33"/>
  <c r="GC17" i="33"/>
  <c r="NS18" i="33" s="1"/>
  <c r="QM17" i="33"/>
  <c r="PQ17" i="33" s="1"/>
  <c r="EQ17" i="33" s="1"/>
  <c r="IA17" i="33"/>
  <c r="KO17" i="33" s="1"/>
  <c r="HM18" i="33"/>
  <c r="KA18" i="33" s="1"/>
  <c r="LS19" i="33"/>
  <c r="EE6" i="15"/>
  <c r="EE8" i="15"/>
  <c r="EE10" i="15"/>
  <c r="EE9" i="15"/>
  <c r="EE12" i="15"/>
  <c r="EE14" i="15"/>
  <c r="EE13" i="15"/>
  <c r="EE16" i="15"/>
  <c r="EE15" i="15"/>
  <c r="EE17" i="15"/>
  <c r="EE18" i="15"/>
  <c r="EE11" i="15"/>
  <c r="EE20" i="15"/>
  <c r="EE22" i="15"/>
  <c r="EE26" i="15"/>
  <c r="EE19" i="15"/>
  <c r="EE23" i="15"/>
  <c r="EE21" i="15"/>
  <c r="EE24" i="15"/>
  <c r="EF5" i="15"/>
  <c r="EF7" i="15" s="1"/>
  <c r="CH18" i="33"/>
  <c r="CW18" i="33"/>
  <c r="CX18" i="33"/>
  <c r="CN18" i="33"/>
  <c r="BC18" i="33"/>
  <c r="BY18" i="33" s="1"/>
  <c r="BI18" i="33"/>
  <c r="CE18" i="33" s="1"/>
  <c r="IH18" i="33"/>
  <c r="V18" i="33"/>
  <c r="AR18" i="33" s="1"/>
  <c r="AC18" i="33"/>
  <c r="IO18" i="33"/>
  <c r="BB18" i="33"/>
  <c r="BX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JR18" i="33" l="1"/>
  <c r="JQ18" i="33"/>
  <c r="JH18" i="33"/>
  <c r="NI18" i="33"/>
  <c r="IG18" i="33" s="1"/>
  <c r="OE17" i="33"/>
  <c r="IP18" i="33"/>
  <c r="AD18" i="33"/>
  <c r="AZ18" i="33" s="1"/>
  <c r="BV18" i="33" s="1"/>
  <c r="CR18" i="33" s="1"/>
  <c r="DD18" i="33"/>
  <c r="EV18" i="33" s="1"/>
  <c r="GN18" i="33" s="1"/>
  <c r="LP19" i="33" s="1"/>
  <c r="JB18" i="33"/>
  <c r="LK17" i="33"/>
  <c r="GI17" i="33" s="1"/>
  <c r="RI17" i="33" s="1"/>
  <c r="RC17" i="33"/>
  <c r="OO17" i="33"/>
  <c r="IT18" i="33"/>
  <c r="DJ18" i="33"/>
  <c r="FB18" i="33" s="1"/>
  <c r="MR18" i="33" s="1"/>
  <c r="DT18" i="33"/>
  <c r="FL18" i="33" s="1"/>
  <c r="NB18" i="33" s="1"/>
  <c r="DS18" i="33"/>
  <c r="FK18" i="33" s="1"/>
  <c r="NA18" i="33" s="1"/>
  <c r="EF6" i="15"/>
  <c r="EF24" i="15"/>
  <c r="EF8" i="15"/>
  <c r="EF10" i="15"/>
  <c r="EF9" i="15"/>
  <c r="EF11" i="15"/>
  <c r="EF12" i="15"/>
  <c r="EF14" i="15"/>
  <c r="EF15" i="15"/>
  <c r="EF16" i="15"/>
  <c r="EF17" i="15"/>
  <c r="EF19" i="15"/>
  <c r="EF21" i="15"/>
  <c r="EF23" i="15"/>
  <c r="EF13" i="15"/>
  <c r="EF20" i="15"/>
  <c r="EF22" i="15"/>
  <c r="EF26" i="15"/>
  <c r="EF18" i="15"/>
  <c r="EG5" i="15"/>
  <c r="EG7" i="15" s="1"/>
  <c r="CM18" i="33"/>
  <c r="CO18" i="33"/>
  <c r="CP18" i="33"/>
  <c r="CT18" i="33"/>
  <c r="CU18" i="33"/>
  <c r="CL18" i="33"/>
  <c r="DA18" i="33"/>
  <c r="QU18" i="33"/>
  <c r="BD18" i="33"/>
  <c r="BZ18" i="33" s="1"/>
  <c r="BN18" i="33"/>
  <c r="BH18" i="33"/>
  <c r="CD18" i="33" s="1"/>
  <c r="AY18" i="33"/>
  <c r="BU18" i="33" s="1"/>
  <c r="AE18" i="33"/>
  <c r="IQ18"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ML18" i="33" l="1"/>
  <c r="JN18" i="33"/>
  <c r="JL18" i="33"/>
  <c r="JU18" i="33"/>
  <c r="JI18" i="33"/>
  <c r="JJ18" i="33"/>
  <c r="JF18" i="33"/>
  <c r="JO18" i="33"/>
  <c r="JG18" i="33"/>
  <c r="HD18" i="33"/>
  <c r="QL18" i="33" s="1"/>
  <c r="PP18" i="33" s="1"/>
  <c r="EP18" i="33" s="1"/>
  <c r="U18" i="33"/>
  <c r="AQ18" i="33" s="1"/>
  <c r="BM18" i="33" s="1"/>
  <c r="CI18" i="33" s="1"/>
  <c r="OU17" i="33"/>
  <c r="GT18" i="33"/>
  <c r="QB18" i="33" s="1"/>
  <c r="PF18" i="33" s="1"/>
  <c r="EF18" i="33" s="1"/>
  <c r="HC18" i="33"/>
  <c r="QK18" i="33" s="1"/>
  <c r="PO18" i="33" s="1"/>
  <c r="EO18" i="33" s="1"/>
  <c r="DP18" i="33"/>
  <c r="FH18" i="33" s="1"/>
  <c r="MX18" i="33" s="1"/>
  <c r="DW18" i="33"/>
  <c r="FO18" i="33" s="1"/>
  <c r="NE18" i="33" s="1"/>
  <c r="DL18" i="33"/>
  <c r="FD18" i="33" s="1"/>
  <c r="MT18" i="33" s="1"/>
  <c r="DI18" i="33"/>
  <c r="FA18" i="33" s="1"/>
  <c r="MQ18" i="33" s="1"/>
  <c r="DH18" i="33"/>
  <c r="EZ18" i="33" s="1"/>
  <c r="MP18" i="33" s="1"/>
  <c r="DN18" i="33"/>
  <c r="FF18" i="33" s="1"/>
  <c r="GX18" i="33" s="1"/>
  <c r="LZ19" i="33" s="1"/>
  <c r="DQ18" i="33"/>
  <c r="FI18" i="33" s="1"/>
  <c r="MY18" i="33" s="1"/>
  <c r="DK18" i="33"/>
  <c r="FC18" i="33" s="1"/>
  <c r="MS18" i="33" s="1"/>
  <c r="EG8" i="15"/>
  <c r="EG6" i="15"/>
  <c r="EG9" i="15"/>
  <c r="EG10" i="15"/>
  <c r="EG13" i="15"/>
  <c r="EG11" i="15"/>
  <c r="EG12" i="15"/>
  <c r="EG14" i="15"/>
  <c r="EG15" i="15"/>
  <c r="EG17" i="15"/>
  <c r="EG18" i="15"/>
  <c r="EG16" i="15"/>
  <c r="EG19" i="15"/>
  <c r="EG21" i="15"/>
  <c r="EG23" i="15"/>
  <c r="EG20" i="15"/>
  <c r="EG22" i="15"/>
  <c r="EG26" i="15"/>
  <c r="EG24" i="15"/>
  <c r="EH5" i="15"/>
  <c r="EH7" i="15" s="1"/>
  <c r="HJ18" i="33"/>
  <c r="JX18" i="33" s="1"/>
  <c r="CV18" i="33"/>
  <c r="CZ18" i="33"/>
  <c r="CQ18" i="33"/>
  <c r="CJ18" i="33"/>
  <c r="PV18" i="33"/>
  <c r="OZ18" i="33" s="1"/>
  <c r="DZ18" i="33" s="1"/>
  <c r="NK19" i="33"/>
  <c r="BA18" i="33"/>
  <c r="BW18" i="33" s="1"/>
  <c r="NY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MF19" i="33" l="1"/>
  <c r="HZ18" i="33"/>
  <c r="KN18" i="33" s="1"/>
  <c r="MV18" i="33"/>
  <c r="JD18" i="33"/>
  <c r="JP18" i="33"/>
  <c r="JK18" i="33"/>
  <c r="JT18" i="33"/>
  <c r="JC18" i="33"/>
  <c r="GZ18" i="33"/>
  <c r="MB19" i="33" s="1"/>
  <c r="HP18" i="33"/>
  <c r="KD18" i="33" s="1"/>
  <c r="LV19" i="33"/>
  <c r="HY18" i="33"/>
  <c r="KM18" i="33" s="1"/>
  <c r="ME19" i="33"/>
  <c r="GS18" i="33"/>
  <c r="HO18" i="33" s="1"/>
  <c r="KC18" i="33" s="1"/>
  <c r="HA18" i="33"/>
  <c r="MC19" i="33" s="1"/>
  <c r="HG18" i="33"/>
  <c r="MI19" i="33" s="1"/>
  <c r="GR18" i="33"/>
  <c r="LT19" i="33" s="1"/>
  <c r="GU18" i="33"/>
  <c r="LW19" i="33" s="1"/>
  <c r="DV18" i="33"/>
  <c r="FN18" i="33" s="1"/>
  <c r="HF18" i="33" s="1"/>
  <c r="MH19" i="33" s="1"/>
  <c r="DE18" i="33"/>
  <c r="EW18" i="33" s="1"/>
  <c r="GO18" i="33" s="1"/>
  <c r="LQ19" i="33" s="1"/>
  <c r="GV18" i="33"/>
  <c r="HR18" i="33" s="1"/>
  <c r="KF18" i="33" s="1"/>
  <c r="DF18" i="33"/>
  <c r="EX18" i="33" s="1"/>
  <c r="MN18" i="33" s="1"/>
  <c r="DR18" i="33"/>
  <c r="FJ18" i="33" s="1"/>
  <c r="MZ18" i="33" s="1"/>
  <c r="DM18" i="33"/>
  <c r="FE18" i="33" s="1"/>
  <c r="GW18" i="33" s="1"/>
  <c r="QE18" i="33" s="1"/>
  <c r="EH8" i="15"/>
  <c r="EH6" i="15"/>
  <c r="EH9" i="15"/>
  <c r="EH11" i="15"/>
  <c r="EH10" i="15"/>
  <c r="EH13" i="15"/>
  <c r="EH12" i="15"/>
  <c r="EH14" i="15"/>
  <c r="EH15" i="15"/>
  <c r="EH18" i="15"/>
  <c r="EH20" i="15"/>
  <c r="EH22" i="15"/>
  <c r="EH26" i="15"/>
  <c r="EH16" i="15"/>
  <c r="EH17" i="15"/>
  <c r="EH19" i="15"/>
  <c r="EH21" i="15"/>
  <c r="EH23" i="15"/>
  <c r="EH24" i="15"/>
  <c r="EI5" i="15"/>
  <c r="EI7" i="15" s="1"/>
  <c r="CS18" i="33"/>
  <c r="HT18" i="33"/>
  <c r="KH18" i="33" s="1"/>
  <c r="QF18" i="33"/>
  <c r="PJ18" i="33" s="1"/>
  <c r="EJ18" i="33" s="1"/>
  <c r="LJ18" i="33"/>
  <c r="GH18" i="33" s="1"/>
  <c r="II19" i="33"/>
  <c r="W19" i="33"/>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GG18" i="33" s="1"/>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MU18" i="33" l="1"/>
  <c r="MM18" i="33"/>
  <c r="ND18" i="33"/>
  <c r="QA18" i="33"/>
  <c r="PE18" i="33" s="1"/>
  <c r="EE18" i="33" s="1"/>
  <c r="QH18" i="33"/>
  <c r="PL18" i="33" s="1"/>
  <c r="EL18" i="33" s="1"/>
  <c r="JM18" i="33"/>
  <c r="LU19" i="33"/>
  <c r="HV18" i="33"/>
  <c r="KJ18" i="33" s="1"/>
  <c r="IB18" i="33"/>
  <c r="KP18" i="33" s="1"/>
  <c r="HN18" i="33"/>
  <c r="KB18" i="33" s="1"/>
  <c r="QI18" i="33"/>
  <c r="PM18" i="33" s="1"/>
  <c r="EM18" i="33" s="1"/>
  <c r="HW18" i="33"/>
  <c r="KK18" i="33" s="1"/>
  <c r="IC18" i="33"/>
  <c r="KQ18" i="33" s="1"/>
  <c r="QN18" i="33"/>
  <c r="PR18" i="33" s="1"/>
  <c r="ER18" i="33" s="1"/>
  <c r="QO18" i="33"/>
  <c r="PS18" i="33" s="1"/>
  <c r="ES18" i="33" s="1"/>
  <c r="QC18" i="33"/>
  <c r="PG18" i="33" s="1"/>
  <c r="EG18" i="33" s="1"/>
  <c r="PZ18" i="33"/>
  <c r="PD18" i="33" s="1"/>
  <c r="ED18" i="33" s="1"/>
  <c r="HQ18" i="33"/>
  <c r="KE18" i="33" s="1"/>
  <c r="LX19" i="33"/>
  <c r="GP18" i="33"/>
  <c r="HL18" i="33" s="1"/>
  <c r="JZ18" i="33" s="1"/>
  <c r="QD18" i="33"/>
  <c r="PH18" i="33" s="1"/>
  <c r="LB18" i="33" s="1"/>
  <c r="HB18" i="33"/>
  <c r="HX18" i="33" s="1"/>
  <c r="KL18" i="33" s="1"/>
  <c r="DO18" i="33"/>
  <c r="FG18" i="33" s="1"/>
  <c r="MW18" i="33" s="1"/>
  <c r="EI6" i="15"/>
  <c r="EI8" i="15"/>
  <c r="EI10" i="15"/>
  <c r="EI12" i="15"/>
  <c r="EI14" i="15"/>
  <c r="EI9" i="15"/>
  <c r="EI11" i="15"/>
  <c r="EI13" i="15"/>
  <c r="EI16" i="15"/>
  <c r="EI17" i="15"/>
  <c r="EI18" i="15"/>
  <c r="EI15" i="15"/>
  <c r="EI20" i="15"/>
  <c r="EI22" i="15"/>
  <c r="EI26" i="15"/>
  <c r="EI19" i="15"/>
  <c r="EI23" i="15"/>
  <c r="EI21" i="15"/>
  <c r="EI24" i="15"/>
  <c r="EJ5" i="15"/>
  <c r="EJ7" i="15" s="1"/>
  <c r="RG18" i="33"/>
  <c r="RH18" i="33"/>
  <c r="QX18" i="33"/>
  <c r="QR18" i="33"/>
  <c r="HS18" i="33"/>
  <c r="KG18" i="33" s="1"/>
  <c r="LY19" i="33"/>
  <c r="PW18" i="33"/>
  <c r="PA18" i="33" s="1"/>
  <c r="EA18" i="33" s="1"/>
  <c r="HK18" i="33"/>
  <c r="JY18" i="33" s="1"/>
  <c r="OT18" i="33"/>
  <c r="BG18" i="33"/>
  <c r="CC18" i="33" s="1"/>
  <c r="AS19" i="33"/>
  <c r="BO19" i="33" s="1"/>
  <c r="NX19" i="33"/>
  <c r="OS18" i="33"/>
  <c r="OJ18" i="33"/>
  <c r="OD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I18" i="33" s="1"/>
  <c r="ES39" i="32"/>
  <c r="ET39" i="32" s="1"/>
  <c r="EX40" i="32"/>
  <c r="EN40" i="32" s="1"/>
  <c r="EY39" i="32"/>
  <c r="FA39" i="32"/>
  <c r="HW38" i="32"/>
  <c r="EZ38" i="32"/>
  <c r="KY18" i="33" l="1"/>
  <c r="FW18" i="33" s="1"/>
  <c r="LG18" i="33"/>
  <c r="GE18" i="33" s="1"/>
  <c r="RE18" i="33" s="1"/>
  <c r="FZ18" i="33"/>
  <c r="QZ18" i="33" s="1"/>
  <c r="KX18" i="33"/>
  <c r="LM18" i="33"/>
  <c r="LR19" i="33"/>
  <c r="LA18" i="33"/>
  <c r="PX18" i="33"/>
  <c r="PB18" i="33" s="1"/>
  <c r="EB18" i="33" s="1"/>
  <c r="EH18" i="33"/>
  <c r="GY18" i="33"/>
  <c r="HU18" i="33" s="1"/>
  <c r="KI18" i="33" s="1"/>
  <c r="QJ18" i="33"/>
  <c r="PN18" i="33" s="1"/>
  <c r="EN18" i="33" s="1"/>
  <c r="MD19" i="33"/>
  <c r="EJ24" i="15"/>
  <c r="EJ6" i="15"/>
  <c r="EJ8" i="15"/>
  <c r="EJ12" i="15"/>
  <c r="EJ14" i="15"/>
  <c r="EJ9" i="15"/>
  <c r="EJ10" i="15"/>
  <c r="EJ11" i="15"/>
  <c r="EJ13" i="15"/>
  <c r="EJ15" i="15"/>
  <c r="EJ16" i="15"/>
  <c r="EJ17" i="15"/>
  <c r="EJ19" i="15"/>
  <c r="EJ21" i="15"/>
  <c r="EJ23" i="15"/>
  <c r="EJ18" i="15"/>
  <c r="EJ20" i="15"/>
  <c r="EJ22" i="15"/>
  <c r="EJ26" i="15"/>
  <c r="EK5" i="15"/>
  <c r="EK7" i="15" s="1"/>
  <c r="CK19" i="33"/>
  <c r="CY18" i="33"/>
  <c r="RD18" i="33"/>
  <c r="RB18" i="33"/>
  <c r="QW18" i="33"/>
  <c r="KU18" i="33"/>
  <c r="OI18" i="33"/>
  <c r="NM19" i="33"/>
  <c r="NH19" i="33"/>
  <c r="NN19" i="33"/>
  <c r="NW19" i="33"/>
  <c r="IV19" i="33"/>
  <c r="AJ19" i="33"/>
  <c r="BF19" i="33" s="1"/>
  <c r="OP18" i="33"/>
  <c r="ON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NP19" i="33" l="1"/>
  <c r="IN19" i="33" s="1"/>
  <c r="JE19" i="33"/>
  <c r="JS18" i="33"/>
  <c r="OQ18" i="33"/>
  <c r="GK18" i="33"/>
  <c r="OA19" i="33" s="1"/>
  <c r="AM19" i="33" s="1"/>
  <c r="BI19" i="33" s="1"/>
  <c r="FV18" i="33"/>
  <c r="OH18" i="33" s="1"/>
  <c r="FY18" i="33"/>
  <c r="QY18" i="33" s="1"/>
  <c r="FS18" i="33"/>
  <c r="OE18" i="33" s="1"/>
  <c r="OL18" i="33"/>
  <c r="KV18" i="33"/>
  <c r="LH18" i="33"/>
  <c r="MA19" i="33"/>
  <c r="QG18" i="33"/>
  <c r="PK18" i="33" s="1"/>
  <c r="EK18" i="33" s="1"/>
  <c r="DU18" i="33"/>
  <c r="FM18" i="33" s="1"/>
  <c r="NC18" i="33" s="1"/>
  <c r="DG19" i="33"/>
  <c r="EY19" i="33" s="1"/>
  <c r="GQ19" i="33" s="1"/>
  <c r="HM19" i="33" s="1"/>
  <c r="KA19" i="33" s="1"/>
  <c r="EK8" i="15"/>
  <c r="EK6" i="15"/>
  <c r="EK9" i="15"/>
  <c r="EK10" i="15"/>
  <c r="EK11" i="15"/>
  <c r="EK13" i="15"/>
  <c r="EK12" i="15"/>
  <c r="EK14" i="15"/>
  <c r="EK15" i="15"/>
  <c r="EK17" i="15"/>
  <c r="EK18" i="15"/>
  <c r="EK16" i="15"/>
  <c r="EK19" i="15"/>
  <c r="EK21" i="15"/>
  <c r="EK23" i="15"/>
  <c r="EK22" i="15"/>
  <c r="EK26" i="15"/>
  <c r="EK20" i="15"/>
  <c r="EK24" i="15"/>
  <c r="EL5" i="15"/>
  <c r="EL7" i="15" s="1"/>
  <c r="RJ18" i="33"/>
  <c r="RA18" i="33"/>
  <c r="Y19" i="33"/>
  <c r="AU19" i="33" s="1"/>
  <c r="BQ19" i="33" s="1"/>
  <c r="IK19" i="33"/>
  <c r="NR19" i="33"/>
  <c r="NT19" i="33"/>
  <c r="IU19" i="33"/>
  <c r="AI19" i="33"/>
  <c r="T19" i="33"/>
  <c r="IF19" i="33"/>
  <c r="NU19" i="33"/>
  <c r="IL19" i="33"/>
  <c r="Z19" i="33"/>
  <c r="AV19" i="33" s="1"/>
  <c r="CB19" i="33"/>
  <c r="OV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AB19" i="33" l="1"/>
  <c r="MO19" i="33"/>
  <c r="IY19" i="33"/>
  <c r="NL19" i="33"/>
  <c r="IJ19" i="33" s="1"/>
  <c r="RK18" i="33"/>
  <c r="OW18" i="33"/>
  <c r="QV18" i="33"/>
  <c r="QS18" i="33"/>
  <c r="NI19" i="33"/>
  <c r="U19" i="33" s="1"/>
  <c r="OK18" i="33"/>
  <c r="FT18" i="33"/>
  <c r="NJ19" i="33" s="1"/>
  <c r="NO19" i="33"/>
  <c r="IM19" i="33" s="1"/>
  <c r="CE19" i="33"/>
  <c r="DA19" i="33" s="1"/>
  <c r="GF18" i="33"/>
  <c r="NV19" i="33" s="1"/>
  <c r="LE18" i="33"/>
  <c r="HE18" i="33"/>
  <c r="MG19" i="33" s="1"/>
  <c r="EL8" i="15"/>
  <c r="EL9" i="15"/>
  <c r="EL6" i="15"/>
  <c r="EL11" i="15"/>
  <c r="EL13" i="15"/>
  <c r="EL14" i="15"/>
  <c r="EL12" i="15"/>
  <c r="EL15" i="15"/>
  <c r="EL16" i="15"/>
  <c r="EL17" i="15"/>
  <c r="EL20" i="15"/>
  <c r="EL22" i="15"/>
  <c r="EL26" i="15"/>
  <c r="EL10" i="15"/>
  <c r="EL18" i="15"/>
  <c r="EL19" i="15"/>
  <c r="EL21" i="15"/>
  <c r="EL23" i="15"/>
  <c r="EL24" i="15"/>
  <c r="EM5" i="15"/>
  <c r="EM7" i="15" s="1"/>
  <c r="CX19" i="33"/>
  <c r="CM19" i="33"/>
  <c r="LS20" i="33"/>
  <c r="PY19" i="33"/>
  <c r="PC19" i="33" s="1"/>
  <c r="BR19" i="33"/>
  <c r="NQ19" i="33"/>
  <c r="BE19" i="33"/>
  <c r="CA19" i="33" s="1"/>
  <c r="IP19" i="33"/>
  <c r="AD19" i="33"/>
  <c r="AX19" i="33"/>
  <c r="BT19" i="33" s="1"/>
  <c r="IS19" i="33"/>
  <c r="AG19" i="33"/>
  <c r="IR19" i="33"/>
  <c r="AF19" i="33"/>
  <c r="NZ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JR19" i="33" l="1"/>
  <c r="JU19" i="33"/>
  <c r="JG19" i="33"/>
  <c r="AA19" i="33"/>
  <c r="AW19" i="33" s="1"/>
  <c r="BS19" i="33" s="1"/>
  <c r="X19" i="33"/>
  <c r="AT19" i="33" s="1"/>
  <c r="BP19" i="33" s="1"/>
  <c r="RF18" i="33"/>
  <c r="OR18" i="33"/>
  <c r="IG19" i="33"/>
  <c r="IT19" i="33"/>
  <c r="AH19" i="33"/>
  <c r="BD19" i="33" s="1"/>
  <c r="BZ19" i="33" s="1"/>
  <c r="QT18" i="33"/>
  <c r="OF18" i="33"/>
  <c r="GC18" i="33"/>
  <c r="OO18" i="33" s="1"/>
  <c r="QM18" i="33"/>
  <c r="PQ18" i="33" s="1"/>
  <c r="EQ18" i="33" s="1"/>
  <c r="IA18" i="33"/>
  <c r="KO18" i="33" s="1"/>
  <c r="DW19" i="33"/>
  <c r="FO19" i="33" s="1"/>
  <c r="NE19" i="33" s="1"/>
  <c r="DI19" i="33"/>
  <c r="FA19" i="33" s="1"/>
  <c r="MQ19" i="33" s="1"/>
  <c r="DT19" i="33"/>
  <c r="FL19" i="33" s="1"/>
  <c r="NB19" i="33" s="1"/>
  <c r="KW19" i="33"/>
  <c r="EC19" i="33"/>
  <c r="EM6" i="15"/>
  <c r="EM8" i="15"/>
  <c r="EM10" i="15"/>
  <c r="EM9" i="15"/>
  <c r="EM12" i="15"/>
  <c r="EM14" i="15"/>
  <c r="EM11" i="15"/>
  <c r="EM13" i="15"/>
  <c r="EM16" i="15"/>
  <c r="EM15" i="15"/>
  <c r="EM18" i="15"/>
  <c r="EM20" i="15"/>
  <c r="EM22" i="15"/>
  <c r="EM26" i="15"/>
  <c r="EM19" i="15"/>
  <c r="EM17" i="15"/>
  <c r="EM21" i="15"/>
  <c r="EM23" i="15"/>
  <c r="EM24" i="15"/>
  <c r="EN5" i="15"/>
  <c r="EN7" i="15" s="1"/>
  <c r="CH19" i="33"/>
  <c r="CP19" i="33"/>
  <c r="CW19" i="33"/>
  <c r="CN19" i="33"/>
  <c r="BB19" i="33"/>
  <c r="BX19" i="33" s="1"/>
  <c r="BC19" i="33"/>
  <c r="BY19" i="33" s="1"/>
  <c r="AZ19" i="33"/>
  <c r="BV19" i="33" s="1"/>
  <c r="AQ19" i="33"/>
  <c r="BM19" i="33" s="1"/>
  <c r="V19" i="33"/>
  <c r="IH19" i="33"/>
  <c r="AC19" i="33"/>
  <c r="IO19" i="33"/>
  <c r="AL19" i="33"/>
  <c r="BH19" i="33" s="1"/>
  <c r="CD19" i="33" s="1"/>
  <c r="IX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JB19" i="33" l="1"/>
  <c r="JH19" i="33"/>
  <c r="JQ19" i="33"/>
  <c r="JJ19" i="33"/>
  <c r="NS19" i="33"/>
  <c r="AE19" i="33" s="1"/>
  <c r="LK18" i="33"/>
  <c r="GI18" i="33" s="1"/>
  <c r="NY19" i="33" s="1"/>
  <c r="RC18" i="33"/>
  <c r="FU19" i="33"/>
  <c r="QU19" i="33" s="1"/>
  <c r="GS19" i="33"/>
  <c r="LU20" i="33" s="1"/>
  <c r="HG19" i="33"/>
  <c r="MI20" i="33" s="1"/>
  <c r="HD19" i="33"/>
  <c r="HZ19" i="33" s="1"/>
  <c r="KN19" i="33" s="1"/>
  <c r="DS19" i="33"/>
  <c r="FK19" i="33" s="1"/>
  <c r="NA19" i="33" s="1"/>
  <c r="DJ19" i="33"/>
  <c r="FB19" i="33" s="1"/>
  <c r="GT19" i="33" s="1"/>
  <c r="QB19" i="33" s="1"/>
  <c r="DL19" i="33"/>
  <c r="FD19" i="33" s="1"/>
  <c r="MT19" i="33" s="1"/>
  <c r="DD19" i="33"/>
  <c r="EV19" i="33" s="1"/>
  <c r="ML19" i="33" s="1"/>
  <c r="EN24" i="15"/>
  <c r="EN6" i="15"/>
  <c r="EN8" i="15"/>
  <c r="EN10" i="15"/>
  <c r="EN12" i="15"/>
  <c r="EN14" i="15"/>
  <c r="EN11" i="15"/>
  <c r="EN9" i="15"/>
  <c r="EN17" i="15"/>
  <c r="EN13" i="15"/>
  <c r="EN19" i="15"/>
  <c r="EN21" i="15"/>
  <c r="EN23" i="15"/>
  <c r="EN15" i="15"/>
  <c r="EN16" i="15"/>
  <c r="EN20" i="15"/>
  <c r="EN22" i="15"/>
  <c r="EN26" i="15"/>
  <c r="EN18" i="15"/>
  <c r="EO5" i="15"/>
  <c r="EO7" i="15" s="1"/>
  <c r="CU19" i="33"/>
  <c r="CT19" i="33"/>
  <c r="CV19" i="33"/>
  <c r="CO19" i="33"/>
  <c r="CZ19" i="33"/>
  <c r="CR19" i="33"/>
  <c r="CL19" i="33"/>
  <c r="CI19" i="33"/>
  <c r="RI18"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MR19" i="33" l="1"/>
  <c r="JT19" i="33"/>
  <c r="JO19" i="33"/>
  <c r="JC19" i="33"/>
  <c r="JI19" i="33"/>
  <c r="JP19" i="33"/>
  <c r="JF19" i="33"/>
  <c r="JL19" i="33"/>
  <c r="JN19" i="33"/>
  <c r="OU18" i="33"/>
  <c r="NK20" i="33"/>
  <c r="W20" i="33" s="1"/>
  <c r="OG19" i="33"/>
  <c r="IQ19" i="33"/>
  <c r="QO19" i="33"/>
  <c r="PS19" i="33" s="1"/>
  <c r="ES19" i="33" s="1"/>
  <c r="IC19" i="33"/>
  <c r="KQ19" i="33" s="1"/>
  <c r="QA19" i="33"/>
  <c r="PE19" i="33" s="1"/>
  <c r="EE19" i="33" s="1"/>
  <c r="HO19" i="33"/>
  <c r="KC19" i="33" s="1"/>
  <c r="MF20" i="33"/>
  <c r="QL19" i="33"/>
  <c r="PP19" i="33" s="1"/>
  <c r="EP19" i="33" s="1"/>
  <c r="GV19" i="33"/>
  <c r="HR19" i="33" s="1"/>
  <c r="KF19" i="33" s="1"/>
  <c r="HC19" i="33"/>
  <c r="ME20" i="33" s="1"/>
  <c r="GN19" i="33"/>
  <c r="LP20" i="33" s="1"/>
  <c r="DE19" i="33"/>
  <c r="EW19" i="33" s="1"/>
  <c r="MM19" i="33" s="1"/>
  <c r="DK19" i="33"/>
  <c r="FC19" i="33" s="1"/>
  <c r="MS19" i="33" s="1"/>
  <c r="DH19" i="33"/>
  <c r="EZ19" i="33" s="1"/>
  <c r="MP19" i="33" s="1"/>
  <c r="DN19" i="33"/>
  <c r="FF19" i="33" s="1"/>
  <c r="MV19" i="33" s="1"/>
  <c r="DP19" i="33"/>
  <c r="FH19" i="33" s="1"/>
  <c r="MX19" i="33" s="1"/>
  <c r="DR19" i="33"/>
  <c r="FJ19" i="33" s="1"/>
  <c r="HB19" i="33" s="1"/>
  <c r="MD20" i="33" s="1"/>
  <c r="DV19" i="33"/>
  <c r="FN19" i="33" s="1"/>
  <c r="ND19" i="33" s="1"/>
  <c r="DQ19" i="33"/>
  <c r="FI19" i="33" s="1"/>
  <c r="HA19" i="33" s="1"/>
  <c r="MC20" i="33" s="1"/>
  <c r="EO8" i="15"/>
  <c r="EO6" i="15"/>
  <c r="EO9" i="15"/>
  <c r="EO13" i="15"/>
  <c r="EO10" i="15"/>
  <c r="EO12" i="15"/>
  <c r="EO14" i="15"/>
  <c r="EO15" i="15"/>
  <c r="EO17" i="15"/>
  <c r="EO11" i="15"/>
  <c r="EO16" i="15"/>
  <c r="EO18" i="15"/>
  <c r="EO19" i="15"/>
  <c r="EO21" i="15"/>
  <c r="EO23" i="15"/>
  <c r="EO26" i="15"/>
  <c r="EO22" i="15"/>
  <c r="EO20" i="15"/>
  <c r="EO24" i="15"/>
  <c r="EP5" i="15"/>
  <c r="EP7" i="15" s="1"/>
  <c r="HP19" i="33"/>
  <c r="KD19" i="33" s="1"/>
  <c r="LV20" i="33"/>
  <c r="CJ19" i="33"/>
  <c r="CQ19" i="33"/>
  <c r="BA19" i="33"/>
  <c r="BW19" i="33" s="1"/>
  <c r="AK19" i="33"/>
  <c r="IW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EF19" i="33" s="1"/>
  <c r="FO41" i="32"/>
  <c r="HU43" i="32"/>
  <c r="HK43" i="32" s="1"/>
  <c r="HX42" i="32"/>
  <c r="HP42" i="32"/>
  <c r="HQ42" i="32" s="1"/>
  <c r="HV42" i="32"/>
  <c r="GD41" i="32"/>
  <c r="IZ42" i="32"/>
  <c r="IT42" i="32"/>
  <c r="IU42" i="32" s="1"/>
  <c r="IY43" i="32"/>
  <c r="IO43" i="32" s="1"/>
  <c r="JB42" i="32"/>
  <c r="GS41" i="32"/>
  <c r="II20" i="33" l="1"/>
  <c r="MZ19" i="33"/>
  <c r="MY19" i="33"/>
  <c r="JK19" i="33"/>
  <c r="JD19" i="33"/>
  <c r="KY19" i="33"/>
  <c r="FW19" i="33" s="1"/>
  <c r="QW19" i="33" s="1"/>
  <c r="QD19" i="33"/>
  <c r="PH19" i="33" s="1"/>
  <c r="EH19" i="33" s="1"/>
  <c r="LJ19" i="33"/>
  <c r="HY19" i="33"/>
  <c r="KM19" i="33" s="1"/>
  <c r="QK19" i="33"/>
  <c r="PO19" i="33" s="1"/>
  <c r="EO19" i="33" s="1"/>
  <c r="LX20" i="33"/>
  <c r="PV19" i="33"/>
  <c r="OZ19" i="33" s="1"/>
  <c r="DZ19" i="33" s="1"/>
  <c r="GX19" i="33"/>
  <c r="QF19" i="33" s="1"/>
  <c r="PJ19" i="33" s="1"/>
  <c r="EJ19" i="33" s="1"/>
  <c r="HJ19" i="33"/>
  <c r="JX19" i="33" s="1"/>
  <c r="GO19" i="33"/>
  <c r="PW19" i="33" s="1"/>
  <c r="PA19" i="33" s="1"/>
  <c r="EA19" i="33" s="1"/>
  <c r="GZ19" i="33"/>
  <c r="MB20" i="33" s="1"/>
  <c r="GR19" i="33"/>
  <c r="LT20" i="33" s="1"/>
  <c r="GU19" i="33"/>
  <c r="QC19" i="33" s="1"/>
  <c r="PG19" i="33" s="1"/>
  <c r="EG19" i="33" s="1"/>
  <c r="HF19" i="33"/>
  <c r="IB19" i="33" s="1"/>
  <c r="KP19" i="33" s="1"/>
  <c r="DF19" i="33"/>
  <c r="EX19" i="33" s="1"/>
  <c r="MN19" i="33" s="1"/>
  <c r="DM19" i="33"/>
  <c r="FE19" i="33" s="1"/>
  <c r="MU19" i="33" s="1"/>
  <c r="EP8" i="15"/>
  <c r="EP9" i="15"/>
  <c r="EP10" i="15"/>
  <c r="EP11" i="15"/>
  <c r="EP6" i="15"/>
  <c r="EP13" i="15"/>
  <c r="EP15" i="15"/>
  <c r="EP12" i="15"/>
  <c r="EP14" i="15"/>
  <c r="EP16" i="15"/>
  <c r="EP17" i="15"/>
  <c r="EP18" i="15"/>
  <c r="EP20" i="15"/>
  <c r="EP22" i="15"/>
  <c r="EP26" i="15"/>
  <c r="EP19" i="15"/>
  <c r="EP21" i="15"/>
  <c r="EP23" i="15"/>
  <c r="EP24" i="15"/>
  <c r="EQ5" i="15"/>
  <c r="EQ7" i="15" s="1"/>
  <c r="BC43" i="32"/>
  <c r="BD43" i="32" s="1"/>
  <c r="BE43" i="32" s="1"/>
  <c r="BF43" i="32" s="1"/>
  <c r="CS19" i="33"/>
  <c r="QI19" i="33"/>
  <c r="PM19" i="33" s="1"/>
  <c r="EM19" i="33" s="1"/>
  <c r="HW19" i="33"/>
  <c r="KK19" i="33" s="1"/>
  <c r="QJ19" i="33"/>
  <c r="PN19" i="33" s="1"/>
  <c r="EN19" i="33" s="1"/>
  <c r="HX19" i="33"/>
  <c r="KL19" i="33" s="1"/>
  <c r="AS20" i="33"/>
  <c r="BO20" i="33" s="1"/>
  <c r="BG19" i="33"/>
  <c r="CC19" i="33" s="1"/>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FX19" i="33" s="1"/>
  <c r="LX29" i="32"/>
  <c r="JO30" i="32"/>
  <c r="JI30" i="32"/>
  <c r="JJ30" i="32" s="1"/>
  <c r="JN31" i="32"/>
  <c r="JD31" i="32" s="1"/>
  <c r="KT29" i="32"/>
  <c r="BK42" i="32"/>
  <c r="FJ42" i="32"/>
  <c r="FK43" i="32"/>
  <c r="FD43" i="32" s="1"/>
  <c r="FE43" i="32" s="1"/>
  <c r="FF43" i="32" s="1"/>
  <c r="FG43" i="32" s="1"/>
  <c r="LB19" i="33" l="1"/>
  <c r="FZ19" i="33" s="1"/>
  <c r="JM19" i="33"/>
  <c r="OI19" i="33"/>
  <c r="GH19" i="33"/>
  <c r="NX20" i="33" s="1"/>
  <c r="IV20" i="33" s="1"/>
  <c r="LI19" i="33"/>
  <c r="GG19" i="33" s="1"/>
  <c r="RG19" i="33" s="1"/>
  <c r="KT19" i="33"/>
  <c r="HT19" i="33"/>
  <c r="KH19" i="33" s="1"/>
  <c r="LZ20" i="33"/>
  <c r="HN19" i="33"/>
  <c r="KB19" i="33" s="1"/>
  <c r="MH20" i="33"/>
  <c r="HV19" i="33"/>
  <c r="KJ19" i="33" s="1"/>
  <c r="QN19" i="33"/>
  <c r="PR19" i="33" s="1"/>
  <c r="ER19" i="33" s="1"/>
  <c r="QH19" i="33"/>
  <c r="PL19" i="33" s="1"/>
  <c r="EL19" i="33" s="1"/>
  <c r="LQ20" i="33"/>
  <c r="HK19" i="33"/>
  <c r="JY19" i="33" s="1"/>
  <c r="HQ19" i="33"/>
  <c r="KE19" i="33" s="1"/>
  <c r="LA19" i="33"/>
  <c r="PZ19" i="33"/>
  <c r="PD19" i="33" s="1"/>
  <c r="ED19" i="33" s="1"/>
  <c r="GW19" i="33"/>
  <c r="HS19" i="33" s="1"/>
  <c r="KG19" i="33" s="1"/>
  <c r="LW20" i="33"/>
  <c r="GP19" i="33"/>
  <c r="HL19" i="33" s="1"/>
  <c r="JZ19" i="33" s="1"/>
  <c r="DO19" i="33"/>
  <c r="FG19" i="33" s="1"/>
  <c r="MW19" i="33" s="1"/>
  <c r="EQ6" i="15"/>
  <c r="EQ8" i="15"/>
  <c r="EQ10" i="15"/>
  <c r="EQ9" i="15"/>
  <c r="EQ11" i="15"/>
  <c r="EQ12" i="15"/>
  <c r="EQ14" i="15"/>
  <c r="EQ13" i="15"/>
  <c r="EQ16" i="15"/>
  <c r="EQ15" i="15"/>
  <c r="EQ17" i="15"/>
  <c r="EQ18" i="15"/>
  <c r="EQ20" i="15"/>
  <c r="EQ22" i="15"/>
  <c r="EQ26" i="15"/>
  <c r="EQ19" i="15"/>
  <c r="EQ21" i="15"/>
  <c r="EQ23" i="15"/>
  <c r="EQ24" i="15"/>
  <c r="ER5" i="15"/>
  <c r="ER7" i="15" s="1"/>
  <c r="CY19" i="33"/>
  <c r="CK20" i="33"/>
  <c r="RK19" i="33"/>
  <c r="QZ19" i="33"/>
  <c r="QX19" i="33"/>
  <c r="LD19" i="33"/>
  <c r="GB19" i="33" s="1"/>
  <c r="NM20" i="33"/>
  <c r="OW19" i="33"/>
  <c r="OJ19" i="33"/>
  <c r="OL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FS19" i="33" s="1"/>
  <c r="HG43" i="32"/>
  <c r="HF44" i="32"/>
  <c r="GV44" i="32" s="1"/>
  <c r="HI43" i="32"/>
  <c r="HA43" i="32"/>
  <c r="HB43" i="32" s="1"/>
  <c r="HE43" i="32" s="1"/>
  <c r="DU43" i="32"/>
  <c r="DT44" i="32"/>
  <c r="DJ44" i="32" s="1"/>
  <c r="DO43" i="32"/>
  <c r="DP43" i="32" s="1"/>
  <c r="DS43" i="32" s="1"/>
  <c r="DW43" i="32"/>
  <c r="LV31" i="32"/>
  <c r="LL31" i="32" s="1"/>
  <c r="LQ30" i="32"/>
  <c r="LR30" i="32" s="1"/>
  <c r="LW30" i="32"/>
  <c r="LH19" i="33"/>
  <c r="GF19" i="33" s="1"/>
  <c r="AW44" i="32"/>
  <c r="AM44" i="32" s="1"/>
  <c r="AR43" i="32"/>
  <c r="AS43" i="32" s="1"/>
  <c r="AX43" i="32"/>
  <c r="AZ43" i="32"/>
  <c r="AT43" i="32"/>
  <c r="LG19" i="33"/>
  <c r="GE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JE20" i="33" l="1"/>
  <c r="JS19" i="33"/>
  <c r="AJ20" i="33"/>
  <c r="BF20" i="33" s="1"/>
  <c r="CB20" i="33" s="1"/>
  <c r="FR19" i="33"/>
  <c r="QR19" i="33" s="1"/>
  <c r="LL19" i="33"/>
  <c r="GJ19" i="33" s="1"/>
  <c r="RJ19" i="33" s="1"/>
  <c r="OS19" i="33"/>
  <c r="FY19" i="33"/>
  <c r="OK19" i="33" s="1"/>
  <c r="RH19" i="33"/>
  <c r="OT19" i="33"/>
  <c r="PX19" i="33"/>
  <c r="PB19" i="33" s="1"/>
  <c r="EB19" i="33" s="1"/>
  <c r="LR20" i="33"/>
  <c r="LF19" i="33"/>
  <c r="KX19" i="33"/>
  <c r="QE19" i="33"/>
  <c r="PI19" i="33" s="1"/>
  <c r="EI19" i="33" s="1"/>
  <c r="LY20" i="33"/>
  <c r="GY19" i="33"/>
  <c r="QG19" i="33" s="1"/>
  <c r="PK19" i="33" s="1"/>
  <c r="EK19" i="33" s="1"/>
  <c r="DU19" i="33"/>
  <c r="FM19" i="33" s="1"/>
  <c r="NC19" i="33" s="1"/>
  <c r="DG20" i="33"/>
  <c r="EY20" i="33" s="1"/>
  <c r="MO20" i="33" s="1"/>
  <c r="ER6" i="15"/>
  <c r="ER24" i="15"/>
  <c r="ER8" i="15"/>
  <c r="ER9" i="15"/>
  <c r="ER11" i="15"/>
  <c r="ER12" i="15"/>
  <c r="ER14" i="15"/>
  <c r="ER10" i="15"/>
  <c r="ER13" i="15"/>
  <c r="ER15" i="15"/>
  <c r="ER16" i="15"/>
  <c r="ER19" i="15"/>
  <c r="ER21" i="15"/>
  <c r="ER23" i="15"/>
  <c r="ER18" i="15"/>
  <c r="ER20" i="15"/>
  <c r="ER22" i="15"/>
  <c r="ER26" i="15"/>
  <c r="ER17" i="15"/>
  <c r="ES5" i="15"/>
  <c r="ES7" i="15" s="1"/>
  <c r="RE19" i="33"/>
  <c r="RF19" i="33"/>
  <c r="RB19" i="33"/>
  <c r="QS19" i="33"/>
  <c r="ON19" i="33"/>
  <c r="NN20" i="33"/>
  <c r="NW20" i="33"/>
  <c r="IK20" i="33"/>
  <c r="Y20" i="33"/>
  <c r="NP20" i="33"/>
  <c r="OA20" i="33"/>
  <c r="NR20" i="33"/>
  <c r="OQ19" i="33"/>
  <c r="OR19" i="33"/>
  <c r="OE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OD19" i="33" l="1"/>
  <c r="OV19" i="33"/>
  <c r="NH20" i="33"/>
  <c r="IF20" i="33" s="1"/>
  <c r="QY19" i="33"/>
  <c r="NO20" i="33"/>
  <c r="AA20" i="33" s="1"/>
  <c r="FV19" i="33"/>
  <c r="QV19" i="33" s="1"/>
  <c r="GD19" i="33"/>
  <c r="KV19" i="33"/>
  <c r="LC19" i="33"/>
  <c r="MA20" i="33"/>
  <c r="HE19" i="33"/>
  <c r="IA19" i="33" s="1"/>
  <c r="KO19" i="33" s="1"/>
  <c r="HU19" i="33"/>
  <c r="KI19" i="33" s="1"/>
  <c r="GQ20" i="33"/>
  <c r="HM20" i="33" s="1"/>
  <c r="KA20" i="33" s="1"/>
  <c r="ES8" i="15"/>
  <c r="ES6" i="15"/>
  <c r="ES9" i="15"/>
  <c r="ES13" i="15"/>
  <c r="ES11" i="15"/>
  <c r="ES12" i="15"/>
  <c r="ES14" i="15"/>
  <c r="ES15" i="15"/>
  <c r="ES17" i="15"/>
  <c r="ES10" i="15"/>
  <c r="ES18" i="15"/>
  <c r="ES19" i="15"/>
  <c r="ES21" i="15"/>
  <c r="ES23" i="15"/>
  <c r="ES16" i="15"/>
  <c r="ES20" i="15"/>
  <c r="ES26" i="15"/>
  <c r="ES22" i="15"/>
  <c r="ES24" i="15"/>
  <c r="ET5" i="15"/>
  <c r="ET7" i="15" s="1"/>
  <c r="CX20" i="33"/>
  <c r="NI20" i="33"/>
  <c r="AD20" i="33"/>
  <c r="IP20" i="33"/>
  <c r="AM20" i="33"/>
  <c r="IY20" i="33"/>
  <c r="AI20" i="33"/>
  <c r="IU20" i="33"/>
  <c r="AU20" i="33"/>
  <c r="BQ20" i="33" s="1"/>
  <c r="NZ20" i="33"/>
  <c r="IN20" i="33"/>
  <c r="AB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JR20" i="33" l="1"/>
  <c r="IM20" i="33"/>
  <c r="T20" i="33"/>
  <c r="AP20" i="33" s="1"/>
  <c r="BL20" i="33" s="1"/>
  <c r="CH20" i="33" s="1"/>
  <c r="NL20" i="33"/>
  <c r="X20" i="33" s="1"/>
  <c r="OH19" i="33"/>
  <c r="NT20" i="33"/>
  <c r="AF20" i="33" s="1"/>
  <c r="GA19" i="33"/>
  <c r="NQ20" i="33" s="1"/>
  <c r="OP19" i="33"/>
  <c r="RD19" i="33"/>
  <c r="FT19" i="33"/>
  <c r="PY20" i="33"/>
  <c r="PC20" i="33" s="1"/>
  <c r="KW20" i="33" s="1"/>
  <c r="FU20" i="33" s="1"/>
  <c r="LS21" i="33"/>
  <c r="MG20" i="33"/>
  <c r="QM19" i="33"/>
  <c r="PQ19" i="33" s="1"/>
  <c r="EQ19" i="33" s="1"/>
  <c r="DT20" i="33"/>
  <c r="FL20" i="33" s="1"/>
  <c r="NB20" i="33" s="1"/>
  <c r="ET8" i="15"/>
  <c r="ET6" i="15"/>
  <c r="ET9" i="15"/>
  <c r="ET11" i="15"/>
  <c r="ET10" i="15"/>
  <c r="ET13" i="15"/>
  <c r="ET16" i="15"/>
  <c r="ET17" i="15"/>
  <c r="ET12" i="15"/>
  <c r="ET14" i="15"/>
  <c r="ET20" i="15"/>
  <c r="ET22" i="15"/>
  <c r="ET26" i="15"/>
  <c r="ET19" i="15"/>
  <c r="ET21" i="15"/>
  <c r="ET23" i="15"/>
  <c r="ET15" i="15"/>
  <c r="ET18" i="15"/>
  <c r="ET24" i="15"/>
  <c r="EU5" i="15"/>
  <c r="EU7" i="15" s="1"/>
  <c r="CM20" i="33"/>
  <c r="RC19" i="33"/>
  <c r="BI20" i="33"/>
  <c r="CE20" i="33" s="1"/>
  <c r="AH20" i="33"/>
  <c r="IT20" i="33"/>
  <c r="AX20" i="33"/>
  <c r="BT20" i="33" s="1"/>
  <c r="IG20" i="33"/>
  <c r="U20" i="33"/>
  <c r="AW20" i="33"/>
  <c r="BS20" i="33" s="1"/>
  <c r="AV20" i="33"/>
  <c r="BR20" i="33" s="1"/>
  <c r="BE20" i="33"/>
  <c r="CA20" i="33" s="1"/>
  <c r="AZ20" i="33"/>
  <c r="BV20" i="33" s="1"/>
  <c r="IS20" i="33"/>
  <c r="AG20" i="33"/>
  <c r="AL20" i="33"/>
  <c r="IX20" i="33"/>
  <c r="OO19"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JB20" i="33" l="1"/>
  <c r="JG20" i="33"/>
  <c r="IJ20" i="33"/>
  <c r="IR20" i="33"/>
  <c r="RA19" i="33"/>
  <c r="OF19" i="33"/>
  <c r="NJ20" i="33"/>
  <c r="QT19" i="33"/>
  <c r="OM19" i="33"/>
  <c r="EC20" i="33"/>
  <c r="QU20" i="33"/>
  <c r="OG20" i="33"/>
  <c r="LK19" i="33"/>
  <c r="HD20" i="33"/>
  <c r="QL20" i="33" s="1"/>
  <c r="PP20" i="33" s="1"/>
  <c r="EP20" i="33" s="1"/>
  <c r="DI20" i="33"/>
  <c r="FA20" i="33" s="1"/>
  <c r="MQ20" i="33" s="1"/>
  <c r="DD20" i="33"/>
  <c r="EV20" i="33" s="1"/>
  <c r="ML20" i="33" s="1"/>
  <c r="EU6" i="15"/>
  <c r="EU8" i="15"/>
  <c r="EU10" i="15"/>
  <c r="EU9" i="15"/>
  <c r="EU12" i="15"/>
  <c r="EU14" i="15"/>
  <c r="EU13" i="15"/>
  <c r="EU16" i="15"/>
  <c r="EU15" i="15"/>
  <c r="EU11" i="15"/>
  <c r="EU17" i="15"/>
  <c r="EU18" i="15"/>
  <c r="EU20" i="15"/>
  <c r="EU22" i="15"/>
  <c r="EU26" i="15"/>
  <c r="EU19" i="15"/>
  <c r="EU23" i="15"/>
  <c r="EU21" i="15"/>
  <c r="EU24" i="15"/>
  <c r="EV5" i="15"/>
  <c r="EV7" i="15" s="1"/>
  <c r="CR20" i="33"/>
  <c r="CN20" i="33"/>
  <c r="CP20" i="33"/>
  <c r="CW20" i="33"/>
  <c r="DA20" i="33"/>
  <c r="CO20" i="33"/>
  <c r="BB20" i="33"/>
  <c r="BX20" i="33" s="1"/>
  <c r="AT20" i="33"/>
  <c r="BP20" i="33" s="1"/>
  <c r="AQ20" i="33"/>
  <c r="BM20" i="33" s="1"/>
  <c r="BC20" i="33"/>
  <c r="BY20" i="33" s="1"/>
  <c r="NK21" i="33"/>
  <c r="NS20" i="33"/>
  <c r="BH20" i="33"/>
  <c r="CD20" i="33" s="1"/>
  <c r="BD20" i="33"/>
  <c r="BZ20" i="33" s="1"/>
  <c r="AC20" i="33"/>
  <c r="IO20"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JI20" i="33" l="1"/>
  <c r="JH20" i="33"/>
  <c r="JU20" i="33"/>
  <c r="JL20" i="33"/>
  <c r="JQ20" i="33"/>
  <c r="JJ20" i="33"/>
  <c r="V20" i="33"/>
  <c r="AR20" i="33" s="1"/>
  <c r="BN20" i="33" s="1"/>
  <c r="IH20" i="33"/>
  <c r="GI19" i="33"/>
  <c r="OU19" i="33" s="1"/>
  <c r="HZ20" i="33"/>
  <c r="KN20" i="33" s="1"/>
  <c r="MF21" i="33"/>
  <c r="GN20" i="33"/>
  <c r="PV20" i="33" s="1"/>
  <c r="OZ20" i="33" s="1"/>
  <c r="DZ20" i="33" s="1"/>
  <c r="GS20" i="33"/>
  <c r="HO20" i="33" s="1"/>
  <c r="KC20" i="33" s="1"/>
  <c r="DL20" i="33"/>
  <c r="FD20" i="33" s="1"/>
  <c r="MT20" i="33" s="1"/>
  <c r="DS20" i="33"/>
  <c r="FK20" i="33" s="1"/>
  <c r="HC20" i="33" s="1"/>
  <c r="QK20" i="33" s="1"/>
  <c r="DK20" i="33"/>
  <c r="FC20" i="33" s="1"/>
  <c r="MS20" i="33" s="1"/>
  <c r="DJ20" i="33"/>
  <c r="FB20" i="33" s="1"/>
  <c r="MR20" i="33" s="1"/>
  <c r="DW20" i="33"/>
  <c r="FO20" i="33" s="1"/>
  <c r="NE20" i="33" s="1"/>
  <c r="DN20" i="33"/>
  <c r="FF20" i="33" s="1"/>
  <c r="MV20" i="33" s="1"/>
  <c r="EV6" i="15"/>
  <c r="EV24" i="15"/>
  <c r="EV8" i="15"/>
  <c r="EV10" i="15"/>
  <c r="EV11" i="15"/>
  <c r="EV12" i="15"/>
  <c r="EV14" i="15"/>
  <c r="EV9" i="15"/>
  <c r="EV15" i="15"/>
  <c r="EV16" i="15"/>
  <c r="EV13" i="15"/>
  <c r="EV17" i="15"/>
  <c r="EV19" i="15"/>
  <c r="EV21" i="15"/>
  <c r="EV23" i="15"/>
  <c r="EV18" i="15"/>
  <c r="EV20" i="15"/>
  <c r="EV22" i="15"/>
  <c r="EV26" i="15"/>
  <c r="EW5" i="15"/>
  <c r="EW7" i="15" s="1"/>
  <c r="CZ20" i="33"/>
  <c r="CI20" i="33"/>
  <c r="CL20" i="33"/>
  <c r="CJ20" i="33"/>
  <c r="CT20" i="33"/>
  <c r="CV20" i="33"/>
  <c r="CU20" i="33"/>
  <c r="AY20" i="33"/>
  <c r="BU20" i="33" s="1"/>
  <c r="II21" i="33"/>
  <c r="W21" i="33"/>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NA20" i="33" l="1"/>
  <c r="LP21" i="33"/>
  <c r="JD20" i="33"/>
  <c r="JO20" i="33"/>
  <c r="JF20" i="33"/>
  <c r="JP20" i="33"/>
  <c r="JC20" i="33"/>
  <c r="JN20" i="33"/>
  <c r="JT20" i="33"/>
  <c r="NY20" i="33"/>
  <c r="AK20" i="33" s="1"/>
  <c r="QA20" i="33"/>
  <c r="PE20" i="33" s="1"/>
  <c r="EE20" i="33" s="1"/>
  <c r="RI19" i="33"/>
  <c r="HJ20" i="33"/>
  <c r="JX20" i="33" s="1"/>
  <c r="LU21" i="33"/>
  <c r="GX20" i="33"/>
  <c r="HT20" i="33" s="1"/>
  <c r="KH20" i="33" s="1"/>
  <c r="HG20" i="33"/>
  <c r="QO20" i="33" s="1"/>
  <c r="PS20" i="33" s="1"/>
  <c r="ES20" i="33" s="1"/>
  <c r="GV20" i="33"/>
  <c r="QD20" i="33" s="1"/>
  <c r="PH20" i="33" s="1"/>
  <c r="EH20" i="33" s="1"/>
  <c r="GT20" i="33"/>
  <c r="HP20" i="33" s="1"/>
  <c r="KD20" i="33" s="1"/>
  <c r="GU20" i="33"/>
  <c r="LW21" i="33" s="1"/>
  <c r="DF20" i="33"/>
  <c r="EX20" i="33" s="1"/>
  <c r="MN20" i="33" s="1"/>
  <c r="DH20" i="33"/>
  <c r="EZ20" i="33" s="1"/>
  <c r="MP20" i="33" s="1"/>
  <c r="DQ20" i="33"/>
  <c r="FI20" i="33" s="1"/>
  <c r="MY20" i="33" s="1"/>
  <c r="DR20" i="33"/>
  <c r="FJ20" i="33" s="1"/>
  <c r="HB20" i="33" s="1"/>
  <c r="DE20" i="33"/>
  <c r="EW20" i="33" s="1"/>
  <c r="MM20" i="33" s="1"/>
  <c r="DP20" i="33"/>
  <c r="FH20" i="33" s="1"/>
  <c r="GZ20" i="33" s="1"/>
  <c r="MB21" i="33" s="1"/>
  <c r="DV20" i="33"/>
  <c r="FN20" i="33" s="1"/>
  <c r="ND20" i="33" s="1"/>
  <c r="EW8" i="15"/>
  <c r="EW6" i="15"/>
  <c r="EW9" i="15"/>
  <c r="EW13" i="15"/>
  <c r="EW10" i="15"/>
  <c r="EW11" i="15"/>
  <c r="EW12" i="15"/>
  <c r="EW14" i="15"/>
  <c r="EW15" i="15"/>
  <c r="EW17" i="15"/>
  <c r="EW18" i="15"/>
  <c r="EW16" i="15"/>
  <c r="EW19" i="15"/>
  <c r="EW21" i="15"/>
  <c r="EW23" i="15"/>
  <c r="EW20" i="15"/>
  <c r="EW26" i="15"/>
  <c r="EW22" i="15"/>
  <c r="EW24" i="15"/>
  <c r="EX5" i="15"/>
  <c r="EX7" i="15" s="1"/>
  <c r="CQ20" i="33"/>
  <c r="HY20" i="33"/>
  <c r="KM20" i="33" s="1"/>
  <c r="ME21" i="33"/>
  <c r="RH20" i="33"/>
  <c r="KT20" i="33"/>
  <c r="FR20" i="33" s="1"/>
  <c r="LX21" i="33"/>
  <c r="BA20" i="33"/>
  <c r="BW20" i="33" s="1"/>
  <c r="AS21" i="33"/>
  <c r="BO21" i="33" s="1"/>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EO20" i="33" s="1"/>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IW20" i="33" l="1"/>
  <c r="MZ20" i="33"/>
  <c r="MX20" i="33"/>
  <c r="KY20" i="33"/>
  <c r="FW20" i="33" s="1"/>
  <c r="QW20" i="33" s="1"/>
  <c r="JK20" i="33"/>
  <c r="LV21" i="33"/>
  <c r="QF20" i="33"/>
  <c r="PJ20" i="33" s="1"/>
  <c r="EJ20" i="33" s="1"/>
  <c r="LZ21" i="33"/>
  <c r="HQ20" i="33"/>
  <c r="KE20" i="33" s="1"/>
  <c r="QC20" i="33"/>
  <c r="PG20" i="33" s="1"/>
  <c r="EG20" i="33" s="1"/>
  <c r="IC20" i="33"/>
  <c r="KQ20" i="33" s="1"/>
  <c r="LM20" i="33"/>
  <c r="MI21" i="33"/>
  <c r="HR20" i="33"/>
  <c r="KF20" i="33" s="1"/>
  <c r="QB20" i="33"/>
  <c r="PF20" i="33" s="1"/>
  <c r="EF20" i="33" s="1"/>
  <c r="GP20" i="33"/>
  <c r="PX20" i="33" s="1"/>
  <c r="PB20" i="33" s="1"/>
  <c r="EB20" i="33" s="1"/>
  <c r="GO20" i="33"/>
  <c r="LQ21" i="33" s="1"/>
  <c r="HF20" i="33"/>
  <c r="IB20" i="33" s="1"/>
  <c r="KP20" i="33" s="1"/>
  <c r="GR20" i="33"/>
  <c r="LT21" i="33" s="1"/>
  <c r="DM20" i="33"/>
  <c r="FE20" i="33" s="1"/>
  <c r="MU20" i="33" s="1"/>
  <c r="HA20" i="33"/>
  <c r="MC21" i="33" s="1"/>
  <c r="EX6" i="15"/>
  <c r="EX9" i="15"/>
  <c r="EX11" i="15"/>
  <c r="EX8" i="15"/>
  <c r="EX13" i="15"/>
  <c r="EX10" i="15"/>
  <c r="EX12" i="15"/>
  <c r="EX15" i="15"/>
  <c r="EX16" i="15"/>
  <c r="EX17" i="15"/>
  <c r="EX20" i="15"/>
  <c r="EX22" i="15"/>
  <c r="EX26" i="15"/>
  <c r="EX14" i="15"/>
  <c r="EX18" i="15"/>
  <c r="EX19" i="15"/>
  <c r="EX21" i="15"/>
  <c r="EX23" i="15"/>
  <c r="EX24" i="15"/>
  <c r="EY5" i="15"/>
  <c r="EY7" i="15" s="1"/>
  <c r="HV20" i="33"/>
  <c r="KJ20" i="33" s="1"/>
  <c r="CS20" i="33"/>
  <c r="CK21" i="33"/>
  <c r="QH20" i="33"/>
  <c r="PL20" i="33" s="1"/>
  <c r="EL20" i="33" s="1"/>
  <c r="LB20" i="33"/>
  <c r="FZ20" i="33" s="1"/>
  <c r="HX20" i="33"/>
  <c r="KL20" i="33" s="1"/>
  <c r="MD21" i="33"/>
  <c r="QJ20" i="33"/>
  <c r="PN20" i="33" s="1"/>
  <c r="EN20" i="33" s="1"/>
  <c r="BG20" i="33"/>
  <c r="CC20" i="33" s="1"/>
  <c r="NX21"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LR21" i="33" l="1"/>
  <c r="JE21" i="33"/>
  <c r="JM20" i="33"/>
  <c r="LD20" i="33"/>
  <c r="GB20" i="33" s="1"/>
  <c r="RB20" i="33" s="1"/>
  <c r="KZ20" i="33"/>
  <c r="FX20" i="33" s="1"/>
  <c r="QX20" i="33" s="1"/>
  <c r="GK20" i="33"/>
  <c r="RK20" i="33" s="1"/>
  <c r="LA20" i="33"/>
  <c r="FY20" i="33" s="1"/>
  <c r="HL20" i="33"/>
  <c r="JZ20" i="33" s="1"/>
  <c r="PZ20" i="33"/>
  <c r="PD20" i="33" s="1"/>
  <c r="ED20" i="33" s="1"/>
  <c r="HN20" i="33"/>
  <c r="KB20" i="33" s="1"/>
  <c r="HK20" i="33"/>
  <c r="JY20" i="33" s="1"/>
  <c r="PW20" i="33"/>
  <c r="PA20" i="33" s="1"/>
  <c r="EA20" i="33" s="1"/>
  <c r="MH21" i="33"/>
  <c r="QN20" i="33"/>
  <c r="PR20" i="33" s="1"/>
  <c r="ER20" i="33" s="1"/>
  <c r="QI20" i="33"/>
  <c r="PM20" i="33" s="1"/>
  <c r="EM20" i="33" s="1"/>
  <c r="GW20" i="33"/>
  <c r="LY21" i="33" s="1"/>
  <c r="HW20" i="33"/>
  <c r="KK20" i="33" s="1"/>
  <c r="DG21" i="33"/>
  <c r="EY21" i="33" s="1"/>
  <c r="MO21" i="33" s="1"/>
  <c r="DO20" i="33"/>
  <c r="FG20" i="33" s="1"/>
  <c r="GY20" i="33" s="1"/>
  <c r="MA21" i="33" s="1"/>
  <c r="EY6" i="15"/>
  <c r="EY8" i="15"/>
  <c r="EY10" i="15"/>
  <c r="EY12" i="15"/>
  <c r="EY14" i="15"/>
  <c r="EY11" i="15"/>
  <c r="EY13" i="15"/>
  <c r="EY9" i="15"/>
  <c r="EY16" i="15"/>
  <c r="EY17" i="15"/>
  <c r="EY15" i="15"/>
  <c r="EY20" i="15"/>
  <c r="EY22" i="15"/>
  <c r="EY26" i="15"/>
  <c r="EY18" i="15"/>
  <c r="EY19" i="15"/>
  <c r="EY23" i="15"/>
  <c r="EY21" i="15"/>
  <c r="EY24" i="15"/>
  <c r="EZ5" i="15"/>
  <c r="EZ7" i="15" s="1"/>
  <c r="CY20" i="33"/>
  <c r="RG20" i="33"/>
  <c r="QZ20" i="33"/>
  <c r="NH21" i="33"/>
  <c r="IF21" i="33" s="1"/>
  <c r="QR20" i="33"/>
  <c r="LH20" i="33"/>
  <c r="OD20" i="33"/>
  <c r="OL20" i="33"/>
  <c r="NM21" i="33"/>
  <c r="AJ21" i="33"/>
  <c r="IV21" i="33"/>
  <c r="NP21" i="33"/>
  <c r="OS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BN46" i="32"/>
  <c r="KT32" i="32"/>
  <c r="DV46" i="32"/>
  <c r="LI32" i="32"/>
  <c r="NN21" i="33" l="1"/>
  <c r="Z21" i="33" s="1"/>
  <c r="OJ20" i="33"/>
  <c r="MW20" i="33"/>
  <c r="NR21" i="33"/>
  <c r="IP21" i="33" s="1"/>
  <c r="JS20" i="33"/>
  <c r="ON20" i="33"/>
  <c r="LL20" i="33"/>
  <c r="GJ20" i="33" s="1"/>
  <c r="OV20" i="33" s="1"/>
  <c r="OA21" i="33"/>
  <c r="AM21" i="33" s="1"/>
  <c r="OW20" i="33"/>
  <c r="GF20" i="33"/>
  <c r="NV21" i="33" s="1"/>
  <c r="AH21" i="33" s="1"/>
  <c r="BD21" i="33" s="1"/>
  <c r="KX20" i="33"/>
  <c r="KU20" i="33"/>
  <c r="LG20" i="33"/>
  <c r="QE20" i="33"/>
  <c r="PI20" i="33" s="1"/>
  <c r="EI20" i="33" s="1"/>
  <c r="HS20" i="33"/>
  <c r="KG20" i="33" s="1"/>
  <c r="GQ21" i="33"/>
  <c r="LS22" i="33" s="1"/>
  <c r="QG20" i="33"/>
  <c r="PK20" i="33" s="1"/>
  <c r="EK20" i="33" s="1"/>
  <c r="DU20" i="33"/>
  <c r="FM20" i="33" s="1"/>
  <c r="NC20" i="33" s="1"/>
  <c r="HU20" i="33"/>
  <c r="KI20" i="33" s="1"/>
  <c r="EZ24" i="15"/>
  <c r="EZ6" i="15"/>
  <c r="EZ8" i="15"/>
  <c r="EZ9" i="15"/>
  <c r="EZ12" i="15"/>
  <c r="EZ14" i="15"/>
  <c r="EZ10" i="15"/>
  <c r="EZ15" i="15"/>
  <c r="EZ16" i="15"/>
  <c r="EZ17" i="15"/>
  <c r="EZ11" i="15"/>
  <c r="EZ18" i="15"/>
  <c r="EZ19" i="15"/>
  <c r="EZ21" i="15"/>
  <c r="EZ23" i="15"/>
  <c r="EZ20" i="15"/>
  <c r="EZ22" i="15"/>
  <c r="EZ26" i="15"/>
  <c r="EZ13" i="15"/>
  <c r="FA5" i="15"/>
  <c r="FA7" i="15" s="1"/>
  <c r="RD20" i="33"/>
  <c r="QT20" i="33"/>
  <c r="T21" i="33"/>
  <c r="AP21" i="33" s="1"/>
  <c r="BL21" i="33" s="1"/>
  <c r="OK20" i="33"/>
  <c r="QY20" i="33"/>
  <c r="NO21" i="33"/>
  <c r="BF21" i="33"/>
  <c r="CB21" i="33" s="1"/>
  <c r="NW21" i="33"/>
  <c r="AB21" i="33"/>
  <c r="IN21" i="33"/>
  <c r="Y21" i="33"/>
  <c r="IK21" i="33"/>
  <c r="OP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IL21" i="33" l="1"/>
  <c r="RJ20" i="33"/>
  <c r="AD21" i="33"/>
  <c r="AZ21" i="33" s="1"/>
  <c r="BV21" i="33" s="1"/>
  <c r="IY21" i="33"/>
  <c r="RF20" i="33"/>
  <c r="OR20" i="33"/>
  <c r="FS20" i="33"/>
  <c r="OE20" i="33" s="1"/>
  <c r="FV20" i="33"/>
  <c r="GE20" i="33"/>
  <c r="RE20" i="33" s="1"/>
  <c r="LC20" i="33"/>
  <c r="HM21" i="33"/>
  <c r="KA21" i="33" s="1"/>
  <c r="PY21" i="33"/>
  <c r="PC21" i="33" s="1"/>
  <c r="EC21" i="33" s="1"/>
  <c r="HE20" i="33"/>
  <c r="IA20" i="33" s="1"/>
  <c r="KO20" i="33" s="1"/>
  <c r="FA8" i="15"/>
  <c r="FA6" i="15"/>
  <c r="FA9" i="15"/>
  <c r="FA10" i="15"/>
  <c r="FA11" i="15"/>
  <c r="FA13" i="15"/>
  <c r="FA12" i="15"/>
  <c r="FA14" i="15"/>
  <c r="FA15" i="15"/>
  <c r="FA17" i="15"/>
  <c r="FA18" i="15"/>
  <c r="FA16" i="15"/>
  <c r="FA19" i="15"/>
  <c r="FA21" i="15"/>
  <c r="FA23" i="15"/>
  <c r="FA22" i="15"/>
  <c r="FA20" i="15"/>
  <c r="FA26" i="15"/>
  <c r="FA24" i="15"/>
  <c r="FB5" i="15"/>
  <c r="FB7" i="15" s="1"/>
  <c r="CX21" i="33"/>
  <c r="CH21" i="33"/>
  <c r="IT21" i="33"/>
  <c r="AA21" i="33"/>
  <c r="AW21" i="33" s="1"/>
  <c r="BS21" i="33" s="1"/>
  <c r="IM21" i="33"/>
  <c r="AV21" i="33"/>
  <c r="BR21" i="33" s="1"/>
  <c r="BZ21" i="33"/>
  <c r="NJ21" i="33"/>
  <c r="NZ21" i="33"/>
  <c r="NT21" i="33"/>
  <c r="AX21" i="33"/>
  <c r="BT21" i="33" s="1"/>
  <c r="AI21" i="33"/>
  <c r="IU21" i="33"/>
  <c r="BI21" i="33"/>
  <c r="CE21" i="33" s="1"/>
  <c r="AU21" i="33"/>
  <c r="BQ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JB21" i="33" l="1"/>
  <c r="JR21" i="33"/>
  <c r="KW21" i="33"/>
  <c r="FU21" i="33" s="1"/>
  <c r="QU21" i="33" s="1"/>
  <c r="NU21" i="33"/>
  <c r="IS21" i="33" s="1"/>
  <c r="NI21" i="33"/>
  <c r="U21" i="33" s="1"/>
  <c r="AQ21" i="33" s="1"/>
  <c r="BM21" i="33" s="1"/>
  <c r="CI21" i="33" s="1"/>
  <c r="NL21" i="33"/>
  <c r="QV20" i="33"/>
  <c r="OH20" i="33"/>
  <c r="OQ20" i="33"/>
  <c r="GA20" i="33"/>
  <c r="OM20" i="33" s="1"/>
  <c r="QS20" i="33"/>
  <c r="QM20" i="33"/>
  <c r="PQ20" i="33" s="1"/>
  <c r="EQ20" i="33" s="1"/>
  <c r="MG21" i="33"/>
  <c r="DD21" i="33"/>
  <c r="EV21" i="33" s="1"/>
  <c r="GN21" i="33" s="1"/>
  <c r="LP22" i="33" s="1"/>
  <c r="DT21" i="33"/>
  <c r="FL21" i="33" s="1"/>
  <c r="NB21" i="33" s="1"/>
  <c r="FB8" i="15"/>
  <c r="FB9" i="15"/>
  <c r="FB6" i="15"/>
  <c r="FB11" i="15"/>
  <c r="FB10" i="15"/>
  <c r="FB13" i="15"/>
  <c r="FB14" i="15"/>
  <c r="FB15" i="15"/>
  <c r="FB16" i="15"/>
  <c r="FB17" i="15"/>
  <c r="FB12" i="15"/>
  <c r="FB20" i="15"/>
  <c r="FB22" i="15"/>
  <c r="FB26" i="15"/>
  <c r="FB18" i="15"/>
  <c r="FB19" i="15"/>
  <c r="FB21" i="15"/>
  <c r="FB23" i="15"/>
  <c r="FB24" i="15"/>
  <c r="FC5" i="15"/>
  <c r="FC7" i="15" s="1"/>
  <c r="CR21" i="33"/>
  <c r="CM21" i="33"/>
  <c r="DA21" i="33"/>
  <c r="CO21" i="33"/>
  <c r="CV21" i="33"/>
  <c r="CP21" i="33"/>
  <c r="CN21" i="33"/>
  <c r="RC20" i="33"/>
  <c r="AL21" i="33"/>
  <c r="IX21" i="33"/>
  <c r="BE21" i="33"/>
  <c r="CA21" i="33" s="1"/>
  <c r="AF21" i="33"/>
  <c r="IR21" i="33"/>
  <c r="V21" i="33"/>
  <c r="IH21" i="33"/>
  <c r="OO20"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ML21" i="33" l="1"/>
  <c r="AG21" i="33"/>
  <c r="JH21" i="33"/>
  <c r="JU21" i="33"/>
  <c r="JJ21" i="33"/>
  <c r="JC21" i="33"/>
  <c r="JG21" i="33"/>
  <c r="JP21" i="33"/>
  <c r="JL21" i="33"/>
  <c r="JI21" i="33"/>
  <c r="OG21" i="33"/>
  <c r="LK20" i="33"/>
  <c r="GI20" i="33" s="1"/>
  <c r="RI20" i="33" s="1"/>
  <c r="NQ21" i="33"/>
  <c r="AC21" i="33" s="1"/>
  <c r="IG21" i="33"/>
  <c r="RA20" i="33"/>
  <c r="X21" i="33"/>
  <c r="AT21" i="33" s="1"/>
  <c r="BP21" i="33" s="1"/>
  <c r="CL21" i="33" s="1"/>
  <c r="IJ21" i="33"/>
  <c r="HJ21" i="33"/>
  <c r="JX21" i="33" s="1"/>
  <c r="PV21" i="33"/>
  <c r="OZ21" i="33" s="1"/>
  <c r="DZ21" i="33" s="1"/>
  <c r="HD21" i="33"/>
  <c r="MF22" i="33" s="1"/>
  <c r="DJ21" i="33"/>
  <c r="FB21" i="33" s="1"/>
  <c r="GT21" i="33" s="1"/>
  <c r="QB21" i="33" s="1"/>
  <c r="DL21" i="33"/>
  <c r="FD21" i="33" s="1"/>
  <c r="MT21" i="33" s="1"/>
  <c r="DW21" i="33"/>
  <c r="FO21" i="33" s="1"/>
  <c r="NE21" i="33" s="1"/>
  <c r="DK21" i="33"/>
  <c r="FC21" i="33" s="1"/>
  <c r="MS21" i="33" s="1"/>
  <c r="DR21" i="33"/>
  <c r="FJ21" i="33" s="1"/>
  <c r="MZ21" i="33" s="1"/>
  <c r="DI21" i="33"/>
  <c r="FA21" i="33" s="1"/>
  <c r="MQ21" i="33" s="1"/>
  <c r="DE21" i="33"/>
  <c r="EW21" i="33" s="1"/>
  <c r="MM21" i="33" s="1"/>
  <c r="DN21" i="33"/>
  <c r="FF21" i="33" s="1"/>
  <c r="MV21" i="33" s="1"/>
  <c r="FC6" i="15"/>
  <c r="FC8" i="15"/>
  <c r="FC10" i="15"/>
  <c r="FC9" i="15"/>
  <c r="FC12" i="15"/>
  <c r="FC14" i="15"/>
  <c r="FC11" i="15"/>
  <c r="FC13" i="15"/>
  <c r="FC16" i="15"/>
  <c r="FC15" i="15"/>
  <c r="FC17" i="15"/>
  <c r="FC20" i="15"/>
  <c r="FC22" i="15"/>
  <c r="FC26" i="15"/>
  <c r="FC19" i="15"/>
  <c r="FC18" i="15"/>
  <c r="FC21" i="15"/>
  <c r="FC23" i="15"/>
  <c r="FC24" i="15"/>
  <c r="FD5" i="15"/>
  <c r="FD7" i="15" s="1"/>
  <c r="CW21" i="33"/>
  <c r="AR21" i="33"/>
  <c r="BN21" i="33" s="1"/>
  <c r="NK22" i="33"/>
  <c r="NS21" i="33"/>
  <c r="BC21" i="33"/>
  <c r="BY21" i="33" s="1"/>
  <c r="BH21" i="33"/>
  <c r="CD21" i="33" s="1"/>
  <c r="BB21" i="33"/>
  <c r="BX21" i="33" s="1"/>
  <c r="OU20" i="33"/>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MR21" i="33" l="1"/>
  <c r="JQ21" i="33"/>
  <c r="JF21" i="33"/>
  <c r="IO21" i="33"/>
  <c r="KT21" i="33"/>
  <c r="FR21" i="33" s="1"/>
  <c r="QR21" i="33" s="1"/>
  <c r="QL21" i="33"/>
  <c r="PP21" i="33" s="1"/>
  <c r="EP21" i="33" s="1"/>
  <c r="HZ21" i="33"/>
  <c r="KN21" i="33" s="1"/>
  <c r="HB21" i="33"/>
  <c r="MD22" i="33" s="1"/>
  <c r="HP21" i="33"/>
  <c r="KD21" i="33" s="1"/>
  <c r="LV22" i="33"/>
  <c r="GO21" i="33"/>
  <c r="LQ22" i="33" s="1"/>
  <c r="GV21" i="33"/>
  <c r="LX22" i="33" s="1"/>
  <c r="GU21" i="33"/>
  <c r="QC21" i="33" s="1"/>
  <c r="PG21" i="33" s="1"/>
  <c r="EG21" i="33" s="1"/>
  <c r="HG21" i="33"/>
  <c r="MI22" i="33" s="1"/>
  <c r="GS21" i="33"/>
  <c r="HO21" i="33" s="1"/>
  <c r="KC21" i="33" s="1"/>
  <c r="DH21" i="33"/>
  <c r="EZ21" i="33" s="1"/>
  <c r="MP21" i="33" s="1"/>
  <c r="DS21" i="33"/>
  <c r="FK21" i="33" s="1"/>
  <c r="NA21" i="33" s="1"/>
  <c r="GX21" i="33"/>
  <c r="HT21" i="33" s="1"/>
  <c r="KH21" i="33" s="1"/>
  <c r="FD24" i="15"/>
  <c r="FD6" i="15"/>
  <c r="FD8" i="15"/>
  <c r="FD9" i="15"/>
  <c r="FD10" i="15"/>
  <c r="FD12" i="15"/>
  <c r="FD14" i="15"/>
  <c r="FD11" i="15"/>
  <c r="FD13" i="15"/>
  <c r="FD17" i="15"/>
  <c r="FD19" i="15"/>
  <c r="FD21" i="15"/>
  <c r="FD23" i="15"/>
  <c r="FD15" i="15"/>
  <c r="FD16" i="15"/>
  <c r="FD20" i="15"/>
  <c r="FD22" i="15"/>
  <c r="FD26" i="15"/>
  <c r="FD18" i="15"/>
  <c r="FE5" i="15"/>
  <c r="FE7" i="15" s="1"/>
  <c r="CT21" i="33"/>
  <c r="CZ21" i="33"/>
  <c r="CU21" i="33"/>
  <c r="CJ21" i="33"/>
  <c r="AE21" i="33"/>
  <c r="IQ21" i="33"/>
  <c r="AY21" i="33"/>
  <c r="BU21" i="33" s="1"/>
  <c r="W22" i="33"/>
  <c r="II22" i="33"/>
  <c r="NY21" i="33"/>
  <c r="BK49" i="32"/>
  <c r="BN49" i="32" s="1"/>
  <c r="AN50" i="32"/>
  <c r="AO50" i="32" s="1"/>
  <c r="AP50" i="32" s="1"/>
  <c r="AQ50" i="32" s="1"/>
  <c r="BC50" i="32"/>
  <c r="BD50" i="32" s="1"/>
  <c r="BE50" i="32" s="1"/>
  <c r="BF50" i="32" s="1"/>
  <c r="EZ49" i="32"/>
  <c r="JQ35" i="32"/>
  <c r="JH35" i="32"/>
  <c r="JA49" i="32"/>
  <c r="PF21" i="33"/>
  <c r="EF21" i="33" s="1"/>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JD21" i="33" l="1"/>
  <c r="JO21" i="33"/>
  <c r="JT21" i="33"/>
  <c r="JN21" i="33"/>
  <c r="OD21" i="33"/>
  <c r="LJ21" i="33"/>
  <c r="GH21" i="33" s="1"/>
  <c r="RH21" i="33" s="1"/>
  <c r="PW21" i="33"/>
  <c r="PA21" i="33" s="1"/>
  <c r="EA21" i="33" s="1"/>
  <c r="HR21" i="33"/>
  <c r="KF21" i="33" s="1"/>
  <c r="LW22" i="33"/>
  <c r="HX21" i="33"/>
  <c r="KL21" i="33" s="1"/>
  <c r="QJ21" i="33"/>
  <c r="PN21" i="33" s="1"/>
  <c r="EN21" i="33" s="1"/>
  <c r="HQ21" i="33"/>
  <c r="KE21" i="33" s="1"/>
  <c r="QO21" i="33"/>
  <c r="PS21" i="33" s="1"/>
  <c r="ES21" i="33" s="1"/>
  <c r="QA21" i="33"/>
  <c r="PE21" i="33" s="1"/>
  <c r="EE21" i="33" s="1"/>
  <c r="HK21" i="33"/>
  <c r="JY21" i="33" s="1"/>
  <c r="GR21" i="33"/>
  <c r="LT22" i="33" s="1"/>
  <c r="QD21" i="33"/>
  <c r="PH21" i="33" s="1"/>
  <c r="EH21" i="33" s="1"/>
  <c r="IC21" i="33"/>
  <c r="KQ21" i="33" s="1"/>
  <c r="QF21" i="33"/>
  <c r="PJ21" i="33" s="1"/>
  <c r="EJ21" i="33" s="1"/>
  <c r="LU22" i="33"/>
  <c r="HC21" i="33"/>
  <c r="ME22" i="33" s="1"/>
  <c r="LZ22" i="33"/>
  <c r="DV21" i="33"/>
  <c r="FN21" i="33" s="1"/>
  <c r="ND21" i="33" s="1"/>
  <c r="DP21" i="33"/>
  <c r="FH21" i="33" s="1"/>
  <c r="MX21" i="33" s="1"/>
  <c r="DF21" i="33"/>
  <c r="EX21" i="33" s="1"/>
  <c r="MN21" i="33" s="1"/>
  <c r="DQ21" i="33"/>
  <c r="FI21" i="33" s="1"/>
  <c r="MY21" i="33" s="1"/>
  <c r="FE8" i="15"/>
  <c r="FE6" i="15"/>
  <c r="FE9" i="15"/>
  <c r="FE13" i="15"/>
  <c r="FE10" i="15"/>
  <c r="FE12" i="15"/>
  <c r="FE11" i="15"/>
  <c r="FE15" i="15"/>
  <c r="FE17" i="15"/>
  <c r="FE14" i="15"/>
  <c r="FE16" i="15"/>
  <c r="FE18" i="15"/>
  <c r="FE19" i="15"/>
  <c r="FE21" i="15"/>
  <c r="FE23" i="15"/>
  <c r="FE26" i="15"/>
  <c r="FE22" i="15"/>
  <c r="FE20" i="15"/>
  <c r="FE24" i="15"/>
  <c r="FF5" i="15"/>
  <c r="FF7" i="15" s="1"/>
  <c r="CQ21" i="33"/>
  <c r="LA21" i="33"/>
  <c r="FY21" i="33" s="1"/>
  <c r="IW21" i="33"/>
  <c r="AK21" i="33"/>
  <c r="BG21" i="33" s="1"/>
  <c r="CC21" i="33" s="1"/>
  <c r="NH22"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JK21" i="33" l="1"/>
  <c r="KU21" i="33"/>
  <c r="FS21" i="33" s="1"/>
  <c r="OE21" i="33" s="1"/>
  <c r="OT21" i="33"/>
  <c r="NX22" i="33"/>
  <c r="AJ22" i="33" s="1"/>
  <c r="KY21" i="33"/>
  <c r="LH21" i="33"/>
  <c r="GF21" i="33" s="1"/>
  <c r="OR21" i="33" s="1"/>
  <c r="LB21" i="33"/>
  <c r="LM21" i="33"/>
  <c r="QK21" i="33"/>
  <c r="PO21" i="33" s="1"/>
  <c r="EO21" i="33" s="1"/>
  <c r="LD21" i="33"/>
  <c r="HF21" i="33"/>
  <c r="IB21" i="33" s="1"/>
  <c r="KP21" i="33" s="1"/>
  <c r="PZ21" i="33"/>
  <c r="PD21" i="33" s="1"/>
  <c r="ED21" i="33" s="1"/>
  <c r="HN21" i="33"/>
  <c r="KB21" i="33" s="1"/>
  <c r="HA21" i="33"/>
  <c r="HW21" i="33" s="1"/>
  <c r="KK21" i="33" s="1"/>
  <c r="HY21" i="33"/>
  <c r="KM21" i="33" s="1"/>
  <c r="GP21" i="33"/>
  <c r="LR22" i="33" s="1"/>
  <c r="GZ21" i="33"/>
  <c r="QH21" i="33" s="1"/>
  <c r="PL21" i="33" s="1"/>
  <c r="EL21" i="33" s="1"/>
  <c r="DM21" i="33"/>
  <c r="FE21" i="33" s="1"/>
  <c r="MU21" i="33" s="1"/>
  <c r="FF9" i="15"/>
  <c r="FF8" i="15"/>
  <c r="FF10" i="15"/>
  <c r="FF11" i="15"/>
  <c r="FF13" i="15"/>
  <c r="FF6" i="15"/>
  <c r="FF12" i="15"/>
  <c r="FF15" i="15"/>
  <c r="FF14" i="15"/>
  <c r="FF16" i="15"/>
  <c r="FF17" i="15"/>
  <c r="FF18" i="15"/>
  <c r="FF20" i="15"/>
  <c r="FF22" i="15"/>
  <c r="FF26" i="15"/>
  <c r="FF19" i="15"/>
  <c r="FF21" i="15"/>
  <c r="FF23" i="15"/>
  <c r="FF24" i="15"/>
  <c r="FG5" i="15"/>
  <c r="FG7" i="15" s="1"/>
  <c r="CS21" i="33"/>
  <c r="CK22" i="33"/>
  <c r="CY21" i="33"/>
  <c r="QS21" i="33"/>
  <c r="QX21" i="33"/>
  <c r="QY21" i="33"/>
  <c r="OK21" i="33"/>
  <c r="T22" i="33"/>
  <c r="IF22" i="33"/>
  <c r="NO22"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JS21" i="33" l="1"/>
  <c r="JM21" i="33"/>
  <c r="JE22" i="33"/>
  <c r="IV22" i="33"/>
  <c r="RF21" i="33"/>
  <c r="MH22" i="33"/>
  <c r="GK21" i="33"/>
  <c r="OW21" i="33" s="1"/>
  <c r="FZ21" i="33"/>
  <c r="QZ21" i="33" s="1"/>
  <c r="QN21" i="33"/>
  <c r="PR21" i="33" s="1"/>
  <c r="ER21" i="33" s="1"/>
  <c r="GB21" i="33"/>
  <c r="RB21" i="33" s="1"/>
  <c r="FW21" i="33"/>
  <c r="NM22" i="33" s="1"/>
  <c r="LI21" i="33"/>
  <c r="GG21" i="33" s="1"/>
  <c r="RG21" i="33" s="1"/>
  <c r="KX21" i="33"/>
  <c r="MC22" i="33"/>
  <c r="PX21" i="33"/>
  <c r="PB21" i="33" s="1"/>
  <c r="EB21" i="33" s="1"/>
  <c r="QI21" i="33"/>
  <c r="PM21" i="33" s="1"/>
  <c r="EM21" i="33" s="1"/>
  <c r="HV21" i="33"/>
  <c r="KJ21" i="33" s="1"/>
  <c r="MB22" i="33"/>
  <c r="HL21" i="33"/>
  <c r="JZ21" i="33" s="1"/>
  <c r="GW21" i="33"/>
  <c r="QE21" i="33" s="1"/>
  <c r="PI21" i="33" s="1"/>
  <c r="EI21" i="33" s="1"/>
  <c r="DG22" i="33"/>
  <c r="EY22" i="33" s="1"/>
  <c r="GQ22" i="33" s="1"/>
  <c r="HM22" i="33" s="1"/>
  <c r="KA22" i="33" s="1"/>
  <c r="DO21" i="33"/>
  <c r="FG21" i="33" s="1"/>
  <c r="GY21" i="33" s="1"/>
  <c r="HU21" i="33" s="1"/>
  <c r="KI21" i="33" s="1"/>
  <c r="DU21" i="33"/>
  <c r="FM21" i="33" s="1"/>
  <c r="NC21" i="33" s="1"/>
  <c r="FG6" i="15"/>
  <c r="FG8" i="15"/>
  <c r="FG10" i="15"/>
  <c r="FG11" i="15"/>
  <c r="FG12" i="15"/>
  <c r="FG9" i="15"/>
  <c r="FG13" i="15"/>
  <c r="FG16" i="15"/>
  <c r="FG15" i="15"/>
  <c r="FG14" i="15"/>
  <c r="FG17" i="15"/>
  <c r="FG18" i="15"/>
  <c r="FG20" i="15"/>
  <c r="FG22" i="15"/>
  <c r="FG26" i="15"/>
  <c r="FG19" i="15"/>
  <c r="FG21" i="15"/>
  <c r="FG23" i="15"/>
  <c r="FG24" i="15"/>
  <c r="E39" i="15"/>
  <c r="NN22" i="33"/>
  <c r="BF22" i="33"/>
  <c r="CB22" i="33" s="1"/>
  <c r="AP22" i="33"/>
  <c r="BL22" i="33" s="1"/>
  <c r="AA22" i="33"/>
  <c r="IM22" i="33"/>
  <c r="NI22" i="33"/>
  <c r="NV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MO22" i="33" l="1"/>
  <c r="MW21" i="33"/>
  <c r="OA22" i="33"/>
  <c r="IY22" i="33" s="1"/>
  <c r="RK21" i="33"/>
  <c r="QW21" i="33"/>
  <c r="LL21" i="33"/>
  <c r="GJ21" i="33" s="1"/>
  <c r="OV21" i="33" s="1"/>
  <c r="KV21" i="33"/>
  <c r="FT21" i="33" s="1"/>
  <c r="OF21" i="33" s="1"/>
  <c r="NP22" i="33"/>
  <c r="IN22" i="33" s="1"/>
  <c r="OI21" i="33"/>
  <c r="OS21" i="33"/>
  <c r="FV21" i="33"/>
  <c r="QV21" i="33" s="1"/>
  <c r="NR22" i="33"/>
  <c r="IP22" i="33" s="1"/>
  <c r="ON21" i="33"/>
  <c r="OL21" i="33"/>
  <c r="HS21" i="33"/>
  <c r="KG21" i="33" s="1"/>
  <c r="LG21" i="33"/>
  <c r="LC21" i="33"/>
  <c r="LY22" i="33"/>
  <c r="PY22" i="33"/>
  <c r="PC22" i="33" s="1"/>
  <c r="EC22" i="33" s="1"/>
  <c r="LS23" i="33"/>
  <c r="HE21" i="33"/>
  <c r="IA21" i="33" s="1"/>
  <c r="KO21" i="33" s="1"/>
  <c r="E40" i="15"/>
  <c r="F39" i="15"/>
  <c r="CX22" i="33"/>
  <c r="CH22" i="33"/>
  <c r="RD21" i="33"/>
  <c r="MA22" i="33"/>
  <c r="QG21" i="33"/>
  <c r="PK21" i="33" s="1"/>
  <c r="AH22" i="33"/>
  <c r="IT22" i="33"/>
  <c r="NW22" i="33"/>
  <c r="IK22" i="33"/>
  <c r="Y22" i="33"/>
  <c r="Z22" i="33"/>
  <c r="AV22" i="33" s="1"/>
  <c r="IL22" i="33"/>
  <c r="AW22" i="33"/>
  <c r="BS22" i="33" s="1"/>
  <c r="U22" i="33"/>
  <c r="IG22" i="33"/>
  <c r="OP21"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AM22" i="33" l="1"/>
  <c r="JR22" i="33"/>
  <c r="JB22" i="33"/>
  <c r="AB22" i="33"/>
  <c r="AX22" i="33" s="1"/>
  <c r="NZ22" i="33"/>
  <c r="IX22" i="33" s="1"/>
  <c r="RJ21" i="33"/>
  <c r="QT21" i="33"/>
  <c r="AD22" i="33"/>
  <c r="AZ22" i="33" s="1"/>
  <c r="BV22" i="33" s="1"/>
  <c r="CR22" i="33" s="1"/>
  <c r="NL22" i="33"/>
  <c r="OH21" i="33"/>
  <c r="GA21" i="33"/>
  <c r="OM21" i="33" s="1"/>
  <c r="GE21" i="33"/>
  <c r="RE21" i="33" s="1"/>
  <c r="QM21" i="33"/>
  <c r="PQ21" i="33" s="1"/>
  <c r="EQ21" i="33" s="1"/>
  <c r="MG22" i="33"/>
  <c r="DT22" i="33"/>
  <c r="FL22" i="33" s="1"/>
  <c r="NB22" i="33" s="1"/>
  <c r="DD22" i="33"/>
  <c r="EV22" i="33" s="1"/>
  <c r="GN22" i="33" s="1"/>
  <c r="HJ22" i="33" s="1"/>
  <c r="JX22" i="33" s="1"/>
  <c r="LE21" i="33"/>
  <c r="EK21" i="33"/>
  <c r="G39" i="15"/>
  <c r="H39" i="15"/>
  <c r="P39" i="15" s="1"/>
  <c r="E41" i="15"/>
  <c r="F40" i="15"/>
  <c r="CO22" i="33"/>
  <c r="BR22" i="33"/>
  <c r="AQ22" i="33"/>
  <c r="BM22" i="33" s="1"/>
  <c r="AU22" i="33"/>
  <c r="BQ22" i="33" s="1"/>
  <c r="BD22" i="33"/>
  <c r="BZ22" i="33" s="1"/>
  <c r="NJ22" i="33"/>
  <c r="IU22" i="33"/>
  <c r="AI22" i="33"/>
  <c r="NT22" i="33"/>
  <c r="BI22" i="33"/>
  <c r="CE22" i="33" s="1"/>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BT22" i="33" l="1"/>
  <c r="ML22" i="33"/>
  <c r="JI22" i="33"/>
  <c r="JL22" i="33"/>
  <c r="LK21" i="33"/>
  <c r="GI21" i="33" s="1"/>
  <c r="OU21" i="33" s="1"/>
  <c r="AL22" i="33"/>
  <c r="BH22" i="33" s="1"/>
  <c r="CD22" i="33" s="1"/>
  <c r="NQ22" i="33"/>
  <c r="IO22" i="33" s="1"/>
  <c r="RA21" i="33"/>
  <c r="X22" i="33"/>
  <c r="AT22" i="33" s="1"/>
  <c r="BP22" i="33" s="1"/>
  <c r="CL22" i="33" s="1"/>
  <c r="IJ22" i="33"/>
  <c r="OQ21" i="33"/>
  <c r="NU22" i="33"/>
  <c r="GC21" i="33"/>
  <c r="RC21" i="33" s="1"/>
  <c r="HD22" i="33"/>
  <c r="QL22" i="33" s="1"/>
  <c r="PP22" i="33" s="1"/>
  <c r="EP22" i="33" s="1"/>
  <c r="DN22" i="33"/>
  <c r="FF22" i="33" s="1"/>
  <c r="MV22" i="33" s="1"/>
  <c r="DK22" i="33"/>
  <c r="FC22" i="33" s="1"/>
  <c r="MS22" i="33" s="1"/>
  <c r="H40" i="15"/>
  <c r="P40" i="15" s="1"/>
  <c r="G40" i="15"/>
  <c r="J39" i="15"/>
  <c r="E42" i="15"/>
  <c r="F41" i="15"/>
  <c r="I39" i="15"/>
  <c r="DA22" i="33"/>
  <c r="CN22" i="33"/>
  <c r="CV22" i="33"/>
  <c r="CI22" i="33"/>
  <c r="CM22" i="33"/>
  <c r="CP22" i="33"/>
  <c r="QU22" i="33"/>
  <c r="LP23" i="33"/>
  <c r="PV22" i="33"/>
  <c r="OZ22" i="33" s="1"/>
  <c r="DZ22" i="33" s="1"/>
  <c r="IH22" i="33"/>
  <c r="V22" i="33"/>
  <c r="AF22" i="33"/>
  <c r="IR22" i="33"/>
  <c r="BE22" i="33"/>
  <c r="CA22" i="33" s="1"/>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JG22" i="33" l="1"/>
  <c r="JU22" i="33"/>
  <c r="JC22" i="33"/>
  <c r="JP22" i="33"/>
  <c r="JF22" i="33"/>
  <c r="JJ22" i="33"/>
  <c r="JH22" i="33"/>
  <c r="RI21" i="33"/>
  <c r="AC22" i="33"/>
  <c r="AY22" i="33" s="1"/>
  <c r="BU22" i="33" s="1"/>
  <c r="MF23" i="33"/>
  <c r="NS22" i="33"/>
  <c r="IQ22" i="33" s="1"/>
  <c r="OO21" i="33"/>
  <c r="DH22" i="33"/>
  <c r="EZ22" i="33" s="1"/>
  <c r="MP22" i="33" s="1"/>
  <c r="IS22" i="33"/>
  <c r="AG22" i="33"/>
  <c r="BC22" i="33" s="1"/>
  <c r="BY22" i="33" s="1"/>
  <c r="CU22" i="33" s="1"/>
  <c r="HZ22" i="33"/>
  <c r="KN22" i="33" s="1"/>
  <c r="GU22" i="33"/>
  <c r="QC22" i="33" s="1"/>
  <c r="PG22" i="33" s="1"/>
  <c r="GX22" i="33"/>
  <c r="HT22" i="33" s="1"/>
  <c r="KH22" i="33" s="1"/>
  <c r="DL22" i="33"/>
  <c r="FD22" i="33" s="1"/>
  <c r="MT22" i="33" s="1"/>
  <c r="DJ22" i="33"/>
  <c r="FB22" i="33" s="1"/>
  <c r="MR22" i="33" s="1"/>
  <c r="DI22" i="33"/>
  <c r="FA22" i="33" s="1"/>
  <c r="MQ22" i="33" s="1"/>
  <c r="DW22" i="33"/>
  <c r="FO22" i="33" s="1"/>
  <c r="NE22" i="33" s="1"/>
  <c r="DR22" i="33"/>
  <c r="FJ22" i="33" s="1"/>
  <c r="MZ22" i="33" s="1"/>
  <c r="DE22" i="33"/>
  <c r="EW22" i="33" s="1"/>
  <c r="MM22" i="33" s="1"/>
  <c r="E43" i="15"/>
  <c r="F42" i="15"/>
  <c r="O39" i="15"/>
  <c r="I40" i="15"/>
  <c r="H41" i="15"/>
  <c r="P41" i="15" s="1"/>
  <c r="G41" i="15"/>
  <c r="J40" i="15"/>
  <c r="CW22" i="33"/>
  <c r="CZ22" i="33"/>
  <c r="KT22" i="33"/>
  <c r="AE22" i="33"/>
  <c r="NK23" i="33"/>
  <c r="NY22" i="33"/>
  <c r="BB22" i="33"/>
  <c r="BX22" i="33" s="1"/>
  <c r="AR22" i="33"/>
  <c r="BN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JT22" i="33" l="1"/>
  <c r="JQ22" i="33"/>
  <c r="JO22" i="33"/>
  <c r="GR22" i="33"/>
  <c r="HN22" i="33" s="1"/>
  <c r="KB22" i="33" s="1"/>
  <c r="HQ22" i="33"/>
  <c r="KE22" i="33" s="1"/>
  <c r="LW23" i="33"/>
  <c r="FR22" i="33"/>
  <c r="OD22" i="33" s="1"/>
  <c r="GV22" i="33"/>
  <c r="QD22" i="33" s="1"/>
  <c r="PH22" i="33" s="1"/>
  <c r="EH22" i="33" s="1"/>
  <c r="HB22" i="33"/>
  <c r="MD23" i="33" s="1"/>
  <c r="LZ23" i="33"/>
  <c r="QF22" i="33"/>
  <c r="PJ22" i="33" s="1"/>
  <c r="EJ22" i="33" s="1"/>
  <c r="GS22" i="33"/>
  <c r="LU23" i="33" s="1"/>
  <c r="DQ22" i="33"/>
  <c r="FI22" i="33" s="1"/>
  <c r="MY22" i="33" s="1"/>
  <c r="GO22" i="33"/>
  <c r="HK22" i="33" s="1"/>
  <c r="JY22" i="33" s="1"/>
  <c r="GT22" i="33"/>
  <c r="QB22" i="33" s="1"/>
  <c r="PF22" i="33" s="1"/>
  <c r="EF22" i="33" s="1"/>
  <c r="DS22" i="33"/>
  <c r="FK22" i="33" s="1"/>
  <c r="NA22" i="33" s="1"/>
  <c r="HG22" i="33"/>
  <c r="IC22" i="33" s="1"/>
  <c r="KQ22" i="33" s="1"/>
  <c r="DV22" i="33"/>
  <c r="FN22" i="33" s="1"/>
  <c r="ND22" i="33" s="1"/>
  <c r="LA22" i="33"/>
  <c r="EG22" i="33"/>
  <c r="O40" i="15"/>
  <c r="J41" i="15"/>
  <c r="I41" i="15"/>
  <c r="G42" i="15"/>
  <c r="H42" i="15"/>
  <c r="P42" i="15" s="1"/>
  <c r="E44" i="15"/>
  <c r="F43" i="15"/>
  <c r="CQ22" i="33"/>
  <c r="CT22" i="33"/>
  <c r="CJ22" i="33"/>
  <c r="RH22" i="33"/>
  <c r="W23" i="33"/>
  <c r="AS23" i="33" s="1"/>
  <c r="BO23" i="33" s="1"/>
  <c r="II23" i="33"/>
  <c r="BA22" i="33"/>
  <c r="BW22" i="33" s="1"/>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JN22" i="33" l="1"/>
  <c r="JK22" i="33"/>
  <c r="JD22" i="33"/>
  <c r="LB22" i="33"/>
  <c r="FZ22" i="33" s="1"/>
  <c r="QZ22" i="33" s="1"/>
  <c r="LT23" i="33"/>
  <c r="NH23" i="33"/>
  <c r="IF23" i="33" s="1"/>
  <c r="QR22" i="33"/>
  <c r="PZ22" i="33"/>
  <c r="PD22" i="33" s="1"/>
  <c r="ED22" i="33" s="1"/>
  <c r="FY22" i="33"/>
  <c r="QY22" i="33" s="1"/>
  <c r="HR22" i="33"/>
  <c r="KF22" i="33" s="1"/>
  <c r="HX22" i="33"/>
  <c r="KL22" i="33" s="1"/>
  <c r="LX23" i="33"/>
  <c r="QA22" i="33"/>
  <c r="PE22" i="33" s="1"/>
  <c r="EE22" i="33" s="1"/>
  <c r="QJ22" i="33"/>
  <c r="PN22" i="33" s="1"/>
  <c r="EN22" i="33" s="1"/>
  <c r="HO22" i="33"/>
  <c r="KC22" i="33" s="1"/>
  <c r="PW22" i="33"/>
  <c r="PA22" i="33" s="1"/>
  <c r="EA22" i="33" s="1"/>
  <c r="LQ23" i="33"/>
  <c r="LD22" i="33"/>
  <c r="HC22" i="33"/>
  <c r="QK22" i="33" s="1"/>
  <c r="PO22" i="33" s="1"/>
  <c r="EO22" i="33" s="1"/>
  <c r="MI23" i="33"/>
  <c r="HA22" i="33"/>
  <c r="MC23" i="33" s="1"/>
  <c r="QO22" i="33"/>
  <c r="PS22" i="33" s="1"/>
  <c r="LM22" i="33" s="1"/>
  <c r="LV23" i="33"/>
  <c r="HF22" i="33"/>
  <c r="QN22" i="33" s="1"/>
  <c r="PR22" i="33" s="1"/>
  <c r="ER22" i="33" s="1"/>
  <c r="HP22" i="33"/>
  <c r="KD22" i="33" s="1"/>
  <c r="DF22" i="33"/>
  <c r="EX22" i="33" s="1"/>
  <c r="MN22" i="33" s="1"/>
  <c r="DM22" i="33"/>
  <c r="FE22" i="33" s="1"/>
  <c r="MU22" i="33" s="1"/>
  <c r="DP22" i="33"/>
  <c r="FH22" i="33" s="1"/>
  <c r="MX22" i="33" s="1"/>
  <c r="J42" i="15"/>
  <c r="H43" i="15"/>
  <c r="P43" i="15" s="1"/>
  <c r="G43" i="15"/>
  <c r="I42" i="15"/>
  <c r="E45" i="15"/>
  <c r="F44" i="15"/>
  <c r="O41" i="15"/>
  <c r="CK23" i="33"/>
  <c r="CS22" i="33"/>
  <c r="NX23" i="33"/>
  <c r="BG22" i="33"/>
  <c r="CC22" i="33" s="1"/>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FX22" i="33" s="1"/>
  <c r="LD37" i="32"/>
  <c r="LE38" i="32"/>
  <c r="KX38" i="32" s="1"/>
  <c r="KY38" i="32" s="1"/>
  <c r="KZ38" i="32" s="1"/>
  <c r="LF37" i="32"/>
  <c r="DG53" i="32"/>
  <c r="GS53" i="32"/>
  <c r="GD53" i="32"/>
  <c r="JM22" i="33" l="1"/>
  <c r="JE23" i="33"/>
  <c r="T23" i="33"/>
  <c r="AP23" i="33" s="1"/>
  <c r="BL23" i="33" s="1"/>
  <c r="LH22" i="33"/>
  <c r="GF22" i="33" s="1"/>
  <c r="NV23" i="33" s="1"/>
  <c r="NO23" i="33"/>
  <c r="IM23" i="33" s="1"/>
  <c r="OK22" i="33"/>
  <c r="KX22" i="33"/>
  <c r="FV22" i="33" s="1"/>
  <c r="NL23" i="33" s="1"/>
  <c r="GP22" i="33"/>
  <c r="PX22" i="33" s="1"/>
  <c r="PB22" i="33" s="1"/>
  <c r="EB22" i="33" s="1"/>
  <c r="GK22" i="33"/>
  <c r="RK22" i="33" s="1"/>
  <c r="GB22" i="33"/>
  <c r="RB22" i="33" s="1"/>
  <c r="KY22" i="33"/>
  <c r="FW22" i="33" s="1"/>
  <c r="OI22" i="33" s="1"/>
  <c r="KU22" i="33"/>
  <c r="HY22" i="33"/>
  <c r="KM22" i="33" s="1"/>
  <c r="ME23" i="33"/>
  <c r="QI22" i="33"/>
  <c r="PM22" i="33" s="1"/>
  <c r="EM22" i="33" s="1"/>
  <c r="HW22" i="33"/>
  <c r="KK22" i="33" s="1"/>
  <c r="IB22" i="33"/>
  <c r="KP22" i="33" s="1"/>
  <c r="GW22" i="33"/>
  <c r="QE22" i="33" s="1"/>
  <c r="PI22" i="33" s="1"/>
  <c r="EI22" i="33" s="1"/>
  <c r="ES22" i="33"/>
  <c r="MH23" i="33"/>
  <c r="GZ22" i="33"/>
  <c r="MB23" i="33" s="1"/>
  <c r="DO22" i="33"/>
  <c r="FG22" i="33" s="1"/>
  <c r="MW22" i="33" s="1"/>
  <c r="DG23" i="33"/>
  <c r="EY23" i="33" s="1"/>
  <c r="GQ23" i="33" s="1"/>
  <c r="LS24" i="33" s="1"/>
  <c r="E46" i="15"/>
  <c r="F45" i="15"/>
  <c r="I43" i="15"/>
  <c r="J43" i="15"/>
  <c r="O42" i="15"/>
  <c r="G44" i="15"/>
  <c r="H44" i="15"/>
  <c r="P44" i="15" s="1"/>
  <c r="CY22" i="33"/>
  <c r="QX22" i="33"/>
  <c r="AJ23" i="33"/>
  <c r="IV23" i="33"/>
  <c r="NP23" i="33"/>
  <c r="OJ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MO23" i="33" l="1"/>
  <c r="JS22" i="33"/>
  <c r="AA23" i="33"/>
  <c r="AW23" i="33" s="1"/>
  <c r="BS23" i="33" s="1"/>
  <c r="OR22" i="33"/>
  <c r="RF22" i="33"/>
  <c r="LR23" i="33"/>
  <c r="HL22" i="33"/>
  <c r="JZ22" i="33" s="1"/>
  <c r="OA23" i="33"/>
  <c r="AM23" i="33" s="1"/>
  <c r="OW22" i="33"/>
  <c r="NR23" i="33"/>
  <c r="IP23" i="33" s="1"/>
  <c r="QV22" i="33"/>
  <c r="OH22" i="33"/>
  <c r="QW22" i="33"/>
  <c r="ON22" i="33"/>
  <c r="FS22" i="33"/>
  <c r="QS22" i="33" s="1"/>
  <c r="LG22" i="33"/>
  <c r="GE22" i="33" s="1"/>
  <c r="RE22" i="33" s="1"/>
  <c r="HS22" i="33"/>
  <c r="KG22" i="33" s="1"/>
  <c r="LY23" i="33"/>
  <c r="HV22" i="33"/>
  <c r="KJ22" i="33" s="1"/>
  <c r="QH22" i="33"/>
  <c r="PL22" i="33" s="1"/>
  <c r="EL22" i="33" s="1"/>
  <c r="GY22" i="33"/>
  <c r="HU22" i="33" s="1"/>
  <c r="KI22" i="33" s="1"/>
  <c r="DU22" i="33"/>
  <c r="FM22" i="33" s="1"/>
  <c r="NC22" i="33" s="1"/>
  <c r="J44" i="15"/>
  <c r="H45" i="15"/>
  <c r="P45" i="15" s="1"/>
  <c r="G45" i="15"/>
  <c r="I44" i="15"/>
  <c r="O43" i="15"/>
  <c r="E47" i="15"/>
  <c r="F46" i="15"/>
  <c r="CH23" i="33"/>
  <c r="RJ22" i="33"/>
  <c r="RG22" i="33"/>
  <c r="PY23" i="33"/>
  <c r="PC23" i="33" s="1"/>
  <c r="EC23" i="33" s="1"/>
  <c r="HM23" i="33"/>
  <c r="KA23" i="33" s="1"/>
  <c r="LC22" i="33"/>
  <c r="GA22" i="33" s="1"/>
  <c r="NM23" i="33"/>
  <c r="AB23" i="33"/>
  <c r="IN23" i="33"/>
  <c r="X23" i="33"/>
  <c r="IJ23" i="33"/>
  <c r="NN23" i="33"/>
  <c r="AH23" i="33"/>
  <c r="IT23" i="33"/>
  <c r="BF23" i="33"/>
  <c r="CB23" i="33" s="1"/>
  <c r="OV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JB23" i="33" l="1"/>
  <c r="IY23" i="33"/>
  <c r="AD23" i="33"/>
  <c r="NU23" i="33"/>
  <c r="AG23" i="33" s="1"/>
  <c r="BC23" i="33" s="1"/>
  <c r="OQ22" i="33"/>
  <c r="NI23" i="33"/>
  <c r="U23" i="33" s="1"/>
  <c r="OE22" i="33"/>
  <c r="QG22" i="33"/>
  <c r="PK22" i="33" s="1"/>
  <c r="EK22" i="33" s="1"/>
  <c r="LF22" i="33"/>
  <c r="MA23" i="33"/>
  <c r="HE22" i="33"/>
  <c r="IA22" i="33" s="1"/>
  <c r="KO22" i="33" s="1"/>
  <c r="DD23" i="33"/>
  <c r="EV23" i="33" s="1"/>
  <c r="ML23" i="33" s="1"/>
  <c r="E48" i="15"/>
  <c r="F47" i="15"/>
  <c r="O44" i="15"/>
  <c r="I45" i="15"/>
  <c r="G46" i="15"/>
  <c r="H46" i="15"/>
  <c r="P46" i="15" s="1"/>
  <c r="J45" i="15"/>
  <c r="CO23" i="33"/>
  <c r="CX23" i="33"/>
  <c r="RA22" i="33"/>
  <c r="QT22" i="33"/>
  <c r="OM22" i="33"/>
  <c r="AX23" i="33"/>
  <c r="BT23" i="33" s="1"/>
  <c r="NW23" i="33"/>
  <c r="BD23" i="33"/>
  <c r="BZ23" i="33" s="1"/>
  <c r="NQ23" i="33"/>
  <c r="IK23" i="33"/>
  <c r="Y23" i="33"/>
  <c r="AZ23" i="33"/>
  <c r="BV23" i="33" s="1"/>
  <c r="Z23" i="33"/>
  <c r="IL23" i="33"/>
  <c r="AT23" i="33"/>
  <c r="BP23" i="33" s="1"/>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JR23" i="33" l="1"/>
  <c r="JI23" i="33"/>
  <c r="IS23" i="33"/>
  <c r="IG23" i="33"/>
  <c r="LE22" i="33"/>
  <c r="GC22" i="33" s="1"/>
  <c r="RC22" i="33" s="1"/>
  <c r="GD22" i="33"/>
  <c r="RD22" i="33" s="1"/>
  <c r="MG23" i="33"/>
  <c r="QM22" i="33"/>
  <c r="PQ22" i="33" s="1"/>
  <c r="EQ22" i="33" s="1"/>
  <c r="GN23" i="33"/>
  <c r="LP24" i="33" s="1"/>
  <c r="DK23" i="33"/>
  <c r="FC23" i="33" s="1"/>
  <c r="MS23" i="33" s="1"/>
  <c r="DT23" i="33"/>
  <c r="FL23" i="33" s="1"/>
  <c r="NB23" i="33" s="1"/>
  <c r="I46" i="15"/>
  <c r="G47" i="15"/>
  <c r="H47" i="15"/>
  <c r="P47" i="15" s="1"/>
  <c r="J46" i="15"/>
  <c r="O45" i="15"/>
  <c r="E49" i="15"/>
  <c r="F48" i="15"/>
  <c r="CP23" i="33"/>
  <c r="DA23" i="33"/>
  <c r="CL23" i="33"/>
  <c r="CR23" i="33"/>
  <c r="CV23" i="33"/>
  <c r="QU23" i="33"/>
  <c r="BY23" i="33"/>
  <c r="AC23" i="33"/>
  <c r="IO23" i="33"/>
  <c r="AL23" i="33"/>
  <c r="IX23" i="33"/>
  <c r="AQ23" i="33"/>
  <c r="BM23" i="33" s="1"/>
  <c r="AU23" i="33"/>
  <c r="BQ23" i="33" s="1"/>
  <c r="AI23" i="33"/>
  <c r="IU23" i="33"/>
  <c r="NJ23" i="33"/>
  <c r="AV23" i="33"/>
  <c r="BR23" i="33" s="1"/>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JL23" i="33" l="1"/>
  <c r="JF23" i="33"/>
  <c r="JU23" i="33"/>
  <c r="JP23" i="33"/>
  <c r="JJ23" i="33"/>
  <c r="OO22" i="33"/>
  <c r="NT23" i="33"/>
  <c r="AF23" i="33" s="1"/>
  <c r="BB23" i="33" s="1"/>
  <c r="BX23" i="33" s="1"/>
  <c r="OP22" i="33"/>
  <c r="LK22" i="33"/>
  <c r="GI22" i="33" s="1"/>
  <c r="RI22" i="33" s="1"/>
  <c r="PV23" i="33"/>
  <c r="OZ23" i="33" s="1"/>
  <c r="KT23" i="33" s="1"/>
  <c r="HJ23" i="33"/>
  <c r="JX23" i="33" s="1"/>
  <c r="HD23" i="33"/>
  <c r="HZ23" i="33" s="1"/>
  <c r="KN23" i="33" s="1"/>
  <c r="DR23" i="33"/>
  <c r="FJ23" i="33" s="1"/>
  <c r="MZ23" i="33" s="1"/>
  <c r="DL23" i="33"/>
  <c r="FD23" i="33" s="1"/>
  <c r="MT23" i="33" s="1"/>
  <c r="DN23" i="33"/>
  <c r="FF23" i="33" s="1"/>
  <c r="MV23" i="33" s="1"/>
  <c r="GU23" i="33"/>
  <c r="HQ23" i="33" s="1"/>
  <c r="KE23" i="33" s="1"/>
  <c r="DH23" i="33"/>
  <c r="EZ23" i="33" s="1"/>
  <c r="MP23" i="33" s="1"/>
  <c r="DW23" i="33"/>
  <c r="FO23" i="33" s="1"/>
  <c r="NE23" i="33" s="1"/>
  <c r="O46" i="15"/>
  <c r="I47" i="15"/>
  <c r="H48" i="15"/>
  <c r="P48" i="15" s="1"/>
  <c r="G48" i="15"/>
  <c r="J47" i="15"/>
  <c r="E50" i="15"/>
  <c r="F49" i="15"/>
  <c r="CN23" i="33"/>
  <c r="CI23" i="33"/>
  <c r="CU23" i="33"/>
  <c r="CM23" i="33"/>
  <c r="AY23" i="33"/>
  <c r="BU23" i="33" s="1"/>
  <c r="NS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JC23" i="33" l="1"/>
  <c r="JH23" i="33"/>
  <c r="JG23" i="33"/>
  <c r="JO23" i="33"/>
  <c r="IR23" i="33"/>
  <c r="FR23" i="33"/>
  <c r="OU22" i="33"/>
  <c r="DZ23" i="33"/>
  <c r="LW24" i="33"/>
  <c r="MF24" i="33"/>
  <c r="QL23" i="33"/>
  <c r="PP23" i="33" s="1"/>
  <c r="EP23" i="33" s="1"/>
  <c r="GR23" i="33"/>
  <c r="HN23" i="33" s="1"/>
  <c r="KB23" i="33" s="1"/>
  <c r="HB23" i="33"/>
  <c r="HX23" i="33" s="1"/>
  <c r="KL23" i="33" s="1"/>
  <c r="QC23" i="33"/>
  <c r="PG23" i="33" s="1"/>
  <c r="EG23" i="33" s="1"/>
  <c r="GV23" i="33"/>
  <c r="HR23" i="33" s="1"/>
  <c r="KF23" i="33" s="1"/>
  <c r="GX23" i="33"/>
  <c r="HT23" i="33" s="1"/>
  <c r="KH23" i="33" s="1"/>
  <c r="HG23" i="33"/>
  <c r="MI24" i="33" s="1"/>
  <c r="DI23" i="33"/>
  <c r="FA23" i="33" s="1"/>
  <c r="MQ23" i="33" s="1"/>
  <c r="DQ23" i="33"/>
  <c r="FI23" i="33" s="1"/>
  <c r="HA23" i="33" s="1"/>
  <c r="QI23" i="33" s="1"/>
  <c r="DE23" i="33"/>
  <c r="EW23" i="33" s="1"/>
  <c r="MM23" i="33" s="1"/>
  <c r="DJ23" i="33"/>
  <c r="FB23" i="33" s="1"/>
  <c r="MR23" i="33" s="1"/>
  <c r="O47" i="15"/>
  <c r="I48" i="15"/>
  <c r="H49" i="15"/>
  <c r="P49" i="15" s="1"/>
  <c r="G49" i="15"/>
  <c r="E51" i="15"/>
  <c r="F50" i="15"/>
  <c r="J48" i="15"/>
  <c r="MD24" i="33"/>
  <c r="CT23" i="33"/>
  <c r="CQ23" i="33"/>
  <c r="CZ23" i="33"/>
  <c r="CW23" i="33"/>
  <c r="AR23" i="33"/>
  <c r="BN23" i="33" s="1"/>
  <c r="W24" i="33"/>
  <c r="II24" i="33"/>
  <c r="IQ23" i="33"/>
  <c r="AE23" i="33"/>
  <c r="NY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MY23" i="33" l="1"/>
  <c r="JK23" i="33"/>
  <c r="JT23" i="33"/>
  <c r="JN23" i="33"/>
  <c r="JQ23" i="33"/>
  <c r="QR23" i="33"/>
  <c r="OD23" i="33"/>
  <c r="NH24" i="33"/>
  <c r="T24" i="33" s="1"/>
  <c r="AP24" i="33" s="1"/>
  <c r="QD23" i="33"/>
  <c r="PH23" i="33" s="1"/>
  <c r="EH23" i="33" s="1"/>
  <c r="LA23" i="33"/>
  <c r="QF23" i="33"/>
  <c r="PJ23" i="33" s="1"/>
  <c r="EJ23" i="33" s="1"/>
  <c r="LZ24" i="33"/>
  <c r="LJ23" i="33"/>
  <c r="LX24" i="33"/>
  <c r="MC24" i="33"/>
  <c r="PZ23" i="33"/>
  <c r="PD23" i="33" s="1"/>
  <c r="ED23" i="33" s="1"/>
  <c r="QO23" i="33"/>
  <c r="PS23" i="33" s="1"/>
  <c r="ES23" i="33" s="1"/>
  <c r="QJ23" i="33"/>
  <c r="PN23" i="33" s="1"/>
  <c r="EN23" i="33" s="1"/>
  <c r="HW23" i="33"/>
  <c r="KK23" i="33" s="1"/>
  <c r="LT24" i="33"/>
  <c r="IC23" i="33"/>
  <c r="KQ23" i="33" s="1"/>
  <c r="GS23" i="33"/>
  <c r="LU24" i="33" s="1"/>
  <c r="GO23" i="33"/>
  <c r="LQ24" i="33" s="1"/>
  <c r="GT23" i="33"/>
  <c r="QB23" i="33" s="1"/>
  <c r="PF23" i="33" s="1"/>
  <c r="EF23" i="33" s="1"/>
  <c r="DM23" i="33"/>
  <c r="FE23" i="33" s="1"/>
  <c r="MU23" i="33" s="1"/>
  <c r="DP23" i="33"/>
  <c r="FH23" i="33" s="1"/>
  <c r="GZ23" i="33" s="1"/>
  <c r="HV23" i="33" s="1"/>
  <c r="KJ23" i="33" s="1"/>
  <c r="DV23" i="33"/>
  <c r="FN23" i="33" s="1"/>
  <c r="ND23" i="33" s="1"/>
  <c r="DS23" i="33"/>
  <c r="FK23" i="33" s="1"/>
  <c r="NA23" i="33" s="1"/>
  <c r="H50" i="15"/>
  <c r="P50" i="15" s="1"/>
  <c r="G50" i="15"/>
  <c r="I50" i="15" s="1"/>
  <c r="J49" i="15"/>
  <c r="E52" i="15"/>
  <c r="F51" i="15"/>
  <c r="I49" i="15"/>
  <c r="O48" i="15"/>
  <c r="CJ23" i="33"/>
  <c r="IW23" i="33"/>
  <c r="AK23" i="33"/>
  <c r="BA23" i="33"/>
  <c r="BW23" i="33" s="1"/>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PM23" i="33"/>
  <c r="EM23" i="33" s="1"/>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MX23" i="33" l="1"/>
  <c r="JD23" i="33"/>
  <c r="LD23" i="33"/>
  <c r="GB23" i="33" s="1"/>
  <c r="RB23" i="33" s="1"/>
  <c r="IF24" i="33"/>
  <c r="GH23" i="33"/>
  <c r="OT23" i="33" s="1"/>
  <c r="FY23" i="33"/>
  <c r="QY23" i="33" s="1"/>
  <c r="LB23" i="33"/>
  <c r="FZ23" i="33" s="1"/>
  <c r="OL23" i="33" s="1"/>
  <c r="KX23" i="33"/>
  <c r="HK23" i="33"/>
  <c r="JY23" i="33" s="1"/>
  <c r="PW23" i="33"/>
  <c r="PA23" i="33" s="1"/>
  <c r="EA23" i="33" s="1"/>
  <c r="LM23" i="33"/>
  <c r="LH23" i="33"/>
  <c r="HF23" i="33"/>
  <c r="MH24" i="33" s="1"/>
  <c r="QA23" i="33"/>
  <c r="PE23" i="33" s="1"/>
  <c r="EE23" i="33" s="1"/>
  <c r="HO23" i="33"/>
  <c r="KC23" i="33" s="1"/>
  <c r="HP23" i="33"/>
  <c r="KD23" i="33" s="1"/>
  <c r="LV24" i="33"/>
  <c r="GW23" i="33"/>
  <c r="HS23" i="33" s="1"/>
  <c r="KG23" i="33" s="1"/>
  <c r="DF23" i="33"/>
  <c r="EX23" i="33" s="1"/>
  <c r="MN23" i="33" s="1"/>
  <c r="HC23" i="33"/>
  <c r="HY23" i="33" s="1"/>
  <c r="KM23" i="33" s="1"/>
  <c r="J50" i="15"/>
  <c r="O50" i="15" s="1"/>
  <c r="G51" i="15"/>
  <c r="I51" i="15" s="1"/>
  <c r="H51" i="15"/>
  <c r="P51" i="15" s="1"/>
  <c r="O49" i="15"/>
  <c r="E53" i="15"/>
  <c r="F52" i="15"/>
  <c r="CK24" i="33"/>
  <c r="CS23" i="33"/>
  <c r="QH23" i="33"/>
  <c r="PL23" i="33" s="1"/>
  <c r="MB24" i="33"/>
  <c r="BG23" i="33"/>
  <c r="CC23" i="33" s="1"/>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GT58" i="32"/>
  <c r="GR58" i="32"/>
  <c r="GL58" i="32"/>
  <c r="GM58" i="32" s="1"/>
  <c r="GQ59" i="32"/>
  <c r="GG59" i="32" s="1"/>
  <c r="JK40" i="32"/>
  <c r="JL41" i="32"/>
  <c r="JE41" i="32" s="1"/>
  <c r="JF41" i="32" s="1"/>
  <c r="JG41" i="32" s="1"/>
  <c r="JM40" i="32"/>
  <c r="GS57" i="32"/>
  <c r="KR41" i="32"/>
  <c r="KH41" i="32" s="1"/>
  <c r="KM40" i="32"/>
  <c r="KN40" i="32" s="1"/>
  <c r="KS40" i="32"/>
  <c r="JE24" i="33" l="1"/>
  <c r="JM23" i="33"/>
  <c r="NX24" i="33"/>
  <c r="IV24" i="33" s="1"/>
  <c r="NR24" i="33"/>
  <c r="AD24" i="33" s="1"/>
  <c r="RH23" i="33"/>
  <c r="NP24" i="33"/>
  <c r="IN24" i="33" s="1"/>
  <c r="QZ23" i="33"/>
  <c r="ON23" i="33"/>
  <c r="GF23" i="33"/>
  <c r="RF23" i="33" s="1"/>
  <c r="GK23" i="33"/>
  <c r="OW23" i="33" s="1"/>
  <c r="OK23" i="33"/>
  <c r="NO24" i="33"/>
  <c r="FV23" i="33"/>
  <c r="QV23" i="33" s="1"/>
  <c r="QE23" i="33"/>
  <c r="PI23" i="33" s="1"/>
  <c r="EI23" i="33" s="1"/>
  <c r="KU23" i="33"/>
  <c r="QN23" i="33"/>
  <c r="PR23" i="33" s="1"/>
  <c r="ER23" i="33" s="1"/>
  <c r="KY23" i="33"/>
  <c r="IB23" i="33"/>
  <c r="KP23" i="33" s="1"/>
  <c r="LY24" i="33"/>
  <c r="GP23" i="33"/>
  <c r="HL23" i="33" s="1"/>
  <c r="JZ23" i="33" s="1"/>
  <c r="ME24" i="33"/>
  <c r="QK23" i="33"/>
  <c r="PO23" i="33" s="1"/>
  <c r="EO23" i="33" s="1"/>
  <c r="DG24" i="33"/>
  <c r="EY24" i="33" s="1"/>
  <c r="MO24" i="33" s="1"/>
  <c r="DO23" i="33"/>
  <c r="FG23" i="33" s="1"/>
  <c r="MW23" i="33" s="1"/>
  <c r="LF23" i="33"/>
  <c r="EL23" i="33"/>
  <c r="E54" i="15"/>
  <c r="F53" i="15"/>
  <c r="H52" i="15"/>
  <c r="P52" i="15" s="1"/>
  <c r="G52" i="15"/>
  <c r="J51" i="15"/>
  <c r="O51" i="15" s="1"/>
  <c r="CH24" i="33"/>
  <c r="CY23" i="33"/>
  <c r="RE23" i="33"/>
  <c r="QX23" i="33"/>
  <c r="IP24" i="33"/>
  <c r="OQ23" i="33"/>
  <c r="OJ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JS23" i="33" l="1"/>
  <c r="JB24" i="33"/>
  <c r="AJ24" i="33"/>
  <c r="BF24" i="33" s="1"/>
  <c r="CB24" i="33" s="1"/>
  <c r="OA24" i="33"/>
  <c r="AM24" i="33" s="1"/>
  <c r="AB24" i="33"/>
  <c r="AX24" i="33" s="1"/>
  <c r="BT24" i="33" s="1"/>
  <c r="LC23" i="33"/>
  <c r="GA23" i="33" s="1"/>
  <c r="RA23" i="33" s="1"/>
  <c r="RK23" i="33"/>
  <c r="OR23" i="33"/>
  <c r="NV24" i="33"/>
  <c r="AH24" i="33" s="1"/>
  <c r="NL24" i="33"/>
  <c r="X24" i="33" s="1"/>
  <c r="OH23" i="33"/>
  <c r="FS23" i="33"/>
  <c r="QS23" i="33" s="1"/>
  <c r="IM24" i="33"/>
  <c r="AA24" i="33"/>
  <c r="AW24" i="33" s="1"/>
  <c r="BS24" i="33" s="1"/>
  <c r="CO24" i="33" s="1"/>
  <c r="GD23" i="33"/>
  <c r="RD23" i="33" s="1"/>
  <c r="FW23" i="33"/>
  <c r="QW23" i="33" s="1"/>
  <c r="LI23" i="33"/>
  <c r="LL23" i="33"/>
  <c r="PX23" i="33"/>
  <c r="PB23" i="33" s="1"/>
  <c r="EB23" i="33" s="1"/>
  <c r="LR24" i="33"/>
  <c r="GQ24" i="33"/>
  <c r="PY24" i="33" s="1"/>
  <c r="PC24" i="33" s="1"/>
  <c r="EC24" i="33" s="1"/>
  <c r="DU23" i="33"/>
  <c r="FM23" i="33" s="1"/>
  <c r="NC23" i="33" s="1"/>
  <c r="GY23" i="33"/>
  <c r="QG23" i="33" s="1"/>
  <c r="PK23" i="33" s="1"/>
  <c r="EK23" i="33" s="1"/>
  <c r="DD24" i="33"/>
  <c r="EV24" i="33" s="1"/>
  <c r="ML24" i="33" s="1"/>
  <c r="G53" i="15"/>
  <c r="I53" i="15" s="1"/>
  <c r="H53" i="15"/>
  <c r="P53" i="15" s="1"/>
  <c r="E55" i="15"/>
  <c r="F54" i="15"/>
  <c r="J52" i="15"/>
  <c r="I52" i="15"/>
  <c r="AZ24" i="33"/>
  <c r="BV24" i="33" s="1"/>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IY24" i="33" l="1"/>
  <c r="JI24" i="33"/>
  <c r="NQ24" i="33"/>
  <c r="AC24" i="33" s="1"/>
  <c r="OM23" i="33"/>
  <c r="IJ24" i="33"/>
  <c r="IT24" i="33"/>
  <c r="NT24" i="33"/>
  <c r="IR24" i="33" s="1"/>
  <c r="NI24" i="33"/>
  <c r="IG24" i="33" s="1"/>
  <c r="OE23" i="33"/>
  <c r="GJ23" i="33"/>
  <c r="NZ24" i="33" s="1"/>
  <c r="GG23" i="33"/>
  <c r="OS23" i="33" s="1"/>
  <c r="NM24" i="33"/>
  <c r="OI23" i="33"/>
  <c r="OP23" i="33"/>
  <c r="LS25" i="33"/>
  <c r="HU23" i="33"/>
  <c r="KI23" i="33" s="1"/>
  <c r="KV23" i="33"/>
  <c r="HE23" i="33"/>
  <c r="MG24" i="33" s="1"/>
  <c r="HM24" i="33"/>
  <c r="KA24" i="33" s="1"/>
  <c r="GN24" i="33"/>
  <c r="HJ24" i="33" s="1"/>
  <c r="JX24" i="33" s="1"/>
  <c r="MA24" i="33"/>
  <c r="DK24" i="33"/>
  <c r="FC24" i="33" s="1"/>
  <c r="MS24" i="33" s="1"/>
  <c r="H54" i="15"/>
  <c r="P54" i="15" s="1"/>
  <c r="G54" i="15"/>
  <c r="I54" i="15" s="1"/>
  <c r="O52" i="15"/>
  <c r="E56" i="15"/>
  <c r="F55" i="15"/>
  <c r="J53" i="15"/>
  <c r="O53" i="15" s="1"/>
  <c r="CX24" i="33"/>
  <c r="CR24" i="33"/>
  <c r="CP24" i="33"/>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JL24" i="33" l="1"/>
  <c r="JJ24" i="33"/>
  <c r="JR24" i="33"/>
  <c r="IO24" i="33"/>
  <c r="RG23" i="33"/>
  <c r="AF24" i="33"/>
  <c r="BB24" i="33" s="1"/>
  <c r="BX24" i="33" s="1"/>
  <c r="NW24" i="33"/>
  <c r="AI24" i="33" s="1"/>
  <c r="U24" i="33"/>
  <c r="AQ24" i="33" s="1"/>
  <c r="BM24" i="33" s="1"/>
  <c r="RJ23" i="33"/>
  <c r="OV23" i="33"/>
  <c r="IX24" i="33"/>
  <c r="AL24" i="33"/>
  <c r="BH24" i="33" s="1"/>
  <c r="CD24" i="33" s="1"/>
  <c r="CZ24" i="33" s="1"/>
  <c r="FT23" i="33"/>
  <c r="QT23" i="33" s="1"/>
  <c r="IK24" i="33"/>
  <c r="Y24" i="33"/>
  <c r="AU24" i="33" s="1"/>
  <c r="BQ24" i="33" s="1"/>
  <c r="CM24" i="33" s="1"/>
  <c r="IA23" i="33"/>
  <c r="KO23" i="33" s="1"/>
  <c r="PV24" i="33"/>
  <c r="OZ24" i="33" s="1"/>
  <c r="DZ24" i="33" s="1"/>
  <c r="LP25" i="33"/>
  <c r="QM23" i="33"/>
  <c r="PQ23" i="33" s="1"/>
  <c r="EQ23" i="33" s="1"/>
  <c r="GU24" i="33"/>
  <c r="HQ24" i="33" s="1"/>
  <c r="KE24" i="33" s="1"/>
  <c r="DN24" i="33"/>
  <c r="FF24" i="33" s="1"/>
  <c r="MV24" i="33" s="1"/>
  <c r="DT24" i="33"/>
  <c r="FL24" i="33" s="1"/>
  <c r="HD24" i="33" s="1"/>
  <c r="DL24" i="33"/>
  <c r="FD24" i="33" s="1"/>
  <c r="MT24" i="33" s="1"/>
  <c r="H55" i="15"/>
  <c r="P55" i="15" s="1"/>
  <c r="G55" i="15"/>
  <c r="E57" i="15"/>
  <c r="F56" i="15"/>
  <c r="J54" i="15"/>
  <c r="O54" i="15" s="1"/>
  <c r="DA24" i="33"/>
  <c r="CL24" i="33"/>
  <c r="CV24" i="33"/>
  <c r="RC23" i="33"/>
  <c r="QU24" i="33"/>
  <c r="BC24" i="33"/>
  <c r="BY24" i="33" s="1"/>
  <c r="AY24" i="33"/>
  <c r="BU24" i="33" s="1"/>
  <c r="AV24" i="33"/>
  <c r="BR24" i="33" s="1"/>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NB24" i="33" l="1"/>
  <c r="JU24" i="33"/>
  <c r="JT24" i="33"/>
  <c r="JG24" i="33"/>
  <c r="JP24" i="33"/>
  <c r="JF24" i="33"/>
  <c r="IU24" i="33"/>
  <c r="LK23" i="33"/>
  <c r="GI23" i="33" s="1"/>
  <c r="RI23" i="33" s="1"/>
  <c r="NJ24" i="33"/>
  <c r="IH24" i="33" s="1"/>
  <c r="OF23" i="33"/>
  <c r="KT24" i="33"/>
  <c r="GX24" i="33"/>
  <c r="LZ25" i="33" s="1"/>
  <c r="GV24" i="33"/>
  <c r="HR24" i="33" s="1"/>
  <c r="KF24" i="33" s="1"/>
  <c r="QC24" i="33"/>
  <c r="PG24" i="33" s="1"/>
  <c r="EG24" i="33" s="1"/>
  <c r="LW25" i="33"/>
  <c r="DW24" i="33"/>
  <c r="FO24" i="33" s="1"/>
  <c r="NE24" i="33" s="1"/>
  <c r="DI24" i="33"/>
  <c r="FA24" i="33" s="1"/>
  <c r="MQ24" i="33" s="1"/>
  <c r="DH24" i="33"/>
  <c r="EZ24" i="33" s="1"/>
  <c r="MP24" i="33" s="1"/>
  <c r="DR24" i="33"/>
  <c r="FJ24" i="33" s="1"/>
  <c r="HB24" i="33" s="1"/>
  <c r="QJ24" i="33" s="1"/>
  <c r="DV24" i="33"/>
  <c r="FN24" i="33" s="1"/>
  <c r="ND24" i="33" s="1"/>
  <c r="I55" i="15"/>
  <c r="E58" i="15"/>
  <c r="F57" i="15"/>
  <c r="J55" i="15"/>
  <c r="H56" i="15"/>
  <c r="P56" i="15" s="1"/>
  <c r="G56" i="15"/>
  <c r="CU24" i="33"/>
  <c r="CT24" i="33"/>
  <c r="CI24" i="33"/>
  <c r="CQ24" i="33"/>
  <c r="CN24" i="33"/>
  <c r="HZ24" i="33"/>
  <c r="KN24" i="33" s="1"/>
  <c r="QL24" i="33"/>
  <c r="PP24" i="33" s="1"/>
  <c r="EP24" i="33" s="1"/>
  <c r="MF25" i="33"/>
  <c r="BE24" i="33"/>
  <c r="CA24" i="33" s="1"/>
  <c r="NK25" i="33"/>
  <c r="NS24" i="33"/>
  <c r="V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MZ24" i="33" l="1"/>
  <c r="QF24" i="33"/>
  <c r="PJ24" i="33" s="1"/>
  <c r="EJ24" i="33" s="1"/>
  <c r="OU23" i="33"/>
  <c r="JC24" i="33"/>
  <c r="JK24" i="33"/>
  <c r="JN24" i="33"/>
  <c r="JH24" i="33"/>
  <c r="JO24" i="33"/>
  <c r="HT24" i="33"/>
  <c r="KH24" i="33" s="1"/>
  <c r="FR24" i="33"/>
  <c r="LX25" i="33"/>
  <c r="QD24" i="33"/>
  <c r="PH24" i="33" s="1"/>
  <c r="EH24" i="33" s="1"/>
  <c r="HG24" i="33"/>
  <c r="MI25" i="33" s="1"/>
  <c r="HF24" i="33"/>
  <c r="IB24" i="33" s="1"/>
  <c r="KP24" i="33" s="1"/>
  <c r="LA24" i="33"/>
  <c r="GR24" i="33"/>
  <c r="HN24" i="33" s="1"/>
  <c r="KB24" i="33" s="1"/>
  <c r="GS24" i="33"/>
  <c r="QA24" i="33" s="1"/>
  <c r="PE24" i="33" s="1"/>
  <c r="EE24" i="33" s="1"/>
  <c r="DP24" i="33"/>
  <c r="FH24" i="33" s="1"/>
  <c r="MX24" i="33" s="1"/>
  <c r="DJ24" i="33"/>
  <c r="FB24" i="33" s="1"/>
  <c r="GT24" i="33" s="1"/>
  <c r="QB24" i="33" s="1"/>
  <c r="DQ24" i="33"/>
  <c r="FI24" i="33" s="1"/>
  <c r="MY24" i="33" s="1"/>
  <c r="DM24" i="33"/>
  <c r="FE24" i="33" s="1"/>
  <c r="MU24" i="33" s="1"/>
  <c r="DE24" i="33"/>
  <c r="EW24" i="33" s="1"/>
  <c r="MM24" i="33" s="1"/>
  <c r="O55" i="15"/>
  <c r="E59" i="15"/>
  <c r="F58" i="15"/>
  <c r="I56" i="15"/>
  <c r="J56" i="15"/>
  <c r="G57" i="15"/>
  <c r="H57" i="15"/>
  <c r="P57" i="15" s="1"/>
  <c r="MD25" i="33"/>
  <c r="CW24" i="33"/>
  <c r="HX24" i="33"/>
  <c r="KL24" i="33" s="1"/>
  <c r="LJ24" i="33"/>
  <c r="GH24" i="33" s="1"/>
  <c r="AE24" i="33"/>
  <c r="IQ24" i="33"/>
  <c r="AR24" i="33"/>
  <c r="BN24" i="33" s="1"/>
  <c r="II25" i="33"/>
  <c r="W25" i="33"/>
  <c r="AS25" i="33" s="1"/>
  <c r="NY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EN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LD24" i="33" l="1"/>
  <c r="GB24" i="33" s="1"/>
  <c r="RB24" i="33" s="1"/>
  <c r="MR24" i="33"/>
  <c r="LB24" i="33"/>
  <c r="FZ24" i="33" s="1"/>
  <c r="QZ24" i="33" s="1"/>
  <c r="JQ24" i="33"/>
  <c r="QO24" i="33"/>
  <c r="PS24" i="33" s="1"/>
  <c r="LM24" i="33" s="1"/>
  <c r="IC24" i="33"/>
  <c r="KQ24" i="33" s="1"/>
  <c r="FY24" i="33"/>
  <c r="OK24" i="33" s="1"/>
  <c r="OD24" i="33"/>
  <c r="NH25" i="33"/>
  <c r="QR24" i="33"/>
  <c r="LT25" i="33"/>
  <c r="QN24" i="33"/>
  <c r="PR24" i="33" s="1"/>
  <c r="ER24" i="33" s="1"/>
  <c r="GZ24" i="33"/>
  <c r="MB25" i="33" s="1"/>
  <c r="HA24" i="33"/>
  <c r="HW24" i="33" s="1"/>
  <c r="KK24" i="33" s="1"/>
  <c r="LU25" i="33"/>
  <c r="KY24" i="33"/>
  <c r="HO24" i="33"/>
  <c r="KC24" i="33" s="1"/>
  <c r="PZ24" i="33"/>
  <c r="PD24" i="33" s="1"/>
  <c r="ED24" i="33" s="1"/>
  <c r="LV25" i="33"/>
  <c r="HP24" i="33"/>
  <c r="KD24" i="33" s="1"/>
  <c r="GW24" i="33"/>
  <c r="LY25" i="33" s="1"/>
  <c r="GO24" i="33"/>
  <c r="PW24" i="33" s="1"/>
  <c r="PA24" i="33" s="1"/>
  <c r="EA24" i="33" s="1"/>
  <c r="DS24" i="33"/>
  <c r="FK24" i="33" s="1"/>
  <c r="NA24" i="33" s="1"/>
  <c r="H58" i="15"/>
  <c r="P58" i="15" s="1"/>
  <c r="G58" i="15"/>
  <c r="I57" i="15"/>
  <c r="O56" i="15"/>
  <c r="E60" i="15"/>
  <c r="F59" i="15"/>
  <c r="J57" i="15"/>
  <c r="CJ24" i="33"/>
  <c r="RH24" i="33"/>
  <c r="BO25" i="33"/>
  <c r="OT24" i="33"/>
  <c r="AK24" i="33"/>
  <c r="IW24" i="33"/>
  <c r="NX25" i="33"/>
  <c r="BA24" i="33"/>
  <c r="BW24" i="33" s="1"/>
  <c r="ON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PF24" i="33"/>
  <c r="EF24" i="33" s="1"/>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OL24" i="33" l="1"/>
  <c r="JD24" i="33"/>
  <c r="QY24" i="33"/>
  <c r="QI24" i="33"/>
  <c r="PM24" i="33" s="1"/>
  <c r="LG24" i="33" s="1"/>
  <c r="KX24" i="33"/>
  <c r="FV24" i="33" s="1"/>
  <c r="OH24" i="33" s="1"/>
  <c r="NO25" i="33"/>
  <c r="AA25" i="33" s="1"/>
  <c r="MC25" i="33"/>
  <c r="ES24" i="33"/>
  <c r="T25" i="33"/>
  <c r="AP25" i="33" s="1"/>
  <c r="BL25" i="33" s="1"/>
  <c r="CH25" i="33" s="1"/>
  <c r="IF25" i="33"/>
  <c r="GK24" i="33"/>
  <c r="OW24" i="33" s="1"/>
  <c r="FW24" i="33"/>
  <c r="NM25" i="33" s="1"/>
  <c r="QH24" i="33"/>
  <c r="PL24" i="33" s="1"/>
  <c r="EL24" i="33" s="1"/>
  <c r="HV24" i="33"/>
  <c r="KJ24" i="33" s="1"/>
  <c r="HS24" i="33"/>
  <c r="KG24" i="33" s="1"/>
  <c r="QE24" i="33"/>
  <c r="PI24" i="33" s="1"/>
  <c r="EI24" i="33" s="1"/>
  <c r="LQ25" i="33"/>
  <c r="HK24" i="33"/>
  <c r="JY24" i="33" s="1"/>
  <c r="HC24" i="33"/>
  <c r="ME25" i="33" s="1"/>
  <c r="DF24" i="33"/>
  <c r="EX24" i="33" s="1"/>
  <c r="MN24" i="33" s="1"/>
  <c r="O57" i="15"/>
  <c r="H59" i="15"/>
  <c r="P59" i="15" s="1"/>
  <c r="G59" i="15"/>
  <c r="I58" i="15"/>
  <c r="E61" i="15"/>
  <c r="F60" i="15"/>
  <c r="J58" i="15"/>
  <c r="CK25" i="33"/>
  <c r="CS24" i="33"/>
  <c r="RF24" i="33"/>
  <c r="AJ25" i="33"/>
  <c r="IV25" i="33"/>
  <c r="NR25" i="33"/>
  <c r="BG24" i="33"/>
  <c r="CC24" i="33" s="1"/>
  <c r="NP25" i="33"/>
  <c r="OR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JE25" i="33" l="1"/>
  <c r="JM24" i="33"/>
  <c r="JB25" i="33"/>
  <c r="EM24" i="33"/>
  <c r="QV24" i="33"/>
  <c r="RK24" i="33"/>
  <c r="IM25" i="33"/>
  <c r="LF24" i="33"/>
  <c r="GD24" i="33" s="1"/>
  <c r="OP24" i="33" s="1"/>
  <c r="OA25" i="33"/>
  <c r="AM25" i="33" s="1"/>
  <c r="OI24" i="33"/>
  <c r="GE24" i="33"/>
  <c r="OQ24" i="33" s="1"/>
  <c r="QW24" i="33"/>
  <c r="LC24" i="33"/>
  <c r="HY24" i="33"/>
  <c r="KM24" i="33" s="1"/>
  <c r="QK24" i="33"/>
  <c r="PO24" i="33" s="1"/>
  <c r="EO24" i="33" s="1"/>
  <c r="GP24" i="33"/>
  <c r="HL24" i="33" s="1"/>
  <c r="JZ24" i="33" s="1"/>
  <c r="DG25" i="33"/>
  <c r="EY25" i="33" s="1"/>
  <c r="MO25" i="33" s="1"/>
  <c r="DO24" i="33"/>
  <c r="FG24" i="33" s="1"/>
  <c r="MW24" i="33" s="1"/>
  <c r="DD25" i="33"/>
  <c r="EV25" i="33" s="1"/>
  <c r="ML25" i="33" s="1"/>
  <c r="O58" i="15"/>
  <c r="E62" i="15"/>
  <c r="F61" i="15"/>
  <c r="I59" i="15"/>
  <c r="H60" i="15"/>
  <c r="P60" i="15" s="1"/>
  <c r="G60" i="15"/>
  <c r="I60" i="15" s="1"/>
  <c r="J59" i="15"/>
  <c r="CY24" i="33"/>
  <c r="RJ24" i="33"/>
  <c r="QS24" i="33"/>
  <c r="QX24" i="33"/>
  <c r="Y25" i="33"/>
  <c r="IK25" i="33"/>
  <c r="IN25" i="33"/>
  <c r="AB25" i="33"/>
  <c r="NV25" i="33"/>
  <c r="AW25" i="33"/>
  <c r="BS25" i="33" s="1"/>
  <c r="BF25" i="33"/>
  <c r="CB25" i="33" s="1"/>
  <c r="NL25" i="33"/>
  <c r="IP25" i="33"/>
  <c r="AD25" i="33"/>
  <c r="AZ25" i="33" s="1"/>
  <c r="BV25" i="33" s="1"/>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JS24" i="33" l="1"/>
  <c r="RD24" i="33"/>
  <c r="IY25" i="33"/>
  <c r="NU25" i="33"/>
  <c r="IS25" i="33" s="1"/>
  <c r="RE24" i="33"/>
  <c r="GA24" i="33"/>
  <c r="RA24" i="33" s="1"/>
  <c r="LR25" i="33"/>
  <c r="PX24" i="33"/>
  <c r="PB24" i="33" s="1"/>
  <c r="EB24" i="33" s="1"/>
  <c r="LI24" i="33"/>
  <c r="GQ25" i="33"/>
  <c r="PY25" i="33" s="1"/>
  <c r="PC25" i="33" s="1"/>
  <c r="EC25" i="33" s="1"/>
  <c r="GN25" i="33"/>
  <c r="LP26" i="33" s="1"/>
  <c r="GY24" i="33"/>
  <c r="HU24" i="33" s="1"/>
  <c r="KI24" i="33" s="1"/>
  <c r="DU24" i="33"/>
  <c r="FM24" i="33" s="1"/>
  <c r="NC24" i="33" s="1"/>
  <c r="O59" i="15"/>
  <c r="J60" i="15"/>
  <c r="O60" i="15" s="1"/>
  <c r="G61" i="15"/>
  <c r="H61" i="15"/>
  <c r="P61" i="15" s="1"/>
  <c r="F62" i="15"/>
  <c r="E63" i="15"/>
  <c r="F63" i="15" s="1"/>
  <c r="CR25" i="33"/>
  <c r="CX25" i="33"/>
  <c r="CO25" i="33"/>
  <c r="NN25" i="33"/>
  <c r="NT25" i="33"/>
  <c r="AX25" i="33"/>
  <c r="BT25" i="33" s="1"/>
  <c r="IT25" i="33"/>
  <c r="AH25" i="33"/>
  <c r="BI25" i="33"/>
  <c r="CE25" i="33" s="1"/>
  <c r="NZ25" i="33"/>
  <c r="X25" i="33"/>
  <c r="IJ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JR25" i="33" l="1"/>
  <c r="JI25" i="33"/>
  <c r="JL25" i="33"/>
  <c r="AG25" i="33"/>
  <c r="OM24" i="33"/>
  <c r="NQ25" i="33"/>
  <c r="IO25" i="33" s="1"/>
  <c r="GG24" i="33"/>
  <c r="RG24" i="33" s="1"/>
  <c r="KV24" i="33"/>
  <c r="FT24" i="33" s="1"/>
  <c r="QT24" i="33" s="1"/>
  <c r="LS26" i="33"/>
  <c r="HM25" i="33"/>
  <c r="KA25" i="33" s="1"/>
  <c r="QG24" i="33"/>
  <c r="PK24" i="33" s="1"/>
  <c r="EK24" i="33" s="1"/>
  <c r="PV25" i="33"/>
  <c r="OZ25" i="33" s="1"/>
  <c r="KT25" i="33" s="1"/>
  <c r="HJ25" i="33"/>
  <c r="JX25" i="33" s="1"/>
  <c r="MA25" i="33"/>
  <c r="HE24" i="33"/>
  <c r="QM24" i="33" s="1"/>
  <c r="PQ24" i="33" s="1"/>
  <c r="EQ24" i="33" s="1"/>
  <c r="DK25" i="33"/>
  <c r="FC25" i="33" s="1"/>
  <c r="MS25" i="33" s="1"/>
  <c r="DT25" i="33"/>
  <c r="FL25" i="33" s="1"/>
  <c r="NB25" i="33" s="1"/>
  <c r="DN25" i="33"/>
  <c r="FF25" i="33" s="1"/>
  <c r="MV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DA25" i="33"/>
  <c r="CM25" i="33"/>
  <c r="KW25" i="33"/>
  <c r="AT25" i="33"/>
  <c r="BP25" i="33" s="1"/>
  <c r="IL25" i="33"/>
  <c r="Z25" i="33"/>
  <c r="AL25" i="33"/>
  <c r="IX25" i="33"/>
  <c r="BC25" i="33"/>
  <c r="BY25" i="33" s="1"/>
  <c r="AF25" i="33"/>
  <c r="IR25" i="33"/>
  <c r="NW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JG25" i="33" l="1"/>
  <c r="JJ25" i="33"/>
  <c r="JU25" i="33"/>
  <c r="OF24" i="33"/>
  <c r="AC25" i="33"/>
  <c r="AY25" i="33" s="1"/>
  <c r="BU25" i="33" s="1"/>
  <c r="CQ25" i="33" s="1"/>
  <c r="LE24" i="33"/>
  <c r="GC24" i="33" s="1"/>
  <c r="RC24" i="33" s="1"/>
  <c r="FU25" i="33"/>
  <c r="OG25" i="33" s="1"/>
  <c r="FR25" i="33"/>
  <c r="OD25" i="33" s="1"/>
  <c r="OS24" i="33"/>
  <c r="DZ25" i="33"/>
  <c r="M55" i="15"/>
  <c r="IA24" i="33"/>
  <c r="KO24" i="33" s="1"/>
  <c r="MG25" i="33"/>
  <c r="GU25" i="33"/>
  <c r="QC25" i="33" s="1"/>
  <c r="PG25" i="33" s="1"/>
  <c r="EG25" i="33" s="1"/>
  <c r="HD25" i="33"/>
  <c r="HZ25" i="33" s="1"/>
  <c r="KN25" i="33" s="1"/>
  <c r="GX25" i="33"/>
  <c r="HT25" i="33" s="1"/>
  <c r="KH25" i="33" s="1"/>
  <c r="DI25" i="33"/>
  <c r="FA25" i="33" s="1"/>
  <c r="MQ25" i="33" s="1"/>
  <c r="DW25" i="33"/>
  <c r="FO25" i="33" s="1"/>
  <c r="NE25" i="33" s="1"/>
  <c r="DL25" i="33"/>
  <c r="FD25" i="33" s="1"/>
  <c r="GV25" i="33" s="1"/>
  <c r="QD25" i="33" s="1"/>
  <c r="M61" i="15"/>
  <c r="M56" i="15"/>
  <c r="P62" i="15"/>
  <c r="L61" i="15"/>
  <c r="M58" i="15"/>
  <c r="M60" i="15"/>
  <c r="I62" i="15"/>
  <c r="L59" i="15"/>
  <c r="L55" i="15"/>
  <c r="O61" i="15"/>
  <c r="L62" i="15"/>
  <c r="L58" i="15"/>
  <c r="L57" i="15"/>
  <c r="L60" i="15"/>
  <c r="I63" i="15"/>
  <c r="N62" i="15" s="1"/>
  <c r="L63" i="15"/>
  <c r="L38" i="15"/>
  <c r="L39" i="15"/>
  <c r="L41" i="15"/>
  <c r="L40" i="15"/>
  <c r="L43" i="15"/>
  <c r="L42" i="15"/>
  <c r="L44" i="15"/>
  <c r="L46" i="15"/>
  <c r="L45" i="15"/>
  <c r="L47" i="15"/>
  <c r="L48" i="15"/>
  <c r="L50" i="15"/>
  <c r="L49" i="15"/>
  <c r="L52" i="15"/>
  <c r="L51" i="15"/>
  <c r="L53" i="15"/>
  <c r="L54" i="15"/>
  <c r="L56" i="15"/>
  <c r="N54"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NJ25" i="33"/>
  <c r="IU25" i="33"/>
  <c r="AI25" i="33"/>
  <c r="AV25" i="33"/>
  <c r="BR25" i="33" s="1"/>
  <c r="BH25" i="33"/>
  <c r="CD25" i="33" s="1"/>
  <c r="AQ25" i="33"/>
  <c r="BM25" i="33" s="1"/>
  <c r="BB25" i="33"/>
  <c r="BX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MT25" i="33" l="1"/>
  <c r="JO25" i="33"/>
  <c r="JK25" i="33"/>
  <c r="JF25" i="33"/>
  <c r="JP25" i="33"/>
  <c r="OO24" i="33"/>
  <c r="LZ26" i="33"/>
  <c r="NH26" i="33"/>
  <c r="T26" i="33" s="1"/>
  <c r="NK26" i="33"/>
  <c r="W26" i="33" s="1"/>
  <c r="QU25" i="33"/>
  <c r="QR25" i="33"/>
  <c r="GI24" i="33"/>
  <c r="RI24" i="33" s="1"/>
  <c r="HQ25" i="33"/>
  <c r="KE25" i="33" s="1"/>
  <c r="MF26" i="33"/>
  <c r="LW26" i="33"/>
  <c r="QF25" i="33"/>
  <c r="PJ25" i="33" s="1"/>
  <c r="EJ25" i="33" s="1"/>
  <c r="QL25" i="33"/>
  <c r="PP25" i="33" s="1"/>
  <c r="EP25" i="33" s="1"/>
  <c r="LX26" i="33"/>
  <c r="HR25" i="33"/>
  <c r="KF25" i="33" s="1"/>
  <c r="GS25" i="33"/>
  <c r="QA25" i="33" s="1"/>
  <c r="PE25" i="33" s="1"/>
  <c r="EE25" i="33" s="1"/>
  <c r="HG25" i="33"/>
  <c r="MI26" i="33" s="1"/>
  <c r="DM25" i="33"/>
  <c r="FE25" i="33" s="1"/>
  <c r="MU25" i="33" s="1"/>
  <c r="DH25" i="33"/>
  <c r="EZ25" i="33" s="1"/>
  <c r="MP25" i="33" s="1"/>
  <c r="DQ25" i="33"/>
  <c r="FI25" i="33" s="1"/>
  <c r="MY25" i="33" s="1"/>
  <c r="DR25" i="33"/>
  <c r="FJ25" i="33" s="1"/>
  <c r="MZ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FY25" i="33" s="1"/>
  <c r="V25" i="33"/>
  <c r="IH25" i="33"/>
  <c r="NS25" i="33"/>
  <c r="BE25" i="33"/>
  <c r="CA25" i="33" s="1"/>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PH25" i="33"/>
  <c r="EH25" i="33"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JT25" i="33" l="1"/>
  <c r="JN25" i="33"/>
  <c r="JC25" i="33"/>
  <c r="NY25" i="33"/>
  <c r="AK25" i="33" s="1"/>
  <c r="BG25" i="33" s="1"/>
  <c r="IF26" i="33"/>
  <c r="OU24" i="33"/>
  <c r="II26" i="33"/>
  <c r="DJ25" i="33"/>
  <c r="FB25" i="33" s="1"/>
  <c r="MR25" i="33" s="1"/>
  <c r="JH25" i="33"/>
  <c r="LD25" i="33"/>
  <c r="QO25" i="33"/>
  <c r="PS25" i="33" s="1"/>
  <c r="ES25" i="33" s="1"/>
  <c r="HA25" i="33"/>
  <c r="HW25" i="33" s="1"/>
  <c r="KK25" i="33" s="1"/>
  <c r="IC25" i="33"/>
  <c r="KQ25" i="33" s="1"/>
  <c r="LJ25" i="33"/>
  <c r="LU26" i="33"/>
  <c r="HO25" i="33"/>
  <c r="KC25" i="33" s="1"/>
  <c r="GW25" i="33"/>
  <c r="HS25" i="33" s="1"/>
  <c r="KG25" i="33" s="1"/>
  <c r="GR25" i="33"/>
  <c r="LT26" i="33" s="1"/>
  <c r="DP25" i="33"/>
  <c r="FH25" i="33" s="1"/>
  <c r="MX25" i="33" s="1"/>
  <c r="DE25" i="33"/>
  <c r="EW25" i="33" s="1"/>
  <c r="GO25" i="33" s="1"/>
  <c r="LQ26" i="33" s="1"/>
  <c r="DV25" i="33"/>
  <c r="FN25" i="33" s="1"/>
  <c r="ND25" i="33" s="1"/>
  <c r="HB25" i="33"/>
  <c r="MD26" i="33" s="1"/>
  <c r="CW25" i="33"/>
  <c r="QY25" i="33"/>
  <c r="OK25" i="33"/>
  <c r="AP26" i="33"/>
  <c r="BL26" i="33" s="1"/>
  <c r="AR25" i="33"/>
  <c r="BN25" i="33" s="1"/>
  <c r="AS26" i="33"/>
  <c r="BO26" i="33" s="1"/>
  <c r="AE25" i="33"/>
  <c r="IQ25" i="33"/>
  <c r="NO26"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MM25" i="33" l="1"/>
  <c r="JQ25" i="33"/>
  <c r="CC25" i="33"/>
  <c r="CY25" i="33" s="1"/>
  <c r="IW25" i="33"/>
  <c r="GT25" i="33"/>
  <c r="LV26" i="33" s="1"/>
  <c r="LM25" i="33"/>
  <c r="GK25" i="33" s="1"/>
  <c r="OW25" i="33" s="1"/>
  <c r="GH25" i="33"/>
  <c r="RH25" i="33" s="1"/>
  <c r="GB25" i="33"/>
  <c r="MC26" i="33"/>
  <c r="QI25" i="33"/>
  <c r="PM25" i="33" s="1"/>
  <c r="EM25" i="33" s="1"/>
  <c r="PZ25" i="33"/>
  <c r="PD25" i="33" s="1"/>
  <c r="ED25" i="33" s="1"/>
  <c r="HF25" i="33"/>
  <c r="MH26" i="33" s="1"/>
  <c r="QE25" i="33"/>
  <c r="PI25" i="33" s="1"/>
  <c r="EI25" i="33" s="1"/>
  <c r="LY26" i="33"/>
  <c r="HN25" i="33"/>
  <c r="KB25" i="33" s="1"/>
  <c r="GZ25" i="33"/>
  <c r="QH25" i="33" s="1"/>
  <c r="PL25" i="33" s="1"/>
  <c r="EL25" i="33" s="1"/>
  <c r="HX25" i="33"/>
  <c r="KL25" i="33" s="1"/>
  <c r="QJ25" i="33"/>
  <c r="PN25" i="33" s="1"/>
  <c r="EN25" i="33" s="1"/>
  <c r="DS25" i="33"/>
  <c r="FK25" i="33" s="1"/>
  <c r="NA25" i="33" s="1"/>
  <c r="CH26" i="33"/>
  <c r="CK26" i="33"/>
  <c r="CJ25" i="33"/>
  <c r="QZ25" i="33"/>
  <c r="QW25" i="33"/>
  <c r="PW25" i="33"/>
  <c r="PA25" i="33" s="1"/>
  <c r="EA25" i="33" s="1"/>
  <c r="HK25" i="33"/>
  <c r="JY25" i="33" s="1"/>
  <c r="IM26" i="33"/>
  <c r="AA26" i="33"/>
  <c r="AW26" i="33" s="1"/>
  <c r="BS26" i="33" s="1"/>
  <c r="BA25" i="33"/>
  <c r="BW25" i="33" s="1"/>
  <c r="OI25" i="33"/>
  <c r="OL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JS25" i="33" l="1"/>
  <c r="JD25" i="33"/>
  <c r="JB26" i="33"/>
  <c r="QB25" i="33"/>
  <c r="PF25" i="33" s="1"/>
  <c r="EF25" i="33" s="1"/>
  <c r="HP25" i="33"/>
  <c r="KD25" i="33" s="1"/>
  <c r="RK25" i="33"/>
  <c r="NX26" i="33"/>
  <c r="AJ26" i="33" s="1"/>
  <c r="BF26" i="33" s="1"/>
  <c r="LG25" i="33"/>
  <c r="GE25" i="33" s="1"/>
  <c r="RE25" i="33" s="1"/>
  <c r="DG26" i="33"/>
  <c r="EY26" i="33" s="1"/>
  <c r="MO26" i="33" s="1"/>
  <c r="JE26" i="33"/>
  <c r="NR26" i="33"/>
  <c r="AD26" i="33" s="1"/>
  <c r="OT25" i="33"/>
  <c r="RB25" i="33"/>
  <c r="ON25" i="33"/>
  <c r="KX25" i="33"/>
  <c r="FV25" i="33" s="1"/>
  <c r="QV25" i="33" s="1"/>
  <c r="QN25" i="33"/>
  <c r="PR25" i="33" s="1"/>
  <c r="ER25" i="33" s="1"/>
  <c r="IB25" i="33"/>
  <c r="KP25" i="33" s="1"/>
  <c r="LC25" i="33"/>
  <c r="MB26" i="33"/>
  <c r="HV25" i="33"/>
  <c r="KJ25" i="33" s="1"/>
  <c r="LH25" i="33"/>
  <c r="HC25" i="33"/>
  <c r="HY25" i="33" s="1"/>
  <c r="KM25" i="33" s="1"/>
  <c r="DD26" i="33"/>
  <c r="EV26" i="33" s="1"/>
  <c r="GN26" i="33" s="1"/>
  <c r="LP27" i="33" s="1"/>
  <c r="DF25" i="33"/>
  <c r="EX25" i="33" s="1"/>
  <c r="MN25" i="33" s="1"/>
  <c r="DU25" i="33"/>
  <c r="FM25" i="33" s="1"/>
  <c r="NC25" i="33" s="1"/>
  <c r="CS25" i="33"/>
  <c r="CO26" i="33"/>
  <c r="NP26" i="33"/>
  <c r="NM26" i="33"/>
  <c r="OA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FS25" i="33" s="1"/>
  <c r="ML26" i="33" l="1"/>
  <c r="KZ25" i="33"/>
  <c r="FX25" i="33" s="1"/>
  <c r="QX25" i="33" s="1"/>
  <c r="JI26" i="33"/>
  <c r="JM25" i="33"/>
  <c r="CB26" i="33"/>
  <c r="CX26" i="33" s="1"/>
  <c r="IV26" i="33"/>
  <c r="LL25" i="33"/>
  <c r="GJ25" i="33" s="1"/>
  <c r="RJ25" i="33" s="1"/>
  <c r="OH25" i="33"/>
  <c r="IP26" i="33"/>
  <c r="OQ25" i="33"/>
  <c r="NU26" i="33"/>
  <c r="AG26" i="33" s="1"/>
  <c r="GQ26" i="33"/>
  <c r="LS27" i="33" s="1"/>
  <c r="GF25" i="33"/>
  <c r="OR25" i="33" s="1"/>
  <c r="GA25" i="33"/>
  <c r="RA25" i="33" s="1"/>
  <c r="PV26" i="33"/>
  <c r="OZ26" i="33" s="1"/>
  <c r="DZ26" i="33" s="1"/>
  <c r="HJ26" i="33"/>
  <c r="JX26" i="33" s="1"/>
  <c r="QK25" i="33"/>
  <c r="PO25" i="33" s="1"/>
  <c r="EO25" i="33" s="1"/>
  <c r="HE25" i="33"/>
  <c r="MG26" i="33" s="1"/>
  <c r="ME26" i="33"/>
  <c r="GP25" i="33"/>
  <c r="HL25" i="33" s="1"/>
  <c r="JZ25" i="33" s="1"/>
  <c r="DO25" i="33"/>
  <c r="FG25" i="33" s="1"/>
  <c r="MW25" i="33" s="1"/>
  <c r="DK26" i="33"/>
  <c r="FC26" i="33" s="1"/>
  <c r="MS26" i="33" s="1"/>
  <c r="RD25" i="33"/>
  <c r="QS25" i="33"/>
  <c r="Y26" i="33"/>
  <c r="IK26" i="33"/>
  <c r="NL26" i="33"/>
  <c r="AZ26" i="33"/>
  <c r="BV26" i="33" s="1"/>
  <c r="AM26" i="33"/>
  <c r="IY26" i="33"/>
  <c r="IN26" i="33"/>
  <c r="AB26" i="33"/>
  <c r="OP25" i="33"/>
  <c r="OE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OJ25" i="33" l="1"/>
  <c r="JR26" i="33"/>
  <c r="HM26" i="33"/>
  <c r="KA26" i="33" s="1"/>
  <c r="NV26" i="33"/>
  <c r="AH26" i="33" s="1"/>
  <c r="IS26" i="33"/>
  <c r="NZ26" i="33"/>
  <c r="AL26" i="33" s="1"/>
  <c r="OV25" i="33"/>
  <c r="LI25" i="33"/>
  <c r="GG25" i="33" s="1"/>
  <c r="OS25" i="33" s="1"/>
  <c r="PY26" i="33"/>
  <c r="PC26" i="33" s="1"/>
  <c r="EC26" i="33" s="1"/>
  <c r="RF25" i="33"/>
  <c r="NQ26" i="33"/>
  <c r="IO26" i="33" s="1"/>
  <c r="OM25" i="33"/>
  <c r="QM25" i="33"/>
  <c r="PQ25" i="33" s="1"/>
  <c r="EQ25" i="33" s="1"/>
  <c r="IA25" i="33"/>
  <c r="KO25" i="33" s="1"/>
  <c r="PX25" i="33"/>
  <c r="PB25" i="33" s="1"/>
  <c r="EB25" i="33" s="1"/>
  <c r="LR26" i="33"/>
  <c r="GY25" i="33"/>
  <c r="HU25" i="33" s="1"/>
  <c r="KI25" i="33" s="1"/>
  <c r="GU26" i="33"/>
  <c r="QC26" i="33" s="1"/>
  <c r="PG26" i="33" s="1"/>
  <c r="EG26" i="33" s="1"/>
  <c r="DT26" i="33"/>
  <c r="FL26" i="33" s="1"/>
  <c r="NB26" i="33" s="1"/>
  <c r="CR26" i="33"/>
  <c r="NN26" i="33"/>
  <c r="AX26" i="33"/>
  <c r="BT26" i="33" s="1"/>
  <c r="NI26" i="33"/>
  <c r="AU26" i="33"/>
  <c r="BQ26" i="33" s="1"/>
  <c r="NT26" i="33"/>
  <c r="X26" i="33"/>
  <c r="IJ26" i="33"/>
  <c r="BC26" i="33"/>
  <c r="BY26" i="33" s="1"/>
  <c r="BI26" i="33"/>
  <c r="CE26" i="33" s="1"/>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KT26" i="33"/>
  <c r="FR26" i="33" s="1"/>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JL26" i="33" l="1"/>
  <c r="IT26" i="33"/>
  <c r="KW26" i="33"/>
  <c r="FU26" i="33" s="1"/>
  <c r="IX26" i="33"/>
  <c r="AC26" i="33"/>
  <c r="AY26" i="33" s="1"/>
  <c r="BU26" i="33" s="1"/>
  <c r="KV25" i="33"/>
  <c r="FT25" i="33" s="1"/>
  <c r="QT25" i="33" s="1"/>
  <c r="NW26" i="33"/>
  <c r="AI26" i="33" s="1"/>
  <c r="RG25" i="33"/>
  <c r="QG25" i="33"/>
  <c r="PK25" i="33" s="1"/>
  <c r="EK25" i="33" s="1"/>
  <c r="MA26" i="33"/>
  <c r="HD26" i="33"/>
  <c r="HZ26" i="33" s="1"/>
  <c r="KN26" i="33" s="1"/>
  <c r="LW27" i="33"/>
  <c r="DN26" i="33"/>
  <c r="FF26" i="33" s="1"/>
  <c r="MV26" i="33" s="1"/>
  <c r="HQ26" i="33"/>
  <c r="KE26" i="33" s="1"/>
  <c r="CM26" i="33"/>
  <c r="CP26" i="33"/>
  <c r="CU26" i="33"/>
  <c r="DA26" i="33"/>
  <c r="QU26" i="33"/>
  <c r="QR26" i="33"/>
  <c r="IG26" i="33"/>
  <c r="U26" i="33"/>
  <c r="AQ26" i="33" s="1"/>
  <c r="BM26" i="33" s="1"/>
  <c r="IL26" i="33"/>
  <c r="Z26" i="33"/>
  <c r="AV26" i="33" s="1"/>
  <c r="BR26" i="33" s="1"/>
  <c r="AT26" i="33"/>
  <c r="BP26" i="33" s="1"/>
  <c r="BH26" i="33"/>
  <c r="CD26" i="33" s="1"/>
  <c r="IU26" i="33"/>
  <c r="AF26" i="33"/>
  <c r="IR26" i="33"/>
  <c r="BD26" i="33"/>
  <c r="BZ26" i="33" s="1"/>
  <c r="OG26"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JG26" i="33" l="1"/>
  <c r="JU26" i="33"/>
  <c r="JO26" i="33"/>
  <c r="JJ26" i="33"/>
  <c r="OF25" i="33"/>
  <c r="LE25" i="33"/>
  <c r="GC25" i="33" s="1"/>
  <c r="NS26" i="33" s="1"/>
  <c r="MF27" i="33"/>
  <c r="GX26" i="33"/>
  <c r="LZ27" i="33" s="1"/>
  <c r="QL26" i="33"/>
  <c r="PP26" i="33" s="1"/>
  <c r="EP26" i="33" s="1"/>
  <c r="DI26" i="33"/>
  <c r="FA26" i="33" s="1"/>
  <c r="MQ26" i="33" s="1"/>
  <c r="DW26" i="33"/>
  <c r="FO26" i="33" s="1"/>
  <c r="NE26" i="33" s="1"/>
  <c r="DQ26" i="33"/>
  <c r="FI26" i="33" s="1"/>
  <c r="HA26" i="33" s="1"/>
  <c r="QI26" i="33" s="1"/>
  <c r="DL26" i="33"/>
  <c r="FD26" i="33" s="1"/>
  <c r="MT26" i="33" s="1"/>
  <c r="CL26" i="33"/>
  <c r="CV26" i="33"/>
  <c r="CZ26" i="33"/>
  <c r="CI26" i="33"/>
  <c r="CQ26" i="33"/>
  <c r="CN26" i="33"/>
  <c r="RI25" i="33"/>
  <c r="QY26" i="33"/>
  <c r="NJ26" i="33"/>
  <c r="NK27" i="33"/>
  <c r="BE26" i="33"/>
  <c r="CA26" i="33" s="1"/>
  <c r="NH27" i="33"/>
  <c r="BB26" i="33"/>
  <c r="BX26" i="33" s="1"/>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RC25" i="33" l="1"/>
  <c r="QF26" i="33"/>
  <c r="PJ26" i="33" s="1"/>
  <c r="EJ26" i="33" s="1"/>
  <c r="OO25" i="33"/>
  <c r="MY26" i="33"/>
  <c r="JT26" i="33"/>
  <c r="JH26" i="33"/>
  <c r="JP26" i="33"/>
  <c r="JK26" i="33"/>
  <c r="JF26" i="33"/>
  <c r="JC26" i="33"/>
  <c r="LJ26" i="33"/>
  <c r="HT26" i="33"/>
  <c r="KH26" i="33" s="1"/>
  <c r="GV26" i="33"/>
  <c r="HR26" i="33" s="1"/>
  <c r="KF26" i="33" s="1"/>
  <c r="MC27" i="33"/>
  <c r="HW26" i="33"/>
  <c r="KK26" i="33" s="1"/>
  <c r="HG26" i="33"/>
  <c r="MI27" i="33" s="1"/>
  <c r="GS26" i="33"/>
  <c r="LU27" i="33" s="1"/>
  <c r="DV26" i="33"/>
  <c r="FN26" i="33" s="1"/>
  <c r="ND26" i="33" s="1"/>
  <c r="DE26" i="33"/>
  <c r="EW26" i="33" s="1"/>
  <c r="MM26" i="33" s="1"/>
  <c r="DJ26" i="33"/>
  <c r="FB26" i="33" s="1"/>
  <c r="MR26" i="33" s="1"/>
  <c r="DR26" i="33"/>
  <c r="FJ26" i="33" s="1"/>
  <c r="MZ26" i="33" s="1"/>
  <c r="DM26" i="33"/>
  <c r="FE26" i="33" s="1"/>
  <c r="MU26" i="33" s="1"/>
  <c r="DH26" i="33"/>
  <c r="EZ26" i="33" s="1"/>
  <c r="MP26" i="33" s="1"/>
  <c r="CT26" i="33"/>
  <c r="CW26" i="33"/>
  <c r="NY26" i="33"/>
  <c r="NO27" i="33"/>
  <c r="T27" i="33"/>
  <c r="IF27" i="33"/>
  <c r="W27" i="33"/>
  <c r="II27" i="33"/>
  <c r="IQ26" i="33"/>
  <c r="AE26"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EM26" i="33" s="1"/>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JQ26" i="33" l="1"/>
  <c r="JN26" i="33"/>
  <c r="QD26" i="33"/>
  <c r="PH26" i="33" s="1"/>
  <c r="EH26" i="33" s="1"/>
  <c r="GH26" i="33"/>
  <c r="NX27" i="33" s="1"/>
  <c r="HF26" i="33"/>
  <c r="QN26" i="33" s="1"/>
  <c r="PR26" i="33" s="1"/>
  <c r="ER26" i="33" s="1"/>
  <c r="LX27" i="33"/>
  <c r="IC26" i="33"/>
  <c r="KQ26" i="33" s="1"/>
  <c r="QO26" i="33"/>
  <c r="PS26" i="33" s="1"/>
  <c r="ES26" i="33" s="1"/>
  <c r="GT26" i="33"/>
  <c r="LV27" i="33" s="1"/>
  <c r="HO26" i="33"/>
  <c r="KC26" i="33" s="1"/>
  <c r="QA26" i="33"/>
  <c r="PE26" i="33" s="1"/>
  <c r="EE26" i="33" s="1"/>
  <c r="HB26" i="33"/>
  <c r="HX26" i="33" s="1"/>
  <c r="KL26" i="33" s="1"/>
  <c r="GW26" i="33"/>
  <c r="LY27" i="33" s="1"/>
  <c r="GO26" i="33"/>
  <c r="LQ27" i="33" s="1"/>
  <c r="DP26" i="33"/>
  <c r="FH26" i="33" s="1"/>
  <c r="MX26" i="33" s="1"/>
  <c r="DS26" i="33"/>
  <c r="FK26" i="33" s="1"/>
  <c r="NA26" i="33" s="1"/>
  <c r="GR26" i="33"/>
  <c r="LT27" i="33" s="1"/>
  <c r="RB26" i="33"/>
  <c r="AR26" i="33"/>
  <c r="BN26" i="33" s="1"/>
  <c r="BA26" i="33"/>
  <c r="BW26" i="33" s="1"/>
  <c r="MH27" i="33"/>
  <c r="IM27" i="33"/>
  <c r="AA27" i="33"/>
  <c r="IW26" i="33"/>
  <c r="AK26" i="33"/>
  <c r="AS27" i="33"/>
  <c r="BO27" i="33" s="1"/>
  <c r="AP27" i="33"/>
  <c r="BL27" i="33" s="1"/>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GE26" i="33" s="1"/>
  <c r="LB26" i="33" l="1"/>
  <c r="FZ26" i="33" s="1"/>
  <c r="QZ26" i="33" s="1"/>
  <c r="IB26" i="33"/>
  <c r="KP26" i="33" s="1"/>
  <c r="QJ26" i="33"/>
  <c r="PN26" i="33" s="1"/>
  <c r="EN26" i="33" s="1"/>
  <c r="IV27" i="33"/>
  <c r="AJ27" i="33"/>
  <c r="BF27" i="33" s="1"/>
  <c r="CB27" i="33" s="1"/>
  <c r="QB26" i="33"/>
  <c r="PF26" i="33" s="1"/>
  <c r="EF26" i="33" s="1"/>
  <c r="RH26" i="33"/>
  <c r="OT26" i="33"/>
  <c r="KY26" i="33"/>
  <c r="LM26" i="33"/>
  <c r="HC26" i="33"/>
  <c r="HY26" i="33" s="1"/>
  <c r="KM26" i="33" s="1"/>
  <c r="MD27" i="33"/>
  <c r="HK26" i="33"/>
  <c r="JY26" i="33" s="1"/>
  <c r="PW26" i="33"/>
  <c r="PA26" i="33" s="1"/>
  <c r="EA26" i="33" s="1"/>
  <c r="HP26" i="33"/>
  <c r="KD26" i="33" s="1"/>
  <c r="QE26" i="33"/>
  <c r="PI26" i="33" s="1"/>
  <c r="EI26" i="33" s="1"/>
  <c r="HS26" i="33"/>
  <c r="KG26" i="33" s="1"/>
  <c r="PZ26" i="33"/>
  <c r="PD26" i="33" s="1"/>
  <c r="KX26" i="33" s="1"/>
  <c r="FV26" i="33" s="1"/>
  <c r="HN26" i="33"/>
  <c r="KB26" i="33" s="1"/>
  <c r="GZ26" i="33"/>
  <c r="HV26" i="33" s="1"/>
  <c r="KJ26" i="33" s="1"/>
  <c r="CK27" i="33"/>
  <c r="CS26" i="33"/>
  <c r="CJ26" i="33"/>
  <c r="CH27" i="33"/>
  <c r="RE26" i="33"/>
  <c r="LL26" i="33"/>
  <c r="GJ26" i="33" s="1"/>
  <c r="BG26" i="33"/>
  <c r="CC26" i="33" s="1"/>
  <c r="AW27" i="33"/>
  <c r="BS27" i="33" s="1"/>
  <c r="NR27" i="33"/>
  <c r="OQ26" i="33"/>
  <c r="OL26" i="33"/>
  <c r="W23" i="32"/>
  <c r="X23" i="32" s="1"/>
  <c r="BK69" i="32"/>
  <c r="BN69" i="32" s="1"/>
  <c r="KF48" i="32"/>
  <c r="JW48" i="32"/>
  <c r="LJ48" i="32"/>
  <c r="LA48" i="32"/>
  <c r="KL48" i="32"/>
  <c r="KU48" i="32"/>
  <c r="KZ26" i="33"/>
  <c r="FX26" i="33" s="1"/>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JD26" i="33" l="1"/>
  <c r="JB27" i="33"/>
  <c r="JM26" i="33"/>
  <c r="JE27" i="33"/>
  <c r="LH26" i="33"/>
  <c r="GF26" i="33" s="1"/>
  <c r="OR26" i="33" s="1"/>
  <c r="KU26" i="33"/>
  <c r="FS26" i="33" s="1"/>
  <c r="QS26" i="33" s="1"/>
  <c r="FW26" i="33"/>
  <c r="QW26" i="33" s="1"/>
  <c r="GK26" i="33"/>
  <c r="RK26" i="33" s="1"/>
  <c r="ME27" i="33"/>
  <c r="QK26" i="33"/>
  <c r="PO26" i="33" s="1"/>
  <c r="EO26" i="33" s="1"/>
  <c r="LC26" i="33"/>
  <c r="MB27" i="33"/>
  <c r="ED26" i="33"/>
  <c r="QV26" i="33"/>
  <c r="OH26" i="33"/>
  <c r="QH26" i="33"/>
  <c r="PL26" i="33" s="1"/>
  <c r="EL26" i="33" s="1"/>
  <c r="DO26" i="33"/>
  <c r="FG26" i="33" s="1"/>
  <c r="MW26" i="33" s="1"/>
  <c r="DG27" i="33"/>
  <c r="EY27" i="33" s="1"/>
  <c r="MO27" i="33" s="1"/>
  <c r="DD27" i="33"/>
  <c r="EV27" i="33" s="1"/>
  <c r="ML27" i="33" s="1"/>
  <c r="DF26" i="33"/>
  <c r="EX26" i="33" s="1"/>
  <c r="MN26" i="33" s="1"/>
  <c r="CX27" i="33"/>
  <c r="CY26" i="33"/>
  <c r="CO27" i="33"/>
  <c r="RJ26" i="33"/>
  <c r="RF26" i="33"/>
  <c r="QX26" i="33"/>
  <c r="OV26" i="33"/>
  <c r="NL27" i="33"/>
  <c r="NZ27" i="33"/>
  <c r="AD27" i="33"/>
  <c r="AZ27" i="33" s="1"/>
  <c r="IP27" i="33"/>
  <c r="NP27" i="33"/>
  <c r="NU27"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JI27" i="33" l="1"/>
  <c r="JS26" i="33"/>
  <c r="JR27" i="33"/>
  <c r="NM27" i="33"/>
  <c r="IK27" i="33" s="1"/>
  <c r="OE26" i="33"/>
  <c r="OI26" i="33"/>
  <c r="OW26" i="33"/>
  <c r="OA27" i="33"/>
  <c r="AM27" i="33" s="1"/>
  <c r="BI27" i="33" s="1"/>
  <c r="CE27" i="33" s="1"/>
  <c r="GA26" i="33"/>
  <c r="RA26" i="33" s="1"/>
  <c r="LI26" i="33"/>
  <c r="GY26" i="33"/>
  <c r="HU26" i="33" s="1"/>
  <c r="KI26" i="33" s="1"/>
  <c r="GQ27" i="33"/>
  <c r="LS28" i="33" s="1"/>
  <c r="LF26" i="33"/>
  <c r="GP26" i="33"/>
  <c r="PX26" i="33" s="1"/>
  <c r="PB26" i="33" s="1"/>
  <c r="EB26" i="33" s="1"/>
  <c r="GN27" i="33"/>
  <c r="LP28" i="33" s="1"/>
  <c r="DK27" i="33"/>
  <c r="FC27" i="33" s="1"/>
  <c r="MS27" i="33" s="1"/>
  <c r="DU26" i="33"/>
  <c r="FM26" i="33" s="1"/>
  <c r="NC26" i="33" s="1"/>
  <c r="DT27" i="33"/>
  <c r="FL27" i="33" s="1"/>
  <c r="NB27" i="33" s="1"/>
  <c r="BV27" i="33"/>
  <c r="NN27" i="33"/>
  <c r="X27" i="33"/>
  <c r="AT27" i="33" s="1"/>
  <c r="BP27" i="33" s="1"/>
  <c r="IJ27" i="33"/>
  <c r="NI27" i="33"/>
  <c r="NV27" i="33"/>
  <c r="IS27" i="33"/>
  <c r="AG27" i="33"/>
  <c r="IN27" i="33"/>
  <c r="AB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Y27" i="33" l="1"/>
  <c r="AU27" i="33" s="1"/>
  <c r="BQ27" i="33" s="1"/>
  <c r="QG26" i="33"/>
  <c r="PK26" i="33" s="1"/>
  <c r="EK26" i="33" s="1"/>
  <c r="IY27" i="33"/>
  <c r="OM26" i="33"/>
  <c r="NQ27" i="33"/>
  <c r="IO27" i="33" s="1"/>
  <c r="GG26" i="33"/>
  <c r="NW27" i="33" s="1"/>
  <c r="IU27" i="33" s="1"/>
  <c r="GD26" i="33"/>
  <c r="OP26" i="33" s="1"/>
  <c r="PY27" i="33"/>
  <c r="PC27" i="33" s="1"/>
  <c r="EC27" i="33" s="1"/>
  <c r="HM27" i="33"/>
  <c r="KA27" i="33" s="1"/>
  <c r="HE26" i="33"/>
  <c r="QM26" i="33" s="1"/>
  <c r="PQ26" i="33" s="1"/>
  <c r="EQ26" i="33" s="1"/>
  <c r="MA27" i="33"/>
  <c r="HJ27" i="33"/>
  <c r="JX27" i="33" s="1"/>
  <c r="HD27" i="33"/>
  <c r="QL27" i="33" s="1"/>
  <c r="PP27" i="33" s="1"/>
  <c r="EP27" i="33" s="1"/>
  <c r="LR27" i="33"/>
  <c r="PV27" i="33"/>
  <c r="OZ27" i="33" s="1"/>
  <c r="DZ27" i="33" s="1"/>
  <c r="HL26" i="33"/>
  <c r="JZ26" i="33" s="1"/>
  <c r="GU27" i="33"/>
  <c r="HQ27" i="33" s="1"/>
  <c r="KE27" i="33" s="1"/>
  <c r="CL27" i="33"/>
  <c r="DA27" i="33"/>
  <c r="CR27" i="33"/>
  <c r="BC27" i="33"/>
  <c r="BY27" i="33" s="1"/>
  <c r="AX27" i="33"/>
  <c r="BT27" i="33" s="1"/>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BX71" i="32"/>
  <c r="BY72" i="32"/>
  <c r="BR72" i="32" s="1"/>
  <c r="BS72" i="32" s="1"/>
  <c r="BT72" i="32" s="1"/>
  <c r="BU72" i="32" s="1"/>
  <c r="JL27" i="33" l="1"/>
  <c r="JU27" i="33"/>
  <c r="JF27" i="33"/>
  <c r="AC27" i="33"/>
  <c r="AI27" i="33"/>
  <c r="RD26" i="33"/>
  <c r="NT27" i="33"/>
  <c r="IR27" i="33" s="1"/>
  <c r="OS26" i="33"/>
  <c r="RG26" i="33"/>
  <c r="KW27" i="33"/>
  <c r="MF28" i="33"/>
  <c r="IA26" i="33"/>
  <c r="KO26" i="33" s="1"/>
  <c r="MG27" i="33"/>
  <c r="HZ27" i="33"/>
  <c r="KN27" i="33" s="1"/>
  <c r="KT27" i="33"/>
  <c r="LW28" i="33"/>
  <c r="QC27" i="33"/>
  <c r="PG27" i="33" s="1"/>
  <c r="EG27" i="33" s="1"/>
  <c r="DN27" i="33"/>
  <c r="FF27" i="33" s="1"/>
  <c r="MV27" i="33" s="1"/>
  <c r="DW27" i="33"/>
  <c r="FO27" i="33" s="1"/>
  <c r="HG27" i="33" s="1"/>
  <c r="MI28" i="33" s="1"/>
  <c r="DH27" i="33"/>
  <c r="EZ27" i="33" s="1"/>
  <c r="MP27" i="33" s="1"/>
  <c r="CP27" i="33"/>
  <c r="CM27" i="33"/>
  <c r="CZ27" i="33"/>
  <c r="CU27" i="33"/>
  <c r="RC26" i="33"/>
  <c r="QT26" i="33"/>
  <c r="LK26" i="33"/>
  <c r="GI26" i="33" s="1"/>
  <c r="LJ27" i="33"/>
  <c r="GH27" i="33" s="1"/>
  <c r="BD27" i="33"/>
  <c r="BZ27" i="33" s="1"/>
  <c r="AV27" i="33"/>
  <c r="BR27" i="33" s="1"/>
  <c r="AQ27" i="33"/>
  <c r="BM27" i="33" s="1"/>
  <c r="AY27" i="33"/>
  <c r="BU27" i="33" s="1"/>
  <c r="BE27" i="33"/>
  <c r="CA27" i="33" s="1"/>
  <c r="OO26"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NE27" i="33" l="1"/>
  <c r="JJ27" i="33"/>
  <c r="JO27" i="33"/>
  <c r="JT27" i="33"/>
  <c r="JG27" i="33"/>
  <c r="AF27" i="33"/>
  <c r="FR27" i="33"/>
  <c r="OD27" i="33" s="1"/>
  <c r="FU27" i="33"/>
  <c r="GX27" i="33"/>
  <c r="LZ28" i="33" s="1"/>
  <c r="LA27" i="33"/>
  <c r="QO27" i="33"/>
  <c r="PS27" i="33" s="1"/>
  <c r="ES27" i="33" s="1"/>
  <c r="IC27" i="33"/>
  <c r="KQ27" i="33" s="1"/>
  <c r="GR27" i="33"/>
  <c r="PZ27" i="33" s="1"/>
  <c r="PD27" i="33" s="1"/>
  <c r="ED27" i="33" s="1"/>
  <c r="DL27" i="33"/>
  <c r="FD27" i="33" s="1"/>
  <c r="MT27" i="33" s="1"/>
  <c r="DQ27" i="33"/>
  <c r="FI27" i="33" s="1"/>
  <c r="MY27" i="33" s="1"/>
  <c r="DI27" i="33"/>
  <c r="FA27" i="33" s="1"/>
  <c r="MQ27" i="33" s="1"/>
  <c r="DV27" i="33"/>
  <c r="FN27" i="33" s="1"/>
  <c r="ND27" i="33" s="1"/>
  <c r="CQ27" i="33"/>
  <c r="CI27" i="33"/>
  <c r="CN27" i="33"/>
  <c r="CV27" i="33"/>
  <c r="CW27" i="33"/>
  <c r="RI26" i="33"/>
  <c r="RH27" i="33"/>
  <c r="OT27" i="33"/>
  <c r="OU26" i="33"/>
  <c r="NJ27" i="33"/>
  <c r="NY27" i="33"/>
  <c r="NS27" i="33"/>
  <c r="NX28" i="33"/>
  <c r="BB27" i="33"/>
  <c r="BX27" i="33" s="1"/>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JH27" i="33" l="1"/>
  <c r="JC27" i="33"/>
  <c r="JQ27" i="33"/>
  <c r="JK27" i="33"/>
  <c r="JP27" i="33"/>
  <c r="NH28" i="33"/>
  <c r="IF28" i="33" s="1"/>
  <c r="HT27" i="33"/>
  <c r="KH27" i="33" s="1"/>
  <c r="OG27" i="33"/>
  <c r="NK28" i="33"/>
  <c r="QU27" i="33"/>
  <c r="FY27" i="33"/>
  <c r="QY27" i="33" s="1"/>
  <c r="QR27" i="33"/>
  <c r="QF27" i="33"/>
  <c r="PJ27" i="33" s="1"/>
  <c r="EJ27" i="33" s="1"/>
  <c r="HN27" i="33"/>
  <c r="KB27" i="33" s="1"/>
  <c r="LT28" i="33"/>
  <c r="GS27" i="33"/>
  <c r="QA27" i="33" s="1"/>
  <c r="PE27" i="33" s="1"/>
  <c r="EE27" i="33" s="1"/>
  <c r="GV27" i="33"/>
  <c r="LX28" i="33" s="1"/>
  <c r="HF27" i="33"/>
  <c r="IB27" i="33" s="1"/>
  <c r="KP27" i="33" s="1"/>
  <c r="HA27" i="33"/>
  <c r="HW27" i="33" s="1"/>
  <c r="KK27" i="33" s="1"/>
  <c r="DE27" i="33"/>
  <c r="EW27" i="33" s="1"/>
  <c r="MM27" i="33" s="1"/>
  <c r="DS27" i="33"/>
  <c r="FK27" i="33" s="1"/>
  <c r="NA27" i="33" s="1"/>
  <c r="DM27" i="33"/>
  <c r="FE27" i="33" s="1"/>
  <c r="MU27" i="33" s="1"/>
  <c r="DR27" i="33"/>
  <c r="FJ27" i="33" s="1"/>
  <c r="HB27" i="33" s="1"/>
  <c r="MD28" i="33" s="1"/>
  <c r="DJ27" i="33"/>
  <c r="FB27" i="33" s="1"/>
  <c r="MR27" i="33" s="1"/>
  <c r="CT27" i="33"/>
  <c r="AE27" i="33"/>
  <c r="IQ27" i="33"/>
  <c r="V27" i="33"/>
  <c r="IH27" i="33"/>
  <c r="IV28" i="33"/>
  <c r="AJ28" i="33"/>
  <c r="T28" i="33"/>
  <c r="AK27" i="33"/>
  <c r="IW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MZ27" i="33" l="1"/>
  <c r="JN27" i="33"/>
  <c r="LD27" i="33"/>
  <c r="GB27" i="33" s="1"/>
  <c r="NR28" i="33" s="1"/>
  <c r="QN27" i="33"/>
  <c r="PR27" i="33" s="1"/>
  <c r="ER27" i="33" s="1"/>
  <c r="QI27" i="33"/>
  <c r="PM27" i="33" s="1"/>
  <c r="LG27" i="33" s="1"/>
  <c r="OK27" i="33"/>
  <c r="W28" i="33"/>
  <c r="AS28" i="33" s="1"/>
  <c r="BO28" i="33" s="1"/>
  <c r="CK28" i="33" s="1"/>
  <c r="II28" i="33"/>
  <c r="NO28" i="33"/>
  <c r="IM28" i="33" s="1"/>
  <c r="MC28" i="33"/>
  <c r="HO27" i="33"/>
  <c r="KC27" i="33" s="1"/>
  <c r="HR27" i="33"/>
  <c r="KF27" i="33" s="1"/>
  <c r="MH28" i="33"/>
  <c r="QD27" i="33"/>
  <c r="PH27" i="33" s="1"/>
  <c r="EH27" i="33" s="1"/>
  <c r="LU28" i="33"/>
  <c r="HC27" i="33"/>
  <c r="QK27" i="33" s="1"/>
  <c r="PO27" i="33" s="1"/>
  <c r="EO27" i="33" s="1"/>
  <c r="GT27" i="33"/>
  <c r="QB27" i="33" s="1"/>
  <c r="PF27" i="33" s="1"/>
  <c r="EF27" i="33" s="1"/>
  <c r="GO27" i="33"/>
  <c r="HK27" i="33" s="1"/>
  <c r="JY27" i="33" s="1"/>
  <c r="GW27" i="33"/>
  <c r="HS27" i="33" s="1"/>
  <c r="KG27" i="33" s="1"/>
  <c r="DP27" i="33"/>
  <c r="FH27" i="33" s="1"/>
  <c r="GZ27" i="33" s="1"/>
  <c r="MB28" i="33" s="1"/>
  <c r="RK27" i="33"/>
  <c r="QV27" i="33"/>
  <c r="ON27" i="33"/>
  <c r="QJ27" i="33"/>
  <c r="PN27" i="33" s="1"/>
  <c r="EN27" i="33" s="1"/>
  <c r="HX27" i="33"/>
  <c r="KL27" i="33" s="1"/>
  <c r="BG27" i="33"/>
  <c r="CC27" i="33" s="1"/>
  <c r="BF28" i="33"/>
  <c r="CB28" i="33" s="1"/>
  <c r="BA27" i="33"/>
  <c r="BW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FW27" i="33" s="1"/>
  <c r="CC73" i="32"/>
  <c r="LV51" i="32"/>
  <c r="LL51" i="32" s="1"/>
  <c r="LW50" i="32"/>
  <c r="LQ50" i="32"/>
  <c r="LR50" i="32" s="1"/>
  <c r="MX27" i="33" l="1"/>
  <c r="RB27" i="33"/>
  <c r="JE28" i="33"/>
  <c r="LL27" i="33"/>
  <c r="GJ27" i="33" s="1"/>
  <c r="OV27" i="33" s="1"/>
  <c r="EM27" i="33"/>
  <c r="AA28" i="33"/>
  <c r="AW28" i="33" s="1"/>
  <c r="BS28" i="33" s="1"/>
  <c r="CO28" i="33" s="1"/>
  <c r="GE27" i="33"/>
  <c r="RE27" i="33" s="1"/>
  <c r="LB27" i="33"/>
  <c r="FZ27" i="33" s="1"/>
  <c r="QZ27" i="33" s="1"/>
  <c r="LQ28" i="33"/>
  <c r="PW27" i="33"/>
  <c r="PA27" i="33" s="1"/>
  <c r="EA27" i="33" s="1"/>
  <c r="HY27" i="33"/>
  <c r="KM27" i="33" s="1"/>
  <c r="ME28" i="33"/>
  <c r="LY28" i="33"/>
  <c r="QE27" i="33"/>
  <c r="PI27" i="33" s="1"/>
  <c r="EI27" i="33" s="1"/>
  <c r="LV28" i="33"/>
  <c r="HP27" i="33"/>
  <c r="KD27" i="33" s="1"/>
  <c r="DG28" i="33"/>
  <c r="EY28" i="33" s="1"/>
  <c r="MO28" i="33" s="1"/>
  <c r="CJ27" i="33"/>
  <c r="CY27" i="33"/>
  <c r="CH28" i="33"/>
  <c r="CS27" i="33"/>
  <c r="CX28" i="33"/>
  <c r="QH27" i="33"/>
  <c r="PL27" i="33" s="1"/>
  <c r="EL27" i="33" s="1"/>
  <c r="HV27" i="33"/>
  <c r="KJ27" i="33" s="1"/>
  <c r="QW27" i="33"/>
  <c r="AD28" i="33"/>
  <c r="IP28" i="33"/>
  <c r="NL28" i="33"/>
  <c r="OA28" i="33"/>
  <c r="OI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JB28" i="33" l="1"/>
  <c r="JS27" i="33"/>
  <c r="JD27" i="33"/>
  <c r="JI28" i="33"/>
  <c r="JR28" i="33"/>
  <c r="JM27" i="33"/>
  <c r="RJ27" i="33"/>
  <c r="NU28" i="33"/>
  <c r="IS28" i="33" s="1"/>
  <c r="OQ27" i="33"/>
  <c r="OL27" i="33"/>
  <c r="KU27" i="33"/>
  <c r="FS27" i="33" s="1"/>
  <c r="OE27" i="33" s="1"/>
  <c r="LC27" i="33"/>
  <c r="GQ28" i="33"/>
  <c r="HM28" i="33" s="1"/>
  <c r="KA28" i="33" s="1"/>
  <c r="DK28" i="33"/>
  <c r="FC28" i="33" s="1"/>
  <c r="MS28" i="33" s="1"/>
  <c r="DU27" i="33"/>
  <c r="FM27" i="33" s="1"/>
  <c r="NC27" i="33" s="1"/>
  <c r="DO27" i="33"/>
  <c r="FG27" i="33" s="1"/>
  <c r="MW27" i="33" s="1"/>
  <c r="DD28" i="33"/>
  <c r="EV28" i="33" s="1"/>
  <c r="ML28" i="33" s="1"/>
  <c r="DT28" i="33"/>
  <c r="FL28" i="33" s="1"/>
  <c r="NB28" i="33" s="1"/>
  <c r="DF27" i="33"/>
  <c r="EX27" i="33" s="1"/>
  <c r="MN27" i="33" s="1"/>
  <c r="RG27" i="33"/>
  <c r="RF27" i="33"/>
  <c r="QX27" i="33"/>
  <c r="QS27" i="33"/>
  <c r="NP28" i="33"/>
  <c r="IJ28" i="33"/>
  <c r="X28" i="33"/>
  <c r="NM28" i="33"/>
  <c r="AM28" i="33"/>
  <c r="BI28" i="33" s="1"/>
  <c r="CE28" i="33" s="1"/>
  <c r="IY28" i="33"/>
  <c r="NZ28" i="33"/>
  <c r="AZ28" i="33"/>
  <c r="BV28" i="33" s="1"/>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AG28" i="33" l="1"/>
  <c r="BC28" i="33" s="1"/>
  <c r="BY28" i="33" s="1"/>
  <c r="NI28" i="33"/>
  <c r="U28" i="33" s="1"/>
  <c r="GA27" i="33"/>
  <c r="NQ28" i="33" s="1"/>
  <c r="IO28" i="33" s="1"/>
  <c r="LS29" i="33"/>
  <c r="PY28" i="33"/>
  <c r="PC28" i="33" s="1"/>
  <c r="EC28" i="33" s="1"/>
  <c r="HD28" i="33"/>
  <c r="HZ28" i="33" s="1"/>
  <c r="KN28" i="33" s="1"/>
  <c r="HE27" i="33"/>
  <c r="MG28" i="33" s="1"/>
  <c r="GP27" i="33"/>
  <c r="HL27" i="33" s="1"/>
  <c r="JZ27" i="33" s="1"/>
  <c r="GU28" i="33"/>
  <c r="LW29" i="33" s="1"/>
  <c r="GY27" i="33"/>
  <c r="QG27" i="33" s="1"/>
  <c r="PK27" i="33" s="1"/>
  <c r="EK27" i="33" s="1"/>
  <c r="GN28" i="33"/>
  <c r="HJ28" i="33" s="1"/>
  <c r="JX28" i="33" s="1"/>
  <c r="DA28" i="33"/>
  <c r="CR28" i="33"/>
  <c r="RD27" i="33"/>
  <c r="NV28" i="33"/>
  <c r="IG28" i="33"/>
  <c r="NW28" i="33"/>
  <c r="IX28" i="33"/>
  <c r="AL28" i="33"/>
  <c r="AT28" i="33"/>
  <c r="BP28" i="33" s="1"/>
  <c r="AB28" i="33"/>
  <c r="IN28" i="33"/>
  <c r="NN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JL28" i="33" l="1"/>
  <c r="OM27" i="33"/>
  <c r="QM27" i="33"/>
  <c r="PQ27" i="33" s="1"/>
  <c r="EQ27" i="33" s="1"/>
  <c r="RA27" i="33"/>
  <c r="DW28" i="33"/>
  <c r="FO28" i="33" s="1"/>
  <c r="NE28" i="33" s="1"/>
  <c r="JU28" i="33"/>
  <c r="AC28" i="33"/>
  <c r="AY28" i="33" s="1"/>
  <c r="BU28" i="33" s="1"/>
  <c r="IA27" i="33"/>
  <c r="KO27" i="33" s="1"/>
  <c r="LR28" i="33"/>
  <c r="KW28" i="33"/>
  <c r="MF29" i="33"/>
  <c r="QL28" i="33"/>
  <c r="PP28" i="33" s="1"/>
  <c r="EP28" i="33" s="1"/>
  <c r="PX27" i="33"/>
  <c r="PB27" i="33" s="1"/>
  <c r="EB27" i="33" s="1"/>
  <c r="LE27" i="33"/>
  <c r="QC28" i="33"/>
  <c r="PG28" i="33" s="1"/>
  <c r="EG28" i="33" s="1"/>
  <c r="HU27" i="33"/>
  <c r="KI27" i="33" s="1"/>
  <c r="MA28" i="33"/>
  <c r="HQ28" i="33"/>
  <c r="KE28" i="33" s="1"/>
  <c r="LP29" i="33"/>
  <c r="PV28" i="33"/>
  <c r="OZ28" i="33" s="1"/>
  <c r="KT28" i="33" s="1"/>
  <c r="DN28" i="33"/>
  <c r="FF28" i="33" s="1"/>
  <c r="GX28" i="33" s="1"/>
  <c r="LZ29" i="33" s="1"/>
  <c r="CL28" i="33"/>
  <c r="CU28" i="33"/>
  <c r="NT28" i="33"/>
  <c r="AI28" i="33"/>
  <c r="IU28" i="33"/>
  <c r="AU28" i="33"/>
  <c r="BQ28" i="33" s="1"/>
  <c r="IL28" i="33"/>
  <c r="Z28" i="33"/>
  <c r="AV28" i="33" s="1"/>
  <c r="BR28" i="33" s="1"/>
  <c r="BH28" i="33"/>
  <c r="CD28" i="33" s="1"/>
  <c r="AQ28" i="33"/>
  <c r="BM28" i="33" s="1"/>
  <c r="IT28" i="33"/>
  <c r="AH28" i="33"/>
  <c r="AX28" i="33"/>
  <c r="BT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LK27" i="33" l="1"/>
  <c r="GI27" i="33" s="1"/>
  <c r="OU27" i="33" s="1"/>
  <c r="MV28" i="33"/>
  <c r="JF28" i="33"/>
  <c r="JO28" i="33"/>
  <c r="HG28" i="33"/>
  <c r="MI29" i="33" s="1"/>
  <c r="GC27" i="33"/>
  <c r="RC27" i="33" s="1"/>
  <c r="FU28" i="33"/>
  <c r="OG28" i="33" s="1"/>
  <c r="FR28" i="33"/>
  <c r="QR28" i="33" s="1"/>
  <c r="KV27" i="33"/>
  <c r="FT27" i="33" s="1"/>
  <c r="OF27" i="33" s="1"/>
  <c r="LA28" i="33"/>
  <c r="LJ28" i="33"/>
  <c r="HT28" i="33"/>
  <c r="KH28" i="33" s="1"/>
  <c r="DZ28" i="33"/>
  <c r="QF28" i="33"/>
  <c r="PJ28" i="33" s="1"/>
  <c r="EJ28" i="33" s="1"/>
  <c r="DQ28" i="33"/>
  <c r="FI28" i="33" s="1"/>
  <c r="MY28" i="33" s="1"/>
  <c r="DH28" i="33"/>
  <c r="EZ28" i="33" s="1"/>
  <c r="GR28" i="33" s="1"/>
  <c r="LT29" i="33" s="1"/>
  <c r="CN28" i="33"/>
  <c r="CQ28" i="33"/>
  <c r="CI28" i="33"/>
  <c r="CP28" i="33"/>
  <c r="CZ28" i="33"/>
  <c r="CM28" i="33"/>
  <c r="AF28" i="33"/>
  <c r="IR28" i="33"/>
  <c r="BD28" i="33"/>
  <c r="BZ28" i="33" s="1"/>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I27" i="33" l="1"/>
  <c r="NY28" i="33"/>
  <c r="IW28" i="33" s="1"/>
  <c r="MP28" i="33"/>
  <c r="JC28" i="33"/>
  <c r="JG28" i="33"/>
  <c r="JT28" i="33"/>
  <c r="JH28" i="33"/>
  <c r="JJ28" i="33"/>
  <c r="NJ28" i="33"/>
  <c r="IH28" i="33" s="1"/>
  <c r="QT27" i="33"/>
  <c r="QO28" i="33"/>
  <c r="PS28" i="33" s="1"/>
  <c r="ES28" i="33" s="1"/>
  <c r="NS28" i="33"/>
  <c r="IQ28" i="33" s="1"/>
  <c r="IC28" i="33"/>
  <c r="KQ28" i="33" s="1"/>
  <c r="NK29" i="33"/>
  <c r="W29" i="33" s="1"/>
  <c r="NH29" i="33"/>
  <c r="IF29" i="33" s="1"/>
  <c r="OO27" i="33"/>
  <c r="OD28" i="33"/>
  <c r="LD28" i="33"/>
  <c r="GB28" i="33" s="1"/>
  <c r="RB28" i="33" s="1"/>
  <c r="DM28" i="33"/>
  <c r="FE28" i="33" s="1"/>
  <c r="MU28" i="33" s="1"/>
  <c r="JK28" i="33"/>
  <c r="FY28" i="33"/>
  <c r="OK28" i="33" s="1"/>
  <c r="QU28" i="33"/>
  <c r="GH28" i="33"/>
  <c r="NX29" i="33" s="1"/>
  <c r="IV29" i="33" s="1"/>
  <c r="HA28" i="33"/>
  <c r="QI28" i="33" s="1"/>
  <c r="PM28" i="33" s="1"/>
  <c r="EM28" i="33" s="1"/>
  <c r="HN28" i="33"/>
  <c r="KB28" i="33" s="1"/>
  <c r="PZ28" i="33"/>
  <c r="PD28" i="33" s="1"/>
  <c r="ED28" i="33" s="1"/>
  <c r="DE28" i="33"/>
  <c r="EW28" i="33" s="1"/>
  <c r="MM28" i="33" s="1"/>
  <c r="DI28" i="33"/>
  <c r="FA28" i="33" s="1"/>
  <c r="MQ28" i="33" s="1"/>
  <c r="DV28" i="33"/>
  <c r="FN28" i="33" s="1"/>
  <c r="ND28" i="33" s="1"/>
  <c r="DJ28" i="33"/>
  <c r="FB28" i="33" s="1"/>
  <c r="MR28" i="33" s="1"/>
  <c r="DL28" i="33"/>
  <c r="FD28" i="33" s="1"/>
  <c r="MT28" i="33" s="1"/>
  <c r="CW28" i="33"/>
  <c r="CV28" i="33"/>
  <c r="AK28" i="33"/>
  <c r="T29"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GW28" i="33" l="1"/>
  <c r="QE28" i="33" s="1"/>
  <c r="II29" i="33"/>
  <c r="V28" i="33"/>
  <c r="JQ28" i="33"/>
  <c r="JP28" i="33"/>
  <c r="LM28" i="33"/>
  <c r="GK28" i="33" s="1"/>
  <c r="RK28" i="33" s="1"/>
  <c r="AE28" i="33"/>
  <c r="BA28" i="33" s="1"/>
  <c r="BW28" i="33" s="1"/>
  <c r="ON28" i="33"/>
  <c r="OT28" i="33"/>
  <c r="RH28" i="33"/>
  <c r="NO29" i="33"/>
  <c r="AA29" i="33" s="1"/>
  <c r="QY28" i="33"/>
  <c r="AJ29" i="33"/>
  <c r="BF29" i="33" s="1"/>
  <c r="CB29" i="33" s="1"/>
  <c r="HW28" i="33"/>
  <c r="KK28" i="33" s="1"/>
  <c r="GV28" i="33"/>
  <c r="HR28" i="33" s="1"/>
  <c r="KF28" i="33" s="1"/>
  <c r="MC29" i="33"/>
  <c r="GO28" i="33"/>
  <c r="LQ29" i="33" s="1"/>
  <c r="GS28" i="33"/>
  <c r="LU29" i="33" s="1"/>
  <c r="HF28" i="33"/>
  <c r="QN28" i="33" s="1"/>
  <c r="PR28" i="33" s="1"/>
  <c r="ER28" i="33" s="1"/>
  <c r="GT28" i="33"/>
  <c r="HP28" i="33" s="1"/>
  <c r="KD28" i="33" s="1"/>
  <c r="DR28" i="33"/>
  <c r="FJ28" i="33" s="1"/>
  <c r="MZ28" i="33" s="1"/>
  <c r="DS28" i="33"/>
  <c r="FK28" i="33" s="1"/>
  <c r="NA28" i="33" s="1"/>
  <c r="CT28" i="33"/>
  <c r="LY29" i="33"/>
  <c r="HS28" i="33"/>
  <c r="KG28" i="33" s="1"/>
  <c r="AR28" i="33"/>
  <c r="BN28" i="33" s="1"/>
  <c r="NR29" i="33"/>
  <c r="BG28" i="33"/>
  <c r="CC28" i="33" s="1"/>
  <c r="AS29" i="33"/>
  <c r="BO29" i="33" s="1"/>
  <c r="AP29" i="33"/>
  <c r="BL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EI28" i="33" s="1"/>
  <c r="JP52" i="32"/>
  <c r="CC76" i="32"/>
  <c r="BJ77" i="32"/>
  <c r="BC77" i="32" s="1"/>
  <c r="BD77" i="32" s="1"/>
  <c r="BE77" i="32" s="1"/>
  <c r="BF77" i="32" s="1"/>
  <c r="BK76" i="32"/>
  <c r="HW76" i="32"/>
  <c r="KX28" i="33"/>
  <c r="FV28" i="33" s="1"/>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JN28" i="33" l="1"/>
  <c r="OW28" i="33"/>
  <c r="IM29" i="33"/>
  <c r="LX29" i="33"/>
  <c r="QD28" i="33"/>
  <c r="PH28" i="33" s="1"/>
  <c r="EH28" i="33" s="1"/>
  <c r="QA28" i="33"/>
  <c r="PE28" i="33" s="1"/>
  <c r="EE28" i="33" s="1"/>
  <c r="HO28" i="33"/>
  <c r="KC28" i="33" s="1"/>
  <c r="HC28" i="33"/>
  <c r="HY28" i="33" s="1"/>
  <c r="KM28" i="33" s="1"/>
  <c r="PW28" i="33"/>
  <c r="PA28" i="33" s="1"/>
  <c r="EA28" i="33" s="1"/>
  <c r="MH29" i="33"/>
  <c r="IB28" i="33"/>
  <c r="KP28" i="33" s="1"/>
  <c r="HK28" i="33"/>
  <c r="JY28" i="33" s="1"/>
  <c r="HB28" i="33"/>
  <c r="QJ28" i="33" s="1"/>
  <c r="PN28" i="33" s="1"/>
  <c r="EN28" i="33" s="1"/>
  <c r="LV29" i="33"/>
  <c r="QB28" i="33"/>
  <c r="PF28" i="33" s="1"/>
  <c r="EF28" i="33" s="1"/>
  <c r="DP28" i="33"/>
  <c r="FH28" i="33" s="1"/>
  <c r="MX28" i="33" s="1"/>
  <c r="CK29" i="33"/>
  <c r="CY28" i="33"/>
  <c r="CJ28" i="33"/>
  <c r="CH29" i="33"/>
  <c r="CX29" i="33"/>
  <c r="CS28" i="33"/>
  <c r="RE28" i="33"/>
  <c r="QV28" i="33"/>
  <c r="IP29" i="33"/>
  <c r="AD29" i="33"/>
  <c r="OA29" i="33"/>
  <c r="AW29" i="33"/>
  <c r="BS29" i="33" s="1"/>
  <c r="OQ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JD28" i="33" l="1"/>
  <c r="JM28" i="33"/>
  <c r="JS28" i="33"/>
  <c r="JR29" i="33"/>
  <c r="JE29" i="33"/>
  <c r="JB29" i="33"/>
  <c r="LB28" i="33"/>
  <c r="FZ28" i="33" s="1"/>
  <c r="OL28" i="33" s="1"/>
  <c r="KY28" i="33"/>
  <c r="FW28" i="33" s="1"/>
  <c r="QW28" i="33" s="1"/>
  <c r="QK28" i="33"/>
  <c r="PO28" i="33" s="1"/>
  <c r="EO28" i="33" s="1"/>
  <c r="ME29" i="33"/>
  <c r="KU28" i="33"/>
  <c r="KZ28" i="33"/>
  <c r="MD29" i="33"/>
  <c r="HX28" i="33"/>
  <c r="KL28" i="33" s="1"/>
  <c r="GZ28" i="33"/>
  <c r="HV28" i="33" s="1"/>
  <c r="KJ28" i="33" s="1"/>
  <c r="DO28" i="33"/>
  <c r="FG28" i="33" s="1"/>
  <c r="MW28" i="33" s="1"/>
  <c r="DD29" i="33"/>
  <c r="EV29" i="33" s="1"/>
  <c r="GN29" i="33" s="1"/>
  <c r="DU28" i="33"/>
  <c r="FM28" i="33" s="1"/>
  <c r="HE28" i="33" s="1"/>
  <c r="QM28" i="33" s="1"/>
  <c r="DT29" i="33"/>
  <c r="FL29" i="33" s="1"/>
  <c r="NB29" i="33" s="1"/>
  <c r="DG29" i="33"/>
  <c r="EY29" i="33" s="1"/>
  <c r="MO29" i="33" s="1"/>
  <c r="DF28" i="33"/>
  <c r="EX28" i="33" s="1"/>
  <c r="MN28" i="33" s="1"/>
  <c r="CO29" i="33"/>
  <c r="RJ28" i="33"/>
  <c r="RA28" i="33"/>
  <c r="NU29" i="33"/>
  <c r="AZ29" i="33"/>
  <c r="BV29" i="33" s="1"/>
  <c r="NL29" i="33"/>
  <c r="IY29" i="33"/>
  <c r="AM29" i="33"/>
  <c r="OV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NC28" i="33" l="1"/>
  <c r="ML29" i="33"/>
  <c r="NM29" i="33"/>
  <c r="IK29" i="33" s="1"/>
  <c r="JI29" i="33"/>
  <c r="QZ28" i="33"/>
  <c r="OI28" i="33"/>
  <c r="LI28" i="33"/>
  <c r="GG28" i="33" s="1"/>
  <c r="OS28" i="33" s="1"/>
  <c r="FX28" i="33"/>
  <c r="OJ28" i="33" s="1"/>
  <c r="FS28" i="33"/>
  <c r="NI29" i="33" s="1"/>
  <c r="IG29" i="33" s="1"/>
  <c r="MB29" i="33"/>
  <c r="HD29" i="33"/>
  <c r="HZ29" i="33" s="1"/>
  <c r="KN29" i="33" s="1"/>
  <c r="QH28" i="33"/>
  <c r="PL28" i="33" s="1"/>
  <c r="EL28" i="33" s="1"/>
  <c r="IA28" i="33"/>
  <c r="KO28" i="33" s="1"/>
  <c r="MG29" i="33"/>
  <c r="GP28" i="33"/>
  <c r="HL28" i="33" s="1"/>
  <c r="JZ28" i="33" s="1"/>
  <c r="GQ29" i="33"/>
  <c r="PY29" i="33" s="1"/>
  <c r="PC29" i="33" s="1"/>
  <c r="EC29" i="33" s="1"/>
  <c r="GY28" i="33"/>
  <c r="MA29" i="33" s="1"/>
  <c r="DK29" i="33"/>
  <c r="FC29" i="33" s="1"/>
  <c r="MS29" i="33" s="1"/>
  <c r="CR29" i="33"/>
  <c r="RF28" i="33"/>
  <c r="NP29" i="33"/>
  <c r="LP30" i="33"/>
  <c r="HJ29" i="33"/>
  <c r="JX29" i="33" s="1"/>
  <c r="PV29" i="33"/>
  <c r="OZ29" i="33" s="1"/>
  <c r="DZ29" i="33" s="1"/>
  <c r="NZ29" i="33"/>
  <c r="BI29" i="33"/>
  <c r="CE29" i="33" s="1"/>
  <c r="IJ29" i="33"/>
  <c r="X29" i="33"/>
  <c r="NQ29" i="33"/>
  <c r="IS29" i="33"/>
  <c r="AG29"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Y29" i="33" l="1"/>
  <c r="RG28" i="33"/>
  <c r="JL29" i="33"/>
  <c r="NN29" i="33"/>
  <c r="Z29" i="33" s="1"/>
  <c r="MF30" i="33"/>
  <c r="PX28" i="33"/>
  <c r="PB28" i="33" s="1"/>
  <c r="EB28" i="33" s="1"/>
  <c r="U29" i="33"/>
  <c r="AQ29" i="33" s="1"/>
  <c r="BM29" i="33" s="1"/>
  <c r="CI29" i="33" s="1"/>
  <c r="OE28" i="33"/>
  <c r="QS28" i="33"/>
  <c r="QX28" i="33"/>
  <c r="QG28" i="33"/>
  <c r="PK28" i="33" s="1"/>
  <c r="EK28" i="33" s="1"/>
  <c r="QL29" i="33"/>
  <c r="PP29" i="33" s="1"/>
  <c r="EP29" i="33" s="1"/>
  <c r="LF28" i="33"/>
  <c r="LR29" i="33"/>
  <c r="HM29" i="33"/>
  <c r="KA29" i="33" s="1"/>
  <c r="LS30" i="33"/>
  <c r="HU28" i="33"/>
  <c r="KI28" i="33" s="1"/>
  <c r="GU29" i="33"/>
  <c r="QC29" i="33" s="1"/>
  <c r="PG29" i="33" s="1"/>
  <c r="DN29" i="33"/>
  <c r="FF29" i="33" s="1"/>
  <c r="MV29" i="33" s="1"/>
  <c r="DA29" i="33"/>
  <c r="KW29" i="33"/>
  <c r="FU29" i="33" s="1"/>
  <c r="KT29" i="33"/>
  <c r="FR29" i="33" s="1"/>
  <c r="AU29" i="33"/>
  <c r="BQ29" i="33" s="1"/>
  <c r="NW29" i="33"/>
  <c r="AC29" i="33"/>
  <c r="IO29" i="33"/>
  <c r="AL29" i="33"/>
  <c r="IX29" i="33"/>
  <c r="AB29" i="33"/>
  <c r="IN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JU29" i="33" l="1"/>
  <c r="JC29" i="33"/>
  <c r="KV28" i="33"/>
  <c r="FT28" i="33" s="1"/>
  <c r="OF28" i="33" s="1"/>
  <c r="LE28" i="33"/>
  <c r="GC28" i="33" s="1"/>
  <c r="RC28" i="33" s="1"/>
  <c r="IL29" i="33"/>
  <c r="GD28" i="33"/>
  <c r="NT29" i="33" s="1"/>
  <c r="LJ29" i="33"/>
  <c r="GX29" i="33"/>
  <c r="QF29" i="33" s="1"/>
  <c r="PJ29" i="33" s="1"/>
  <c r="EJ29" i="33" s="1"/>
  <c r="LW30" i="33"/>
  <c r="HQ29" i="33"/>
  <c r="KE29" i="33" s="1"/>
  <c r="DE29" i="33"/>
  <c r="EW29" i="33" s="1"/>
  <c r="MM29" i="33" s="1"/>
  <c r="DW29" i="33"/>
  <c r="FO29" i="33" s="1"/>
  <c r="NE29" i="33" s="1"/>
  <c r="LA29" i="33"/>
  <c r="EG29" i="33"/>
  <c r="CL29" i="33"/>
  <c r="CU29" i="33"/>
  <c r="CM29" i="33"/>
  <c r="RI28" i="33"/>
  <c r="QR29" i="33"/>
  <c r="QU29" i="33"/>
  <c r="OG29" i="33"/>
  <c r="OD29" i="33"/>
  <c r="AV29" i="33"/>
  <c r="BR29" i="33" s="1"/>
  <c r="IT29" i="33"/>
  <c r="AH29" i="33"/>
  <c r="NK30" i="33"/>
  <c r="AX29" i="33"/>
  <c r="BT29" i="33" s="1"/>
  <c r="AY29" i="33"/>
  <c r="BU29" i="33" s="1"/>
  <c r="NH30" i="33"/>
  <c r="AI29" i="33"/>
  <c r="IU29" i="33"/>
  <c r="BH29" i="33"/>
  <c r="CD29" i="33" s="1"/>
  <c r="OU28"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JG29" i="33" l="1"/>
  <c r="JO29" i="33"/>
  <c r="JF29" i="33"/>
  <c r="NJ29" i="33"/>
  <c r="V29" i="33" s="1"/>
  <c r="OO28" i="33"/>
  <c r="FY29" i="33"/>
  <c r="QY29" i="33" s="1"/>
  <c r="RD28" i="33"/>
  <c r="OP28" i="33"/>
  <c r="QT28" i="33"/>
  <c r="GH29" i="33"/>
  <c r="OT29" i="33" s="1"/>
  <c r="HT29" i="33"/>
  <c r="KH29" i="33" s="1"/>
  <c r="LZ30" i="33"/>
  <c r="HG29" i="33"/>
  <c r="IC29" i="33" s="1"/>
  <c r="KQ29" i="33" s="1"/>
  <c r="GO29" i="33"/>
  <c r="HK29" i="33" s="1"/>
  <c r="JY29" i="33" s="1"/>
  <c r="DI29" i="33"/>
  <c r="FA29" i="33" s="1"/>
  <c r="GS29" i="33" s="1"/>
  <c r="LU30" i="33" s="1"/>
  <c r="DQ29" i="33"/>
  <c r="FI29" i="33" s="1"/>
  <c r="HA29" i="33" s="1"/>
  <c r="HW29" i="33" s="1"/>
  <c r="KK29" i="33" s="1"/>
  <c r="DH29" i="33"/>
  <c r="EZ29" i="33" s="1"/>
  <c r="MP29" i="33" s="1"/>
  <c r="CN29" i="33"/>
  <c r="CZ29" i="33"/>
  <c r="CQ29" i="33"/>
  <c r="CP29" i="33"/>
  <c r="NO30" i="33"/>
  <c r="AF29" i="33"/>
  <c r="BB29" i="33" s="1"/>
  <c r="IR29" i="33"/>
  <c r="LD29" i="33"/>
  <c r="GB29" i="33" s="1"/>
  <c r="NY29" i="33"/>
  <c r="II30" i="33"/>
  <c r="W30" i="33"/>
  <c r="NS29" i="33"/>
  <c r="BE29" i="33"/>
  <c r="CA29" i="33" s="1"/>
  <c r="IF30" i="33"/>
  <c r="T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MY29" i="33" l="1"/>
  <c r="MQ29" i="33"/>
  <c r="IH29" i="33"/>
  <c r="JJ29" i="33"/>
  <c r="JK29" i="33"/>
  <c r="JT29" i="33"/>
  <c r="JH29" i="33"/>
  <c r="RH29" i="33"/>
  <c r="OK29" i="33"/>
  <c r="NX30" i="33"/>
  <c r="LQ30" i="33"/>
  <c r="MI30" i="33"/>
  <c r="QO29" i="33"/>
  <c r="PS29" i="33" s="1"/>
  <c r="ES29" i="33" s="1"/>
  <c r="PW29" i="33"/>
  <c r="PA29" i="33" s="1"/>
  <c r="EA29" i="33" s="1"/>
  <c r="QA29" i="33"/>
  <c r="PE29" i="33" s="1"/>
  <c r="EE29" i="33" s="1"/>
  <c r="HO29" i="33"/>
  <c r="KC29" i="33" s="1"/>
  <c r="GR29" i="33"/>
  <c r="PZ29" i="33" s="1"/>
  <c r="PD29" i="33" s="1"/>
  <c r="ED29" i="33" s="1"/>
  <c r="DJ29" i="33"/>
  <c r="FB29" i="33" s="1"/>
  <c r="MR29" i="33" s="1"/>
  <c r="DV29" i="33"/>
  <c r="FN29" i="33" s="1"/>
  <c r="ND29" i="33" s="1"/>
  <c r="DL29" i="33"/>
  <c r="FD29" i="33" s="1"/>
  <c r="MT29" i="33" s="1"/>
  <c r="DM29" i="33"/>
  <c r="FE29" i="33" s="1"/>
  <c r="MU29" i="33" s="1"/>
  <c r="CV29" i="33"/>
  <c r="CW29" i="33"/>
  <c r="RB29" i="33"/>
  <c r="QI29" i="33"/>
  <c r="PM29" i="33" s="1"/>
  <c r="EM29" i="33" s="1"/>
  <c r="MC30" i="33"/>
  <c r="BX29" i="33"/>
  <c r="ON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LM29" i="33" l="1"/>
  <c r="GK29" i="33" s="1"/>
  <c r="RK29" i="33" s="1"/>
  <c r="JQ29" i="33"/>
  <c r="JP29" i="33"/>
  <c r="AJ30" i="33"/>
  <c r="BF30" i="33" s="1"/>
  <c r="CB30" i="33" s="1"/>
  <c r="CX30" i="33" s="1"/>
  <c r="IV30" i="33"/>
  <c r="KU29" i="33"/>
  <c r="LT30" i="33"/>
  <c r="HF29" i="33"/>
  <c r="IB29" i="33" s="1"/>
  <c r="KP29" i="33" s="1"/>
  <c r="HN29" i="33"/>
  <c r="KB29" i="33" s="1"/>
  <c r="GT29" i="33"/>
  <c r="LV30" i="33" s="1"/>
  <c r="GV29" i="33"/>
  <c r="LX30" i="33" s="1"/>
  <c r="DS29" i="33"/>
  <c r="FK29" i="33" s="1"/>
  <c r="NA29" i="33" s="1"/>
  <c r="DR29" i="33"/>
  <c r="FJ29" i="33" s="1"/>
  <c r="MZ29" i="33" s="1"/>
  <c r="GW29" i="33"/>
  <c r="QE29" i="33" s="1"/>
  <c r="PI29" i="33" s="1"/>
  <c r="EI29" i="33" s="1"/>
  <c r="CK30" i="33"/>
  <c r="CT29" i="33"/>
  <c r="CH30" i="33"/>
  <c r="CJ29" i="33"/>
  <c r="BA29" i="33"/>
  <c r="BW29" i="33" s="1"/>
  <c r="AW30" i="33"/>
  <c r="BS30" i="33" s="1"/>
  <c r="AD30" i="33"/>
  <c r="AZ30" i="33" s="1"/>
  <c r="IP30" i="33"/>
  <c r="BG29" i="33"/>
  <c r="CC29" i="33" s="1"/>
  <c r="OA30" i="33"/>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OW29" i="33" l="1"/>
  <c r="QN29" i="33"/>
  <c r="PR29" i="33" s="1"/>
  <c r="ER29" i="33" s="1"/>
  <c r="JD29" i="33"/>
  <c r="JE30" i="33"/>
  <c r="JB30" i="33"/>
  <c r="JN29" i="33"/>
  <c r="JR30" i="33"/>
  <c r="FS29" i="33"/>
  <c r="QS29" i="33" s="1"/>
  <c r="QD29" i="33"/>
  <c r="PH29" i="33" s="1"/>
  <c r="EH29" i="33" s="1"/>
  <c r="HB29" i="33"/>
  <c r="QJ29" i="33" s="1"/>
  <c r="PN29" i="33" s="1"/>
  <c r="EN29" i="33" s="1"/>
  <c r="HP29" i="33"/>
  <c r="KD29" i="33" s="1"/>
  <c r="QB29" i="33"/>
  <c r="PF29" i="33" s="1"/>
  <c r="EF29" i="33" s="1"/>
  <c r="MH30" i="33"/>
  <c r="HC29" i="33"/>
  <c r="HY29" i="33" s="1"/>
  <c r="KM29" i="33" s="1"/>
  <c r="HR29" i="33"/>
  <c r="KF29" i="33" s="1"/>
  <c r="HS29" i="33"/>
  <c r="KG29" i="33" s="1"/>
  <c r="LY30" i="33"/>
  <c r="DF29" i="33"/>
  <c r="EX29" i="33" s="1"/>
  <c r="MN29" i="33" s="1"/>
  <c r="DG30" i="33"/>
  <c r="EY30" i="33" s="1"/>
  <c r="GQ30" i="33" s="1"/>
  <c r="PY30" i="33" s="1"/>
  <c r="DT30" i="33"/>
  <c r="FL30" i="33" s="1"/>
  <c r="NB30" i="33" s="1"/>
  <c r="DD30" i="33"/>
  <c r="EV30" i="33" s="1"/>
  <c r="ML30" i="33" s="1"/>
  <c r="DP29" i="33"/>
  <c r="FH29" i="33" s="1"/>
  <c r="GZ29" i="33" s="1"/>
  <c r="QH29" i="33" s="1"/>
  <c r="CY29" i="33"/>
  <c r="CO30" i="33"/>
  <c r="CS29" i="33"/>
  <c r="RE29" i="33"/>
  <c r="QV29" i="33"/>
  <c r="QW29" i="33"/>
  <c r="LC29" i="33"/>
  <c r="GA29" i="33" s="1"/>
  <c r="BV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LL29" i="33" l="1"/>
  <c r="GJ29" i="33" s="1"/>
  <c r="NI30" i="33"/>
  <c r="MX29" i="33"/>
  <c r="MO30" i="33"/>
  <c r="JM29" i="33"/>
  <c r="JS29" i="33"/>
  <c r="JI30" i="33"/>
  <c r="OE29" i="33"/>
  <c r="HX29" i="33"/>
  <c r="KL29" i="33" s="1"/>
  <c r="LH29" i="33"/>
  <c r="GF29" i="33" s="1"/>
  <c r="RF29" i="33" s="1"/>
  <c r="LB29" i="33"/>
  <c r="MD30" i="33"/>
  <c r="GP29" i="33"/>
  <c r="HL29" i="33" s="1"/>
  <c r="JZ29" i="33" s="1"/>
  <c r="KZ29" i="33"/>
  <c r="MB30" i="33"/>
  <c r="HV29" i="33"/>
  <c r="KJ29" i="33" s="1"/>
  <c r="QK29" i="33"/>
  <c r="PO29" i="33" s="1"/>
  <c r="EO29" i="33" s="1"/>
  <c r="ME30" i="33"/>
  <c r="HD30" i="33"/>
  <c r="HZ30" i="33" s="1"/>
  <c r="KN30" i="33" s="1"/>
  <c r="GN30" i="33"/>
  <c r="PV30" i="33" s="1"/>
  <c r="OZ30" i="33" s="1"/>
  <c r="DZ30" i="33" s="1"/>
  <c r="DK30" i="33"/>
  <c r="FC30" i="33" s="1"/>
  <c r="MS30" i="33" s="1"/>
  <c r="DU29" i="33"/>
  <c r="FM29" i="33" s="1"/>
  <c r="NC29" i="33" s="1"/>
  <c r="DO29" i="33"/>
  <c r="FG29" i="33" s="1"/>
  <c r="MW29" i="33" s="1"/>
  <c r="LS31" i="33"/>
  <c r="CR30" i="33"/>
  <c r="RJ29" i="33"/>
  <c r="RA29" i="33"/>
  <c r="HM30" i="33"/>
  <c r="KA30" i="33" s="1"/>
  <c r="OM29" i="33"/>
  <c r="NL30" i="33"/>
  <c r="BI30" i="33"/>
  <c r="CE30" i="33" s="1"/>
  <c r="NU30" i="33"/>
  <c r="NQ30" i="33"/>
  <c r="U30" i="33"/>
  <c r="IG30" i="33"/>
  <c r="NM30" i="33"/>
  <c r="OV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PC30" i="33"/>
  <c r="EC30" i="33" s="1"/>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EL29" i="33" s="1"/>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L30" i="33" l="1"/>
  <c r="OR29" i="33"/>
  <c r="FX29" i="33"/>
  <c r="OJ29" i="33" s="1"/>
  <c r="FZ29" i="33"/>
  <c r="QZ29" i="33" s="1"/>
  <c r="PX29" i="33"/>
  <c r="PB29" i="33" s="1"/>
  <c r="EB29" i="33" s="1"/>
  <c r="LI29" i="33"/>
  <c r="LR30" i="33"/>
  <c r="GY29" i="33"/>
  <c r="QG29" i="33" s="1"/>
  <c r="PK29" i="33" s="1"/>
  <c r="EK29" i="33" s="1"/>
  <c r="MF31" i="33"/>
  <c r="QL30" i="33"/>
  <c r="PP30" i="33" s="1"/>
  <c r="EP30" i="33" s="1"/>
  <c r="HE29" i="33"/>
  <c r="QM29" i="33" s="1"/>
  <c r="PQ29" i="33" s="1"/>
  <c r="EQ29" i="33" s="1"/>
  <c r="LP31" i="33"/>
  <c r="HJ30" i="33"/>
  <c r="JX30" i="33" s="1"/>
  <c r="GU30" i="33"/>
  <c r="QC30" i="33" s="1"/>
  <c r="PG30" i="33" s="1"/>
  <c r="EG30" i="33" s="1"/>
  <c r="DN30" i="33"/>
  <c r="FF30" i="33" s="1"/>
  <c r="MV30" i="33" s="1"/>
  <c r="DA30" i="33"/>
  <c r="NV30" i="33"/>
  <c r="IO30" i="33"/>
  <c r="AC30" i="33"/>
  <c r="IK30" i="33"/>
  <c r="Y30" i="33"/>
  <c r="AG30" i="33"/>
  <c r="IS30" i="33"/>
  <c r="X30" i="33"/>
  <c r="AT30" i="33" s="1"/>
  <c r="BP30" i="33" s="1"/>
  <c r="IJ30" i="33"/>
  <c r="NZ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FU30" i="33" s="1"/>
  <c r="JL57" i="32"/>
  <c r="JE57" i="32" s="1"/>
  <c r="JF57" i="32" s="1"/>
  <c r="JG57" i="32" s="1"/>
  <c r="JK56" i="32"/>
  <c r="JM56" i="32"/>
  <c r="AR82" i="32"/>
  <c r="AS82" i="32" s="1"/>
  <c r="AX82" i="32"/>
  <c r="AW83" i="32"/>
  <c r="AM83" i="32" s="1"/>
  <c r="AZ82" i="32"/>
  <c r="AT82" i="32"/>
  <c r="KT30" i="33"/>
  <c r="FR30" i="33" s="1"/>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JU30" i="33" l="1"/>
  <c r="KV29" i="33"/>
  <c r="FT29" i="33" s="1"/>
  <c r="QT29" i="33" s="1"/>
  <c r="NN30" i="33"/>
  <c r="IL30" i="33" s="1"/>
  <c r="MA30" i="33"/>
  <c r="QX29" i="33"/>
  <c r="NP30" i="33"/>
  <c r="AB30" i="33" s="1"/>
  <c r="GG29" i="33"/>
  <c r="RG29" i="33" s="1"/>
  <c r="OL29" i="33"/>
  <c r="HU29" i="33"/>
  <c r="KI29" i="33" s="1"/>
  <c r="LJ30" i="33"/>
  <c r="MG30" i="33"/>
  <c r="IA29" i="33"/>
  <c r="KO29" i="33" s="1"/>
  <c r="GX30" i="33"/>
  <c r="QF30" i="33" s="1"/>
  <c r="PJ30" i="33" s="1"/>
  <c r="EJ30" i="33" s="1"/>
  <c r="HQ30" i="33"/>
  <c r="KE30" i="33" s="1"/>
  <c r="LW31" i="33"/>
  <c r="DW30" i="33"/>
  <c r="FO30" i="33" s="1"/>
  <c r="NE30" i="33" s="1"/>
  <c r="CI30" i="33"/>
  <c r="CL30" i="33"/>
  <c r="RD29" i="33"/>
  <c r="QU30" i="33"/>
  <c r="QR30" i="33"/>
  <c r="AY30" i="33"/>
  <c r="BU30" i="33" s="1"/>
  <c r="BC30" i="33"/>
  <c r="BY30" i="33" s="1"/>
  <c r="AL30" i="33"/>
  <c r="IX30" i="33"/>
  <c r="AU30" i="33"/>
  <c r="BQ30" i="33" s="1"/>
  <c r="AH30" i="33"/>
  <c r="IT30" i="33"/>
  <c r="OP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Z30" i="33" l="1"/>
  <c r="OF29" i="33"/>
  <c r="JF30" i="33"/>
  <c r="JC30" i="33"/>
  <c r="NW30" i="33"/>
  <c r="AI30" i="33" s="1"/>
  <c r="IN30" i="33"/>
  <c r="OS29" i="33"/>
  <c r="GH30" i="33"/>
  <c r="RH30" i="33" s="1"/>
  <c r="LZ31" i="33"/>
  <c r="HG30" i="33"/>
  <c r="IC30" i="33" s="1"/>
  <c r="KQ30" i="33" s="1"/>
  <c r="LD30" i="33"/>
  <c r="HT30" i="33"/>
  <c r="KH30" i="33" s="1"/>
  <c r="DH30" i="33"/>
  <c r="EZ30" i="33" s="1"/>
  <c r="MP30" i="33" s="1"/>
  <c r="DE30" i="33"/>
  <c r="EW30" i="33" s="1"/>
  <c r="MM30" i="33" s="1"/>
  <c r="CU30" i="33"/>
  <c r="CQ30" i="33"/>
  <c r="CM30" i="33"/>
  <c r="RI29" i="33"/>
  <c r="RC29" i="33"/>
  <c r="QY30" i="33"/>
  <c r="NJ30" i="33"/>
  <c r="NK31" i="33"/>
  <c r="NT30" i="33"/>
  <c r="BD30" i="33"/>
  <c r="BZ30" i="33" s="1"/>
  <c r="IU30" i="33"/>
  <c r="AX30" i="33"/>
  <c r="BT30" i="33" s="1"/>
  <c r="NH31" i="33"/>
  <c r="BH30" i="33"/>
  <c r="CD30" i="33" s="1"/>
  <c r="AV30" i="33"/>
  <c r="BR30" i="33" s="1"/>
  <c r="OU29" i="33"/>
  <c r="OO29"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K30" i="33" l="1"/>
  <c r="JO30" i="33"/>
  <c r="JG30" i="33"/>
  <c r="OT30" i="33"/>
  <c r="NX31" i="33"/>
  <c r="AJ31" i="33" s="1"/>
  <c r="BF31" i="33" s="1"/>
  <c r="CB31" i="33" s="1"/>
  <c r="GB30" i="33"/>
  <c r="ON30" i="33" s="1"/>
  <c r="MI31" i="33"/>
  <c r="GO30" i="33"/>
  <c r="LQ31" i="33" s="1"/>
  <c r="QO30" i="33"/>
  <c r="PS30" i="33" s="1"/>
  <c r="ES30" i="33" s="1"/>
  <c r="GR30" i="33"/>
  <c r="PZ30" i="33" s="1"/>
  <c r="PD30" i="33" s="1"/>
  <c r="ED30" i="33" s="1"/>
  <c r="DI30" i="33"/>
  <c r="FA30" i="33" s="1"/>
  <c r="MQ30" i="33" s="1"/>
  <c r="DM30" i="33"/>
  <c r="FE30" i="33" s="1"/>
  <c r="GW30" i="33" s="1"/>
  <c r="QE30" i="33" s="1"/>
  <c r="DQ30" i="33"/>
  <c r="FI30" i="33" s="1"/>
  <c r="MY30" i="33" s="1"/>
  <c r="CV30" i="33"/>
  <c r="CP30" i="33"/>
  <c r="CN30" i="33"/>
  <c r="CZ30" i="33"/>
  <c r="T31" i="33"/>
  <c r="IF31" i="33"/>
  <c r="V30" i="33"/>
  <c r="IH30" i="33"/>
  <c r="NR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MU30" i="33" l="1"/>
  <c r="JT30" i="33"/>
  <c r="JH30" i="33"/>
  <c r="JJ30" i="33"/>
  <c r="JP30" i="33"/>
  <c r="IV31" i="33"/>
  <c r="HK30" i="33"/>
  <c r="JY30" i="33" s="1"/>
  <c r="RB30" i="33"/>
  <c r="PW30" i="33"/>
  <c r="PA30" i="33" s="1"/>
  <c r="EA30" i="33" s="1"/>
  <c r="LM30" i="33"/>
  <c r="HN30" i="33"/>
  <c r="KB30" i="33" s="1"/>
  <c r="LT31" i="33"/>
  <c r="GS30" i="33"/>
  <c r="LU31" i="33" s="1"/>
  <c r="HA30" i="33"/>
  <c r="MC31" i="33" s="1"/>
  <c r="DL30" i="33"/>
  <c r="FD30" i="33" s="1"/>
  <c r="GV30" i="33" s="1"/>
  <c r="QD30" i="33" s="1"/>
  <c r="DJ30" i="33"/>
  <c r="FB30" i="33" s="1"/>
  <c r="MR30" i="33" s="1"/>
  <c r="DR30" i="33"/>
  <c r="FJ30" i="33" s="1"/>
  <c r="MZ30" i="33" s="1"/>
  <c r="DV30" i="33"/>
  <c r="FN30" i="33" s="1"/>
  <c r="ND30" i="33" s="1"/>
  <c r="CX31" i="33"/>
  <c r="CW30" i="33"/>
  <c r="HS30" i="33"/>
  <c r="KG30" i="33" s="1"/>
  <c r="LY31" i="33"/>
  <c r="BB30" i="33"/>
  <c r="BX30" i="33" s="1"/>
  <c r="IM31" i="33"/>
  <c r="AA31" i="33"/>
  <c r="AS31" i="33"/>
  <c r="BO31" i="33" s="1"/>
  <c r="AR30" i="33"/>
  <c r="BN30" i="33" s="1"/>
  <c r="IQ30" i="33"/>
  <c r="AE30" i="33"/>
  <c r="AD31" i="33"/>
  <c r="IP31"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PI30" i="33"/>
  <c r="EI30" i="33" s="1"/>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FV30" i="33" s="1"/>
  <c r="MT30" i="33" l="1"/>
  <c r="JQ30" i="33"/>
  <c r="JR31" i="33"/>
  <c r="KU30" i="33"/>
  <c r="FS30" i="33" s="1"/>
  <c r="QS30" i="33" s="1"/>
  <c r="GK30" i="33"/>
  <c r="HO30" i="33"/>
  <c r="KC30" i="33" s="1"/>
  <c r="QA30" i="33"/>
  <c r="PE30" i="33" s="1"/>
  <c r="EE30" i="33" s="1"/>
  <c r="HR30" i="33"/>
  <c r="KF30" i="33" s="1"/>
  <c r="LX31" i="33"/>
  <c r="QI30" i="33"/>
  <c r="PM30" i="33" s="1"/>
  <c r="EM30" i="33" s="1"/>
  <c r="HW30" i="33"/>
  <c r="KK30" i="33" s="1"/>
  <c r="HB30" i="33"/>
  <c r="HX30" i="33" s="1"/>
  <c r="KL30" i="33" s="1"/>
  <c r="GT30" i="33"/>
  <c r="LV31" i="33" s="1"/>
  <c r="HF30" i="33"/>
  <c r="MH31" i="33" s="1"/>
  <c r="DS30" i="33"/>
  <c r="FK30" i="33" s="1"/>
  <c r="NA30" i="33" s="1"/>
  <c r="DT31" i="33"/>
  <c r="FL31" i="33" s="1"/>
  <c r="NB31" i="33" s="1"/>
  <c r="CJ30" i="33"/>
  <c r="CH31" i="33"/>
  <c r="CK31" i="33"/>
  <c r="CT30" i="33"/>
  <c r="QV30" i="33"/>
  <c r="BG30" i="33"/>
  <c r="CC30" i="33" s="1"/>
  <c r="BA30" i="33"/>
  <c r="BW30" i="33" s="1"/>
  <c r="AW31" i="33"/>
  <c r="BS31" i="33" s="1"/>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EH30" i="33" s="1"/>
  <c r="CC84" i="32"/>
  <c r="HC84" i="32"/>
  <c r="HD85" i="32"/>
  <c r="GW85" i="32" s="1"/>
  <c r="GX85" i="32" s="1"/>
  <c r="GY85" i="32" s="1"/>
  <c r="GZ85" i="32" s="1"/>
  <c r="KE57" i="32"/>
  <c r="FY84" i="32"/>
  <c r="FZ85" i="32"/>
  <c r="FS85" i="32" s="1"/>
  <c r="FT85" i="32" s="1"/>
  <c r="FU85" i="32" s="1"/>
  <c r="FV85" i="32" s="1"/>
  <c r="LP58" i="32"/>
  <c r="LY58" i="32"/>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JD30" i="33" l="1"/>
  <c r="JB31" i="33"/>
  <c r="JN30" i="33"/>
  <c r="JE31" i="33"/>
  <c r="NI31" i="33"/>
  <c r="OE30" i="33"/>
  <c r="KY30" i="33"/>
  <c r="FW30" i="33" s="1"/>
  <c r="QW30" i="33" s="1"/>
  <c r="OA31" i="33"/>
  <c r="RK30" i="33"/>
  <c r="OW30" i="33"/>
  <c r="QB30" i="33"/>
  <c r="PF30" i="33" s="1"/>
  <c r="QJ30" i="33"/>
  <c r="PN30" i="33" s="1"/>
  <c r="EN30" i="33" s="1"/>
  <c r="MD31" i="33"/>
  <c r="HP30" i="33"/>
  <c r="KD30" i="33" s="1"/>
  <c r="QN30" i="33"/>
  <c r="PR30" i="33" s="1"/>
  <c r="ER30" i="33" s="1"/>
  <c r="IB30" i="33"/>
  <c r="KP30" i="33" s="1"/>
  <c r="HC30" i="33"/>
  <c r="ME31" i="33" s="1"/>
  <c r="HD31" i="33"/>
  <c r="QL31" i="33" s="1"/>
  <c r="PP31" i="33" s="1"/>
  <c r="EP31" i="33" s="1"/>
  <c r="DG31" i="33"/>
  <c r="EY31" i="33" s="1"/>
  <c r="MO31" i="33" s="1"/>
  <c r="DD31" i="33"/>
  <c r="EV31" i="33" s="1"/>
  <c r="ML31" i="33" s="1"/>
  <c r="DF30" i="33"/>
  <c r="EX30" i="33" s="1"/>
  <c r="MN30" i="33" s="1"/>
  <c r="DP30" i="33"/>
  <c r="FH30" i="33" s="1"/>
  <c r="GZ30" i="33" s="1"/>
  <c r="HV30" i="33" s="1"/>
  <c r="KJ30" i="33" s="1"/>
  <c r="KZ30" i="33"/>
  <c r="EF30" i="33"/>
  <c r="CO31" i="33"/>
  <c r="CR31" i="33"/>
  <c r="CS30" i="33"/>
  <c r="CY30" i="33"/>
  <c r="RE30" i="33"/>
  <c r="RA30" i="33"/>
  <c r="IG31" i="33"/>
  <c r="U31" i="33"/>
  <c r="NL31" i="33"/>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FZ30" i="33" s="1"/>
  <c r="IL84" i="32"/>
  <c r="IJ86" i="32"/>
  <c r="HZ86" i="32" s="1"/>
  <c r="IM85" i="32"/>
  <c r="IK85" i="32"/>
  <c r="IE85" i="32"/>
  <c r="IF85" i="32"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MX30" i="33" l="1"/>
  <c r="JS30" i="33"/>
  <c r="JM30" i="33"/>
  <c r="JL31" i="33"/>
  <c r="DK31" i="33"/>
  <c r="FC31" i="33" s="1"/>
  <c r="GU31" i="33" s="1"/>
  <c r="LW32" i="33" s="1"/>
  <c r="JI31" i="33"/>
  <c r="IY31" i="33"/>
  <c r="AM31" i="33"/>
  <c r="BI31" i="33" s="1"/>
  <c r="CE31" i="33" s="1"/>
  <c r="DA31" i="33" s="1"/>
  <c r="FX30" i="33"/>
  <c r="QX30" i="33" s="1"/>
  <c r="GQ31" i="33"/>
  <c r="PY31" i="33" s="1"/>
  <c r="PC31" i="33" s="1"/>
  <c r="EC31" i="33" s="1"/>
  <c r="LL30" i="33"/>
  <c r="HZ31" i="33"/>
  <c r="KN31" i="33" s="1"/>
  <c r="MF32" i="33"/>
  <c r="GN31" i="33"/>
  <c r="PV31" i="33" s="1"/>
  <c r="OZ31" i="33" s="1"/>
  <c r="DZ31" i="33" s="1"/>
  <c r="HY30" i="33"/>
  <c r="KM30" i="33" s="1"/>
  <c r="GP30" i="33"/>
  <c r="LR31" i="33" s="1"/>
  <c r="QK30" i="33"/>
  <c r="PO30" i="33" s="1"/>
  <c r="EO30" i="33" s="1"/>
  <c r="DU30" i="33"/>
  <c r="FM30" i="33" s="1"/>
  <c r="NC30" i="33" s="1"/>
  <c r="DO30" i="33"/>
  <c r="FG30" i="33" s="1"/>
  <c r="MW30" i="33" s="1"/>
  <c r="DN31" i="33"/>
  <c r="FF31" i="33" s="1"/>
  <c r="MV31" i="33" s="1"/>
  <c r="RF30" i="33"/>
  <c r="QZ30" i="33"/>
  <c r="QH30" i="33"/>
  <c r="PL30" i="33" s="1"/>
  <c r="EL30" i="33" s="1"/>
  <c r="MB31" i="33"/>
  <c r="NQ31" i="33"/>
  <c r="IJ31" i="33"/>
  <c r="X31" i="33"/>
  <c r="NM31" i="33"/>
  <c r="NU31" i="33"/>
  <c r="AQ31" i="33"/>
  <c r="BM31" i="33" s="1"/>
  <c r="OR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MS31" i="33" l="1"/>
  <c r="JU31" i="33"/>
  <c r="NN31" i="33"/>
  <c r="IL31" i="33" s="1"/>
  <c r="KT31" i="33"/>
  <c r="FR31" i="33" s="1"/>
  <c r="QR31" i="33" s="1"/>
  <c r="LS32" i="33"/>
  <c r="HM31" i="33"/>
  <c r="KA31" i="33" s="1"/>
  <c r="OJ30" i="33"/>
  <c r="GJ30" i="33"/>
  <c r="NZ31" i="33" s="1"/>
  <c r="LP32" i="33"/>
  <c r="HE30" i="33"/>
  <c r="IA30" i="33" s="1"/>
  <c r="KO30" i="33" s="1"/>
  <c r="HJ31" i="33"/>
  <c r="JX31" i="33" s="1"/>
  <c r="HL30" i="33"/>
  <c r="JZ30" i="33" s="1"/>
  <c r="PX30" i="33"/>
  <c r="PB30" i="33" s="1"/>
  <c r="EB30" i="33" s="1"/>
  <c r="LI30" i="33"/>
  <c r="GY30" i="33"/>
  <c r="HU30" i="33" s="1"/>
  <c r="KI30" i="33" s="1"/>
  <c r="GX31" i="33"/>
  <c r="HT31" i="33" s="1"/>
  <c r="KH31" i="33" s="1"/>
  <c r="DW31" i="33"/>
  <c r="FO31" i="33" s="1"/>
  <c r="NE31" i="33" s="1"/>
  <c r="CI31" i="33"/>
  <c r="RH31" i="33"/>
  <c r="QC31" i="33"/>
  <c r="PG31" i="33" s="1"/>
  <c r="EG31" i="33" s="1"/>
  <c r="HQ31" i="33"/>
  <c r="KE31" i="33" s="1"/>
  <c r="AT31" i="33"/>
  <c r="BP31" i="33" s="1"/>
  <c r="NP31" i="33"/>
  <c r="Y31" i="33"/>
  <c r="IK31" i="33"/>
  <c r="NV31" i="33"/>
  <c r="IS31" i="33"/>
  <c r="AG31" i="33"/>
  <c r="AC31" i="33"/>
  <c r="IO31" i="33"/>
  <c r="OT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Z31" i="33" l="1"/>
  <c r="JC31" i="33"/>
  <c r="OD31" i="33"/>
  <c r="GG30" i="33"/>
  <c r="OS30" i="33" s="1"/>
  <c r="RJ30" i="33"/>
  <c r="OV30" i="33"/>
  <c r="QF31" i="33"/>
  <c r="PJ31" i="33" s="1"/>
  <c r="EJ31" i="33" s="1"/>
  <c r="LZ32" i="33"/>
  <c r="QM30" i="33"/>
  <c r="PQ30" i="33" s="1"/>
  <c r="EQ30" i="33" s="1"/>
  <c r="MG31" i="33"/>
  <c r="KV30" i="33"/>
  <c r="HG31" i="33"/>
  <c r="MI32" i="33" s="1"/>
  <c r="MA31" i="33"/>
  <c r="QG30" i="33"/>
  <c r="PK30" i="33" s="1"/>
  <c r="EK30" i="33" s="1"/>
  <c r="DE31" i="33"/>
  <c r="EW31" i="33" s="1"/>
  <c r="MM31" i="33" s="1"/>
  <c r="CL31" i="33"/>
  <c r="RD30" i="33"/>
  <c r="QU31" i="33"/>
  <c r="LD31" i="33"/>
  <c r="AY31" i="33"/>
  <c r="BU31" i="33" s="1"/>
  <c r="AV31" i="33"/>
  <c r="BR31" i="33" s="1"/>
  <c r="AU31" i="33"/>
  <c r="BQ31" i="33" s="1"/>
  <c r="NX32" i="33"/>
  <c r="AH31" i="33"/>
  <c r="BD31" i="33" s="1"/>
  <c r="IT31" i="33"/>
  <c r="BC31" i="33"/>
  <c r="BY31" i="33" s="1"/>
  <c r="IN31" i="33"/>
  <c r="AB31" i="33"/>
  <c r="NH32" i="33"/>
  <c r="IX31" i="33"/>
  <c r="AL31" i="33"/>
  <c r="OP30" i="33"/>
  <c r="OG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A31" i="33"/>
  <c r="FY31" i="33" s="1"/>
  <c r="AU87" i="32"/>
  <c r="AN87" i="32" s="1"/>
  <c r="AO87" i="32" s="1"/>
  <c r="AP87" i="32" s="1"/>
  <c r="AQ87" i="32" s="1"/>
  <c r="AV86" i="32"/>
  <c r="FJ86" i="32"/>
  <c r="FK87" i="32"/>
  <c r="FD87" i="32" s="1"/>
  <c r="FE87" i="32" s="1"/>
  <c r="FF87" i="32" s="1"/>
  <c r="FG87" i="32" s="1"/>
  <c r="JF31" i="33" l="1"/>
  <c r="RG30" i="33"/>
  <c r="NW31" i="33"/>
  <c r="AI31" i="33" s="1"/>
  <c r="BE31" i="33" s="1"/>
  <c r="CA31" i="33" s="1"/>
  <c r="GB31" i="33"/>
  <c r="ON31" i="33" s="1"/>
  <c r="FT30" i="33"/>
  <c r="QT30" i="33" s="1"/>
  <c r="LK30" i="33"/>
  <c r="GI30" i="33" s="1"/>
  <c r="OU30" i="33" s="1"/>
  <c r="IC31" i="33"/>
  <c r="KQ31" i="33" s="1"/>
  <c r="QO31" i="33"/>
  <c r="PS31" i="33" s="1"/>
  <c r="ES31" i="33" s="1"/>
  <c r="GO31" i="33"/>
  <c r="PW31" i="33" s="1"/>
  <c r="PA31" i="33" s="1"/>
  <c r="EA31" i="33" s="1"/>
  <c r="LE30" i="33"/>
  <c r="DH31" i="33"/>
  <c r="EZ31" i="33" s="1"/>
  <c r="MP31" i="33" s="1"/>
  <c r="CU31" i="33"/>
  <c r="CN31" i="33"/>
  <c r="CM31" i="33"/>
  <c r="CQ31" i="33"/>
  <c r="QY31" i="33"/>
  <c r="NK32" i="33"/>
  <c r="NT31" i="33"/>
  <c r="T32" i="33"/>
  <c r="IF32" i="33"/>
  <c r="IV32" i="33"/>
  <c r="AJ32" i="33"/>
  <c r="BH31" i="33"/>
  <c r="CD31" i="33" s="1"/>
  <c r="AX31" i="33"/>
  <c r="BT31" i="33" s="1"/>
  <c r="BZ31"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JK31" i="33" l="1"/>
  <c r="JG31" i="33"/>
  <c r="JH31" i="33"/>
  <c r="JO31" i="33"/>
  <c r="RI30" i="33"/>
  <c r="NJ31" i="33"/>
  <c r="V31" i="33" s="1"/>
  <c r="NR32" i="33"/>
  <c r="AD32" i="33" s="1"/>
  <c r="AZ32" i="33" s="1"/>
  <c r="RB31" i="33"/>
  <c r="IU31" i="33"/>
  <c r="GC30" i="33"/>
  <c r="OO30" i="33" s="1"/>
  <c r="OF30" i="33"/>
  <c r="LM31" i="33"/>
  <c r="GK31" i="33" s="1"/>
  <c r="RK31" i="33" s="1"/>
  <c r="LQ32" i="33"/>
  <c r="HK31" i="33"/>
  <c r="JY31" i="33" s="1"/>
  <c r="GR31" i="33"/>
  <c r="PZ31" i="33" s="1"/>
  <c r="PD31" i="33" s="1"/>
  <c r="ED31" i="33" s="1"/>
  <c r="DJ31" i="33"/>
  <c r="FB31" i="33" s="1"/>
  <c r="MR31" i="33" s="1"/>
  <c r="DQ31" i="33"/>
  <c r="FI31" i="33" s="1"/>
  <c r="MY31" i="33" s="1"/>
  <c r="DM31" i="33"/>
  <c r="FE31" i="33" s="1"/>
  <c r="MU31" i="33" s="1"/>
  <c r="DI31" i="33"/>
  <c r="FA31" i="33" s="1"/>
  <c r="MQ31" i="33" s="1"/>
  <c r="CW31" i="33"/>
  <c r="CZ31" i="33"/>
  <c r="CP31" i="33"/>
  <c r="CV31" i="33"/>
  <c r="NO32" i="33"/>
  <c r="NY31" i="33"/>
  <c r="BF32" i="33"/>
  <c r="CB32" i="33" s="1"/>
  <c r="II32" i="33"/>
  <c r="W32" i="33"/>
  <c r="AF31" i="33"/>
  <c r="BB31" i="33" s="1"/>
  <c r="IR31" i="33"/>
  <c r="AP32" i="33"/>
  <c r="BL32" i="33" s="1"/>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IH31" i="33" l="1"/>
  <c r="JQ31" i="33"/>
  <c r="JP31" i="33"/>
  <c r="JJ31" i="33"/>
  <c r="JT31" i="33"/>
  <c r="IP32" i="33"/>
  <c r="OA32" i="33"/>
  <c r="AM32" i="33" s="1"/>
  <c r="NS31" i="33"/>
  <c r="IQ31" i="33" s="1"/>
  <c r="RC30" i="33"/>
  <c r="OW31" i="33"/>
  <c r="LT32" i="33"/>
  <c r="HN31" i="33"/>
  <c r="KB31" i="33" s="1"/>
  <c r="GS31" i="33"/>
  <c r="HO31" i="33" s="1"/>
  <c r="KC31" i="33" s="1"/>
  <c r="HA31" i="33"/>
  <c r="MC32" i="33" s="1"/>
  <c r="GT31" i="33"/>
  <c r="QB31" i="33" s="1"/>
  <c r="PF31" i="33" s="1"/>
  <c r="EF31" i="33" s="1"/>
  <c r="GW31" i="33"/>
  <c r="QE31" i="33" s="1"/>
  <c r="PI31" i="33" s="1"/>
  <c r="EI31" i="33" s="1"/>
  <c r="DR31" i="33"/>
  <c r="FJ31" i="33" s="1"/>
  <c r="MZ31" i="33" s="1"/>
  <c r="DL31" i="33"/>
  <c r="FD31" i="33" s="1"/>
  <c r="GV31" i="33" s="1"/>
  <c r="LX32" i="33" s="1"/>
  <c r="DV31" i="33"/>
  <c r="FN31" i="33" s="1"/>
  <c r="ND31" i="33" s="1"/>
  <c r="DS31" i="33"/>
  <c r="FK31" i="33" s="1"/>
  <c r="HC31" i="33" s="1"/>
  <c r="QK31" i="33" s="1"/>
  <c r="CX32" i="33"/>
  <c r="CH32" i="33"/>
  <c r="QS31" i="33"/>
  <c r="KX31" i="33"/>
  <c r="AA32" i="33"/>
  <c r="AW32" i="33" s="1"/>
  <c r="IM32" i="33"/>
  <c r="BV32" i="33"/>
  <c r="AR31" i="33"/>
  <c r="BN31" i="33" s="1"/>
  <c r="BX31" i="33"/>
  <c r="AS32" i="33"/>
  <c r="BO32" i="33" s="1"/>
  <c r="AK31" i="33"/>
  <c r="IW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MT31" i="33" l="1"/>
  <c r="NA31" i="33"/>
  <c r="JR32" i="33"/>
  <c r="JB32" i="33"/>
  <c r="IY32" i="33"/>
  <c r="AE31" i="33"/>
  <c r="BA31" i="33" s="1"/>
  <c r="BW31" i="33" s="1"/>
  <c r="QA31" i="33"/>
  <c r="PE31" i="33" s="1"/>
  <c r="EE31" i="33" s="1"/>
  <c r="FV31" i="33"/>
  <c r="OH31" i="33" s="1"/>
  <c r="HB31" i="33"/>
  <c r="MD32" i="33" s="1"/>
  <c r="LU32" i="33"/>
  <c r="HP31" i="33"/>
  <c r="KD31" i="33" s="1"/>
  <c r="LV32" i="33"/>
  <c r="HF31" i="33"/>
  <c r="IB31" i="33" s="1"/>
  <c r="KP31" i="33" s="1"/>
  <c r="QI31" i="33"/>
  <c r="PM31" i="33" s="1"/>
  <c r="EM31" i="33" s="1"/>
  <c r="HW31" i="33"/>
  <c r="KK31" i="33" s="1"/>
  <c r="HS31" i="33"/>
  <c r="KG31" i="33" s="1"/>
  <c r="LY32" i="33"/>
  <c r="HR31" i="33"/>
  <c r="KF31" i="33" s="1"/>
  <c r="QD31" i="33"/>
  <c r="PH31" i="33" s="1"/>
  <c r="EH31" i="33" s="1"/>
  <c r="DD32" i="33"/>
  <c r="EV32" i="33" s="1"/>
  <c r="ML32" i="33" s="1"/>
  <c r="DT32" i="33"/>
  <c r="FL32" i="33" s="1"/>
  <c r="NB32" i="33" s="1"/>
  <c r="ME32" i="33"/>
  <c r="CR32" i="33"/>
  <c r="CK32" i="33"/>
  <c r="CT31" i="33"/>
  <c r="CJ31" i="33"/>
  <c r="HY31" i="33"/>
  <c r="KM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DQ88" i="32"/>
  <c r="DR89" i="32"/>
  <c r="DK89" i="32" s="1"/>
  <c r="DL89" i="32" s="1"/>
  <c r="DM89" i="32" s="1"/>
  <c r="DN89" i="32" s="1"/>
  <c r="FL88" i="32"/>
  <c r="PO31" i="33"/>
  <c r="EO31" i="33" s="1"/>
  <c r="KO60" i="32"/>
  <c r="KP61" i="32"/>
  <c r="KI61" i="32" s="1"/>
  <c r="KJ61" i="32" s="1"/>
  <c r="KK61" i="32" s="1"/>
  <c r="KQ60" i="32"/>
  <c r="CM88" i="32"/>
  <c r="CN89" i="32"/>
  <c r="CG89" i="32" s="1"/>
  <c r="CH89" i="32" s="1"/>
  <c r="CI89" i="32" s="1"/>
  <c r="CJ89" i="32" s="1"/>
  <c r="CO88" i="32"/>
  <c r="KY31" i="33" l="1"/>
  <c r="FW31" i="33" s="1"/>
  <c r="OI31" i="33" s="1"/>
  <c r="JD31" i="33"/>
  <c r="JN31" i="33"/>
  <c r="JE32" i="33"/>
  <c r="JL32" i="33"/>
  <c r="HX31" i="33"/>
  <c r="KL31" i="33" s="1"/>
  <c r="NL32" i="33"/>
  <c r="X32" i="33" s="1"/>
  <c r="AT32" i="33" s="1"/>
  <c r="QV31" i="33"/>
  <c r="QJ31" i="33"/>
  <c r="PN31" i="33" s="1"/>
  <c r="EN31" i="33" s="1"/>
  <c r="QN31" i="33"/>
  <c r="PR31" i="33" s="1"/>
  <c r="ER31" i="33" s="1"/>
  <c r="LG31" i="33"/>
  <c r="MH32" i="33"/>
  <c r="HD32" i="33"/>
  <c r="HZ32" i="33" s="1"/>
  <c r="KN32" i="33" s="1"/>
  <c r="GN32" i="33"/>
  <c r="LP33" i="33" s="1"/>
  <c r="DN32" i="33"/>
  <c r="FF32" i="33" s="1"/>
  <c r="GX32" i="33" s="1"/>
  <c r="HT32" i="33" s="1"/>
  <c r="KH32" i="33" s="1"/>
  <c r="DF31" i="33"/>
  <c r="EX31" i="33" s="1"/>
  <c r="MN31" i="33" s="1"/>
  <c r="DP31" i="33"/>
  <c r="FH31" i="33" s="1"/>
  <c r="MX31" i="33" s="1"/>
  <c r="DG32" i="33"/>
  <c r="EY32" i="33" s="1"/>
  <c r="GQ32" i="33" s="1"/>
  <c r="PY32" i="33" s="1"/>
  <c r="PC32" i="33" s="1"/>
  <c r="EC32" i="33" s="1"/>
  <c r="DA32" i="33"/>
  <c r="CY31" i="33"/>
  <c r="CS31" i="33"/>
  <c r="CO32" i="33"/>
  <c r="RA31" i="33"/>
  <c r="QX31" i="33"/>
  <c r="BP32" i="33"/>
  <c r="OJ31" i="33"/>
  <c r="NN32" i="33"/>
  <c r="IG32" i="33"/>
  <c r="U32" i="33"/>
  <c r="AQ32" i="33" s="1"/>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W31" i="33" l="1"/>
  <c r="IJ32" i="33"/>
  <c r="MV32" i="33"/>
  <c r="MO32" i="33"/>
  <c r="JM31" i="33"/>
  <c r="JS31" i="33"/>
  <c r="JU32" i="33"/>
  <c r="JI32" i="33"/>
  <c r="QF32" i="33"/>
  <c r="PJ32" i="33" s="1"/>
  <c r="EJ32" i="33" s="1"/>
  <c r="LL31" i="33"/>
  <c r="GJ31" i="33" s="1"/>
  <c r="RJ31" i="33" s="1"/>
  <c r="LH31" i="33"/>
  <c r="GF31" i="33" s="1"/>
  <c r="GE31" i="33"/>
  <c r="NU32" i="33" s="1"/>
  <c r="LZ33" i="33"/>
  <c r="PV32" i="33"/>
  <c r="OZ32" i="33" s="1"/>
  <c r="KT32" i="33" s="1"/>
  <c r="MF33" i="33"/>
  <c r="QL32" i="33"/>
  <c r="PP32" i="33" s="1"/>
  <c r="EP32" i="33" s="1"/>
  <c r="HJ32" i="33"/>
  <c r="JX32" i="33" s="1"/>
  <c r="GZ31" i="33"/>
  <c r="MB32" i="33" s="1"/>
  <c r="GP31" i="33"/>
  <c r="PX31" i="33" s="1"/>
  <c r="PB31" i="33" s="1"/>
  <c r="EB31" i="33" s="1"/>
  <c r="DU31" i="33"/>
  <c r="FM31" i="33" s="1"/>
  <c r="NC31" i="33" s="1"/>
  <c r="DW32" i="33"/>
  <c r="FO32" i="33" s="1"/>
  <c r="NE32" i="33" s="1"/>
  <c r="DK32" i="33"/>
  <c r="FC32" i="33" s="1"/>
  <c r="GU32" i="33" s="1"/>
  <c r="LW33" i="33" s="1"/>
  <c r="DO31" i="33"/>
  <c r="FG31" i="33" s="1"/>
  <c r="GY31" i="33" s="1"/>
  <c r="HU31" i="33" s="1"/>
  <c r="KI31" i="33" s="1"/>
  <c r="CL32" i="33"/>
  <c r="RG31" i="33"/>
  <c r="QZ31" i="33"/>
  <c r="IL32" i="33"/>
  <c r="HM32" i="33"/>
  <c r="KA32" i="33" s="1"/>
  <c r="LS33" i="33"/>
  <c r="Z32" i="33"/>
  <c r="AV32" i="33" s="1"/>
  <c r="NM32" i="33"/>
  <c r="BM32" i="33"/>
  <c r="NQ32" i="33"/>
  <c r="OS31" i="33"/>
  <c r="OL31"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OV31" i="33" l="1"/>
  <c r="MS32" i="33"/>
  <c r="MW31" i="33"/>
  <c r="JF32" i="33"/>
  <c r="HQ32" i="33"/>
  <c r="KE32" i="33" s="1"/>
  <c r="RF31" i="33"/>
  <c r="OR31" i="33"/>
  <c r="NV32" i="33"/>
  <c r="AH32" i="33" s="1"/>
  <c r="FR32" i="33"/>
  <c r="QR32" i="33" s="1"/>
  <c r="RE31" i="33"/>
  <c r="OQ31" i="33"/>
  <c r="QC32" i="33"/>
  <c r="PG32" i="33" s="1"/>
  <c r="EG32" i="33" s="1"/>
  <c r="DZ32" i="33"/>
  <c r="LJ32" i="33"/>
  <c r="LR32" i="33"/>
  <c r="HV31" i="33"/>
  <c r="KJ31" i="33" s="1"/>
  <c r="HL31" i="33"/>
  <c r="JZ31" i="33" s="1"/>
  <c r="QH31" i="33"/>
  <c r="PL31" i="33" s="1"/>
  <c r="EL31" i="33" s="1"/>
  <c r="MA32" i="33"/>
  <c r="HG32" i="33"/>
  <c r="IC32" i="33" s="1"/>
  <c r="KQ32" i="33" s="1"/>
  <c r="HE31" i="33"/>
  <c r="IA31" i="33" s="1"/>
  <c r="KO31" i="33" s="1"/>
  <c r="QG31" i="33"/>
  <c r="PK31" i="33" s="1"/>
  <c r="EK31" i="33" s="1"/>
  <c r="DH32" i="33"/>
  <c r="EZ32" i="33" s="1"/>
  <c r="MP32" i="33" s="1"/>
  <c r="CI32" i="33"/>
  <c r="QU32" i="33"/>
  <c r="BR32" i="33"/>
  <c r="NW32" i="33"/>
  <c r="IS32" i="33"/>
  <c r="AG32" i="33"/>
  <c r="IO32" i="33"/>
  <c r="AC32" i="33"/>
  <c r="NP32" i="33"/>
  <c r="Y32" i="33"/>
  <c r="IK32" i="33"/>
  <c r="NZ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LD32" i="33"/>
  <c r="GB32" i="33" s="1"/>
  <c r="JP61" i="32"/>
  <c r="GC90" i="32"/>
  <c r="GB91" i="32"/>
  <c r="FR91" i="32" s="1"/>
  <c r="FW90" i="32"/>
  <c r="FX90" i="32" s="1"/>
  <c r="GA90" i="32" s="1"/>
  <c r="GE90" i="32"/>
  <c r="KA62" i="32"/>
  <c r="JT62" i="32" s="1"/>
  <c r="JU62" i="32" s="1"/>
  <c r="JV62" i="32" s="1"/>
  <c r="JZ61" i="32"/>
  <c r="KB61" i="32"/>
  <c r="JC32" i="33" l="1"/>
  <c r="GR32" i="33"/>
  <c r="PZ32" i="33" s="1"/>
  <c r="IT32" i="33"/>
  <c r="NH33" i="33"/>
  <c r="T33" i="33" s="1"/>
  <c r="OD32" i="33"/>
  <c r="GH32" i="33"/>
  <c r="RH32" i="33" s="1"/>
  <c r="MG32" i="33"/>
  <c r="QO32" i="33"/>
  <c r="PS32" i="33" s="1"/>
  <c r="ES32" i="33" s="1"/>
  <c r="LF31" i="33"/>
  <c r="MI33" i="33"/>
  <c r="QM31" i="33"/>
  <c r="PQ31" i="33" s="1"/>
  <c r="EQ31" i="33" s="1"/>
  <c r="DE32" i="33"/>
  <c r="EW32" i="33" s="1"/>
  <c r="MM32" i="33" s="1"/>
  <c r="CN32" i="33"/>
  <c r="RB32" i="33"/>
  <c r="QT31" i="33"/>
  <c r="BC91" i="32"/>
  <c r="BD91" i="32" s="1"/>
  <c r="BE91" i="32" s="1"/>
  <c r="BF91" i="32" s="1"/>
  <c r="IN32" i="33"/>
  <c r="AB32" i="33"/>
  <c r="AX32" i="33" s="1"/>
  <c r="AI32" i="33"/>
  <c r="BE32" i="33" s="1"/>
  <c r="IU32" i="33"/>
  <c r="NK33" i="33"/>
  <c r="AL32" i="33"/>
  <c r="IX32" i="33"/>
  <c r="IF33" i="33"/>
  <c r="BD32" i="33"/>
  <c r="BZ32" i="33" s="1"/>
  <c r="BC32" i="33"/>
  <c r="BY32" i="33" s="1"/>
  <c r="AU32" i="33"/>
  <c r="BQ32" i="33" s="1"/>
  <c r="AY32" i="33"/>
  <c r="BU32" i="33" s="1"/>
  <c r="ON32"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JH32" i="33" l="1"/>
  <c r="NX33" i="33"/>
  <c r="AJ33" i="33" s="1"/>
  <c r="OT32" i="33"/>
  <c r="GD31" i="33"/>
  <c r="OP31" i="33" s="1"/>
  <c r="LM32" i="33"/>
  <c r="GK32" i="33" s="1"/>
  <c r="OW32" i="33" s="1"/>
  <c r="LK31" i="33"/>
  <c r="GO32" i="33"/>
  <c r="HK32" i="33" s="1"/>
  <c r="JY32" i="33" s="1"/>
  <c r="DJ32" i="33"/>
  <c r="FB32" i="33" s="1"/>
  <c r="MR32" i="33" s="1"/>
  <c r="CU32" i="33"/>
  <c r="CV32" i="33"/>
  <c r="CM32" i="33"/>
  <c r="CQ32" i="33"/>
  <c r="RC31" i="33"/>
  <c r="QY32" i="33"/>
  <c r="BT32" i="33"/>
  <c r="NJ32" i="33"/>
  <c r="BH32" i="33"/>
  <c r="CD32" i="33" s="1"/>
  <c r="II33" i="33"/>
  <c r="W33" i="33"/>
  <c r="NR33" i="33"/>
  <c r="AP33" i="33"/>
  <c r="BL33" i="33" s="1"/>
  <c r="CA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PW32" i="33" l="1"/>
  <c r="PA32" i="33" s="1"/>
  <c r="EA32" i="33" s="1"/>
  <c r="JG32" i="33"/>
  <c r="JP32" i="33"/>
  <c r="JO32" i="33"/>
  <c r="JK32" i="33"/>
  <c r="IV33" i="33"/>
  <c r="NT32" i="33"/>
  <c r="IR32" i="33" s="1"/>
  <c r="RK32" i="33"/>
  <c r="GI31" i="33"/>
  <c r="RI31" i="33" s="1"/>
  <c r="RD31" i="33"/>
  <c r="LQ33" i="33"/>
  <c r="GT32" i="33"/>
  <c r="QB32" i="33" s="1"/>
  <c r="PF32" i="33" s="1"/>
  <c r="EF32" i="33" s="1"/>
  <c r="DR32" i="33"/>
  <c r="FJ32" i="33" s="1"/>
  <c r="MZ32" i="33" s="1"/>
  <c r="DQ32" i="33"/>
  <c r="FI32" i="33" s="1"/>
  <c r="MY32" i="33" s="1"/>
  <c r="DM32" i="33"/>
  <c r="FE32" i="33" s="1"/>
  <c r="MU32" i="33" s="1"/>
  <c r="DI32" i="33"/>
  <c r="FA32" i="33" s="1"/>
  <c r="GS32" i="33" s="1"/>
  <c r="QA32" i="33" s="1"/>
  <c r="KU32" i="33"/>
  <c r="CW32" i="33"/>
  <c r="CH33" i="33"/>
  <c r="CZ32" i="33"/>
  <c r="CP32" i="33"/>
  <c r="NO33" i="33"/>
  <c r="AS33" i="33"/>
  <c r="BO33" i="33" s="1"/>
  <c r="AD33" i="33"/>
  <c r="IP33" i="33"/>
  <c r="OA33" i="33"/>
  <c r="BF33" i="33"/>
  <c r="CB33" i="33" s="1"/>
  <c r="IH32" i="33"/>
  <c r="V32" i="33"/>
  <c r="AR32" i="33" s="1"/>
  <c r="NS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AF32" i="33" l="1"/>
  <c r="BB32" i="33" s="1"/>
  <c r="MQ32" i="33"/>
  <c r="JB33" i="33"/>
  <c r="JQ32" i="33"/>
  <c r="JT32" i="33"/>
  <c r="JJ32" i="33"/>
  <c r="OU31" i="33"/>
  <c r="NY32" i="33"/>
  <c r="FS32" i="33"/>
  <c r="OE32" i="33" s="1"/>
  <c r="HP32" i="33"/>
  <c r="KD32" i="33" s="1"/>
  <c r="KZ32" i="33"/>
  <c r="FX32" i="33" s="1"/>
  <c r="OJ32" i="33" s="1"/>
  <c r="HA32" i="33"/>
  <c r="MC33" i="33" s="1"/>
  <c r="LU33" i="33"/>
  <c r="LV33" i="33"/>
  <c r="HB32" i="33"/>
  <c r="MD33" i="33" s="1"/>
  <c r="HO32" i="33"/>
  <c r="KC32" i="33" s="1"/>
  <c r="GW32" i="33"/>
  <c r="LY33" i="33" s="1"/>
  <c r="DD33" i="33"/>
  <c r="EV33" i="33" s="1"/>
  <c r="ML33" i="33" s="1"/>
  <c r="DS32" i="33"/>
  <c r="FK32" i="33" s="1"/>
  <c r="NA32" i="33" s="1"/>
  <c r="DL32" i="33"/>
  <c r="FD32" i="33" s="1"/>
  <c r="MT32" i="33" s="1"/>
  <c r="DV32" i="33"/>
  <c r="FN32" i="33" s="1"/>
  <c r="ND32" i="33" s="1"/>
  <c r="CX33" i="33"/>
  <c r="CK33" i="33"/>
  <c r="QV32" i="33"/>
  <c r="BX32" i="33"/>
  <c r="BN32" i="33"/>
  <c r="IQ32" i="33"/>
  <c r="AE32" i="33"/>
  <c r="BA32" i="33" s="1"/>
  <c r="AA33" i="33"/>
  <c r="IM33" i="33"/>
  <c r="IY33" i="33"/>
  <c r="AM33" i="33"/>
  <c r="AZ33" i="33"/>
  <c r="BV33" i="33" s="1"/>
  <c r="OH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EE32" i="33" s="1"/>
  <c r="HA92" i="32"/>
  <c r="HB92" i="32" s="1"/>
  <c r="HE92" i="32" s="1"/>
  <c r="HG92" i="32"/>
  <c r="HF93" i="32"/>
  <c r="GV93" i="32" s="1"/>
  <c r="HI92" i="32"/>
  <c r="GD91" i="32"/>
  <c r="JN64" i="32"/>
  <c r="JD64" i="32" s="1"/>
  <c r="JI63" i="32"/>
  <c r="JJ63" i="32" s="1"/>
  <c r="JO63" i="32"/>
  <c r="JE33" i="33" l="1"/>
  <c r="QX32" i="33"/>
  <c r="NI33" i="33"/>
  <c r="U33" i="33" s="1"/>
  <c r="AQ33" i="33" s="1"/>
  <c r="QI32" i="33"/>
  <c r="PM32" i="33" s="1"/>
  <c r="EM32" i="33" s="1"/>
  <c r="HX32" i="33"/>
  <c r="KL32" i="33" s="1"/>
  <c r="QE32" i="33"/>
  <c r="PI32" i="33" s="1"/>
  <c r="EI32" i="33" s="1"/>
  <c r="HW32" i="33"/>
  <c r="KK32" i="33" s="1"/>
  <c r="DT33" i="33"/>
  <c r="FL33" i="33" s="1"/>
  <c r="HD33" i="33" s="1"/>
  <c r="JR33" i="33"/>
  <c r="QS32" i="33"/>
  <c r="IW32" i="33"/>
  <c r="AK32" i="33"/>
  <c r="BG32" i="33" s="1"/>
  <c r="CC32" i="33" s="1"/>
  <c r="CY32" i="33" s="1"/>
  <c r="HS32" i="33"/>
  <c r="KG32" i="33" s="1"/>
  <c r="QJ32" i="33"/>
  <c r="PN32" i="33" s="1"/>
  <c r="EN32" i="33" s="1"/>
  <c r="HC32" i="33"/>
  <c r="HY32" i="33" s="1"/>
  <c r="KM32" i="33" s="1"/>
  <c r="HF32" i="33"/>
  <c r="MH33" i="33" s="1"/>
  <c r="GN33" i="33"/>
  <c r="HJ33" i="33" s="1"/>
  <c r="JX33" i="33" s="1"/>
  <c r="GV32" i="33"/>
  <c r="HR32" i="33" s="1"/>
  <c r="KF32" i="33" s="1"/>
  <c r="DG33" i="33"/>
  <c r="EY33" i="33" s="1"/>
  <c r="MO33" i="33" s="1"/>
  <c r="LG32" i="33"/>
  <c r="CR33" i="33"/>
  <c r="CJ32" i="33"/>
  <c r="CT32" i="33"/>
  <c r="BW32" i="33"/>
  <c r="NN33" i="33"/>
  <c r="BI33" i="33"/>
  <c r="CE33" i="33" s="1"/>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IG33" i="33" l="1"/>
  <c r="NB33" i="33"/>
  <c r="JD32" i="33"/>
  <c r="JL33" i="33"/>
  <c r="JS32" i="33"/>
  <c r="JN32" i="33"/>
  <c r="LC32" i="33"/>
  <c r="GA32" i="33" s="1"/>
  <c r="OM32" i="33" s="1"/>
  <c r="QK32" i="33"/>
  <c r="PO32" i="33" s="1"/>
  <c r="EO32" i="33" s="1"/>
  <c r="ME33" i="33"/>
  <c r="LH32" i="33"/>
  <c r="GF32" i="33" s="1"/>
  <c r="RF32" i="33" s="1"/>
  <c r="LP34" i="33"/>
  <c r="QD32" i="33"/>
  <c r="PH32" i="33" s="1"/>
  <c r="EH32" i="33" s="1"/>
  <c r="IB32" i="33"/>
  <c r="KP32" i="33" s="1"/>
  <c r="GE32" i="33"/>
  <c r="RE32" i="33" s="1"/>
  <c r="GQ33" i="33"/>
  <c r="PY33" i="33" s="1"/>
  <c r="PV33" i="33"/>
  <c r="OZ33" i="33" s="1"/>
  <c r="DZ33" i="33" s="1"/>
  <c r="QN32" i="33"/>
  <c r="PR32" i="33" s="1"/>
  <c r="ER32" i="33" s="1"/>
  <c r="LX33" i="33"/>
  <c r="DU32" i="33"/>
  <c r="FM32" i="33" s="1"/>
  <c r="NC32" i="33" s="1"/>
  <c r="DN33" i="33"/>
  <c r="FF33" i="33" s="1"/>
  <c r="MV33" i="33" s="1"/>
  <c r="DP32" i="33"/>
  <c r="FH32" i="33" s="1"/>
  <c r="MX32" i="33" s="1"/>
  <c r="OQ32" i="33"/>
  <c r="DF32" i="33"/>
  <c r="EX32" i="33" s="1"/>
  <c r="MN32" i="33" s="1"/>
  <c r="LB32" i="33"/>
  <c r="CO33" i="33"/>
  <c r="DA33" i="33"/>
  <c r="CS32" i="33"/>
  <c r="QW32" i="33"/>
  <c r="BM33" i="33"/>
  <c r="HZ33" i="33"/>
  <c r="KN33" i="33" s="1"/>
  <c r="MF34" i="33"/>
  <c r="QL33" i="33"/>
  <c r="PP33" i="33" s="1"/>
  <c r="EP33" i="33" s="1"/>
  <c r="X33" i="33"/>
  <c r="IJ33" i="33"/>
  <c r="IL33" i="33"/>
  <c r="Z33" i="33"/>
  <c r="OI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EC33" i="33" s="1"/>
  <c r="JP63" i="32"/>
  <c r="BX93" i="32"/>
  <c r="BY94" i="32"/>
  <c r="BR94" i="32" s="1"/>
  <c r="BS94" i="32" s="1"/>
  <c r="BT94" i="32" s="1"/>
  <c r="BU94" i="32" s="1"/>
  <c r="JA92" i="32"/>
  <c r="LS63" i="32"/>
  <c r="LT64" i="32"/>
  <c r="LM64" i="32" s="1"/>
  <c r="LN64" i="32" s="1"/>
  <c r="LO64" i="32" s="1"/>
  <c r="LU63" i="32"/>
  <c r="LS34" i="33" l="1"/>
  <c r="LI32" i="33"/>
  <c r="GG32" i="33" s="1"/>
  <c r="OS32" i="33" s="1"/>
  <c r="RA32" i="33"/>
  <c r="JI33" i="33"/>
  <c r="JM32" i="33"/>
  <c r="JU33" i="33"/>
  <c r="KT33" i="33"/>
  <c r="FR33" i="33" s="1"/>
  <c r="NH34" i="33" s="1"/>
  <c r="OR32" i="33"/>
  <c r="NU33" i="33"/>
  <c r="IS33" i="33" s="1"/>
  <c r="HM33" i="33"/>
  <c r="KA33" i="33" s="1"/>
  <c r="FZ32" i="33"/>
  <c r="OL32" i="33" s="1"/>
  <c r="LL32" i="33"/>
  <c r="GX33" i="33"/>
  <c r="QF33" i="33" s="1"/>
  <c r="PJ33" i="33" s="1"/>
  <c r="EJ33" i="33" s="1"/>
  <c r="HE32" i="33"/>
  <c r="IA32" i="33" s="1"/>
  <c r="KO32" i="33" s="1"/>
  <c r="GZ32" i="33"/>
  <c r="MB33" i="33" s="1"/>
  <c r="DK33" i="33"/>
  <c r="FC33" i="33" s="1"/>
  <c r="MS33" i="33" s="1"/>
  <c r="DO32" i="33"/>
  <c r="FG32" i="33" s="1"/>
  <c r="MW32" i="33" s="1"/>
  <c r="GP32" i="33"/>
  <c r="HL32" i="33" s="1"/>
  <c r="JZ32" i="33" s="1"/>
  <c r="DW33" i="33"/>
  <c r="FO33" i="33" s="1"/>
  <c r="NE33" i="33" s="1"/>
  <c r="CI33" i="33"/>
  <c r="RG32" i="33"/>
  <c r="LJ33" i="33"/>
  <c r="GH33" i="33" s="1"/>
  <c r="AV33" i="33"/>
  <c r="BR33" i="33" s="1"/>
  <c r="NV33" i="33"/>
  <c r="AT33" i="33"/>
  <c r="BP33" i="33" s="1"/>
  <c r="NQ33" i="33"/>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OD33" i="33" l="1"/>
  <c r="QR33" i="33"/>
  <c r="JC33" i="33"/>
  <c r="AG33" i="33"/>
  <c r="NP33" i="33"/>
  <c r="IN33" i="33" s="1"/>
  <c r="GJ32" i="33"/>
  <c r="RJ32" i="33" s="1"/>
  <c r="QZ32" i="33"/>
  <c r="LD33" i="33"/>
  <c r="GB33" i="33" s="1"/>
  <c r="ON33" i="33" s="1"/>
  <c r="HT33" i="33"/>
  <c r="KH33" i="33" s="1"/>
  <c r="LZ34" i="33"/>
  <c r="PX32" i="33"/>
  <c r="PB32" i="33" s="1"/>
  <c r="EB32" i="33" s="1"/>
  <c r="QM32" i="33"/>
  <c r="PQ32" i="33" s="1"/>
  <c r="EQ32" i="33" s="1"/>
  <c r="LR33" i="33"/>
  <c r="MG33" i="33"/>
  <c r="QH32" i="33"/>
  <c r="PL32" i="33" s="1"/>
  <c r="EL32" i="33" s="1"/>
  <c r="HG33" i="33"/>
  <c r="MI34" i="33" s="1"/>
  <c r="HV32" i="33"/>
  <c r="KJ32" i="33" s="1"/>
  <c r="GU33" i="33"/>
  <c r="QC33" i="33" s="1"/>
  <c r="PG33" i="33" s="1"/>
  <c r="EG33" i="33" s="1"/>
  <c r="GY32" i="33"/>
  <c r="HU32" i="33" s="1"/>
  <c r="KI32" i="33" s="1"/>
  <c r="DE33" i="33"/>
  <c r="EW33" i="33" s="1"/>
  <c r="MM33" i="33" s="1"/>
  <c r="CL33" i="33"/>
  <c r="CN33" i="33"/>
  <c r="RH33" i="33"/>
  <c r="QU33" i="33"/>
  <c r="OT33" i="33"/>
  <c r="Y33" i="33"/>
  <c r="IK33" i="33"/>
  <c r="BC33" i="33"/>
  <c r="BY33" i="33" s="1"/>
  <c r="IO33" i="33"/>
  <c r="AC33" i="33"/>
  <c r="IT33" i="33"/>
  <c r="AH33" i="33"/>
  <c r="NW33" i="33"/>
  <c r="NX34" i="33"/>
  <c r="IF34" i="33"/>
  <c r="T34"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JF33" i="33" l="1"/>
  <c r="JH33" i="33"/>
  <c r="LW34" i="33"/>
  <c r="HQ33" i="33"/>
  <c r="KE33" i="33" s="1"/>
  <c r="RB33" i="33"/>
  <c r="OV32" i="33"/>
  <c r="LF32" i="33"/>
  <c r="GD32" i="33" s="1"/>
  <c r="RD32" i="33" s="1"/>
  <c r="AB33" i="33"/>
  <c r="AX33" i="33" s="1"/>
  <c r="BT33" i="33" s="1"/>
  <c r="NZ33" i="33"/>
  <c r="AL33" i="33" s="1"/>
  <c r="KV32" i="33"/>
  <c r="IC33" i="33"/>
  <c r="KQ33" i="33" s="1"/>
  <c r="QO33" i="33"/>
  <c r="PS33" i="33" s="1"/>
  <c r="ES33" i="33" s="1"/>
  <c r="LK32" i="33"/>
  <c r="QG32" i="33"/>
  <c r="PK32" i="33" s="1"/>
  <c r="EK32" i="33" s="1"/>
  <c r="MA33" i="33"/>
  <c r="GO33" i="33"/>
  <c r="LQ34" i="33" s="1"/>
  <c r="DJ33" i="33"/>
  <c r="FB33" i="33" s="1"/>
  <c r="GT33" i="33" s="1"/>
  <c r="LV34" i="33" s="1"/>
  <c r="DH33" i="33"/>
  <c r="EZ33" i="33" s="1"/>
  <c r="MP33" i="33" s="1"/>
  <c r="CU33" i="33"/>
  <c r="LA33" i="33"/>
  <c r="FY33" i="33" s="1"/>
  <c r="AJ34" i="33"/>
  <c r="IV34" i="33"/>
  <c r="BD33" i="33"/>
  <c r="BZ33" i="33" s="1"/>
  <c r="NK34" i="33"/>
  <c r="AP34" i="33"/>
  <c r="BL34" i="33" s="1"/>
  <c r="NR34" i="33"/>
  <c r="IU33" i="33"/>
  <c r="AI33" i="33"/>
  <c r="AY33" i="33"/>
  <c r="BU33" i="33" s="1"/>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MR33" i="33" l="1"/>
  <c r="JO33" i="33"/>
  <c r="OP32" i="33"/>
  <c r="IX33" i="33"/>
  <c r="LM33" i="33"/>
  <c r="GK33" i="33" s="1"/>
  <c r="PW33" i="33"/>
  <c r="PA33" i="33" s="1"/>
  <c r="EA33" i="33" s="1"/>
  <c r="GI32" i="33"/>
  <c r="RI32" i="33" s="1"/>
  <c r="FT32" i="33"/>
  <c r="NJ33" i="33" s="1"/>
  <c r="IH33" i="33" s="1"/>
  <c r="LE32" i="33"/>
  <c r="HK33" i="33"/>
  <c r="JY33" i="33" s="1"/>
  <c r="GR33" i="33"/>
  <c r="HN33" i="33" s="1"/>
  <c r="KB33" i="33" s="1"/>
  <c r="DQ33" i="33"/>
  <c r="FI33" i="33" s="1"/>
  <c r="MY33" i="33" s="1"/>
  <c r="CM33" i="33"/>
  <c r="CQ33" i="33"/>
  <c r="CH34" i="33"/>
  <c r="CV33" i="33"/>
  <c r="CP33" i="33"/>
  <c r="QY33" i="33"/>
  <c r="HP33" i="33"/>
  <c r="KD33" i="33" s="1"/>
  <c r="QB33" i="33"/>
  <c r="PF33" i="33" s="1"/>
  <c r="EF33" i="33" s="1"/>
  <c r="OK33" i="33"/>
  <c r="NT33" i="33"/>
  <c r="BF34" i="33"/>
  <c r="CB34" i="33" s="1"/>
  <c r="BE33" i="33"/>
  <c r="CA33" i="33" s="1"/>
  <c r="NO34" i="33"/>
  <c r="BH33" i="33"/>
  <c r="CD33" i="33" s="1"/>
  <c r="IP34" i="33"/>
  <c r="AD34" i="33"/>
  <c r="AZ34"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KZ33" i="33" l="1"/>
  <c r="FX33" i="33" s="1"/>
  <c r="QX33" i="33" s="1"/>
  <c r="KU33" i="33"/>
  <c r="FS33" i="33" s="1"/>
  <c r="QS33" i="33" s="1"/>
  <c r="JB34" i="33"/>
  <c r="JK33" i="33"/>
  <c r="JJ33" i="33"/>
  <c r="JG33" i="33"/>
  <c r="JP33" i="33"/>
  <c r="OA34" i="33"/>
  <c r="IY34" i="33" s="1"/>
  <c r="RK33" i="33"/>
  <c r="OU32" i="33"/>
  <c r="NY33" i="33"/>
  <c r="AK33" i="33" s="1"/>
  <c r="BG33" i="33" s="1"/>
  <c r="CC33" i="33" s="1"/>
  <c r="OW33" i="33"/>
  <c r="V33" i="33"/>
  <c r="AR33" i="33" s="1"/>
  <c r="BN33" i="33" s="1"/>
  <c r="OF32" i="33"/>
  <c r="QT32" i="33"/>
  <c r="GC32" i="33"/>
  <c r="OO32" i="33" s="1"/>
  <c r="PZ33" i="33"/>
  <c r="PD33" i="33" s="1"/>
  <c r="ED33" i="33" s="1"/>
  <c r="LT34" i="33"/>
  <c r="HA33" i="33"/>
  <c r="QI33" i="33" s="1"/>
  <c r="PM33" i="33" s="1"/>
  <c r="EM33" i="33" s="1"/>
  <c r="DL33" i="33"/>
  <c r="FD33" i="33" s="1"/>
  <c r="MT33" i="33" s="1"/>
  <c r="DR33" i="33"/>
  <c r="FJ33" i="33" s="1"/>
  <c r="MZ33" i="33" s="1"/>
  <c r="DI33" i="33"/>
  <c r="FA33" i="33" s="1"/>
  <c r="MQ33" i="33" s="1"/>
  <c r="DD34" i="33"/>
  <c r="EV34" i="33" s="1"/>
  <c r="GN34" i="33" s="1"/>
  <c r="PV34" i="33" s="1"/>
  <c r="OZ34" i="33" s="1"/>
  <c r="DZ34" i="33" s="1"/>
  <c r="DM33" i="33"/>
  <c r="FE33" i="33" s="1"/>
  <c r="MU33" i="33" s="1"/>
  <c r="CZ33" i="33"/>
  <c r="CW33" i="33"/>
  <c r="CX34" i="33"/>
  <c r="AS34" i="33"/>
  <c r="BO34" i="33" s="1"/>
  <c r="AA34" i="33"/>
  <c r="IM34" i="33"/>
  <c r="AF33" i="33"/>
  <c r="IR33" i="33"/>
  <c r="BV34" i="33"/>
  <c r="OJ33"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OE33" i="33" l="1"/>
  <c r="ML34" i="33"/>
  <c r="JT33" i="33"/>
  <c r="JR34" i="33"/>
  <c r="JQ33" i="33"/>
  <c r="IW33" i="33"/>
  <c r="NS33" i="33"/>
  <c r="IQ33" i="33" s="1"/>
  <c r="AM34" i="33"/>
  <c r="BI34" i="33" s="1"/>
  <c r="CE34" i="33" s="1"/>
  <c r="DA34" i="33" s="1"/>
  <c r="RC32" i="33"/>
  <c r="HW33" i="33"/>
  <c r="KK33" i="33" s="1"/>
  <c r="MC34" i="33"/>
  <c r="GV33" i="33"/>
  <c r="QD33" i="33" s="1"/>
  <c r="PH33" i="33" s="1"/>
  <c r="EH33" i="33" s="1"/>
  <c r="GW33" i="33"/>
  <c r="LY34" i="33" s="1"/>
  <c r="GS33" i="33"/>
  <c r="LU34" i="33" s="1"/>
  <c r="HB33" i="33"/>
  <c r="HX33" i="33" s="1"/>
  <c r="KL33" i="33" s="1"/>
  <c r="DV33" i="33"/>
  <c r="FN33" i="33" s="1"/>
  <c r="ND33" i="33" s="1"/>
  <c r="DS33" i="33"/>
  <c r="FK33" i="33" s="1"/>
  <c r="NA33" i="33" s="1"/>
  <c r="DT34" i="33"/>
  <c r="FL34" i="33" s="1"/>
  <c r="NB34" i="33" s="1"/>
  <c r="CY33" i="33"/>
  <c r="CR34" i="33"/>
  <c r="CK34" i="33"/>
  <c r="CJ33" i="33"/>
  <c r="QV33" i="33"/>
  <c r="LP35" i="33"/>
  <c r="HJ34" i="33"/>
  <c r="JX34" i="33" s="1"/>
  <c r="BB33" i="33"/>
  <c r="BX33" i="33" s="1"/>
  <c r="NI34" i="33"/>
  <c r="AW34" i="33"/>
  <c r="BS34" i="33" s="1"/>
  <c r="NN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JE34" i="33" l="1"/>
  <c r="JL34" i="33"/>
  <c r="JS33" i="33"/>
  <c r="JD33" i="33"/>
  <c r="JU34" i="33"/>
  <c r="QA33" i="33"/>
  <c r="PE33" i="33" s="1"/>
  <c r="EE33" i="33" s="1"/>
  <c r="AE33" i="33"/>
  <c r="BA33" i="33" s="1"/>
  <c r="HO33" i="33"/>
  <c r="KC33" i="33" s="1"/>
  <c r="MD34" i="33"/>
  <c r="LX34" i="33"/>
  <c r="HS33" i="33"/>
  <c r="KG33" i="33" s="1"/>
  <c r="HR33" i="33"/>
  <c r="KF33" i="33" s="1"/>
  <c r="QE33" i="33"/>
  <c r="PI33" i="33" s="1"/>
  <c r="EI33" i="33" s="1"/>
  <c r="QJ33" i="33"/>
  <c r="PN33" i="33" s="1"/>
  <c r="EN33" i="33" s="1"/>
  <c r="HC33" i="33"/>
  <c r="QK33" i="33" s="1"/>
  <c r="PO33" i="33" s="1"/>
  <c r="EO33" i="33" s="1"/>
  <c r="HF33" i="33"/>
  <c r="MH34" i="33" s="1"/>
  <c r="DU33" i="33"/>
  <c r="FM33" i="33" s="1"/>
  <c r="NC33" i="33" s="1"/>
  <c r="DF33" i="33"/>
  <c r="EX33" i="33" s="1"/>
  <c r="MN33" i="33" s="1"/>
  <c r="DW34" i="33"/>
  <c r="FO34" i="33" s="1"/>
  <c r="HG34" i="33" s="1"/>
  <c r="IC34" i="33" s="1"/>
  <c r="KQ34" i="33" s="1"/>
  <c r="HD34" i="33"/>
  <c r="QL34" i="33" s="1"/>
  <c r="PP34" i="33" s="1"/>
  <c r="EP34" i="33" s="1"/>
  <c r="DG34" i="33"/>
  <c r="EY34" i="33" s="1"/>
  <c r="MO34" i="33" s="1"/>
  <c r="DN34" i="33"/>
  <c r="FF34" i="33" s="1"/>
  <c r="GX34" i="33" s="1"/>
  <c r="LZ35" i="33" s="1"/>
  <c r="CO34" i="33"/>
  <c r="CT33" i="33"/>
  <c r="RE33" i="33"/>
  <c r="QR34" i="33"/>
  <c r="LB33" i="33"/>
  <c r="FZ33" i="33" s="1"/>
  <c r="NL34" i="33"/>
  <c r="Z34" i="33"/>
  <c r="AV34" i="33" s="1"/>
  <c r="IL34" i="33"/>
  <c r="IG34" i="33"/>
  <c r="U34" i="33"/>
  <c r="AQ34" i="33" s="1"/>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BW33" i="33" l="1"/>
  <c r="CS33" i="33" s="1"/>
  <c r="NE34" i="33"/>
  <c r="MV34" i="33"/>
  <c r="JI34" i="33"/>
  <c r="JN33" i="33"/>
  <c r="KY33" i="33"/>
  <c r="FW33" i="33" s="1"/>
  <c r="OI33" i="33" s="1"/>
  <c r="HZ34" i="33"/>
  <c r="KN34" i="33" s="1"/>
  <c r="IB33" i="33"/>
  <c r="KP33" i="33" s="1"/>
  <c r="QN33" i="33"/>
  <c r="PR33" i="33" s="1"/>
  <c r="ER33" i="33" s="1"/>
  <c r="LH33" i="33"/>
  <c r="LC33" i="33"/>
  <c r="GA33" i="33" s="1"/>
  <c r="RA33" i="33" s="1"/>
  <c r="HE33" i="33"/>
  <c r="IA33" i="33" s="1"/>
  <c r="KO33" i="33" s="1"/>
  <c r="MF35" i="33"/>
  <c r="LI33" i="33"/>
  <c r="QO34" i="33"/>
  <c r="PS34" i="33" s="1"/>
  <c r="ES34" i="33" s="1"/>
  <c r="MI35" i="33"/>
  <c r="HY33" i="33"/>
  <c r="KM33" i="33" s="1"/>
  <c r="ME34" i="33"/>
  <c r="GP33" i="33"/>
  <c r="HL33" i="33" s="1"/>
  <c r="JZ33" i="33" s="1"/>
  <c r="GQ34" i="33"/>
  <c r="PY34" i="33" s="1"/>
  <c r="PC34" i="33" s="1"/>
  <c r="EC34" i="33" s="1"/>
  <c r="DK34" i="33"/>
  <c r="FC34" i="33" s="1"/>
  <c r="MS34" i="33" s="1"/>
  <c r="DP33" i="33"/>
  <c r="FH33" i="33" s="1"/>
  <c r="MX33" i="33" s="1"/>
  <c r="QZ33" i="33"/>
  <c r="QF34" i="33"/>
  <c r="PJ34" i="33" s="1"/>
  <c r="EJ34" i="33" s="1"/>
  <c r="HT34" i="33"/>
  <c r="KH34" i="33" s="1"/>
  <c r="BR34" i="33"/>
  <c r="OL33" i="33"/>
  <c r="NU34" i="33"/>
  <c r="NH35" i="33"/>
  <c r="NP34" i="33"/>
  <c r="BM34" i="33"/>
  <c r="IJ34" i="33"/>
  <c r="X34"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NM34" i="33" l="1"/>
  <c r="Y34" i="33" s="1"/>
  <c r="AU34" i="33" s="1"/>
  <c r="BQ34" i="33" s="1"/>
  <c r="QW33" i="33"/>
  <c r="LL33" i="33"/>
  <c r="GJ33" i="33" s="1"/>
  <c r="OV33" i="33" s="1"/>
  <c r="JM33" i="33"/>
  <c r="MG34" i="33"/>
  <c r="QM33" i="33"/>
  <c r="PQ33" i="33" s="1"/>
  <c r="EQ33" i="33" s="1"/>
  <c r="OM33" i="33"/>
  <c r="GG33" i="33"/>
  <c r="RG33" i="33" s="1"/>
  <c r="GF33" i="33"/>
  <c r="GZ33" i="33"/>
  <c r="HV33" i="33" s="1"/>
  <c r="KJ33" i="33" s="1"/>
  <c r="PX33" i="33"/>
  <c r="PB33" i="33" s="1"/>
  <c r="EB33" i="33" s="1"/>
  <c r="LR34" i="33"/>
  <c r="HM34" i="33"/>
  <c r="KA34" i="33" s="1"/>
  <c r="LS35" i="33"/>
  <c r="GU34" i="33"/>
  <c r="HQ34" i="33" s="1"/>
  <c r="KE34" i="33" s="1"/>
  <c r="DO33" i="33"/>
  <c r="FG33" i="33" s="1"/>
  <c r="MW33" i="33" s="1"/>
  <c r="CI34" i="33"/>
  <c r="CN34" i="33"/>
  <c r="RH34" i="33"/>
  <c r="AT34" i="33"/>
  <c r="BP34" i="33" s="1"/>
  <c r="T35" i="33"/>
  <c r="AP35" i="33" s="1"/>
  <c r="IF35" i="33"/>
  <c r="AG34" i="33"/>
  <c r="IS34" i="33"/>
  <c r="NQ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IK34" i="33" l="1"/>
  <c r="JC34" i="33"/>
  <c r="JH34" i="33"/>
  <c r="LK33" i="33"/>
  <c r="GI33" i="33" s="1"/>
  <c r="OU33" i="33" s="1"/>
  <c r="RJ33" i="33"/>
  <c r="NW34" i="33"/>
  <c r="IU34" i="33" s="1"/>
  <c r="NZ34" i="33"/>
  <c r="AL34" i="33" s="1"/>
  <c r="OS33" i="33"/>
  <c r="OR33" i="33"/>
  <c r="RF33" i="33"/>
  <c r="NV34" i="33"/>
  <c r="KV33" i="33"/>
  <c r="MB34" i="33"/>
  <c r="QH33" i="33"/>
  <c r="PL33" i="33" s="1"/>
  <c r="EL33" i="33" s="1"/>
  <c r="QC34" i="33"/>
  <c r="PG34" i="33" s="1"/>
  <c r="EG34" i="33" s="1"/>
  <c r="LW35" i="33"/>
  <c r="GY33" i="33"/>
  <c r="QG33" i="33" s="1"/>
  <c r="PK33" i="33" s="1"/>
  <c r="EK33" i="33" s="1"/>
  <c r="DJ34" i="33"/>
  <c r="FB34" i="33" s="1"/>
  <c r="MR34" i="33" s="1"/>
  <c r="DE34" i="33"/>
  <c r="EW34" i="33" s="1"/>
  <c r="MM34" i="33" s="1"/>
  <c r="CM34" i="33"/>
  <c r="CL34" i="33"/>
  <c r="RB34" i="33"/>
  <c r="RK34" i="33"/>
  <c r="QU34" i="33"/>
  <c r="NX35" i="33"/>
  <c r="IO34" i="33"/>
  <c r="AC34" i="33"/>
  <c r="BC34" i="33"/>
  <c r="BY34" i="33" s="1"/>
  <c r="AX34" i="33"/>
  <c r="BT34" i="33" s="1"/>
  <c r="BL35" i="33"/>
  <c r="OW34" i="33"/>
  <c r="ON34"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JF34" i="33" l="1"/>
  <c r="JG34" i="33"/>
  <c r="IX34" i="33"/>
  <c r="AI34" i="33"/>
  <c r="BE34" i="33" s="1"/>
  <c r="CA34" i="33" s="1"/>
  <c r="RI33" i="33"/>
  <c r="LF33" i="33"/>
  <c r="GD33" i="33" s="1"/>
  <c r="RD33" i="33" s="1"/>
  <c r="IT34" i="33"/>
  <c r="AH34" i="33"/>
  <c r="BD34" i="33" s="1"/>
  <c r="BZ34" i="33" s="1"/>
  <c r="CV34" i="33" s="1"/>
  <c r="FT33" i="33"/>
  <c r="OF33" i="33" s="1"/>
  <c r="LA34" i="33"/>
  <c r="FY34" i="33" s="1"/>
  <c r="QY34" i="33" s="1"/>
  <c r="GT34" i="33"/>
  <c r="QB34" i="33" s="1"/>
  <c r="PF34" i="33" s="1"/>
  <c r="EF34" i="33" s="1"/>
  <c r="MA34" i="33"/>
  <c r="HU33" i="33"/>
  <c r="KI33" i="33" s="1"/>
  <c r="GO34" i="33"/>
  <c r="PW34" i="33" s="1"/>
  <c r="PA34" i="33" s="1"/>
  <c r="EA34" i="33" s="1"/>
  <c r="DH34" i="33"/>
  <c r="EZ34" i="33" s="1"/>
  <c r="MP34" i="33" s="1"/>
  <c r="DI34" i="33"/>
  <c r="FA34" i="33" s="1"/>
  <c r="MQ34" i="33" s="1"/>
  <c r="CP34" i="33"/>
  <c r="CU34" i="33"/>
  <c r="CH35" i="33"/>
  <c r="CW34" i="33"/>
  <c r="AY34" i="33"/>
  <c r="BU34" i="33" s="1"/>
  <c r="IV35" i="33"/>
  <c r="AJ35" i="33"/>
  <c r="BF35" i="33" s="1"/>
  <c r="NR35" i="33"/>
  <c r="BH34" i="33"/>
  <c r="CD34" i="33" s="1"/>
  <c r="NK35" i="33"/>
  <c r="NY34" i="33"/>
  <c r="OA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JO34" i="33" l="1"/>
  <c r="JJ34" i="33"/>
  <c r="JQ34" i="33"/>
  <c r="JB35" i="33"/>
  <c r="NJ34" i="33"/>
  <c r="IH34" i="33" s="1"/>
  <c r="HP34" i="33"/>
  <c r="KD34" i="33" s="1"/>
  <c r="OK34" i="33"/>
  <c r="OP33" i="33"/>
  <c r="DR34" i="33"/>
  <c r="FJ34" i="33" s="1"/>
  <c r="MZ34" i="33" s="1"/>
  <c r="JP34" i="33"/>
  <c r="QT33" i="33"/>
  <c r="LV35" i="33"/>
  <c r="GR34" i="33"/>
  <c r="HN34" i="33" s="1"/>
  <c r="KB34" i="33" s="1"/>
  <c r="HK34" i="33"/>
  <c r="JY34" i="33" s="1"/>
  <c r="LQ35" i="33"/>
  <c r="KU34" i="33"/>
  <c r="GS34" i="33"/>
  <c r="HO34" i="33" s="1"/>
  <c r="KC34" i="33" s="1"/>
  <c r="DQ34" i="33"/>
  <c r="FI34" i="33" s="1"/>
  <c r="MY34" i="33" s="1"/>
  <c r="DS34" i="33"/>
  <c r="FK34" i="33" s="1"/>
  <c r="NA34" i="33" s="1"/>
  <c r="DL34" i="33"/>
  <c r="FD34" i="33" s="1"/>
  <c r="MT34" i="33" s="1"/>
  <c r="DD35" i="33"/>
  <c r="EV35" i="33" s="1"/>
  <c r="ML35" i="33" s="1"/>
  <c r="CZ34" i="33"/>
  <c r="CQ34" i="33"/>
  <c r="RC33" i="33"/>
  <c r="CB35" i="33"/>
  <c r="AK34" i="33"/>
  <c r="IW34" i="33"/>
  <c r="NT34" i="33"/>
  <c r="IY35" i="33"/>
  <c r="AM35" i="33"/>
  <c r="II35" i="33"/>
  <c r="W35" i="33"/>
  <c r="NO35" i="33"/>
  <c r="AD35" i="33"/>
  <c r="IP35" i="33"/>
  <c r="OO33"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JK34" i="33" l="1"/>
  <c r="JT34" i="33"/>
  <c r="V34" i="33"/>
  <c r="AR34" i="33" s="1"/>
  <c r="LT35" i="33"/>
  <c r="PZ34" i="33"/>
  <c r="PD34" i="33" s="1"/>
  <c r="ED34" i="33" s="1"/>
  <c r="HB34" i="33"/>
  <c r="HX34" i="33" s="1"/>
  <c r="KL34" i="33" s="1"/>
  <c r="FS34" i="33"/>
  <c r="QS34" i="33" s="1"/>
  <c r="LU35" i="33"/>
  <c r="QA34" i="33"/>
  <c r="PE34" i="33" s="1"/>
  <c r="EE34" i="33" s="1"/>
  <c r="HA34" i="33"/>
  <c r="QI34" i="33" s="1"/>
  <c r="PM34" i="33" s="1"/>
  <c r="EM34" i="33" s="1"/>
  <c r="GV34" i="33"/>
  <c r="LX35" i="33" s="1"/>
  <c r="HC34" i="33"/>
  <c r="QK34" i="33" s="1"/>
  <c r="PO34" i="33" s="1"/>
  <c r="EO34" i="33" s="1"/>
  <c r="GN35" i="33"/>
  <c r="HJ35" i="33" s="1"/>
  <c r="JX35" i="33" s="1"/>
  <c r="DM34" i="33"/>
  <c r="FE34" i="33" s="1"/>
  <c r="MU34" i="33" s="1"/>
  <c r="DV34" i="33"/>
  <c r="FN34" i="33" s="1"/>
  <c r="HF34" i="33" s="1"/>
  <c r="QN34" i="33" s="1"/>
  <c r="CX35" i="33"/>
  <c r="QX34" i="33"/>
  <c r="AS35" i="33"/>
  <c r="BO35" i="33" s="1"/>
  <c r="NS34" i="33"/>
  <c r="AZ35" i="33"/>
  <c r="BV35" i="33" s="1"/>
  <c r="AF34" i="33"/>
  <c r="BB34" i="33" s="1"/>
  <c r="IR34" i="33"/>
  <c r="AA35" i="33"/>
  <c r="IM35" i="33"/>
  <c r="BI35" i="33"/>
  <c r="CE35" i="33" s="1"/>
  <c r="BG34" i="33"/>
  <c r="CC34" i="33" s="1"/>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KX34" i="33" l="1"/>
  <c r="FV34" i="33" s="1"/>
  <c r="ND34" i="33"/>
  <c r="JR35" i="33"/>
  <c r="BN34" i="33"/>
  <c r="CJ34" i="33" s="1"/>
  <c r="NI35" i="33"/>
  <c r="IG35" i="33" s="1"/>
  <c r="KY34" i="33"/>
  <c r="FW34" i="33" s="1"/>
  <c r="OI34" i="33" s="1"/>
  <c r="HW34" i="33"/>
  <c r="KK34" i="33" s="1"/>
  <c r="PV35" i="33"/>
  <c r="OZ35" i="33" s="1"/>
  <c r="DZ35" i="33" s="1"/>
  <c r="QJ34" i="33"/>
  <c r="PN34" i="33" s="1"/>
  <c r="EN34" i="33" s="1"/>
  <c r="MD35" i="33"/>
  <c r="OE34" i="33"/>
  <c r="LP36" i="33"/>
  <c r="HY34" i="33"/>
  <c r="KM34" i="33" s="1"/>
  <c r="ME35" i="33"/>
  <c r="MC35" i="33"/>
  <c r="HR34" i="33"/>
  <c r="KF34" i="33" s="1"/>
  <c r="QD34" i="33"/>
  <c r="PH34" i="33" s="1"/>
  <c r="EH34" i="33" s="1"/>
  <c r="GW34" i="33"/>
  <c r="QE34" i="33" s="1"/>
  <c r="PI34" i="33" s="1"/>
  <c r="EI34" i="33" s="1"/>
  <c r="DT35" i="33"/>
  <c r="FL35" i="33" s="1"/>
  <c r="HD35" i="33" s="1"/>
  <c r="QL35" i="33" s="1"/>
  <c r="PP35" i="33" s="1"/>
  <c r="EP35" i="33" s="1"/>
  <c r="DA35" i="33"/>
  <c r="CK35" i="33"/>
  <c r="CY34" i="33"/>
  <c r="CR35" i="33"/>
  <c r="IB34" i="33"/>
  <c r="KP34" i="33" s="1"/>
  <c r="MH35" i="33"/>
  <c r="QV34" i="33"/>
  <c r="BX34" i="33"/>
  <c r="OH34" i="33"/>
  <c r="NL35" i="33"/>
  <c r="NN35" i="33"/>
  <c r="AW35" i="33"/>
  <c r="BS35" i="33" s="1"/>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ER34" i="33" s="1"/>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NB35" i="33" l="1"/>
  <c r="JL35" i="33"/>
  <c r="JU35" i="33"/>
  <c r="JS34" i="33"/>
  <c r="JD34" i="33"/>
  <c r="JE35" i="33"/>
  <c r="KT35" i="33"/>
  <c r="FR35" i="33" s="1"/>
  <c r="QR35" i="33" s="1"/>
  <c r="U35" i="33"/>
  <c r="AQ35" i="33" s="1"/>
  <c r="BM35" i="33" s="1"/>
  <c r="QW34" i="33"/>
  <c r="LH34" i="33"/>
  <c r="GF34" i="33" s="1"/>
  <c r="NV35" i="33" s="1"/>
  <c r="LB34" i="33"/>
  <c r="HS34" i="33"/>
  <c r="KG34" i="33" s="1"/>
  <c r="LY35" i="33"/>
  <c r="MF36" i="33"/>
  <c r="HZ35" i="33"/>
  <c r="KN35" i="33" s="1"/>
  <c r="DN35" i="33"/>
  <c r="FF35" i="33" s="1"/>
  <c r="MV35" i="33" s="1"/>
  <c r="DW35" i="33"/>
  <c r="FO35" i="33" s="1"/>
  <c r="NE35" i="33" s="1"/>
  <c r="DU34" i="33"/>
  <c r="FM34" i="33" s="1"/>
  <c r="NC34" i="33" s="1"/>
  <c r="DF34" i="33"/>
  <c r="EX34" i="33" s="1"/>
  <c r="GP34" i="33" s="1"/>
  <c r="HL34" i="33" s="1"/>
  <c r="JZ34" i="33" s="1"/>
  <c r="DG35" i="33"/>
  <c r="EY35" i="33" s="1"/>
  <c r="GQ35" i="33" s="1"/>
  <c r="HM35" i="33" s="1"/>
  <c r="KA35" i="33" s="1"/>
  <c r="CO35" i="33"/>
  <c r="CT34" i="33"/>
  <c r="RG34" i="33"/>
  <c r="RE34" i="33"/>
  <c r="IJ35" i="33"/>
  <c r="X35" i="33"/>
  <c r="Z35" i="33"/>
  <c r="AV35" i="33" s="1"/>
  <c r="IL35" i="33"/>
  <c r="NM35" i="33"/>
  <c r="BA34" i="33"/>
  <c r="BW34" i="33" s="1"/>
  <c r="OS34" i="33"/>
  <c r="OQ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MN34" i="33" l="1"/>
  <c r="MO35" i="33"/>
  <c r="JN34" i="33"/>
  <c r="JI35" i="33"/>
  <c r="OR34" i="33"/>
  <c r="RF34" i="33"/>
  <c r="FZ34" i="33"/>
  <c r="NP35" i="33" s="1"/>
  <c r="HE34" i="33"/>
  <c r="QM34" i="33" s="1"/>
  <c r="PQ34" i="33" s="1"/>
  <c r="EQ34" i="33" s="1"/>
  <c r="HG35" i="33"/>
  <c r="IC35" i="33" s="1"/>
  <c r="KQ35" i="33" s="1"/>
  <c r="LR35" i="33"/>
  <c r="PX34" i="33"/>
  <c r="PB34" i="33" s="1"/>
  <c r="EB34" i="33" s="1"/>
  <c r="GX35" i="33"/>
  <c r="QF35" i="33" s="1"/>
  <c r="PJ35" i="33" s="1"/>
  <c r="EJ35" i="33" s="1"/>
  <c r="PY35" i="33"/>
  <c r="PC35" i="33" s="1"/>
  <c r="EC35" i="33" s="1"/>
  <c r="LS36" i="33"/>
  <c r="DK35" i="33"/>
  <c r="FC35" i="33" s="1"/>
  <c r="GU35" i="33" s="1"/>
  <c r="LW36" i="33" s="1"/>
  <c r="DP34" i="33"/>
  <c r="FH34" i="33" s="1"/>
  <c r="MX34" i="33" s="1"/>
  <c r="CI35" i="33"/>
  <c r="CS34" i="33"/>
  <c r="RH35" i="33"/>
  <c r="RJ34" i="33"/>
  <c r="RA34" i="33"/>
  <c r="BR35" i="33"/>
  <c r="AT35" i="33"/>
  <c r="BP35" i="33" s="1"/>
  <c r="NW35" i="33"/>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MG35" i="33" l="1"/>
  <c r="MS35" i="33"/>
  <c r="JC35" i="33"/>
  <c r="MI36" i="33"/>
  <c r="QO35" i="33"/>
  <c r="PS35" i="33" s="1"/>
  <c r="ES35" i="33" s="1"/>
  <c r="DO34" i="33"/>
  <c r="FG34" i="33" s="1"/>
  <c r="GY34" i="33" s="1"/>
  <c r="JM34" i="33"/>
  <c r="QZ34" i="33"/>
  <c r="OL34" i="33"/>
  <c r="IA34" i="33"/>
  <c r="KO34" i="33" s="1"/>
  <c r="HT35" i="33"/>
  <c r="KH35" i="33" s="1"/>
  <c r="LZ36" i="33"/>
  <c r="QC35" i="33"/>
  <c r="PG35" i="33" s="1"/>
  <c r="EG35" i="33" s="1"/>
  <c r="HQ35" i="33"/>
  <c r="KE35" i="33" s="1"/>
  <c r="GZ34" i="33"/>
  <c r="MB35" i="33" s="1"/>
  <c r="DE35" i="33"/>
  <c r="EW35" i="33" s="1"/>
  <c r="GO35" i="33" s="1"/>
  <c r="HK35" i="33" s="1"/>
  <c r="JY35" i="33" s="1"/>
  <c r="CN35" i="33"/>
  <c r="CL35" i="33"/>
  <c r="LD35" i="33"/>
  <c r="GB35" i="33" s="1"/>
  <c r="BQ35" i="33"/>
  <c r="NZ35" i="33"/>
  <c r="T36" i="33"/>
  <c r="AP36" i="33" s="1"/>
  <c r="IF36" i="33"/>
  <c r="NX36" i="33"/>
  <c r="IU35" i="33"/>
  <c r="AI35" i="33"/>
  <c r="NQ35" i="33"/>
  <c r="AB35" i="33"/>
  <c r="AX35" i="33" s="1"/>
  <c r="IN35" i="33"/>
  <c r="IS35" i="33"/>
  <c r="AG35" i="33"/>
  <c r="BD35" i="33"/>
  <c r="BZ35" i="33" s="1"/>
  <c r="AV101" i="32"/>
  <c r="AY101" i="32" s="1"/>
  <c r="AN102" i="32"/>
  <c r="AO102" i="32" s="1"/>
  <c r="AP102" i="32" s="1"/>
  <c r="AQ102" i="32" s="1"/>
  <c r="GS101" i="32"/>
  <c r="DQ101" i="32"/>
  <c r="DR102" i="32"/>
  <c r="DK102" i="32" s="1"/>
  <c r="DL102" i="32" s="1"/>
  <c r="DM102" i="32" s="1"/>
  <c r="DN102" i="32" s="1"/>
  <c r="LK34" i="33"/>
  <c r="GI34" i="33" s="1"/>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MM35" i="33" l="1"/>
  <c r="MW34" i="33"/>
  <c r="JF35" i="33"/>
  <c r="JH35" i="33"/>
  <c r="LM35" i="33"/>
  <c r="GK35" i="33" s="1"/>
  <c r="LQ36" i="33"/>
  <c r="PW35" i="33"/>
  <c r="PA35" i="33" s="1"/>
  <c r="EA35" i="33" s="1"/>
  <c r="HV34" i="33"/>
  <c r="KJ34" i="33" s="1"/>
  <c r="QH34" i="33"/>
  <c r="PL34" i="33" s="1"/>
  <c r="EL34" i="33" s="1"/>
  <c r="DH35" i="33"/>
  <c r="EZ35" i="33" s="1"/>
  <c r="MP35" i="33" s="1"/>
  <c r="DJ35" i="33"/>
  <c r="FB35" i="33" s="1"/>
  <c r="MR35" i="33" s="1"/>
  <c r="CV35" i="33"/>
  <c r="CM35" i="33"/>
  <c r="RI34" i="33"/>
  <c r="RB35" i="33"/>
  <c r="QU35" i="33"/>
  <c r="QT34" i="33"/>
  <c r="BL36" i="33"/>
  <c r="BT35" i="33"/>
  <c r="ON35" i="33"/>
  <c r="BC35" i="33"/>
  <c r="BY35" i="33" s="1"/>
  <c r="NR36" i="33"/>
  <c r="QG34" i="33"/>
  <c r="PK34" i="33" s="1"/>
  <c r="E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LA35" i="33"/>
  <c r="FY35" i="33" s="1"/>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JG35" i="33" l="1"/>
  <c r="JP35" i="33"/>
  <c r="LF34" i="33"/>
  <c r="GT35" i="33"/>
  <c r="HP35" i="33" s="1"/>
  <c r="KD35" i="33" s="1"/>
  <c r="GR35" i="33"/>
  <c r="LT36" i="33" s="1"/>
  <c r="DI35" i="33"/>
  <c r="FA35" i="33" s="1"/>
  <c r="MQ35" i="33" s="1"/>
  <c r="DR35" i="33"/>
  <c r="FJ35" i="33" s="1"/>
  <c r="MZ35" i="33" s="1"/>
  <c r="CU35" i="33"/>
  <c r="CW35" i="33"/>
  <c r="CP35" i="33"/>
  <c r="CH36" i="33"/>
  <c r="QY35" i="33"/>
  <c r="OW35" i="33"/>
  <c r="RK35" i="33"/>
  <c r="OA36" i="33"/>
  <c r="AM36" i="33" s="1"/>
  <c r="LE34" i="33"/>
  <c r="GC34" i="33" s="1"/>
  <c r="NJ35" i="33"/>
  <c r="BF36" i="33"/>
  <c r="CB36" i="33" s="1"/>
  <c r="AY35" i="33"/>
  <c r="BU35" i="33" s="1"/>
  <c r="NK36" i="33"/>
  <c r="NY35" i="33"/>
  <c r="BH35" i="33"/>
  <c r="CD35" i="33" s="1"/>
  <c r="AD36" i="33"/>
  <c r="IP36"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JJ35" i="33" l="1"/>
  <c r="JQ35" i="33"/>
  <c r="JO35" i="33"/>
  <c r="JB36" i="33"/>
  <c r="GD34" i="33"/>
  <c r="PZ35" i="33"/>
  <c r="PD35" i="33" s="1"/>
  <c r="ED35" i="33" s="1"/>
  <c r="HN35" i="33"/>
  <c r="KB35" i="33" s="1"/>
  <c r="HB35" i="33"/>
  <c r="HX35" i="33" s="1"/>
  <c r="KL35" i="33" s="1"/>
  <c r="GS35" i="33"/>
  <c r="LU36" i="33" s="1"/>
  <c r="QB35" i="33"/>
  <c r="PF35" i="33" s="1"/>
  <c r="EF35" i="33" s="1"/>
  <c r="LV36" i="33"/>
  <c r="DL35" i="33"/>
  <c r="FD35" i="33" s="1"/>
  <c r="MT35" i="33" s="1"/>
  <c r="DS35" i="33"/>
  <c r="FK35" i="33" s="1"/>
  <c r="NA35" i="33" s="1"/>
  <c r="DQ35" i="33"/>
  <c r="FI35" i="33" s="1"/>
  <c r="MY35" i="33" s="1"/>
  <c r="DD36" i="33"/>
  <c r="EV36" i="33" s="1"/>
  <c r="ML36" i="33" s="1"/>
  <c r="CZ35" i="33"/>
  <c r="CX36" i="33"/>
  <c r="CQ35" i="33"/>
  <c r="RC34" i="33"/>
  <c r="QS35" i="33"/>
  <c r="IY36" i="33"/>
  <c r="OO34" i="33"/>
  <c r="IH35" i="33"/>
  <c r="V35" i="33"/>
  <c r="AZ36" i="33"/>
  <c r="BV36" i="33" s="1"/>
  <c r="AK35" i="33"/>
  <c r="IW35" i="33"/>
  <c r="NO36" i="33"/>
  <c r="BI36" i="33"/>
  <c r="CE36" i="33" s="1"/>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JT35" i="33" l="1"/>
  <c r="JK35" i="33"/>
  <c r="JR36" i="33"/>
  <c r="KX35" i="33"/>
  <c r="FV35" i="33" s="1"/>
  <c r="OH35" i="33" s="1"/>
  <c r="OP34" i="33"/>
  <c r="RD34" i="33"/>
  <c r="NT35" i="33"/>
  <c r="IR35" i="33" s="1"/>
  <c r="KZ35" i="33"/>
  <c r="QA35" i="33"/>
  <c r="PE35" i="33" s="1"/>
  <c r="EE35" i="33" s="1"/>
  <c r="GV35" i="33"/>
  <c r="LX36" i="33" s="1"/>
  <c r="HO35" i="33"/>
  <c r="KC35" i="33" s="1"/>
  <c r="HC35" i="33"/>
  <c r="HY35" i="33" s="1"/>
  <c r="KM35" i="33" s="1"/>
  <c r="MD36" i="33"/>
  <c r="QJ35" i="33"/>
  <c r="PN35" i="33" s="1"/>
  <c r="EN35" i="33" s="1"/>
  <c r="GN36" i="33"/>
  <c r="LP37" i="33" s="1"/>
  <c r="HA35" i="33"/>
  <c r="HW35" i="33" s="1"/>
  <c r="KK35" i="33" s="1"/>
  <c r="DT36" i="33"/>
  <c r="FL36" i="33" s="1"/>
  <c r="NB36" i="33" s="1"/>
  <c r="DM35" i="33"/>
  <c r="FE35" i="33" s="1"/>
  <c r="MU35" i="33" s="1"/>
  <c r="DV35" i="33"/>
  <c r="FN35" i="33" s="1"/>
  <c r="ND35" i="33" s="1"/>
  <c r="DA36" i="33"/>
  <c r="CR36" i="33"/>
  <c r="NI36" i="33"/>
  <c r="AE35" i="33"/>
  <c r="IQ35"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JL36" i="33" l="1"/>
  <c r="JU36" i="33"/>
  <c r="QV35" i="33"/>
  <c r="QK35" i="33"/>
  <c r="PO35" i="33" s="1"/>
  <c r="EO35" i="33" s="1"/>
  <c r="MC36" i="33"/>
  <c r="KY35" i="33"/>
  <c r="FW35" i="33" s="1"/>
  <c r="OI35" i="33" s="1"/>
  <c r="AF35" i="33"/>
  <c r="BB35" i="33" s="1"/>
  <c r="BX35" i="33" s="1"/>
  <c r="ME36" i="33"/>
  <c r="HR35" i="33"/>
  <c r="KF35" i="33" s="1"/>
  <c r="FX35" i="33"/>
  <c r="NN36" i="33" s="1"/>
  <c r="QD35" i="33"/>
  <c r="PH35" i="33" s="1"/>
  <c r="EH35" i="33" s="1"/>
  <c r="HD36" i="33"/>
  <c r="MF37" i="33" s="1"/>
  <c r="LH35" i="33"/>
  <c r="PV36" i="33"/>
  <c r="OZ36" i="33" s="1"/>
  <c r="DZ36" i="33" s="1"/>
  <c r="HJ36" i="33"/>
  <c r="JX36" i="33" s="1"/>
  <c r="QI35" i="33"/>
  <c r="PM35" i="33" s="1"/>
  <c r="EM35" i="33" s="1"/>
  <c r="HF35" i="33"/>
  <c r="MH36" i="33" s="1"/>
  <c r="GW35" i="33"/>
  <c r="HS35" i="33" s="1"/>
  <c r="KG35" i="33" s="1"/>
  <c r="DW36" i="33"/>
  <c r="FO36" i="33" s="1"/>
  <c r="NE36" i="33" s="1"/>
  <c r="DN36" i="33"/>
  <c r="FF36" i="33" s="1"/>
  <c r="GX36" i="33" s="1"/>
  <c r="QF36" i="33" s="1"/>
  <c r="CK36" i="33"/>
  <c r="CJ35" i="33"/>
  <c r="CY35" i="33"/>
  <c r="IG36" i="33"/>
  <c r="U36" i="33"/>
  <c r="AQ36" i="33" s="1"/>
  <c r="NL36" i="33"/>
  <c r="BA35" i="33"/>
  <c r="BW35" i="33" s="1"/>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LI35" i="33" l="1"/>
  <c r="GG35" i="33" s="1"/>
  <c r="OS35" i="33" s="1"/>
  <c r="MV36" i="33"/>
  <c r="JD35" i="33"/>
  <c r="JE36" i="33"/>
  <c r="JS35" i="33"/>
  <c r="LG35" i="33"/>
  <c r="GE35" i="33" s="1"/>
  <c r="RE35" i="33" s="1"/>
  <c r="QW35" i="33"/>
  <c r="OJ35" i="33"/>
  <c r="QL36" i="33"/>
  <c r="PP36" i="33" s="1"/>
  <c r="EP36" i="33" s="1"/>
  <c r="LB35" i="33"/>
  <c r="FZ35" i="33" s="1"/>
  <c r="QZ35" i="33" s="1"/>
  <c r="HZ36" i="33"/>
  <c r="KN36" i="33" s="1"/>
  <c r="GF35" i="33"/>
  <c r="RF35" i="33" s="1"/>
  <c r="QX35" i="33"/>
  <c r="HT36" i="33"/>
  <c r="KH36" i="33" s="1"/>
  <c r="KT36" i="33"/>
  <c r="QN35" i="33"/>
  <c r="PR35" i="33" s="1"/>
  <c r="ER35" i="33" s="1"/>
  <c r="IB35" i="33"/>
  <c r="KP35" i="33" s="1"/>
  <c r="QE35" i="33"/>
  <c r="PI35" i="33" s="1"/>
  <c r="EI35" i="33" s="1"/>
  <c r="LY36" i="33"/>
  <c r="LZ37" i="33"/>
  <c r="DU35" i="33"/>
  <c r="FM35" i="33" s="1"/>
  <c r="NC35" i="33" s="1"/>
  <c r="DF35" i="33"/>
  <c r="EX35" i="33" s="1"/>
  <c r="MN35" i="33" s="1"/>
  <c r="HG36" i="33"/>
  <c r="IC36" i="33" s="1"/>
  <c r="KQ36" i="33" s="1"/>
  <c r="DG36" i="33"/>
  <c r="EY36" i="33" s="1"/>
  <c r="MO36" i="33" s="1"/>
  <c r="CO36" i="33"/>
  <c r="CS35" i="33"/>
  <c r="CT35" i="33"/>
  <c r="BM36" i="33"/>
  <c r="IL36" i="33"/>
  <c r="Z36" i="33"/>
  <c r="X36" i="33"/>
  <c r="IJ36" i="33"/>
  <c r="NM36"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EJ36" i="33" s="1"/>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RG35" i="33" l="1"/>
  <c r="JI36" i="33"/>
  <c r="OQ35" i="33"/>
  <c r="JM35" i="33"/>
  <c r="JN35" i="33"/>
  <c r="OR35" i="33"/>
  <c r="NV36" i="33"/>
  <c r="AH36" i="33" s="1"/>
  <c r="BD36" i="33" s="1"/>
  <c r="OL35" i="33"/>
  <c r="LC35" i="33"/>
  <c r="GA35" i="33" s="1"/>
  <c r="OM35" i="33" s="1"/>
  <c r="FR36" i="33"/>
  <c r="QR36" i="33" s="1"/>
  <c r="LJ36" i="33"/>
  <c r="GH36" i="33" s="1"/>
  <c r="OT36" i="33" s="1"/>
  <c r="LL35" i="33"/>
  <c r="HE35" i="33"/>
  <c r="MG36" i="33" s="1"/>
  <c r="GQ36" i="33"/>
  <c r="HM36" i="33" s="1"/>
  <c r="KA36" i="33" s="1"/>
  <c r="GP35" i="33"/>
  <c r="PX35" i="33" s="1"/>
  <c r="PB35" i="33" s="1"/>
  <c r="EB35" i="33" s="1"/>
  <c r="QO36" i="33"/>
  <c r="PS36" i="33" s="1"/>
  <c r="ES36" i="33" s="1"/>
  <c r="MI37" i="33"/>
  <c r="DO35" i="33"/>
  <c r="FG35" i="33" s="1"/>
  <c r="MW35" i="33" s="1"/>
  <c r="DK36" i="33"/>
  <c r="FC36" i="33" s="1"/>
  <c r="GU36" i="33" s="1"/>
  <c r="DP35" i="33"/>
  <c r="FH35" i="33" s="1"/>
  <c r="MX35" i="33" s="1"/>
  <c r="CI36" i="33"/>
  <c r="NP36" i="33"/>
  <c r="NU36" i="33"/>
  <c r="AV36" i="33"/>
  <c r="BR36" i="33" s="1"/>
  <c r="Y36" i="33"/>
  <c r="IK36" i="33"/>
  <c r="NW36" i="33"/>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MS36" i="33" l="1"/>
  <c r="JC36" i="33"/>
  <c r="RA35" i="33"/>
  <c r="NH37" i="33"/>
  <c r="T37" i="33" s="1"/>
  <c r="IT36" i="33"/>
  <c r="NX37" i="33"/>
  <c r="IV37" i="33" s="1"/>
  <c r="RH36" i="33"/>
  <c r="OD36" i="33"/>
  <c r="IA35" i="33"/>
  <c r="KO35" i="33" s="1"/>
  <c r="GJ35" i="33"/>
  <c r="OV35" i="33" s="1"/>
  <c r="QM35" i="33"/>
  <c r="PQ35" i="33" s="1"/>
  <c r="EQ35" i="33" s="1"/>
  <c r="PY36" i="33"/>
  <c r="PC36" i="33" s="1"/>
  <c r="EC36" i="33" s="1"/>
  <c r="LS37" i="33"/>
  <c r="LM36" i="33"/>
  <c r="LR36" i="33"/>
  <c r="HL35" i="33"/>
  <c r="JZ35" i="33" s="1"/>
  <c r="GY35" i="33"/>
  <c r="QG35" i="33" s="1"/>
  <c r="PK35" i="33" s="1"/>
  <c r="EK35" i="33" s="1"/>
  <c r="DE36" i="33"/>
  <c r="EW36" i="33" s="1"/>
  <c r="MM36" i="33" s="1"/>
  <c r="GZ35" i="33"/>
  <c r="MB36" i="33" s="1"/>
  <c r="CN36" i="33"/>
  <c r="CL36" i="33"/>
  <c r="RB36" i="33"/>
  <c r="IN36" i="33"/>
  <c r="AB36" i="33"/>
  <c r="AX36" i="33" s="1"/>
  <c r="AU36" i="33"/>
  <c r="BQ36" i="33" s="1"/>
  <c r="IU36" i="33"/>
  <c r="AI36" i="33"/>
  <c r="BE36" i="33" s="1"/>
  <c r="AG36" i="33"/>
  <c r="BC36" i="33" s="1"/>
  <c r="IS36" i="33"/>
  <c r="NQ36" i="33"/>
  <c r="AJ37" i="33"/>
  <c r="QC36" i="33"/>
  <c r="PG36" i="33" s="1"/>
  <c r="EG36" i="33" s="1"/>
  <c r="HQ36" i="33"/>
  <c r="KE36" i="33" s="1"/>
  <c r="LW37" i="33"/>
  <c r="BZ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IF37" i="33" l="1"/>
  <c r="JF36" i="33"/>
  <c r="JH36" i="33"/>
  <c r="LK35" i="33"/>
  <c r="GI35" i="33" s="1"/>
  <c r="OU35" i="33" s="1"/>
  <c r="HU35" i="33"/>
  <c r="KI35" i="33" s="1"/>
  <c r="NZ36" i="33"/>
  <c r="AL36" i="33" s="1"/>
  <c r="RJ35" i="33"/>
  <c r="GK36" i="33"/>
  <c r="OW36" i="33" s="1"/>
  <c r="KW36" i="33"/>
  <c r="FU36" i="33" s="1"/>
  <c r="OG36" i="33" s="1"/>
  <c r="QH35" i="33"/>
  <c r="PL35" i="33" s="1"/>
  <c r="EL35" i="33" s="1"/>
  <c r="MA36" i="33"/>
  <c r="GO36" i="33"/>
  <c r="PW36" i="33" s="1"/>
  <c r="PA36" i="33" s="1"/>
  <c r="EA36" i="33" s="1"/>
  <c r="HV35" i="33"/>
  <c r="KJ35" i="33" s="1"/>
  <c r="DJ36" i="33"/>
  <c r="FB36" i="33" s="1"/>
  <c r="MR36" i="33" s="1"/>
  <c r="DH36" i="33"/>
  <c r="EZ36" i="33" s="1"/>
  <c r="MP36" i="33" s="1"/>
  <c r="CV36" i="33"/>
  <c r="CM36" i="33"/>
  <c r="QT35" i="33"/>
  <c r="LA36" i="33"/>
  <c r="FY36" i="33" s="1"/>
  <c r="BT36" i="33"/>
  <c r="CA36" i="33"/>
  <c r="BY36" i="33"/>
  <c r="NR37" i="33"/>
  <c r="BF37" i="33"/>
  <c r="CB37" i="33" s="1"/>
  <c r="AP37" i="33"/>
  <c r="BL37" i="33" s="1"/>
  <c r="AC36" i="33"/>
  <c r="IO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JG36" i="33" l="1"/>
  <c r="JP36" i="33"/>
  <c r="NK37" i="33"/>
  <c r="W37" i="33" s="1"/>
  <c r="AS37" i="33" s="1"/>
  <c r="QU36" i="33"/>
  <c r="IX36" i="33"/>
  <c r="OA37" i="33"/>
  <c r="IY37" i="33" s="1"/>
  <c r="RK36" i="33"/>
  <c r="NY36" i="33"/>
  <c r="AK36" i="33" s="1"/>
  <c r="LF35" i="33"/>
  <c r="GD35" i="33" s="1"/>
  <c r="OP35" i="33" s="1"/>
  <c r="RI35" i="33"/>
  <c r="HK36" i="33"/>
  <c r="JY36" i="33" s="1"/>
  <c r="LQ37" i="33"/>
  <c r="GR36" i="33"/>
  <c r="LT37" i="33" s="1"/>
  <c r="GT36" i="33"/>
  <c r="HP36" i="33" s="1"/>
  <c r="KD36" i="33" s="1"/>
  <c r="DI36" i="33"/>
  <c r="FA36" i="33" s="1"/>
  <c r="MQ36" i="33" s="1"/>
  <c r="DR36" i="33"/>
  <c r="FJ36" i="33" s="1"/>
  <c r="MZ36" i="33" s="1"/>
  <c r="CX37" i="33"/>
  <c r="CU36" i="33"/>
  <c r="CH37" i="33"/>
  <c r="CW36" i="33"/>
  <c r="CP36" i="33"/>
  <c r="RC35" i="33"/>
  <c r="QY36" i="33"/>
  <c r="OK36" i="33"/>
  <c r="NJ36" i="33"/>
  <c r="AY36" i="33"/>
  <c r="BU36" i="33" s="1"/>
  <c r="NO37" i="33"/>
  <c r="BH36" i="33"/>
  <c r="CD36" i="33" s="1"/>
  <c r="IP37" i="33"/>
  <c r="AD37" i="33"/>
  <c r="OO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HC106" i="32"/>
  <c r="HD107" i="32"/>
  <c r="GW107" i="32" s="1"/>
  <c r="GX107" i="32" s="1"/>
  <c r="GY107" i="32" s="1"/>
  <c r="GZ107" i="32" s="1"/>
  <c r="JO36" i="33" l="1"/>
  <c r="JJ36" i="33"/>
  <c r="JR37" i="33"/>
  <c r="JQ36" i="33"/>
  <c r="JB37" i="33"/>
  <c r="AM37" i="33"/>
  <c r="II37" i="33"/>
  <c r="IW36" i="33"/>
  <c r="RD35" i="33"/>
  <c r="HN36" i="33"/>
  <c r="KB36" i="33" s="1"/>
  <c r="PZ36" i="33"/>
  <c r="PD36" i="33" s="1"/>
  <c r="ED36" i="33" s="1"/>
  <c r="LV37" i="33"/>
  <c r="QB36" i="33"/>
  <c r="PF36" i="33" s="1"/>
  <c r="EF36" i="33" s="1"/>
  <c r="HB36" i="33"/>
  <c r="HX36" i="33" s="1"/>
  <c r="KL36" i="33" s="1"/>
  <c r="DS36" i="33"/>
  <c r="FK36" i="33" s="1"/>
  <c r="NA36" i="33" s="1"/>
  <c r="DD37" i="33"/>
  <c r="EV37" i="33" s="1"/>
  <c r="ML37" i="33" s="1"/>
  <c r="GS36" i="33"/>
  <c r="QA36" i="33" s="1"/>
  <c r="PE36" i="33" s="1"/>
  <c r="EE36" i="33" s="1"/>
  <c r="DQ36" i="33"/>
  <c r="FI36" i="33" s="1"/>
  <c r="MY36" i="33" s="1"/>
  <c r="DL36" i="33"/>
  <c r="FD36" i="33" s="1"/>
  <c r="MT36" i="33" s="1"/>
  <c r="DT37" i="33"/>
  <c r="FL37" i="33" s="1"/>
  <c r="NB37" i="33" s="1"/>
  <c r="CQ36" i="33"/>
  <c r="CZ36" i="33"/>
  <c r="QS36" i="33"/>
  <c r="BO37" i="33"/>
  <c r="NS36" i="33"/>
  <c r="AZ37" i="33"/>
  <c r="BV37" i="33" s="1"/>
  <c r="BI37" i="33"/>
  <c r="CE37" i="33" s="1"/>
  <c r="IH36" i="33"/>
  <c r="V36" i="33"/>
  <c r="NT36" i="33"/>
  <c r="BG36" i="33"/>
  <c r="CC36" i="33" s="1"/>
  <c r="IM37" i="33"/>
  <c r="AA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JT36" i="33" l="1"/>
  <c r="JK36" i="33"/>
  <c r="GN37" i="33"/>
  <c r="HJ37" i="33" s="1"/>
  <c r="JX37" i="33" s="1"/>
  <c r="KX36" i="33"/>
  <c r="FV36" i="33" s="1"/>
  <c r="NL37" i="33" s="1"/>
  <c r="LU37" i="33"/>
  <c r="KZ36" i="33"/>
  <c r="QJ36" i="33"/>
  <c r="PN36" i="33" s="1"/>
  <c r="EN36" i="33" s="1"/>
  <c r="MD37" i="33"/>
  <c r="HC36" i="33"/>
  <c r="HY36" i="33" s="1"/>
  <c r="KM36" i="33" s="1"/>
  <c r="HD37" i="33"/>
  <c r="MF38" i="33" s="1"/>
  <c r="HO36" i="33"/>
  <c r="KC36" i="33" s="1"/>
  <c r="HA36" i="33"/>
  <c r="MC37" i="33" s="1"/>
  <c r="DV36" i="33"/>
  <c r="FN36" i="33" s="1"/>
  <c r="ND36" i="33" s="1"/>
  <c r="DM36" i="33"/>
  <c r="FE36" i="33" s="1"/>
  <c r="MU36" i="33" s="1"/>
  <c r="GV36" i="33"/>
  <c r="LX37" i="33" s="1"/>
  <c r="CY36" i="33"/>
  <c r="DA37" i="33"/>
  <c r="CK37" i="33"/>
  <c r="CR37" i="33"/>
  <c r="AW37" i="33"/>
  <c r="BS37" i="33" s="1"/>
  <c r="NI37" i="33"/>
  <c r="AE36" i="33"/>
  <c r="IQ36" i="33"/>
  <c r="AF36" i="33"/>
  <c r="BB36" i="33" s="1"/>
  <c r="IR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LH36" i="33" l="1"/>
  <c r="GF36" i="33" s="1"/>
  <c r="OR36" i="33" s="1"/>
  <c r="QV36" i="33"/>
  <c r="JE37" i="33"/>
  <c r="JU37" i="33"/>
  <c r="JS36" i="33"/>
  <c r="JL37" i="33"/>
  <c r="OH36" i="33"/>
  <c r="PV37" i="33"/>
  <c r="OZ37" i="33" s="1"/>
  <c r="DZ37" i="33" s="1"/>
  <c r="LP38" i="33"/>
  <c r="FX36" i="33"/>
  <c r="QX36" i="33" s="1"/>
  <c r="HZ37" i="33"/>
  <c r="KN37" i="33" s="1"/>
  <c r="QL37" i="33"/>
  <c r="PP37" i="33" s="1"/>
  <c r="EP37" i="33" s="1"/>
  <c r="ME37" i="33"/>
  <c r="HF36" i="33"/>
  <c r="QN36" i="33" s="1"/>
  <c r="PR36" i="33" s="1"/>
  <c r="ER36" i="33" s="1"/>
  <c r="QK36" i="33"/>
  <c r="PO36" i="33" s="1"/>
  <c r="EO36" i="33" s="1"/>
  <c r="QI36" i="33"/>
  <c r="PM36" i="33" s="1"/>
  <c r="EM36" i="33" s="1"/>
  <c r="QD36" i="33"/>
  <c r="PH36" i="33" s="1"/>
  <c r="EH36" i="33" s="1"/>
  <c r="HW36" i="33"/>
  <c r="KK36" i="33" s="1"/>
  <c r="GW36" i="33"/>
  <c r="HS36" i="33" s="1"/>
  <c r="KG36" i="33" s="1"/>
  <c r="DW37" i="33"/>
  <c r="FO37" i="33" s="1"/>
  <c r="NE37" i="33" s="1"/>
  <c r="HR36" i="33"/>
  <c r="KF36" i="33" s="1"/>
  <c r="DG37" i="33"/>
  <c r="EY37" i="33" s="1"/>
  <c r="GQ37" i="33" s="1"/>
  <c r="HM37" i="33" s="1"/>
  <c r="KA37" i="33" s="1"/>
  <c r="DU36" i="33"/>
  <c r="FM36" i="33" s="1"/>
  <c r="NC36" i="33" s="1"/>
  <c r="DN37" i="33"/>
  <c r="FF37" i="33" s="1"/>
  <c r="MV37" i="33" s="1"/>
  <c r="CJ36" i="33"/>
  <c r="CO37" i="33"/>
  <c r="QW36" i="33"/>
  <c r="X37" i="33"/>
  <c r="AT37" i="33" s="1"/>
  <c r="IJ37" i="33"/>
  <c r="BA36" i="33"/>
  <c r="BW36" i="33" s="1"/>
  <c r="IG37" i="33"/>
  <c r="U37" i="33"/>
  <c r="BX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RF36" i="33" l="1"/>
  <c r="NN37" i="33"/>
  <c r="LY37" i="33"/>
  <c r="KT37" i="33"/>
  <c r="FR37" i="33" s="1"/>
  <c r="QR37" i="33" s="1"/>
  <c r="MO37" i="33"/>
  <c r="JI37" i="33"/>
  <c r="JD36" i="33"/>
  <c r="LB36" i="33"/>
  <c r="FZ36" i="33" s="1"/>
  <c r="QZ36" i="33" s="1"/>
  <c r="OJ36" i="33"/>
  <c r="LJ37" i="33"/>
  <c r="LI36" i="33"/>
  <c r="GG36" i="33" s="1"/>
  <c r="RG36" i="33" s="1"/>
  <c r="IB36" i="33"/>
  <c r="KP36" i="33" s="1"/>
  <c r="MH37" i="33"/>
  <c r="LS38" i="33"/>
  <c r="LG36" i="33"/>
  <c r="HE36" i="33"/>
  <c r="IA36" i="33" s="1"/>
  <c r="KO36" i="33" s="1"/>
  <c r="QE36" i="33"/>
  <c r="PI36" i="33" s="1"/>
  <c r="EI36" i="33" s="1"/>
  <c r="HG37" i="33"/>
  <c r="IC37" i="33" s="1"/>
  <c r="KQ37" i="33" s="1"/>
  <c r="PY37" i="33"/>
  <c r="PC37" i="33" s="1"/>
  <c r="EC37" i="33" s="1"/>
  <c r="GX37" i="33"/>
  <c r="LZ38" i="33" s="1"/>
  <c r="DF36" i="33"/>
  <c r="EX36" i="33" s="1"/>
  <c r="GP36" i="33" s="1"/>
  <c r="PX36" i="33" s="1"/>
  <c r="PB36" i="33" s="1"/>
  <c r="EB36" i="33" s="1"/>
  <c r="DK37" i="33"/>
  <c r="FC37" i="33" s="1"/>
  <c r="MS37" i="33" s="1"/>
  <c r="CS36" i="33"/>
  <c r="CT36" i="33"/>
  <c r="LL36" i="33"/>
  <c r="GJ36" i="33" s="1"/>
  <c r="NV37" i="33"/>
  <c r="AQ37" i="33"/>
  <c r="BM37" i="33" s="1"/>
  <c r="Z37" i="33"/>
  <c r="IL37" i="33"/>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NH38" i="33" l="1"/>
  <c r="OD37" i="33"/>
  <c r="MN36" i="33"/>
  <c r="JN36" i="33"/>
  <c r="JM36" i="33"/>
  <c r="OS36" i="33"/>
  <c r="OL36" i="33"/>
  <c r="GH37" i="33"/>
  <c r="NX38" i="33" s="1"/>
  <c r="GE36" i="33"/>
  <c r="NU37" i="33" s="1"/>
  <c r="QF37" i="33"/>
  <c r="PJ37" i="33" s="1"/>
  <c r="EJ37" i="33" s="1"/>
  <c r="QO37" i="33"/>
  <c r="PS37" i="33" s="1"/>
  <c r="ES37" i="33" s="1"/>
  <c r="LC36" i="33"/>
  <c r="MI38" i="33"/>
  <c r="QM36" i="33"/>
  <c r="PQ36" i="33" s="1"/>
  <c r="EQ36" i="33" s="1"/>
  <c r="MG37" i="33"/>
  <c r="HT37" i="33"/>
  <c r="KH37" i="33" s="1"/>
  <c r="GU37" i="33"/>
  <c r="QC37" i="33" s="1"/>
  <c r="PG37" i="33" s="1"/>
  <c r="EG37" i="33" s="1"/>
  <c r="DP36" i="33"/>
  <c r="FH36" i="33" s="1"/>
  <c r="MX36" i="33" s="1"/>
  <c r="DO36" i="33"/>
  <c r="FG36" i="33" s="1"/>
  <c r="MW36" i="33" s="1"/>
  <c r="CI37" i="33"/>
  <c r="CL37" i="33"/>
  <c r="LR37" i="33"/>
  <c r="HL36" i="33"/>
  <c r="JZ36" i="33" s="1"/>
  <c r="Y37" i="33"/>
  <c r="IK37" i="33"/>
  <c r="NP37" i="33"/>
  <c r="NW37" i="33"/>
  <c r="AV37" i="33"/>
  <c r="BR37" i="33" s="1"/>
  <c r="IT37" i="33"/>
  <c r="AH37" i="33"/>
  <c r="T38" i="33"/>
  <c r="IF38"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JC37" i="33" l="1"/>
  <c r="JF37" i="33"/>
  <c r="LD37" i="33"/>
  <c r="GB37" i="33" s="1"/>
  <c r="ON37" i="33" s="1"/>
  <c r="RE36" i="33"/>
  <c r="OQ36" i="33"/>
  <c r="OT37" i="33"/>
  <c r="RH37" i="33"/>
  <c r="GA36" i="33"/>
  <c r="NQ37" i="33" s="1"/>
  <c r="LM37" i="33"/>
  <c r="LK36" i="33"/>
  <c r="LW38" i="33"/>
  <c r="HQ37" i="33"/>
  <c r="KE37" i="33" s="1"/>
  <c r="GY36" i="33"/>
  <c r="MA37" i="33" s="1"/>
  <c r="GZ36" i="33"/>
  <c r="QH36" i="33" s="1"/>
  <c r="PL36" i="33" s="1"/>
  <c r="EL36" i="33" s="1"/>
  <c r="DH37" i="33"/>
  <c r="EZ37" i="33" s="1"/>
  <c r="MP37" i="33" s="1"/>
  <c r="DE37" i="33"/>
  <c r="EW37" i="33" s="1"/>
  <c r="MM37" i="33" s="1"/>
  <c r="CN37" i="33"/>
  <c r="QU37" i="33"/>
  <c r="QT36" i="33"/>
  <c r="OV36" i="33"/>
  <c r="RJ36" i="33"/>
  <c r="NZ37" i="33"/>
  <c r="IX37" i="33" s="1"/>
  <c r="LA37" i="33"/>
  <c r="FY37" i="33" s="1"/>
  <c r="BD37" i="33"/>
  <c r="BZ37" i="33" s="1"/>
  <c r="AI37" i="33"/>
  <c r="IU37" i="33"/>
  <c r="AB37" i="33"/>
  <c r="IN37" i="33"/>
  <c r="AU37" i="33"/>
  <c r="BQ37" i="33" s="1"/>
  <c r="IV38" i="33"/>
  <c r="AJ38" i="33"/>
  <c r="BF38" i="33" s="1"/>
  <c r="AP38" i="33"/>
  <c r="BL38" i="33" s="1"/>
  <c r="IS37" i="33"/>
  <c r="AG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JH37" i="33" l="1"/>
  <c r="RB37" i="33"/>
  <c r="GI36" i="33"/>
  <c r="OU36" i="33" s="1"/>
  <c r="QG36" i="33"/>
  <c r="PK36" i="33" s="1"/>
  <c r="EK36" i="33" s="1"/>
  <c r="OM36" i="33"/>
  <c r="RA36" i="33"/>
  <c r="GK37" i="33"/>
  <c r="OW37" i="33" s="1"/>
  <c r="HV36" i="33"/>
  <c r="KJ36" i="33" s="1"/>
  <c r="HU36" i="33"/>
  <c r="KI36" i="33" s="1"/>
  <c r="MB37" i="33"/>
  <c r="GO37" i="33"/>
  <c r="PW37" i="33" s="1"/>
  <c r="PA37" i="33" s="1"/>
  <c r="EA37" i="33" s="1"/>
  <c r="GR37" i="33"/>
  <c r="HN37" i="33" s="1"/>
  <c r="KB37" i="33" s="1"/>
  <c r="DJ37" i="33"/>
  <c r="FB37" i="33" s="1"/>
  <c r="MR37" i="33" s="1"/>
  <c r="CV37" i="33"/>
  <c r="CH38" i="33"/>
  <c r="CM37" i="33"/>
  <c r="QY37" i="33"/>
  <c r="AL37" i="33"/>
  <c r="BH37" i="33" s="1"/>
  <c r="CD37" i="33" s="1"/>
  <c r="OK37" i="33"/>
  <c r="IO37" i="33"/>
  <c r="AC37" i="33"/>
  <c r="AY37" i="33" s="1"/>
  <c r="NK38" i="33"/>
  <c r="BC37" i="33"/>
  <c r="BY37" i="33" s="1"/>
  <c r="AX37" i="33"/>
  <c r="BT37" i="33" s="1"/>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JB38" i="33" l="1"/>
  <c r="JG37" i="33"/>
  <c r="LE36" i="33"/>
  <c r="GC36" i="33" s="1"/>
  <c r="OO36" i="33" s="1"/>
  <c r="RI36" i="33"/>
  <c r="DR37" i="33"/>
  <c r="FJ37" i="33" s="1"/>
  <c r="MZ37" i="33" s="1"/>
  <c r="JP37" i="33"/>
  <c r="OA38" i="33"/>
  <c r="IY38" i="33" s="1"/>
  <c r="RK37" i="33"/>
  <c r="NY37" i="33"/>
  <c r="IW37" i="33" s="1"/>
  <c r="HK37" i="33"/>
  <c r="JY37" i="33" s="1"/>
  <c r="LT38" i="33"/>
  <c r="PZ37" i="33"/>
  <c r="PD37" i="33" s="1"/>
  <c r="ED37" i="33" s="1"/>
  <c r="LQ38" i="33"/>
  <c r="GT37" i="33"/>
  <c r="LV38" i="33" s="1"/>
  <c r="DD38" i="33"/>
  <c r="EV38" i="33" s="1"/>
  <c r="ML38" i="33" s="1"/>
  <c r="DI37" i="33"/>
  <c r="FA37" i="33" s="1"/>
  <c r="MQ37" i="33" s="1"/>
  <c r="CP37" i="33"/>
  <c r="CX38" i="33"/>
  <c r="CU37" i="33"/>
  <c r="CW37" i="33"/>
  <c r="CZ37" i="33"/>
  <c r="RD36" i="33"/>
  <c r="RC36" i="33"/>
  <c r="IP38" i="33"/>
  <c r="AD38" i="33"/>
  <c r="AZ38" i="33" s="1"/>
  <c r="II38" i="33"/>
  <c r="W38" i="33"/>
  <c r="AS38" i="33" s="1"/>
  <c r="V37" i="33"/>
  <c r="IH37" i="33"/>
  <c r="BU37" i="33"/>
  <c r="AA38" i="33"/>
  <c r="IM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JT37" i="33" l="1"/>
  <c r="JJ37" i="33"/>
  <c r="JQ37" i="33"/>
  <c r="JO37" i="33"/>
  <c r="JR38" i="33"/>
  <c r="NS37" i="33"/>
  <c r="IQ37" i="33" s="1"/>
  <c r="HB37" i="33"/>
  <c r="QJ37" i="33" s="1"/>
  <c r="PN37" i="33" s="1"/>
  <c r="EN37" i="33" s="1"/>
  <c r="KX37" i="33"/>
  <c r="FV37" i="33" s="1"/>
  <c r="QB37" i="33"/>
  <c r="PF37" i="33" s="1"/>
  <c r="EF37" i="33" s="1"/>
  <c r="AK37" i="33"/>
  <c r="BG37" i="33" s="1"/>
  <c r="CC37" i="33" s="1"/>
  <c r="CY37" i="33" s="1"/>
  <c r="AM38" i="33"/>
  <c r="BI38" i="33" s="1"/>
  <c r="HP37" i="33"/>
  <c r="KD37" i="33" s="1"/>
  <c r="GN38" i="33"/>
  <c r="HJ38" i="33" s="1"/>
  <c r="JX38" i="33" s="1"/>
  <c r="DS37" i="33"/>
  <c r="FK37" i="33" s="1"/>
  <c r="NA37" i="33" s="1"/>
  <c r="DL37" i="33"/>
  <c r="FD37" i="33" s="1"/>
  <c r="MT37" i="33" s="1"/>
  <c r="DT38" i="33"/>
  <c r="FL38" i="33" s="1"/>
  <c r="NB38" i="33" s="1"/>
  <c r="GS37" i="33"/>
  <c r="QA37" i="33" s="1"/>
  <c r="PE37" i="33" s="1"/>
  <c r="EE37" i="33" s="1"/>
  <c r="DV37" i="33"/>
  <c r="FN37" i="33" s="1"/>
  <c r="ND37" i="33" s="1"/>
  <c r="DQ37" i="33"/>
  <c r="FI37" i="33" s="1"/>
  <c r="MY37" i="33" s="1"/>
  <c r="CQ37" i="33"/>
  <c r="QS37" i="33"/>
  <c r="BO38" i="33"/>
  <c r="NT37" i="33"/>
  <c r="BV38" i="33"/>
  <c r="AW38" i="33"/>
  <c r="BS38" i="33" s="1"/>
  <c r="AR37" i="33"/>
  <c r="BN37"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JS37" i="33" l="1"/>
  <c r="JK37" i="33"/>
  <c r="HX37" i="33"/>
  <c r="KL37" i="33" s="1"/>
  <c r="AE37" i="33"/>
  <c r="BA37" i="33" s="1"/>
  <c r="KZ37" i="33"/>
  <c r="FX37" i="33" s="1"/>
  <c r="QX37" i="33" s="1"/>
  <c r="MD38" i="33"/>
  <c r="LP39" i="33"/>
  <c r="PV38" i="33"/>
  <c r="OZ38" i="33" s="1"/>
  <c r="DZ38" i="33" s="1"/>
  <c r="QV37" i="33"/>
  <c r="OH37" i="33"/>
  <c r="NL38" i="33"/>
  <c r="IJ38" i="33" s="1"/>
  <c r="CE38" i="33"/>
  <c r="DA38" i="33" s="1"/>
  <c r="HF37" i="33"/>
  <c r="QN37" i="33" s="1"/>
  <c r="PR37" i="33" s="1"/>
  <c r="ER37" i="33" s="1"/>
  <c r="HC37" i="33"/>
  <c r="ME38" i="33" s="1"/>
  <c r="HO37" i="33"/>
  <c r="KC37" i="33" s="1"/>
  <c r="GV37" i="33"/>
  <c r="QD37" i="33" s="1"/>
  <c r="PH37" i="33" s="1"/>
  <c r="EH37" i="33" s="1"/>
  <c r="KY37" i="33"/>
  <c r="HD38" i="33"/>
  <c r="QL38" i="33" s="1"/>
  <c r="PP38" i="33" s="1"/>
  <c r="EP38" i="33" s="1"/>
  <c r="LU38" i="33"/>
  <c r="DM37" i="33"/>
  <c r="FE37" i="33" s="1"/>
  <c r="MU37" i="33" s="1"/>
  <c r="HA37" i="33"/>
  <c r="HW37" i="33" s="1"/>
  <c r="KK37" i="33" s="1"/>
  <c r="DU37" i="33"/>
  <c r="FM37" i="33" s="1"/>
  <c r="NC37" i="33" s="1"/>
  <c r="CO38" i="33"/>
  <c r="CK38" i="33"/>
  <c r="CR38" i="33"/>
  <c r="CJ37" i="33"/>
  <c r="LH37" i="33"/>
  <c r="GF37" i="33" s="1"/>
  <c r="AF37" i="33"/>
  <c r="BB37" i="33" s="1"/>
  <c r="IR37" i="33"/>
  <c r="NI38" i="33"/>
  <c r="X38" i="33"/>
  <c r="BW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JD37" i="33" l="1"/>
  <c r="JL38" i="33"/>
  <c r="JE38" i="33"/>
  <c r="JI38" i="33"/>
  <c r="OJ37" i="33"/>
  <c r="KT38" i="33"/>
  <c r="FR38" i="33" s="1"/>
  <c r="OD38" i="33" s="1"/>
  <c r="QK37" i="33"/>
  <c r="PO37" i="33" s="1"/>
  <c r="EO37" i="33" s="1"/>
  <c r="DW38" i="33"/>
  <c r="FO38" i="33" s="1"/>
  <c r="NE38" i="33" s="1"/>
  <c r="JU38" i="33"/>
  <c r="FW37" i="33"/>
  <c r="NM38" i="33" s="1"/>
  <c r="MH38" i="33"/>
  <c r="IB37" i="33"/>
  <c r="KP37" i="33" s="1"/>
  <c r="LX38" i="33"/>
  <c r="QI37" i="33"/>
  <c r="PM37" i="33" s="1"/>
  <c r="EM37" i="33" s="1"/>
  <c r="HY37" i="33"/>
  <c r="KM37" i="33" s="1"/>
  <c r="MC38" i="33"/>
  <c r="HR37" i="33"/>
  <c r="KF37" i="33" s="1"/>
  <c r="LB37" i="33"/>
  <c r="GW37" i="33"/>
  <c r="LY38" i="33" s="1"/>
  <c r="HZ38" i="33"/>
  <c r="KN38" i="33" s="1"/>
  <c r="MF39" i="33"/>
  <c r="DG38" i="33"/>
  <c r="EY38" i="33" s="1"/>
  <c r="MO38" i="33" s="1"/>
  <c r="DK38" i="33"/>
  <c r="FC38" i="33" s="1"/>
  <c r="MS38" i="33" s="1"/>
  <c r="DN38" i="33"/>
  <c r="FF38" i="33" s="1"/>
  <c r="MV38" i="33" s="1"/>
  <c r="HE37" i="33"/>
  <c r="MG38" i="33" s="1"/>
  <c r="DF37" i="33"/>
  <c r="EX37" i="33" s="1"/>
  <c r="MN37" i="33" s="1"/>
  <c r="CS37" i="33"/>
  <c r="RF37" i="33"/>
  <c r="BX37" i="33"/>
  <c r="OR37" i="33"/>
  <c r="NN38" i="33"/>
  <c r="IG38" i="33"/>
  <c r="U38" i="33"/>
  <c r="NV38" i="33"/>
  <c r="AT38" i="33"/>
  <c r="BP38" i="33" s="1"/>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JM37" i="33" l="1"/>
  <c r="QR38" i="33"/>
  <c r="NH39" i="33"/>
  <c r="IF39" i="33" s="1"/>
  <c r="LI37" i="33"/>
  <c r="GG37" i="33" s="1"/>
  <c r="RG37" i="33" s="1"/>
  <c r="HG38" i="33"/>
  <c r="IC38" i="33" s="1"/>
  <c r="KQ38" i="33" s="1"/>
  <c r="FZ37" i="33"/>
  <c r="QZ37" i="33" s="1"/>
  <c r="OI37" i="33"/>
  <c r="QW37" i="33"/>
  <c r="HS37" i="33"/>
  <c r="KG37" i="33" s="1"/>
  <c r="QE37" i="33"/>
  <c r="PI37" i="33" s="1"/>
  <c r="EI37" i="33" s="1"/>
  <c r="LG37" i="33"/>
  <c r="IA37" i="33"/>
  <c r="KO37" i="33" s="1"/>
  <c r="GQ38" i="33"/>
  <c r="LS39" i="33" s="1"/>
  <c r="QM37" i="33"/>
  <c r="PQ37" i="33" s="1"/>
  <c r="EQ37" i="33" s="1"/>
  <c r="GU38" i="33"/>
  <c r="QC38" i="33" s="1"/>
  <c r="PG38" i="33" s="1"/>
  <c r="EG38" i="33" s="1"/>
  <c r="GX38" i="33"/>
  <c r="QF38" i="33" s="1"/>
  <c r="PJ38" i="33" s="1"/>
  <c r="EJ38" i="33" s="1"/>
  <c r="DO37" i="33"/>
  <c r="FG37" i="33" s="1"/>
  <c r="MW37" i="33" s="1"/>
  <c r="GP37" i="33"/>
  <c r="LR38" i="33" s="1"/>
  <c r="CT37" i="33"/>
  <c r="CL38" i="33"/>
  <c r="RJ37" i="33"/>
  <c r="RH38" i="33"/>
  <c r="Y38" i="33"/>
  <c r="IK38" i="33"/>
  <c r="AQ38" i="33"/>
  <c r="BM38" i="33" s="1"/>
  <c r="AH38" i="33"/>
  <c r="IT38" i="33"/>
  <c r="Z38" i="33"/>
  <c r="IL38"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T39" i="33" l="1"/>
  <c r="JN37" i="33"/>
  <c r="JF38" i="33"/>
  <c r="OS37" i="33"/>
  <c r="MI39" i="33"/>
  <c r="NP38" i="33"/>
  <c r="AB38" i="33" s="1"/>
  <c r="LC37" i="33"/>
  <c r="GA37" i="33" s="1"/>
  <c r="RA37" i="33" s="1"/>
  <c r="QO38" i="33"/>
  <c r="PS38" i="33" s="1"/>
  <c r="ES38" i="33" s="1"/>
  <c r="OL37" i="33"/>
  <c r="GE37" i="33"/>
  <c r="OQ37" i="33" s="1"/>
  <c r="PY38" i="33"/>
  <c r="PC38" i="33" s="1"/>
  <c r="EC38" i="33" s="1"/>
  <c r="HT38" i="33"/>
  <c r="KH38" i="33" s="1"/>
  <c r="LZ39" i="33"/>
  <c r="LK37" i="33"/>
  <c r="HM38" i="33"/>
  <c r="KA38" i="33" s="1"/>
  <c r="HQ38" i="33"/>
  <c r="KE38" i="33" s="1"/>
  <c r="LW39" i="33"/>
  <c r="GY37" i="33"/>
  <c r="QG37" i="33" s="1"/>
  <c r="PK37" i="33" s="1"/>
  <c r="EK37" i="33" s="1"/>
  <c r="DH38" i="33"/>
  <c r="EZ38" i="33" s="1"/>
  <c r="MP38" i="33" s="1"/>
  <c r="DP37" i="33"/>
  <c r="FH37" i="33" s="1"/>
  <c r="MX37" i="33" s="1"/>
  <c r="HL37" i="33"/>
  <c r="JZ37" i="33" s="1"/>
  <c r="PX37" i="33"/>
  <c r="PB37" i="33" s="1"/>
  <c r="EB37" i="33" s="1"/>
  <c r="KW38" i="33"/>
  <c r="CI38" i="33"/>
  <c r="AP39" i="33"/>
  <c r="BL39" i="33" s="1"/>
  <c r="NX39" i="33"/>
  <c r="AU38" i="33"/>
  <c r="BQ38" i="33" s="1"/>
  <c r="AV38" i="33"/>
  <c r="BR38" i="33" s="1"/>
  <c r="BD38" i="33"/>
  <c r="BZ38" i="33" s="1"/>
  <c r="NZ38" i="33"/>
  <c r="NW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JC38" i="33" l="1"/>
  <c r="IN38" i="33"/>
  <c r="NQ38" i="33"/>
  <c r="IO38" i="33" s="1"/>
  <c r="OM37" i="33"/>
  <c r="LM38" i="33"/>
  <c r="GK38" i="33" s="1"/>
  <c r="OA39" i="33" s="1"/>
  <c r="NU38" i="33"/>
  <c r="IS38" i="33" s="1"/>
  <c r="FU38" i="33"/>
  <c r="QU38" i="33" s="1"/>
  <c r="GI37" i="33"/>
  <c r="NY38" i="33" s="1"/>
  <c r="RE37" i="33"/>
  <c r="KV37" i="33"/>
  <c r="FT37" i="33" s="1"/>
  <c r="QT37" i="33" s="1"/>
  <c r="HU37" i="33"/>
  <c r="KI37" i="33" s="1"/>
  <c r="GZ37" i="33"/>
  <c r="HV37" i="33" s="1"/>
  <c r="KJ37" i="33" s="1"/>
  <c r="MA38" i="33"/>
  <c r="GR38" i="33"/>
  <c r="HN38" i="33" s="1"/>
  <c r="KB38" i="33" s="1"/>
  <c r="DE38" i="33"/>
  <c r="EW38" i="33" s="1"/>
  <c r="MM38" i="33" s="1"/>
  <c r="CN38" i="33"/>
  <c r="CH39" i="33"/>
  <c r="CV38" i="33"/>
  <c r="CM38" i="33"/>
  <c r="RB38" i="33"/>
  <c r="QY38" i="33"/>
  <c r="LE37" i="33"/>
  <c r="GC37" i="33" s="1"/>
  <c r="IX38" i="33"/>
  <c r="AL38" i="33"/>
  <c r="BH38" i="33" s="1"/>
  <c r="IU38" i="33"/>
  <c r="AI38" i="33"/>
  <c r="AX38" i="33"/>
  <c r="BT38" i="33" s="1"/>
  <c r="AJ39" i="33"/>
  <c r="IV39" i="33"/>
  <c r="ON38" i="33"/>
  <c r="OK38"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JB39" i="33" l="1"/>
  <c r="JG38" i="33"/>
  <c r="JP38" i="33"/>
  <c r="JH38" i="33"/>
  <c r="OG38" i="33"/>
  <c r="RI37" i="33"/>
  <c r="AC38" i="33"/>
  <c r="AY38" i="33" s="1"/>
  <c r="BU38" i="33" s="1"/>
  <c r="AG38" i="33"/>
  <c r="BC38" i="33" s="1"/>
  <c r="BY38" i="33" s="1"/>
  <c r="NK39" i="33"/>
  <c r="W39" i="33" s="1"/>
  <c r="OF37" i="33"/>
  <c r="RK38" i="33"/>
  <c r="OW38" i="33"/>
  <c r="MB38" i="33"/>
  <c r="AK38" i="33"/>
  <c r="BG38" i="33" s="1"/>
  <c r="CC38" i="33" s="1"/>
  <c r="IW38" i="33"/>
  <c r="OU37" i="33"/>
  <c r="QH37" i="33"/>
  <c r="PL37" i="33" s="1"/>
  <c r="EL37" i="33" s="1"/>
  <c r="LT39" i="33"/>
  <c r="GO38" i="33"/>
  <c r="LQ39" i="33" s="1"/>
  <c r="PZ38" i="33"/>
  <c r="PD38" i="33" s="1"/>
  <c r="ED38" i="33" s="1"/>
  <c r="DJ38" i="33"/>
  <c r="FB38" i="33" s="1"/>
  <c r="MR38" i="33" s="1"/>
  <c r="DI38" i="33"/>
  <c r="FA38" i="33" s="1"/>
  <c r="MQ38" i="33" s="1"/>
  <c r="DD39" i="33"/>
  <c r="EV39" i="33" s="1"/>
  <c r="ML39" i="33" s="1"/>
  <c r="DR38" i="33"/>
  <c r="FJ38" i="33" s="1"/>
  <c r="MZ38" i="33" s="1"/>
  <c r="CP38" i="33"/>
  <c r="RC37" i="33"/>
  <c r="CD38" i="33"/>
  <c r="OO37" i="33"/>
  <c r="BF39" i="33"/>
  <c r="CB39" i="33" s="1"/>
  <c r="NJ38" i="33"/>
  <c r="BE38" i="33"/>
  <c r="CA38" i="33" s="1"/>
  <c r="NO39" i="33"/>
  <c r="NR39" i="33"/>
  <c r="NS38" i="33"/>
  <c r="AM39" i="33"/>
  <c r="IY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JJ38" i="33" l="1"/>
  <c r="GS38" i="33"/>
  <c r="LF37" i="33"/>
  <c r="GD37" i="33" s="1"/>
  <c r="OP37" i="33" s="1"/>
  <c r="II39" i="33"/>
  <c r="KX38" i="33"/>
  <c r="HK38" i="33"/>
  <c r="JY38" i="33" s="1"/>
  <c r="PW38" i="33"/>
  <c r="PA38" i="33" s="1"/>
  <c r="EA38" i="33" s="1"/>
  <c r="GT38" i="33"/>
  <c r="HB38" i="33"/>
  <c r="MD39" i="33" s="1"/>
  <c r="GN39" i="33"/>
  <c r="HJ39" i="33" s="1"/>
  <c r="JX39" i="33" s="1"/>
  <c r="DL38" i="33"/>
  <c r="FD38" i="33" s="1"/>
  <c r="MT38" i="33" s="1"/>
  <c r="CY38" i="33"/>
  <c r="CW38" i="33"/>
  <c r="CQ38" i="33"/>
  <c r="CZ38" i="33"/>
  <c r="CU38" i="33"/>
  <c r="CX39" i="33"/>
  <c r="IP39" i="33"/>
  <c r="AD39" i="33"/>
  <c r="AZ39" i="33" s="1"/>
  <c r="BV39" i="33" s="1"/>
  <c r="IH38" i="33"/>
  <c r="V38" i="33"/>
  <c r="AR38" i="33" s="1"/>
  <c r="AS39" i="33"/>
  <c r="BO39" i="33" s="1"/>
  <c r="AA39" i="33"/>
  <c r="IM39" i="33"/>
  <c r="HO38" i="33"/>
  <c r="KC38" i="33" s="1"/>
  <c r="QA38" i="33"/>
  <c r="PE38" i="33" s="1"/>
  <c r="EE38" i="33" s="1"/>
  <c r="LU39" i="33"/>
  <c r="AE38" i="33"/>
  <c r="BA38" i="33" s="1"/>
  <c r="IQ38" i="33"/>
  <c r="BI39" i="33"/>
  <c r="CE39" i="33" s="1"/>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JK38" i="33" l="1"/>
  <c r="JR39" i="33"/>
  <c r="JQ38" i="33"/>
  <c r="JT38" i="33"/>
  <c r="JO38" i="33"/>
  <c r="JS38" i="33"/>
  <c r="RD37" i="33"/>
  <c r="FV38" i="33"/>
  <c r="NL39" i="33" s="1"/>
  <c r="KU38" i="33"/>
  <c r="HX38" i="33"/>
  <c r="KL38" i="33" s="1"/>
  <c r="QJ38" i="33"/>
  <c r="PN38" i="33" s="1"/>
  <c r="EN38" i="33" s="1"/>
  <c r="LP40" i="33"/>
  <c r="PV39" i="33"/>
  <c r="OZ39" i="33" s="1"/>
  <c r="DZ39" i="33" s="1"/>
  <c r="QB38" i="33"/>
  <c r="PF38" i="33" s="1"/>
  <c r="EF38" i="33" s="1"/>
  <c r="HP38" i="33"/>
  <c r="KD38" i="33" s="1"/>
  <c r="LV39" i="33"/>
  <c r="GV38" i="33"/>
  <c r="QD38" i="33" s="1"/>
  <c r="PH38" i="33" s="1"/>
  <c r="EH38" i="33" s="1"/>
  <c r="DT39" i="33"/>
  <c r="FL39" i="33" s="1"/>
  <c r="NB39" i="33" s="1"/>
  <c r="DS38" i="33"/>
  <c r="FK38" i="33" s="1"/>
  <c r="NA38" i="33" s="1"/>
  <c r="DM38" i="33"/>
  <c r="FE38" i="33" s="1"/>
  <c r="MU38" i="33" s="1"/>
  <c r="DQ38" i="33"/>
  <c r="FI38" i="33" s="1"/>
  <c r="MY38" i="33" s="1"/>
  <c r="DU38" i="33"/>
  <c r="FM38" i="33" s="1"/>
  <c r="NC38" i="33" s="1"/>
  <c r="DV38" i="33"/>
  <c r="FN38" i="33" s="1"/>
  <c r="ND38" i="33" s="1"/>
  <c r="CR39" i="33"/>
  <c r="CK39" i="33"/>
  <c r="DA39" i="33"/>
  <c r="BW38" i="33"/>
  <c r="NT38" i="33"/>
  <c r="KY38" i="33"/>
  <c r="FW38" i="33" s="1"/>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JU39" i="33" l="1"/>
  <c r="JE39" i="33"/>
  <c r="JL39" i="33"/>
  <c r="LH38" i="33"/>
  <c r="GF38" i="33" s="1"/>
  <c r="OR38" i="33" s="1"/>
  <c r="OH38" i="33"/>
  <c r="FS38" i="33"/>
  <c r="NI39" i="33" s="1"/>
  <c r="HR38" i="33"/>
  <c r="KF38" i="33" s="1"/>
  <c r="QV38" i="33"/>
  <c r="KT39" i="33"/>
  <c r="HC38" i="33"/>
  <c r="QK38" i="33" s="1"/>
  <c r="PO38" i="33" s="1"/>
  <c r="EO38" i="33" s="1"/>
  <c r="LX39" i="33"/>
  <c r="HE38" i="33"/>
  <c r="IA38" i="33" s="1"/>
  <c r="KO38" i="33" s="1"/>
  <c r="KZ38" i="33"/>
  <c r="HD39" i="33"/>
  <c r="QL39" i="33" s="1"/>
  <c r="PP39" i="33" s="1"/>
  <c r="EP39" i="33" s="1"/>
  <c r="GW38" i="33"/>
  <c r="LY39" i="33" s="1"/>
  <c r="DG39" i="33"/>
  <c r="EY39" i="33" s="1"/>
  <c r="MO39" i="33" s="1"/>
  <c r="HF38" i="33"/>
  <c r="QN38" i="33" s="1"/>
  <c r="PR38" i="33" s="1"/>
  <c r="ER38" i="33" s="1"/>
  <c r="DN39" i="33"/>
  <c r="FF39" i="33" s="1"/>
  <c r="MV39" i="33" s="1"/>
  <c r="HA38" i="33"/>
  <c r="MC39" i="33" s="1"/>
  <c r="DW39" i="33"/>
  <c r="FO39" i="33" s="1"/>
  <c r="NE39" i="33" s="1"/>
  <c r="CS38" i="33"/>
  <c r="CJ38" i="33"/>
  <c r="CO39" i="33"/>
  <c r="IJ39" i="33"/>
  <c r="X39" i="33"/>
  <c r="AT39" i="33" s="1"/>
  <c r="BP39" i="33" s="1"/>
  <c r="IR38" i="33"/>
  <c r="AF38"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JD38" i="33" l="1"/>
  <c r="JI39" i="33"/>
  <c r="RF38" i="33"/>
  <c r="LJ39" i="33"/>
  <c r="GH39" i="33" s="1"/>
  <c r="RH39" i="33" s="1"/>
  <c r="DO38" i="33"/>
  <c r="FG38" i="33" s="1"/>
  <c r="GY38" i="33" s="1"/>
  <c r="HU38" i="33" s="1"/>
  <c r="KI38" i="33" s="1"/>
  <c r="JM38" i="33"/>
  <c r="IG39" i="33"/>
  <c r="U39" i="33"/>
  <c r="AQ39" i="33" s="1"/>
  <c r="QS38" i="33"/>
  <c r="FX38" i="33"/>
  <c r="QX38" i="33" s="1"/>
  <c r="FR39" i="33"/>
  <c r="QR39" i="33" s="1"/>
  <c r="OE38" i="33"/>
  <c r="IB38" i="33"/>
  <c r="KP38" i="33" s="1"/>
  <c r="HZ39" i="33"/>
  <c r="KN39" i="33" s="1"/>
  <c r="ME39" i="33"/>
  <c r="MF40" i="33"/>
  <c r="HY38" i="33"/>
  <c r="KM38" i="33" s="1"/>
  <c r="QM38" i="33"/>
  <c r="PQ38" i="33" s="1"/>
  <c r="EQ38" i="33" s="1"/>
  <c r="MG39" i="33"/>
  <c r="HG39" i="33"/>
  <c r="IC39" i="33" s="1"/>
  <c r="KQ39" i="33" s="1"/>
  <c r="GQ39" i="33"/>
  <c r="HM39" i="33" s="1"/>
  <c r="KA39" i="33" s="1"/>
  <c r="HS38" i="33"/>
  <c r="KG38" i="33" s="1"/>
  <c r="QI38" i="33"/>
  <c r="PM38" i="33" s="1"/>
  <c r="EM38" i="33" s="1"/>
  <c r="QE38" i="33"/>
  <c r="PI38" i="33" s="1"/>
  <c r="EI38" i="33" s="1"/>
  <c r="HW38" i="33"/>
  <c r="KK38" i="33" s="1"/>
  <c r="DK39" i="33"/>
  <c r="FC39" i="33" s="1"/>
  <c r="MS39" i="33" s="1"/>
  <c r="DF38" i="33"/>
  <c r="EX38" i="33" s="1"/>
  <c r="MN38" i="33" s="1"/>
  <c r="MH39" i="33"/>
  <c r="GX39" i="33"/>
  <c r="QF39" i="33" s="1"/>
  <c r="PJ39" i="33" s="1"/>
  <c r="EJ39" i="33" s="1"/>
  <c r="CL39" i="33"/>
  <c r="QZ38" i="33"/>
  <c r="OI38" i="33"/>
  <c r="QW38" i="33"/>
  <c r="NM39" i="33"/>
  <c r="NV39" i="33"/>
  <c r="BB38" i="33"/>
  <c r="BX38" i="33" s="1"/>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MW38" i="33" l="1"/>
  <c r="JF39" i="33"/>
  <c r="NH40" i="33"/>
  <c r="T40" i="33" s="1"/>
  <c r="OT39" i="33"/>
  <c r="OD39" i="33"/>
  <c r="MA39" i="33"/>
  <c r="QG38" i="33"/>
  <c r="PK38" i="33" s="1"/>
  <c r="EK38" i="33" s="1"/>
  <c r="NN39" i="33"/>
  <c r="IL39" i="33" s="1"/>
  <c r="BM39" i="33"/>
  <c r="CI39" i="33" s="1"/>
  <c r="OJ38" i="33"/>
  <c r="QO39" i="33"/>
  <c r="PS39" i="33" s="1"/>
  <c r="ES39" i="33" s="1"/>
  <c r="LC38" i="33"/>
  <c r="LK38" i="33"/>
  <c r="MI40" i="33"/>
  <c r="PY39" i="33"/>
  <c r="PC39" i="33" s="1"/>
  <c r="EC39" i="33" s="1"/>
  <c r="LS40" i="33"/>
  <c r="LG38" i="33"/>
  <c r="GU39" i="33"/>
  <c r="QC39" i="33" s="1"/>
  <c r="PG39" i="33" s="1"/>
  <c r="EG39" i="33" s="1"/>
  <c r="LZ40" i="33"/>
  <c r="GP38" i="33"/>
  <c r="HL38" i="33" s="1"/>
  <c r="JZ38" i="33" s="1"/>
  <c r="HT39" i="33"/>
  <c r="KH39" i="33" s="1"/>
  <c r="DH39" i="33"/>
  <c r="EZ39" i="33" s="1"/>
  <c r="MP39" i="33" s="1"/>
  <c r="CT38" i="33"/>
  <c r="RJ38" i="33"/>
  <c r="RG38" i="33"/>
  <c r="IK39" i="33"/>
  <c r="Y39" i="33"/>
  <c r="AU39" i="33" s="1"/>
  <c r="BQ39" i="33" s="1"/>
  <c r="NP39" i="33"/>
  <c r="NX40" i="33"/>
  <c r="IT39" i="33"/>
  <c r="AH39" i="33"/>
  <c r="Z39" i="33"/>
  <c r="OV38" i="33"/>
  <c r="OS38"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JN38" i="33" l="1"/>
  <c r="JC39" i="33"/>
  <c r="IF40" i="33"/>
  <c r="LM39" i="33"/>
  <c r="GK39" i="33" s="1"/>
  <c r="OA40" i="33" s="1"/>
  <c r="GE38" i="33"/>
  <c r="RE38" i="33" s="1"/>
  <c r="GI38" i="33"/>
  <c r="GA38" i="33"/>
  <c r="RA38" i="33" s="1"/>
  <c r="KW39" i="33"/>
  <c r="GR39" i="33"/>
  <c r="HN39" i="33" s="1"/>
  <c r="KB39" i="33" s="1"/>
  <c r="HQ39" i="33"/>
  <c r="KE39" i="33" s="1"/>
  <c r="LW40" i="33"/>
  <c r="PX38" i="33"/>
  <c r="PB38" i="33" s="1"/>
  <c r="EB38" i="33" s="1"/>
  <c r="LR39" i="33"/>
  <c r="DP38" i="33"/>
  <c r="FH38" i="33" s="1"/>
  <c r="MX38" i="33" s="1"/>
  <c r="DE39" i="33"/>
  <c r="EW39" i="33" s="1"/>
  <c r="MM39" i="33" s="1"/>
  <c r="CM39" i="33"/>
  <c r="RB39" i="33"/>
  <c r="NZ39" i="33"/>
  <c r="AV39" i="33"/>
  <c r="BR39" i="33" s="1"/>
  <c r="IV40" i="33"/>
  <c r="AJ40" i="33"/>
  <c r="BF40" i="33" s="1"/>
  <c r="AB39" i="33"/>
  <c r="AX39" i="33" s="1"/>
  <c r="IN39" i="33"/>
  <c r="NW39" i="33"/>
  <c r="BD39" i="33"/>
  <c r="BZ39" i="33" s="1"/>
  <c r="AP40" i="33"/>
  <c r="BL40" i="33" s="1"/>
  <c r="ON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G39" i="33" l="1"/>
  <c r="OQ38" i="33"/>
  <c r="OW39" i="33"/>
  <c r="RK39" i="33"/>
  <c r="NU39" i="33"/>
  <c r="IS39" i="33" s="1"/>
  <c r="RI38" i="33"/>
  <c r="OU38" i="33"/>
  <c r="OM38" i="33"/>
  <c r="NY39" i="33"/>
  <c r="AK39" i="33" s="1"/>
  <c r="FU39" i="33"/>
  <c r="NK40" i="33" s="1"/>
  <c r="NQ39" i="33"/>
  <c r="AC39" i="33" s="1"/>
  <c r="AY39" i="33" s="1"/>
  <c r="LT40" i="33"/>
  <c r="PZ39" i="33"/>
  <c r="PD39" i="33" s="1"/>
  <c r="ED39" i="33" s="1"/>
  <c r="KV38" i="33"/>
  <c r="GO39" i="33"/>
  <c r="HK39" i="33" s="1"/>
  <c r="JY39" i="33" s="1"/>
  <c r="GZ38" i="33"/>
  <c r="QH38" i="33" s="1"/>
  <c r="PL38" i="33" s="1"/>
  <c r="EL38" i="33" s="1"/>
  <c r="DI39" i="33"/>
  <c r="FA39" i="33" s="1"/>
  <c r="MQ39" i="33" s="1"/>
  <c r="CH40" i="33"/>
  <c r="CV39" i="33"/>
  <c r="CN39" i="33"/>
  <c r="RC38" i="33"/>
  <c r="QY39" i="33"/>
  <c r="CB40" i="33"/>
  <c r="AI39" i="33"/>
  <c r="BE39" i="33" s="1"/>
  <c r="IU39" i="33"/>
  <c r="AM40" i="33"/>
  <c r="IY40" i="33"/>
  <c r="NR40" i="33"/>
  <c r="BT39" i="33"/>
  <c r="IX39" i="33"/>
  <c r="AL39" i="33"/>
  <c r="OO38" i="33"/>
  <c r="OK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JP39" i="33" l="1"/>
  <c r="JB40" i="33"/>
  <c r="JH39" i="33"/>
  <c r="AG39" i="33"/>
  <c r="BC39" i="33" s="1"/>
  <c r="IW39" i="33"/>
  <c r="IO39" i="33"/>
  <c r="FT38" i="33"/>
  <c r="NJ39" i="33" s="1"/>
  <c r="BU39" i="33"/>
  <c r="CQ39" i="33" s="1"/>
  <c r="QU39" i="33"/>
  <c r="OG39" i="33"/>
  <c r="PW39" i="33"/>
  <c r="PA39" i="33" s="1"/>
  <c r="EA39" i="33" s="1"/>
  <c r="HV38" i="33"/>
  <c r="KJ38" i="33" s="1"/>
  <c r="MB39" i="33"/>
  <c r="LQ40" i="33"/>
  <c r="GS39" i="33"/>
  <c r="LU40" i="33" s="1"/>
  <c r="DD40" i="33"/>
  <c r="EV40" i="33" s="1"/>
  <c r="ML40" i="33" s="1"/>
  <c r="DR39" i="33"/>
  <c r="FJ39" i="33" s="1"/>
  <c r="HB39" i="33" s="1"/>
  <c r="MD40" i="33" s="1"/>
  <c r="DJ39" i="33"/>
  <c r="FB39" i="33" s="1"/>
  <c r="MR39" i="33" s="1"/>
  <c r="CP39" i="33"/>
  <c r="CX40" i="33"/>
  <c r="LF38" i="33"/>
  <c r="CA39" i="33"/>
  <c r="NS39" i="33"/>
  <c r="BG39" i="33"/>
  <c r="CC39" i="33" s="1"/>
  <c r="IP40" i="33"/>
  <c r="AD40" i="33"/>
  <c r="NO40" i="33"/>
  <c r="II40" i="33"/>
  <c r="W40" i="33"/>
  <c r="BH39" i="33"/>
  <c r="CD39" i="33" s="1"/>
  <c r="BI40" i="33"/>
  <c r="CE40" i="33" s="1"/>
  <c r="BY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MZ39" i="33" l="1"/>
  <c r="JR40" i="33"/>
  <c r="JK39" i="33"/>
  <c r="JJ39" i="33"/>
  <c r="DM39" i="33"/>
  <c r="FE39" i="33" s="1"/>
  <c r="MU39" i="33" s="1"/>
  <c r="KU39" i="33"/>
  <c r="FS39" i="33" s="1"/>
  <c r="GD38" i="33"/>
  <c r="OP38" i="33" s="1"/>
  <c r="OF38" i="33"/>
  <c r="QT38" i="33"/>
  <c r="HO39" i="33"/>
  <c r="KC39" i="33" s="1"/>
  <c r="QA39" i="33"/>
  <c r="PE39" i="33" s="1"/>
  <c r="EE39" i="33" s="1"/>
  <c r="GN40" i="33"/>
  <c r="PV40" i="33" s="1"/>
  <c r="OZ40" i="33" s="1"/>
  <c r="DZ40" i="33" s="1"/>
  <c r="GT39" i="33"/>
  <c r="QB39" i="33" s="1"/>
  <c r="PF39" i="33" s="1"/>
  <c r="EF39" i="33" s="1"/>
  <c r="DT40" i="33"/>
  <c r="FL40" i="33" s="1"/>
  <c r="NB40" i="33" s="1"/>
  <c r="DL39" i="33"/>
  <c r="FD39" i="33" s="1"/>
  <c r="MT39" i="33" s="1"/>
  <c r="CU39" i="33"/>
  <c r="CY39" i="33"/>
  <c r="DA40" i="33"/>
  <c r="CZ39" i="33"/>
  <c r="CW39" i="33"/>
  <c r="QV39" i="33"/>
  <c r="QJ39" i="33"/>
  <c r="PN39" i="33" s="1"/>
  <c r="HX39" i="33"/>
  <c r="KL39" i="33" s="1"/>
  <c r="IM40" i="33"/>
  <c r="AA40" i="33"/>
  <c r="V39" i="33"/>
  <c r="IH39"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S39" i="33" l="1"/>
  <c r="JQ39" i="33"/>
  <c r="JO39" i="33"/>
  <c r="JT39" i="33"/>
  <c r="JU40" i="33"/>
  <c r="GW39" i="33"/>
  <c r="LY40" i="33" s="1"/>
  <c r="RD38" i="33"/>
  <c r="LP41" i="33"/>
  <c r="NI40" i="33"/>
  <c r="U40" i="33" s="1"/>
  <c r="QS39" i="33"/>
  <c r="NT39" i="33"/>
  <c r="AF39" i="33" s="1"/>
  <c r="BB39" i="33" s="1"/>
  <c r="OE39" i="33"/>
  <c r="KY39" i="33"/>
  <c r="HJ40" i="33"/>
  <c r="JX40" i="33" s="1"/>
  <c r="HD40" i="33"/>
  <c r="HZ40" i="33" s="1"/>
  <c r="KN40" i="33" s="1"/>
  <c r="HP39" i="33"/>
  <c r="KD39" i="33" s="1"/>
  <c r="LV40" i="33"/>
  <c r="GV39" i="33"/>
  <c r="LX40" i="33" s="1"/>
  <c r="DU39" i="33"/>
  <c r="FM39" i="33" s="1"/>
  <c r="NC39" i="33" s="1"/>
  <c r="DW40" i="33"/>
  <c r="FO40" i="33" s="1"/>
  <c r="NE40" i="33" s="1"/>
  <c r="DS39" i="33"/>
  <c r="FK39" i="33" s="1"/>
  <c r="HC39" i="33" s="1"/>
  <c r="ME40" i="33" s="1"/>
  <c r="DQ39" i="33"/>
  <c r="FI39" i="33" s="1"/>
  <c r="MY39" i="33" s="1"/>
  <c r="DV39" i="33"/>
  <c r="FN39" i="33" s="1"/>
  <c r="HF39" i="33" s="1"/>
  <c r="IB39" i="33" s="1"/>
  <c r="KP39" i="33" s="1"/>
  <c r="LH39" i="33"/>
  <c r="EN39" i="33"/>
  <c r="CR40" i="33"/>
  <c r="CK40" i="33"/>
  <c r="NL40" i="33"/>
  <c r="BA39" i="33"/>
  <c r="BW39" i="33" s="1"/>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ND39" i="33" l="1"/>
  <c r="NA39" i="33"/>
  <c r="JE40" i="33"/>
  <c r="JL40" i="33"/>
  <c r="IG40" i="33"/>
  <c r="HS39" i="33"/>
  <c r="KG39" i="33" s="1"/>
  <c r="QE39" i="33"/>
  <c r="PI39" i="33" s="1"/>
  <c r="EI39" i="33" s="1"/>
  <c r="IR39" i="33"/>
  <c r="BX39" i="33"/>
  <c r="CT39" i="33" s="1"/>
  <c r="MF41" i="33"/>
  <c r="FW39" i="33"/>
  <c r="GF39" i="33"/>
  <c r="OR39" i="33" s="1"/>
  <c r="QL40" i="33"/>
  <c r="PP40" i="33" s="1"/>
  <c r="EP40" i="33" s="1"/>
  <c r="QD39" i="33"/>
  <c r="PH39" i="33" s="1"/>
  <c r="EH39" i="33" s="1"/>
  <c r="HR39" i="33"/>
  <c r="KF39" i="33" s="1"/>
  <c r="HE39" i="33"/>
  <c r="MG40" i="33" s="1"/>
  <c r="HG40" i="33"/>
  <c r="QO40" i="33" s="1"/>
  <c r="PS40" i="33" s="1"/>
  <c r="ES40" i="33" s="1"/>
  <c r="HA39" i="33"/>
  <c r="HW39" i="33" s="1"/>
  <c r="KK39" i="33" s="1"/>
  <c r="DG40" i="33"/>
  <c r="EY40" i="33" s="1"/>
  <c r="MO40" i="33" s="1"/>
  <c r="DN40" i="33"/>
  <c r="FF40" i="33" s="1"/>
  <c r="MV40" i="33" s="1"/>
  <c r="HY39" i="33"/>
  <c r="KM39" i="33" s="1"/>
  <c r="CS39" i="33"/>
  <c r="CJ39" i="33"/>
  <c r="CO40" i="33"/>
  <c r="QX39" i="33"/>
  <c r="QR40" i="33"/>
  <c r="QK39" i="33"/>
  <c r="PO39" i="33" s="1"/>
  <c r="EO39" i="33" s="1"/>
  <c r="QN39" i="33"/>
  <c r="PR39" i="33" s="1"/>
  <c r="ER39" i="33" s="1"/>
  <c r="MH40" i="33"/>
  <c r="IJ40" i="33"/>
  <c r="X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JM39" i="33" l="1"/>
  <c r="JN39" i="33"/>
  <c r="JI40" i="33"/>
  <c r="JD39" i="33"/>
  <c r="LJ40" i="33"/>
  <c r="GH40" i="33" s="1"/>
  <c r="OT40" i="33" s="1"/>
  <c r="LC39" i="33"/>
  <c r="GA39" i="33" s="1"/>
  <c r="OM39" i="33" s="1"/>
  <c r="NV40" i="33"/>
  <c r="IT40" i="33" s="1"/>
  <c r="RF39" i="33"/>
  <c r="QW39" i="33"/>
  <c r="OI39" i="33"/>
  <c r="NM40" i="33"/>
  <c r="LB39" i="33"/>
  <c r="FZ39" i="33" s="1"/>
  <c r="OL39" i="33" s="1"/>
  <c r="GQ40" i="33"/>
  <c r="PY40" i="33" s="1"/>
  <c r="QM39" i="33"/>
  <c r="PQ39" i="33" s="1"/>
  <c r="EQ39" i="33" s="1"/>
  <c r="IA39" i="33"/>
  <c r="KO39" i="33" s="1"/>
  <c r="IC40" i="33"/>
  <c r="KQ40" i="33" s="1"/>
  <c r="MI41" i="33"/>
  <c r="GX40" i="33"/>
  <c r="HT40" i="33" s="1"/>
  <c r="KH40" i="33" s="1"/>
  <c r="MC40" i="33"/>
  <c r="DF39" i="33"/>
  <c r="EX39" i="33" s="1"/>
  <c r="MN39" i="33" s="1"/>
  <c r="QI39" i="33"/>
  <c r="PM39" i="33" s="1"/>
  <c r="EM39" i="33" s="1"/>
  <c r="DO39" i="33"/>
  <c r="FG39" i="33" s="1"/>
  <c r="MW39" i="33" s="1"/>
  <c r="DP39" i="33"/>
  <c r="FH39" i="33" s="1"/>
  <c r="GZ39" i="33" s="1"/>
  <c r="QH39" i="33" s="1"/>
  <c r="DK40" i="33"/>
  <c r="FC40" i="33" s="1"/>
  <c r="MS40" i="33" s="1"/>
  <c r="CI40" i="33"/>
  <c r="LM40" i="33"/>
  <c r="GK40" i="33" s="1"/>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C40" i="33" s="1"/>
  <c r="EZ119" i="32"/>
  <c r="AD36" i="32"/>
  <c r="AG37" i="32"/>
  <c r="MX39" i="33" l="1"/>
  <c r="JC40" i="33"/>
  <c r="AH40" i="33"/>
  <c r="BD40" i="33" s="1"/>
  <c r="BZ40" i="33" s="1"/>
  <c r="RA39" i="33"/>
  <c r="QZ39" i="33"/>
  <c r="LS41" i="33"/>
  <c r="RH40" i="33"/>
  <c r="LK39" i="33"/>
  <c r="GI39" i="33" s="1"/>
  <c r="RI39" i="33" s="1"/>
  <c r="HM40" i="33"/>
  <c r="KA40" i="33" s="1"/>
  <c r="Y40" i="33"/>
  <c r="AU40" i="33" s="1"/>
  <c r="BQ40" i="33" s="1"/>
  <c r="CM40" i="33" s="1"/>
  <c r="IK40" i="33"/>
  <c r="QF40" i="33"/>
  <c r="PJ40" i="33" s="1"/>
  <c r="EJ40" i="33" s="1"/>
  <c r="GY39" i="33"/>
  <c r="MA40" i="33" s="1"/>
  <c r="LZ41" i="33"/>
  <c r="MB40" i="33"/>
  <c r="HV39" i="33"/>
  <c r="KJ39" i="33" s="1"/>
  <c r="GP39" i="33"/>
  <c r="LR40" i="33" s="1"/>
  <c r="GU40" i="33"/>
  <c r="QC40" i="33" s="1"/>
  <c r="PG40" i="33" s="1"/>
  <c r="EG40" i="33" s="1"/>
  <c r="DE40" i="33"/>
  <c r="EW40" i="33" s="1"/>
  <c r="MM40" i="33" s="1"/>
  <c r="LG39" i="33"/>
  <c r="CL40" i="33"/>
  <c r="RG39" i="33"/>
  <c r="RJ39" i="33"/>
  <c r="RK40" i="33"/>
  <c r="OW40" i="33"/>
  <c r="Z40" i="33"/>
  <c r="AV40" i="33" s="1"/>
  <c r="IL40" i="33"/>
  <c r="NQ40" i="33"/>
  <c r="T41" i="33"/>
  <c r="IF41" i="33"/>
  <c r="NP40" i="33"/>
  <c r="NX41" i="33"/>
  <c r="OA41" i="33"/>
  <c r="OS39" i="33"/>
  <c r="OV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PL39" i="33"/>
  <c r="EL39" i="33" s="1"/>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JF40" i="33" l="1"/>
  <c r="JG40" i="33"/>
  <c r="OU39" i="33"/>
  <c r="HU39" i="33"/>
  <c r="KI39" i="33" s="1"/>
  <c r="LD40" i="33"/>
  <c r="GB40" i="33" s="1"/>
  <c r="RB40" i="33" s="1"/>
  <c r="HQ40" i="33"/>
  <c r="KE40" i="33" s="1"/>
  <c r="HL39" i="33"/>
  <c r="JZ39" i="33" s="1"/>
  <c r="GE39" i="33"/>
  <c r="NU40" i="33" s="1"/>
  <c r="IS40" i="33" s="1"/>
  <c r="PX39" i="33"/>
  <c r="PB39" i="33" s="1"/>
  <c r="EB39" i="33" s="1"/>
  <c r="QG39" i="33"/>
  <c r="PK39" i="33" s="1"/>
  <c r="EK39" i="33" s="1"/>
  <c r="LW41" i="33"/>
  <c r="GO40" i="33"/>
  <c r="LQ41" i="33" s="1"/>
  <c r="DI40" i="33"/>
  <c r="FA40" i="33" s="1"/>
  <c r="GS40" i="33" s="1"/>
  <c r="LU41" i="33" s="1"/>
  <c r="DH40" i="33"/>
  <c r="EZ40" i="33" s="1"/>
  <c r="MP40" i="33" s="1"/>
  <c r="CV40" i="33"/>
  <c r="QU40" i="33"/>
  <c r="AP41" i="33"/>
  <c r="BL41" i="33" s="1"/>
  <c r="NZ40" i="33"/>
  <c r="IV41" i="33"/>
  <c r="AJ41" i="33"/>
  <c r="IO40" i="33"/>
  <c r="AC40" i="33"/>
  <c r="BR40" i="33"/>
  <c r="IY41" i="33"/>
  <c r="AM41" i="33"/>
  <c r="BI41" i="33" s="1"/>
  <c r="NW40" i="33"/>
  <c r="NY40" i="33"/>
  <c r="AB40" i="33"/>
  <c r="I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MQ40" i="33" l="1"/>
  <c r="KV39" i="33"/>
  <c r="FT39" i="33" s="1"/>
  <c r="JP40" i="33"/>
  <c r="ON40" i="33"/>
  <c r="PW40" i="33"/>
  <c r="PA40" i="33" s="1"/>
  <c r="EA40" i="33" s="1"/>
  <c r="OQ39" i="33"/>
  <c r="RE39" i="33"/>
  <c r="AG40" i="33"/>
  <c r="BC40" i="33" s="1"/>
  <c r="BY40" i="33" s="1"/>
  <c r="LE39" i="33"/>
  <c r="HK40" i="33"/>
  <c r="JY40" i="33" s="1"/>
  <c r="GR40" i="33"/>
  <c r="PZ40" i="33" s="1"/>
  <c r="PD40" i="33" s="1"/>
  <c r="ED40" i="33" s="1"/>
  <c r="QA40" i="33"/>
  <c r="PE40" i="33" s="1"/>
  <c r="EE40" i="33" s="1"/>
  <c r="HO40" i="33"/>
  <c r="KC40" i="33" s="1"/>
  <c r="DR40" i="33"/>
  <c r="FJ40" i="33" s="1"/>
  <c r="MZ40" i="33" s="1"/>
  <c r="CH41" i="33"/>
  <c r="CN40" i="33"/>
  <c r="RD39" i="33"/>
  <c r="QT39" i="33"/>
  <c r="QY40" i="33"/>
  <c r="AL40" i="33"/>
  <c r="IX40" i="33"/>
  <c r="NR41" i="33"/>
  <c r="IU40" i="33"/>
  <c r="AI40" i="33"/>
  <c r="NK41" i="33"/>
  <c r="AK40" i="33"/>
  <c r="IW40" i="33"/>
  <c r="BF41" i="33"/>
  <c r="CB41" i="33" s="1"/>
  <c r="AY40" i="33"/>
  <c r="BU40" i="33" s="1"/>
  <c r="AX40" i="33"/>
  <c r="BT40" i="33" s="1"/>
  <c r="CE41" i="33"/>
  <c r="OP39" i="33"/>
  <c r="OK40" i="33"/>
  <c r="OF39"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JH40" i="33" l="1"/>
  <c r="JB41" i="33"/>
  <c r="KU40" i="33"/>
  <c r="FS40" i="33" s="1"/>
  <c r="QS40" i="33" s="1"/>
  <c r="GC39" i="33"/>
  <c r="OO39" i="33" s="1"/>
  <c r="LT41" i="33"/>
  <c r="HN40" i="33"/>
  <c r="KB40" i="33" s="1"/>
  <c r="KY40" i="33"/>
  <c r="HB40" i="33"/>
  <c r="QJ40" i="33" s="1"/>
  <c r="PN40" i="33" s="1"/>
  <c r="EN40" i="33" s="1"/>
  <c r="DD41" i="33"/>
  <c r="EV41" i="33" s="1"/>
  <c r="ML41" i="33" s="1"/>
  <c r="DJ40" i="33"/>
  <c r="FB40" i="33" s="1"/>
  <c r="MR40" i="33" s="1"/>
  <c r="CP40" i="33"/>
  <c r="CQ40" i="33"/>
  <c r="CU40" i="33"/>
  <c r="DA41" i="33"/>
  <c r="CX41" i="33"/>
  <c r="NO41" i="33"/>
  <c r="KX40" i="33"/>
  <c r="FV40" i="33" s="1"/>
  <c r="W41" i="33"/>
  <c r="II41" i="33"/>
  <c r="BE40" i="33"/>
  <c r="CA40" i="33" s="1"/>
  <c r="BG40" i="33"/>
  <c r="CC40" i="33" s="1"/>
  <c r="NJ40" i="33"/>
  <c r="NT40" i="33"/>
  <c r="AD41" i="33"/>
  <c r="IP41"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JO40" i="33" l="1"/>
  <c r="JK40" i="33"/>
  <c r="JU41" i="33"/>
  <c r="JJ40" i="33"/>
  <c r="OE40" i="33"/>
  <c r="HX40" i="33"/>
  <c r="KL40" i="33" s="1"/>
  <c r="NS40" i="33"/>
  <c r="AE40" i="33" s="1"/>
  <c r="DT41" i="33"/>
  <c r="FL41" i="33" s="1"/>
  <c r="NB41" i="33" s="1"/>
  <c r="JR41" i="33"/>
  <c r="FW40" i="33"/>
  <c r="OI40" i="33" s="1"/>
  <c r="RC39" i="33"/>
  <c r="MD41" i="33"/>
  <c r="GT40" i="33"/>
  <c r="LV41" i="33" s="1"/>
  <c r="DW41" i="33"/>
  <c r="FO41" i="33" s="1"/>
  <c r="NE41" i="33" s="1"/>
  <c r="DQ40" i="33"/>
  <c r="FI40" i="33" s="1"/>
  <c r="MY40" i="33" s="1"/>
  <c r="GN41" i="33"/>
  <c r="LP42" i="33" s="1"/>
  <c r="DM40" i="33"/>
  <c r="FE40" i="33" s="1"/>
  <c r="MU40" i="33" s="1"/>
  <c r="DL40" i="33"/>
  <c r="FD40" i="33" s="1"/>
  <c r="MT40" i="33" s="1"/>
  <c r="CY40" i="33"/>
  <c r="CW40" i="33"/>
  <c r="CZ40" i="33"/>
  <c r="QV40" i="33"/>
  <c r="LH40" i="33"/>
  <c r="OH40" i="33"/>
  <c r="NI41" i="33"/>
  <c r="IH40" i="33"/>
  <c r="V40" i="33"/>
  <c r="AZ41" i="33"/>
  <c r="BV41" i="33" s="1"/>
  <c r="IM41" i="33"/>
  <c r="AA41" i="33"/>
  <c r="AS41" i="33"/>
  <c r="BO41" i="33" s="1"/>
  <c r="NL41" i="33"/>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JT40" i="33" l="1"/>
  <c r="JS40" i="33"/>
  <c r="JQ40" i="33"/>
  <c r="IQ40" i="33"/>
  <c r="NM41" i="33"/>
  <c r="Y41" i="33" s="1"/>
  <c r="HD41" i="33"/>
  <c r="HZ41" i="33" s="1"/>
  <c r="KN41" i="33" s="1"/>
  <c r="QW40" i="33"/>
  <c r="GF40" i="33"/>
  <c r="NV41" i="33" s="1"/>
  <c r="AH41" i="33" s="1"/>
  <c r="BD41" i="33" s="1"/>
  <c r="QB40" i="33"/>
  <c r="PF40" i="33" s="1"/>
  <c r="EF40" i="33" s="1"/>
  <c r="HG41" i="33"/>
  <c r="MI42" i="33" s="1"/>
  <c r="HP40" i="33"/>
  <c r="KD40" i="33" s="1"/>
  <c r="HJ41" i="33"/>
  <c r="JX41" i="33" s="1"/>
  <c r="PV41" i="33"/>
  <c r="OZ41" i="33" s="1"/>
  <c r="DZ41" i="33" s="1"/>
  <c r="GV40" i="33"/>
  <c r="QD40" i="33" s="1"/>
  <c r="PH40" i="33" s="1"/>
  <c r="EH40" i="33" s="1"/>
  <c r="HA40" i="33"/>
  <c r="QI40" i="33" s="1"/>
  <c r="PM40" i="33" s="1"/>
  <c r="EM40" i="33" s="1"/>
  <c r="GW40" i="33"/>
  <c r="LY41" i="33" s="1"/>
  <c r="DS40" i="33"/>
  <c r="FK40" i="33" s="1"/>
  <c r="NA40" i="33" s="1"/>
  <c r="DV40" i="33"/>
  <c r="FN40" i="33" s="1"/>
  <c r="ND40" i="33" s="1"/>
  <c r="DU40" i="33"/>
  <c r="FM40" i="33" s="1"/>
  <c r="NC40" i="33" s="1"/>
  <c r="CR41" i="33"/>
  <c r="CK41" i="33"/>
  <c r="BB40" i="33"/>
  <c r="BX40" i="33" s="1"/>
  <c r="U41" i="33"/>
  <c r="IG41" i="33"/>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JE41" i="33" l="1"/>
  <c r="JL41" i="33"/>
  <c r="IK41" i="33"/>
  <c r="MF42" i="33"/>
  <c r="QL41" i="33"/>
  <c r="PP41" i="33" s="1"/>
  <c r="LJ41" i="33" s="1"/>
  <c r="QO41" i="33"/>
  <c r="PS41" i="33" s="1"/>
  <c r="ES41" i="33" s="1"/>
  <c r="OR40" i="33"/>
  <c r="RF40" i="33"/>
  <c r="KZ40" i="33"/>
  <c r="HR40" i="33"/>
  <c r="KF40" i="33" s="1"/>
  <c r="LX41" i="33"/>
  <c r="IC41" i="33"/>
  <c r="KQ41" i="33" s="1"/>
  <c r="KT41" i="33"/>
  <c r="HW40" i="33"/>
  <c r="KK40" i="33" s="1"/>
  <c r="HC40" i="33"/>
  <c r="HY40" i="33" s="1"/>
  <c r="KM40" i="33" s="1"/>
  <c r="QE40" i="33"/>
  <c r="PI40" i="33" s="1"/>
  <c r="EI40" i="33" s="1"/>
  <c r="HS40" i="33"/>
  <c r="KG40" i="33" s="1"/>
  <c r="HE40" i="33"/>
  <c r="QM40" i="33" s="1"/>
  <c r="PQ40" i="33" s="1"/>
  <c r="EQ40" i="33" s="1"/>
  <c r="MC41" i="33"/>
  <c r="HF40" i="33"/>
  <c r="MH41" i="33" s="1"/>
  <c r="DG41" i="33"/>
  <c r="EY41" i="33" s="1"/>
  <c r="MO41" i="33" s="1"/>
  <c r="DN41" i="33"/>
  <c r="FF41" i="33" s="1"/>
  <c r="GX41" i="33" s="1"/>
  <c r="LZ42" i="33" s="1"/>
  <c r="CS40" i="33"/>
  <c r="CT40" i="33"/>
  <c r="CO41" i="33"/>
  <c r="CJ40" i="33"/>
  <c r="IT41" i="33"/>
  <c r="BZ41" i="33"/>
  <c r="AU41" i="33"/>
  <c r="BQ41" i="33" s="1"/>
  <c r="AQ41" i="33"/>
  <c r="BM41" i="33" s="1"/>
  <c r="QK40" i="33"/>
  <c r="PO40" i="33" s="1"/>
  <c r="EO40"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MV41" i="33" l="1"/>
  <c r="JI41" i="33"/>
  <c r="JD40" i="33"/>
  <c r="JN40" i="33"/>
  <c r="JM40" i="33"/>
  <c r="EP41" i="33"/>
  <c r="LM41" i="33"/>
  <c r="GK41" i="33" s="1"/>
  <c r="RK41" i="33" s="1"/>
  <c r="FX40" i="33"/>
  <c r="OJ40" i="33" s="1"/>
  <c r="GH41" i="33"/>
  <c r="OT41" i="33" s="1"/>
  <c r="FR41" i="33"/>
  <c r="LC40" i="33"/>
  <c r="ME41" i="33"/>
  <c r="IB40" i="33"/>
  <c r="KP40" i="33" s="1"/>
  <c r="QN40" i="33"/>
  <c r="PR40" i="33" s="1"/>
  <c r="ER40" i="33" s="1"/>
  <c r="GQ41" i="33"/>
  <c r="HM41" i="33" s="1"/>
  <c r="KA41" i="33" s="1"/>
  <c r="LK40" i="33"/>
  <c r="IA40" i="33"/>
  <c r="KO40" i="33" s="1"/>
  <c r="MG41" i="33"/>
  <c r="DF40" i="33"/>
  <c r="EX40" i="33" s="1"/>
  <c r="MN40" i="33" s="1"/>
  <c r="DK41" i="33"/>
  <c r="FC41" i="33" s="1"/>
  <c r="GU41" i="33" s="1"/>
  <c r="HQ41" i="33" s="1"/>
  <c r="KE41" i="33" s="1"/>
  <c r="DP40" i="33"/>
  <c r="FH40" i="33" s="1"/>
  <c r="MX40" i="33" s="1"/>
  <c r="DO40" i="33"/>
  <c r="FG40" i="33" s="1"/>
  <c r="MW40" i="33" s="1"/>
  <c r="CL41" i="33"/>
  <c r="CI41" i="33"/>
  <c r="CM41" i="33"/>
  <c r="CV41" i="33"/>
  <c r="RE40" i="33"/>
  <c r="QZ40" i="33"/>
  <c r="LI40" i="33"/>
  <c r="GG40" i="33" s="1"/>
  <c r="HT41" i="33"/>
  <c r="KH41" i="33" s="1"/>
  <c r="QF41" i="33"/>
  <c r="PJ41" i="33" s="1"/>
  <c r="OQ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MS41" i="33" l="1"/>
  <c r="JC41" i="33"/>
  <c r="JF41" i="33"/>
  <c r="JP41" i="33"/>
  <c r="JG41" i="33"/>
  <c r="NN41" i="33"/>
  <c r="Z41" i="33" s="1"/>
  <c r="NX42" i="33"/>
  <c r="IV42" i="33" s="1"/>
  <c r="RH41" i="33"/>
  <c r="QR41" i="33"/>
  <c r="GA40" i="33"/>
  <c r="OM40" i="33" s="1"/>
  <c r="OD41" i="33"/>
  <c r="OW41" i="33"/>
  <c r="OA42" i="33"/>
  <c r="AM42" i="33" s="1"/>
  <c r="NH42" i="33"/>
  <c r="IF42" i="33" s="1"/>
  <c r="GI40" i="33"/>
  <c r="OU40" i="33" s="1"/>
  <c r="QX40" i="33"/>
  <c r="GP40" i="33"/>
  <c r="LR41" i="33" s="1"/>
  <c r="PY41" i="33"/>
  <c r="PC41" i="33" s="1"/>
  <c r="EC41" i="33" s="1"/>
  <c r="LL40" i="33"/>
  <c r="LS42" i="33"/>
  <c r="GZ40" i="33"/>
  <c r="QH40" i="33" s="1"/>
  <c r="PL40" i="33" s="1"/>
  <c r="EL40" i="33" s="1"/>
  <c r="GY40" i="33"/>
  <c r="HU40" i="33" s="1"/>
  <c r="KI40" i="33" s="1"/>
  <c r="DE41" i="33"/>
  <c r="EW41" i="33" s="1"/>
  <c r="MM41" i="33" s="1"/>
  <c r="DI41" i="33"/>
  <c r="FA41" i="33" s="1"/>
  <c r="MQ41" i="33" s="1"/>
  <c r="DH41" i="33"/>
  <c r="EZ41" i="33" s="1"/>
  <c r="MP41" i="33" s="1"/>
  <c r="DR41" i="33"/>
  <c r="FJ41" i="33" s="1"/>
  <c r="MZ41" i="33" s="1"/>
  <c r="LD41" i="33"/>
  <c r="EJ41" i="33"/>
  <c r="QC41" i="33"/>
  <c r="PG41" i="33" s="1"/>
  <c r="EG41" i="33" s="1"/>
  <c r="RG40" i="33"/>
  <c r="LW42" i="33"/>
  <c r="OS40" i="33"/>
  <c r="NW41" i="33"/>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IL41" i="33" l="1"/>
  <c r="HL40" i="33"/>
  <c r="JZ40" i="33" s="1"/>
  <c r="PX40" i="33"/>
  <c r="PB40" i="33" s="1"/>
  <c r="EB40" i="33" s="1"/>
  <c r="T42" i="33"/>
  <c r="AP42" i="33" s="1"/>
  <c r="BL42" i="33" s="1"/>
  <c r="AJ42" i="33"/>
  <c r="BF42" i="33" s="1"/>
  <c r="CB42" i="33" s="1"/>
  <c r="NY41" i="33"/>
  <c r="IW41" i="33" s="1"/>
  <c r="QG40" i="33"/>
  <c r="PK40" i="33" s="1"/>
  <c r="EK40" i="33" s="1"/>
  <c r="IY42" i="33"/>
  <c r="NQ41" i="33"/>
  <c r="AC41" i="33" s="1"/>
  <c r="AY41" i="33" s="1"/>
  <c r="GB41" i="33"/>
  <c r="RB41" i="33" s="1"/>
  <c r="RA40" i="33"/>
  <c r="RI40" i="33"/>
  <c r="KW41" i="33"/>
  <c r="FU41" i="33" s="1"/>
  <c r="OG41" i="33" s="1"/>
  <c r="GJ40" i="33"/>
  <c r="OV40" i="33" s="1"/>
  <c r="GO41" i="33"/>
  <c r="LQ42" i="33" s="1"/>
  <c r="GR41" i="33"/>
  <c r="LT42" i="33" s="1"/>
  <c r="MB41" i="33"/>
  <c r="HV40" i="33"/>
  <c r="KJ40" i="33" s="1"/>
  <c r="MA41" i="33"/>
  <c r="HB41" i="33"/>
  <c r="QJ41" i="33" s="1"/>
  <c r="GS41" i="33"/>
  <c r="LU42" i="33" s="1"/>
  <c r="AI41" i="33"/>
  <c r="IU41" i="33"/>
  <c r="BI42" i="33"/>
  <c r="CE42" i="33" s="1"/>
  <c r="AV41" i="33"/>
  <c r="BR41" i="33" s="1"/>
  <c r="AK41" i="33"/>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KV40" i="33" l="1"/>
  <c r="FT40" i="33" s="1"/>
  <c r="QT40" i="33" s="1"/>
  <c r="LE40" i="33"/>
  <c r="GC40" i="33" s="1"/>
  <c r="RC40" i="33" s="1"/>
  <c r="PW41" i="33"/>
  <c r="PA41" i="33" s="1"/>
  <c r="EA41" i="33" s="1"/>
  <c r="NR42" i="33"/>
  <c r="IP42" i="33" s="1"/>
  <c r="HX41" i="33"/>
  <c r="KL41" i="33" s="1"/>
  <c r="ON41" i="33"/>
  <c r="NZ41" i="33"/>
  <c r="AL41" i="33" s="1"/>
  <c r="BH41" i="33" s="1"/>
  <c r="IO41" i="33"/>
  <c r="QU41" i="33"/>
  <c r="RJ40" i="33"/>
  <c r="HK41" i="33"/>
  <c r="JY41" i="33" s="1"/>
  <c r="HN41" i="33"/>
  <c r="KB41" i="33" s="1"/>
  <c r="PZ41" i="33"/>
  <c r="PD41" i="33" s="1"/>
  <c r="ED41" i="33" s="1"/>
  <c r="MD42" i="33"/>
  <c r="HO41" i="33"/>
  <c r="KC41" i="33" s="1"/>
  <c r="QA41" i="33"/>
  <c r="PE41" i="33" s="1"/>
  <c r="KY41" i="33" s="1"/>
  <c r="FW41" i="33" s="1"/>
  <c r="CN41" i="33"/>
  <c r="CH42" i="33"/>
  <c r="CX42" i="33"/>
  <c r="DA42" i="33"/>
  <c r="RD40" i="33"/>
  <c r="QY41" i="33"/>
  <c r="BY41" i="33"/>
  <c r="BE41" i="33"/>
  <c r="CA41" i="33" s="1"/>
  <c r="BG41" i="33"/>
  <c r="CC41" i="33" s="1"/>
  <c r="NK42" i="33"/>
  <c r="AX41" i="33"/>
  <c r="BT41" i="33" s="1"/>
  <c r="BU41" i="33"/>
  <c r="OP40" i="33"/>
  <c r="OO40"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JR42" i="33" l="1"/>
  <c r="JB42" i="33"/>
  <c r="JU42" i="33"/>
  <c r="JH41" i="33"/>
  <c r="KX41" i="33"/>
  <c r="FV41" i="33" s="1"/>
  <c r="QV41" i="33" s="1"/>
  <c r="AD42" i="33"/>
  <c r="AZ42" i="33" s="1"/>
  <c r="BV42" i="33" s="1"/>
  <c r="KU41" i="33"/>
  <c r="FS41" i="33" s="1"/>
  <c r="OE41" i="33" s="1"/>
  <c r="IX41" i="33"/>
  <c r="DJ41" i="33"/>
  <c r="FB41" i="33" s="1"/>
  <c r="MR41" i="33" s="1"/>
  <c r="EE41" i="33"/>
  <c r="QW41" i="33"/>
  <c r="DT42" i="33"/>
  <c r="FL42" i="33" s="1"/>
  <c r="NB42" i="33" s="1"/>
  <c r="DW42" i="33"/>
  <c r="FO42" i="33" s="1"/>
  <c r="NE42" i="33" s="1"/>
  <c r="DD42" i="33"/>
  <c r="EV42" i="33" s="1"/>
  <c r="ML42" i="33" s="1"/>
  <c r="CP41" i="33"/>
  <c r="CQ41" i="33"/>
  <c r="CW41" i="33"/>
  <c r="CY41" i="33"/>
  <c r="CU41" i="33"/>
  <c r="CD41" i="33"/>
  <c r="OI41" i="33"/>
  <c r="NS41" i="33"/>
  <c r="NJ41" i="33"/>
  <c r="NT41" i="33"/>
  <c r="NM42" i="33"/>
  <c r="W42" i="33"/>
  <c r="II42" i="33"/>
  <c r="NO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JO41" i="33" l="1"/>
  <c r="JJ41" i="33"/>
  <c r="JK41" i="33"/>
  <c r="JS41" i="33"/>
  <c r="JQ41" i="33"/>
  <c r="NI42" i="33"/>
  <c r="U42" i="33" s="1"/>
  <c r="QS41" i="33"/>
  <c r="GT41" i="33"/>
  <c r="LV42" i="33" s="1"/>
  <c r="NL42" i="33"/>
  <c r="X42" i="33" s="1"/>
  <c r="OH41" i="33"/>
  <c r="HD42" i="33"/>
  <c r="QL42" i="33" s="1"/>
  <c r="PP42" i="33" s="1"/>
  <c r="EP42" i="33" s="1"/>
  <c r="GN42" i="33"/>
  <c r="LP43" i="33" s="1"/>
  <c r="HG42" i="33"/>
  <c r="IC42" i="33" s="1"/>
  <c r="KQ42" i="33" s="1"/>
  <c r="DL41" i="33"/>
  <c r="FD41" i="33" s="1"/>
  <c r="MT41" i="33" s="1"/>
  <c r="DU41" i="33"/>
  <c r="FM41" i="33" s="1"/>
  <c r="NC41" i="33" s="1"/>
  <c r="DQ41" i="33"/>
  <c r="FI41" i="33" s="1"/>
  <c r="MY41" i="33" s="1"/>
  <c r="DS41" i="33"/>
  <c r="FK41" i="33" s="1"/>
  <c r="NA41" i="33" s="1"/>
  <c r="DM41" i="33"/>
  <c r="FE41" i="33" s="1"/>
  <c r="MU41" i="33" s="1"/>
  <c r="CR42" i="33"/>
  <c r="CZ41" i="33"/>
  <c r="RF41" i="33"/>
  <c r="AS42" i="33"/>
  <c r="BO42" i="33" s="1"/>
  <c r="V41" i="33"/>
  <c r="AR41" i="33" s="1"/>
  <c r="IH41" i="33"/>
  <c r="IM42" i="33"/>
  <c r="AA42" i="33"/>
  <c r="AW42" i="33" s="1"/>
  <c r="IR41" i="33"/>
  <c r="AF41" i="33"/>
  <c r="IQ41" i="33"/>
  <c r="AE41" i="33"/>
  <c r="BN41" i="33"/>
  <c r="IK42" i="33"/>
  <c r="Y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J42" i="33" l="1"/>
  <c r="HP41" i="33"/>
  <c r="KD41" i="33" s="1"/>
  <c r="JL42" i="33"/>
  <c r="JT41" i="33"/>
  <c r="IG42" i="33"/>
  <c r="QB41" i="33"/>
  <c r="PF41" i="33" s="1"/>
  <c r="EF41" i="33" s="1"/>
  <c r="HZ42" i="33"/>
  <c r="KN42" i="33" s="1"/>
  <c r="QO42" i="33"/>
  <c r="PS42" i="33" s="1"/>
  <c r="ES42" i="33" s="1"/>
  <c r="HE41" i="33"/>
  <c r="MG42" i="33" s="1"/>
  <c r="MF43" i="33"/>
  <c r="MI43" i="33"/>
  <c r="HC41" i="33"/>
  <c r="HY41" i="33" s="1"/>
  <c r="KM41" i="33" s="1"/>
  <c r="HJ42" i="33"/>
  <c r="JX42" i="33" s="1"/>
  <c r="GV41" i="33"/>
  <c r="LX42" i="33" s="1"/>
  <c r="PV42" i="33"/>
  <c r="OZ42" i="33" s="1"/>
  <c r="DZ42" i="33" s="1"/>
  <c r="HA41" i="33"/>
  <c r="HW41" i="33" s="1"/>
  <c r="KK41" i="33" s="1"/>
  <c r="GW41" i="33"/>
  <c r="LY42" i="33" s="1"/>
  <c r="DV41" i="33"/>
  <c r="FN41" i="33" s="1"/>
  <c r="ND41" i="33" s="1"/>
  <c r="DN42" i="33"/>
  <c r="FF42" i="33" s="1"/>
  <c r="MV42" i="33" s="1"/>
  <c r="CJ41" i="33"/>
  <c r="CK42" i="33"/>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JD41" i="33" l="1"/>
  <c r="JE42" i="33"/>
  <c r="LM42" i="33"/>
  <c r="GK42" i="33" s="1"/>
  <c r="RK42" i="33" s="1"/>
  <c r="KZ41" i="33"/>
  <c r="FX41" i="33" s="1"/>
  <c r="QX41" i="33" s="1"/>
  <c r="QM41" i="33"/>
  <c r="PQ41" i="33" s="1"/>
  <c r="EQ41" i="33" s="1"/>
  <c r="HS41" i="33"/>
  <c r="KG41" i="33" s="1"/>
  <c r="QE41" i="33"/>
  <c r="PI41" i="33" s="1"/>
  <c r="EI41" i="33" s="1"/>
  <c r="IA41" i="33"/>
  <c r="KO41" i="33" s="1"/>
  <c r="ME42" i="33"/>
  <c r="QK41" i="33"/>
  <c r="PO41" i="33" s="1"/>
  <c r="EO41" i="33" s="1"/>
  <c r="KT42" i="33"/>
  <c r="QI41" i="33"/>
  <c r="PM41" i="33" s="1"/>
  <c r="EM41" i="33" s="1"/>
  <c r="MC42" i="33"/>
  <c r="QD41" i="33"/>
  <c r="PH41" i="33" s="1"/>
  <c r="EH41" i="33" s="1"/>
  <c r="HR41" i="33"/>
  <c r="KF41" i="33" s="1"/>
  <c r="HF41" i="33"/>
  <c r="IB41" i="33" s="1"/>
  <c r="KP41" i="33" s="1"/>
  <c r="GX42" i="33"/>
  <c r="QF42" i="33" s="1"/>
  <c r="PJ42" i="33" s="1"/>
  <c r="EJ42" i="33" s="1"/>
  <c r="DG42" i="33"/>
  <c r="EY42" i="33" s="1"/>
  <c r="MO42" i="33" s="1"/>
  <c r="DF41" i="33"/>
  <c r="EX41" i="33" s="1"/>
  <c r="GP41" i="33" s="1"/>
  <c r="LR42" i="33" s="1"/>
  <c r="CT41" i="33"/>
  <c r="CO42" i="33"/>
  <c r="CM42" i="33"/>
  <c r="CS41" i="33"/>
  <c r="CL42" i="33"/>
  <c r="CI42" i="33"/>
  <c r="RH42" i="33"/>
  <c r="OW42" i="33"/>
  <c r="AH42" i="33"/>
  <c r="IT42" i="33"/>
  <c r="O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MN41" i="33" l="1"/>
  <c r="JG42" i="33"/>
  <c r="JC42" i="33"/>
  <c r="JI42" i="33"/>
  <c r="JF42" i="33"/>
  <c r="JN41" i="33"/>
  <c r="JM41" i="33"/>
  <c r="OA43" i="33"/>
  <c r="IY43" i="33" s="1"/>
  <c r="LK41" i="33"/>
  <c r="GI41" i="33" s="1"/>
  <c r="OU41" i="33" s="1"/>
  <c r="OJ41" i="33"/>
  <c r="LG41" i="33"/>
  <c r="GE41" i="33" s="1"/>
  <c r="RE41" i="33" s="1"/>
  <c r="FR42" i="33"/>
  <c r="OD42" i="33" s="1"/>
  <c r="LB41" i="33"/>
  <c r="QN41" i="33"/>
  <c r="PR41" i="33" s="1"/>
  <c r="ER41" i="33" s="1"/>
  <c r="GQ42" i="33"/>
  <c r="PY42" i="33" s="1"/>
  <c r="PC42" i="33" s="1"/>
  <c r="EC42" i="33" s="1"/>
  <c r="MH42" i="33"/>
  <c r="HT42" i="33"/>
  <c r="KH42" i="33" s="1"/>
  <c r="LZ43" i="33"/>
  <c r="DE42" i="33"/>
  <c r="EW42" i="33" s="1"/>
  <c r="MM42" i="33" s="1"/>
  <c r="DK42" i="33"/>
  <c r="FC42" i="33" s="1"/>
  <c r="GU42" i="33" s="1"/>
  <c r="QC42" i="33" s="1"/>
  <c r="DO41" i="33"/>
  <c r="FG41" i="33" s="1"/>
  <c r="MW41" i="33" s="1"/>
  <c r="DI42" i="33"/>
  <c r="FA42" i="33" s="1"/>
  <c r="MQ42" i="33" s="1"/>
  <c r="DH42" i="33"/>
  <c r="EZ42" i="33" s="1"/>
  <c r="GR42" i="33" s="1"/>
  <c r="HN42" i="33" s="1"/>
  <c r="KB42" i="33" s="1"/>
  <c r="DP41" i="33"/>
  <c r="FH41" i="33" s="1"/>
  <c r="MX41" i="33" s="1"/>
  <c r="RG41" i="33"/>
  <c r="RA41" i="33"/>
  <c r="PX41" i="33"/>
  <c r="PB41" i="33" s="1"/>
  <c r="EB41" i="33" s="1"/>
  <c r="HL41" i="33"/>
  <c r="JZ41" i="33" s="1"/>
  <c r="NX43" i="33"/>
  <c r="BD42" i="33"/>
  <c r="BZ42" i="33" s="1"/>
  <c r="NN42" i="33"/>
  <c r="OS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AM43" i="33" l="1"/>
  <c r="BI43" i="33" s="1"/>
  <c r="MP42" i="33"/>
  <c r="MS42" i="33"/>
  <c r="RI41" i="33"/>
  <c r="NH43" i="33"/>
  <c r="LL41" i="33"/>
  <c r="GJ41" i="33" s="1"/>
  <c r="RJ41" i="33" s="1"/>
  <c r="OQ41" i="33"/>
  <c r="FZ41" i="33"/>
  <c r="OL41" i="33" s="1"/>
  <c r="QR42" i="33"/>
  <c r="LS43" i="33"/>
  <c r="HM42" i="33"/>
  <c r="KA42" i="33" s="1"/>
  <c r="GS42" i="33"/>
  <c r="LU43" i="33" s="1"/>
  <c r="GZ41" i="33"/>
  <c r="HV41" i="33" s="1"/>
  <c r="KJ41" i="33" s="1"/>
  <c r="GO42" i="33"/>
  <c r="HK42" i="33" s="1"/>
  <c r="JY42" i="33" s="1"/>
  <c r="GY41" i="33"/>
  <c r="MA42" i="33" s="1"/>
  <c r="CV42" i="33"/>
  <c r="RB42" i="33"/>
  <c r="HQ42" i="33"/>
  <c r="KE42" i="33" s="1"/>
  <c r="LW43" i="33"/>
  <c r="PZ42" i="33"/>
  <c r="PD42" i="33" s="1"/>
  <c r="ED42" i="33" s="1"/>
  <c r="LT43" i="33"/>
  <c r="KW42" i="33"/>
  <c r="FU42" i="33" s="1"/>
  <c r="CE43" i="33"/>
  <c r="NQ42" i="33"/>
  <c r="Z42" i="33"/>
  <c r="IL42" i="33"/>
  <c r="AJ43" i="33"/>
  <c r="IV43" i="33"/>
  <c r="NU42" i="33"/>
  <c r="NY42" i="33"/>
  <c r="NW42" i="33"/>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PG42" i="33"/>
  <c r="EG42" i="33" s="1"/>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JP42" i="33" l="1"/>
  <c r="NP42" i="33"/>
  <c r="MB42" i="33"/>
  <c r="NZ42" i="33"/>
  <c r="AL42" i="33" s="1"/>
  <c r="QH41" i="33"/>
  <c r="PL41" i="33" s="1"/>
  <c r="EL41" i="33" s="1"/>
  <c r="OV41" i="33"/>
  <c r="QZ41" i="33"/>
  <c r="HO42" i="33"/>
  <c r="KC42" i="33" s="1"/>
  <c r="QA42" i="33"/>
  <c r="PE42" i="33" s="1"/>
  <c r="EE42" i="33" s="1"/>
  <c r="PW42" i="33"/>
  <c r="PA42" i="33" s="1"/>
  <c r="EA42" i="33" s="1"/>
  <c r="LQ43" i="33"/>
  <c r="HU41" i="33"/>
  <c r="KI41" i="33" s="1"/>
  <c r="QG41" i="33"/>
  <c r="PK41" i="33" s="1"/>
  <c r="EK41" i="33" s="1"/>
  <c r="DR42" i="33"/>
  <c r="FJ42" i="33" s="1"/>
  <c r="MZ42" i="33" s="1"/>
  <c r="DA43" i="33"/>
  <c r="QT41" i="33"/>
  <c r="QU42" i="33"/>
  <c r="OG42" i="33"/>
  <c r="NK43" i="33"/>
  <c r="NR43" i="33"/>
  <c r="AI42" i="33"/>
  <c r="BE42" i="33" s="1"/>
  <c r="CA42" i="33" s="1"/>
  <c r="IU42" i="33"/>
  <c r="AK42" i="33"/>
  <c r="BG42" i="33" s="1"/>
  <c r="IW42" i="33"/>
  <c r="AV42" i="33"/>
  <c r="BR42" i="33" s="1"/>
  <c r="AB42" i="33"/>
  <c r="IN42" i="33"/>
  <c r="IS42" i="33"/>
  <c r="AG42" i="33"/>
  <c r="BF43" i="33"/>
  <c r="CB43" i="33" s="1"/>
  <c r="AP43" i="33"/>
  <c r="BL43" i="33" s="1"/>
  <c r="AC42" i="33"/>
  <c r="IO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JU43" i="33" l="1"/>
  <c r="IX42" i="33"/>
  <c r="KY42" i="33"/>
  <c r="LE41" i="33"/>
  <c r="HB42" i="33"/>
  <c r="HX42" i="33" s="1"/>
  <c r="KL42" i="33" s="1"/>
  <c r="DW43" i="33"/>
  <c r="FO43" i="33" s="1"/>
  <c r="NE43" i="33" s="1"/>
  <c r="CN42" i="33"/>
  <c r="CX43" i="33"/>
  <c r="CH43" i="33"/>
  <c r="CW42" i="33"/>
  <c r="RD41" i="33"/>
  <c r="QY42" i="33"/>
  <c r="QV42" i="33"/>
  <c r="QS42" i="33"/>
  <c r="II43" i="33"/>
  <c r="W43" i="33"/>
  <c r="CC42" i="33"/>
  <c r="AY42" i="33"/>
  <c r="BU42" i="33" s="1"/>
  <c r="NJ42" i="33"/>
  <c r="AX42" i="33"/>
  <c r="BT42" i="33" s="1"/>
  <c r="BH42" i="33"/>
  <c r="CD42" i="33" s="1"/>
  <c r="IP43" i="33"/>
  <c r="AD43" i="33"/>
  <c r="BC42" i="33"/>
  <c r="BY42" i="33" s="1"/>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JR43" i="33" l="1"/>
  <c r="JQ42" i="33"/>
  <c r="JB43" i="33"/>
  <c r="QJ42" i="33"/>
  <c r="PN42" i="33" s="1"/>
  <c r="EN42" i="33" s="1"/>
  <c r="DJ42" i="33"/>
  <c r="FB42" i="33" s="1"/>
  <c r="MR42" i="33" s="1"/>
  <c r="JH42" i="33"/>
  <c r="GC41" i="33"/>
  <c r="RC41" i="33" s="1"/>
  <c r="FW42" i="33"/>
  <c r="MD43" i="33"/>
  <c r="HG43" i="33"/>
  <c r="MI44" i="33" s="1"/>
  <c r="DT43" i="33"/>
  <c r="FL43" i="33" s="1"/>
  <c r="NB43" i="33" s="1"/>
  <c r="DS42" i="33"/>
  <c r="FK42" i="33" s="1"/>
  <c r="NA42" i="33" s="1"/>
  <c r="DD43" i="33"/>
  <c r="EV43" i="33" s="1"/>
  <c r="ML43" i="33" s="1"/>
  <c r="CQ42" i="33"/>
  <c r="CZ42" i="33"/>
  <c r="CY42" i="33"/>
  <c r="CU42" i="33"/>
  <c r="CP42" i="33"/>
  <c r="AS43" i="33"/>
  <c r="BO43" i="33" s="1"/>
  <c r="NL43" i="33"/>
  <c r="IH42" i="33"/>
  <c r="V42" i="33"/>
  <c r="AR42" i="33" s="1"/>
  <c r="NO43" i="33"/>
  <c r="NI43" i="33"/>
  <c r="NT42"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JS42" i="33" l="1"/>
  <c r="JJ42" i="33"/>
  <c r="JK42" i="33"/>
  <c r="JO42" i="33"/>
  <c r="LH42" i="33"/>
  <c r="GF42" i="33" s="1"/>
  <c r="NV43" i="33" s="1"/>
  <c r="NS42" i="33"/>
  <c r="IQ42" i="33" s="1"/>
  <c r="GT42" i="33"/>
  <c r="QB42" i="33" s="1"/>
  <c r="PF42" i="33" s="1"/>
  <c r="EF42" i="33" s="1"/>
  <c r="OO41" i="33"/>
  <c r="DV42" i="33"/>
  <c r="FN42" i="33" s="1"/>
  <c r="ND42" i="33" s="1"/>
  <c r="JT42" i="33"/>
  <c r="NM43" i="33"/>
  <c r="OI42" i="33"/>
  <c r="QW42" i="33"/>
  <c r="QO43" i="33"/>
  <c r="PS43" i="33" s="1"/>
  <c r="LM43" i="33" s="1"/>
  <c r="IC43" i="33"/>
  <c r="KQ43" i="33" s="1"/>
  <c r="HC42" i="33"/>
  <c r="ME43" i="33" s="1"/>
  <c r="HD43" i="33"/>
  <c r="QL43" i="33" s="1"/>
  <c r="PP43" i="33" s="1"/>
  <c r="EP43" i="33" s="1"/>
  <c r="GN43" i="33"/>
  <c r="PV43" i="33" s="1"/>
  <c r="OZ43" i="33" s="1"/>
  <c r="DQ42" i="33"/>
  <c r="FI42" i="33" s="1"/>
  <c r="MY42" i="33" s="1"/>
  <c r="DU42" i="33"/>
  <c r="FM42" i="33" s="1"/>
  <c r="NC42" i="33" s="1"/>
  <c r="DL42" i="33"/>
  <c r="FD42" i="33" s="1"/>
  <c r="MT42" i="33" s="1"/>
  <c r="DM42" i="33"/>
  <c r="FE42" i="33" s="1"/>
  <c r="MU42" i="33" s="1"/>
  <c r="CK43" i="33"/>
  <c r="CR43" i="33"/>
  <c r="RF42" i="33"/>
  <c r="BN42" i="33"/>
  <c r="AE42" i="33"/>
  <c r="BA42" i="33" s="1"/>
  <c r="AF42" i="33"/>
  <c r="IR42" i="33"/>
  <c r="IJ43" i="33"/>
  <c r="X43" i="33"/>
  <c r="U43" i="33"/>
  <c r="AQ43" i="33" s="1"/>
  <c r="IG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JE43" i="33" l="1"/>
  <c r="JL43" i="33"/>
  <c r="KZ42" i="33"/>
  <c r="FX42" i="33" s="1"/>
  <c r="HP42" i="33"/>
  <c r="KD42" i="33" s="1"/>
  <c r="OR42" i="33"/>
  <c r="LV43" i="33"/>
  <c r="HF42" i="33"/>
  <c r="IB42" i="33" s="1"/>
  <c r="KP42" i="33" s="1"/>
  <c r="GK43" i="33"/>
  <c r="RK43" i="33" s="1"/>
  <c r="IK43" i="33"/>
  <c r="Y43" i="33"/>
  <c r="AU43" i="33" s="1"/>
  <c r="BQ43" i="33" s="1"/>
  <c r="CM43" i="33" s="1"/>
  <c r="HY42" i="33"/>
  <c r="KM42" i="33" s="1"/>
  <c r="HE42" i="33"/>
  <c r="QM42" i="33" s="1"/>
  <c r="PQ42" i="33" s="1"/>
  <c r="EQ42" i="33" s="1"/>
  <c r="QK42" i="33"/>
  <c r="PO42" i="33" s="1"/>
  <c r="EO42" i="33" s="1"/>
  <c r="GW42" i="33"/>
  <c r="QE42" i="33" s="1"/>
  <c r="PI42" i="33" s="1"/>
  <c r="EI42" i="33" s="1"/>
  <c r="LP44" i="33"/>
  <c r="ES43" i="33"/>
  <c r="HJ43" i="33"/>
  <c r="JX43" i="33" s="1"/>
  <c r="HA42" i="33"/>
  <c r="QI42" i="33" s="1"/>
  <c r="PM42" i="33" s="1"/>
  <c r="EM42" i="33" s="1"/>
  <c r="MF44" i="33"/>
  <c r="HZ43" i="33"/>
  <c r="KN43" i="33" s="1"/>
  <c r="GV42" i="33"/>
  <c r="QD42" i="33" s="1"/>
  <c r="PH42" i="33" s="1"/>
  <c r="EH42" i="33" s="1"/>
  <c r="DN43" i="33"/>
  <c r="FF43" i="33" s="1"/>
  <c r="MV43" i="33" s="1"/>
  <c r="DG43" i="33"/>
  <c r="EY43" i="33" s="1"/>
  <c r="GQ43" i="33" s="1"/>
  <c r="PY43" i="33" s="1"/>
  <c r="KT43" i="33"/>
  <c r="DZ43" i="33"/>
  <c r="CJ42" i="33"/>
  <c r="QX42" i="33"/>
  <c r="BW42" i="33"/>
  <c r="AH43" i="33"/>
  <c r="IT43" i="33"/>
  <c r="AT43" i="33"/>
  <c r="BP43" i="33" s="1"/>
  <c r="BB42" i="33"/>
  <c r="BX42" i="33" s="1"/>
  <c r="AW43" i="33"/>
  <c r="BS43" i="33" s="1"/>
  <c r="BM43" i="33"/>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MO43" i="33" l="1"/>
  <c r="JG43" i="33"/>
  <c r="JD42" i="33"/>
  <c r="OA44" i="33"/>
  <c r="IY44" i="33" s="1"/>
  <c r="MH43" i="33"/>
  <c r="QN42" i="33"/>
  <c r="PR42" i="33" s="1"/>
  <c r="ER42" i="33" s="1"/>
  <c r="OW43" i="33"/>
  <c r="FR43" i="33"/>
  <c r="OD43" i="33" s="1"/>
  <c r="LC42" i="33"/>
  <c r="GA42" i="33" s="1"/>
  <c r="RA42" i="33" s="1"/>
  <c r="LY43" i="33"/>
  <c r="HS42" i="33"/>
  <c r="KG42" i="33" s="1"/>
  <c r="MG43" i="33"/>
  <c r="MC43" i="33"/>
  <c r="IA42" i="33"/>
  <c r="KO42" i="33" s="1"/>
  <c r="GX43" i="33"/>
  <c r="HT43" i="33" s="1"/>
  <c r="KH43" i="33" s="1"/>
  <c r="HW42" i="33"/>
  <c r="KK42" i="33" s="1"/>
  <c r="LX43" i="33"/>
  <c r="HR42" i="33"/>
  <c r="KF42" i="33" s="1"/>
  <c r="DF42" i="33"/>
  <c r="EX42" i="33" s="1"/>
  <c r="MN42" i="33" s="1"/>
  <c r="DI43" i="33"/>
  <c r="FA43" i="33" s="1"/>
  <c r="MQ43" i="33" s="1"/>
  <c r="CI43" i="33"/>
  <c r="CO43" i="33"/>
  <c r="CT42" i="33"/>
  <c r="CL43" i="33"/>
  <c r="CS42" i="33"/>
  <c r="LS44" i="33"/>
  <c r="HM43" i="33"/>
  <c r="KA43" i="33" s="1"/>
  <c r="RH43" i="33"/>
  <c r="LB42" i="33"/>
  <c r="FZ42" i="33" s="1"/>
  <c r="NN43" i="33"/>
  <c r="BD43" i="33"/>
  <c r="BZ43" i="33" s="1"/>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EC43" i="33" s="1"/>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JM42" i="33" l="1"/>
  <c r="JC43" i="33"/>
  <c r="JF43" i="33"/>
  <c r="JN42" i="33"/>
  <c r="LL42" i="33"/>
  <c r="GJ42" i="33" s="1"/>
  <c r="JI43" i="33"/>
  <c r="NH44" i="33"/>
  <c r="T44" i="33" s="1"/>
  <c r="AP44" i="33" s="1"/>
  <c r="AM44" i="33"/>
  <c r="BI44" i="33" s="1"/>
  <c r="CE44" i="33" s="1"/>
  <c r="QR43" i="33"/>
  <c r="LZ44" i="33"/>
  <c r="QF43" i="33"/>
  <c r="PJ43" i="33" s="1"/>
  <c r="EJ43" i="33" s="1"/>
  <c r="GP42" i="33"/>
  <c r="PX42" i="33" s="1"/>
  <c r="PB42" i="33" s="1"/>
  <c r="EB42" i="33" s="1"/>
  <c r="GS43" i="33"/>
  <c r="LU44" i="33" s="1"/>
  <c r="DK43" i="33"/>
  <c r="FC43" i="33" s="1"/>
  <c r="MS43" i="33" s="1"/>
  <c r="DO42" i="33"/>
  <c r="FG42" i="33" s="1"/>
  <c r="MW42" i="33" s="1"/>
  <c r="DE43" i="33"/>
  <c r="EW43" i="33" s="1"/>
  <c r="MM43" i="33" s="1"/>
  <c r="DP42" i="33"/>
  <c r="FH42" i="33" s="1"/>
  <c r="MX42" i="33" s="1"/>
  <c r="DH43" i="33"/>
  <c r="EZ43" i="33" s="1"/>
  <c r="GR43" i="33" s="1"/>
  <c r="PZ43" i="33" s="1"/>
  <c r="CV43" i="33"/>
  <c r="RI42" i="33"/>
  <c r="RG42" i="33"/>
  <c r="RE42" i="33"/>
  <c r="RJ42" i="33"/>
  <c r="QZ42" i="33"/>
  <c r="OL42" i="33"/>
  <c r="Z43" i="33"/>
  <c r="AV43" i="33" s="1"/>
  <c r="IL43" i="33"/>
  <c r="NQ43" i="33"/>
  <c r="NX44" i="33"/>
  <c r="NP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MP43" i="33" l="1"/>
  <c r="IF44" i="33"/>
  <c r="JP43" i="33"/>
  <c r="BL44" i="33"/>
  <c r="CH44" i="33" s="1"/>
  <c r="DD44" i="33" s="1"/>
  <c r="EV44" i="33" s="1"/>
  <c r="LR43" i="33"/>
  <c r="LD43" i="33"/>
  <c r="GB43" i="33" s="1"/>
  <c r="RB43" i="33" s="1"/>
  <c r="QA43" i="33"/>
  <c r="PE43" i="33" s="1"/>
  <c r="KY43" i="33" s="1"/>
  <c r="KV42" i="33"/>
  <c r="HL42" i="33"/>
  <c r="JZ42" i="33" s="1"/>
  <c r="GU43" i="33"/>
  <c r="HQ43" i="33" s="1"/>
  <c r="KE43" i="33" s="1"/>
  <c r="HO43" i="33"/>
  <c r="KC43" i="33" s="1"/>
  <c r="GO43" i="33"/>
  <c r="HK43" i="33" s="1"/>
  <c r="JY43" i="33" s="1"/>
  <c r="DR43" i="33"/>
  <c r="FJ43" i="33" s="1"/>
  <c r="MZ43" i="33" s="1"/>
  <c r="GZ42" i="33"/>
  <c r="MB43" i="33" s="1"/>
  <c r="GY42" i="33"/>
  <c r="HU42" i="33" s="1"/>
  <c r="KI42" i="33" s="1"/>
  <c r="DA44" i="33"/>
  <c r="HN43" i="33"/>
  <c r="KB43" i="33" s="1"/>
  <c r="QU43" i="33"/>
  <c r="LT44" i="33"/>
  <c r="AJ44" i="33"/>
  <c r="BF44" i="33" s="1"/>
  <c r="IV44" i="33"/>
  <c r="NY43" i="33"/>
  <c r="NU43" i="33"/>
  <c r="NZ43" i="33"/>
  <c r="IO43" i="33"/>
  <c r="AC43" i="33"/>
  <c r="NW43" i="33"/>
  <c r="AB43" i="33"/>
  <c r="IN43" i="33"/>
  <c r="BR43" i="33"/>
  <c r="OG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D43" i="33" s="1"/>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ML44" i="33" l="1"/>
  <c r="JU44" i="33"/>
  <c r="JB44" i="33"/>
  <c r="QG42" i="33"/>
  <c r="PK42" i="33" s="1"/>
  <c r="EK42" i="33" s="1"/>
  <c r="ON43" i="33"/>
  <c r="LW44" i="33"/>
  <c r="EE43" i="33"/>
  <c r="FT42" i="33"/>
  <c r="NJ43" i="33" s="1"/>
  <c r="MA43" i="33"/>
  <c r="FW43" i="33"/>
  <c r="NM44" i="33" s="1"/>
  <c r="QC43" i="33"/>
  <c r="PG43" i="33" s="1"/>
  <c r="EG43" i="33" s="1"/>
  <c r="HB43" i="33"/>
  <c r="MD44" i="33" s="1"/>
  <c r="LQ44" i="33"/>
  <c r="QH42" i="33"/>
  <c r="PL42" i="33" s="1"/>
  <c r="EL42" i="33" s="1"/>
  <c r="PW43" i="33"/>
  <c r="PA43" i="33" s="1"/>
  <c r="KU43" i="33" s="1"/>
  <c r="HV42" i="33"/>
  <c r="KJ42" i="33" s="1"/>
  <c r="DW44" i="33"/>
  <c r="FO44" i="33" s="1"/>
  <c r="NE44" i="33" s="1"/>
  <c r="CN43" i="33"/>
  <c r="AX43" i="33"/>
  <c r="BT43" i="33" s="1"/>
  <c r="AY43" i="33"/>
  <c r="BU43" i="33" s="1"/>
  <c r="IU43" i="33"/>
  <c r="AI43" i="33"/>
  <c r="IX43" i="33"/>
  <c r="AL43" i="33"/>
  <c r="AG43" i="33"/>
  <c r="BC43" i="33" s="1"/>
  <c r="IS43" i="33"/>
  <c r="NK44" i="33"/>
  <c r="IW43" i="33"/>
  <c r="AK43" i="33"/>
  <c r="NR44"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JH43" i="33" l="1"/>
  <c r="LE42" i="33"/>
  <c r="LA43" i="33"/>
  <c r="FY43" i="33" s="1"/>
  <c r="OK43" i="33" s="1"/>
  <c r="QW43" i="33"/>
  <c r="OI43" i="33"/>
  <c r="FS43" i="33"/>
  <c r="OE43" i="33" s="1"/>
  <c r="HX43" i="33"/>
  <c r="KL43" i="33" s="1"/>
  <c r="QT42" i="33"/>
  <c r="OF42" i="33"/>
  <c r="GC42" i="33"/>
  <c r="OO42" i="33" s="1"/>
  <c r="LF42" i="33"/>
  <c r="GD42" i="33" s="1"/>
  <c r="QJ43" i="33"/>
  <c r="PN43" i="33" s="1"/>
  <c r="EN43" i="33" s="1"/>
  <c r="EA43" i="33"/>
  <c r="HG44" i="33"/>
  <c r="IC44" i="33" s="1"/>
  <c r="KQ44" i="33" s="1"/>
  <c r="DJ43" i="33"/>
  <c r="FB43" i="33" s="1"/>
  <c r="GT43" i="33" s="1"/>
  <c r="HP43" i="33" s="1"/>
  <c r="KD43" i="33" s="1"/>
  <c r="CP43" i="33"/>
  <c r="CX44" i="33"/>
  <c r="CQ43" i="33"/>
  <c r="QY43" i="33"/>
  <c r="QV43" i="33"/>
  <c r="BY43" i="33"/>
  <c r="V43" i="33"/>
  <c r="IH43" i="33"/>
  <c r="BH43" i="33"/>
  <c r="CD43" i="33" s="1"/>
  <c r="BE43" i="33"/>
  <c r="CA43" i="33" s="1"/>
  <c r="BG43" i="33"/>
  <c r="CC43" i="33" s="1"/>
  <c r="IK44" i="33"/>
  <c r="Y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MR43" i="33" l="1"/>
  <c r="JK43" i="33"/>
  <c r="NO44" i="33"/>
  <c r="AA44" i="33" s="1"/>
  <c r="JR44" i="33"/>
  <c r="JJ43" i="33"/>
  <c r="LH43" i="33"/>
  <c r="GF43" i="33" s="1"/>
  <c r="RF43" i="33" s="1"/>
  <c r="RC42" i="33"/>
  <c r="NI44" i="33"/>
  <c r="IG44" i="33" s="1"/>
  <c r="NS43" i="33"/>
  <c r="AE43" i="33" s="1"/>
  <c r="QS43" i="33"/>
  <c r="MI45" i="33"/>
  <c r="QO44" i="33"/>
  <c r="PS44" i="33" s="1"/>
  <c r="ES44" i="33" s="1"/>
  <c r="DT44" i="33"/>
  <c r="FL44" i="33" s="1"/>
  <c r="NB44" i="33" s="1"/>
  <c r="DM43" i="33"/>
  <c r="FE43" i="33" s="1"/>
  <c r="MU43" i="33" s="1"/>
  <c r="DL43" i="33"/>
  <c r="FD43" i="33" s="1"/>
  <c r="GV43" i="33" s="1"/>
  <c r="LX44" i="33" s="1"/>
  <c r="CW43" i="33"/>
  <c r="CZ43" i="33"/>
  <c r="CY43" i="33"/>
  <c r="CU43" i="33"/>
  <c r="LV44" i="33"/>
  <c r="QB43" i="33"/>
  <c r="PF43" i="33" s="1"/>
  <c r="EF43" i="33" s="1"/>
  <c r="OP42" i="33"/>
  <c r="RD42" i="33"/>
  <c r="NT43" i="33"/>
  <c r="AS44" i="33"/>
  <c r="BO44" i="33" s="1"/>
  <c r="AR43" i="33"/>
  <c r="BN43" i="33" s="1"/>
  <c r="NL44" i="33"/>
  <c r="AU44" i="33"/>
  <c r="BQ44" i="33" s="1"/>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IM44" i="33" l="1"/>
  <c r="MT43" i="33"/>
  <c r="JT43" i="33"/>
  <c r="JQ43" i="33"/>
  <c r="JO43" i="33"/>
  <c r="JS43" i="33"/>
  <c r="OR43" i="33"/>
  <c r="LM44" i="33"/>
  <c r="GK44" i="33" s="1"/>
  <c r="OW44" i="33" s="1"/>
  <c r="IQ43" i="33"/>
  <c r="U44" i="33"/>
  <c r="AQ44" i="33" s="1"/>
  <c r="HD44" i="33"/>
  <c r="QL44" i="33" s="1"/>
  <c r="PP44" i="33" s="1"/>
  <c r="EP44" i="33" s="1"/>
  <c r="QD43" i="33"/>
  <c r="PH43" i="33" s="1"/>
  <c r="EH43" i="33" s="1"/>
  <c r="HR43" i="33"/>
  <c r="KF43" i="33" s="1"/>
  <c r="GW43" i="33"/>
  <c r="QE43" i="33" s="1"/>
  <c r="PI43" i="33" s="1"/>
  <c r="EI43" i="33" s="1"/>
  <c r="DU43" i="33"/>
  <c r="FM43" i="33" s="1"/>
  <c r="NC43" i="33" s="1"/>
  <c r="DS43" i="33"/>
  <c r="FK43" i="33" s="1"/>
  <c r="NA43" i="33" s="1"/>
  <c r="DQ43" i="33"/>
  <c r="FI43" i="33" s="1"/>
  <c r="MY43" i="33" s="1"/>
  <c r="DV43" i="33"/>
  <c r="FN43" i="33" s="1"/>
  <c r="ND43" i="33" s="1"/>
  <c r="CR44" i="33"/>
  <c r="CK44" i="33"/>
  <c r="CJ43" i="33"/>
  <c r="CM44" i="33"/>
  <c r="AF43" i="33"/>
  <c r="BB43" i="33" s="1"/>
  <c r="BX43" i="33" s="1"/>
  <c r="IR43" i="33"/>
  <c r="NV44" i="33"/>
  <c r="IJ44" i="33"/>
  <c r="X44" i="33"/>
  <c r="BA43" i="33"/>
  <c r="BW43" i="33" s="1"/>
  <c r="AW44" i="33"/>
  <c r="BS44"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JG44" i="33" l="1"/>
  <c r="JD43" i="33"/>
  <c r="JE44" i="33"/>
  <c r="JL44" i="33"/>
  <c r="BM44" i="33"/>
  <c r="CI44" i="33" s="1"/>
  <c r="RK44" i="33"/>
  <c r="HZ44" i="33"/>
  <c r="KN44" i="33" s="1"/>
  <c r="MF45" i="33"/>
  <c r="HE43" i="33"/>
  <c r="IA43" i="33" s="1"/>
  <c r="KO43" i="33" s="1"/>
  <c r="LB43" i="33"/>
  <c r="LY44" i="33"/>
  <c r="HA43" i="33"/>
  <c r="HW43" i="33" s="1"/>
  <c r="KK43" i="33" s="1"/>
  <c r="HS43" i="33"/>
  <c r="KG43" i="33" s="1"/>
  <c r="DF43" i="33"/>
  <c r="EX43" i="33" s="1"/>
  <c r="MN43" i="33" s="1"/>
  <c r="HC43" i="33"/>
  <c r="HY43" i="33" s="1"/>
  <c r="KM43" i="33" s="1"/>
  <c r="HF43" i="33"/>
  <c r="QN43" i="33" s="1"/>
  <c r="PR43" i="33" s="1"/>
  <c r="ER43" i="33" s="1"/>
  <c r="DG44" i="33"/>
  <c r="EY44" i="33" s="1"/>
  <c r="MO44" i="33" s="1"/>
  <c r="DN44" i="33"/>
  <c r="FF44" i="33" s="1"/>
  <c r="GX44" i="33" s="1"/>
  <c r="DI44" i="33"/>
  <c r="FA44" i="33" s="1"/>
  <c r="MQ44" i="33" s="1"/>
  <c r="CT43" i="33"/>
  <c r="CS43" i="33"/>
  <c r="CO44" i="33"/>
  <c r="QX43" i="33"/>
  <c r="QR44" i="33"/>
  <c r="OA45" i="33"/>
  <c r="AT44" i="33"/>
  <c r="BP44" i="33" s="1"/>
  <c r="IT44" i="33"/>
  <c r="AH44" i="33"/>
  <c r="BD44" i="33" s="1"/>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MV44" i="33" l="1"/>
  <c r="JI44" i="33"/>
  <c r="JM43" i="33"/>
  <c r="JC44" i="33"/>
  <c r="JN43" i="33"/>
  <c r="MG44" i="33"/>
  <c r="QM43" i="33"/>
  <c r="PQ43" i="33" s="1"/>
  <c r="EQ43" i="33" s="1"/>
  <c r="MC44" i="33"/>
  <c r="IB43" i="33"/>
  <c r="KP43" i="33" s="1"/>
  <c r="FZ43" i="33"/>
  <c r="NP44" i="33" s="1"/>
  <c r="QI43" i="33"/>
  <c r="PM43" i="33" s="1"/>
  <c r="EM43" i="33" s="1"/>
  <c r="GQ44" i="33"/>
  <c r="PY44" i="33" s="1"/>
  <c r="PC44" i="33" s="1"/>
  <c r="EC44" i="33" s="1"/>
  <c r="GP43" i="33"/>
  <c r="LR44" i="33" s="1"/>
  <c r="ME44" i="33"/>
  <c r="QK43" i="33"/>
  <c r="PO43" i="33" s="1"/>
  <c r="EO43" i="33" s="1"/>
  <c r="GS44" i="33"/>
  <c r="LU45" i="33" s="1"/>
  <c r="DP43" i="33"/>
  <c r="FH43" i="33" s="1"/>
  <c r="GZ43" i="33" s="1"/>
  <c r="MB44" i="33" s="1"/>
  <c r="MH44" i="33"/>
  <c r="DE44" i="33"/>
  <c r="EW44" i="33" s="1"/>
  <c r="MM44" i="33" s="1"/>
  <c r="DK44" i="33"/>
  <c r="FC44" i="33" s="1"/>
  <c r="MS44" i="33" s="1"/>
  <c r="DO43" i="33"/>
  <c r="FG43" i="33" s="1"/>
  <c r="MW43" i="33" s="1"/>
  <c r="CL44" i="33"/>
  <c r="RH44" i="33"/>
  <c r="RA43" i="33"/>
  <c r="LL43" i="33"/>
  <c r="GJ43" i="33" s="1"/>
  <c r="NH45" i="33"/>
  <c r="HT44" i="33"/>
  <c r="KH44" i="33" s="1"/>
  <c r="LZ45" i="33"/>
  <c r="QF44" i="33"/>
  <c r="PJ44" i="33" s="1"/>
  <c r="EJ44" i="33" s="1"/>
  <c r="NN44" i="33"/>
  <c r="BZ44" i="33"/>
  <c r="IY45" i="33"/>
  <c r="AM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MX43" i="33" l="1"/>
  <c r="JF44" i="33"/>
  <c r="LK43" i="33"/>
  <c r="GI43" i="33" s="1"/>
  <c r="OU43" i="33" s="1"/>
  <c r="LG43" i="33"/>
  <c r="GE43" i="33" s="1"/>
  <c r="LI43" i="33"/>
  <c r="GG43" i="33" s="1"/>
  <c r="RG43" i="33" s="1"/>
  <c r="LS45" i="33"/>
  <c r="PX43" i="33"/>
  <c r="PB43" i="33" s="1"/>
  <c r="EB43" i="33" s="1"/>
  <c r="HL43" i="33"/>
  <c r="JZ43" i="33" s="1"/>
  <c r="OL43" i="33"/>
  <c r="QZ43" i="33"/>
  <c r="QH43" i="33"/>
  <c r="PL43" i="33" s="1"/>
  <c r="EL43" i="33" s="1"/>
  <c r="HM44" i="33"/>
  <c r="KA44" i="33" s="1"/>
  <c r="HV43" i="33"/>
  <c r="KJ43" i="33" s="1"/>
  <c r="GU44" i="33"/>
  <c r="LW45" i="33" s="1"/>
  <c r="QA44" i="33"/>
  <c r="PE44" i="33" s="1"/>
  <c r="EE44" i="33" s="1"/>
  <c r="HO44" i="33"/>
  <c r="KC44" i="33" s="1"/>
  <c r="DH44" i="33"/>
  <c r="EZ44" i="33" s="1"/>
  <c r="MP44" i="33" s="1"/>
  <c r="GO44" i="33"/>
  <c r="PW44" i="33" s="1"/>
  <c r="PA44" i="33" s="1"/>
  <c r="EA44" i="33" s="1"/>
  <c r="GY43" i="33"/>
  <c r="MA44" i="33" s="1"/>
  <c r="CV44" i="33"/>
  <c r="RJ43" i="33"/>
  <c r="KW44" i="33"/>
  <c r="FU44" i="33" s="1"/>
  <c r="LD44" i="33"/>
  <c r="GB44" i="33" s="1"/>
  <c r="OV43" i="33"/>
  <c r="IF45" i="33"/>
  <c r="T45" i="33"/>
  <c r="AP45" i="33" s="1"/>
  <c r="BL45" i="33" s="1"/>
  <c r="NQ44" i="33"/>
  <c r="NZ44" i="33"/>
  <c r="NX45" i="33"/>
  <c r="BI45" i="33"/>
  <c r="CE45" i="33" s="1"/>
  <c r="Z44" i="33"/>
  <c r="IL44" i="33"/>
  <c r="IN44" i="33"/>
  <c r="AB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RI43" i="33" l="1"/>
  <c r="JP44" i="33"/>
  <c r="KY44" i="33"/>
  <c r="FW44" i="33" s="1"/>
  <c r="QW44" i="33" s="1"/>
  <c r="NY44" i="33"/>
  <c r="AK44" i="33" s="1"/>
  <c r="BG44" i="33" s="1"/>
  <c r="NW44" i="33"/>
  <c r="AI44" i="33" s="1"/>
  <c r="OS43" i="33"/>
  <c r="KV43" i="33"/>
  <c r="FT43" i="33" s="1"/>
  <c r="QT43" i="33" s="1"/>
  <c r="RE43" i="33"/>
  <c r="NU44" i="33"/>
  <c r="AG44" i="33" s="1"/>
  <c r="OQ43" i="33"/>
  <c r="QC44" i="33"/>
  <c r="PG44" i="33" s="1"/>
  <c r="EG44" i="33" s="1"/>
  <c r="HQ44" i="33"/>
  <c r="KE44" i="33" s="1"/>
  <c r="HK44" i="33"/>
  <c r="JY44" i="33" s="1"/>
  <c r="GR44" i="33"/>
  <c r="LT45" i="33" s="1"/>
  <c r="HU43" i="33"/>
  <c r="KI43" i="33" s="1"/>
  <c r="LQ45" i="33"/>
  <c r="QG43" i="33"/>
  <c r="PK43" i="33" s="1"/>
  <c r="EK43" i="33" s="1"/>
  <c r="DR44" i="33"/>
  <c r="FJ44" i="33" s="1"/>
  <c r="MZ44" i="33" s="1"/>
  <c r="CH45" i="33"/>
  <c r="DA45" i="33"/>
  <c r="RB44" i="33"/>
  <c r="QU44" i="33"/>
  <c r="KU44" i="33"/>
  <c r="ON44" i="33"/>
  <c r="OG44" i="33"/>
  <c r="AC44" i="33"/>
  <c r="IO44" i="33"/>
  <c r="AJ45" i="33"/>
  <c r="IV45" i="33"/>
  <c r="NK45" i="33"/>
  <c r="AX44" i="33"/>
  <c r="BT44" i="33" s="1"/>
  <c r="AV44" i="33"/>
  <c r="BR44" i="33" s="1"/>
  <c r="NR45" i="33"/>
  <c r="AL44" i="33"/>
  <c r="IX44"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JB45" i="33" l="1"/>
  <c r="OI44" i="33"/>
  <c r="JU45" i="33"/>
  <c r="IW44" i="33"/>
  <c r="IU44" i="33"/>
  <c r="OF43" i="33"/>
  <c r="IS44" i="33"/>
  <c r="FS44" i="33"/>
  <c r="NI45" i="33" s="1"/>
  <c r="IG45" i="33" s="1"/>
  <c r="LE43" i="33"/>
  <c r="LA44" i="33"/>
  <c r="PZ44" i="33"/>
  <c r="PD44" i="33" s="1"/>
  <c r="ED44" i="33" s="1"/>
  <c r="HN44" i="33"/>
  <c r="KB44" i="33" s="1"/>
  <c r="DW45" i="33"/>
  <c r="FO45" i="33" s="1"/>
  <c r="NE45" i="33" s="1"/>
  <c r="DD45" i="33"/>
  <c r="EV45" i="33" s="1"/>
  <c r="ML45" i="33" s="1"/>
  <c r="HB44" i="33"/>
  <c r="MD45" i="33" s="1"/>
  <c r="CP44" i="33"/>
  <c r="CN44" i="33"/>
  <c r="RD43" i="33"/>
  <c r="BH44" i="33"/>
  <c r="CD44" i="33" s="1"/>
  <c r="BE44" i="33"/>
  <c r="CA44" i="33" s="1"/>
  <c r="IP45" i="33"/>
  <c r="AD45" i="33"/>
  <c r="W45" i="33"/>
  <c r="II45" i="33"/>
  <c r="BC44" i="33"/>
  <c r="BY44" i="33" s="1"/>
  <c r="NJ44" i="33"/>
  <c r="NM45" i="33"/>
  <c r="CC44" i="33"/>
  <c r="BF45" i="33"/>
  <c r="CB45" i="33" s="1"/>
  <c r="AY44" i="33"/>
  <c r="BU44" i="33" s="1"/>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JH44" i="33" l="1"/>
  <c r="JJ44" i="33"/>
  <c r="OE44" i="33"/>
  <c r="QS44" i="33"/>
  <c r="FY44" i="33"/>
  <c r="NO45" i="33" s="1"/>
  <c r="AA45" i="33" s="1"/>
  <c r="GC43" i="33"/>
  <c r="HG45" i="33"/>
  <c r="QO45" i="33" s="1"/>
  <c r="PS45" i="33" s="1"/>
  <c r="ES45" i="33" s="1"/>
  <c r="KX44" i="33"/>
  <c r="QJ44" i="33"/>
  <c r="PN44" i="33" s="1"/>
  <c r="EN44" i="33" s="1"/>
  <c r="GN45" i="33"/>
  <c r="LP46" i="33" s="1"/>
  <c r="HX44" i="33"/>
  <c r="KL44" i="33" s="1"/>
  <c r="DJ44" i="33"/>
  <c r="FB44" i="33" s="1"/>
  <c r="MR44" i="33" s="1"/>
  <c r="DL44" i="33"/>
  <c r="FD44" i="33" s="1"/>
  <c r="GV44" i="33" s="1"/>
  <c r="LX45" i="33" s="1"/>
  <c r="CW44" i="33"/>
  <c r="CQ44" i="33"/>
  <c r="CZ44" i="33"/>
  <c r="CX45" i="33"/>
  <c r="CY44" i="33"/>
  <c r="CU44" i="33"/>
  <c r="U45" i="33"/>
  <c r="AQ45" i="33" s="1"/>
  <c r="AS45" i="33"/>
  <c r="BO45" i="33" s="1"/>
  <c r="NS44" i="33"/>
  <c r="AZ45" i="33"/>
  <c r="BV45" i="33" s="1"/>
  <c r="NT44" i="33"/>
  <c r="IK45" i="33"/>
  <c r="Y45" i="33"/>
  <c r="IH44" i="33"/>
  <c r="V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MT44" i="33" l="1"/>
  <c r="JS44" i="33"/>
  <c r="JQ44" i="33"/>
  <c r="JR45" i="33"/>
  <c r="JT44" i="33"/>
  <c r="JO44" i="33"/>
  <c r="JK44" i="33"/>
  <c r="IM45" i="33"/>
  <c r="IC45" i="33"/>
  <c r="KQ45" i="33" s="1"/>
  <c r="MI46" i="33"/>
  <c r="PV45" i="33"/>
  <c r="OZ45" i="33" s="1"/>
  <c r="DZ45" i="33" s="1"/>
  <c r="QY44" i="33"/>
  <c r="HJ45" i="33"/>
  <c r="JX45" i="33" s="1"/>
  <c r="OK44" i="33"/>
  <c r="OO43" i="33"/>
  <c r="FV44" i="33"/>
  <c r="QV44" i="33" s="1"/>
  <c r="RC43" i="33"/>
  <c r="LH44" i="33"/>
  <c r="GT44" i="33"/>
  <c r="QB44" i="33" s="1"/>
  <c r="PF44" i="33" s="1"/>
  <c r="EF44" i="33" s="1"/>
  <c r="DV44" i="33"/>
  <c r="FN44" i="33" s="1"/>
  <c r="ND44" i="33" s="1"/>
  <c r="DQ44" i="33"/>
  <c r="FI44" i="33" s="1"/>
  <c r="MY44" i="33" s="1"/>
  <c r="DM44" i="33"/>
  <c r="FE44" i="33" s="1"/>
  <c r="MU44" i="33" s="1"/>
  <c r="DT45" i="33"/>
  <c r="FL45" i="33" s="1"/>
  <c r="HD45" i="33" s="1"/>
  <c r="MF46" i="33" s="1"/>
  <c r="DU44" i="33"/>
  <c r="FM44" i="33" s="1"/>
  <c r="NC44" i="33" s="1"/>
  <c r="DS44" i="33"/>
  <c r="FK44" i="33" s="1"/>
  <c r="HC44" i="33" s="1"/>
  <c r="QK44" i="33" s="1"/>
  <c r="HR44" i="33"/>
  <c r="KF44" i="33" s="1"/>
  <c r="CR45" i="33"/>
  <c r="CK45" i="33"/>
  <c r="QD44" i="33"/>
  <c r="PH44" i="33" s="1"/>
  <c r="EH44" i="33" s="1"/>
  <c r="BM45" i="33"/>
  <c r="AU45" i="33"/>
  <c r="BQ45" i="33" s="1"/>
  <c r="AW45" i="33"/>
  <c r="BS45" i="33" s="1"/>
  <c r="LM45" i="33"/>
  <c r="GK45" i="33" s="1"/>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NB45" i="33" l="1"/>
  <c r="NA44" i="33"/>
  <c r="JL45" i="33"/>
  <c r="JE45" i="33"/>
  <c r="KZ44" i="33"/>
  <c r="FX44" i="33" s="1"/>
  <c r="KT45" i="33"/>
  <c r="FR45" i="33" s="1"/>
  <c r="QR45" i="33" s="1"/>
  <c r="HP44" i="33"/>
  <c r="KD44" i="33" s="1"/>
  <c r="LV45" i="33"/>
  <c r="GF44" i="33"/>
  <c r="OH44" i="33"/>
  <c r="NL45" i="33"/>
  <c r="X45" i="33" s="1"/>
  <c r="HE44" i="33"/>
  <c r="IA44" i="33" s="1"/>
  <c r="KO44" i="33" s="1"/>
  <c r="NV45" i="33"/>
  <c r="AH45" i="33" s="1"/>
  <c r="HF44" i="33"/>
  <c r="MH45" i="33" s="1"/>
  <c r="GW44" i="33"/>
  <c r="HS44" i="33" s="1"/>
  <c r="KG44" i="33" s="1"/>
  <c r="HA44" i="33"/>
  <c r="MC45" i="33" s="1"/>
  <c r="DN45" i="33"/>
  <c r="FF45" i="33" s="1"/>
  <c r="MV45" i="33" s="1"/>
  <c r="DG45" i="33"/>
  <c r="EY45" i="33" s="1"/>
  <c r="GQ45" i="33" s="1"/>
  <c r="LS46" i="33" s="1"/>
  <c r="CO45" i="33"/>
  <c r="CJ44" i="33"/>
  <c r="CI45" i="33"/>
  <c r="CM45" i="33"/>
  <c r="HZ45" i="33"/>
  <c r="KN45" i="33" s="1"/>
  <c r="QL45" i="33"/>
  <c r="PP45" i="33" s="1"/>
  <c r="EP45" i="33" s="1"/>
  <c r="RK45" i="33"/>
  <c r="QX44" i="33"/>
  <c r="ME45" i="33"/>
  <c r="HY44" i="33"/>
  <c r="KM44" i="33" s="1"/>
  <c r="OW45" i="33"/>
  <c r="OA46" i="33"/>
  <c r="BB44" i="33"/>
  <c r="BX44" i="33" s="1"/>
  <c r="BA44" i="33"/>
  <c r="BW44" i="33" s="1"/>
  <c r="OJ44"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PO44" i="33"/>
  <c r="EO44" i="33" s="1"/>
  <c r="LB44" i="33"/>
  <c r="FZ44" i="33" s="1"/>
  <c r="EF138" i="32"/>
  <c r="EG139" i="32"/>
  <c r="DZ139" i="32" s="1"/>
  <c r="EA139" i="32" s="1"/>
  <c r="EB139" i="32" s="1"/>
  <c r="EC139" i="32" s="1"/>
  <c r="FY138" i="32"/>
  <c r="FZ139" i="32"/>
  <c r="FS139" i="32" s="1"/>
  <c r="FT139" i="32" s="1"/>
  <c r="FU139" i="32" s="1"/>
  <c r="FV139" i="32" s="1"/>
  <c r="MO45" i="33" l="1"/>
  <c r="JG45" i="33"/>
  <c r="JC45" i="33"/>
  <c r="JI45" i="33"/>
  <c r="JD44" i="33"/>
  <c r="OD45" i="33"/>
  <c r="IT45" i="33"/>
  <c r="IJ45" i="33"/>
  <c r="LY45" i="33"/>
  <c r="OR44" i="33"/>
  <c r="RF44" i="33"/>
  <c r="GX45" i="33"/>
  <c r="LZ46" i="33" s="1"/>
  <c r="QM44" i="33"/>
  <c r="PQ44" i="33" s="1"/>
  <c r="EQ44" i="33" s="1"/>
  <c r="MG45" i="33"/>
  <c r="HW44" i="33"/>
  <c r="KK44" i="33" s="1"/>
  <c r="HM45" i="33"/>
  <c r="KA45" i="33" s="1"/>
  <c r="QN44" i="33"/>
  <c r="PR44" i="33" s="1"/>
  <c r="ER44" i="33" s="1"/>
  <c r="IB44" i="33"/>
  <c r="KP44" i="33" s="1"/>
  <c r="PY45" i="33"/>
  <c r="PC45" i="33" s="1"/>
  <c r="EC45" i="33" s="1"/>
  <c r="QI44" i="33"/>
  <c r="PM44" i="33" s="1"/>
  <c r="EM44" i="33" s="1"/>
  <c r="QE44" i="33"/>
  <c r="PI44" i="33" s="1"/>
  <c r="EI44" i="33" s="1"/>
  <c r="DE45" i="33"/>
  <c r="EW45" i="33" s="1"/>
  <c r="MM45" i="33" s="1"/>
  <c r="DF44" i="33"/>
  <c r="EX44" i="33" s="1"/>
  <c r="GP44" i="33" s="1"/>
  <c r="HL44" i="33" s="1"/>
  <c r="JZ44" i="33" s="1"/>
  <c r="DI45" i="33"/>
  <c r="FA45" i="33" s="1"/>
  <c r="MQ45" i="33" s="1"/>
  <c r="DK45" i="33"/>
  <c r="FC45" i="33" s="1"/>
  <c r="MS45" i="33" s="1"/>
  <c r="CS44" i="33"/>
  <c r="CT44" i="33"/>
  <c r="QZ44" i="33"/>
  <c r="AT45" i="33"/>
  <c r="BP45" i="33" s="1"/>
  <c r="AM46" i="33"/>
  <c r="IY46" i="33"/>
  <c r="BD45" i="33"/>
  <c r="BZ45" i="33" s="1"/>
  <c r="NH46" i="33"/>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LJ45" i="33"/>
  <c r="GH45" i="33" s="1"/>
  <c r="FM140" i="32"/>
  <c r="FC140" i="32" s="1"/>
  <c r="FP139" i="32"/>
  <c r="FH139" i="32"/>
  <c r="FI139" i="32" s="1"/>
  <c r="FN139" i="32"/>
  <c r="LV95" i="32"/>
  <c r="LL95" i="32" s="1"/>
  <c r="LQ94" i="32"/>
  <c r="LR94" i="32" s="1"/>
  <c r="LW94" i="32"/>
  <c r="DG138" i="32"/>
  <c r="KM94" i="32"/>
  <c r="KN94" i="32" s="1"/>
  <c r="KR95" i="32"/>
  <c r="KH95" i="32" s="1"/>
  <c r="KS94" i="32"/>
  <c r="MN44" i="33" l="1"/>
  <c r="JN44" i="33"/>
  <c r="JM44" i="33"/>
  <c r="HT45" i="33"/>
  <c r="KH45" i="33" s="1"/>
  <c r="LK44" i="33"/>
  <c r="GI44" i="33" s="1"/>
  <c r="RI44" i="33" s="1"/>
  <c r="QF45" i="33"/>
  <c r="PJ45" i="33" s="1"/>
  <c r="EJ45" i="33" s="1"/>
  <c r="LL44" i="33"/>
  <c r="GJ44" i="33" s="1"/>
  <c r="RJ44" i="33" s="1"/>
  <c r="LC44" i="33"/>
  <c r="LG44" i="33"/>
  <c r="GU45" i="33"/>
  <c r="HQ45" i="33" s="1"/>
  <c r="KE45" i="33" s="1"/>
  <c r="GO45" i="33"/>
  <c r="PW45" i="33" s="1"/>
  <c r="PA45" i="33" s="1"/>
  <c r="EA45" i="33" s="1"/>
  <c r="GS45" i="33"/>
  <c r="HO45" i="33" s="1"/>
  <c r="KC45" i="33" s="1"/>
  <c r="DP44" i="33"/>
  <c r="FH44" i="33" s="1"/>
  <c r="MX44" i="33" s="1"/>
  <c r="DO44" i="33"/>
  <c r="FG44" i="33" s="1"/>
  <c r="MW44" i="33" s="1"/>
  <c r="CL45" i="33"/>
  <c r="CV45" i="33"/>
  <c r="LR45" i="33"/>
  <c r="RG44" i="33"/>
  <c r="RH45" i="33"/>
  <c r="PX44" i="33"/>
  <c r="PB44" i="33" s="1"/>
  <c r="EB44" i="33" s="1"/>
  <c r="NP45" i="33"/>
  <c r="IF46" i="33"/>
  <c r="T46" i="33"/>
  <c r="AP46" i="33" s="1"/>
  <c r="BI46" i="33"/>
  <c r="CE46" i="33" s="1"/>
  <c r="IL45" i="33"/>
  <c r="Z45" i="33"/>
  <c r="OS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OU44" i="33" l="1"/>
  <c r="LD45" i="33"/>
  <c r="GB45" i="33" s="1"/>
  <c r="RB45" i="33" s="1"/>
  <c r="JF45" i="33"/>
  <c r="JP45" i="33"/>
  <c r="NZ45" i="33"/>
  <c r="IX45" i="33" s="1"/>
  <c r="OV44" i="33"/>
  <c r="GE44" i="33"/>
  <c r="OQ44" i="33" s="1"/>
  <c r="GA44" i="33"/>
  <c r="LW46" i="33"/>
  <c r="QC45" i="33"/>
  <c r="PG45" i="33" s="1"/>
  <c r="EG45" i="33" s="1"/>
  <c r="LQ46" i="33"/>
  <c r="HK45" i="33"/>
  <c r="JY45" i="33" s="1"/>
  <c r="QA45" i="33"/>
  <c r="PE45" i="33" s="1"/>
  <c r="EE45" i="33" s="1"/>
  <c r="GZ44" i="33"/>
  <c r="HV44" i="33" s="1"/>
  <c r="KJ44" i="33" s="1"/>
  <c r="LU46" i="33"/>
  <c r="GY44" i="33"/>
  <c r="QG44" i="33" s="1"/>
  <c r="PK44" i="33" s="1"/>
  <c r="EK44" i="33" s="1"/>
  <c r="DH45" i="33"/>
  <c r="EZ45" i="33" s="1"/>
  <c r="MP45" i="33" s="1"/>
  <c r="DR45" i="33"/>
  <c r="FJ45" i="33" s="1"/>
  <c r="HB45" i="33" s="1"/>
  <c r="QJ45" i="33" s="1"/>
  <c r="PN45" i="33" s="1"/>
  <c r="EN45" i="33" s="1"/>
  <c r="DA46" i="33"/>
  <c r="QU45" i="33"/>
  <c r="NW45" i="33"/>
  <c r="IN45" i="33"/>
  <c r="AB45" i="33"/>
  <c r="NY45" i="33"/>
  <c r="NX46"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KU45" i="33"/>
  <c r="FS45" i="33" s="1"/>
  <c r="ON45" i="33" l="1"/>
  <c r="NR46" i="33"/>
  <c r="IP46" i="33" s="1"/>
  <c r="RE44" i="33"/>
  <c r="MZ45" i="33"/>
  <c r="KY45" i="33"/>
  <c r="FW45" i="33" s="1"/>
  <c r="QW45" i="33" s="1"/>
  <c r="AL45" i="33"/>
  <c r="BH45" i="33" s="1"/>
  <c r="NU45" i="33"/>
  <c r="IS45" i="33" s="1"/>
  <c r="DW46" i="33"/>
  <c r="FO46" i="33" s="1"/>
  <c r="NE46" i="33" s="1"/>
  <c r="JU46" i="33"/>
  <c r="NQ45" i="33"/>
  <c r="OM44" i="33"/>
  <c r="RA44" i="33"/>
  <c r="LA45" i="33"/>
  <c r="FY45" i="33" s="1"/>
  <c r="QY45" i="33" s="1"/>
  <c r="HU44" i="33"/>
  <c r="KI44" i="33" s="1"/>
  <c r="MB45" i="33"/>
  <c r="QH44" i="33"/>
  <c r="PL44" i="33" s="1"/>
  <c r="EL44" i="33" s="1"/>
  <c r="MA45" i="33"/>
  <c r="GR45" i="33"/>
  <c r="PZ45" i="33" s="1"/>
  <c r="PD45" i="33" s="1"/>
  <c r="ED45" i="33" s="1"/>
  <c r="HX45" i="33"/>
  <c r="KL45" i="33" s="1"/>
  <c r="MD46" i="33"/>
  <c r="CH46" i="33"/>
  <c r="CN45" i="33"/>
  <c r="QS45" i="33"/>
  <c r="QT44" i="33"/>
  <c r="AD46" i="33"/>
  <c r="AZ46" i="33" s="1"/>
  <c r="AJ46" i="33"/>
  <c r="IV46" i="33"/>
  <c r="AX45" i="33"/>
  <c r="BT45" i="33" s="1"/>
  <c r="IU45" i="33"/>
  <c r="AI45" i="33"/>
  <c r="NK46" i="33"/>
  <c r="IW45" i="33"/>
  <c r="AK45" i="33"/>
  <c r="OF44"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CD45" i="33" l="1"/>
  <c r="CZ45" i="33" s="1"/>
  <c r="JH45" i="33"/>
  <c r="JB46" i="33"/>
  <c r="OI45" i="33"/>
  <c r="OK45" i="33"/>
  <c r="AG45" i="33"/>
  <c r="BC45" i="33" s="1"/>
  <c r="BY45" i="33" s="1"/>
  <c r="HG46" i="33"/>
  <c r="IC46" i="33" s="1"/>
  <c r="KQ46" i="33" s="1"/>
  <c r="AC45" i="33"/>
  <c r="AY45" i="33" s="1"/>
  <c r="BU45" i="33" s="1"/>
  <c r="CQ45" i="33" s="1"/>
  <c r="IO45" i="33"/>
  <c r="LF44" i="33"/>
  <c r="LT46" i="33"/>
  <c r="HN45" i="33"/>
  <c r="KB45" i="33" s="1"/>
  <c r="DJ45" i="33"/>
  <c r="FB45" i="33" s="1"/>
  <c r="MR45" i="33" s="1"/>
  <c r="DD46" i="33"/>
  <c r="EV46" i="33" s="1"/>
  <c r="GN46" i="33" s="1"/>
  <c r="LP47" i="33" s="1"/>
  <c r="CP45" i="33"/>
  <c r="RF45" i="33"/>
  <c r="RC44" i="33"/>
  <c r="BV46" i="33"/>
  <c r="NM46" i="33"/>
  <c r="BG45" i="33"/>
  <c r="CC45" i="33" s="1"/>
  <c r="BF46" i="33"/>
  <c r="CB46" i="33" s="1"/>
  <c r="NI46" i="33"/>
  <c r="W46" i="33"/>
  <c r="II46" i="33"/>
  <c r="BE45" i="33"/>
  <c r="CA45" i="33" s="1"/>
  <c r="NO46" i="33"/>
  <c r="NJ45" i="33"/>
  <c r="OO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ML46" i="33" l="1"/>
  <c r="JJ45" i="33"/>
  <c r="JT45" i="33"/>
  <c r="JK45" i="33"/>
  <c r="QO46" i="33"/>
  <c r="PS46" i="33" s="1"/>
  <c r="ES46" i="33" s="1"/>
  <c r="MI47" i="33"/>
  <c r="GD44" i="33"/>
  <c r="OP44" i="33" s="1"/>
  <c r="GT45" i="33"/>
  <c r="QB45" i="33" s="1"/>
  <c r="PF45" i="33" s="1"/>
  <c r="EF45" i="33" s="1"/>
  <c r="DL45" i="33"/>
  <c r="FD45" i="33" s="1"/>
  <c r="MT45" i="33" s="1"/>
  <c r="DM45" i="33"/>
  <c r="FE45" i="33" s="1"/>
  <c r="GW45" i="33" s="1"/>
  <c r="DV45" i="33"/>
  <c r="FN45" i="33" s="1"/>
  <c r="ND45" i="33" s="1"/>
  <c r="CW45" i="33"/>
  <c r="CX46" i="33"/>
  <c r="CY45" i="33"/>
  <c r="CU45" i="33"/>
  <c r="CR46" i="33"/>
  <c r="QV45" i="33"/>
  <c r="PV46" i="33"/>
  <c r="OZ46" i="33" s="1"/>
  <c r="DZ46" i="33" s="1"/>
  <c r="HJ46" i="33"/>
  <c r="JX46" i="33" s="1"/>
  <c r="IG46" i="33"/>
  <c r="U46" i="33"/>
  <c r="AQ46" i="33" s="1"/>
  <c r="IH45" i="33"/>
  <c r="V45" i="33"/>
  <c r="AR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MU45" i="33" l="1"/>
  <c r="JR46" i="33"/>
  <c r="JS45" i="33"/>
  <c r="JL46" i="33"/>
  <c r="JQ45" i="33"/>
  <c r="JO45" i="33"/>
  <c r="NT45" i="33"/>
  <c r="IR45" i="33" s="1"/>
  <c r="LM46" i="33"/>
  <c r="GK46" i="33" s="1"/>
  <c r="OW46" i="33" s="1"/>
  <c r="HP45" i="33"/>
  <c r="KD45" i="33" s="1"/>
  <c r="RD44" i="33"/>
  <c r="LV46" i="33"/>
  <c r="GV45" i="33"/>
  <c r="LX46" i="33" s="1"/>
  <c r="HF45" i="33"/>
  <c r="MH46" i="33" s="1"/>
  <c r="HS45" i="33"/>
  <c r="KG45" i="33" s="1"/>
  <c r="LY46" i="33"/>
  <c r="DN46" i="33"/>
  <c r="FF46" i="33" s="1"/>
  <c r="MV46" i="33" s="1"/>
  <c r="DT46" i="33"/>
  <c r="FL46" i="33" s="1"/>
  <c r="NB46" i="33" s="1"/>
  <c r="DQ45" i="33"/>
  <c r="FI45" i="33" s="1"/>
  <c r="MY45" i="33" s="1"/>
  <c r="DS45" i="33"/>
  <c r="FK45" i="33" s="1"/>
  <c r="HC45" i="33" s="1"/>
  <c r="QK45" i="33" s="1"/>
  <c r="DU45" i="33"/>
  <c r="FM45" i="33" s="1"/>
  <c r="NC45" i="33" s="1"/>
  <c r="QE45" i="33"/>
  <c r="PI45" i="33" s="1"/>
  <c r="EI45" i="33" s="1"/>
  <c r="CK46" i="33"/>
  <c r="KZ45" i="33"/>
  <c r="FX45" i="33" s="1"/>
  <c r="BN45" i="33"/>
  <c r="NL46" i="33"/>
  <c r="AU46" i="33"/>
  <c r="BQ46" i="33" s="1"/>
  <c r="AW46" i="33"/>
  <c r="BS46" i="33" s="1"/>
  <c r="BM46" i="33"/>
  <c r="IT46" i="33"/>
  <c r="AH46" i="33"/>
  <c r="AF45"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NA45" i="33" l="1"/>
  <c r="JE46" i="33"/>
  <c r="RK46" i="33"/>
  <c r="HR45" i="33"/>
  <c r="KF45" i="33" s="1"/>
  <c r="QD45" i="33"/>
  <c r="PH45" i="33" s="1"/>
  <c r="EH45" i="33" s="1"/>
  <c r="HA45" i="33"/>
  <c r="MC46" i="33" s="1"/>
  <c r="HD46" i="33"/>
  <c r="MF47" i="33" s="1"/>
  <c r="IB45" i="33"/>
  <c r="KP45" i="33" s="1"/>
  <c r="HE45" i="33"/>
  <c r="IA45" i="33" s="1"/>
  <c r="KO45" i="33" s="1"/>
  <c r="QN45" i="33"/>
  <c r="PR45" i="33" s="1"/>
  <c r="ER45" i="33" s="1"/>
  <c r="GX46" i="33"/>
  <c r="QF46" i="33" s="1"/>
  <c r="PJ46" i="33" s="1"/>
  <c r="EJ46" i="33" s="1"/>
  <c r="DG46" i="33"/>
  <c r="EY46" i="33" s="1"/>
  <c r="MO46" i="33" s="1"/>
  <c r="HY45" i="33"/>
  <c r="KM45" i="33" s="1"/>
  <c r="CM46" i="33"/>
  <c r="CI46" i="33"/>
  <c r="CJ45" i="33"/>
  <c r="CO46" i="33"/>
  <c r="QX45" i="33"/>
  <c r="QR46" i="33"/>
  <c r="ME46" i="33"/>
  <c r="OJ45" i="33"/>
  <c r="BD46" i="33"/>
  <c r="BZ46" i="33" s="1"/>
  <c r="BA45" i="33"/>
  <c r="BW45" i="33" s="1"/>
  <c r="NN46" i="33"/>
  <c r="OA47" i="33"/>
  <c r="BB45" i="33"/>
  <c r="BX45" i="33" s="1"/>
  <c r="X46" i="33"/>
  <c r="IJ46" i="33"/>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EO45" i="33" s="1"/>
  <c r="KO96" i="32"/>
  <c r="KP97" i="32"/>
  <c r="KI97" i="32" s="1"/>
  <c r="KJ97" i="32" s="1"/>
  <c r="KK97" i="32" s="1"/>
  <c r="KQ96" i="32"/>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QI45" i="33" l="1"/>
  <c r="PM45" i="33" s="1"/>
  <c r="EM45" i="33" s="1"/>
  <c r="JG46" i="33"/>
  <c r="JC46" i="33"/>
  <c r="JI46" i="33"/>
  <c r="JD45" i="33"/>
  <c r="LL45" i="33"/>
  <c r="GJ45" i="33" s="1"/>
  <c r="OV45" i="33" s="1"/>
  <c r="HW45" i="33"/>
  <c r="KK45" i="33" s="1"/>
  <c r="LZ47" i="33"/>
  <c r="HT46" i="33"/>
  <c r="KH46" i="33" s="1"/>
  <c r="QM45" i="33"/>
  <c r="PQ45" i="33" s="1"/>
  <c r="EQ45" i="33" s="1"/>
  <c r="QL46" i="33"/>
  <c r="PP46" i="33" s="1"/>
  <c r="EP46" i="33" s="1"/>
  <c r="HZ46" i="33"/>
  <c r="KN46" i="33" s="1"/>
  <c r="MG46" i="33"/>
  <c r="DF45" i="33"/>
  <c r="EX45" i="33" s="1"/>
  <c r="MN45" i="33" s="1"/>
  <c r="GQ46" i="33"/>
  <c r="HM46" i="33" s="1"/>
  <c r="KA46" i="33" s="1"/>
  <c r="DE46" i="33"/>
  <c r="EW46" i="33" s="1"/>
  <c r="MM46" i="33" s="1"/>
  <c r="DI46" i="33"/>
  <c r="FA46" i="33" s="1"/>
  <c r="MQ46" i="33" s="1"/>
  <c r="DK46" i="33"/>
  <c r="FC46" i="33" s="1"/>
  <c r="MS46" i="33" s="1"/>
  <c r="CS45" i="33"/>
  <c r="CT45" i="33"/>
  <c r="CV46" i="33"/>
  <c r="QZ45" i="33"/>
  <c r="RA45" i="33"/>
  <c r="AM47" i="33"/>
  <c r="BI47" i="33" s="1"/>
  <c r="IY47" i="33"/>
  <c r="IL46" i="33"/>
  <c r="Z46" i="33"/>
  <c r="AV46" i="33" s="1"/>
  <c r="NH47" i="33"/>
  <c r="AT46" i="33"/>
  <c r="BP46" i="33" s="1"/>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LG45" i="33" l="1"/>
  <c r="GE45" i="33" s="1"/>
  <c r="RJ45" i="33"/>
  <c r="JP46" i="33"/>
  <c r="JN45" i="33"/>
  <c r="JM45" i="33"/>
  <c r="LK45" i="33"/>
  <c r="GI45" i="33" s="1"/>
  <c r="OU45" i="33" s="1"/>
  <c r="LJ46" i="33"/>
  <c r="GH46" i="33" s="1"/>
  <c r="RH46" i="33" s="1"/>
  <c r="PY46" i="33"/>
  <c r="PC46" i="33" s="1"/>
  <c r="EC46" i="33" s="1"/>
  <c r="LS47" i="33"/>
  <c r="GP45" i="33"/>
  <c r="HL45" i="33" s="1"/>
  <c r="JZ45" i="33" s="1"/>
  <c r="GO46" i="33"/>
  <c r="PW46" i="33" s="1"/>
  <c r="PA46" i="33" s="1"/>
  <c r="EA46" i="33" s="1"/>
  <c r="GS46" i="33"/>
  <c r="HO46" i="33" s="1"/>
  <c r="KC46" i="33" s="1"/>
  <c r="DR46" i="33"/>
  <c r="FJ46" i="33" s="1"/>
  <c r="MZ46" i="33" s="1"/>
  <c r="DP45" i="33"/>
  <c r="FH45" i="33" s="1"/>
  <c r="GZ45" i="33" s="1"/>
  <c r="MB46" i="33" s="1"/>
  <c r="DO45" i="33"/>
  <c r="FG45" i="33" s="1"/>
  <c r="MW45" i="33" s="1"/>
  <c r="GU46" i="33"/>
  <c r="QC46" i="33" s="1"/>
  <c r="PG46" i="33" s="1"/>
  <c r="EG46" i="33" s="1"/>
  <c r="CL46" i="33"/>
  <c r="RI45" i="33"/>
  <c r="RG45" i="33"/>
  <c r="RB46" i="33"/>
  <c r="CE47" i="33"/>
  <c r="NP46" i="33"/>
  <c r="NZ46" i="33"/>
  <c r="T47" i="33"/>
  <c r="IF47" i="33"/>
  <c r="NQ46" i="33"/>
  <c r="BR46" i="33"/>
  <c r="OS45" i="33"/>
  <c r="ON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MX45" i="33" l="1"/>
  <c r="JF46" i="33"/>
  <c r="OT46" i="33"/>
  <c r="KW46" i="33"/>
  <c r="FU46" i="33" s="1"/>
  <c r="QU46" i="33" s="1"/>
  <c r="LQ47" i="33"/>
  <c r="PX45" i="33"/>
  <c r="PB45" i="33" s="1"/>
  <c r="KV45" i="33" s="1"/>
  <c r="LR46" i="33"/>
  <c r="HK46" i="33"/>
  <c r="JY46" i="33" s="1"/>
  <c r="HB46" i="33"/>
  <c r="QJ46" i="33" s="1"/>
  <c r="PN46" i="33" s="1"/>
  <c r="EN46" i="33" s="1"/>
  <c r="LU47" i="33"/>
  <c r="QA46" i="33"/>
  <c r="PE46" i="33" s="1"/>
  <c r="EE46" i="33" s="1"/>
  <c r="LW47" i="33"/>
  <c r="GY45" i="33"/>
  <c r="HU45" i="33" s="1"/>
  <c r="KI45" i="33" s="1"/>
  <c r="HQ46" i="33"/>
  <c r="KE46" i="33" s="1"/>
  <c r="DH46" i="33"/>
  <c r="EZ46" i="33" s="1"/>
  <c r="GR46" i="33" s="1"/>
  <c r="PZ46" i="33" s="1"/>
  <c r="DA47" i="33"/>
  <c r="CN46" i="33"/>
  <c r="HV45" i="33"/>
  <c r="KJ45" i="33" s="1"/>
  <c r="QH45" i="33"/>
  <c r="PL45" i="33" s="1"/>
  <c r="EL45" i="33" s="1"/>
  <c r="NU46" i="33"/>
  <c r="AG46" i="33" s="1"/>
  <c r="BC46" i="33" s="1"/>
  <c r="RE45" i="33"/>
  <c r="OQ45" i="33"/>
  <c r="KU46" i="33"/>
  <c r="FS46" i="33" s="1"/>
  <c r="IX46" i="33"/>
  <c r="AL46" i="33"/>
  <c r="BH46" i="33" s="1"/>
  <c r="NY46" i="33"/>
  <c r="NW46" i="33"/>
  <c r="NX47"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FY46" i="33" s="1"/>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MP46" i="33" l="1"/>
  <c r="JU47" i="33"/>
  <c r="JH46" i="33"/>
  <c r="EB45" i="33"/>
  <c r="OG46" i="33"/>
  <c r="FT45" i="33"/>
  <c r="QT45" i="33" s="1"/>
  <c r="KY46" i="33"/>
  <c r="FW46" i="33" s="1"/>
  <c r="QW46" i="33" s="1"/>
  <c r="MA46" i="33"/>
  <c r="HX46" i="33"/>
  <c r="KL46" i="33" s="1"/>
  <c r="MD47" i="33"/>
  <c r="QG45" i="33"/>
  <c r="PK45" i="33" s="1"/>
  <c r="EK45" i="33" s="1"/>
  <c r="DJ46" i="33"/>
  <c r="FB46" i="33" s="1"/>
  <c r="MR46" i="33" s="1"/>
  <c r="DW47" i="33"/>
  <c r="FO47" i="33" s="1"/>
  <c r="NE47" i="33" s="1"/>
  <c r="CH47" i="33"/>
  <c r="LT47" i="33"/>
  <c r="QS46" i="33"/>
  <c r="QY46" i="33"/>
  <c r="HN46" i="33"/>
  <c r="KB46" i="33" s="1"/>
  <c r="IS46" i="33"/>
  <c r="BY46" i="33"/>
  <c r="CD46" i="33"/>
  <c r="OE46" i="33"/>
  <c r="IV47" i="33"/>
  <c r="AJ47" i="33"/>
  <c r="BF47" i="33" s="1"/>
  <c r="NI47" i="33"/>
  <c r="AI46" i="33"/>
  <c r="IU46" i="33"/>
  <c r="AX46" i="33"/>
  <c r="BT46" i="33" s="1"/>
  <c r="NK47" i="33"/>
  <c r="AY46" i="33"/>
  <c r="BU46" i="33" s="1"/>
  <c r="IP47" i="33"/>
  <c r="AD47" i="33"/>
  <c r="IW46" i="33"/>
  <c r="AK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ED46" i="33" s="1"/>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JB47" i="33" l="1"/>
  <c r="NJ46" i="33"/>
  <c r="OI46" i="33"/>
  <c r="GT46" i="33"/>
  <c r="HP46" i="33" s="1"/>
  <c r="KD46" i="33" s="1"/>
  <c r="OF45" i="33"/>
  <c r="LE45" i="33"/>
  <c r="HG47" i="33"/>
  <c r="QO47" i="33" s="1"/>
  <c r="PS47" i="33" s="1"/>
  <c r="ES47" i="33" s="1"/>
  <c r="DD47" i="33"/>
  <c r="EV47" i="33" s="1"/>
  <c r="ML47" i="33" s="1"/>
  <c r="CP46" i="33"/>
  <c r="CZ46" i="33"/>
  <c r="CU46" i="33"/>
  <c r="CQ46" i="33"/>
  <c r="RF46" i="33"/>
  <c r="RD45" i="33"/>
  <c r="CB47"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JO46" i="33" l="1"/>
  <c r="JT46" i="33"/>
  <c r="JJ46" i="33"/>
  <c r="JK46" i="33"/>
  <c r="QB46" i="33"/>
  <c r="PF46" i="33" s="1"/>
  <c r="EF46" i="33" s="1"/>
  <c r="LV47" i="33"/>
  <c r="GC45" i="33"/>
  <c r="NS46" i="33" s="1"/>
  <c r="IQ46" i="33" s="1"/>
  <c r="MI48" i="33"/>
  <c r="IC47" i="33"/>
  <c r="KQ47" i="33" s="1"/>
  <c r="GN47" i="33"/>
  <c r="HJ47" i="33" s="1"/>
  <c r="JX47" i="33" s="1"/>
  <c r="DV46" i="33"/>
  <c r="FN46" i="33" s="1"/>
  <c r="ND46" i="33" s="1"/>
  <c r="DL46" i="33"/>
  <c r="FD46" i="33" s="1"/>
  <c r="GV46" i="33" s="1"/>
  <c r="HR46" i="33" s="1"/>
  <c r="KF46" i="33" s="1"/>
  <c r="DM46" i="33"/>
  <c r="FE46" i="33" s="1"/>
  <c r="MU46" i="33" s="1"/>
  <c r="DQ46" i="33"/>
  <c r="FI46" i="33" s="1"/>
  <c r="HA46" i="33" s="1"/>
  <c r="HW46" i="33" s="1"/>
  <c r="KK46" i="33" s="1"/>
  <c r="CI47" i="33"/>
  <c r="CY46" i="33"/>
  <c r="CW46" i="33"/>
  <c r="CX47" i="33"/>
  <c r="CR47" i="33"/>
  <c r="QV46" i="33"/>
  <c r="LM47" i="33"/>
  <c r="BN46" i="33"/>
  <c r="NV47" i="33"/>
  <c r="NT46" i="33"/>
  <c r="Y47" i="33"/>
  <c r="AU47" i="33" s="1"/>
  <c r="IK47" i="33"/>
  <c r="AA47" i="33"/>
  <c r="IM47" i="33"/>
  <c r="AS47" i="33"/>
  <c r="BO47" i="33" s="1"/>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MT46" i="33" l="1"/>
  <c r="MY46" i="33"/>
  <c r="JL47" i="33"/>
  <c r="JC47" i="33"/>
  <c r="JR47" i="33"/>
  <c r="JS46" i="33"/>
  <c r="JQ46" i="33"/>
  <c r="KZ46" i="33"/>
  <c r="FX46" i="33" s="1"/>
  <c r="QX46" i="33" s="1"/>
  <c r="AE46" i="33"/>
  <c r="BA46" i="33" s="1"/>
  <c r="OO45" i="33"/>
  <c r="GK47" i="33"/>
  <c r="RK47" i="33" s="1"/>
  <c r="RC45" i="33"/>
  <c r="PV47" i="33"/>
  <c r="OZ47" i="33" s="1"/>
  <c r="KT47" i="33" s="1"/>
  <c r="LP48" i="33"/>
  <c r="HF46" i="33"/>
  <c r="IB46" i="33" s="1"/>
  <c r="KP46" i="33" s="1"/>
  <c r="GW46" i="33"/>
  <c r="LY47" i="33" s="1"/>
  <c r="DT47" i="33"/>
  <c r="FL47" i="33" s="1"/>
  <c r="NB47" i="33" s="1"/>
  <c r="DS46" i="33"/>
  <c r="FK46" i="33" s="1"/>
  <c r="NA46" i="33" s="1"/>
  <c r="DU46" i="33"/>
  <c r="FM46" i="33" s="1"/>
  <c r="NC46" i="33" s="1"/>
  <c r="DN47" i="33"/>
  <c r="FF47" i="33" s="1"/>
  <c r="MV47" i="33" s="1"/>
  <c r="DE47" i="33"/>
  <c r="EW47" i="33" s="1"/>
  <c r="GO47" i="33" s="1"/>
  <c r="LQ48" i="33" s="1"/>
  <c r="CK47" i="33"/>
  <c r="CJ46" i="33"/>
  <c r="LX47" i="33"/>
  <c r="QI46" i="33"/>
  <c r="PM46" i="33" s="1"/>
  <c r="EM46" i="33" s="1"/>
  <c r="MC47" i="33"/>
  <c r="QD46" i="33"/>
  <c r="PH46" i="33" s="1"/>
  <c r="EH46" i="33" s="1"/>
  <c r="AF46" i="33"/>
  <c r="BB46" i="33" s="1"/>
  <c r="BX46" i="33" s="1"/>
  <c r="IR46" i="33"/>
  <c r="BQ47"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OJ46" i="33" l="1"/>
  <c r="MM47" i="33"/>
  <c r="JE47" i="33"/>
  <c r="JD46" i="33"/>
  <c r="BW46" i="33"/>
  <c r="CS46" i="33" s="1"/>
  <c r="OW47" i="33"/>
  <c r="DZ47" i="33"/>
  <c r="FR47" i="33"/>
  <c r="QR47" i="33" s="1"/>
  <c r="OA48" i="33"/>
  <c r="IY48" i="33" s="1"/>
  <c r="QE46" i="33"/>
  <c r="PI46" i="33" s="1"/>
  <c r="EI46" i="33" s="1"/>
  <c r="HS46" i="33"/>
  <c r="KG46" i="33" s="1"/>
  <c r="QN46" i="33"/>
  <c r="PR46" i="33" s="1"/>
  <c r="ER46" i="33" s="1"/>
  <c r="MH47" i="33"/>
  <c r="GX47" i="33"/>
  <c r="LZ48" i="33" s="1"/>
  <c r="HC46" i="33"/>
  <c r="HY46" i="33" s="1"/>
  <c r="KM46" i="33" s="1"/>
  <c r="HD47" i="33"/>
  <c r="HZ47" i="33" s="1"/>
  <c r="KN47" i="33" s="1"/>
  <c r="HE46" i="33"/>
  <c r="QM46" i="33" s="1"/>
  <c r="PQ46" i="33" s="1"/>
  <c r="EQ46" i="33" s="1"/>
  <c r="DF46" i="33"/>
  <c r="EX46" i="33" s="1"/>
  <c r="MN46" i="33" s="1"/>
  <c r="DG47" i="33"/>
  <c r="EY47" i="33" s="1"/>
  <c r="MO47" i="33" s="1"/>
  <c r="HK47" i="33"/>
  <c r="JY47" i="33" s="1"/>
  <c r="CO47" i="33"/>
  <c r="CT46" i="33"/>
  <c r="PW47" i="33"/>
  <c r="PA47" i="33" s="1"/>
  <c r="EA47" i="33" s="1"/>
  <c r="CM47" i="33"/>
  <c r="IJ47" i="33"/>
  <c r="X47" i="33"/>
  <c r="AT47" i="33" s="1"/>
  <c r="BP47" i="33" s="1"/>
  <c r="BD47" i="33"/>
  <c r="BZ47" i="33" s="1"/>
  <c r="NN47" i="33"/>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NH48" i="33" l="1"/>
  <c r="IF48" i="33" s="1"/>
  <c r="JG47" i="33"/>
  <c r="JN46" i="33"/>
  <c r="JM46" i="33"/>
  <c r="AM48" i="33"/>
  <c r="BI48" i="33" s="1"/>
  <c r="CE48" i="33" s="1"/>
  <c r="DK47" i="33"/>
  <c r="FC47" i="33" s="1"/>
  <c r="GU47" i="33" s="1"/>
  <c r="LW48" i="33" s="1"/>
  <c r="JI47" i="33"/>
  <c r="OD47" i="33"/>
  <c r="MG47" i="33"/>
  <c r="LC46" i="33"/>
  <c r="MF48" i="33"/>
  <c r="ME47" i="33"/>
  <c r="LL46" i="33"/>
  <c r="QK46" i="33"/>
  <c r="PO46" i="33" s="1"/>
  <c r="EO46" i="33" s="1"/>
  <c r="QF47" i="33"/>
  <c r="PJ47" i="33" s="1"/>
  <c r="EJ47" i="33" s="1"/>
  <c r="QL47" i="33"/>
  <c r="PP47" i="33" s="1"/>
  <c r="LJ47" i="33" s="1"/>
  <c r="GH47" i="33" s="1"/>
  <c r="GP46" i="33"/>
  <c r="HL46" i="33" s="1"/>
  <c r="JZ46" i="33" s="1"/>
  <c r="HT47" i="33"/>
  <c r="KH47" i="33" s="1"/>
  <c r="IA46" i="33"/>
  <c r="KO46" i="33" s="1"/>
  <c r="DP46" i="33"/>
  <c r="FH46" i="33" s="1"/>
  <c r="MX46" i="33" s="1"/>
  <c r="DI47" i="33"/>
  <c r="FA47" i="33" s="1"/>
  <c r="MQ47" i="33" s="1"/>
  <c r="GQ47" i="33"/>
  <c r="HM47" i="33" s="1"/>
  <c r="KA47" i="33" s="1"/>
  <c r="DO46" i="33"/>
  <c r="FG46" i="33" s="1"/>
  <c r="GY46" i="33" s="1"/>
  <c r="MA47" i="33" s="1"/>
  <c r="CV47" i="33"/>
  <c r="CL47" i="33"/>
  <c r="RE46" i="33"/>
  <c r="QZ46" i="33"/>
  <c r="IL47" i="33"/>
  <c r="Z47" i="33"/>
  <c r="OQ46"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LI46" i="33" l="1"/>
  <c r="GG46" i="33" s="1"/>
  <c r="T48" i="33"/>
  <c r="AP48" i="33" s="1"/>
  <c r="BL48" i="33" s="1"/>
  <c r="MW46" i="33"/>
  <c r="MS47" i="33"/>
  <c r="JP47" i="33"/>
  <c r="JF47" i="33"/>
  <c r="GA46" i="33"/>
  <c r="OM46" i="33" s="1"/>
  <c r="GJ46" i="33"/>
  <c r="LD47" i="33"/>
  <c r="GB47" i="33" s="1"/>
  <c r="ON47" i="33" s="1"/>
  <c r="LS48" i="33"/>
  <c r="RH47" i="33"/>
  <c r="EP47" i="33"/>
  <c r="PY47" i="33"/>
  <c r="PC47" i="33" s="1"/>
  <c r="EC47" i="33" s="1"/>
  <c r="GZ46" i="33"/>
  <c r="QH46" i="33" s="1"/>
  <c r="PL46" i="33" s="1"/>
  <c r="EL46" i="33" s="1"/>
  <c r="LR47" i="33"/>
  <c r="PX46" i="33"/>
  <c r="PB46" i="33" s="1"/>
  <c r="EB46" i="33" s="1"/>
  <c r="OT47" i="33"/>
  <c r="QG46" i="33"/>
  <c r="PK46" i="33" s="1"/>
  <c r="EK46" i="33" s="1"/>
  <c r="GS47" i="33"/>
  <c r="QA47" i="33" s="1"/>
  <c r="PE47" i="33" s="1"/>
  <c r="EE47" i="33" s="1"/>
  <c r="DH47" i="33"/>
  <c r="EZ47" i="33" s="1"/>
  <c r="MP47" i="33" s="1"/>
  <c r="DR47" i="33"/>
  <c r="FJ47" i="33" s="1"/>
  <c r="MZ47" i="33" s="1"/>
  <c r="HU46" i="33"/>
  <c r="KI46" i="33" s="1"/>
  <c r="DA48" i="33"/>
  <c r="HQ47" i="33"/>
  <c r="KE47" i="33" s="1"/>
  <c r="RI46" i="33"/>
  <c r="RG46" i="33"/>
  <c r="QS47" i="33"/>
  <c r="QC47" i="33"/>
  <c r="PG47" i="33" s="1"/>
  <c r="EG47" i="33" s="1"/>
  <c r="OS46" i="33"/>
  <c r="NP47" i="33"/>
  <c r="NU47" i="33"/>
  <c r="NX48" i="33"/>
  <c r="NW47" i="33"/>
  <c r="AV47" i="33"/>
  <c r="BR47" i="33" s="1"/>
  <c r="OU46" i="33"/>
  <c r="OE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HV46" i="33" l="1"/>
  <c r="KJ46" i="33" s="1"/>
  <c r="JU48" i="33"/>
  <c r="KW47" i="33"/>
  <c r="FU47" i="33" s="1"/>
  <c r="QU47" i="33" s="1"/>
  <c r="KV46" i="33"/>
  <c r="FT46" i="33" s="1"/>
  <c r="RB47" i="33"/>
  <c r="OV46" i="33"/>
  <c r="NZ47" i="33"/>
  <c r="RJ46" i="33"/>
  <c r="LE46" i="33"/>
  <c r="GC46" i="33" s="1"/>
  <c r="RC46" i="33" s="1"/>
  <c r="NQ47" i="33"/>
  <c r="RA46" i="33"/>
  <c r="MB47" i="33"/>
  <c r="HO47" i="33"/>
  <c r="KC47" i="33" s="1"/>
  <c r="LU48" i="33"/>
  <c r="GR47" i="33"/>
  <c r="LT48" i="33" s="1"/>
  <c r="HB47" i="33"/>
  <c r="QJ47" i="33" s="1"/>
  <c r="PN47" i="33" s="1"/>
  <c r="EN47" i="33" s="1"/>
  <c r="DW48" i="33"/>
  <c r="FO48" i="33" s="1"/>
  <c r="NE48" i="33" s="1"/>
  <c r="CH48" i="33"/>
  <c r="CN47" i="33"/>
  <c r="NY47" i="33"/>
  <c r="AI47" i="33"/>
  <c r="IU47" i="33"/>
  <c r="AB47" i="33"/>
  <c r="IN47" i="33"/>
  <c r="NR48" i="33"/>
  <c r="AJ48" i="33"/>
  <c r="IV48" i="33"/>
  <c r="NI48"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OG47" i="33" l="1"/>
  <c r="JH47" i="33"/>
  <c r="JB48" i="33"/>
  <c r="QT46" i="33"/>
  <c r="OF46" i="33"/>
  <c r="NJ47" i="33"/>
  <c r="MD48" i="33"/>
  <c r="HX47" i="33"/>
  <c r="KL47" i="33" s="1"/>
  <c r="OO46" i="33"/>
  <c r="IO47" i="33"/>
  <c r="AC47" i="33"/>
  <c r="AY47" i="33" s="1"/>
  <c r="BU47" i="33" s="1"/>
  <c r="CQ47" i="33" s="1"/>
  <c r="AL47" i="33"/>
  <c r="BH47" i="33" s="1"/>
  <c r="CD47" i="33" s="1"/>
  <c r="CZ47" i="33" s="1"/>
  <c r="IX47" i="33"/>
  <c r="PZ47" i="33"/>
  <c r="PD47" i="33" s="1"/>
  <c r="ED47" i="33" s="1"/>
  <c r="HN47" i="33"/>
  <c r="KB47" i="33" s="1"/>
  <c r="HG48" i="33"/>
  <c r="MI49" i="33" s="1"/>
  <c r="DJ47" i="33"/>
  <c r="FB47" i="33" s="1"/>
  <c r="MR47" i="33" s="1"/>
  <c r="DD48" i="33"/>
  <c r="EV48" i="33" s="1"/>
  <c r="GN48" i="33" s="1"/>
  <c r="LP49" i="33" s="1"/>
  <c r="RD46" i="33"/>
  <c r="QW47" i="33"/>
  <c r="QY47" i="33"/>
  <c r="NS47" i="33"/>
  <c r="AD48" i="33"/>
  <c r="IP48" i="33"/>
  <c r="IW47" i="33"/>
  <c r="AK47" i="33"/>
  <c r="BC47" i="33"/>
  <c r="BY47" i="33" s="1"/>
  <c r="U48" i="33"/>
  <c r="IG48" i="33"/>
  <c r="AX47" i="33"/>
  <c r="BT47" i="33" s="1"/>
  <c r="BE47" i="33"/>
  <c r="CA47" i="33" s="1"/>
  <c r="NK48" i="33"/>
  <c r="LH47" i="33"/>
  <c r="GF47" i="33" s="1"/>
  <c r="V47" i="33"/>
  <c r="IH47" i="33"/>
  <c r="BF48" i="33"/>
  <c r="CB48" i="33" s="1"/>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ML48" i="33" l="1"/>
  <c r="JK47" i="33"/>
  <c r="JT47" i="33"/>
  <c r="KX47" i="33"/>
  <c r="IC48" i="33"/>
  <c r="KQ48" i="33" s="1"/>
  <c r="GT47" i="33"/>
  <c r="LV48" i="33" s="1"/>
  <c r="QO48" i="33"/>
  <c r="PS48" i="33" s="1"/>
  <c r="ES48" i="33" s="1"/>
  <c r="DM47" i="33"/>
  <c r="FE47" i="33" s="1"/>
  <c r="MU47" i="33" s="1"/>
  <c r="DV47" i="33"/>
  <c r="FN47" i="33" s="1"/>
  <c r="ND47" i="33" s="1"/>
  <c r="CP47" i="33"/>
  <c r="CX48" i="33"/>
  <c r="CW47" i="33"/>
  <c r="CU47" i="33"/>
  <c r="PV48" i="33"/>
  <c r="OZ48" i="33" s="1"/>
  <c r="RF47" i="33"/>
  <c r="HJ48" i="33"/>
  <c r="JX48" i="33" s="1"/>
  <c r="OR47" i="33"/>
  <c r="AZ48" i="33"/>
  <c r="BV48" i="33" s="1"/>
  <c r="NT47" i="33"/>
  <c r="W48" i="33"/>
  <c r="II48" i="33"/>
  <c r="AQ48" i="33"/>
  <c r="BM48" i="33" s="1"/>
  <c r="BG47" i="33"/>
  <c r="CC47" i="33" s="1"/>
  <c r="NV48" i="33"/>
  <c r="AE47" i="33"/>
  <c r="IQ47" i="33"/>
  <c r="NM48" i="33"/>
  <c r="NO48" i="33"/>
  <c r="AR47" i="33"/>
  <c r="BN47" i="33" s="1"/>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JR48" i="33" l="1"/>
  <c r="JJ47" i="33"/>
  <c r="JO47" i="33"/>
  <c r="JQ47" i="33"/>
  <c r="HP47" i="33"/>
  <c r="KD47" i="33" s="1"/>
  <c r="FV47" i="33"/>
  <c r="QV47" i="33" s="1"/>
  <c r="LM48" i="33"/>
  <c r="GK48" i="33" s="1"/>
  <c r="QB47" i="33"/>
  <c r="PF47" i="33" s="1"/>
  <c r="EF47" i="33" s="1"/>
  <c r="GW47" i="33"/>
  <c r="LY48" i="33" s="1"/>
  <c r="HF47" i="33"/>
  <c r="QN47" i="33" s="1"/>
  <c r="PR47" i="33" s="1"/>
  <c r="ER47" i="33" s="1"/>
  <c r="DQ47" i="33"/>
  <c r="FI47" i="33" s="1"/>
  <c r="MY47" i="33" s="1"/>
  <c r="DS47" i="33"/>
  <c r="FK47" i="33" s="1"/>
  <c r="NA47" i="33" s="1"/>
  <c r="DT48" i="33"/>
  <c r="FL48" i="33" s="1"/>
  <c r="NB48" i="33" s="1"/>
  <c r="DL47" i="33"/>
  <c r="FD47" i="33" s="1"/>
  <c r="MT47" i="33" s="1"/>
  <c r="KT48" i="33"/>
  <c r="DZ48" i="33"/>
  <c r="CR48" i="33"/>
  <c r="CJ47" i="33"/>
  <c r="CI48" i="33"/>
  <c r="CY47" i="33"/>
  <c r="QE47" i="33"/>
  <c r="PI47" i="33" s="1"/>
  <c r="EI47" i="33" s="1"/>
  <c r="IT48" i="33"/>
  <c r="AH48" i="33"/>
  <c r="BD48" i="33" s="1"/>
  <c r="IM48" i="33"/>
  <c r="AA48" i="33"/>
  <c r="IK48" i="33"/>
  <c r="Y48" i="33"/>
  <c r="BA47" i="33"/>
  <c r="BW47" i="33" s="1"/>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JC48" i="33" l="1"/>
  <c r="JD47" i="33"/>
  <c r="JS47" i="33"/>
  <c r="JL48" i="33"/>
  <c r="HS47" i="33"/>
  <c r="KG47" i="33" s="1"/>
  <c r="NL48" i="33"/>
  <c r="X48" i="33" s="1"/>
  <c r="AT48" i="33" s="1"/>
  <c r="OH47" i="33"/>
  <c r="KZ47" i="33"/>
  <c r="FX47" i="33" s="1"/>
  <c r="QX47" i="33" s="1"/>
  <c r="FR48" i="33"/>
  <c r="OD48" i="33" s="1"/>
  <c r="HA47" i="33"/>
  <c r="QI47" i="33" s="1"/>
  <c r="PM47" i="33" s="1"/>
  <c r="EM47" i="33" s="1"/>
  <c r="HC47" i="33"/>
  <c r="HY47" i="33" s="1"/>
  <c r="KM47" i="33" s="1"/>
  <c r="IB47" i="33"/>
  <c r="KP47" i="33" s="1"/>
  <c r="MH48" i="33"/>
  <c r="GV47" i="33"/>
  <c r="QD47" i="33" s="1"/>
  <c r="PH47" i="33" s="1"/>
  <c r="EH47" i="33" s="1"/>
  <c r="DN48" i="33"/>
  <c r="FF48" i="33" s="1"/>
  <c r="MV48" i="33" s="1"/>
  <c r="DU47" i="33"/>
  <c r="FM47" i="33" s="1"/>
  <c r="NC47" i="33" s="1"/>
  <c r="HD48" i="33"/>
  <c r="HZ48" i="33" s="1"/>
  <c r="KN48" i="33" s="1"/>
  <c r="DE48" i="33"/>
  <c r="EW48" i="33" s="1"/>
  <c r="MM48" i="33" s="1"/>
  <c r="DF47" i="33"/>
  <c r="EX47" i="33" s="1"/>
  <c r="MN47" i="33" s="1"/>
  <c r="CK48" i="33"/>
  <c r="CS47" i="33"/>
  <c r="OA49" i="33"/>
  <c r="IY49" i="33" s="1"/>
  <c r="RK48" i="33"/>
  <c r="OW48" i="33"/>
  <c r="BZ48" i="33"/>
  <c r="AU48" i="33"/>
  <c r="BQ48" i="33" s="1"/>
  <c r="BB47" i="33"/>
  <c r="BX47"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IJ48" i="33" l="1"/>
  <c r="MC48" i="33"/>
  <c r="HW47" i="33"/>
  <c r="KK47" i="33" s="1"/>
  <c r="JE48" i="33"/>
  <c r="JM47" i="33"/>
  <c r="NH49" i="33"/>
  <c r="NN48" i="33"/>
  <c r="Z48" i="33" s="1"/>
  <c r="OJ47" i="33"/>
  <c r="QK47" i="33"/>
  <c r="PO47" i="33" s="1"/>
  <c r="EO47" i="33" s="1"/>
  <c r="QR48" i="33"/>
  <c r="ME48" i="33"/>
  <c r="HE47" i="33"/>
  <c r="IA47" i="33" s="1"/>
  <c r="KO47" i="33" s="1"/>
  <c r="LX48" i="33"/>
  <c r="HR47" i="33"/>
  <c r="KF47" i="33" s="1"/>
  <c r="GP47" i="33"/>
  <c r="HL47" i="33" s="1"/>
  <c r="JZ47" i="33" s="1"/>
  <c r="GO48" i="33"/>
  <c r="LQ49" i="33" s="1"/>
  <c r="GX48" i="33"/>
  <c r="LZ49" i="33" s="1"/>
  <c r="QL48" i="33"/>
  <c r="PP48" i="33" s="1"/>
  <c r="EP48" i="33" s="1"/>
  <c r="DG48" i="33"/>
  <c r="EY48" i="33" s="1"/>
  <c r="MO48" i="33" s="1"/>
  <c r="MF49" i="33"/>
  <c r="DO47" i="33"/>
  <c r="FG47" i="33" s="1"/>
  <c r="MW47" i="33" s="1"/>
  <c r="CM48" i="33"/>
  <c r="CT47" i="33"/>
  <c r="CO48" i="33"/>
  <c r="CV48" i="33"/>
  <c r="RJ47" i="33"/>
  <c r="RA47" i="33"/>
  <c r="AM49" i="33"/>
  <c r="BI49" i="33" s="1"/>
  <c r="LG47" i="33"/>
  <c r="GE47" i="33" s="1"/>
  <c r="LB47" i="33"/>
  <c r="FZ47" i="33" s="1"/>
  <c r="IF49" i="33"/>
  <c r="T49" i="33"/>
  <c r="AP49" i="33" s="1"/>
  <c r="BP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JP48" i="33" l="1"/>
  <c r="JI48" i="33"/>
  <c r="JN47" i="33"/>
  <c r="IL48" i="33"/>
  <c r="LI47" i="33"/>
  <c r="GG47" i="33" s="1"/>
  <c r="RG47" i="33" s="1"/>
  <c r="DI48" i="33"/>
  <c r="FA48" i="33" s="1"/>
  <c r="MQ48" i="33" s="1"/>
  <c r="JG48" i="33"/>
  <c r="LJ48" i="33"/>
  <c r="QM47" i="33"/>
  <c r="PQ47" i="33" s="1"/>
  <c r="EQ47" i="33" s="1"/>
  <c r="MG48" i="33"/>
  <c r="PW48" i="33"/>
  <c r="PA48" i="33" s="1"/>
  <c r="EA48" i="33" s="1"/>
  <c r="PX47" i="33"/>
  <c r="PB47" i="33" s="1"/>
  <c r="EB47" i="33" s="1"/>
  <c r="LR48" i="33"/>
  <c r="HK48" i="33"/>
  <c r="JY48" i="33" s="1"/>
  <c r="GQ48" i="33"/>
  <c r="LS49" i="33" s="1"/>
  <c r="QF48" i="33"/>
  <c r="PJ48" i="33" s="1"/>
  <c r="EJ48" i="33" s="1"/>
  <c r="GY47" i="33"/>
  <c r="MA48" i="33" s="1"/>
  <c r="HT48" i="33"/>
  <c r="KH48" i="33" s="1"/>
  <c r="DK48" i="33"/>
  <c r="FC48" i="33" s="1"/>
  <c r="MS48" i="33" s="1"/>
  <c r="DP47" i="33"/>
  <c r="FH47" i="33" s="1"/>
  <c r="MX47" i="33" s="1"/>
  <c r="DR48" i="33"/>
  <c r="FJ48" i="33" s="1"/>
  <c r="HB48" i="33" s="1"/>
  <c r="CL48" i="33"/>
  <c r="CE49" i="33"/>
  <c r="RE47" i="33"/>
  <c r="QZ47" i="33"/>
  <c r="OL47" i="33"/>
  <c r="NP48" i="33"/>
  <c r="OQ47" i="33"/>
  <c r="NQ48" i="33"/>
  <c r="NZ48" i="33"/>
  <c r="BL49" i="33"/>
  <c r="AV48" i="33"/>
  <c r="BR48" i="33" s="1"/>
  <c r="NU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MZ48" i="33" l="1"/>
  <c r="JF48" i="33"/>
  <c r="OS47" i="33"/>
  <c r="LK47" i="33"/>
  <c r="GI47" i="33" s="1"/>
  <c r="RI47" i="33" s="1"/>
  <c r="GS48" i="33"/>
  <c r="HO48" i="33" s="1"/>
  <c r="KC48" i="33" s="1"/>
  <c r="HU47" i="33"/>
  <c r="KI47" i="33" s="1"/>
  <c r="PY48" i="33"/>
  <c r="PC48" i="33" s="1"/>
  <c r="EC48" i="33" s="1"/>
  <c r="GH48" i="33"/>
  <c r="NX49" i="33" s="1"/>
  <c r="AJ49" i="33" s="1"/>
  <c r="KU48" i="33"/>
  <c r="FS48" i="33" s="1"/>
  <c r="QS48" i="33" s="1"/>
  <c r="KV47" i="33"/>
  <c r="GZ47" i="33"/>
  <c r="QH47" i="33" s="1"/>
  <c r="PL47" i="33" s="1"/>
  <c r="EL47" i="33" s="1"/>
  <c r="HM48" i="33"/>
  <c r="KA48" i="33" s="1"/>
  <c r="QG47" i="33"/>
  <c r="PK47" i="33" s="1"/>
  <c r="EK47" i="33" s="1"/>
  <c r="LD48" i="33"/>
  <c r="GU48" i="33"/>
  <c r="HQ48" i="33" s="1"/>
  <c r="KE48" i="33" s="1"/>
  <c r="DH48" i="33"/>
  <c r="EZ48" i="33" s="1"/>
  <c r="MP48" i="33" s="1"/>
  <c r="DA49" i="33"/>
  <c r="CN48" i="33"/>
  <c r="CH49" i="33"/>
  <c r="QJ48" i="33"/>
  <c r="PN48" i="33" s="1"/>
  <c r="HX48" i="33"/>
  <c r="KL48" i="33" s="1"/>
  <c r="MD49" i="33"/>
  <c r="AB48" i="33"/>
  <c r="AX48" i="33" s="1"/>
  <c r="IN48" i="33"/>
  <c r="IS48" i="33"/>
  <c r="AG48" i="33"/>
  <c r="BC48" i="33" s="1"/>
  <c r="IO48" i="33"/>
  <c r="AC48" i="33"/>
  <c r="AY48" i="33" s="1"/>
  <c r="NW48" i="33"/>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LU49" i="33" l="1"/>
  <c r="JH48" i="33"/>
  <c r="JU49" i="33"/>
  <c r="JB49" i="33"/>
  <c r="OE48" i="33"/>
  <c r="KW48" i="33"/>
  <c r="FU48" i="33" s="1"/>
  <c r="OG48" i="33" s="1"/>
  <c r="QA48" i="33"/>
  <c r="PE48" i="33" s="1"/>
  <c r="EE48" i="33" s="1"/>
  <c r="IV49" i="33"/>
  <c r="OU47" i="33"/>
  <c r="HV47" i="33"/>
  <c r="KJ47" i="33" s="1"/>
  <c r="GB48" i="33"/>
  <c r="NR49" i="33" s="1"/>
  <c r="FT47" i="33"/>
  <c r="OT48" i="33"/>
  <c r="RH48" i="33"/>
  <c r="MB48" i="33"/>
  <c r="LE47" i="33"/>
  <c r="QC48" i="33"/>
  <c r="PG48" i="33" s="1"/>
  <c r="EG48" i="33" s="1"/>
  <c r="LW49" i="33"/>
  <c r="GR48" i="33"/>
  <c r="LT49" i="33" s="1"/>
  <c r="DJ48" i="33"/>
  <c r="FB48" i="33" s="1"/>
  <c r="MR48" i="33" s="1"/>
  <c r="DW49" i="33"/>
  <c r="FO49" i="33" s="1"/>
  <c r="NE49" i="33" s="1"/>
  <c r="DD49" i="33"/>
  <c r="EV49" i="33" s="1"/>
  <c r="ML49" i="33" s="1"/>
  <c r="LH48" i="33"/>
  <c r="EN48" i="33"/>
  <c r="BT48" i="33"/>
  <c r="BY48" i="33"/>
  <c r="NY48" i="33"/>
  <c r="BH48" i="33"/>
  <c r="CD48" i="33" s="1"/>
  <c r="IU48" i="33"/>
  <c r="AI48" i="33"/>
  <c r="BE48" i="33" s="1"/>
  <c r="NI49" i="33"/>
  <c r="BF49" i="33"/>
  <c r="CB49"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47" i="33" s="1"/>
  <c r="GD151" i="32"/>
  <c r="KT102" i="32"/>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QU48" i="33" l="1"/>
  <c r="QT47" i="33"/>
  <c r="NJ48" i="33"/>
  <c r="OF47" i="33"/>
  <c r="GC47" i="33"/>
  <c r="OO47" i="33" s="1"/>
  <c r="ON48" i="33"/>
  <c r="RB48" i="33"/>
  <c r="GF48" i="33"/>
  <c r="NV49" i="33" s="1"/>
  <c r="LA48" i="33"/>
  <c r="HN48" i="33"/>
  <c r="KB48" i="33" s="1"/>
  <c r="PZ48" i="33"/>
  <c r="PD48" i="33" s="1"/>
  <c r="ED48" i="33" s="1"/>
  <c r="GT48" i="33"/>
  <c r="QB48" i="33" s="1"/>
  <c r="PF48" i="33" s="1"/>
  <c r="EF48" i="33" s="1"/>
  <c r="HG49" i="33"/>
  <c r="IC49" i="33" s="1"/>
  <c r="KQ49" i="33" s="1"/>
  <c r="GN49" i="33"/>
  <c r="LP50" i="33" s="1"/>
  <c r="CZ48" i="33"/>
  <c r="CP48" i="33"/>
  <c r="CU48" i="33"/>
  <c r="CQ48" i="33"/>
  <c r="CX49" i="33"/>
  <c r="RD47" i="33"/>
  <c r="QW48" i="33"/>
  <c r="CA48" i="33"/>
  <c r="NK49" i="33"/>
  <c r="IG49" i="33"/>
  <c r="U49" i="33"/>
  <c r="IP49" i="33"/>
  <c r="AD49" i="33"/>
  <c r="IW48" i="33"/>
  <c r="AK48" i="33"/>
  <c r="OP47"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JR49" i="33" l="1"/>
  <c r="JT48" i="33"/>
  <c r="JJ48" i="33"/>
  <c r="JK48" i="33"/>
  <c r="JO48" i="33"/>
  <c r="LV49" i="33"/>
  <c r="V48" i="33"/>
  <c r="AR48" i="33" s="1"/>
  <c r="BN48" i="33" s="1"/>
  <c r="CJ48" i="33" s="1"/>
  <c r="IH48" i="33"/>
  <c r="HP48" i="33"/>
  <c r="KD48" i="33" s="1"/>
  <c r="NS48" i="33"/>
  <c r="AE48" i="33" s="1"/>
  <c r="BA48" i="33" s="1"/>
  <c r="OR48" i="33"/>
  <c r="RF48" i="33"/>
  <c r="FY48" i="33"/>
  <c r="NO49" i="33" s="1"/>
  <c r="RC47" i="33"/>
  <c r="KX48" i="33"/>
  <c r="FV48" i="33" s="1"/>
  <c r="QV48" i="33" s="1"/>
  <c r="QO49" i="33"/>
  <c r="PS49" i="33" s="1"/>
  <c r="LM49" i="33" s="1"/>
  <c r="MI50" i="33"/>
  <c r="HJ49" i="33"/>
  <c r="JX49" i="33" s="1"/>
  <c r="PV49" i="33"/>
  <c r="OZ49" i="33" s="1"/>
  <c r="DZ49" i="33" s="1"/>
  <c r="DT49" i="33"/>
  <c r="FL49" i="33" s="1"/>
  <c r="NB49" i="33" s="1"/>
  <c r="DM48" i="33"/>
  <c r="FE48" i="33" s="1"/>
  <c r="MU48" i="33" s="1"/>
  <c r="DQ48" i="33"/>
  <c r="FI48" i="33" s="1"/>
  <c r="MY48" i="33" s="1"/>
  <c r="DV48" i="33"/>
  <c r="FN48" i="33" s="1"/>
  <c r="ND48" i="33" s="1"/>
  <c r="DL48" i="33"/>
  <c r="FD48" i="33" s="1"/>
  <c r="MT48" i="33" s="1"/>
  <c r="CW48" i="33"/>
  <c r="AH49" i="33"/>
  <c r="BD49" i="33" s="1"/>
  <c r="IT49" i="33"/>
  <c r="BG48" i="33"/>
  <c r="CC48" i="33" s="1"/>
  <c r="AQ49" i="33"/>
  <c r="BM49" i="33" s="1"/>
  <c r="NM49" i="33"/>
  <c r="NT48" i="33"/>
  <c r="AZ49" i="33"/>
  <c r="BV49" i="33" s="1"/>
  <c r="W49" i="33"/>
  <c r="II49"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JD48" i="33" l="1"/>
  <c r="JQ48" i="33"/>
  <c r="IQ48" i="33"/>
  <c r="OH48" i="33"/>
  <c r="QY48" i="33"/>
  <c r="OK48" i="33"/>
  <c r="KT49" i="33"/>
  <c r="FR49" i="33" s="1"/>
  <c r="QR49" i="33" s="1"/>
  <c r="GK49" i="33"/>
  <c r="OW49" i="33" s="1"/>
  <c r="ES49" i="33"/>
  <c r="HF48" i="33"/>
  <c r="QN48" i="33" s="1"/>
  <c r="PR48" i="33" s="1"/>
  <c r="ER48" i="33" s="1"/>
  <c r="HA48" i="33"/>
  <c r="HW48" i="33" s="1"/>
  <c r="KK48" i="33" s="1"/>
  <c r="GW48" i="33"/>
  <c r="LY49" i="33" s="1"/>
  <c r="GV48" i="33"/>
  <c r="QD48" i="33" s="1"/>
  <c r="PH48" i="33" s="1"/>
  <c r="EH48" i="33" s="1"/>
  <c r="HD49" i="33"/>
  <c r="HZ49" i="33" s="1"/>
  <c r="KN49" i="33" s="1"/>
  <c r="DF48" i="33"/>
  <c r="EX48" i="33" s="1"/>
  <c r="MN48" i="33" s="1"/>
  <c r="DS48" i="33"/>
  <c r="FK48" i="33" s="1"/>
  <c r="NA48" i="33" s="1"/>
  <c r="BZ49" i="33"/>
  <c r="CV49" i="33" s="1"/>
  <c r="CR49" i="33"/>
  <c r="CI49" i="33"/>
  <c r="CY48" i="33"/>
  <c r="QX48" i="33"/>
  <c r="IR48" i="33"/>
  <c r="AF48" i="33"/>
  <c r="BB48" i="33" s="1"/>
  <c r="BX48" i="33" s="1"/>
  <c r="AS49" i="33"/>
  <c r="BO49" i="33" s="1"/>
  <c r="BW48" i="33"/>
  <c r="IM49" i="33"/>
  <c r="AA49" i="33"/>
  <c r="IK49" i="33"/>
  <c r="Y49" i="33"/>
  <c r="NL49" i="33"/>
  <c r="OJ48"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JL49" i="33" l="1"/>
  <c r="JP49" i="33"/>
  <c r="JS48" i="33"/>
  <c r="JC49" i="33"/>
  <c r="HS48" i="33"/>
  <c r="KG48" i="33" s="1"/>
  <c r="RK49" i="33"/>
  <c r="MC49" i="33"/>
  <c r="IB48" i="33"/>
  <c r="KP48" i="33" s="1"/>
  <c r="OA50" i="33"/>
  <c r="IY50" i="33" s="1"/>
  <c r="MH49" i="33"/>
  <c r="QL49" i="33"/>
  <c r="PP49" i="33" s="1"/>
  <c r="EP49" i="33" s="1"/>
  <c r="OD49" i="33"/>
  <c r="QI48" i="33"/>
  <c r="PM48" i="33" s="1"/>
  <c r="EM48" i="33" s="1"/>
  <c r="MF50" i="33"/>
  <c r="LX49" i="33"/>
  <c r="QE48" i="33"/>
  <c r="PI48" i="33" s="1"/>
  <c r="EI48" i="33" s="1"/>
  <c r="LB48" i="33"/>
  <c r="HR48" i="33"/>
  <c r="KF48" i="33" s="1"/>
  <c r="HC48" i="33"/>
  <c r="ME49" i="33" s="1"/>
  <c r="GP48" i="33"/>
  <c r="LR49" i="33" s="1"/>
  <c r="DE49" i="33"/>
  <c r="EW49" i="33" s="1"/>
  <c r="MM49" i="33" s="1"/>
  <c r="DN49" i="33"/>
  <c r="FF49" i="33" s="1"/>
  <c r="MV49" i="33" s="1"/>
  <c r="DR49" i="33"/>
  <c r="FJ49" i="33" s="1"/>
  <c r="MZ49" i="33" s="1"/>
  <c r="DU48" i="33"/>
  <c r="FM48" i="33" s="1"/>
  <c r="HE48" i="33" s="1"/>
  <c r="CK49" i="33"/>
  <c r="CT48" i="33"/>
  <c r="CS48" i="33"/>
  <c r="LL48" i="33"/>
  <c r="GJ48" i="33" s="1"/>
  <c r="NN49" i="33"/>
  <c r="IJ49" i="33"/>
  <c r="X49" i="33"/>
  <c r="AT49" i="33" s="1"/>
  <c r="BP49" i="33" s="1"/>
  <c r="NH50"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NC48" i="33" l="1"/>
  <c r="JN48" i="33"/>
  <c r="JM48" i="33"/>
  <c r="JE49" i="33"/>
  <c r="AM50" i="33"/>
  <c r="BI50" i="33" s="1"/>
  <c r="CE50" i="33" s="1"/>
  <c r="LG48" i="33"/>
  <c r="GE48" i="33" s="1"/>
  <c r="RE48" i="33" s="1"/>
  <c r="LJ49" i="33"/>
  <c r="GH49" i="33" s="1"/>
  <c r="FZ48" i="33"/>
  <c r="LC48" i="33"/>
  <c r="GA48" i="33" s="1"/>
  <c r="OM48" i="33" s="1"/>
  <c r="QK48" i="33"/>
  <c r="PO48" i="33" s="1"/>
  <c r="LI48" i="33" s="1"/>
  <c r="HY48" i="33"/>
  <c r="KM48" i="33" s="1"/>
  <c r="HB49" i="33"/>
  <c r="HX49" i="33" s="1"/>
  <c r="KL49" i="33" s="1"/>
  <c r="GO49" i="33"/>
  <c r="HK49" i="33" s="1"/>
  <c r="JY49" i="33" s="1"/>
  <c r="HL48" i="33"/>
  <c r="JZ48" i="33" s="1"/>
  <c r="PX48" i="33"/>
  <c r="PB48" i="33" s="1"/>
  <c r="EB48" i="33" s="1"/>
  <c r="GX49" i="33"/>
  <c r="LZ50" i="33" s="1"/>
  <c r="DO48" i="33"/>
  <c r="FG48" i="33" s="1"/>
  <c r="MW48" i="33" s="1"/>
  <c r="DP48" i="33"/>
  <c r="FH48" i="33" s="1"/>
  <c r="MX48" i="33" s="1"/>
  <c r="DG49" i="33"/>
  <c r="EY49" i="33" s="1"/>
  <c r="MO49" i="33" s="1"/>
  <c r="CL49" i="33"/>
  <c r="CM49" i="33"/>
  <c r="CO49" i="33"/>
  <c r="RJ48" i="33"/>
  <c r="OV48" i="33"/>
  <c r="IF50" i="33"/>
  <c r="T50" i="33"/>
  <c r="IL49" i="33"/>
  <c r="Z49" i="33"/>
  <c r="AV49" i="33" s="1"/>
  <c r="NZ49" i="33"/>
  <c r="QM48" i="33"/>
  <c r="PQ48" i="33" s="1"/>
  <c r="EQ48" i="33" s="1"/>
  <c r="MG49" i="33"/>
  <c r="IA48" i="33"/>
  <c r="KO48"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JF49" i="33" l="1"/>
  <c r="JG49" i="33"/>
  <c r="JI49" i="33"/>
  <c r="OQ48" i="33"/>
  <c r="EO48" i="33"/>
  <c r="OT49" i="33"/>
  <c r="RH49" i="33"/>
  <c r="NX50" i="33"/>
  <c r="AJ50" i="33" s="1"/>
  <c r="RA48" i="33"/>
  <c r="NP49" i="33"/>
  <c r="AB49" i="33" s="1"/>
  <c r="QZ48" i="33"/>
  <c r="OL48" i="33"/>
  <c r="GG48" i="33"/>
  <c r="OS48" i="33" s="1"/>
  <c r="QJ49" i="33"/>
  <c r="PN49" i="33" s="1"/>
  <c r="EN49" i="33" s="1"/>
  <c r="MD50" i="33"/>
  <c r="QF49" i="33"/>
  <c r="PJ49" i="33" s="1"/>
  <c r="EJ49" i="33" s="1"/>
  <c r="HT49" i="33"/>
  <c r="KH49" i="33" s="1"/>
  <c r="LQ50" i="33"/>
  <c r="GQ49" i="33"/>
  <c r="PY49" i="33" s="1"/>
  <c r="PC49" i="33" s="1"/>
  <c r="EC49" i="33" s="1"/>
  <c r="GY48" i="33"/>
  <c r="QG48" i="33" s="1"/>
  <c r="PK48" i="33" s="1"/>
  <c r="EK48" i="33" s="1"/>
  <c r="PW49" i="33"/>
  <c r="PA49" i="33" s="1"/>
  <c r="EA49" i="33" s="1"/>
  <c r="GZ48" i="33"/>
  <c r="MB49" i="33" s="1"/>
  <c r="KV48" i="33"/>
  <c r="DI49" i="33"/>
  <c r="FA49" i="33" s="1"/>
  <c r="MQ49" i="33" s="1"/>
  <c r="DH49" i="33"/>
  <c r="EZ49" i="33" s="1"/>
  <c r="MP49" i="33" s="1"/>
  <c r="DK49" i="33"/>
  <c r="FC49" i="33" s="1"/>
  <c r="MS49" i="33" s="1"/>
  <c r="DA50" i="33"/>
  <c r="LK48" i="33"/>
  <c r="GI48" i="33" s="1"/>
  <c r="IX49" i="33"/>
  <c r="AL49" i="33"/>
  <c r="AP50" i="33"/>
  <c r="BL50" i="33" s="1"/>
  <c r="NQ49" i="33"/>
  <c r="NU49" i="33"/>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IN49" i="33" l="1"/>
  <c r="JU50" i="33"/>
  <c r="IV50" i="33"/>
  <c r="LD49" i="33"/>
  <c r="GB49" i="33" s="1"/>
  <c r="ON49" i="33" s="1"/>
  <c r="NW49" i="33"/>
  <c r="AI49" i="33" s="1"/>
  <c r="RG48" i="33"/>
  <c r="FT48" i="33"/>
  <c r="OF48" i="33" s="1"/>
  <c r="MA49" i="33"/>
  <c r="KU49" i="33"/>
  <c r="FS49" i="33" s="1"/>
  <c r="OE49" i="33" s="1"/>
  <c r="LH49" i="33"/>
  <c r="HU48" i="33"/>
  <c r="KI48" i="33" s="1"/>
  <c r="HM49" i="33"/>
  <c r="KA49" i="33" s="1"/>
  <c r="LS50" i="33"/>
  <c r="QH48" i="33"/>
  <c r="PL48" i="33" s="1"/>
  <c r="EL48" i="33" s="1"/>
  <c r="HV48" i="33"/>
  <c r="KJ48" i="33" s="1"/>
  <c r="GU49" i="33"/>
  <c r="HQ49" i="33" s="1"/>
  <c r="KE49" i="33" s="1"/>
  <c r="GR49" i="33"/>
  <c r="LT50" i="33" s="1"/>
  <c r="GS49" i="33"/>
  <c r="LU50" i="33" s="1"/>
  <c r="DW50" i="33"/>
  <c r="FO50" i="33" s="1"/>
  <c r="NE50" i="33" s="1"/>
  <c r="CH50" i="33"/>
  <c r="CN49" i="33"/>
  <c r="RI48" i="33"/>
  <c r="LE48" i="33"/>
  <c r="OU48" i="33"/>
  <c r="NY49" i="33"/>
  <c r="AX49" i="33"/>
  <c r="BT49" i="33" s="1"/>
  <c r="AC49" i="33"/>
  <c r="IO49" i="33"/>
  <c r="AG49" i="33"/>
  <c r="IS49" i="33"/>
  <c r="BF50" i="33"/>
  <c r="CB50" i="33" s="1"/>
  <c r="BH49" i="33"/>
  <c r="CD49" i="33" s="1"/>
  <c r="KW49" i="33"/>
  <c r="FU49" i="33" s="1"/>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NI50" i="33" l="1"/>
  <c r="IG50" i="33" s="1"/>
  <c r="JB50" i="33"/>
  <c r="JH49" i="33"/>
  <c r="NJ49" i="33"/>
  <c r="IH49" i="33" s="1"/>
  <c r="RB49" i="33"/>
  <c r="QS49" i="33"/>
  <c r="QA49" i="33"/>
  <c r="PE49" i="33" s="1"/>
  <c r="EE49" i="33" s="1"/>
  <c r="LF48" i="33"/>
  <c r="GD48" i="33" s="1"/>
  <c r="OP48" i="33" s="1"/>
  <c r="IU49" i="33"/>
  <c r="QT48" i="33"/>
  <c r="GC48" i="33"/>
  <c r="RC48" i="33" s="1"/>
  <c r="GF49" i="33"/>
  <c r="OR49" i="33" s="1"/>
  <c r="PZ49" i="33"/>
  <c r="PD49" i="33" s="1"/>
  <c r="ED49" i="33" s="1"/>
  <c r="QC49" i="33"/>
  <c r="PG49" i="33" s="1"/>
  <c r="EG49" i="33" s="1"/>
  <c r="HN49" i="33"/>
  <c r="KB49" i="33" s="1"/>
  <c r="HO49" i="33"/>
  <c r="KC49" i="33" s="1"/>
  <c r="HG50" i="33"/>
  <c r="QO50" i="33" s="1"/>
  <c r="PS50" i="33" s="1"/>
  <c r="ES50" i="33" s="1"/>
  <c r="LW50" i="33"/>
  <c r="DJ49" i="33"/>
  <c r="FB49" i="33" s="1"/>
  <c r="MR49" i="33" s="1"/>
  <c r="DD50" i="33"/>
  <c r="EV50" i="33" s="1"/>
  <c r="ML50" i="33" s="1"/>
  <c r="CZ49" i="33"/>
  <c r="CX50" i="33"/>
  <c r="CP49" i="33"/>
  <c r="RD48" i="33"/>
  <c r="IW49" i="33"/>
  <c r="AK49" i="33"/>
  <c r="NR50" i="33"/>
  <c r="U50" i="33"/>
  <c r="AQ50" i="33" s="1"/>
  <c r="BM50" i="33" s="1"/>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JJ49" i="33" l="1"/>
  <c r="JR50" i="33"/>
  <c r="V49" i="33"/>
  <c r="AR49" i="33" s="1"/>
  <c r="BN49" i="33" s="1"/>
  <c r="KY49" i="33"/>
  <c r="FW49" i="33" s="1"/>
  <c r="OI49" i="33" s="1"/>
  <c r="NS49" i="33"/>
  <c r="IQ49" i="33" s="1"/>
  <c r="OO48" i="33"/>
  <c r="LM50" i="33"/>
  <c r="GK50" i="33" s="1"/>
  <c r="RK50" i="33" s="1"/>
  <c r="KX49" i="33"/>
  <c r="FV49" i="33" s="1"/>
  <c r="QV49" i="33" s="1"/>
  <c r="DV49" i="33"/>
  <c r="FN49" i="33" s="1"/>
  <c r="ND49" i="33" s="1"/>
  <c r="JT49" i="33"/>
  <c r="RF49" i="33"/>
  <c r="LA49" i="33"/>
  <c r="FY49" i="33" s="1"/>
  <c r="QY49" i="33" s="1"/>
  <c r="NV50" i="33"/>
  <c r="AH50" i="33" s="1"/>
  <c r="IC50" i="33"/>
  <c r="KQ50" i="33" s="1"/>
  <c r="GT49" i="33"/>
  <c r="HP49" i="33" s="1"/>
  <c r="KD49" i="33" s="1"/>
  <c r="MI51" i="33"/>
  <c r="GN50" i="33"/>
  <c r="PV50" i="33" s="1"/>
  <c r="OZ50" i="33" s="1"/>
  <c r="DZ50" i="33" s="1"/>
  <c r="DL49" i="33"/>
  <c r="FD49" i="33" s="1"/>
  <c r="MT49" i="33" s="1"/>
  <c r="DT50" i="33"/>
  <c r="FL50" i="33" s="1"/>
  <c r="HD50" i="33" s="1"/>
  <c r="QL50" i="33" s="1"/>
  <c r="CI50" i="33"/>
  <c r="CW49" i="33"/>
  <c r="CU49" i="33"/>
  <c r="CQ49" i="33"/>
  <c r="QW49" i="33"/>
  <c r="OG49" i="33"/>
  <c r="QU49" i="33"/>
  <c r="NK50" i="33"/>
  <c r="BG49" i="33"/>
  <c r="CC49" i="33" s="1"/>
  <c r="NT49" i="33"/>
  <c r="IP50" i="33"/>
  <c r="AD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NB50" i="33" l="1"/>
  <c r="JC50" i="33"/>
  <c r="JK49" i="33"/>
  <c r="JQ49" i="33"/>
  <c r="JO49" i="33"/>
  <c r="QB49" i="33"/>
  <c r="PF49" i="33" s="1"/>
  <c r="EF49" i="33" s="1"/>
  <c r="LV50" i="33"/>
  <c r="OH49" i="33"/>
  <c r="OK49" i="33"/>
  <c r="OW50" i="33"/>
  <c r="AE49" i="33"/>
  <c r="BA49" i="33" s="1"/>
  <c r="HF49" i="33"/>
  <c r="MH50" i="33" s="1"/>
  <c r="IT50" i="33"/>
  <c r="HZ50" i="33"/>
  <c r="KN50" i="33" s="1"/>
  <c r="MF51" i="33"/>
  <c r="HJ50" i="33"/>
  <c r="JX50" i="33" s="1"/>
  <c r="LP51" i="33"/>
  <c r="GV49" i="33"/>
  <c r="LX50" i="33" s="1"/>
  <c r="DQ49" i="33"/>
  <c r="FI49" i="33" s="1"/>
  <c r="MY49" i="33" s="1"/>
  <c r="DS49" i="33"/>
  <c r="FK49" i="33" s="1"/>
  <c r="NA49" i="33" s="1"/>
  <c r="DE50" i="33"/>
  <c r="EW50" i="33" s="1"/>
  <c r="MM50" i="33" s="1"/>
  <c r="DM49" i="33"/>
  <c r="FE49" i="33" s="1"/>
  <c r="MU49" i="33" s="1"/>
  <c r="CJ49" i="33"/>
  <c r="CY49" i="33"/>
  <c r="II50" i="33"/>
  <c r="W50" i="33"/>
  <c r="AS50" i="33" s="1"/>
  <c r="BO50" i="33" s="1"/>
  <c r="NM50" i="33"/>
  <c r="BD50" i="33"/>
  <c r="BZ50" i="33" s="1"/>
  <c r="OA51" i="33"/>
  <c r="NL50" i="33"/>
  <c r="IR49" i="33"/>
  <c r="AF49" i="33"/>
  <c r="NO50"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EP50"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BW49" i="33" l="1"/>
  <c r="CS49" i="33" s="1"/>
  <c r="QN49" i="33"/>
  <c r="PR49" i="33" s="1"/>
  <c r="ER49" i="33" s="1"/>
  <c r="QD49" i="33"/>
  <c r="PH49" i="33" s="1"/>
  <c r="EH49" i="33" s="1"/>
  <c r="KZ49" i="33"/>
  <c r="FX49" i="33" s="1"/>
  <c r="OJ49" i="33" s="1"/>
  <c r="JS49" i="33"/>
  <c r="JD49" i="33"/>
  <c r="IB49" i="33"/>
  <c r="KP49" i="33" s="1"/>
  <c r="HA49" i="33"/>
  <c r="MC50" i="33" s="1"/>
  <c r="HC49" i="33"/>
  <c r="HY49" i="33" s="1"/>
  <c r="KM49" i="33" s="1"/>
  <c r="HR49" i="33"/>
  <c r="KF49" i="33" s="1"/>
  <c r="GW49" i="33"/>
  <c r="LY50" i="33" s="1"/>
  <c r="GO50" i="33"/>
  <c r="HK50" i="33" s="1"/>
  <c r="JY50" i="33" s="1"/>
  <c r="DU49" i="33"/>
  <c r="FM49" i="33" s="1"/>
  <c r="NC49" i="33" s="1"/>
  <c r="DF49" i="33"/>
  <c r="EX49" i="33" s="1"/>
  <c r="GP49" i="33" s="1"/>
  <c r="CV50" i="33"/>
  <c r="CR50" i="33"/>
  <c r="CK50" i="33"/>
  <c r="QR50" i="33"/>
  <c r="AM51" i="33"/>
  <c r="IY51" i="33"/>
  <c r="AA50" i="33"/>
  <c r="AW50" i="33" s="1"/>
  <c r="IM50" i="33"/>
  <c r="IJ50" i="33"/>
  <c r="X50" i="33"/>
  <c r="AT50" i="33" s="1"/>
  <c r="Y50" i="33"/>
  <c r="AU50" i="33" s="1"/>
  <c r="IK50" i="33"/>
  <c r="BB49" i="33"/>
  <c r="BX49" i="33" s="1"/>
  <c r="OD50"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QX49" i="33" l="1"/>
  <c r="LB49" i="33"/>
  <c r="FZ49" i="33" s="1"/>
  <c r="MN49" i="33"/>
  <c r="JE50" i="33"/>
  <c r="JL50" i="33"/>
  <c r="JM49" i="33"/>
  <c r="JP50" i="33"/>
  <c r="HW49" i="33"/>
  <c r="KK49" i="33" s="1"/>
  <c r="QI49" i="33"/>
  <c r="PM49" i="33" s="1"/>
  <c r="EM49" i="33" s="1"/>
  <c r="ME50" i="33"/>
  <c r="QK49" i="33"/>
  <c r="PO49" i="33" s="1"/>
  <c r="EO49" i="33" s="1"/>
  <c r="QE49" i="33"/>
  <c r="PI49" i="33" s="1"/>
  <c r="EI49" i="33" s="1"/>
  <c r="HS49" i="33"/>
  <c r="KG49" i="33" s="1"/>
  <c r="LQ51" i="33"/>
  <c r="PW50" i="33"/>
  <c r="PA50" i="33" s="1"/>
  <c r="EA50" i="33" s="1"/>
  <c r="HE49" i="33"/>
  <c r="MG50" i="33" s="1"/>
  <c r="DO49" i="33"/>
  <c r="FG49" i="33" s="1"/>
  <c r="MW49" i="33" s="1"/>
  <c r="DR50" i="33"/>
  <c r="FJ50" i="33" s="1"/>
  <c r="MZ50" i="33" s="1"/>
  <c r="DG50" i="33"/>
  <c r="EY50" i="33" s="1"/>
  <c r="GQ50" i="33" s="1"/>
  <c r="HM50" i="33" s="1"/>
  <c r="KA50" i="33" s="1"/>
  <c r="DN50" i="33"/>
  <c r="FF50" i="33" s="1"/>
  <c r="MV50" i="33" s="1"/>
  <c r="CT49" i="33"/>
  <c r="RJ49" i="33"/>
  <c r="RH50" i="33"/>
  <c r="QZ49" i="33"/>
  <c r="BS50" i="33"/>
  <c r="BQ50" i="33"/>
  <c r="NN50" i="33"/>
  <c r="BI51" i="33"/>
  <c r="CE51" i="33" s="1"/>
  <c r="NH51" i="33"/>
  <c r="BP50" i="33"/>
  <c r="LR50" i="33"/>
  <c r="PX49" i="33"/>
  <c r="PB49" i="33" s="1"/>
  <c r="E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LC49" i="33" l="1"/>
  <c r="GA49" i="33" s="1"/>
  <c r="RA49" i="33" s="1"/>
  <c r="MO50" i="33"/>
  <c r="JN49" i="33"/>
  <c r="DP49" i="33"/>
  <c r="FH49" i="33" s="1"/>
  <c r="GZ49" i="33" s="1"/>
  <c r="MB50" i="33" s="1"/>
  <c r="QM49" i="33"/>
  <c r="PQ49" i="33" s="1"/>
  <c r="EQ49" i="33" s="1"/>
  <c r="LG49" i="33"/>
  <c r="LI49" i="33"/>
  <c r="KU50" i="33"/>
  <c r="IA49" i="33"/>
  <c r="KO49" i="33" s="1"/>
  <c r="HB50" i="33"/>
  <c r="MD51" i="33" s="1"/>
  <c r="GX50" i="33"/>
  <c r="QF50" i="33" s="1"/>
  <c r="PJ50" i="33" s="1"/>
  <c r="EJ50" i="33" s="1"/>
  <c r="LS51" i="33"/>
  <c r="PY50" i="33"/>
  <c r="PC50" i="33" s="1"/>
  <c r="EC50" i="33" s="1"/>
  <c r="GY49" i="33"/>
  <c r="QG49" i="33" s="1"/>
  <c r="PK49" i="33" s="1"/>
  <c r="EK49" i="33" s="1"/>
  <c r="DA51" i="33"/>
  <c r="CL50" i="33"/>
  <c r="CM50" i="33"/>
  <c r="CO50" i="33"/>
  <c r="OM49" i="33"/>
  <c r="KV49" i="33"/>
  <c r="FT49" i="33" s="1"/>
  <c r="NX51" i="33"/>
  <c r="Z50" i="33"/>
  <c r="AV50" i="33" s="1"/>
  <c r="IL50" i="33"/>
  <c r="NP50" i="33"/>
  <c r="NZ50"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NQ50" i="33" l="1"/>
  <c r="MX49" i="33"/>
  <c r="LK49" i="33"/>
  <c r="GI49" i="33" s="1"/>
  <c r="RI49" i="33" s="1"/>
  <c r="JI50" i="33"/>
  <c r="JU51" i="33"/>
  <c r="JG50" i="33"/>
  <c r="JF50" i="33"/>
  <c r="FS50" i="33"/>
  <c r="QS50" i="33" s="1"/>
  <c r="GG49" i="33"/>
  <c r="OS49" i="33" s="1"/>
  <c r="GE49" i="33"/>
  <c r="NU50" i="33" s="1"/>
  <c r="HT50" i="33"/>
  <c r="KH50" i="33" s="1"/>
  <c r="HX50" i="33"/>
  <c r="KL50" i="33" s="1"/>
  <c r="LZ51" i="33"/>
  <c r="QJ50" i="33"/>
  <c r="PN50" i="33" s="1"/>
  <c r="EN50" i="33" s="1"/>
  <c r="MA50" i="33"/>
  <c r="HU49" i="33"/>
  <c r="KI49" i="33" s="1"/>
  <c r="KW50" i="33"/>
  <c r="DH50" i="33"/>
  <c r="EZ50" i="33" s="1"/>
  <c r="MP50" i="33" s="1"/>
  <c r="DW51" i="33"/>
  <c r="FO51" i="33" s="1"/>
  <c r="HG51" i="33" s="1"/>
  <c r="IC51" i="33" s="1"/>
  <c r="KQ51" i="33" s="1"/>
  <c r="DK50" i="33"/>
  <c r="FC50" i="33" s="1"/>
  <c r="MS50" i="33" s="1"/>
  <c r="DI50" i="33"/>
  <c r="FA50" i="33" s="1"/>
  <c r="GS50" i="33" s="1"/>
  <c r="HO50" i="33" s="1"/>
  <c r="KC50" i="33" s="1"/>
  <c r="QT49" i="33"/>
  <c r="QH49" i="33"/>
  <c r="PL49" i="33" s="1"/>
  <c r="HV49" i="33"/>
  <c r="KJ49" i="33" s="1"/>
  <c r="AC50" i="33"/>
  <c r="BR50" i="33"/>
  <c r="OF49" i="33"/>
  <c r="IO50" i="33"/>
  <c r="AB50" i="33"/>
  <c r="IN50" i="33"/>
  <c r="AJ51" i="33"/>
  <c r="IV51" i="33"/>
  <c r="NJ50" i="33"/>
  <c r="AP51" i="33"/>
  <c r="BL51" i="33" s="1"/>
  <c r="AL50" i="33"/>
  <c r="IX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NI51" i="33" l="1"/>
  <c r="IG51" i="33" s="1"/>
  <c r="MQ50" i="33"/>
  <c r="NE51" i="33"/>
  <c r="OE50" i="33"/>
  <c r="NY50" i="33"/>
  <c r="IW50" i="33" s="1"/>
  <c r="NW50" i="33"/>
  <c r="IU50" i="33" s="1"/>
  <c r="OU49" i="33"/>
  <c r="OQ49" i="33"/>
  <c r="RE49" i="33"/>
  <c r="FU50" i="33"/>
  <c r="OG50" i="33" s="1"/>
  <c r="RG49" i="33"/>
  <c r="GR50" i="33"/>
  <c r="LT51" i="33" s="1"/>
  <c r="LH50" i="33"/>
  <c r="MI52" i="33"/>
  <c r="LU51" i="33"/>
  <c r="QO51" i="33"/>
  <c r="PS51" i="33" s="1"/>
  <c r="ES51" i="33" s="1"/>
  <c r="QA50" i="33"/>
  <c r="PE50" i="33" s="1"/>
  <c r="EE50" i="33" s="1"/>
  <c r="GU50" i="33"/>
  <c r="HQ50" i="33" s="1"/>
  <c r="KE50" i="33" s="1"/>
  <c r="LF49" i="33"/>
  <c r="EL49" i="33"/>
  <c r="CH51" i="33"/>
  <c r="CN50" i="33"/>
  <c r="RB50" i="33"/>
  <c r="RC49" i="33"/>
  <c r="AY50" i="33"/>
  <c r="BU50" i="33" s="1"/>
  <c r="BH50" i="33"/>
  <c r="CD50" i="33" s="1"/>
  <c r="BF51" i="33"/>
  <c r="CB51" i="33" s="1"/>
  <c r="AG50" i="33"/>
  <c r="IS50" i="33"/>
  <c r="AX50" i="33"/>
  <c r="BT50" i="33" s="1"/>
  <c r="IH50" i="33"/>
  <c r="V50"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U51" i="33" l="1"/>
  <c r="AQ51" i="33" s="1"/>
  <c r="JB51" i="33"/>
  <c r="JH50" i="33"/>
  <c r="AK50" i="33"/>
  <c r="BG50" i="33" s="1"/>
  <c r="CC50" i="33" s="1"/>
  <c r="NK51" i="33"/>
  <c r="II51" i="33" s="1"/>
  <c r="PZ50" i="33"/>
  <c r="PD50" i="33" s="1"/>
  <c r="ED50" i="33" s="1"/>
  <c r="HN50" i="33"/>
  <c r="KB50" i="33" s="1"/>
  <c r="AI50" i="33"/>
  <c r="BE50" i="33" s="1"/>
  <c r="CA50" i="33" s="1"/>
  <c r="QU50" i="33"/>
  <c r="GD49" i="33"/>
  <c r="OP49" i="33" s="1"/>
  <c r="GF50" i="33"/>
  <c r="NV51" i="33" s="1"/>
  <c r="AH51" i="33" s="1"/>
  <c r="QC50" i="33"/>
  <c r="PG50" i="33" s="1"/>
  <c r="EG50" i="33" s="1"/>
  <c r="DJ50" i="33"/>
  <c r="FB50" i="33" s="1"/>
  <c r="MR50" i="33" s="1"/>
  <c r="DD51" i="33"/>
  <c r="EV51" i="33" s="1"/>
  <c r="ML51" i="33" s="1"/>
  <c r="LW51" i="33"/>
  <c r="CP50" i="33"/>
  <c r="CZ50" i="33"/>
  <c r="CX51" i="33"/>
  <c r="CQ50" i="33"/>
  <c r="NR51" i="33"/>
  <c r="W51" i="33"/>
  <c r="AS51"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BM51" i="33" l="1"/>
  <c r="KX50" i="33"/>
  <c r="FV50" i="33" s="1"/>
  <c r="JK50" i="33"/>
  <c r="JR51" i="33"/>
  <c r="JT50" i="33"/>
  <c r="JJ50" i="33"/>
  <c r="NT50" i="33"/>
  <c r="AF50" i="33" s="1"/>
  <c r="LA50" i="33"/>
  <c r="FY50" i="33" s="1"/>
  <c r="QY50" i="33" s="1"/>
  <c r="RF50" i="33"/>
  <c r="OR50" i="33"/>
  <c r="RD49" i="33"/>
  <c r="IT51" i="33"/>
  <c r="GT50" i="33"/>
  <c r="LV51" i="33" s="1"/>
  <c r="GN51" i="33"/>
  <c r="LP52" i="33" s="1"/>
  <c r="DT51" i="33"/>
  <c r="FL51" i="33" s="1"/>
  <c r="NB51" i="33" s="1"/>
  <c r="DV50" i="33"/>
  <c r="FN50" i="33" s="1"/>
  <c r="HF50" i="33" s="1"/>
  <c r="IB50" i="33" s="1"/>
  <c r="KP50" i="33" s="1"/>
  <c r="DL50" i="33"/>
  <c r="FD50" i="33" s="1"/>
  <c r="MT50" i="33" s="1"/>
  <c r="DM50" i="33"/>
  <c r="FE50" i="33" s="1"/>
  <c r="GW50" i="33" s="1"/>
  <c r="HS50" i="33" s="1"/>
  <c r="KG50" i="33" s="1"/>
  <c r="CW50" i="33"/>
  <c r="CU50" i="33"/>
  <c r="CJ50" i="33"/>
  <c r="CY50" i="33"/>
  <c r="CI51" i="33"/>
  <c r="RK51" i="33"/>
  <c r="QW50" i="33"/>
  <c r="QV50" i="33"/>
  <c r="IQ50" i="33"/>
  <c r="AE50" i="33"/>
  <c r="BA50" i="33" s="1"/>
  <c r="AD51" i="33"/>
  <c r="IP51" i="33"/>
  <c r="BO51" i="33"/>
  <c r="BD51" i="33"/>
  <c r="BZ51" i="33" s="1"/>
  <c r="OW51" i="33"/>
  <c r="OI50" i="33"/>
  <c r="OH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ND50" i="33" l="1"/>
  <c r="MU50" i="33"/>
  <c r="OK50" i="33"/>
  <c r="JS50" i="33"/>
  <c r="JD50" i="33"/>
  <c r="JO50" i="33"/>
  <c r="JC51" i="33"/>
  <c r="JQ50" i="33"/>
  <c r="IR50" i="33"/>
  <c r="HD51" i="33"/>
  <c r="QL51" i="33" s="1"/>
  <c r="PP51" i="33" s="1"/>
  <c r="EP51" i="33" s="1"/>
  <c r="HP50" i="33"/>
  <c r="KD50" i="33" s="1"/>
  <c r="HJ51" i="33"/>
  <c r="JX51" i="33" s="1"/>
  <c r="QB50" i="33"/>
  <c r="PF50" i="33" s="1"/>
  <c r="EF50" i="33" s="1"/>
  <c r="PV51" i="33"/>
  <c r="OZ51" i="33" s="1"/>
  <c r="DZ51" i="33" s="1"/>
  <c r="GV50" i="33"/>
  <c r="LX51" i="33" s="1"/>
  <c r="DU50" i="33"/>
  <c r="FM50" i="33" s="1"/>
  <c r="NC50" i="33" s="1"/>
  <c r="DF50" i="33"/>
  <c r="EX50" i="33" s="1"/>
  <c r="MN50" i="33" s="1"/>
  <c r="DQ50" i="33"/>
  <c r="FI50" i="33" s="1"/>
  <c r="HA50" i="33" s="1"/>
  <c r="QI50" i="33" s="1"/>
  <c r="DE51" i="33"/>
  <c r="EW51" i="33" s="1"/>
  <c r="GO51" i="33" s="1"/>
  <c r="HK51" i="33" s="1"/>
  <c r="JY51" i="33" s="1"/>
  <c r="DS50" i="33"/>
  <c r="FK50" i="33" s="1"/>
  <c r="NA50" i="33" s="1"/>
  <c r="MH51" i="33"/>
  <c r="CV51" i="33"/>
  <c r="CK51" i="33"/>
  <c r="LY51" i="33"/>
  <c r="QE50" i="33"/>
  <c r="PI50" i="33" s="1"/>
  <c r="EI50" i="33" s="1"/>
  <c r="QN50" i="33"/>
  <c r="PR50" i="33" s="1"/>
  <c r="ER50"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MY50" i="33" l="1"/>
  <c r="MM51" i="33"/>
  <c r="JE51" i="33"/>
  <c r="JP51" i="33"/>
  <c r="LJ51" i="33"/>
  <c r="GH51" i="33" s="1"/>
  <c r="RH51" i="33" s="1"/>
  <c r="HZ51" i="33"/>
  <c r="KN51" i="33" s="1"/>
  <c r="MF52" i="33"/>
  <c r="KZ50" i="33"/>
  <c r="FX50" i="33" s="1"/>
  <c r="QX50" i="33" s="1"/>
  <c r="KT51" i="33"/>
  <c r="FR51" i="33" s="1"/>
  <c r="QR51" i="33" s="1"/>
  <c r="QD50" i="33"/>
  <c r="PH50" i="33" s="1"/>
  <c r="EH50" i="33" s="1"/>
  <c r="HC50" i="33"/>
  <c r="ME51" i="33" s="1"/>
  <c r="LQ52" i="33"/>
  <c r="HR50" i="33"/>
  <c r="KF50" i="33" s="1"/>
  <c r="PW51" i="33"/>
  <c r="PA51" i="33" s="1"/>
  <c r="EA51" i="33" s="1"/>
  <c r="HE50" i="33"/>
  <c r="MG51" i="33" s="1"/>
  <c r="DG51" i="33"/>
  <c r="EY51" i="33" s="1"/>
  <c r="MO51" i="33" s="1"/>
  <c r="GP50" i="33"/>
  <c r="LR51" i="33" s="1"/>
  <c r="DR51" i="33"/>
  <c r="FJ51" i="33" s="1"/>
  <c r="MZ51" i="33" s="1"/>
  <c r="HW50" i="33"/>
  <c r="KK50" i="33" s="1"/>
  <c r="CS50" i="33"/>
  <c r="CT50" i="33"/>
  <c r="CR51" i="33"/>
  <c r="MC51" i="33"/>
  <c r="IY52" i="33"/>
  <c r="AM52" i="33"/>
  <c r="IJ51" i="33"/>
  <c r="X51" i="33"/>
  <c r="IM51" i="33"/>
  <c r="AA51" i="33"/>
  <c r="IK51" i="33"/>
  <c r="Y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EM50" i="33" s="1"/>
  <c r="JA161" i="32"/>
  <c r="KM109" i="32"/>
  <c r="KN109" i="32" s="1"/>
  <c r="KS109" i="32"/>
  <c r="KR110" i="32"/>
  <c r="KH110" i="32" s="1"/>
  <c r="JL51" i="33" l="1"/>
  <c r="JN50" i="33"/>
  <c r="JM50" i="33"/>
  <c r="OJ50" i="33"/>
  <c r="OT51" i="33"/>
  <c r="LB50" i="33"/>
  <c r="FZ50" i="33" s="1"/>
  <c r="QZ50" i="33" s="1"/>
  <c r="OD51" i="33"/>
  <c r="QK50" i="33"/>
  <c r="PO50" i="33" s="1"/>
  <c r="EO50" i="33" s="1"/>
  <c r="PX50" i="33"/>
  <c r="PB50" i="33" s="1"/>
  <c r="EB50" i="33" s="1"/>
  <c r="QM50" i="33"/>
  <c r="PQ50" i="33" s="1"/>
  <c r="EQ50" i="33" s="1"/>
  <c r="HY50" i="33"/>
  <c r="KM50" i="33" s="1"/>
  <c r="HL50" i="33"/>
  <c r="JZ50" i="33" s="1"/>
  <c r="HB51" i="33"/>
  <c r="QJ51" i="33" s="1"/>
  <c r="PN51" i="33" s="1"/>
  <c r="EN51" i="33" s="1"/>
  <c r="DP50" i="33"/>
  <c r="FH50" i="33" s="1"/>
  <c r="MX50" i="33" s="1"/>
  <c r="DO50" i="33"/>
  <c r="FG50" i="33" s="1"/>
  <c r="GY50" i="33" s="1"/>
  <c r="HU50" i="33" s="1"/>
  <c r="KI50" i="33" s="1"/>
  <c r="GQ51" i="33"/>
  <c r="LS52" i="33" s="1"/>
  <c r="IA50" i="33"/>
  <c r="KO50" i="33" s="1"/>
  <c r="DN51" i="33"/>
  <c r="FF51" i="33" s="1"/>
  <c r="GX51" i="33" s="1"/>
  <c r="LZ52" i="33" s="1"/>
  <c r="RJ50" i="33"/>
  <c r="RA50" i="33"/>
  <c r="AW51" i="33"/>
  <c r="BS51" i="33" s="1"/>
  <c r="NH52" i="33"/>
  <c r="NX52" i="33"/>
  <c r="BI52" i="33"/>
  <c r="CE52" i="33" s="1"/>
  <c r="NN51" i="33"/>
  <c r="AU51" i="33"/>
  <c r="BQ51" i="33" s="1"/>
  <c r="AT51" i="33"/>
  <c r="BP51" i="33" s="1"/>
  <c r="OV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MW50" i="33" l="1"/>
  <c r="MV51" i="33"/>
  <c r="LI50" i="33"/>
  <c r="GG50" i="33" s="1"/>
  <c r="RG50" i="33" s="1"/>
  <c r="HX51" i="33"/>
  <c r="KL51" i="33" s="1"/>
  <c r="KV50" i="33"/>
  <c r="MD52" i="33"/>
  <c r="PY51" i="33"/>
  <c r="PC51" i="33" s="1"/>
  <c r="EC51" i="33" s="1"/>
  <c r="MA51" i="33"/>
  <c r="QG50" i="33"/>
  <c r="PK50" i="33" s="1"/>
  <c r="EK50" i="33" s="1"/>
  <c r="HT51" i="33"/>
  <c r="KH51" i="33" s="1"/>
  <c r="GZ50" i="33"/>
  <c r="HV50" i="33" s="1"/>
  <c r="KJ50" i="33" s="1"/>
  <c r="QF51" i="33"/>
  <c r="PJ51" i="33" s="1"/>
  <c r="EJ51" i="33" s="1"/>
  <c r="HM51" i="33"/>
  <c r="KA51" i="33" s="1"/>
  <c r="CO51" i="33"/>
  <c r="DA52" i="33"/>
  <c r="CM51" i="33"/>
  <c r="CL51" i="33"/>
  <c r="RI50" i="33"/>
  <c r="RE50" i="33"/>
  <c r="QS51" i="33"/>
  <c r="LH51" i="33"/>
  <c r="GF51" i="33" s="1"/>
  <c r="NQ51" i="33"/>
  <c r="AJ52" i="33"/>
  <c r="IV52" i="33"/>
  <c r="NP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JU52" i="33" l="1"/>
  <c r="JI51" i="33"/>
  <c r="JG51" i="33"/>
  <c r="JF51" i="33"/>
  <c r="NW51" i="33"/>
  <c r="AI51" i="33" s="1"/>
  <c r="KW51" i="33"/>
  <c r="FU51" i="33" s="1"/>
  <c r="QU51" i="33" s="1"/>
  <c r="FT50" i="33"/>
  <c r="NJ51" i="33" s="1"/>
  <c r="IH51" i="33" s="1"/>
  <c r="OS50" i="33"/>
  <c r="MB51" i="33"/>
  <c r="QH50" i="33"/>
  <c r="PL50" i="33" s="1"/>
  <c r="EL50" i="33" s="1"/>
  <c r="DK51" i="33"/>
  <c r="FC51" i="33" s="1"/>
  <c r="MS51" i="33" s="1"/>
  <c r="DH51" i="33"/>
  <c r="EZ51" i="33" s="1"/>
  <c r="MP51" i="33" s="1"/>
  <c r="DI51" i="33"/>
  <c r="FA51" i="33" s="1"/>
  <c r="MQ51" i="33" s="1"/>
  <c r="DW52" i="33"/>
  <c r="FO52" i="33" s="1"/>
  <c r="HG52" i="33" s="1"/>
  <c r="RF51" i="33"/>
  <c r="OR51" i="33"/>
  <c r="IX51" i="33"/>
  <c r="AL51" i="33"/>
  <c r="BH51" i="33" s="1"/>
  <c r="BF52" i="33"/>
  <c r="CB52" i="33" s="1"/>
  <c r="NV52" i="33"/>
  <c r="IN51" i="33"/>
  <c r="AB51" i="33"/>
  <c r="IO51" i="33"/>
  <c r="AC51" i="33"/>
  <c r="NU51" i="33"/>
  <c r="AP52" i="33"/>
  <c r="BL52" i="33" s="1"/>
  <c r="NI52" i="33"/>
  <c r="NY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NE52" i="33" l="1"/>
  <c r="V51" i="33"/>
  <c r="AR51" i="33" s="1"/>
  <c r="BN51" i="33" s="1"/>
  <c r="OG51" i="33"/>
  <c r="IU51" i="33"/>
  <c r="GU51" i="33"/>
  <c r="QC51" i="33" s="1"/>
  <c r="PG51" i="33" s="1"/>
  <c r="EG51" i="33" s="1"/>
  <c r="OF50" i="33"/>
  <c r="QT50" i="33"/>
  <c r="GR51" i="33"/>
  <c r="LT52" i="33" s="1"/>
  <c r="LF50" i="33"/>
  <c r="GS51" i="33"/>
  <c r="LU52" i="33" s="1"/>
  <c r="CH52" i="33"/>
  <c r="CX52" i="33"/>
  <c r="CN51" i="33"/>
  <c r="RC50" i="33"/>
  <c r="RB51" i="33"/>
  <c r="CD51" i="33"/>
  <c r="IS51" i="33"/>
  <c r="AG51" i="33"/>
  <c r="NK52" i="33"/>
  <c r="IW51" i="33"/>
  <c r="AK51" i="33"/>
  <c r="AX51" i="33"/>
  <c r="BT51" i="33" s="1"/>
  <c r="IT52" i="33"/>
  <c r="AH52" i="33"/>
  <c r="IG52" i="33"/>
  <c r="U52" i="33"/>
  <c r="QO52" i="33"/>
  <c r="PS52" i="33" s="1"/>
  <c r="ES52" i="33" s="1"/>
  <c r="IC52" i="33"/>
  <c r="KQ52" i="33" s="1"/>
  <c r="MI53" i="33"/>
  <c r="AY51" i="33"/>
  <c r="BU51" i="33" s="1"/>
  <c r="BE51" i="33"/>
  <c r="CA51" i="33" s="1"/>
  <c r="OO50" i="33"/>
  <c r="ON51"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HQ51" i="33" l="1"/>
  <c r="KE51" i="33" s="1"/>
  <c r="JB52" i="33"/>
  <c r="JR52" i="33"/>
  <c r="PZ51" i="33"/>
  <c r="PD51" i="33" s="1"/>
  <c r="ED51" i="33" s="1"/>
  <c r="LW52" i="33"/>
  <c r="DJ51" i="33"/>
  <c r="FB51" i="33" s="1"/>
  <c r="MR51" i="33" s="1"/>
  <c r="JH51" i="33"/>
  <c r="GD50" i="33"/>
  <c r="RD50" i="33" s="1"/>
  <c r="HN51" i="33"/>
  <c r="KB51" i="33" s="1"/>
  <c r="HO51" i="33"/>
  <c r="KC51" i="33" s="1"/>
  <c r="QA51" i="33"/>
  <c r="PE51" i="33" s="1"/>
  <c r="EE51" i="33" s="1"/>
  <c r="DT52" i="33"/>
  <c r="FL52" i="33" s="1"/>
  <c r="HD52" i="33" s="1"/>
  <c r="MF53" i="33" s="1"/>
  <c r="DD52" i="33"/>
  <c r="EV52" i="33" s="1"/>
  <c r="ML52" i="33" s="1"/>
  <c r="CW51" i="33"/>
  <c r="CQ51" i="33"/>
  <c r="CZ51" i="33"/>
  <c r="CP51" i="33"/>
  <c r="CJ51" i="33"/>
  <c r="LM52" i="33"/>
  <c r="GK52" i="33" s="1"/>
  <c r="II52" i="33"/>
  <c r="W52"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B52" i="33" l="1"/>
  <c r="JJ51" i="33"/>
  <c r="JD51" i="33"/>
  <c r="JT51" i="33"/>
  <c r="JQ51" i="33"/>
  <c r="JK51" i="33"/>
  <c r="KX51" i="33"/>
  <c r="FV51" i="33" s="1"/>
  <c r="OH51" i="33" s="1"/>
  <c r="NT51" i="33"/>
  <c r="IR51" i="33" s="1"/>
  <c r="GT51" i="33"/>
  <c r="LV52" i="33" s="1"/>
  <c r="OP50" i="33"/>
  <c r="KY51" i="33"/>
  <c r="FW51" i="33" s="1"/>
  <c r="OI51" i="33" s="1"/>
  <c r="DV51" i="33"/>
  <c r="FN51" i="33" s="1"/>
  <c r="ND51" i="33" s="1"/>
  <c r="GN52" i="33"/>
  <c r="PV52" i="33" s="1"/>
  <c r="OZ52" i="33" s="1"/>
  <c r="DZ52" i="33" s="1"/>
  <c r="DM51" i="33"/>
  <c r="FE51" i="33" s="1"/>
  <c r="MU51" i="33" s="1"/>
  <c r="DF51" i="33"/>
  <c r="EX51" i="33" s="1"/>
  <c r="GP51" i="33" s="1"/>
  <c r="PX51" i="33" s="1"/>
  <c r="DS51" i="33"/>
  <c r="FK51" i="33" s="1"/>
  <c r="HC51" i="33" s="1"/>
  <c r="QK51" i="33" s="1"/>
  <c r="DL51" i="33"/>
  <c r="FD51" i="33" s="1"/>
  <c r="MT51" i="33" s="1"/>
  <c r="QL52" i="33"/>
  <c r="PP52" i="33" s="1"/>
  <c r="EP52" i="33" s="1"/>
  <c r="CI52" i="33"/>
  <c r="HZ52" i="33"/>
  <c r="KN52" i="33" s="1"/>
  <c r="CU51" i="33"/>
  <c r="CY51" i="33"/>
  <c r="CV52" i="33"/>
  <c r="RK52" i="33"/>
  <c r="QY51" i="33"/>
  <c r="OW52" i="33"/>
  <c r="AS52" i="33"/>
  <c r="BO52" i="33" s="1"/>
  <c r="IQ51" i="33"/>
  <c r="AE51" i="33"/>
  <c r="OA53" i="33"/>
  <c r="AD52" i="33"/>
  <c r="IP52"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NA51" i="33" l="1"/>
  <c r="MN51" i="33"/>
  <c r="JP52" i="33"/>
  <c r="JS51" i="33"/>
  <c r="JC52" i="33"/>
  <c r="JO51" i="33"/>
  <c r="QB51" i="33"/>
  <c r="PF51" i="33" s="1"/>
  <c r="EF51" i="33" s="1"/>
  <c r="NL52" i="33"/>
  <c r="IJ52" i="33" s="1"/>
  <c r="QV51" i="33"/>
  <c r="HP51" i="33"/>
  <c r="KD51" i="33" s="1"/>
  <c r="LP53" i="33"/>
  <c r="QW51" i="33"/>
  <c r="AF51" i="33"/>
  <c r="BB51" i="33" s="1"/>
  <c r="BX51" i="33" s="1"/>
  <c r="ME52" i="33"/>
  <c r="HF51" i="33"/>
  <c r="IB51" i="33" s="1"/>
  <c r="KP51" i="33" s="1"/>
  <c r="HY51" i="33"/>
  <c r="KM51" i="33" s="1"/>
  <c r="GV51" i="33"/>
  <c r="HR51" i="33" s="1"/>
  <c r="KF51" i="33" s="1"/>
  <c r="DR52" i="33"/>
  <c r="FJ52" i="33" s="1"/>
  <c r="MZ52" i="33" s="1"/>
  <c r="DE52" i="33"/>
  <c r="EW52" i="33" s="1"/>
  <c r="MM52" i="33" s="1"/>
  <c r="DU51" i="33"/>
  <c r="FM51" i="33" s="1"/>
  <c r="NC51" i="33" s="1"/>
  <c r="HJ52" i="33"/>
  <c r="JX52" i="33" s="1"/>
  <c r="GW51" i="33"/>
  <c r="LY52" i="33" s="1"/>
  <c r="DQ51" i="33"/>
  <c r="FI51" i="33" s="1"/>
  <c r="MY51" i="33" s="1"/>
  <c r="HL51" i="33"/>
  <c r="JZ51" i="33" s="1"/>
  <c r="CK52" i="33"/>
  <c r="LR52" i="33"/>
  <c r="IY53" i="33"/>
  <c r="AM53" i="33"/>
  <c r="BA51" i="33"/>
  <c r="BW51" i="33" s="1"/>
  <c r="AZ52" i="33"/>
  <c r="BV52" i="33" s="1"/>
  <c r="NO52" i="33"/>
  <c r="NM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EB51" i="33" s="1"/>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EO51" i="33" s="1"/>
  <c r="LJ52" i="33"/>
  <c r="GH52" i="33" s="1"/>
  <c r="QD51" i="33" l="1"/>
  <c r="PH51" i="33" s="1"/>
  <c r="EH51" i="33" s="1"/>
  <c r="JE52" i="33"/>
  <c r="X52" i="33"/>
  <c r="AT52" i="33" s="1"/>
  <c r="BP52" i="33" s="1"/>
  <c r="MH52" i="33"/>
  <c r="QN51" i="33"/>
  <c r="PR51" i="33" s="1"/>
  <c r="LL51" i="33" s="1"/>
  <c r="LX52" i="33"/>
  <c r="HS51" i="33"/>
  <c r="KG51" i="33" s="1"/>
  <c r="QE51" i="33"/>
  <c r="PI51" i="33" s="1"/>
  <c r="EI51" i="33" s="1"/>
  <c r="GO52" i="33"/>
  <c r="PW52" i="33" s="1"/>
  <c r="PA52" i="33" s="1"/>
  <c r="EA52" i="33" s="1"/>
  <c r="HB52" i="33"/>
  <c r="MD53" i="33" s="1"/>
  <c r="HA51" i="33"/>
  <c r="QI51" i="33" s="1"/>
  <c r="PM51" i="33" s="1"/>
  <c r="EM51" i="33" s="1"/>
  <c r="HE51" i="33"/>
  <c r="MG52" i="33" s="1"/>
  <c r="DG52" i="33"/>
  <c r="EY52" i="33" s="1"/>
  <c r="MO52" i="33" s="1"/>
  <c r="CT51" i="33"/>
  <c r="CR52" i="33"/>
  <c r="CS51" i="33"/>
  <c r="RH52" i="33"/>
  <c r="QX51" i="33"/>
  <c r="QR52" i="33"/>
  <c r="Y52" i="33"/>
  <c r="IK52" i="33"/>
  <c r="BI53" i="33"/>
  <c r="CE53" i="33" s="1"/>
  <c r="IM52" i="33"/>
  <c r="AA52" i="33"/>
  <c r="OT52"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JM51" i="33" l="1"/>
  <c r="JL52" i="33"/>
  <c r="JN51" i="33"/>
  <c r="ER51" i="33"/>
  <c r="GJ51" i="33"/>
  <c r="RJ51" i="33" s="1"/>
  <c r="HW51" i="33"/>
  <c r="KK51" i="33" s="1"/>
  <c r="MC52" i="33"/>
  <c r="HX52" i="33"/>
  <c r="KL52" i="33" s="1"/>
  <c r="HK52" i="33"/>
  <c r="JY52" i="33" s="1"/>
  <c r="LQ53" i="33"/>
  <c r="LC51" i="33"/>
  <c r="QJ52" i="33"/>
  <c r="PN52" i="33" s="1"/>
  <c r="EN52" i="33" s="1"/>
  <c r="IA51" i="33"/>
  <c r="KO51" i="33" s="1"/>
  <c r="QM51" i="33"/>
  <c r="PQ51" i="33" s="1"/>
  <c r="EQ51" i="33" s="1"/>
  <c r="GQ52" i="33"/>
  <c r="HM52" i="33" s="1"/>
  <c r="KA52" i="33" s="1"/>
  <c r="DO51" i="33"/>
  <c r="FG51" i="33" s="1"/>
  <c r="MW51" i="33" s="1"/>
  <c r="DN52" i="33"/>
  <c r="FF52" i="33" s="1"/>
  <c r="MV52" i="33" s="1"/>
  <c r="DP51" i="33"/>
  <c r="FH51" i="33" s="1"/>
  <c r="MX51" i="33" s="1"/>
  <c r="DA53" i="33"/>
  <c r="CL52" i="33"/>
  <c r="RG51" i="33"/>
  <c r="QT51" i="33"/>
  <c r="QZ51" i="33"/>
  <c r="NH53" i="33"/>
  <c r="NX53" i="33"/>
  <c r="AU52" i="33"/>
  <c r="BQ52" i="33" s="1"/>
  <c r="NN52" i="33"/>
  <c r="AW52" i="33"/>
  <c r="BS52" i="33" s="1"/>
  <c r="NZ52" i="33"/>
  <c r="OS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JF52" i="33" l="1"/>
  <c r="DW53" i="33"/>
  <c r="FO53" i="33" s="1"/>
  <c r="NE53" i="33" s="1"/>
  <c r="JU53" i="33"/>
  <c r="GA51" i="33"/>
  <c r="OM51" i="33" s="1"/>
  <c r="OV51" i="33"/>
  <c r="LS53" i="33"/>
  <c r="LH52" i="33"/>
  <c r="LK51" i="33"/>
  <c r="GZ51" i="33"/>
  <c r="QH51" i="33" s="1"/>
  <c r="PL51" i="33" s="1"/>
  <c r="EL51" i="33" s="1"/>
  <c r="PY52" i="33"/>
  <c r="PC52" i="33" s="1"/>
  <c r="EC52" i="33" s="1"/>
  <c r="GX52" i="33"/>
  <c r="LZ53" i="33" s="1"/>
  <c r="GY51" i="33"/>
  <c r="MA52" i="33" s="1"/>
  <c r="DH52" i="33"/>
  <c r="EZ52" i="33" s="1"/>
  <c r="MP52" i="33" s="1"/>
  <c r="CO52" i="33"/>
  <c r="CM52" i="33"/>
  <c r="RE51" i="33"/>
  <c r="QS52" i="33"/>
  <c r="NP52" i="33"/>
  <c r="IX52" i="33"/>
  <c r="AL52" i="33"/>
  <c r="BH52" i="33" s="1"/>
  <c r="T53" i="33"/>
  <c r="IF53" i="33"/>
  <c r="NJ52" i="33"/>
  <c r="NW52" i="33"/>
  <c r="Z52" i="33"/>
  <c r="IL52" i="33"/>
  <c r="AJ53" i="33"/>
  <c r="IV53" i="33"/>
  <c r="OQ51" i="33"/>
  <c r="OE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JI52" i="33" l="1"/>
  <c r="KW52" i="33"/>
  <c r="FU52" i="33" s="1"/>
  <c r="OG52" i="33" s="1"/>
  <c r="JG52" i="33"/>
  <c r="HG53" i="33"/>
  <c r="MI54" i="33" s="1"/>
  <c r="NQ52" i="33"/>
  <c r="IO52" i="33" s="1"/>
  <c r="RA51" i="33"/>
  <c r="GI51" i="33"/>
  <c r="OU51" i="33" s="1"/>
  <c r="GF52" i="33"/>
  <c r="NV53" i="33" s="1"/>
  <c r="AH53" i="33" s="1"/>
  <c r="HT52" i="33"/>
  <c r="KH52" i="33" s="1"/>
  <c r="QF52" i="33"/>
  <c r="PJ52" i="33" s="1"/>
  <c r="EJ52" i="33" s="1"/>
  <c r="MB52" i="33"/>
  <c r="HV51" i="33"/>
  <c r="KJ51" i="33" s="1"/>
  <c r="HU51" i="33"/>
  <c r="KI51" i="33" s="1"/>
  <c r="GR52" i="33"/>
  <c r="LT53" i="33" s="1"/>
  <c r="QG51" i="33"/>
  <c r="PK51" i="33" s="1"/>
  <c r="EK51" i="33" s="1"/>
  <c r="DI52" i="33"/>
  <c r="FA52" i="33" s="1"/>
  <c r="MQ52" i="33" s="1"/>
  <c r="DK52" i="33"/>
  <c r="FC52" i="33" s="1"/>
  <c r="MS52" i="33" s="1"/>
  <c r="QU52" i="33"/>
  <c r="CD52" i="33"/>
  <c r="AI52" i="33"/>
  <c r="IU52" i="33"/>
  <c r="AB52" i="33"/>
  <c r="IN52" i="33"/>
  <c r="IH52" i="33"/>
  <c r="V52" i="33"/>
  <c r="AP53" i="33"/>
  <c r="BL53" i="33" s="1"/>
  <c r="NI53" i="33"/>
  <c r="NU52" i="33"/>
  <c r="AV52" i="33"/>
  <c r="BR52" i="33" s="1"/>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QO53" i="33" l="1"/>
  <c r="PS53" i="33" s="1"/>
  <c r="ES53" i="33" s="1"/>
  <c r="LD52" i="33"/>
  <c r="GB52" i="33" s="1"/>
  <c r="RB52" i="33" s="1"/>
  <c r="AC52" i="33"/>
  <c r="LE51" i="33"/>
  <c r="GC51" i="33" s="1"/>
  <c r="OO51" i="33" s="1"/>
  <c r="IC53" i="33"/>
  <c r="KQ53" i="33" s="1"/>
  <c r="NY52" i="33"/>
  <c r="IW52" i="33" s="1"/>
  <c r="RI51" i="33"/>
  <c r="OR52" i="33"/>
  <c r="IT53" i="33"/>
  <c r="RF52" i="33"/>
  <c r="PZ52" i="33"/>
  <c r="PD52" i="33" s="1"/>
  <c r="ED52" i="33" s="1"/>
  <c r="HN52" i="33"/>
  <c r="KB52" i="33" s="1"/>
  <c r="GU52" i="33"/>
  <c r="LW53" i="33" s="1"/>
  <c r="GS52" i="33"/>
  <c r="LU53" i="33" s="1"/>
  <c r="CH53" i="33"/>
  <c r="CX53" i="33"/>
  <c r="CN52" i="33"/>
  <c r="CZ52" i="33"/>
  <c r="RD51" i="33"/>
  <c r="IG53" i="33"/>
  <c r="U53" i="33"/>
  <c r="BD53" i="33"/>
  <c r="BZ53" i="33" s="1"/>
  <c r="AY52" i="33"/>
  <c r="BU52" i="33" s="1"/>
  <c r="AR52" i="33"/>
  <c r="BN52" i="33" s="1"/>
  <c r="NK53" i="33"/>
  <c r="AG52" i="33"/>
  <c r="IS52" i="33"/>
  <c r="AX52" i="33"/>
  <c r="BT52" i="33" s="1"/>
  <c r="BE52" i="33"/>
  <c r="CA52" i="33" s="1"/>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LM53" i="33" l="1"/>
  <c r="GK53" i="33" s="1"/>
  <c r="OA54" i="33" s="1"/>
  <c r="JB53" i="33"/>
  <c r="JT52" i="33"/>
  <c r="JR53" i="33"/>
  <c r="JH52" i="33"/>
  <c r="ON52" i="33"/>
  <c r="RC51" i="33"/>
  <c r="AK52" i="33"/>
  <c r="BG52" i="33" s="1"/>
  <c r="CC52" i="33" s="1"/>
  <c r="KX52" i="33"/>
  <c r="FV52" i="33" s="1"/>
  <c r="OH52" i="33" s="1"/>
  <c r="QC52" i="33"/>
  <c r="PG52" i="33" s="1"/>
  <c r="EG52" i="33" s="1"/>
  <c r="HQ52" i="33"/>
  <c r="KE52" i="33" s="1"/>
  <c r="HO52" i="33"/>
  <c r="KC52" i="33" s="1"/>
  <c r="QA52" i="33"/>
  <c r="PE52" i="33" s="1"/>
  <c r="EE52" i="33" s="1"/>
  <c r="DJ52" i="33"/>
  <c r="FB52" i="33" s="1"/>
  <c r="MR52" i="33" s="1"/>
  <c r="DT53" i="33"/>
  <c r="FL53" i="33" s="1"/>
  <c r="NB53" i="33" s="1"/>
  <c r="DD53" i="33"/>
  <c r="EV53" i="33" s="1"/>
  <c r="GN53" i="33" s="1"/>
  <c r="HJ53" i="33" s="1"/>
  <c r="JX53" i="33" s="1"/>
  <c r="DV52" i="33"/>
  <c r="FN52" i="33" s="1"/>
  <c r="HF52" i="33" s="1"/>
  <c r="QN52" i="33" s="1"/>
  <c r="PR52" i="33" s="1"/>
  <c r="ER52" i="33" s="1"/>
  <c r="CQ52" i="33"/>
  <c r="CV53" i="33"/>
  <c r="CW52" i="33"/>
  <c r="CP52" i="33"/>
  <c r="CJ52" i="33"/>
  <c r="RK53" i="33"/>
  <c r="NR53" i="33"/>
  <c r="AQ53" i="33"/>
  <c r="BM53" i="33" s="1"/>
  <c r="NS52" i="33"/>
  <c r="BC52" i="33"/>
  <c r="BY52" i="33" s="1"/>
  <c r="NT52" i="33"/>
  <c r="W53" i="33"/>
  <c r="II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OW53" i="33" l="1"/>
  <c r="ND52" i="33"/>
  <c r="ML53" i="33"/>
  <c r="JQ52" i="33"/>
  <c r="JJ52" i="33"/>
  <c r="JP53" i="33"/>
  <c r="JD52" i="33"/>
  <c r="JK52" i="33"/>
  <c r="QV52" i="33"/>
  <c r="LA52" i="33"/>
  <c r="LP54" i="33"/>
  <c r="KY52" i="33"/>
  <c r="PV53" i="33"/>
  <c r="OZ53" i="33" s="1"/>
  <c r="DZ53" i="33" s="1"/>
  <c r="HD53" i="33"/>
  <c r="HZ53" i="33" s="1"/>
  <c r="KN53" i="33" s="1"/>
  <c r="IB52" i="33"/>
  <c r="KP52" i="33" s="1"/>
  <c r="GT52" i="33"/>
  <c r="LV53" i="33" s="1"/>
  <c r="DF52" i="33"/>
  <c r="EX52" i="33" s="1"/>
  <c r="MN52" i="33" s="1"/>
  <c r="MH53" i="33"/>
  <c r="DL52" i="33"/>
  <c r="FD52" i="33" s="1"/>
  <c r="MT52" i="33" s="1"/>
  <c r="DS52" i="33"/>
  <c r="FK52" i="33" s="1"/>
  <c r="NA52" i="33" s="1"/>
  <c r="DR53" i="33"/>
  <c r="FJ53" i="33" s="1"/>
  <c r="MZ53" i="33" s="1"/>
  <c r="DM52" i="33"/>
  <c r="FE52" i="33" s="1"/>
  <c r="MU52" i="33" s="1"/>
  <c r="CY52" i="33"/>
  <c r="CI53" i="33"/>
  <c r="CU52" i="33"/>
  <c r="NL53" i="33"/>
  <c r="AS53" i="33"/>
  <c r="BO53" i="33" s="1"/>
  <c r="IR52" i="33"/>
  <c r="AF52" i="33"/>
  <c r="IY54" i="33"/>
  <c r="AM54" i="33"/>
  <c r="BI54" i="33" s="1"/>
  <c r="IQ52" i="33"/>
  <c r="AE52" i="33"/>
  <c r="BA52" i="33" s="1"/>
  <c r="AD53" i="33"/>
  <c r="IP53"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JS52" i="33" l="1"/>
  <c r="JC53" i="33"/>
  <c r="JO52" i="33"/>
  <c r="FW52" i="33"/>
  <c r="OI52" i="33" s="1"/>
  <c r="FY52" i="33"/>
  <c r="OK52" i="33" s="1"/>
  <c r="MF54" i="33"/>
  <c r="HP52" i="33"/>
  <c r="KD52" i="33" s="1"/>
  <c r="QB52" i="33"/>
  <c r="PF52" i="33" s="1"/>
  <c r="EF52" i="33" s="1"/>
  <c r="QL53" i="33"/>
  <c r="PP53" i="33" s="1"/>
  <c r="EP53" i="33" s="1"/>
  <c r="GV52" i="33"/>
  <c r="QD52" i="33" s="1"/>
  <c r="PH52" i="33" s="1"/>
  <c r="EH52" i="33" s="1"/>
  <c r="GW52" i="33"/>
  <c r="LY53" i="33" s="1"/>
  <c r="GP52" i="33"/>
  <c r="HL52" i="33" s="1"/>
  <c r="JZ52" i="33" s="1"/>
  <c r="HC52" i="33"/>
  <c r="HY52" i="33" s="1"/>
  <c r="KM52" i="33" s="1"/>
  <c r="HB53" i="33"/>
  <c r="QJ53" i="33" s="1"/>
  <c r="PN53" i="33" s="1"/>
  <c r="EN53" i="33" s="1"/>
  <c r="DE53" i="33"/>
  <c r="EW53" i="33" s="1"/>
  <c r="MM53" i="33" s="1"/>
  <c r="DU52" i="33"/>
  <c r="FM52" i="33" s="1"/>
  <c r="NC52" i="33" s="1"/>
  <c r="DQ52" i="33"/>
  <c r="FI52" i="33" s="1"/>
  <c r="MY52" i="33" s="1"/>
  <c r="CK53" i="33"/>
  <c r="RJ52" i="33"/>
  <c r="IJ53" i="33"/>
  <c r="X53" i="33"/>
  <c r="AZ53" i="33"/>
  <c r="BV53" i="33" s="1"/>
  <c r="BB52" i="33"/>
  <c r="BX52" i="33" s="1"/>
  <c r="CE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JE53" i="33" l="1"/>
  <c r="KZ52" i="33"/>
  <c r="FX52" i="33" s="1"/>
  <c r="QX52" i="33" s="1"/>
  <c r="NM53" i="33"/>
  <c r="IK53" i="33" s="1"/>
  <c r="ME53" i="33"/>
  <c r="QW52" i="33"/>
  <c r="QY52" i="33"/>
  <c r="NO53" i="33"/>
  <c r="LJ53" i="33"/>
  <c r="HX53" i="33"/>
  <c r="KL53" i="33" s="1"/>
  <c r="LX53" i="33"/>
  <c r="HR52" i="33"/>
  <c r="KF52" i="33" s="1"/>
  <c r="MD54" i="33"/>
  <c r="LR53" i="33"/>
  <c r="QK52" i="33"/>
  <c r="PO52" i="33" s="1"/>
  <c r="EO52" i="33" s="1"/>
  <c r="HS52" i="33"/>
  <c r="KG52" i="33" s="1"/>
  <c r="QE52" i="33"/>
  <c r="PI52" i="33" s="1"/>
  <c r="EI52" i="33" s="1"/>
  <c r="PX52" i="33"/>
  <c r="PB52" i="33" s="1"/>
  <c r="EB52" i="33" s="1"/>
  <c r="HE52" i="33"/>
  <c r="MG53" i="33" s="1"/>
  <c r="HA52" i="33"/>
  <c r="MC53" i="33" s="1"/>
  <c r="DG53" i="33"/>
  <c r="EY53" i="33" s="1"/>
  <c r="MO53" i="33" s="1"/>
  <c r="GO53" i="33"/>
  <c r="HK53" i="33" s="1"/>
  <c r="JY53" i="33" s="1"/>
  <c r="CT52" i="33"/>
  <c r="DA54" i="33"/>
  <c r="CR53" i="33"/>
  <c r="CS52" i="33"/>
  <c r="QR53" i="33"/>
  <c r="LH53" i="33"/>
  <c r="GF53" i="33" s="1"/>
  <c r="LB52" i="33"/>
  <c r="FZ52" i="33" s="1"/>
  <c r="AT53" i="33"/>
  <c r="BP53" i="33" s="1"/>
  <c r="NZ53"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Y53" i="33" l="1"/>
  <c r="JN52" i="33"/>
  <c r="JM52" i="33"/>
  <c r="JU54" i="33"/>
  <c r="JL53" i="33"/>
  <c r="LC52" i="33"/>
  <c r="GA52" i="33" s="1"/>
  <c r="OM52" i="33" s="1"/>
  <c r="AA53" i="33"/>
  <c r="AW53" i="33" s="1"/>
  <c r="BS53" i="33" s="1"/>
  <c r="CO53" i="33" s="1"/>
  <c r="IM53" i="33"/>
  <c r="GH53" i="33"/>
  <c r="NX54" i="33" s="1"/>
  <c r="IV54" i="33" s="1"/>
  <c r="KV52" i="33"/>
  <c r="QI52" i="33"/>
  <c r="PM52" i="33" s="1"/>
  <c r="EM52" i="33" s="1"/>
  <c r="LI52" i="33"/>
  <c r="QM52" i="33"/>
  <c r="PQ52" i="33" s="1"/>
  <c r="EQ52" i="33" s="1"/>
  <c r="HW52" i="33"/>
  <c r="KK52" i="33" s="1"/>
  <c r="IA52" i="33"/>
  <c r="KO52" i="33" s="1"/>
  <c r="GQ53" i="33"/>
  <c r="PY53" i="33" s="1"/>
  <c r="PC53" i="33" s="1"/>
  <c r="EC53" i="33" s="1"/>
  <c r="PW53" i="33"/>
  <c r="PA53" i="33" s="1"/>
  <c r="EA53" i="33" s="1"/>
  <c r="LQ54" i="33"/>
  <c r="DP52" i="33"/>
  <c r="FH52" i="33" s="1"/>
  <c r="MX52" i="33" s="1"/>
  <c r="DO52" i="33"/>
  <c r="FG52" i="33" s="1"/>
  <c r="GY52" i="33" s="1"/>
  <c r="DN53" i="33"/>
  <c r="FF53" i="33" s="1"/>
  <c r="MV53" i="33" s="1"/>
  <c r="DW54" i="33"/>
  <c r="FO54" i="33" s="1"/>
  <c r="NE54" i="33" s="1"/>
  <c r="CL53" i="33"/>
  <c r="RF53" i="33"/>
  <c r="QZ52" i="33"/>
  <c r="OL52" i="33"/>
  <c r="OR53" i="33"/>
  <c r="NV54" i="33"/>
  <c r="AU53" i="33"/>
  <c r="BQ53" i="33" s="1"/>
  <c r="NH54" i="33"/>
  <c r="IX53" i="33"/>
  <c r="AL53" i="33"/>
  <c r="NN53" i="33"/>
  <c r="NP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MW52" i="33" l="1"/>
  <c r="JF53" i="33"/>
  <c r="JI53" i="33"/>
  <c r="RA52" i="33"/>
  <c r="AJ54" i="33"/>
  <c r="BF54" i="33" s="1"/>
  <c r="CB54" i="33" s="1"/>
  <c r="OT53" i="33"/>
  <c r="RH53" i="33"/>
  <c r="GG52" i="33"/>
  <c r="NW53" i="33" s="1"/>
  <c r="IU53" i="33" s="1"/>
  <c r="FT52" i="33"/>
  <c r="LK52" i="33"/>
  <c r="LG52" i="33"/>
  <c r="KU53" i="33"/>
  <c r="KW53" i="33"/>
  <c r="HM53" i="33"/>
  <c r="KA53" i="33" s="1"/>
  <c r="HG54" i="33"/>
  <c r="QO54" i="33" s="1"/>
  <c r="PS54" i="33" s="1"/>
  <c r="ES54" i="33" s="1"/>
  <c r="GZ52" i="33"/>
  <c r="MB53" i="33" s="1"/>
  <c r="GX53" i="33"/>
  <c r="QF53" i="33" s="1"/>
  <c r="PJ53" i="33" s="1"/>
  <c r="EJ53" i="33" s="1"/>
  <c r="LS54" i="33"/>
  <c r="DK53" i="33"/>
  <c r="FC53" i="33" s="1"/>
  <c r="MS53" i="33" s="1"/>
  <c r="DH53" i="33"/>
  <c r="EZ53" i="33" s="1"/>
  <c r="MP53" i="33" s="1"/>
  <c r="CM53" i="33"/>
  <c r="NQ53" i="33"/>
  <c r="BH53" i="33"/>
  <c r="CD53" i="33" s="1"/>
  <c r="IN53" i="33"/>
  <c r="AB53" i="33"/>
  <c r="AX53" i="33" s="1"/>
  <c r="T54" i="33"/>
  <c r="IF54" i="33"/>
  <c r="MA53" i="33"/>
  <c r="HU52" i="33"/>
  <c r="KI52" i="33" s="1"/>
  <c r="QG52" i="33"/>
  <c r="PK52" i="33" s="1"/>
  <c r="EK52" i="33" s="1"/>
  <c r="NJ53" i="33"/>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JG53" i="33" l="1"/>
  <c r="AI53" i="33"/>
  <c r="BE53" i="33" s="1"/>
  <c r="CA53" i="33" s="1"/>
  <c r="RG52" i="33"/>
  <c r="OS52" i="33"/>
  <c r="GI52" i="33"/>
  <c r="OU52" i="33" s="1"/>
  <c r="OF52" i="33"/>
  <c r="FS53" i="33"/>
  <c r="OE53" i="33" s="1"/>
  <c r="QT52" i="33"/>
  <c r="FU53" i="33"/>
  <c r="OG53" i="33" s="1"/>
  <c r="GE52" i="33"/>
  <c r="RE52" i="33" s="1"/>
  <c r="MI55" i="33"/>
  <c r="IC54" i="33"/>
  <c r="KQ54" i="33" s="1"/>
  <c r="HV52" i="33"/>
  <c r="KJ52" i="33" s="1"/>
  <c r="GU53" i="33"/>
  <c r="LW54" i="33" s="1"/>
  <c r="HT53" i="33"/>
  <c r="KH53" i="33" s="1"/>
  <c r="LZ54" i="33"/>
  <c r="QH52" i="33"/>
  <c r="PL52" i="33" s="1"/>
  <c r="EL52" i="33" s="1"/>
  <c r="GR53" i="33"/>
  <c r="HN53" i="33" s="1"/>
  <c r="KB53" i="33" s="1"/>
  <c r="DI53" i="33"/>
  <c r="FA53" i="33" s="1"/>
  <c r="MQ53" i="33" s="1"/>
  <c r="CZ53" i="33"/>
  <c r="CX54" i="33"/>
  <c r="LM54" i="33"/>
  <c r="GK54" i="33" s="1"/>
  <c r="LE52" i="33"/>
  <c r="GC52" i="33" s="1"/>
  <c r="LD53" i="33"/>
  <c r="GB53" i="33" s="1"/>
  <c r="BT53" i="33"/>
  <c r="NK54" i="33"/>
  <c r="BD54" i="33"/>
  <c r="BZ54" i="33" s="1"/>
  <c r="AP54" i="33"/>
  <c r="BL54" i="33" s="1"/>
  <c r="NI54" i="33"/>
  <c r="AV53" i="33"/>
  <c r="BR53" i="33" s="1"/>
  <c r="IH53" i="33"/>
  <c r="V53" i="33"/>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JR54" i="33" l="1"/>
  <c r="JT53" i="33"/>
  <c r="NY53" i="33"/>
  <c r="AK53" i="33" s="1"/>
  <c r="NU53" i="33"/>
  <c r="AG53" i="33" s="1"/>
  <c r="QC53" i="33"/>
  <c r="PG53" i="33" s="1"/>
  <c r="EG53" i="33" s="1"/>
  <c r="LT54" i="33"/>
  <c r="OQ52" i="33"/>
  <c r="RI52" i="33"/>
  <c r="QS53" i="33"/>
  <c r="QU53" i="33"/>
  <c r="LF52" i="33"/>
  <c r="GD52" i="33" s="1"/>
  <c r="RD52" i="33" s="1"/>
  <c r="HQ53" i="33"/>
  <c r="KE53" i="33" s="1"/>
  <c r="PZ53" i="33"/>
  <c r="PD53" i="33" s="1"/>
  <c r="ED53" i="33" s="1"/>
  <c r="DT54" i="33"/>
  <c r="FL54" i="33" s="1"/>
  <c r="NB54" i="33" s="1"/>
  <c r="GS53" i="33"/>
  <c r="QA53" i="33" s="1"/>
  <c r="PE53" i="33" s="1"/>
  <c r="EE53" i="33" s="1"/>
  <c r="DV53" i="33"/>
  <c r="FN53" i="33" s="1"/>
  <c r="ND53" i="33" s="1"/>
  <c r="CV54" i="33"/>
  <c r="CN53" i="33"/>
  <c r="CP53" i="33"/>
  <c r="CW53" i="33"/>
  <c r="CH54" i="33"/>
  <c r="RC52" i="33"/>
  <c r="RK54" i="33"/>
  <c r="RB53" i="33"/>
  <c r="LA53" i="33"/>
  <c r="FY53" i="33" s="1"/>
  <c r="OW54" i="33"/>
  <c r="OO52" i="33"/>
  <c r="ON53" i="33"/>
  <c r="NR54" i="33"/>
  <c r="AY53" i="33"/>
  <c r="BU53" i="33" s="1"/>
  <c r="IG54" i="33"/>
  <c r="U54" i="33"/>
  <c r="II54" i="33"/>
  <c r="W54" i="33"/>
  <c r="AR53" i="33"/>
  <c r="BN53" i="33" s="1"/>
  <c r="OA55" i="33"/>
  <c r="NS53"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JH53" i="33" l="1"/>
  <c r="JB54" i="33"/>
  <c r="JP54" i="33"/>
  <c r="JQ53" i="33"/>
  <c r="JJ53" i="33"/>
  <c r="IS53" i="33"/>
  <c r="IW53" i="33"/>
  <c r="OP52" i="33"/>
  <c r="KX53" i="33"/>
  <c r="FV53" i="33" s="1"/>
  <c r="QV53" i="33" s="1"/>
  <c r="HO53" i="33"/>
  <c r="KC53" i="33" s="1"/>
  <c r="HD54" i="33"/>
  <c r="MF55" i="33" s="1"/>
  <c r="LU54" i="33"/>
  <c r="DJ53" i="33"/>
  <c r="FB53" i="33" s="1"/>
  <c r="MR53" i="33" s="1"/>
  <c r="HF53" i="33"/>
  <c r="MH54" i="33" s="1"/>
  <c r="DD54" i="33"/>
  <c r="EV54" i="33" s="1"/>
  <c r="ML54" i="33" s="1"/>
  <c r="DR54" i="33"/>
  <c r="FJ54" i="33" s="1"/>
  <c r="HB54" i="33" s="1"/>
  <c r="HX54" i="33" s="1"/>
  <c r="KL54" i="33" s="1"/>
  <c r="DL53" i="33"/>
  <c r="FD53" i="33" s="1"/>
  <c r="MT53" i="33" s="1"/>
  <c r="DS53" i="33"/>
  <c r="FK53" i="33" s="1"/>
  <c r="NA53" i="33" s="1"/>
  <c r="CJ53" i="33"/>
  <c r="CQ53" i="33"/>
  <c r="QY53" i="33"/>
  <c r="OK53" i="33"/>
  <c r="AS54" i="33"/>
  <c r="BO54" i="33" s="1"/>
  <c r="IP54" i="33"/>
  <c r="AD54" i="33"/>
  <c r="BG53" i="33"/>
  <c r="CC53" i="33" s="1"/>
  <c r="AE53" i="33"/>
  <c r="IQ53" i="33"/>
  <c r="AQ54" i="33"/>
  <c r="BM54" i="33" s="1"/>
  <c r="BC53" i="33"/>
  <c r="BY53" i="33" s="1"/>
  <c r="NT53" i="33"/>
  <c r="AM55" i="33"/>
  <c r="IY55" i="33"/>
  <c r="NO54"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MZ54" i="33" l="1"/>
  <c r="JD53" i="33"/>
  <c r="JK53" i="33"/>
  <c r="OH53" i="33"/>
  <c r="HZ54" i="33"/>
  <c r="KN54" i="33" s="1"/>
  <c r="QL54" i="33"/>
  <c r="PP54" i="33" s="1"/>
  <c r="EP54" i="33" s="1"/>
  <c r="GT53" i="33"/>
  <c r="QB53" i="33" s="1"/>
  <c r="PF53" i="33" s="1"/>
  <c r="EF53" i="33" s="1"/>
  <c r="IB53" i="33"/>
  <c r="KP53" i="33" s="1"/>
  <c r="QN53" i="33"/>
  <c r="PR53" i="33" s="1"/>
  <c r="ER53" i="33" s="1"/>
  <c r="GN54" i="33"/>
  <c r="PV54" i="33" s="1"/>
  <c r="OZ54" i="33" s="1"/>
  <c r="DZ54" i="33" s="1"/>
  <c r="GV53" i="33"/>
  <c r="HR53" i="33" s="1"/>
  <c r="KF53" i="33" s="1"/>
  <c r="HC53" i="33"/>
  <c r="ME54" i="33" s="1"/>
  <c r="DM53" i="33"/>
  <c r="FE53" i="33" s="1"/>
  <c r="MU53" i="33" s="1"/>
  <c r="DF53" i="33"/>
  <c r="EX53" i="33" s="1"/>
  <c r="GP53" i="33" s="1"/>
  <c r="HL53" i="33" s="1"/>
  <c r="JZ53" i="33" s="1"/>
  <c r="CI54" i="33"/>
  <c r="CK54" i="33"/>
  <c r="CU53" i="33"/>
  <c r="CY53" i="33"/>
  <c r="QW53" i="33"/>
  <c r="QJ54" i="33"/>
  <c r="PN54" i="33" s="1"/>
  <c r="MD55" i="33"/>
  <c r="AZ54" i="33"/>
  <c r="BV54" i="33" s="1"/>
  <c r="NL54" i="33"/>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MN53" i="33" l="1"/>
  <c r="JS53" i="33"/>
  <c r="JO53" i="33"/>
  <c r="JE54" i="33"/>
  <c r="JC54" i="33"/>
  <c r="LV54" i="33"/>
  <c r="LJ54" i="33"/>
  <c r="GH54" i="33" s="1"/>
  <c r="RH54" i="33" s="1"/>
  <c r="LL53" i="33"/>
  <c r="GJ53" i="33" s="1"/>
  <c r="OV53" i="33" s="1"/>
  <c r="HP53" i="33"/>
  <c r="KD53" i="33" s="1"/>
  <c r="HJ54" i="33"/>
  <c r="JX54" i="33" s="1"/>
  <c r="KT54" i="33"/>
  <c r="FR54" i="33" s="1"/>
  <c r="OD54" i="33" s="1"/>
  <c r="LP55" i="33"/>
  <c r="GW53" i="33"/>
  <c r="QE53" i="33" s="1"/>
  <c r="PI53" i="33" s="1"/>
  <c r="EI53" i="33" s="1"/>
  <c r="QD53" i="33"/>
  <c r="PH53" i="33" s="1"/>
  <c r="LB53" i="33" s="1"/>
  <c r="QK53" i="33"/>
  <c r="PO53" i="33" s="1"/>
  <c r="EO53" i="33" s="1"/>
  <c r="HY53" i="33"/>
  <c r="KM53" i="33" s="1"/>
  <c r="LX54" i="33"/>
  <c r="PX53" i="33"/>
  <c r="PB53" i="33" s="1"/>
  <c r="EB53" i="33" s="1"/>
  <c r="LR54" i="33"/>
  <c r="DG54" i="33"/>
  <c r="EY54" i="33" s="1"/>
  <c r="MO54" i="33" s="1"/>
  <c r="DE54" i="33"/>
  <c r="EW54" i="33" s="1"/>
  <c r="GO54" i="33" s="1"/>
  <c r="LQ55" i="33" s="1"/>
  <c r="DU53" i="33"/>
  <c r="FM53" i="33" s="1"/>
  <c r="NC53" i="33" s="1"/>
  <c r="DQ53" i="33"/>
  <c r="FI53" i="33" s="1"/>
  <c r="MY53" i="33" s="1"/>
  <c r="LH54" i="33"/>
  <c r="EN54" i="33"/>
  <c r="DA55" i="33"/>
  <c r="CR54" i="33"/>
  <c r="CS53" i="33"/>
  <c r="KZ53" i="33"/>
  <c r="FX53" i="33" s="1"/>
  <c r="NM54" i="33"/>
  <c r="BB53" i="33"/>
  <c r="BX53" i="33" s="1"/>
  <c r="IJ54" i="33"/>
  <c r="X54" i="33"/>
  <c r="BS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MM54" i="33" l="1"/>
  <c r="JL54" i="33"/>
  <c r="JM53" i="33"/>
  <c r="JU55" i="33"/>
  <c r="OT54" i="33"/>
  <c r="RJ53" i="33"/>
  <c r="LI53" i="33"/>
  <c r="GG53" i="33" s="1"/>
  <c r="RG53" i="33" s="1"/>
  <c r="QR54" i="33"/>
  <c r="GF54" i="33"/>
  <c r="NV55" i="33" s="1"/>
  <c r="FZ53" i="33"/>
  <c r="QZ53" i="33" s="1"/>
  <c r="LC53" i="33"/>
  <c r="GA53" i="33" s="1"/>
  <c r="RA53" i="33" s="1"/>
  <c r="LY54" i="33"/>
  <c r="HS53" i="33"/>
  <c r="KG53" i="33" s="1"/>
  <c r="EH53" i="33"/>
  <c r="HA53" i="33"/>
  <c r="HW53" i="33" s="1"/>
  <c r="KK53" i="33" s="1"/>
  <c r="HE53" i="33"/>
  <c r="IA53" i="33" s="1"/>
  <c r="KO53" i="33" s="1"/>
  <c r="GQ54" i="33"/>
  <c r="HM54" i="33" s="1"/>
  <c r="KA54" i="33" s="1"/>
  <c r="DN54" i="33"/>
  <c r="FF54" i="33" s="1"/>
  <c r="MV54" i="33" s="1"/>
  <c r="DW55" i="33"/>
  <c r="FO55" i="33" s="1"/>
  <c r="NE55" i="33" s="1"/>
  <c r="DO53" i="33"/>
  <c r="FG53" i="33" s="1"/>
  <c r="MW53" i="33" s="1"/>
  <c r="HK54" i="33"/>
  <c r="JY54" i="33" s="1"/>
  <c r="CT53" i="33"/>
  <c r="CO54" i="33"/>
  <c r="QX53" i="33"/>
  <c r="PW54" i="33"/>
  <c r="PA54" i="33" s="1"/>
  <c r="EA54" i="33" s="1"/>
  <c r="OJ53" i="33"/>
  <c r="NZ54" i="33"/>
  <c r="NN54" i="33"/>
  <c r="AT54" i="33"/>
  <c r="BP54" i="33" s="1"/>
  <c r="NH55" i="33"/>
  <c r="Y54" i="33"/>
  <c r="IK54" i="33"/>
  <c r="NX55"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JI54" i="33" l="1"/>
  <c r="JN53" i="33"/>
  <c r="NW54" i="33"/>
  <c r="AI54" i="33" s="1"/>
  <c r="OM53" i="33"/>
  <c r="OL53" i="33"/>
  <c r="QI53" i="33"/>
  <c r="PM53" i="33" s="1"/>
  <c r="EM53" i="33" s="1"/>
  <c r="RF54" i="33"/>
  <c r="OR54" i="33"/>
  <c r="NP54" i="33"/>
  <c r="IN54" i="33" s="1"/>
  <c r="OS53" i="33"/>
  <c r="MC54" i="33"/>
  <c r="GY53" i="33"/>
  <c r="MA54" i="33" s="1"/>
  <c r="QM53" i="33"/>
  <c r="PQ53" i="33" s="1"/>
  <c r="EQ53" i="33" s="1"/>
  <c r="MG54" i="33"/>
  <c r="GX54" i="33"/>
  <c r="HT54" i="33" s="1"/>
  <c r="KH54" i="33" s="1"/>
  <c r="PY54" i="33"/>
  <c r="PC54" i="33" s="1"/>
  <c r="EC54" i="33" s="1"/>
  <c r="LS55" i="33"/>
  <c r="HG55" i="33"/>
  <c r="IC55" i="33" s="1"/>
  <c r="KQ55" i="33" s="1"/>
  <c r="DK54" i="33"/>
  <c r="FC54" i="33" s="1"/>
  <c r="MS54" i="33" s="1"/>
  <c r="DP53" i="33"/>
  <c r="FH53" i="33" s="1"/>
  <c r="MX53" i="33" s="1"/>
  <c r="CL54" i="33"/>
  <c r="QT53" i="33"/>
  <c r="IF55" i="33"/>
  <c r="T55" i="33"/>
  <c r="IX54" i="33"/>
  <c r="AL54" i="33"/>
  <c r="AU54" i="33"/>
  <c r="BQ54" i="33" s="1"/>
  <c r="AJ55" i="33"/>
  <c r="IV55" i="33"/>
  <c r="AH55" i="33"/>
  <c r="IT55" i="33"/>
  <c r="NQ54" i="33"/>
  <c r="Z54" i="33"/>
  <c r="IL54"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JF54" i="33" l="1"/>
  <c r="IU54" i="33"/>
  <c r="LG53" i="33"/>
  <c r="GE53" i="33" s="1"/>
  <c r="RE53" i="33" s="1"/>
  <c r="HU53" i="33"/>
  <c r="KI53" i="33" s="1"/>
  <c r="AB54" i="33"/>
  <c r="AX54" i="33" s="1"/>
  <c r="BT54" i="33" s="1"/>
  <c r="LK53" i="33"/>
  <c r="MI56" i="33"/>
  <c r="QG53" i="33"/>
  <c r="PK53" i="33" s="1"/>
  <c r="EK53" i="33" s="1"/>
  <c r="LZ55" i="33"/>
  <c r="QO55" i="33"/>
  <c r="PS55" i="33" s="1"/>
  <c r="ES55" i="33" s="1"/>
  <c r="GZ53" i="33"/>
  <c r="QH53" i="33" s="1"/>
  <c r="PL53" i="33" s="1"/>
  <c r="EL53" i="33" s="1"/>
  <c r="KW54" i="33"/>
  <c r="QF54" i="33"/>
  <c r="PJ54" i="33" s="1"/>
  <c r="LD54" i="33" s="1"/>
  <c r="GB54" i="33" s="1"/>
  <c r="GU54" i="33"/>
  <c r="HQ54" i="33" s="1"/>
  <c r="KE54" i="33" s="1"/>
  <c r="DH54" i="33"/>
  <c r="EZ54" i="33" s="1"/>
  <c r="MP54" i="33" s="1"/>
  <c r="CM54" i="33"/>
  <c r="QS54" i="33"/>
  <c r="BD55" i="33"/>
  <c r="BZ55" i="33" s="1"/>
  <c r="BH54" i="33"/>
  <c r="CD54" i="33" s="1"/>
  <c r="NJ54" i="33"/>
  <c r="AP55" i="33"/>
  <c r="BL55" i="33" s="1"/>
  <c r="BF55" i="33"/>
  <c r="CB55" i="33" s="1"/>
  <c r="AV54" i="33"/>
  <c r="BR54" i="33" s="1"/>
  <c r="IO54" i="33"/>
  <c r="AC54" i="33"/>
  <c r="BE54" i="33"/>
  <c r="CA54" i="33" s="1"/>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JG54" i="33" l="1"/>
  <c r="MB54" i="33"/>
  <c r="FU54" i="33"/>
  <c r="HV53" i="33"/>
  <c r="KJ53" i="33" s="1"/>
  <c r="GI53" i="33"/>
  <c r="QC54" i="33"/>
  <c r="PG54" i="33" s="1"/>
  <c r="LA54" i="33" s="1"/>
  <c r="LE53" i="33"/>
  <c r="LM55" i="33"/>
  <c r="LW55" i="33"/>
  <c r="RB54" i="33"/>
  <c r="ON54" i="33"/>
  <c r="EJ54" i="33"/>
  <c r="GR54" i="33"/>
  <c r="HN54" i="33" s="1"/>
  <c r="KB54" i="33" s="1"/>
  <c r="DI54" i="33"/>
  <c r="FA54" i="33" s="1"/>
  <c r="MQ54" i="33" s="1"/>
  <c r="CW54" i="33"/>
  <c r="CX55" i="33"/>
  <c r="CV55" i="33"/>
  <c r="CP54" i="33"/>
  <c r="CH55" i="33"/>
  <c r="CN54" i="33"/>
  <c r="CZ54" i="33"/>
  <c r="LF53" i="33"/>
  <c r="GD53" i="33" s="1"/>
  <c r="NR55" i="33"/>
  <c r="AY54" i="33"/>
  <c r="BU54" i="33" s="1"/>
  <c r="NI55" i="33"/>
  <c r="V54" i="33"/>
  <c r="IH54" i="33"/>
  <c r="NU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JB55" i="33" l="1"/>
  <c r="JJ54" i="33"/>
  <c r="JQ54" i="33"/>
  <c r="JT54" i="33"/>
  <c r="JP55" i="33"/>
  <c r="JH54" i="33"/>
  <c r="JR55" i="33"/>
  <c r="OG54" i="33"/>
  <c r="NK55" i="33"/>
  <c r="QU54" i="33"/>
  <c r="EG54" i="33"/>
  <c r="RI53" i="33"/>
  <c r="NY54" i="33"/>
  <c r="OU53" i="33"/>
  <c r="FY54" i="33"/>
  <c r="QY54" i="33" s="1"/>
  <c r="GK55" i="33"/>
  <c r="GC53" i="33"/>
  <c r="RC53" i="33" s="1"/>
  <c r="PZ54" i="33"/>
  <c r="PD54" i="33" s="1"/>
  <c r="ED54" i="33" s="1"/>
  <c r="LT55" i="33"/>
  <c r="GS54" i="33"/>
  <c r="LU55" i="33" s="1"/>
  <c r="DV54" i="33"/>
  <c r="FN54" i="33" s="1"/>
  <c r="ND54" i="33" s="1"/>
  <c r="DR55" i="33"/>
  <c r="FJ55" i="33" s="1"/>
  <c r="MZ55" i="33" s="1"/>
  <c r="DJ54" i="33"/>
  <c r="FB54" i="33" s="1"/>
  <c r="MR54" i="33" s="1"/>
  <c r="DT55" i="33"/>
  <c r="FL55" i="33" s="1"/>
  <c r="HD55" i="33" s="1"/>
  <c r="HZ55" i="33" s="1"/>
  <c r="KN55" i="33" s="1"/>
  <c r="DD55" i="33"/>
  <c r="EV55" i="33" s="1"/>
  <c r="ML55" i="33" s="1"/>
  <c r="DS54" i="33"/>
  <c r="FK54" i="33" s="1"/>
  <c r="NA54" i="33" s="1"/>
  <c r="DL54" i="33"/>
  <c r="FD54" i="33" s="1"/>
  <c r="MT54" i="33" s="1"/>
  <c r="CQ54" i="33"/>
  <c r="RD53" i="33"/>
  <c r="OP53" i="33"/>
  <c r="U55" i="33"/>
  <c r="AQ55" i="33" s="1"/>
  <c r="IG55" i="33"/>
  <c r="NT54" i="33"/>
  <c r="AG54" i="33"/>
  <c r="BC54" i="33" s="1"/>
  <c r="BY54" i="33" s="1"/>
  <c r="IS54" i="33"/>
  <c r="AR54" i="33"/>
  <c r="BN54" i="33" s="1"/>
  <c r="IP55" i="33"/>
  <c r="AD55"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NB55" i="33" l="1"/>
  <c r="JK54" i="33"/>
  <c r="II55" i="33"/>
  <c r="W55" i="33"/>
  <c r="AS55" i="33" s="1"/>
  <c r="BO55" i="33" s="1"/>
  <c r="CK55" i="33" s="1"/>
  <c r="DG55" i="33" s="1"/>
  <c r="EY55" i="33" s="1"/>
  <c r="GQ55" i="33" s="1"/>
  <c r="LS56" i="33" s="1"/>
  <c r="OW55" i="33"/>
  <c r="OA56" i="33"/>
  <c r="OK54" i="33"/>
  <c r="IW54" i="33"/>
  <c r="AK54" i="33"/>
  <c r="BG54" i="33" s="1"/>
  <c r="CC54" i="33" s="1"/>
  <c r="CY54" i="33" s="1"/>
  <c r="NO55" i="33"/>
  <c r="IM55" i="33" s="1"/>
  <c r="OO53" i="33"/>
  <c r="RK55" i="33"/>
  <c r="NS54" i="33"/>
  <c r="IQ54" i="33" s="1"/>
  <c r="HF54" i="33"/>
  <c r="QN54" i="33" s="1"/>
  <c r="PR54" i="33" s="1"/>
  <c r="ER54" i="33" s="1"/>
  <c r="HC54" i="33"/>
  <c r="QK54" i="33" s="1"/>
  <c r="PO54" i="33" s="1"/>
  <c r="EO54" i="33" s="1"/>
  <c r="GT54" i="33"/>
  <c r="HP54" i="33" s="1"/>
  <c r="KD54" i="33" s="1"/>
  <c r="HB55" i="33"/>
  <c r="MD56" i="33" s="1"/>
  <c r="HO54" i="33"/>
  <c r="KC54" i="33" s="1"/>
  <c r="QA54" i="33"/>
  <c r="PE54" i="33" s="1"/>
  <c r="EE54" i="33" s="1"/>
  <c r="GV54" i="33"/>
  <c r="HR54" i="33" s="1"/>
  <c r="KF54" i="33" s="1"/>
  <c r="GN55" i="33"/>
  <c r="PV55" i="33" s="1"/>
  <c r="OZ55" i="33" s="1"/>
  <c r="DZ55" i="33" s="1"/>
  <c r="DM54" i="33"/>
  <c r="FE54" i="33" s="1"/>
  <c r="MU54" i="33" s="1"/>
  <c r="CJ54" i="33"/>
  <c r="CU54" i="33"/>
  <c r="QL55" i="33"/>
  <c r="PP55" i="33" s="1"/>
  <c r="EP55" i="33" s="1"/>
  <c r="MF56" i="33"/>
  <c r="QV54" i="33"/>
  <c r="IR54" i="33"/>
  <c r="AF54" i="33"/>
  <c r="BB54" i="33" s="1"/>
  <c r="BX54" i="33" s="1"/>
  <c r="BM55" i="33"/>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MO55" i="33" l="1"/>
  <c r="JO54" i="33"/>
  <c r="JD54" i="33"/>
  <c r="JE55" i="33"/>
  <c r="AM56" i="33"/>
  <c r="BI56" i="33" s="1"/>
  <c r="CE56" i="33" s="1"/>
  <c r="DA56" i="33" s="1"/>
  <c r="IY56" i="33"/>
  <c r="AA55" i="33"/>
  <c r="AW55" i="33" s="1"/>
  <c r="BS55" i="33" s="1"/>
  <c r="MH55" i="33"/>
  <c r="DU54" i="33"/>
  <c r="FM54" i="33" s="1"/>
  <c r="NC54" i="33" s="1"/>
  <c r="JS54" i="33"/>
  <c r="AE54" i="33"/>
  <c r="BA54" i="33" s="1"/>
  <c r="BW54" i="33" s="1"/>
  <c r="CS54" i="33" s="1"/>
  <c r="IB54" i="33"/>
  <c r="KP54" i="33" s="1"/>
  <c r="LV55" i="33"/>
  <c r="HY54" i="33"/>
  <c r="KM54" i="33" s="1"/>
  <c r="HJ55" i="33"/>
  <c r="JX55" i="33" s="1"/>
  <c r="QJ55" i="33"/>
  <c r="PN55" i="33" s="1"/>
  <c r="EN55" i="33" s="1"/>
  <c r="QB54" i="33"/>
  <c r="PF54" i="33" s="1"/>
  <c r="EF54" i="33" s="1"/>
  <c r="ME55" i="33"/>
  <c r="HX55" i="33"/>
  <c r="KL55" i="33" s="1"/>
  <c r="KY54" i="33"/>
  <c r="LP56" i="33"/>
  <c r="GW54" i="33"/>
  <c r="QE54" i="33" s="1"/>
  <c r="PI54" i="33" s="1"/>
  <c r="EI54" i="33" s="1"/>
  <c r="DF54" i="33"/>
  <c r="EX54" i="33" s="1"/>
  <c r="MN54" i="33" s="1"/>
  <c r="DQ54" i="33"/>
  <c r="FI54" i="33" s="1"/>
  <c r="MY54" i="33" s="1"/>
  <c r="QD54" i="33"/>
  <c r="PH54" i="33" s="1"/>
  <c r="EH54" i="33" s="1"/>
  <c r="LX55" i="33"/>
  <c r="CR55" i="33"/>
  <c r="CT54" i="33"/>
  <c r="CI55" i="33"/>
  <c r="PY55" i="33"/>
  <c r="PC55" i="33" s="1"/>
  <c r="EC55" i="33" s="1"/>
  <c r="HM55" i="33"/>
  <c r="KA55" i="33" s="1"/>
  <c r="LL54" i="33"/>
  <c r="GJ54" i="33" s="1"/>
  <c r="NL55"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LI54" i="33"/>
  <c r="GG54" i="33" s="1"/>
  <c r="EF176" i="32"/>
  <c r="EG177" i="32"/>
  <c r="DZ177" i="32" s="1"/>
  <c r="EA177" i="32" s="1"/>
  <c r="EB177" i="32" s="1"/>
  <c r="EC177" i="32" s="1"/>
  <c r="EH176" i="32"/>
  <c r="HE176" i="32"/>
  <c r="LQ119" i="32"/>
  <c r="LR119" i="32" s="1"/>
  <c r="LW119" i="32"/>
  <c r="LV120" i="32"/>
  <c r="LL120" i="32" s="1"/>
  <c r="JU56" i="33" l="1"/>
  <c r="JN54" i="33"/>
  <c r="JL55" i="33"/>
  <c r="JC55" i="33"/>
  <c r="JM54" i="33"/>
  <c r="LH55" i="33"/>
  <c r="GF55" i="33" s="1"/>
  <c r="OR55" i="33" s="1"/>
  <c r="HE54" i="33"/>
  <c r="FW54" i="33"/>
  <c r="OI54" i="33" s="1"/>
  <c r="KZ54" i="33"/>
  <c r="FX54" i="33" s="1"/>
  <c r="QX54" i="33" s="1"/>
  <c r="LY55" i="33"/>
  <c r="GP54" i="33"/>
  <c r="LR55" i="33" s="1"/>
  <c r="LB54" i="33"/>
  <c r="HS54" i="33"/>
  <c r="KG54" i="33" s="1"/>
  <c r="DP54" i="33"/>
  <c r="FH54" i="33" s="1"/>
  <c r="MX54" i="33" s="1"/>
  <c r="DW56" i="33"/>
  <c r="FO56" i="33" s="1"/>
  <c r="NE56" i="33" s="1"/>
  <c r="DN55" i="33"/>
  <c r="FF55" i="33" s="1"/>
  <c r="MV55" i="33" s="1"/>
  <c r="DO54" i="33"/>
  <c r="FG54" i="33" s="1"/>
  <c r="GY54" i="33" s="1"/>
  <c r="MA55" i="33" s="1"/>
  <c r="HA54" i="33"/>
  <c r="QI54" i="33" s="1"/>
  <c r="PM54" i="33" s="1"/>
  <c r="EM54" i="33" s="1"/>
  <c r="DE55" i="33"/>
  <c r="EW55" i="33" s="1"/>
  <c r="MM55" i="33" s="1"/>
  <c r="CO55" i="33"/>
  <c r="RF55" i="33"/>
  <c r="RJ54" i="33"/>
  <c r="RH55" i="33"/>
  <c r="RG54" i="33"/>
  <c r="QR55" i="33"/>
  <c r="OV54" i="33"/>
  <c r="NZ55" i="33"/>
  <c r="X55" i="33"/>
  <c r="AT55" i="33" s="1"/>
  <c r="IJ55" i="33"/>
  <c r="OT55" i="33"/>
  <c r="OS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MW54" i="33" l="1"/>
  <c r="JI55" i="33"/>
  <c r="NM55" i="33"/>
  <c r="IK55" i="33" s="1"/>
  <c r="HG56" i="33"/>
  <c r="MI57" i="33" s="1"/>
  <c r="OJ54" i="33"/>
  <c r="PX54" i="33"/>
  <c r="PB54" i="33" s="1"/>
  <c r="EB54" i="33" s="1"/>
  <c r="QM54" i="33"/>
  <c r="PQ54" i="33" s="1"/>
  <c r="MG55" i="33"/>
  <c r="IA54" i="33"/>
  <c r="KO54" i="33" s="1"/>
  <c r="FZ54" i="33"/>
  <c r="QZ54" i="33" s="1"/>
  <c r="QW54" i="33"/>
  <c r="HL54" i="33"/>
  <c r="JZ54" i="33" s="1"/>
  <c r="GZ54" i="33"/>
  <c r="HV54" i="33" s="1"/>
  <c r="KJ54" i="33" s="1"/>
  <c r="GO55" i="33"/>
  <c r="LQ56" i="33" s="1"/>
  <c r="MC55" i="33"/>
  <c r="QG54" i="33"/>
  <c r="PK54" i="33" s="1"/>
  <c r="EK54" i="33" s="1"/>
  <c r="HU54" i="33"/>
  <c r="KI54" i="33" s="1"/>
  <c r="GX55" i="33"/>
  <c r="HT55" i="33" s="1"/>
  <c r="KH55" i="33" s="1"/>
  <c r="HW54" i="33"/>
  <c r="KK54" i="33" s="1"/>
  <c r="DK55" i="33"/>
  <c r="FC55" i="33" s="1"/>
  <c r="GU55" i="33" s="1"/>
  <c r="HQ55" i="33" s="1"/>
  <c r="KE55" i="33" s="1"/>
  <c r="RA54" i="33"/>
  <c r="QU55" i="33"/>
  <c r="BP55" i="33"/>
  <c r="NX56" i="33"/>
  <c r="NN55" i="33"/>
  <c r="AL55" i="33"/>
  <c r="BH55" i="33" s="1"/>
  <c r="IX55" i="33"/>
  <c r="NV56" i="33"/>
  <c r="NH56" i="33"/>
  <c r="NW55" i="33"/>
  <c r="OG55" i="33"/>
  <c r="OM54"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MS55" i="33" l="1"/>
  <c r="IC56" i="33"/>
  <c r="KQ56" i="33" s="1"/>
  <c r="Y55" i="33"/>
  <c r="AU55" i="33" s="1"/>
  <c r="BQ55" i="33" s="1"/>
  <c r="KV54" i="33"/>
  <c r="FT54" i="33" s="1"/>
  <c r="OF54" i="33" s="1"/>
  <c r="QO56" i="33"/>
  <c r="PS56" i="33" s="1"/>
  <c r="ES56" i="33" s="1"/>
  <c r="NP55" i="33"/>
  <c r="EQ54" i="33"/>
  <c r="LK54" i="33"/>
  <c r="GI54" i="33" s="1"/>
  <c r="NY55" i="33" s="1"/>
  <c r="OL54" i="33"/>
  <c r="QF55" i="33"/>
  <c r="PJ55" i="33" s="1"/>
  <c r="EJ55" i="33" s="1"/>
  <c r="PW55" i="33"/>
  <c r="PA55" i="33" s="1"/>
  <c r="EA55" i="33" s="1"/>
  <c r="HK55" i="33"/>
  <c r="JY55" i="33" s="1"/>
  <c r="MB55" i="33"/>
  <c r="QH54" i="33"/>
  <c r="PL54" i="33" s="1"/>
  <c r="EL54" i="33" s="1"/>
  <c r="LZ56" i="33"/>
  <c r="CL55" i="33"/>
  <c r="LW56" i="33"/>
  <c r="RE54" i="33"/>
  <c r="QC55" i="33"/>
  <c r="PG55" i="33" s="1"/>
  <c r="EG55" i="33" s="1"/>
  <c r="CD55" i="33"/>
  <c r="AJ56" i="33"/>
  <c r="IV56" i="33"/>
  <c r="T56" i="33"/>
  <c r="IF56" i="33"/>
  <c r="IT56" i="33"/>
  <c r="AH56" i="33"/>
  <c r="NQ55" i="33"/>
  <c r="IL55" i="33"/>
  <c r="Z55" i="33"/>
  <c r="AV55" i="33" s="1"/>
  <c r="IN55" i="33"/>
  <c r="AB55" i="33"/>
  <c r="NK56" i="33"/>
  <c r="IU55" i="33"/>
  <c r="AI55" i="33"/>
  <c r="OQ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QT54" i="33" l="1"/>
  <c r="JF55" i="33"/>
  <c r="LM56" i="33"/>
  <c r="GK56" i="33" s="1"/>
  <c r="OW56" i="33" s="1"/>
  <c r="LD55" i="33"/>
  <c r="GB55" i="33" s="1"/>
  <c r="RB55" i="33" s="1"/>
  <c r="KU55" i="33"/>
  <c r="FS55" i="33" s="1"/>
  <c r="QS55" i="33" s="1"/>
  <c r="LF54" i="33"/>
  <c r="GD54" i="33" s="1"/>
  <c r="RD54" i="33" s="1"/>
  <c r="RI54" i="33"/>
  <c r="OU54" i="33"/>
  <c r="DH55" i="33"/>
  <c r="EZ55" i="33" s="1"/>
  <c r="MP55" i="33" s="1"/>
  <c r="CM55" i="33"/>
  <c r="CZ55" i="33"/>
  <c r="RC54" i="33"/>
  <c r="NU55" i="33"/>
  <c r="NJ55" i="33"/>
  <c r="W56" i="33"/>
  <c r="II56" i="33"/>
  <c r="AX55" i="33"/>
  <c r="BT55" i="33" s="1"/>
  <c r="BF56" i="33"/>
  <c r="CB56" i="33" s="1"/>
  <c r="AP56" i="33"/>
  <c r="BL56" i="33" s="1"/>
  <c r="AK55" i="33"/>
  <c r="IW55" i="33"/>
  <c r="BE55" i="33"/>
  <c r="CA55" i="33" s="1"/>
  <c r="BD56" i="33"/>
  <c r="BZ56" i="33" s="1"/>
  <c r="BR55" i="33"/>
  <c r="IO55" i="33"/>
  <c r="AC55" i="33"/>
  <c r="OO54"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OE55" i="33" l="1"/>
  <c r="JT55" i="33"/>
  <c r="JG55" i="33"/>
  <c r="RK56" i="33"/>
  <c r="ON55" i="33"/>
  <c r="OP54" i="33"/>
  <c r="GR55" i="33"/>
  <c r="LT56" i="33" s="1"/>
  <c r="DV55" i="33"/>
  <c r="FN55" i="33" s="1"/>
  <c r="ND55" i="33" s="1"/>
  <c r="DI55" i="33"/>
  <c r="FA55" i="33" s="1"/>
  <c r="MQ55" i="33" s="1"/>
  <c r="CW55" i="33"/>
  <c r="CX56" i="33"/>
  <c r="CP55" i="33"/>
  <c r="CN55" i="33"/>
  <c r="CV56" i="33"/>
  <c r="CH56" i="33"/>
  <c r="QY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JP56" i="33" l="1"/>
  <c r="JQ55" i="33"/>
  <c r="JB56" i="33"/>
  <c r="JH55" i="33"/>
  <c r="JR56" i="33"/>
  <c r="JJ55" i="33"/>
  <c r="PZ55" i="33"/>
  <c r="PD55" i="33" s="1"/>
  <c r="ED55" i="33" s="1"/>
  <c r="HF55" i="33"/>
  <c r="MH56" i="33" s="1"/>
  <c r="HN55" i="33"/>
  <c r="KB55" i="33" s="1"/>
  <c r="GS55" i="33"/>
  <c r="QA55" i="33" s="1"/>
  <c r="PE55" i="33" s="1"/>
  <c r="EE55" i="33" s="1"/>
  <c r="DJ55" i="33"/>
  <c r="FB55" i="33" s="1"/>
  <c r="MR55" i="33" s="1"/>
  <c r="DL55" i="33"/>
  <c r="FD55" i="33" s="1"/>
  <c r="MT55" i="33" s="1"/>
  <c r="DD56" i="33"/>
  <c r="EV56" i="33" s="1"/>
  <c r="ML56" i="33" s="1"/>
  <c r="DT56" i="33"/>
  <c r="FL56" i="33" s="1"/>
  <c r="NB56" i="33" s="1"/>
  <c r="DR56" i="33"/>
  <c r="FJ56" i="33" s="1"/>
  <c r="MZ56" i="33" s="1"/>
  <c r="DS55" i="33"/>
  <c r="FK55" i="33" s="1"/>
  <c r="NA55" i="33" s="1"/>
  <c r="CK56" i="33"/>
  <c r="CY55" i="33"/>
  <c r="CQ55" i="33"/>
  <c r="QN55" i="33"/>
  <c r="PR55" i="33" s="1"/>
  <c r="ER55" i="33" s="1"/>
  <c r="AD56" i="33"/>
  <c r="IP56" i="33"/>
  <c r="AE55" i="33"/>
  <c r="IQ55" i="33"/>
  <c r="AF55" i="33"/>
  <c r="IR55" i="33"/>
  <c r="NO56" i="33"/>
  <c r="AR55" i="33"/>
  <c r="BN55" i="33" s="1"/>
  <c r="U56" i="33"/>
  <c r="IG56" i="33"/>
  <c r="AM57" i="33"/>
  <c r="IY57" i="33"/>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JS55" i="33" l="1"/>
  <c r="JE56" i="33"/>
  <c r="JK55" i="33"/>
  <c r="KX55" i="33"/>
  <c r="FV55" i="33" s="1"/>
  <c r="QV55" i="33" s="1"/>
  <c r="IB55" i="33"/>
  <c r="KP55" i="33" s="1"/>
  <c r="HO55" i="33"/>
  <c r="KC55" i="33" s="1"/>
  <c r="LU56" i="33"/>
  <c r="GT55" i="33"/>
  <c r="QB55" i="33" s="1"/>
  <c r="PF55" i="33" s="1"/>
  <c r="EF55" i="33" s="1"/>
  <c r="HC55" i="33"/>
  <c r="HY55" i="33" s="1"/>
  <c r="KM55" i="33" s="1"/>
  <c r="GN56" i="33"/>
  <c r="PV56" i="33" s="1"/>
  <c r="OZ56" i="33" s="1"/>
  <c r="DZ56" i="33" s="1"/>
  <c r="HD56" i="33"/>
  <c r="HZ56" i="33" s="1"/>
  <c r="KN56" i="33" s="1"/>
  <c r="GV55" i="33"/>
  <c r="LX56" i="33" s="1"/>
  <c r="DM55" i="33"/>
  <c r="FE55" i="33" s="1"/>
  <c r="GW55" i="33" s="1"/>
  <c r="LY56" i="33" s="1"/>
  <c r="DU55" i="33"/>
  <c r="FM55" i="33" s="1"/>
  <c r="NC55" i="33" s="1"/>
  <c r="HB56" i="33"/>
  <c r="QJ56" i="33" s="1"/>
  <c r="PN56" i="33" s="1"/>
  <c r="EN56" i="33" s="1"/>
  <c r="DG56" i="33"/>
  <c r="EY56" i="33" s="1"/>
  <c r="MO56" i="33" s="1"/>
  <c r="CJ55" i="33"/>
  <c r="CU55" i="33"/>
  <c r="LL55" i="33"/>
  <c r="IM56" i="33"/>
  <c r="AA56" i="33"/>
  <c r="BI57" i="33"/>
  <c r="CE57" i="33" s="1"/>
  <c r="BA55" i="33"/>
  <c r="BW55" i="33" s="1"/>
  <c r="AQ56" i="33"/>
  <c r="BM56" i="33" s="1"/>
  <c r="BB55" i="33"/>
  <c r="BX55"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OH55" i="33" l="1"/>
  <c r="MU55" i="33"/>
  <c r="JD55" i="33"/>
  <c r="JO55" i="33"/>
  <c r="HJ56" i="33"/>
  <c r="JX56" i="33" s="1"/>
  <c r="KT56" i="33"/>
  <c r="FR56" i="33" s="1"/>
  <c r="QR56" i="33" s="1"/>
  <c r="GJ55" i="33"/>
  <c r="RJ55" i="33" s="1"/>
  <c r="LV56" i="33"/>
  <c r="HP55" i="33"/>
  <c r="KD55" i="33" s="1"/>
  <c r="ME56" i="33"/>
  <c r="QK55" i="33"/>
  <c r="PO55" i="33" s="1"/>
  <c r="EO55" i="33" s="1"/>
  <c r="MD57" i="33"/>
  <c r="QL56" i="33"/>
  <c r="PP56" i="33" s="1"/>
  <c r="EP56" i="33" s="1"/>
  <c r="HR55" i="33"/>
  <c r="KF55" i="33" s="1"/>
  <c r="HE55" i="33"/>
  <c r="IA55" i="33" s="1"/>
  <c r="KO55" i="33" s="1"/>
  <c r="QD55" i="33"/>
  <c r="PH55" i="33" s="1"/>
  <c r="EH55" i="33" s="1"/>
  <c r="MF57" i="33"/>
  <c r="LP57" i="33"/>
  <c r="GQ56" i="33"/>
  <c r="LS57" i="33" s="1"/>
  <c r="DF55" i="33"/>
  <c r="EX55" i="33" s="1"/>
  <c r="MN55" i="33" s="1"/>
  <c r="HX56" i="33"/>
  <c r="KL56" i="33" s="1"/>
  <c r="DQ55" i="33"/>
  <c r="FI55" i="33" s="1"/>
  <c r="MY55" i="33" s="1"/>
  <c r="DA57" i="33"/>
  <c r="CR56" i="33"/>
  <c r="CT55" i="33"/>
  <c r="CI56" i="33"/>
  <c r="CS55" i="33"/>
  <c r="QW55" i="33"/>
  <c r="HS55" i="33"/>
  <c r="KG55" i="33" s="1"/>
  <c r="QE55" i="33"/>
  <c r="PI55" i="33" s="1"/>
  <c r="EI55" i="33" s="1"/>
  <c r="KZ55" i="33"/>
  <c r="FX55" i="33" s="1"/>
  <c r="AW56" i="33"/>
  <c r="BS56" i="33" s="1"/>
  <c r="NL56" i="33"/>
  <c r="NZ56" i="33"/>
  <c r="OI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OD56" i="33" l="1"/>
  <c r="JM55" i="33"/>
  <c r="JU57" i="33"/>
  <c r="JC56" i="33"/>
  <c r="JN55" i="33"/>
  <c r="JL56" i="33"/>
  <c r="OV55" i="33"/>
  <c r="LB55" i="33"/>
  <c r="LI55" i="33"/>
  <c r="LJ56" i="33"/>
  <c r="GP55" i="33"/>
  <c r="MG56" i="33"/>
  <c r="PY56" i="33"/>
  <c r="PC56" i="33" s="1"/>
  <c r="EC56" i="33" s="1"/>
  <c r="HM56" i="33"/>
  <c r="KA56" i="33" s="1"/>
  <c r="HA55" i="33"/>
  <c r="QI55" i="33" s="1"/>
  <c r="PM55" i="33" s="1"/>
  <c r="EM55" i="33" s="1"/>
  <c r="QM55" i="33"/>
  <c r="PQ55" i="33" s="1"/>
  <c r="EQ55" i="33" s="1"/>
  <c r="DN56" i="33"/>
  <c r="FF56" i="33" s="1"/>
  <c r="MV56" i="33" s="1"/>
  <c r="DO55" i="33"/>
  <c r="FG55" i="33" s="1"/>
  <c r="MW55" i="33" s="1"/>
  <c r="DW57" i="33"/>
  <c r="FO57" i="33" s="1"/>
  <c r="HG57" i="33" s="1"/>
  <c r="MI58" i="33" s="1"/>
  <c r="DE56" i="33"/>
  <c r="EW56" i="33" s="1"/>
  <c r="MM56" i="33" s="1"/>
  <c r="DP55" i="33"/>
  <c r="FH55" i="33" s="1"/>
  <c r="MX55" i="33" s="1"/>
  <c r="CO56" i="33"/>
  <c r="PX55" i="33"/>
  <c r="PB55" i="33" s="1"/>
  <c r="EB55" i="33" s="1"/>
  <c r="RF56" i="33"/>
  <c r="QX55" i="33"/>
  <c r="OJ55" i="33"/>
  <c r="NM56" i="33"/>
  <c r="AL56" i="33"/>
  <c r="IX56" i="33"/>
  <c r="X56" i="33"/>
  <c r="IJ56" i="33"/>
  <c r="NN56" i="33"/>
  <c r="NH57" i="33"/>
  <c r="OR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NE57" i="33" l="1"/>
  <c r="JI56" i="33"/>
  <c r="LK55" i="33"/>
  <c r="GI55" i="33" s="1"/>
  <c r="MC56" i="33"/>
  <c r="GH56" i="33"/>
  <c r="GG55" i="33"/>
  <c r="NW56" i="33" s="1"/>
  <c r="IU56" i="33" s="1"/>
  <c r="FZ55" i="33"/>
  <c r="QZ55" i="33" s="1"/>
  <c r="IC57" i="33"/>
  <c r="KQ57" i="33" s="1"/>
  <c r="HW55" i="33"/>
  <c r="KK55" i="33" s="1"/>
  <c r="QO57" i="33"/>
  <c r="PS57" i="33" s="1"/>
  <c r="ES57" i="33" s="1"/>
  <c r="KW56" i="33"/>
  <c r="LR56" i="33"/>
  <c r="HL55" i="33"/>
  <c r="JZ55" i="33" s="1"/>
  <c r="GY55" i="33"/>
  <c r="QG55" i="33" s="1"/>
  <c r="PK55" i="33" s="1"/>
  <c r="EK55" i="33" s="1"/>
  <c r="GX56" i="33"/>
  <c r="QF56" i="33" s="1"/>
  <c r="PJ56" i="33" s="1"/>
  <c r="EJ56" i="33" s="1"/>
  <c r="GZ55" i="33"/>
  <c r="HV55" i="33" s="1"/>
  <c r="KJ55" i="33" s="1"/>
  <c r="GO56" i="33"/>
  <c r="LQ57" i="33" s="1"/>
  <c r="DK56" i="33"/>
  <c r="FC56" i="33" s="1"/>
  <c r="MS56" i="33" s="1"/>
  <c r="RA55" i="33"/>
  <c r="LG55" i="33"/>
  <c r="GE55" i="33" s="1"/>
  <c r="Z56" i="33"/>
  <c r="IL56" i="33"/>
  <c r="BH56" i="33"/>
  <c r="CD56" i="33" s="1"/>
  <c r="NV57" i="33"/>
  <c r="IF57" i="33"/>
  <c r="T57" i="33"/>
  <c r="AT56" i="33"/>
  <c r="BP56" i="33" s="1"/>
  <c r="Y56" i="33"/>
  <c r="IK56" i="33"/>
  <c r="OM55"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BN181" i="32"/>
  <c r="AI56" i="33" l="1"/>
  <c r="BE56" i="33" s="1"/>
  <c r="CA56" i="33" s="1"/>
  <c r="NY56" i="33"/>
  <c r="AK56" i="33" s="1"/>
  <c r="RI55" i="33"/>
  <c r="RH56" i="33"/>
  <c r="NX57" i="33"/>
  <c r="OL55" i="33"/>
  <c r="NP56" i="33"/>
  <c r="AB56" i="33" s="1"/>
  <c r="FU56" i="33"/>
  <c r="OG56" i="33" s="1"/>
  <c r="OS55" i="33"/>
  <c r="RG55" i="33"/>
  <c r="OU55" i="33"/>
  <c r="OT56" i="33"/>
  <c r="MA56" i="33"/>
  <c r="HU55" i="33"/>
  <c r="KI55" i="33" s="1"/>
  <c r="LZ57" i="33"/>
  <c r="HT56" i="33"/>
  <c r="KH56" i="33" s="1"/>
  <c r="QH55" i="33"/>
  <c r="PL55" i="33" s="1"/>
  <c r="EL55" i="33" s="1"/>
  <c r="MB56" i="33"/>
  <c r="HK56" i="33"/>
  <c r="JY56" i="33" s="1"/>
  <c r="PW56" i="33"/>
  <c r="PA56" i="33" s="1"/>
  <c r="EA56" i="33" s="1"/>
  <c r="GU56" i="33"/>
  <c r="HQ56" i="33" s="1"/>
  <c r="KE56" i="33" s="1"/>
  <c r="CZ56" i="33"/>
  <c r="CL56" i="33"/>
  <c r="RE55" i="33"/>
  <c r="QT55" i="33"/>
  <c r="LD56" i="33"/>
  <c r="GB56" i="33" s="1"/>
  <c r="OQ55" i="33"/>
  <c r="NQ56" i="33"/>
  <c r="NU56" i="33"/>
  <c r="AV56" i="33"/>
  <c r="BR56" i="33" s="1"/>
  <c r="AH57" i="33"/>
  <c r="BD57" i="33" s="1"/>
  <c r="BZ57" i="33" s="1"/>
  <c r="IT57" i="33"/>
  <c r="NK57" i="33"/>
  <c r="AU56" i="33"/>
  <c r="BQ56" i="33" s="1"/>
  <c r="AP57" i="33"/>
  <c r="BL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JF56" i="33" l="1"/>
  <c r="JT56" i="33"/>
  <c r="IW56" i="33"/>
  <c r="AJ57" i="33"/>
  <c r="BF57" i="33" s="1"/>
  <c r="CB57" i="33" s="1"/>
  <c r="CX57" i="33" s="1"/>
  <c r="IV57" i="33"/>
  <c r="IN56" i="33"/>
  <c r="QU56" i="33"/>
  <c r="KU56" i="33"/>
  <c r="LF55" i="33"/>
  <c r="LW57" i="33"/>
  <c r="QC56" i="33"/>
  <c r="PG56" i="33" s="1"/>
  <c r="LA56" i="33" s="1"/>
  <c r="FY56" i="33" s="1"/>
  <c r="DH56" i="33"/>
  <c r="EZ56" i="33" s="1"/>
  <c r="MP56" i="33" s="1"/>
  <c r="DV56" i="33"/>
  <c r="FN56" i="33" s="1"/>
  <c r="ND56" i="33" s="1"/>
  <c r="CW56" i="33"/>
  <c r="CN56" i="33"/>
  <c r="CH57" i="33"/>
  <c r="CV57" i="33"/>
  <c r="CM56" i="33"/>
  <c r="RK57" i="33"/>
  <c r="RC55" i="33"/>
  <c r="RB56" i="33"/>
  <c r="ON56" i="33"/>
  <c r="W57" i="33"/>
  <c r="II57" i="33"/>
  <c r="BG56" i="33"/>
  <c r="CC56" i="33" s="1"/>
  <c r="IS56" i="33"/>
  <c r="AG56" i="33"/>
  <c r="NR57" i="33"/>
  <c r="AC56" i="33"/>
  <c r="IO56" i="33"/>
  <c r="NJ56" i="33"/>
  <c r="AX56" i="33"/>
  <c r="BT56" i="33" s="1"/>
  <c r="OO55" i="33"/>
  <c r="OW57"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JP57" i="33" l="1"/>
  <c r="JG56" i="33"/>
  <c r="JB57" i="33"/>
  <c r="JR57" i="33"/>
  <c r="JQ56" i="33"/>
  <c r="JH56" i="33"/>
  <c r="FS56" i="33"/>
  <c r="OE56" i="33" s="1"/>
  <c r="GD55" i="33"/>
  <c r="NT56" i="33" s="1"/>
  <c r="GR56" i="33"/>
  <c r="PZ56" i="33" s="1"/>
  <c r="PD56" i="33" s="1"/>
  <c r="ED56" i="33" s="1"/>
  <c r="EG56" i="33"/>
  <c r="QY56" i="33"/>
  <c r="OK56" i="33"/>
  <c r="HF56" i="33"/>
  <c r="MH57" i="33" s="1"/>
  <c r="DI56" i="33"/>
  <c r="FA56" i="33" s="1"/>
  <c r="MQ56" i="33" s="1"/>
  <c r="DJ56" i="33"/>
  <c r="FB56" i="33" s="1"/>
  <c r="MR56" i="33" s="1"/>
  <c r="DT57" i="33"/>
  <c r="FL57" i="33" s="1"/>
  <c r="NB57" i="33" s="1"/>
  <c r="DS56" i="33"/>
  <c r="FK56" i="33" s="1"/>
  <c r="HC56" i="33" s="1"/>
  <c r="ME57" i="33" s="1"/>
  <c r="DR57" i="33"/>
  <c r="FJ57" i="33" s="1"/>
  <c r="MZ57" i="33" s="1"/>
  <c r="DD57" i="33"/>
  <c r="EV57" i="33" s="1"/>
  <c r="ML57" i="33" s="1"/>
  <c r="CP56" i="33"/>
  <c r="CY56" i="33"/>
  <c r="NO57" i="33"/>
  <c r="NS56" i="33"/>
  <c r="AD57" i="33"/>
  <c r="IP57" i="33"/>
  <c r="IH56" i="33"/>
  <c r="V56" i="33"/>
  <c r="AY56" i="33"/>
  <c r="BU56" i="33" s="1"/>
  <c r="BC56" i="33"/>
  <c r="BY56" i="33" s="1"/>
  <c r="NI57" i="33"/>
  <c r="OA58"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NA56" i="33" l="1"/>
  <c r="JS56" i="33"/>
  <c r="JJ56" i="33"/>
  <c r="OP55" i="33"/>
  <c r="IR56" i="33"/>
  <c r="AF56" i="33"/>
  <c r="BB56" i="33" s="1"/>
  <c r="BX56" i="33" s="1"/>
  <c r="RD55" i="33"/>
  <c r="QS56" i="33"/>
  <c r="GS56" i="33"/>
  <c r="LU57" i="33" s="1"/>
  <c r="LT57" i="33"/>
  <c r="HN56" i="33"/>
  <c r="KB56" i="33" s="1"/>
  <c r="IB56" i="33"/>
  <c r="KP56" i="33" s="1"/>
  <c r="QN56" i="33"/>
  <c r="PR56" i="33" s="1"/>
  <c r="ER56" i="33" s="1"/>
  <c r="GN57" i="33"/>
  <c r="PV57" i="33" s="1"/>
  <c r="OZ57" i="33" s="1"/>
  <c r="DZ57" i="33" s="1"/>
  <c r="HB57" i="33"/>
  <c r="HX57" i="33" s="1"/>
  <c r="KL57" i="33" s="1"/>
  <c r="DL56" i="33"/>
  <c r="FD56" i="33" s="1"/>
  <c r="MT56" i="33" s="1"/>
  <c r="GT56" i="33"/>
  <c r="QB56" i="33" s="1"/>
  <c r="PF56" i="33" s="1"/>
  <c r="EF56" i="33" s="1"/>
  <c r="HD57" i="33"/>
  <c r="MF58" i="33" s="1"/>
  <c r="DU56" i="33"/>
  <c r="FM56" i="33" s="1"/>
  <c r="NC56" i="33" s="1"/>
  <c r="CK57" i="33"/>
  <c r="CU56" i="33"/>
  <c r="CQ56" i="33"/>
  <c r="QK56" i="33"/>
  <c r="PO56" i="33" s="1"/>
  <c r="EO56" i="33" s="1"/>
  <c r="HY56" i="33"/>
  <c r="KM56" i="33" s="1"/>
  <c r="KX56" i="33"/>
  <c r="FV56" i="33" s="1"/>
  <c r="U57" i="33"/>
  <c r="IG57" i="33"/>
  <c r="IQ56" i="33"/>
  <c r="AE56" i="33"/>
  <c r="BA56" i="33" s="1"/>
  <c r="BW56" i="33" s="1"/>
  <c r="IY58" i="33"/>
  <c r="AM58" i="33"/>
  <c r="AA57" i="33"/>
  <c r="IM57"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MD58" i="33" l="1"/>
  <c r="QA56" i="33"/>
  <c r="PE56" i="33" s="1"/>
  <c r="EE56" i="33" s="1"/>
  <c r="JE57" i="33"/>
  <c r="JK56" i="33"/>
  <c r="JO56" i="33"/>
  <c r="HO56" i="33"/>
  <c r="KC56" i="33" s="1"/>
  <c r="LL56" i="33"/>
  <c r="LP58" i="33"/>
  <c r="QL57" i="33"/>
  <c r="PP57" i="33" s="1"/>
  <c r="EP57" i="33" s="1"/>
  <c r="HJ57" i="33"/>
  <c r="JX57" i="33" s="1"/>
  <c r="KT57" i="33"/>
  <c r="HZ57" i="33"/>
  <c r="KN57" i="33" s="1"/>
  <c r="QJ57" i="33"/>
  <c r="PN57" i="33" s="1"/>
  <c r="EN57" i="33" s="1"/>
  <c r="GV56" i="33"/>
  <c r="QD56" i="33" s="1"/>
  <c r="PH56" i="33" s="1"/>
  <c r="EH56" i="33" s="1"/>
  <c r="HP56" i="33"/>
  <c r="KD56" i="33" s="1"/>
  <c r="LV57" i="33"/>
  <c r="HE56" i="33"/>
  <c r="QM56" i="33" s="1"/>
  <c r="PQ56" i="33" s="1"/>
  <c r="EQ56" i="33" s="1"/>
  <c r="DQ56" i="33"/>
  <c r="FI56" i="33" s="1"/>
  <c r="MY56" i="33" s="1"/>
  <c r="DG57" i="33"/>
  <c r="EY57" i="33" s="1"/>
  <c r="MO57" i="33" s="1"/>
  <c r="DM56" i="33"/>
  <c r="FE56" i="33" s="1"/>
  <c r="MU56" i="33" s="1"/>
  <c r="CR57" i="33"/>
  <c r="CJ56" i="33"/>
  <c r="CT56" i="33"/>
  <c r="CS56" i="33"/>
  <c r="QV56" i="33"/>
  <c r="OH56" i="33"/>
  <c r="AW57" i="33"/>
  <c r="BS57" i="33" s="1"/>
  <c r="NL57" i="33"/>
  <c r="BI58" i="33"/>
  <c r="CE58" i="33" s="1"/>
  <c r="AQ57" i="33"/>
  <c r="BM57"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JL57" i="33" l="1"/>
  <c r="JM56" i="33"/>
  <c r="JD56" i="33"/>
  <c r="JN56" i="33"/>
  <c r="LH57" i="33"/>
  <c r="GF57" i="33" s="1"/>
  <c r="OR57" i="33" s="1"/>
  <c r="LJ57" i="33"/>
  <c r="GH57" i="33" s="1"/>
  <c r="RH57" i="33" s="1"/>
  <c r="FR57" i="33"/>
  <c r="OD57" i="33" s="1"/>
  <c r="GJ56" i="33"/>
  <c r="IA56" i="33"/>
  <c r="KO56" i="33" s="1"/>
  <c r="LX57" i="33"/>
  <c r="HR56" i="33"/>
  <c r="KF56" i="33" s="1"/>
  <c r="MG57" i="33"/>
  <c r="GW56" i="33"/>
  <c r="HS56" i="33" s="1"/>
  <c r="KG56" i="33" s="1"/>
  <c r="GQ57" i="33"/>
  <c r="LS58" i="33" s="1"/>
  <c r="DN57" i="33"/>
  <c r="FF57" i="33" s="1"/>
  <c r="MV57" i="33" s="1"/>
  <c r="DO56" i="33"/>
  <c r="FG56" i="33" s="1"/>
  <c r="MW56" i="33" s="1"/>
  <c r="HA56" i="33"/>
  <c r="MC57" i="33" s="1"/>
  <c r="DP56" i="33"/>
  <c r="FH56" i="33" s="1"/>
  <c r="MX56" i="33" s="1"/>
  <c r="DF56" i="33"/>
  <c r="EX56" i="33" s="1"/>
  <c r="MN56" i="33" s="1"/>
  <c r="CI57" i="33"/>
  <c r="CO57" i="33"/>
  <c r="DA58" i="33"/>
  <c r="RG56" i="33"/>
  <c r="QW56" i="33"/>
  <c r="QX56" i="33"/>
  <c r="NX58" i="33"/>
  <c r="NH58" i="33"/>
  <c r="IJ57" i="33"/>
  <c r="X57" i="33"/>
  <c r="OS56"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JU58" i="33" l="1"/>
  <c r="JI57" i="33"/>
  <c r="OT57" i="33"/>
  <c r="RF57" i="33"/>
  <c r="RJ56" i="33"/>
  <c r="NZ57" i="33"/>
  <c r="OV56" i="33"/>
  <c r="DE57" i="33"/>
  <c r="EW57" i="33" s="1"/>
  <c r="MM57" i="33" s="1"/>
  <c r="JC57" i="33"/>
  <c r="HM57" i="33"/>
  <c r="KA57" i="33" s="1"/>
  <c r="QR57" i="33"/>
  <c r="PY57" i="33"/>
  <c r="PC57" i="33" s="1"/>
  <c r="EC57" i="33" s="1"/>
  <c r="QE56" i="33"/>
  <c r="PI56" i="33" s="1"/>
  <c r="EI56" i="33" s="1"/>
  <c r="HW56" i="33"/>
  <c r="KK56" i="33" s="1"/>
  <c r="LY57" i="33"/>
  <c r="QI56" i="33"/>
  <c r="PM56" i="33" s="1"/>
  <c r="EM56" i="33" s="1"/>
  <c r="GX57" i="33"/>
  <c r="HT57" i="33" s="1"/>
  <c r="KH57" i="33" s="1"/>
  <c r="GZ56" i="33"/>
  <c r="MB57" i="33" s="1"/>
  <c r="GY56" i="33"/>
  <c r="HU56" i="33" s="1"/>
  <c r="KI56" i="33" s="1"/>
  <c r="GP56" i="33"/>
  <c r="LR57" i="33" s="1"/>
  <c r="DK57" i="33"/>
  <c r="FC57" i="33" s="1"/>
  <c r="GU57" i="33" s="1"/>
  <c r="HQ57" i="33" s="1"/>
  <c r="KE57" i="33" s="1"/>
  <c r="DW58" i="33"/>
  <c r="FO58" i="33" s="1"/>
  <c r="NE58" i="33" s="1"/>
  <c r="RI56" i="33"/>
  <c r="QZ56" i="33"/>
  <c r="AJ58" i="33"/>
  <c r="IV58" i="33"/>
  <c r="NN57" i="33"/>
  <c r="NW57" i="33"/>
  <c r="T58" i="33"/>
  <c r="IF58" i="33"/>
  <c r="AT57" i="33"/>
  <c r="BP57" i="33" s="1"/>
  <c r="NM57" i="33"/>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MS57" i="33" l="1"/>
  <c r="IX57" i="33"/>
  <c r="AL57" i="33"/>
  <c r="BH57" i="33" s="1"/>
  <c r="CD57" i="33" s="1"/>
  <c r="CZ57" i="33" s="1"/>
  <c r="QC57" i="33"/>
  <c r="PG57" i="33" s="1"/>
  <c r="EG57" i="33" s="1"/>
  <c r="LW58" i="33"/>
  <c r="GO57" i="33"/>
  <c r="HK57" i="33" s="1"/>
  <c r="JY57" i="33" s="1"/>
  <c r="KW57" i="33"/>
  <c r="FU57" i="33" s="1"/>
  <c r="QU57" i="33" s="1"/>
  <c r="LZ58" i="33"/>
  <c r="LG56" i="33"/>
  <c r="HV56" i="33"/>
  <c r="KJ56" i="33" s="1"/>
  <c r="LC56" i="33"/>
  <c r="PX56" i="33"/>
  <c r="PB56" i="33" s="1"/>
  <c r="EB56" i="33" s="1"/>
  <c r="HL56" i="33"/>
  <c r="JZ56" i="33" s="1"/>
  <c r="QF57" i="33"/>
  <c r="PJ57" i="33" s="1"/>
  <c r="EJ57" i="33" s="1"/>
  <c r="MA57" i="33"/>
  <c r="QH56" i="33"/>
  <c r="PL56" i="33" s="1"/>
  <c r="EL56" i="33" s="1"/>
  <c r="QG56" i="33"/>
  <c r="PK56" i="33" s="1"/>
  <c r="EK56" i="33" s="1"/>
  <c r="HG58" i="33"/>
  <c r="MI59" i="33" s="1"/>
  <c r="CL57" i="33"/>
  <c r="BF58" i="33"/>
  <c r="CB58" i="33" s="1"/>
  <c r="NY57" i="33"/>
  <c r="IL57" i="33"/>
  <c r="Z57" i="33"/>
  <c r="NP57" i="33"/>
  <c r="AP58" i="33"/>
  <c r="BL58" i="33" s="1"/>
  <c r="IT58" i="33"/>
  <c r="AH58" i="33"/>
  <c r="Y57" i="33"/>
  <c r="IK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JF57" i="33" l="1"/>
  <c r="JT57" i="33"/>
  <c r="LQ58" i="33"/>
  <c r="PW57" i="33"/>
  <c r="PA57" i="33" s="1"/>
  <c r="EA57" i="33" s="1"/>
  <c r="OG57" i="33"/>
  <c r="GE56" i="33"/>
  <c r="NU57" i="33" s="1"/>
  <c r="GA56" i="33"/>
  <c r="NQ57" i="33" s="1"/>
  <c r="LF56" i="33"/>
  <c r="KV56" i="33"/>
  <c r="LD57" i="33"/>
  <c r="GB57" i="33" s="1"/>
  <c r="ON57" i="33" s="1"/>
  <c r="LE56" i="33"/>
  <c r="IC58" i="33"/>
  <c r="KQ58" i="33" s="1"/>
  <c r="QO58" i="33"/>
  <c r="PS58" i="33" s="1"/>
  <c r="LM58" i="33" s="1"/>
  <c r="GK58" i="33" s="1"/>
  <c r="DH57" i="33"/>
  <c r="EZ57" i="33" s="1"/>
  <c r="MP57" i="33" s="1"/>
  <c r="DV57" i="33"/>
  <c r="FN57" i="33" s="1"/>
  <c r="HF57" i="33" s="1"/>
  <c r="MH58" i="33" s="1"/>
  <c r="CX58" i="33"/>
  <c r="CH58" i="33"/>
  <c r="NK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ND57" i="33" l="1"/>
  <c r="JB58" i="33"/>
  <c r="JR58" i="33"/>
  <c r="RB57" i="33"/>
  <c r="IO57" i="33"/>
  <c r="AC57" i="33"/>
  <c r="AY57" i="33" s="1"/>
  <c r="BU57" i="33" s="1"/>
  <c r="GD56" i="33"/>
  <c r="OP56" i="33" s="1"/>
  <c r="GC56" i="33"/>
  <c r="RC56" i="33" s="1"/>
  <c r="OM56" i="33"/>
  <c r="RA56" i="33"/>
  <c r="OQ56" i="33"/>
  <c r="RE56" i="33"/>
  <c r="FT56" i="33"/>
  <c r="QT56" i="33" s="1"/>
  <c r="ES58" i="33"/>
  <c r="RK58" i="33"/>
  <c r="OW58" i="33"/>
  <c r="GR57" i="33"/>
  <c r="HN57" i="33" s="1"/>
  <c r="KB57" i="33" s="1"/>
  <c r="IB57" i="33"/>
  <c r="KP57" i="33" s="1"/>
  <c r="QN57" i="33"/>
  <c r="PR57" i="33" s="1"/>
  <c r="ER57" i="33" s="1"/>
  <c r="DD58" i="33"/>
  <c r="EV58" i="33" s="1"/>
  <c r="ML58" i="33" s="1"/>
  <c r="DT58" i="33"/>
  <c r="FL58" i="33" s="1"/>
  <c r="HD58" i="33" s="1"/>
  <c r="HZ58" i="33" s="1"/>
  <c r="KN58" i="33" s="1"/>
  <c r="CW57" i="33"/>
  <c r="CV58" i="33"/>
  <c r="CN57" i="33"/>
  <c r="CM57" i="33"/>
  <c r="QS57" i="33"/>
  <c r="QY57" i="33"/>
  <c r="NR58" i="33"/>
  <c r="BG57" i="33"/>
  <c r="CC57" i="33" s="1"/>
  <c r="NJ57" i="33"/>
  <c r="W58" i="33"/>
  <c r="II58" i="33"/>
  <c r="OA59" i="33"/>
  <c r="AX57" i="33"/>
  <c r="BT57" i="33" s="1"/>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NB58" i="33" l="1"/>
  <c r="JQ57" i="33"/>
  <c r="JG57" i="33"/>
  <c r="JH57" i="33"/>
  <c r="NS57" i="33"/>
  <c r="IQ57" i="33" s="1"/>
  <c r="OO56" i="33"/>
  <c r="DR58" i="33"/>
  <c r="FJ58" i="33" s="1"/>
  <c r="MZ58" i="33" s="1"/>
  <c r="JP58" i="33"/>
  <c r="OF56" i="33"/>
  <c r="RD56" i="33"/>
  <c r="NT57" i="33"/>
  <c r="IR57" i="33" s="1"/>
  <c r="LL57" i="33"/>
  <c r="GJ57" i="33" s="1"/>
  <c r="RJ57" i="33" s="1"/>
  <c r="PZ57" i="33"/>
  <c r="PD57" i="33" s="1"/>
  <c r="ED57" i="33" s="1"/>
  <c r="LT58" i="33"/>
  <c r="GN58" i="33"/>
  <c r="HJ58" i="33" s="1"/>
  <c r="JX58" i="33" s="1"/>
  <c r="DS57" i="33"/>
  <c r="FK57" i="33" s="1"/>
  <c r="NA57" i="33" s="1"/>
  <c r="DI57" i="33"/>
  <c r="FA57" i="33" s="1"/>
  <c r="MQ57" i="33" s="1"/>
  <c r="DJ57" i="33"/>
  <c r="FB57" i="33" s="1"/>
  <c r="GT57" i="33" s="1"/>
  <c r="QB57" i="33" s="1"/>
  <c r="QL58" i="33"/>
  <c r="PP58" i="33" s="1"/>
  <c r="EP58" i="33" s="1"/>
  <c r="MF59" i="33"/>
  <c r="CP57" i="33"/>
  <c r="CQ57" i="33"/>
  <c r="CY57" i="33"/>
  <c r="NI58" i="33"/>
  <c r="BC57" i="33"/>
  <c r="BY57" i="33" s="1"/>
  <c r="NO58" i="33"/>
  <c r="V57" i="33"/>
  <c r="IH57" i="33"/>
  <c r="AD58" i="33"/>
  <c r="IP58" i="33"/>
  <c r="AS58" i="33"/>
  <c r="BO58" i="33" s="1"/>
  <c r="AM59" i="33"/>
  <c r="IY59"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MR57" i="33" l="1"/>
  <c r="JS57" i="33"/>
  <c r="JK57" i="33"/>
  <c r="AE57" i="33"/>
  <c r="BA57" i="33" s="1"/>
  <c r="BW57" i="33" s="1"/>
  <c r="AF57" i="33"/>
  <c r="BB57" i="33" s="1"/>
  <c r="BX57" i="33" s="1"/>
  <c r="HB58" i="33"/>
  <c r="QJ58" i="33" s="1"/>
  <c r="OV57" i="33"/>
  <c r="LP59" i="33"/>
  <c r="DL57" i="33"/>
  <c r="FD57" i="33" s="1"/>
  <c r="MT57" i="33" s="1"/>
  <c r="JJ57" i="33"/>
  <c r="KX57" i="33"/>
  <c r="HC57" i="33"/>
  <c r="QK57" i="33" s="1"/>
  <c r="PO57" i="33" s="1"/>
  <c r="EO57" i="33" s="1"/>
  <c r="PV58" i="33"/>
  <c r="OZ58" i="33" s="1"/>
  <c r="KT58" i="33" s="1"/>
  <c r="FR58" i="33" s="1"/>
  <c r="DU57" i="33"/>
  <c r="FM57" i="33" s="1"/>
  <c r="NC57" i="33" s="1"/>
  <c r="GS57" i="33"/>
  <c r="LU58" i="33" s="1"/>
  <c r="DM57" i="33"/>
  <c r="FE57" i="33" s="1"/>
  <c r="MU57" i="33" s="1"/>
  <c r="CK58" i="33"/>
  <c r="CU57" i="33"/>
  <c r="HP57" i="33"/>
  <c r="KD57" i="33" s="1"/>
  <c r="LV58" i="33"/>
  <c r="AZ58" i="33"/>
  <c r="BV58" i="33" s="1"/>
  <c r="IM58" i="33"/>
  <c r="AA58" i="33"/>
  <c r="AW58" i="33" s="1"/>
  <c r="U58" i="33"/>
  <c r="IG58" i="33"/>
  <c r="NZ58" i="33"/>
  <c r="BI59" i="33"/>
  <c r="CE59" i="33" s="1"/>
  <c r="AR57" i="33"/>
  <c r="BN57"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EF57" i="33" s="1"/>
  <c r="PN58" i="33"/>
  <c r="EN58" i="33" s="1"/>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JE58" i="33" l="1"/>
  <c r="JO57" i="33"/>
  <c r="HY57" i="33"/>
  <c r="KM57" i="33" s="1"/>
  <c r="ME58" i="33"/>
  <c r="MD59" i="33"/>
  <c r="HX58" i="33"/>
  <c r="KL58" i="33" s="1"/>
  <c r="GV57" i="33"/>
  <c r="HR57" i="33" s="1"/>
  <c r="KF57" i="33" s="1"/>
  <c r="FV57" i="33"/>
  <c r="NL58" i="33" s="1"/>
  <c r="IJ58" i="33" s="1"/>
  <c r="HO57" i="33"/>
  <c r="KC57" i="33" s="1"/>
  <c r="QA57" i="33"/>
  <c r="PE57" i="33" s="1"/>
  <c r="EE57" i="33" s="1"/>
  <c r="HE57" i="33"/>
  <c r="QM57" i="33" s="1"/>
  <c r="PQ57" i="33" s="1"/>
  <c r="EQ57" i="33" s="1"/>
  <c r="QR58" i="33"/>
  <c r="OD58" i="33"/>
  <c r="DZ58" i="33"/>
  <c r="DQ57" i="33"/>
  <c r="FI57" i="33" s="1"/>
  <c r="MY57" i="33" s="1"/>
  <c r="GW57" i="33"/>
  <c r="HS57" i="33" s="1"/>
  <c r="KG57" i="33" s="1"/>
  <c r="DG58" i="33"/>
  <c r="EY58" i="33" s="1"/>
  <c r="MO58" i="33" s="1"/>
  <c r="DA59" i="33"/>
  <c r="CJ57" i="33"/>
  <c r="CS57" i="33"/>
  <c r="CR58" i="33"/>
  <c r="CT57" i="33"/>
  <c r="RH58" i="33"/>
  <c r="LI57" i="33"/>
  <c r="GG57" i="33" s="1"/>
  <c r="AQ58" i="33"/>
  <c r="BM58" i="33" s="1"/>
  <c r="IX58" i="33"/>
  <c r="AL58" i="33"/>
  <c r="BH58" i="33" s="1"/>
  <c r="NH59"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X58" i="33" l="1"/>
  <c r="JN57" i="33"/>
  <c r="JU59" i="33"/>
  <c r="JL58" i="33"/>
  <c r="JM57" i="33"/>
  <c r="JD57" i="33"/>
  <c r="LK57" i="33"/>
  <c r="GI57" i="33" s="1"/>
  <c r="OU57" i="33" s="1"/>
  <c r="QD57" i="33"/>
  <c r="PH57" i="33" s="1"/>
  <c r="EH57" i="33" s="1"/>
  <c r="LX58" i="33"/>
  <c r="IA57" i="33"/>
  <c r="KO57" i="33" s="1"/>
  <c r="KY57" i="33"/>
  <c r="FW57" i="33" s="1"/>
  <c r="OI57" i="33" s="1"/>
  <c r="QV57" i="33"/>
  <c r="OH57" i="33"/>
  <c r="LY58" i="33"/>
  <c r="QE57" i="33"/>
  <c r="PI57" i="33" s="1"/>
  <c r="EI57" i="33" s="1"/>
  <c r="MG58" i="33"/>
  <c r="HA57" i="33"/>
  <c r="MC58" i="33" s="1"/>
  <c r="GQ58" i="33"/>
  <c r="PY58" i="33" s="1"/>
  <c r="PC58" i="33" s="1"/>
  <c r="EC58" i="33" s="1"/>
  <c r="DF57" i="33"/>
  <c r="EX57" i="33" s="1"/>
  <c r="MN57" i="33" s="1"/>
  <c r="DP57" i="33"/>
  <c r="FH57" i="33" s="1"/>
  <c r="MX57" i="33" s="1"/>
  <c r="DW59" i="33"/>
  <c r="FO59" i="33" s="1"/>
  <c r="NE59" i="33" s="1"/>
  <c r="DN58" i="33"/>
  <c r="FF58" i="33" s="1"/>
  <c r="GX58" i="33" s="1"/>
  <c r="QF58" i="33" s="1"/>
  <c r="DO57" i="33"/>
  <c r="FG57" i="33" s="1"/>
  <c r="MW57" i="33" s="1"/>
  <c r="CO58" i="33"/>
  <c r="CI58" i="33"/>
  <c r="RG57" i="33"/>
  <c r="RF58" i="33"/>
  <c r="QX57" i="33"/>
  <c r="CD58" i="33"/>
  <c r="OS57" i="33"/>
  <c r="NW58" i="33"/>
  <c r="NX59" i="33"/>
  <c r="AT58" i="33"/>
  <c r="BP58" i="33" s="1"/>
  <c r="IF59" i="33"/>
  <c r="T59" i="33"/>
  <c r="OR58"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MV58" i="33" l="1"/>
  <c r="LB57" i="33"/>
  <c r="FZ57" i="33" s="1"/>
  <c r="JI58" i="33"/>
  <c r="JC58" i="33"/>
  <c r="RI57" i="33"/>
  <c r="NM58" i="33"/>
  <c r="IK58" i="33" s="1"/>
  <c r="QW57" i="33"/>
  <c r="LC57" i="33"/>
  <c r="HW57" i="33"/>
  <c r="KK57" i="33" s="1"/>
  <c r="QI57" i="33"/>
  <c r="PM57" i="33" s="1"/>
  <c r="EM57" i="33" s="1"/>
  <c r="HM58" i="33"/>
  <c r="KA58" i="33" s="1"/>
  <c r="LS59" i="33"/>
  <c r="GZ57" i="33"/>
  <c r="QH57" i="33" s="1"/>
  <c r="PL57" i="33" s="1"/>
  <c r="EL57" i="33" s="1"/>
  <c r="GP57" i="33"/>
  <c r="PX57" i="33" s="1"/>
  <c r="PB57" i="33" s="1"/>
  <c r="EB57" i="33" s="1"/>
  <c r="GY57" i="33"/>
  <c r="HU57" i="33" s="1"/>
  <c r="KI57" i="33" s="1"/>
  <c r="HG59" i="33"/>
  <c r="IC59" i="33" s="1"/>
  <c r="KQ59" i="33" s="1"/>
  <c r="DK58" i="33"/>
  <c r="FC58" i="33" s="1"/>
  <c r="MS58" i="33" s="1"/>
  <c r="DE58" i="33"/>
  <c r="EW58" i="33" s="1"/>
  <c r="MM58" i="33" s="1"/>
  <c r="CZ58" i="33"/>
  <c r="CL58" i="33"/>
  <c r="QZ57" i="33"/>
  <c r="LZ59" i="33"/>
  <c r="HT58" i="33"/>
  <c r="KH58" i="33" s="1"/>
  <c r="KW58" i="33"/>
  <c r="FU58" i="33" s="1"/>
  <c r="NN58" i="33"/>
  <c r="AP59" i="33"/>
  <c r="BL59" i="33" s="1"/>
  <c r="AI58" i="33"/>
  <c r="IU58" i="33"/>
  <c r="NY58" i="33"/>
  <c r="IV59" i="33"/>
  <c r="AJ59"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EJ58" i="33" s="1"/>
  <c r="AB55" i="32"/>
  <c r="W55" i="32"/>
  <c r="BK189" i="32"/>
  <c r="Y58" i="33" l="1"/>
  <c r="AU58" i="33" s="1"/>
  <c r="BQ58" i="33" s="1"/>
  <c r="JT58" i="33"/>
  <c r="JF58" i="33"/>
  <c r="LG57" i="33"/>
  <c r="GE57" i="33" s="1"/>
  <c r="RE57" i="33" s="1"/>
  <c r="GA57" i="33"/>
  <c r="HV57" i="33"/>
  <c r="KJ57" i="33" s="1"/>
  <c r="MB58" i="33"/>
  <c r="QO59" i="33"/>
  <c r="PS59" i="33" s="1"/>
  <c r="ES59" i="33" s="1"/>
  <c r="LR58" i="33"/>
  <c r="GU58" i="33"/>
  <c r="HQ58" i="33" s="1"/>
  <c r="KE58" i="33" s="1"/>
  <c r="HL57" i="33"/>
  <c r="JZ57" i="33" s="1"/>
  <c r="MI60" i="33"/>
  <c r="MA58" i="33"/>
  <c r="QG57" i="33"/>
  <c r="PK57" i="33" s="1"/>
  <c r="EK57" i="33" s="1"/>
  <c r="GO58" i="33"/>
  <c r="HK58" i="33" s="1"/>
  <c r="JY58" i="33" s="1"/>
  <c r="DV58" i="33"/>
  <c r="FN58" i="33" s="1"/>
  <c r="HF58" i="33" s="1"/>
  <c r="MH59" i="33" s="1"/>
  <c r="DH58" i="33"/>
  <c r="EZ58" i="33" s="1"/>
  <c r="MP58" i="33" s="1"/>
  <c r="CH59" i="33"/>
  <c r="QU58" i="33"/>
  <c r="LF57" i="33"/>
  <c r="GD57" i="33" s="1"/>
  <c r="OG58" i="33"/>
  <c r="IL58" i="33"/>
  <c r="Z58" i="33"/>
  <c r="IT59" i="33"/>
  <c r="AH59" i="33"/>
  <c r="BF59" i="33"/>
  <c r="CB59" i="33" s="1"/>
  <c r="BE58" i="33"/>
  <c r="CA58" i="33" s="1"/>
  <c r="NP58" i="33"/>
  <c r="AK58" i="33"/>
  <c r="IW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ND58" i="33" l="1"/>
  <c r="JB59" i="33"/>
  <c r="OQ57" i="33"/>
  <c r="OM57" i="33"/>
  <c r="RA57" i="33"/>
  <c r="NQ58" i="33"/>
  <c r="LW59" i="33"/>
  <c r="QC58" i="33"/>
  <c r="PG58" i="33" s="1"/>
  <c r="EG58" i="33" s="1"/>
  <c r="LM59" i="33"/>
  <c r="PW58" i="33"/>
  <c r="PA58" i="33" s="1"/>
  <c r="EA58" i="33" s="1"/>
  <c r="LQ59" i="33"/>
  <c r="LE57" i="33"/>
  <c r="DD59" i="33"/>
  <c r="EV59" i="33" s="1"/>
  <c r="ML59" i="33" s="1"/>
  <c r="GR58" i="33"/>
  <c r="HN58" i="33" s="1"/>
  <c r="KB58" i="33" s="1"/>
  <c r="QN58" i="33"/>
  <c r="PR58" i="33" s="1"/>
  <c r="ER58" i="33" s="1"/>
  <c r="CX59" i="33"/>
  <c r="CW58" i="33"/>
  <c r="CM58" i="33"/>
  <c r="RD57" i="33"/>
  <c r="IB58" i="33"/>
  <c r="KP58" i="33" s="1"/>
  <c r="RB58" i="33"/>
  <c r="QT57" i="33"/>
  <c r="OP57" i="33"/>
  <c r="II59" i="33"/>
  <c r="W59" i="33"/>
  <c r="BD59" i="33"/>
  <c r="BZ59" i="33" s="1"/>
  <c r="NT58" i="33"/>
  <c r="IS58" i="33"/>
  <c r="AG58" i="33"/>
  <c r="BG58" i="33"/>
  <c r="CC58" i="33" s="1"/>
  <c r="IN58" i="33"/>
  <c r="AB58" i="33"/>
  <c r="AX58" i="33" s="1"/>
  <c r="AV58" i="33"/>
  <c r="BR58" i="33" s="1"/>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JG58" i="33" l="1"/>
  <c r="JQ58" i="33"/>
  <c r="JR59" i="33"/>
  <c r="GK59" i="33"/>
  <c r="OW59" i="33" s="1"/>
  <c r="AC58" i="33"/>
  <c r="AY58" i="33" s="1"/>
  <c r="BU58" i="33" s="1"/>
  <c r="CQ58" i="33" s="1"/>
  <c r="IO58" i="33"/>
  <c r="GC57" i="33"/>
  <c r="OO57" i="33" s="1"/>
  <c r="LA58" i="33"/>
  <c r="FY58" i="33" s="1"/>
  <c r="OK58" i="33" s="1"/>
  <c r="KU58" i="33"/>
  <c r="LT59" i="33"/>
  <c r="PZ58" i="33"/>
  <c r="PD58" i="33" s="1"/>
  <c r="ED58" i="33" s="1"/>
  <c r="GN59" i="33"/>
  <c r="PV59" i="33" s="1"/>
  <c r="OZ59" i="33" s="1"/>
  <c r="DZ59" i="33" s="1"/>
  <c r="DS58" i="33"/>
  <c r="FK58" i="33" s="1"/>
  <c r="NA58" i="33" s="1"/>
  <c r="DI58" i="33"/>
  <c r="FA58" i="33" s="1"/>
  <c r="GS58" i="33" s="1"/>
  <c r="QA58" i="33" s="1"/>
  <c r="PE58" i="33" s="1"/>
  <c r="EE58" i="33" s="1"/>
  <c r="DT59" i="33"/>
  <c r="FL59" i="33" s="1"/>
  <c r="NB59" i="33" s="1"/>
  <c r="CN58" i="33"/>
  <c r="CY58" i="33"/>
  <c r="CV59" i="33"/>
  <c r="BT58" i="33"/>
  <c r="NJ58" i="33"/>
  <c r="OA60" i="33"/>
  <c r="BC58" i="33"/>
  <c r="BY58" i="33" s="1"/>
  <c r="NS58" i="33"/>
  <c r="AS59" i="33"/>
  <c r="BO59" i="33" s="1"/>
  <c r="NR59" i="33"/>
  <c r="IR58" i="33"/>
  <c r="AF58"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MQ58" i="33" l="1"/>
  <c r="JH58" i="33"/>
  <c r="JS58" i="33"/>
  <c r="JK58" i="33"/>
  <c r="JP59" i="33"/>
  <c r="QY58" i="33"/>
  <c r="NO59" i="33"/>
  <c r="HJ59" i="33"/>
  <c r="JX59" i="33" s="1"/>
  <c r="KX58" i="33"/>
  <c r="FV58" i="33" s="1"/>
  <c r="QV58" i="33" s="1"/>
  <c r="RC57" i="33"/>
  <c r="RK59" i="33"/>
  <c r="FS58" i="33"/>
  <c r="HC58" i="33"/>
  <c r="ME59" i="33" s="1"/>
  <c r="LP60" i="33"/>
  <c r="HD59" i="33"/>
  <c r="HZ59" i="33" s="1"/>
  <c r="KN59" i="33" s="1"/>
  <c r="DJ58" i="33"/>
  <c r="FB58" i="33" s="1"/>
  <c r="MR58" i="33" s="1"/>
  <c r="DM58" i="33"/>
  <c r="FE58" i="33" s="1"/>
  <c r="MU58" i="33" s="1"/>
  <c r="DR59" i="33"/>
  <c r="FJ59" i="33" s="1"/>
  <c r="MZ59" i="33" s="1"/>
  <c r="DU58" i="33"/>
  <c r="FM58" i="33" s="1"/>
  <c r="NC58" i="33" s="1"/>
  <c r="CK59" i="33"/>
  <c r="CU58" i="33"/>
  <c r="CP58" i="33"/>
  <c r="RJ58" i="33"/>
  <c r="LU59" i="33"/>
  <c r="HO58" i="33"/>
  <c r="KC58" i="33" s="1"/>
  <c r="BB58" i="33"/>
  <c r="BX58" i="33" s="1"/>
  <c r="AM60" i="33"/>
  <c r="BI60" i="33" s="1"/>
  <c r="CE60" i="33" s="1"/>
  <c r="IY60" i="33"/>
  <c r="IP59" i="33"/>
  <c r="AD59" i="33"/>
  <c r="IM59" i="33"/>
  <c r="AA59" i="33"/>
  <c r="V58" i="33"/>
  <c r="IH58" i="33"/>
  <c r="AE58" i="33"/>
  <c r="BA58" i="33" s="1"/>
  <c r="IQ58" i="33"/>
  <c r="NI59" i="33"/>
  <c r="OV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JJ58" i="33" l="1"/>
  <c r="JO58" i="33"/>
  <c r="OH58" i="33"/>
  <c r="DG59" i="33"/>
  <c r="EY59" i="33" s="1"/>
  <c r="MO59" i="33" s="1"/>
  <c r="JE59" i="33"/>
  <c r="OE58" i="33"/>
  <c r="QS58" i="33"/>
  <c r="HY58" i="33"/>
  <c r="KM58" i="33" s="1"/>
  <c r="QL59" i="33"/>
  <c r="PP59" i="33" s="1"/>
  <c r="EP59" i="33" s="1"/>
  <c r="QK58" i="33"/>
  <c r="PO58" i="33" s="1"/>
  <c r="EO58" i="33" s="1"/>
  <c r="HB59" i="33"/>
  <c r="MD60" i="33" s="1"/>
  <c r="HE58" i="33"/>
  <c r="QM58" i="33" s="1"/>
  <c r="PQ58" i="33" s="1"/>
  <c r="EQ58" i="33" s="1"/>
  <c r="MF60" i="33"/>
  <c r="GT58" i="33"/>
  <c r="LV59" i="33" s="1"/>
  <c r="GW58" i="33"/>
  <c r="HS58" i="33" s="1"/>
  <c r="KG58" i="33" s="1"/>
  <c r="DQ58" i="33"/>
  <c r="FI58" i="33" s="1"/>
  <c r="MY58" i="33" s="1"/>
  <c r="DL58" i="33"/>
  <c r="FD58" i="33" s="1"/>
  <c r="MT58" i="33" s="1"/>
  <c r="CT58" i="33"/>
  <c r="DA60" i="33"/>
  <c r="QR59" i="33"/>
  <c r="QW58" i="33"/>
  <c r="NZ59" i="33"/>
  <c r="AZ59" i="33"/>
  <c r="BV59" i="33" s="1"/>
  <c r="IG59" i="33"/>
  <c r="U59" i="33"/>
  <c r="AR58" i="33"/>
  <c r="BN58" i="33" s="1"/>
  <c r="NL59" i="33"/>
  <c r="AW59" i="33"/>
  <c r="BS59" i="33" s="1"/>
  <c r="BW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JU60" i="33" l="1"/>
  <c r="JN58" i="33"/>
  <c r="LJ59" i="33"/>
  <c r="GH59" i="33" s="1"/>
  <c r="RH59" i="33" s="1"/>
  <c r="HX59" i="33"/>
  <c r="KL59" i="33" s="1"/>
  <c r="LI58" i="33"/>
  <c r="GG58" i="33" s="1"/>
  <c r="RG58" i="33" s="1"/>
  <c r="MG59" i="33"/>
  <c r="GQ59" i="33"/>
  <c r="PY59" i="33" s="1"/>
  <c r="PC59" i="33" s="1"/>
  <c r="EC59" i="33" s="1"/>
  <c r="QJ59" i="33"/>
  <c r="PN59" i="33" s="1"/>
  <c r="EN59" i="33" s="1"/>
  <c r="IA58" i="33"/>
  <c r="KO58" i="33" s="1"/>
  <c r="QB58" i="33"/>
  <c r="PF58" i="33" s="1"/>
  <c r="KZ58" i="33" s="1"/>
  <c r="HP58" i="33"/>
  <c r="KD58" i="33" s="1"/>
  <c r="HA58" i="33"/>
  <c r="MC59" i="33" s="1"/>
  <c r="QE58" i="33"/>
  <c r="PI58" i="33" s="1"/>
  <c r="EI58" i="33" s="1"/>
  <c r="LY59" i="33"/>
  <c r="GV58" i="33"/>
  <c r="QD58" i="33" s="1"/>
  <c r="PH58" i="33" s="1"/>
  <c r="EH58" i="33" s="1"/>
  <c r="DW60" i="33"/>
  <c r="FO60" i="33" s="1"/>
  <c r="NE60" i="33" s="1"/>
  <c r="DP58" i="33"/>
  <c r="FH58" i="33" s="1"/>
  <c r="MX58" i="33" s="1"/>
  <c r="CR59" i="33"/>
  <c r="CJ58" i="33"/>
  <c r="CS58" i="33"/>
  <c r="CO59" i="33"/>
  <c r="AQ59" i="33"/>
  <c r="BM59" i="33" s="1"/>
  <c r="NH60" i="33"/>
  <c r="AL59" i="33"/>
  <c r="IX59" i="33"/>
  <c r="NM59" i="33"/>
  <c r="X59" i="33"/>
  <c r="IJ59"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GI58" i="33" s="1"/>
  <c r="FO191" i="32"/>
  <c r="JH130" i="32"/>
  <c r="JQ130" i="32"/>
  <c r="CP193" i="32"/>
  <c r="CF193" i="32" s="1"/>
  <c r="CK192" i="32"/>
  <c r="CL192" i="32" s="1"/>
  <c r="CQ192" i="32"/>
  <c r="CS192" i="32"/>
  <c r="JA191" i="32"/>
  <c r="GD191" i="32"/>
  <c r="LH59" i="33"/>
  <c r="GF59"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HG60" i="33" l="1"/>
  <c r="IC60" i="33" s="1"/>
  <c r="KQ60" i="33" s="1"/>
  <c r="JI59" i="33"/>
  <c r="JL59" i="33"/>
  <c r="JM58" i="33"/>
  <c r="JD58" i="33"/>
  <c r="OT59" i="33"/>
  <c r="LB58" i="33"/>
  <c r="FZ58" i="33" s="1"/>
  <c r="QZ58" i="33" s="1"/>
  <c r="QI58" i="33"/>
  <c r="PM58" i="33" s="1"/>
  <c r="EM58" i="33" s="1"/>
  <c r="NW59" i="33"/>
  <c r="AI59" i="33" s="1"/>
  <c r="LS60" i="33"/>
  <c r="KW59" i="33"/>
  <c r="FU59" i="33" s="1"/>
  <c r="QU59" i="33" s="1"/>
  <c r="LC58" i="33"/>
  <c r="GA58" i="33" s="1"/>
  <c r="RA58" i="33" s="1"/>
  <c r="HM59" i="33"/>
  <c r="KA59" i="33" s="1"/>
  <c r="OS58" i="33"/>
  <c r="FX58" i="33"/>
  <c r="QX58" i="33" s="1"/>
  <c r="EF58" i="33"/>
  <c r="HW58" i="33"/>
  <c r="KK58" i="33" s="1"/>
  <c r="HR58" i="33"/>
  <c r="KF58" i="33" s="1"/>
  <c r="LX59" i="33"/>
  <c r="GZ58" i="33"/>
  <c r="HV58" i="33" s="1"/>
  <c r="KJ58" i="33" s="1"/>
  <c r="DO58" i="33"/>
  <c r="FG58" i="33" s="1"/>
  <c r="GY58" i="33" s="1"/>
  <c r="HU58" i="33" s="1"/>
  <c r="KI58" i="33" s="1"/>
  <c r="DN59" i="33"/>
  <c r="FF59" i="33" s="1"/>
  <c r="MV59" i="33" s="1"/>
  <c r="DK59" i="33"/>
  <c r="FC59" i="33" s="1"/>
  <c r="MS59" i="33" s="1"/>
  <c r="DF58" i="33"/>
  <c r="EX58" i="33" s="1"/>
  <c r="MN58" i="33" s="1"/>
  <c r="CI59" i="33"/>
  <c r="RF59" i="33"/>
  <c r="RI58" i="33"/>
  <c r="Y59" i="33"/>
  <c r="IK59" i="33"/>
  <c r="AT59" i="33"/>
  <c r="BP59" i="33" s="1"/>
  <c r="BH59" i="33"/>
  <c r="CD59" i="33" s="1"/>
  <c r="T60" i="33"/>
  <c r="IF60" i="33"/>
  <c r="NX60" i="33"/>
  <c r="OR59" i="33"/>
  <c r="OU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MW58" i="33" l="1"/>
  <c r="JC59" i="33"/>
  <c r="OM58" i="33"/>
  <c r="IU59" i="33"/>
  <c r="OL58" i="33"/>
  <c r="OG59" i="33"/>
  <c r="NN59" i="33"/>
  <c r="Z59" i="33" s="1"/>
  <c r="LG58" i="33"/>
  <c r="GE58" i="33" s="1"/>
  <c r="OQ58" i="33" s="1"/>
  <c r="QH58" i="33"/>
  <c r="PL58" i="33" s="1"/>
  <c r="EL58" i="33" s="1"/>
  <c r="OJ58" i="33"/>
  <c r="MB59" i="33"/>
  <c r="GU59" i="33"/>
  <c r="LW60" i="33" s="1"/>
  <c r="GX59" i="33"/>
  <c r="LZ60" i="33" s="1"/>
  <c r="DE59" i="33"/>
  <c r="EW59" i="33" s="1"/>
  <c r="GO59" i="33" s="1"/>
  <c r="LQ60" i="33" s="1"/>
  <c r="GP58" i="33"/>
  <c r="LR59" i="33" s="1"/>
  <c r="CZ59" i="33"/>
  <c r="CL59" i="33"/>
  <c r="QG58" i="33"/>
  <c r="PK58" i="33" s="1"/>
  <c r="MA59" i="33"/>
  <c r="NQ59" i="33"/>
  <c r="AU59" i="33"/>
  <c r="BQ59" i="33" s="1"/>
  <c r="NK60" i="33"/>
  <c r="NY59" i="33"/>
  <c r="IV60" i="33"/>
  <c r="AJ60" i="33"/>
  <c r="BE59" i="33"/>
  <c r="CA59" i="33" s="1"/>
  <c r="NP59" i="33"/>
  <c r="NV60"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ES60" i="33" s="1"/>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MM59" i="33" l="1"/>
  <c r="JF59" i="33"/>
  <c r="JT59" i="33"/>
  <c r="RE58" i="33"/>
  <c r="LF58" i="33"/>
  <c r="GD58" i="33" s="1"/>
  <c r="RD58" i="33" s="1"/>
  <c r="IL59" i="33"/>
  <c r="QF59" i="33"/>
  <c r="PJ59" i="33" s="1"/>
  <c r="EJ59" i="33" s="1"/>
  <c r="QC59" i="33"/>
  <c r="PG59" i="33" s="1"/>
  <c r="EG59" i="33" s="1"/>
  <c r="HQ59" i="33"/>
  <c r="KE59" i="33" s="1"/>
  <c r="HT59" i="33"/>
  <c r="KH59" i="33" s="1"/>
  <c r="HL58" i="33"/>
  <c r="JZ58" i="33" s="1"/>
  <c r="PX58" i="33"/>
  <c r="PB58" i="33" s="1"/>
  <c r="EB58" i="33" s="1"/>
  <c r="DV59" i="33"/>
  <c r="FN59" i="33" s="1"/>
  <c r="ND59" i="33" s="1"/>
  <c r="DH59" i="33"/>
  <c r="EZ59" i="33" s="1"/>
  <c r="GR59" i="33" s="1"/>
  <c r="HN59" i="33" s="1"/>
  <c r="KB59" i="33" s="1"/>
  <c r="LE58" i="33"/>
  <c r="EK58" i="33"/>
  <c r="CW59" i="33"/>
  <c r="CH60" i="33"/>
  <c r="CM59" i="33"/>
  <c r="HK59" i="33"/>
  <c r="JY59" i="33" s="1"/>
  <c r="PW59" i="33"/>
  <c r="PA59" i="33" s="1"/>
  <c r="NU59" i="33"/>
  <c r="AB59" i="33"/>
  <c r="IN59" i="33"/>
  <c r="BF60" i="33"/>
  <c r="CB60" i="33" s="1"/>
  <c r="W60" i="33"/>
  <c r="II60" i="33"/>
  <c r="AV59" i="33"/>
  <c r="BR59" i="33" s="1"/>
  <c r="AH60" i="33"/>
  <c r="IT60" i="33"/>
  <c r="AK59" i="33"/>
  <c r="IW59" i="33"/>
  <c r="IO59" i="33"/>
  <c r="AC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MP59" i="33" l="1"/>
  <c r="JQ59" i="33"/>
  <c r="JB60" i="33"/>
  <c r="JG59" i="33"/>
  <c r="LA59" i="33"/>
  <c r="FY59" i="33" s="1"/>
  <c r="OK59" i="33" s="1"/>
  <c r="LD59" i="33"/>
  <c r="GB59" i="33" s="1"/>
  <c r="RB59" i="33" s="1"/>
  <c r="NT59" i="33"/>
  <c r="AF59" i="33" s="1"/>
  <c r="GC58" i="33"/>
  <c r="RC58" i="33" s="1"/>
  <c r="OP58" i="33"/>
  <c r="KV58" i="33"/>
  <c r="HF59" i="33"/>
  <c r="MH60" i="33" s="1"/>
  <c r="DD60" i="33"/>
  <c r="EV60" i="33" s="1"/>
  <c r="ML60" i="33" s="1"/>
  <c r="DS59" i="33"/>
  <c r="FK59" i="33" s="1"/>
  <c r="NA59" i="33" s="1"/>
  <c r="DI59" i="33"/>
  <c r="FA59" i="33" s="1"/>
  <c r="GS59" i="33" s="1"/>
  <c r="QA59" i="33" s="1"/>
  <c r="KU59" i="33"/>
  <c r="EA59" i="33"/>
  <c r="CN59" i="33"/>
  <c r="CX60" i="33"/>
  <c r="RK60" i="33"/>
  <c r="LT60" i="33"/>
  <c r="PZ59" i="33"/>
  <c r="PD59" i="33" s="1"/>
  <c r="ED59" i="33" s="1"/>
  <c r="BG59" i="33"/>
  <c r="CC59" i="33" s="1"/>
  <c r="AS60" i="33"/>
  <c r="BO60" i="33" s="1"/>
  <c r="AX59" i="33"/>
  <c r="BT59" i="33" s="1"/>
  <c r="AY59" i="33"/>
  <c r="BU59" i="33" s="1"/>
  <c r="AG59" i="33"/>
  <c r="BC59" i="33" s="1"/>
  <c r="IS59" i="33"/>
  <c r="BD60" i="33"/>
  <c r="BZ60" i="33" s="1"/>
  <c r="OW60"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MQ59" i="33" l="1"/>
  <c r="QY59" i="33"/>
  <c r="JH59" i="33"/>
  <c r="JR60" i="33"/>
  <c r="NS59" i="33"/>
  <c r="NO60" i="33"/>
  <c r="IM60" i="33" s="1"/>
  <c r="ON59" i="33"/>
  <c r="IR59" i="33"/>
  <c r="OO58" i="33"/>
  <c r="FS59" i="33"/>
  <c r="OE59" i="33" s="1"/>
  <c r="FT58" i="33"/>
  <c r="OF58" i="33" s="1"/>
  <c r="IB59" i="33"/>
  <c r="KP59" i="33" s="1"/>
  <c r="GN60" i="33"/>
  <c r="LP61" i="33" s="1"/>
  <c r="QN59" i="33"/>
  <c r="PR59" i="33" s="1"/>
  <c r="ER59" i="33" s="1"/>
  <c r="HC59" i="33"/>
  <c r="ME60" i="33" s="1"/>
  <c r="DJ59" i="33"/>
  <c r="FB59" i="33" s="1"/>
  <c r="MR59" i="33" s="1"/>
  <c r="DT60" i="33"/>
  <c r="FL60" i="33" s="1"/>
  <c r="NB60" i="33" s="1"/>
  <c r="LU60" i="33"/>
  <c r="CY59" i="33"/>
  <c r="CV60" i="33"/>
  <c r="CQ59" i="33"/>
  <c r="CP59" i="33"/>
  <c r="CK60" i="33"/>
  <c r="HO59" i="33"/>
  <c r="KC59" i="33" s="1"/>
  <c r="NJ59" i="33"/>
  <c r="OA61" i="33"/>
  <c r="BY59" i="33"/>
  <c r="AE59" i="33"/>
  <c r="BA59" i="33" s="1"/>
  <c r="IQ59" i="33"/>
  <c r="BB59" i="33"/>
  <c r="BX59" i="33" s="1"/>
  <c r="NI60" i="33"/>
  <c r="NR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EE59" i="33" s="1"/>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JJ59" i="33" l="1"/>
  <c r="AA60" i="33"/>
  <c r="JK59" i="33"/>
  <c r="JP60" i="33"/>
  <c r="JE60" i="33"/>
  <c r="JS59" i="33"/>
  <c r="QK59" i="33"/>
  <c r="PO59" i="33" s="1"/>
  <c r="EO59" i="33" s="1"/>
  <c r="QS59" i="33"/>
  <c r="QT58" i="33"/>
  <c r="LL59" i="33"/>
  <c r="PV60" i="33"/>
  <c r="OZ60" i="33" s="1"/>
  <c r="KT60" i="33" s="1"/>
  <c r="HJ60" i="33"/>
  <c r="JX60" i="33" s="1"/>
  <c r="HY59" i="33"/>
  <c r="KM59" i="33" s="1"/>
  <c r="GT59" i="33"/>
  <c r="QB59" i="33" s="1"/>
  <c r="PF59" i="33" s="1"/>
  <c r="EF59" i="33" s="1"/>
  <c r="DR60" i="33"/>
  <c r="FJ60" i="33" s="1"/>
  <c r="MZ60" i="33" s="1"/>
  <c r="DG60" i="33"/>
  <c r="EY60" i="33" s="1"/>
  <c r="MO60" i="33" s="1"/>
  <c r="DU59" i="33"/>
  <c r="FM59" i="33" s="1"/>
  <c r="NC59" i="33" s="1"/>
  <c r="DL59" i="33"/>
  <c r="FD59" i="33" s="1"/>
  <c r="MT59" i="33" s="1"/>
  <c r="HD60" i="33"/>
  <c r="HZ60" i="33" s="1"/>
  <c r="KN60" i="33" s="1"/>
  <c r="DM59" i="33"/>
  <c r="FE59" i="33" s="1"/>
  <c r="MU59" i="33" s="1"/>
  <c r="CT59" i="33"/>
  <c r="CU59" i="33"/>
  <c r="QV59" i="33"/>
  <c r="AD60" i="33"/>
  <c r="IP60" i="33"/>
  <c r="BW59" i="33"/>
  <c r="AM61" i="33"/>
  <c r="IY61" i="33"/>
  <c r="U60" i="33"/>
  <c r="IG60" i="33"/>
  <c r="AW60" i="33"/>
  <c r="BS60" i="33" s="1"/>
  <c r="V59" i="33"/>
  <c r="IH59"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FW59" i="33" s="1"/>
  <c r="AV195" i="32"/>
  <c r="JO59" i="33" l="1"/>
  <c r="LI59" i="33"/>
  <c r="GG59" i="33" s="1"/>
  <c r="DZ60" i="33"/>
  <c r="DP59" i="33"/>
  <c r="FH59" i="33" s="1"/>
  <c r="MX59" i="33" s="1"/>
  <c r="JN59" i="33"/>
  <c r="FR60" i="33"/>
  <c r="QR60" i="33" s="1"/>
  <c r="GJ59" i="33"/>
  <c r="HP59" i="33"/>
  <c r="KD59" i="33" s="1"/>
  <c r="GV59" i="33"/>
  <c r="HR59" i="33" s="1"/>
  <c r="KF59" i="33" s="1"/>
  <c r="GQ60" i="33"/>
  <c r="HM60" i="33" s="1"/>
  <c r="KA60" i="33" s="1"/>
  <c r="LV60" i="33"/>
  <c r="GW59" i="33"/>
  <c r="LY60" i="33" s="1"/>
  <c r="DQ59" i="33"/>
  <c r="FI59" i="33" s="1"/>
  <c r="MY59" i="33" s="1"/>
  <c r="HB60" i="33"/>
  <c r="MD61" i="33" s="1"/>
  <c r="MF61" i="33"/>
  <c r="QL60" i="33"/>
  <c r="PP60" i="33" s="1"/>
  <c r="EP60" i="33" s="1"/>
  <c r="HE59" i="33"/>
  <c r="IA59" i="33" s="1"/>
  <c r="KO59" i="33" s="1"/>
  <c r="CS59" i="33"/>
  <c r="CO60" i="33"/>
  <c r="QW59" i="33"/>
  <c r="NZ60" i="33"/>
  <c r="NL60" i="33"/>
  <c r="AZ60" i="33"/>
  <c r="BV60" i="33" s="1"/>
  <c r="AR59" i="33"/>
  <c r="BN59" i="33" s="1"/>
  <c r="AQ60" i="33"/>
  <c r="BM60" i="33" s="1"/>
  <c r="BI61" i="33"/>
  <c r="CE61" i="33" s="1"/>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NH61" i="33" l="1"/>
  <c r="JM59" i="33"/>
  <c r="JI60" i="33"/>
  <c r="RG59" i="33"/>
  <c r="OS59" i="33"/>
  <c r="GZ59" i="33"/>
  <c r="QH59" i="33" s="1"/>
  <c r="PL59" i="33" s="1"/>
  <c r="EL59" i="33" s="1"/>
  <c r="NW60" i="33"/>
  <c r="IU60" i="33" s="1"/>
  <c r="QD59" i="33"/>
  <c r="PH59" i="33" s="1"/>
  <c r="EH59" i="33" s="1"/>
  <c r="LJ60" i="33"/>
  <c r="GH60" i="33" s="1"/>
  <c r="RH60" i="33" s="1"/>
  <c r="LX60" i="33"/>
  <c r="OV59" i="33"/>
  <c r="RJ59" i="33"/>
  <c r="OD60" i="33"/>
  <c r="LS61" i="33"/>
  <c r="QJ60" i="33"/>
  <c r="PN60" i="33" s="1"/>
  <c r="EN60" i="33" s="1"/>
  <c r="PY60" i="33"/>
  <c r="PC60" i="33" s="1"/>
  <c r="EC60" i="33" s="1"/>
  <c r="HX60" i="33"/>
  <c r="KL60" i="33" s="1"/>
  <c r="MG60" i="33"/>
  <c r="QE59" i="33"/>
  <c r="PI59" i="33" s="1"/>
  <c r="EI59" i="33" s="1"/>
  <c r="HS59" i="33"/>
  <c r="KG59" i="33" s="1"/>
  <c r="HA59" i="33"/>
  <c r="MC60" i="33" s="1"/>
  <c r="QM59" i="33"/>
  <c r="PQ59" i="33" s="1"/>
  <c r="EQ59" i="33" s="1"/>
  <c r="DK60" i="33"/>
  <c r="FC60" i="33" s="1"/>
  <c r="MS60" i="33" s="1"/>
  <c r="DO59" i="33"/>
  <c r="FG59" i="33" s="1"/>
  <c r="GY59" i="33" s="1"/>
  <c r="CJ59" i="33"/>
  <c r="DA61" i="33"/>
  <c r="CR60" i="33"/>
  <c r="CI60" i="33"/>
  <c r="QX59" i="33"/>
  <c r="MB60" i="33"/>
  <c r="IF61" i="33"/>
  <c r="T61" i="33"/>
  <c r="NM60" i="33"/>
  <c r="IX60" i="33"/>
  <c r="AL60" i="33"/>
  <c r="IJ60" i="33"/>
  <c r="X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MW59" i="33" l="1"/>
  <c r="JL60" i="33"/>
  <c r="JU61" i="33"/>
  <c r="JD59" i="33"/>
  <c r="JC60" i="33"/>
  <c r="OT60" i="33"/>
  <c r="HV59" i="33"/>
  <c r="KJ59" i="33" s="1"/>
  <c r="LK59" i="33"/>
  <c r="GI59" i="33" s="1"/>
  <c r="RI59" i="33" s="1"/>
  <c r="AI60" i="33"/>
  <c r="BE60" i="33" s="1"/>
  <c r="CA60" i="33" s="1"/>
  <c r="LB59" i="33"/>
  <c r="FZ59" i="33" s="1"/>
  <c r="QZ59" i="33" s="1"/>
  <c r="LC59" i="33"/>
  <c r="GA59" i="33" s="1"/>
  <c r="RA59" i="33" s="1"/>
  <c r="LH60" i="33"/>
  <c r="GF60" i="33" s="1"/>
  <c r="OR60" i="33" s="1"/>
  <c r="KW60" i="33"/>
  <c r="QI59" i="33"/>
  <c r="PM59" i="33" s="1"/>
  <c r="EM59" i="33" s="1"/>
  <c r="GU60" i="33"/>
  <c r="HQ60" i="33" s="1"/>
  <c r="KE60" i="33" s="1"/>
  <c r="HW59" i="33"/>
  <c r="KK59" i="33" s="1"/>
  <c r="DW61" i="33"/>
  <c r="FO61" i="33" s="1"/>
  <c r="NE61" i="33" s="1"/>
  <c r="DE60" i="33"/>
  <c r="EW60" i="33" s="1"/>
  <c r="MM60" i="33" s="1"/>
  <c r="DN60" i="33"/>
  <c r="FF60" i="33" s="1"/>
  <c r="MV60" i="33" s="1"/>
  <c r="DF59" i="33"/>
  <c r="EX59" i="33" s="1"/>
  <c r="MN59" i="33" s="1"/>
  <c r="LF59" i="33"/>
  <c r="GD59" i="33" s="1"/>
  <c r="NN60" i="33"/>
  <c r="AT60" i="33"/>
  <c r="BP60" i="33" s="1"/>
  <c r="NK61" i="33"/>
  <c r="Y60" i="33"/>
  <c r="IK60" i="33"/>
  <c r="AP61" i="33"/>
  <c r="BL61" i="33" s="1"/>
  <c r="HU59" i="33"/>
  <c r="KI59" i="33" s="1"/>
  <c r="QG59" i="33"/>
  <c r="PK59" i="33" s="1"/>
  <c r="EK59" i="33" s="1"/>
  <c r="MA60" i="33"/>
  <c r="NX61" i="33"/>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OU59" i="33" l="1"/>
  <c r="NV61" i="33"/>
  <c r="IT61" i="33" s="1"/>
  <c r="NP60" i="33"/>
  <c r="IN60" i="33" s="1"/>
  <c r="OL59" i="33"/>
  <c r="OM59" i="33"/>
  <c r="RF60" i="33"/>
  <c r="FU60" i="33"/>
  <c r="OG60" i="33" s="1"/>
  <c r="LW61" i="33"/>
  <c r="QC60" i="33"/>
  <c r="PG60" i="33" s="1"/>
  <c r="LA60" i="33" s="1"/>
  <c r="LG59" i="33"/>
  <c r="HG61" i="33"/>
  <c r="MI62" i="33" s="1"/>
  <c r="GO60" i="33"/>
  <c r="HK60" i="33" s="1"/>
  <c r="JY60" i="33" s="1"/>
  <c r="GX60" i="33"/>
  <c r="LZ61" i="33" s="1"/>
  <c r="GP59" i="33"/>
  <c r="HL59" i="33" s="1"/>
  <c r="JZ59" i="33" s="1"/>
  <c r="CW60" i="33"/>
  <c r="CH61" i="33"/>
  <c r="CZ60" i="33"/>
  <c r="CL60" i="33"/>
  <c r="RD59" i="33"/>
  <c r="LE59" i="33"/>
  <c r="GC59" i="33" s="1"/>
  <c r="OP59" i="33"/>
  <c r="AU60" i="33"/>
  <c r="BQ60" i="33" s="1"/>
  <c r="W61" i="33"/>
  <c r="II61" i="33"/>
  <c r="IL60" i="33"/>
  <c r="Z60" i="33"/>
  <c r="NY60" i="33"/>
  <c r="AJ61" i="33"/>
  <c r="BF61" i="33" s="1"/>
  <c r="IV61" i="33"/>
  <c r="NQ60" i="33"/>
  <c r="NT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AB60" i="33" l="1"/>
  <c r="JQ60" i="33"/>
  <c r="JF60" i="33"/>
  <c r="JB61" i="33"/>
  <c r="JT60" i="33"/>
  <c r="AH61" i="33"/>
  <c r="BD61" i="33" s="1"/>
  <c r="BZ61" i="33" s="1"/>
  <c r="QO61" i="33"/>
  <c r="PS61" i="33" s="1"/>
  <c r="ES61" i="33" s="1"/>
  <c r="IC61" i="33"/>
  <c r="KQ61" i="33" s="1"/>
  <c r="GE59" i="33"/>
  <c r="NU60" i="33" s="1"/>
  <c r="AG60" i="33" s="1"/>
  <c r="FY60" i="33"/>
  <c r="QY60" i="33" s="1"/>
  <c r="QU60" i="33"/>
  <c r="EG60" i="33"/>
  <c r="PX59" i="33"/>
  <c r="PB59" i="33" s="1"/>
  <c r="EB59" i="33" s="1"/>
  <c r="LR60" i="33"/>
  <c r="PW60" i="33"/>
  <c r="PA60" i="33" s="1"/>
  <c r="EA60" i="33" s="1"/>
  <c r="LQ61" i="33"/>
  <c r="QF60" i="33"/>
  <c r="PJ60" i="33" s="1"/>
  <c r="EJ60" i="33" s="1"/>
  <c r="HT60" i="33"/>
  <c r="KH60" i="33" s="1"/>
  <c r="DV60" i="33"/>
  <c r="FN60" i="33" s="1"/>
  <c r="ND60" i="33" s="1"/>
  <c r="DH60" i="33"/>
  <c r="EZ60" i="33" s="1"/>
  <c r="GR60" i="33" s="1"/>
  <c r="PZ60" i="33" s="1"/>
  <c r="DD61" i="33"/>
  <c r="EV61" i="33" s="1"/>
  <c r="ML61" i="33" s="1"/>
  <c r="DS60" i="33"/>
  <c r="FK60" i="33" s="1"/>
  <c r="HC60" i="33" s="1"/>
  <c r="HY60" i="33" s="1"/>
  <c r="KM60" i="33" s="1"/>
  <c r="CM60" i="33"/>
  <c r="RC59" i="33"/>
  <c r="OO59" i="33"/>
  <c r="IR60" i="33"/>
  <c r="AF60" i="33"/>
  <c r="AK60" i="33"/>
  <c r="IW60" i="33"/>
  <c r="AX60" i="33"/>
  <c r="BT60" i="33" s="1"/>
  <c r="AS61" i="33"/>
  <c r="BO61" i="33" s="1"/>
  <c r="AV60" i="33"/>
  <c r="BR60" i="33" s="1"/>
  <c r="NS60" i="33"/>
  <c r="AC60" i="33"/>
  <c r="IO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MP60" i="33" l="1"/>
  <c r="NA60" i="33"/>
  <c r="JG60" i="33"/>
  <c r="LM61" i="33"/>
  <c r="GK61" i="33" s="1"/>
  <c r="RK61" i="33" s="1"/>
  <c r="NO61" i="33"/>
  <c r="AA61" i="33" s="1"/>
  <c r="AW61" i="33" s="1"/>
  <c r="OK60" i="33"/>
  <c r="OQ59" i="33"/>
  <c r="IS60" i="33"/>
  <c r="RE59" i="33"/>
  <c r="KU60" i="33"/>
  <c r="FS60" i="33" s="1"/>
  <c r="QS60" i="33" s="1"/>
  <c r="KV59" i="33"/>
  <c r="LD60" i="33"/>
  <c r="GN61" i="33"/>
  <c r="LP62" i="33" s="1"/>
  <c r="HF60" i="33"/>
  <c r="MH61" i="33" s="1"/>
  <c r="DI60" i="33"/>
  <c r="FA60" i="33" s="1"/>
  <c r="MQ60" i="33" s="1"/>
  <c r="ME61" i="33"/>
  <c r="QK60" i="33"/>
  <c r="PO60" i="33" s="1"/>
  <c r="EO60" i="33" s="1"/>
  <c r="CV61" i="33"/>
  <c r="CP60" i="33"/>
  <c r="CK61" i="33"/>
  <c r="CX61" i="33"/>
  <c r="CN60" i="33"/>
  <c r="HN60" i="33"/>
  <c r="KB60" i="33" s="1"/>
  <c r="LT61" i="33"/>
  <c r="BC60" i="33"/>
  <c r="BY60" i="33" s="1"/>
  <c r="AY60" i="33"/>
  <c r="BU60" i="33" s="1"/>
  <c r="BG60" i="33"/>
  <c r="CC60" i="33" s="1"/>
  <c r="AE60" i="33"/>
  <c r="IQ60" i="33"/>
  <c r="BB60" i="33"/>
  <c r="BX60" i="33" s="1"/>
  <c r="NJ60" i="33"/>
  <c r="IM61"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ED60" i="33" s="1"/>
  <c r="BX198" i="32"/>
  <c r="BY199" i="32"/>
  <c r="BR199" i="32" s="1"/>
  <c r="BS199" i="32" s="1"/>
  <c r="BT199" i="32" s="1"/>
  <c r="BU199" i="32" s="1"/>
  <c r="OA62" i="33" l="1"/>
  <c r="AM62" i="33" s="1"/>
  <c r="JE61" i="33"/>
  <c r="JH60" i="33"/>
  <c r="JP61" i="33"/>
  <c r="JJ60" i="33"/>
  <c r="JR61" i="33"/>
  <c r="OW61" i="33"/>
  <c r="QN60" i="33"/>
  <c r="PR60" i="33" s="1"/>
  <c r="ER60" i="33" s="1"/>
  <c r="IB60" i="33"/>
  <c r="KP60" i="33" s="1"/>
  <c r="FT59" i="33"/>
  <c r="OF59" i="33" s="1"/>
  <c r="GB60" i="33"/>
  <c r="ON60" i="33" s="1"/>
  <c r="PV61" i="33"/>
  <c r="OZ61" i="33" s="1"/>
  <c r="DZ61" i="33" s="1"/>
  <c r="HJ61" i="33"/>
  <c r="JX61" i="33" s="1"/>
  <c r="GS60" i="33"/>
  <c r="HO60" i="33" s="1"/>
  <c r="KC60" i="33" s="1"/>
  <c r="DJ60" i="33"/>
  <c r="FB60" i="33" s="1"/>
  <c r="MR60" i="33" s="1"/>
  <c r="DR61" i="33"/>
  <c r="FJ61" i="33" s="1"/>
  <c r="MZ61" i="33" s="1"/>
  <c r="DT61" i="33"/>
  <c r="FL61" i="33" s="1"/>
  <c r="NB61" i="33" s="1"/>
  <c r="DG61" i="33"/>
  <c r="EY61" i="33" s="1"/>
  <c r="MO61" i="33" s="1"/>
  <c r="DL60" i="33"/>
  <c r="FD60" i="33" s="1"/>
  <c r="MT60" i="33" s="1"/>
  <c r="CU60" i="33"/>
  <c r="CY60" i="33"/>
  <c r="CT60" i="33"/>
  <c r="CQ60" i="33"/>
  <c r="NI61" i="33"/>
  <c r="IH60" i="33"/>
  <c r="V60"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IY62" i="33" l="1"/>
  <c r="LL60" i="33"/>
  <c r="GJ60" i="33" s="1"/>
  <c r="JO60" i="33"/>
  <c r="JK60" i="33"/>
  <c r="JN60" i="33"/>
  <c r="JS60" i="33"/>
  <c r="NR61" i="33"/>
  <c r="IP61" i="33" s="1"/>
  <c r="QT59" i="33"/>
  <c r="RB60" i="33"/>
  <c r="KT61" i="33"/>
  <c r="FR61" i="33" s="1"/>
  <c r="QR61" i="33" s="1"/>
  <c r="HB61" i="33"/>
  <c r="MD62" i="33" s="1"/>
  <c r="QA60" i="33"/>
  <c r="PE60" i="33" s="1"/>
  <c r="EE60" i="33" s="1"/>
  <c r="LU61" i="33"/>
  <c r="GT60" i="33"/>
  <c r="QB60" i="33" s="1"/>
  <c r="PF60" i="33" s="1"/>
  <c r="EF60" i="33" s="1"/>
  <c r="GV60" i="33"/>
  <c r="QD60" i="33" s="1"/>
  <c r="PH60" i="33" s="1"/>
  <c r="EH60" i="33" s="1"/>
  <c r="GQ61" i="33"/>
  <c r="LS62" i="33" s="1"/>
  <c r="DQ60" i="33"/>
  <c r="FI60" i="33" s="1"/>
  <c r="MY60" i="33" s="1"/>
  <c r="HD61" i="33"/>
  <c r="QL61" i="33" s="1"/>
  <c r="PP61" i="33" s="1"/>
  <c r="EP61" i="33" s="1"/>
  <c r="DM60" i="33"/>
  <c r="FE60" i="33" s="1"/>
  <c r="MU60" i="33" s="1"/>
  <c r="DU60" i="33"/>
  <c r="FM60" i="33" s="1"/>
  <c r="NC60" i="33" s="1"/>
  <c r="DP60" i="33"/>
  <c r="FH60" i="33" s="1"/>
  <c r="MX60" i="33" s="1"/>
  <c r="CS60" i="33"/>
  <c r="CO61" i="33"/>
  <c r="RJ60" i="33"/>
  <c r="RG60" i="33"/>
  <c r="QV60" i="33"/>
  <c r="BI62" i="33"/>
  <c r="CE62" i="33" s="1"/>
  <c r="AR60" i="33"/>
  <c r="BN60" i="33" s="1"/>
  <c r="U61" i="33"/>
  <c r="IG61" i="33"/>
  <c r="OS60" i="33"/>
  <c r="OV60" i="33"/>
  <c r="OH60"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JM60" i="33" l="1"/>
  <c r="JI61" i="33"/>
  <c r="AD61" i="33"/>
  <c r="QJ61" i="33"/>
  <c r="PN61" i="33" s="1"/>
  <c r="LH61" i="33" s="1"/>
  <c r="MF62" i="33"/>
  <c r="HX61" i="33"/>
  <c r="KL61" i="33" s="1"/>
  <c r="OD61" i="33"/>
  <c r="LJ61" i="33"/>
  <c r="HA60" i="33"/>
  <c r="QI60" i="33" s="1"/>
  <c r="PM60" i="33" s="1"/>
  <c r="EM60" i="33" s="1"/>
  <c r="HP60" i="33"/>
  <c r="KD60" i="33" s="1"/>
  <c r="KY60" i="33"/>
  <c r="LV61" i="33"/>
  <c r="HZ61" i="33"/>
  <c r="KN61" i="33" s="1"/>
  <c r="PY61" i="33"/>
  <c r="PC61" i="33" s="1"/>
  <c r="EC61" i="33" s="1"/>
  <c r="HM61" i="33"/>
  <c r="KA61" i="33" s="1"/>
  <c r="HE60" i="33"/>
  <c r="QM60" i="33" s="1"/>
  <c r="PQ60" i="33" s="1"/>
  <c r="EQ60" i="33" s="1"/>
  <c r="GZ60" i="33"/>
  <c r="MB61" i="33" s="1"/>
  <c r="GW60" i="33"/>
  <c r="HS60" i="33" s="1"/>
  <c r="KG60" i="33" s="1"/>
  <c r="HR60" i="33"/>
  <c r="KF60" i="33" s="1"/>
  <c r="LX61" i="33"/>
  <c r="DK61" i="33"/>
  <c r="FC61" i="33" s="1"/>
  <c r="MS61" i="33" s="1"/>
  <c r="DO60" i="33"/>
  <c r="FG60" i="33" s="1"/>
  <c r="MW60" i="33" s="1"/>
  <c r="DA62" i="33"/>
  <c r="CJ60" i="33"/>
  <c r="KZ60" i="33"/>
  <c r="FX60" i="33" s="1"/>
  <c r="NW61" i="33"/>
  <c r="AZ61" i="33"/>
  <c r="BV61" i="33" s="1"/>
  <c r="NH62"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JD60" i="33" l="1"/>
  <c r="JU62" i="33"/>
  <c r="EN61" i="33"/>
  <c r="MG61" i="33"/>
  <c r="HW60" i="33"/>
  <c r="KK60" i="33" s="1"/>
  <c r="KW61" i="33"/>
  <c r="FU61" i="33" s="1"/>
  <c r="QU61" i="33" s="1"/>
  <c r="GH61" i="33"/>
  <c r="NX62" i="33" s="1"/>
  <c r="MC61" i="33"/>
  <c r="GF61" i="33"/>
  <c r="OR61" i="33" s="1"/>
  <c r="FW60" i="33"/>
  <c r="QW60" i="33" s="1"/>
  <c r="IA60" i="33"/>
  <c r="KO60" i="33" s="1"/>
  <c r="GY60" i="33"/>
  <c r="HU60" i="33" s="1"/>
  <c r="KI60" i="33" s="1"/>
  <c r="QH60" i="33"/>
  <c r="PL60" i="33" s="1"/>
  <c r="EL60" i="33" s="1"/>
  <c r="LY61" i="33"/>
  <c r="QE60" i="33"/>
  <c r="PI60" i="33" s="1"/>
  <c r="LC60" i="33" s="1"/>
  <c r="GA60" i="33" s="1"/>
  <c r="HV60" i="33"/>
  <c r="KJ60" i="33" s="1"/>
  <c r="GU61" i="33"/>
  <c r="LW62" i="33" s="1"/>
  <c r="DF60" i="33"/>
  <c r="EX60" i="33" s="1"/>
  <c r="MN60" i="33" s="1"/>
  <c r="DW62" i="33"/>
  <c r="FO62" i="33" s="1"/>
  <c r="HG62" i="33" s="1"/>
  <c r="CR61" i="33"/>
  <c r="CI61" i="33"/>
  <c r="QX60" i="33"/>
  <c r="QZ60" i="33"/>
  <c r="LK60" i="33"/>
  <c r="LG60" i="33"/>
  <c r="OG61" i="33"/>
  <c r="OJ60" i="33"/>
  <c r="IX61" i="33"/>
  <c r="AL61" i="33"/>
  <c r="IJ61" i="33"/>
  <c r="X61" i="33"/>
  <c r="AI61" i="33"/>
  <c r="IU61" i="33"/>
  <c r="NN61" i="33"/>
  <c r="IF62" i="33"/>
  <c r="T62" i="33"/>
  <c r="NK62"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NE62" i="33" l="1"/>
  <c r="JC61" i="33"/>
  <c r="JL61" i="33"/>
  <c r="QG60" i="33"/>
  <c r="PK60" i="33" s="1"/>
  <c r="EK60" i="33" s="1"/>
  <c r="NV62" i="33"/>
  <c r="IT62" i="33" s="1"/>
  <c r="RF61" i="33"/>
  <c r="NM61" i="33"/>
  <c r="Y61" i="33" s="1"/>
  <c r="AU61" i="33" s="1"/>
  <c r="BQ61" i="33" s="1"/>
  <c r="MA61" i="33"/>
  <c r="OI60" i="33"/>
  <c r="GE60" i="33"/>
  <c r="RE60" i="33" s="1"/>
  <c r="GI60" i="33"/>
  <c r="RI60" i="33" s="1"/>
  <c r="OT61" i="33"/>
  <c r="RH61" i="33"/>
  <c r="LF60" i="33"/>
  <c r="QC61" i="33"/>
  <c r="PG61" i="33" s="1"/>
  <c r="LA61" i="33" s="1"/>
  <c r="HQ61" i="33"/>
  <c r="KE61" i="33" s="1"/>
  <c r="RA60" i="33"/>
  <c r="OM60" i="33"/>
  <c r="EI60" i="33"/>
  <c r="GP60" i="33"/>
  <c r="HL60" i="33" s="1"/>
  <c r="JZ60" i="33" s="1"/>
  <c r="MI63" i="33"/>
  <c r="IC62" i="33"/>
  <c r="KQ62" i="33" s="1"/>
  <c r="DE61" i="33"/>
  <c r="EW61" i="33" s="1"/>
  <c r="MM61" i="33" s="1"/>
  <c r="DN61" i="33"/>
  <c r="FF61" i="33" s="1"/>
  <c r="GX61" i="33" s="1"/>
  <c r="LZ62" i="33" s="1"/>
  <c r="QO62" i="33"/>
  <c r="PS62" i="33" s="1"/>
  <c r="ES62" i="33" s="1"/>
  <c r="NP61" i="33"/>
  <c r="BE61" i="33"/>
  <c r="CA61" i="33" s="1"/>
  <c r="NQ61" i="33"/>
  <c r="AP62" i="33"/>
  <c r="BL62" i="33" s="1"/>
  <c r="AT61" i="33"/>
  <c r="BP61" i="33" s="1"/>
  <c r="AJ62" i="33"/>
  <c r="IV62" i="33"/>
  <c r="II62" i="33"/>
  <c r="W62" i="33"/>
  <c r="AS62" i="33" s="1"/>
  <c r="LE60" i="33"/>
  <c r="GC60" i="33" s="1"/>
  <c r="IL61" i="33"/>
  <c r="Z61"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Y61" i="33" l="1"/>
  <c r="IW61" i="33" s="1"/>
  <c r="MV61" i="33"/>
  <c r="AH62" i="33"/>
  <c r="BD62" i="33" s="1"/>
  <c r="BZ62" i="33" s="1"/>
  <c r="IK61" i="33"/>
  <c r="NU61" i="33"/>
  <c r="AG61" i="33" s="1"/>
  <c r="BC61" i="33" s="1"/>
  <c r="BY61" i="33" s="1"/>
  <c r="CU61" i="33" s="1"/>
  <c r="OQ60" i="33"/>
  <c r="OU60" i="33"/>
  <c r="EG61" i="33"/>
  <c r="FY61" i="33"/>
  <c r="OK61" i="33" s="1"/>
  <c r="GD60" i="33"/>
  <c r="LR61" i="33"/>
  <c r="PX60" i="33"/>
  <c r="PB60" i="33" s="1"/>
  <c r="EB60" i="33" s="1"/>
  <c r="GO61" i="33"/>
  <c r="PW61" i="33" s="1"/>
  <c r="PA61" i="33" s="1"/>
  <c r="EA61" i="33" s="1"/>
  <c r="HT61" i="33"/>
  <c r="KH61" i="33" s="1"/>
  <c r="CL61" i="33"/>
  <c r="CM61" i="33"/>
  <c r="CW61" i="33"/>
  <c r="CZ61" i="33"/>
  <c r="CH62" i="33"/>
  <c r="QF61" i="33"/>
  <c r="PJ61" i="33" s="1"/>
  <c r="EJ61" i="33" s="1"/>
  <c r="AK61" i="33"/>
  <c r="BG61" i="33" s="1"/>
  <c r="AV61" i="33"/>
  <c r="BR61" i="33" s="1"/>
  <c r="BF62" i="33"/>
  <c r="CB62" i="33" s="1"/>
  <c r="IO61" i="33"/>
  <c r="AC61" i="33"/>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JQ61" i="33" l="1"/>
  <c r="JB62" i="33"/>
  <c r="JF61" i="33"/>
  <c r="JO61" i="33"/>
  <c r="JG61" i="33"/>
  <c r="JT61" i="33"/>
  <c r="IS61" i="33"/>
  <c r="NO62" i="33"/>
  <c r="AA62" i="33" s="1"/>
  <c r="AW62" i="33" s="1"/>
  <c r="BS62" i="33" s="1"/>
  <c r="OP60" i="33"/>
  <c r="NT61" i="33"/>
  <c r="RD60" i="33"/>
  <c r="QY61" i="33"/>
  <c r="KV60" i="33"/>
  <c r="KU61" i="33"/>
  <c r="FS61" i="33" s="1"/>
  <c r="QS61" i="33" s="1"/>
  <c r="HK61" i="33"/>
  <c r="JY61" i="33" s="1"/>
  <c r="LQ62" i="33"/>
  <c r="DI61" i="33"/>
  <c r="FA61" i="33" s="1"/>
  <c r="MQ61" i="33" s="1"/>
  <c r="DD62" i="33"/>
  <c r="EV62" i="33" s="1"/>
  <c r="ML62" i="33" s="1"/>
  <c r="DH61" i="33"/>
  <c r="EZ61" i="33" s="1"/>
  <c r="MP61" i="33" s="1"/>
  <c r="DV61" i="33"/>
  <c r="FN61" i="33" s="1"/>
  <c r="ND61" i="33" s="1"/>
  <c r="DQ61" i="33"/>
  <c r="FI61" i="33" s="1"/>
  <c r="MY61" i="33" s="1"/>
  <c r="DS61" i="33"/>
  <c r="FK61" i="33" s="1"/>
  <c r="NA61" i="33" s="1"/>
  <c r="CC61" i="33"/>
  <c r="CK62" i="33"/>
  <c r="CX62" i="33"/>
  <c r="CV62" i="33"/>
  <c r="CN61" i="33"/>
  <c r="RK62" i="33"/>
  <c r="OO60" i="33"/>
  <c r="RC60" i="33"/>
  <c r="NS61" i="33"/>
  <c r="AX61" i="33"/>
  <c r="BT61" i="33" s="1"/>
  <c r="AY61" i="33"/>
  <c r="BU61" i="33" s="1"/>
  <c r="OW62"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IM62" i="33" l="1"/>
  <c r="JR62" i="33"/>
  <c r="JE62" i="33"/>
  <c r="JP62" i="33"/>
  <c r="JH61" i="33"/>
  <c r="OE61" i="33"/>
  <c r="FT60" i="33"/>
  <c r="OF60" i="33" s="1"/>
  <c r="IR61" i="33"/>
  <c r="AF61" i="33"/>
  <c r="BB61" i="33" s="1"/>
  <c r="BX61" i="33" s="1"/>
  <c r="CT61" i="33" s="1"/>
  <c r="HA61" i="33"/>
  <c r="QI61" i="33" s="1"/>
  <c r="GS61" i="33"/>
  <c r="LU62" i="33" s="1"/>
  <c r="HF61" i="33"/>
  <c r="MH62" i="33" s="1"/>
  <c r="GN62" i="33"/>
  <c r="LP63" i="33" s="1"/>
  <c r="HC61" i="33"/>
  <c r="ME62" i="33" s="1"/>
  <c r="GR61" i="33"/>
  <c r="LT62" i="33" s="1"/>
  <c r="DR62" i="33"/>
  <c r="FJ62" i="33" s="1"/>
  <c r="MZ62" i="33" s="1"/>
  <c r="DT62" i="33"/>
  <c r="FL62" i="33" s="1"/>
  <c r="NB62" i="33" s="1"/>
  <c r="DG62" i="33"/>
  <c r="EY62" i="33" s="1"/>
  <c r="MO62" i="33" s="1"/>
  <c r="DJ61" i="33"/>
  <c r="FB61" i="33" s="1"/>
  <c r="MR61" i="33" s="1"/>
  <c r="CY61" i="33"/>
  <c r="CO62" i="33"/>
  <c r="CQ61" i="33"/>
  <c r="CP61" i="33"/>
  <c r="RB61" i="33"/>
  <c r="IQ61" i="33"/>
  <c r="AE61" i="33"/>
  <c r="BA61" i="33" s="1"/>
  <c r="BW61" i="33" s="1"/>
  <c r="NI62" i="33"/>
  <c r="OA63" i="33"/>
  <c r="NJ61" i="33"/>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MC62" i="33" l="1"/>
  <c r="JI62" i="33"/>
  <c r="JN61" i="33"/>
  <c r="JS61" i="33"/>
  <c r="JJ61" i="33"/>
  <c r="JK61" i="33"/>
  <c r="HW61" i="33"/>
  <c r="KK61" i="33" s="1"/>
  <c r="HO61" i="33"/>
  <c r="KC61" i="33" s="1"/>
  <c r="QT60" i="33"/>
  <c r="HN61" i="33"/>
  <c r="KB61" i="33" s="1"/>
  <c r="IB61" i="33"/>
  <c r="KP61" i="33" s="1"/>
  <c r="GT61" i="33"/>
  <c r="LV62" i="33" s="1"/>
  <c r="QN61" i="33"/>
  <c r="PR61" i="33" s="1"/>
  <c r="LL61" i="33" s="1"/>
  <c r="PZ61" i="33"/>
  <c r="PD61" i="33" s="1"/>
  <c r="ED61" i="33" s="1"/>
  <c r="QA61" i="33"/>
  <c r="PE61" i="33" s="1"/>
  <c r="EE61" i="33" s="1"/>
  <c r="PV62" i="33"/>
  <c r="OZ62" i="33" s="1"/>
  <c r="DZ62" i="33" s="1"/>
  <c r="HJ62" i="33"/>
  <c r="JX62" i="33" s="1"/>
  <c r="HB62" i="33"/>
  <c r="MD63" i="33" s="1"/>
  <c r="HD62" i="33"/>
  <c r="MF63" i="33" s="1"/>
  <c r="HY61" i="33"/>
  <c r="KM61" i="33" s="1"/>
  <c r="QK61" i="33"/>
  <c r="PO61" i="33" s="1"/>
  <c r="EO61" i="33" s="1"/>
  <c r="GQ62" i="33"/>
  <c r="HM62" i="33" s="1"/>
  <c r="KA62" i="33" s="1"/>
  <c r="DL61" i="33"/>
  <c r="FD61" i="33" s="1"/>
  <c r="MT61" i="33" s="1"/>
  <c r="DU61" i="33"/>
  <c r="FM61" i="33" s="1"/>
  <c r="NC61" i="33" s="1"/>
  <c r="DM61" i="33"/>
  <c r="FE61" i="33" s="1"/>
  <c r="MU61" i="33" s="1"/>
  <c r="DP61" i="33"/>
  <c r="FH61" i="33" s="1"/>
  <c r="MX61" i="33" s="1"/>
  <c r="DK62" i="33"/>
  <c r="FC62" i="33" s="1"/>
  <c r="MS62" i="33" s="1"/>
  <c r="CS61" i="33"/>
  <c r="NR62" i="33"/>
  <c r="IH61" i="33"/>
  <c r="V61" i="33"/>
  <c r="IG62" i="33"/>
  <c r="U62" i="33"/>
  <c r="IY63" i="33"/>
  <c r="AM63"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JM61" i="33" l="1"/>
  <c r="KY61" i="33"/>
  <c r="FW61" i="33" s="1"/>
  <c r="OI61" i="33" s="1"/>
  <c r="QL62" i="33"/>
  <c r="PP62" i="33" s="1"/>
  <c r="EP62" i="33" s="1"/>
  <c r="HZ62" i="33"/>
  <c r="KN62" i="33" s="1"/>
  <c r="GJ61" i="33"/>
  <c r="RJ61" i="33" s="1"/>
  <c r="QB61" i="33"/>
  <c r="PF61" i="33" s="1"/>
  <c r="EF61" i="33" s="1"/>
  <c r="HP61" i="33"/>
  <c r="KD61" i="33" s="1"/>
  <c r="ER61" i="33"/>
  <c r="KT62" i="33"/>
  <c r="PY62" i="33"/>
  <c r="PC62" i="33" s="1"/>
  <c r="EC62" i="33" s="1"/>
  <c r="KX61" i="33"/>
  <c r="HX62" i="33"/>
  <c r="KL62" i="33" s="1"/>
  <c r="QJ62" i="33"/>
  <c r="PN62" i="33" s="1"/>
  <c r="EN62" i="33" s="1"/>
  <c r="LS63" i="33"/>
  <c r="GV61" i="33"/>
  <c r="LX62" i="33" s="1"/>
  <c r="HE61" i="33"/>
  <c r="MG62" i="33" s="1"/>
  <c r="LI61" i="33"/>
  <c r="GW61" i="33"/>
  <c r="QE61" i="33" s="1"/>
  <c r="PI61" i="33" s="1"/>
  <c r="EI61" i="33" s="1"/>
  <c r="GU62" i="33"/>
  <c r="LW63" i="33" s="1"/>
  <c r="DO61" i="33"/>
  <c r="FG61" i="33" s="1"/>
  <c r="MW61" i="33" s="1"/>
  <c r="GZ61" i="33"/>
  <c r="QH61" i="33" s="1"/>
  <c r="PL61" i="33" s="1"/>
  <c r="EL61" i="33" s="1"/>
  <c r="QW61" i="33"/>
  <c r="LJ62" i="33"/>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NZ62" i="33" l="1"/>
  <c r="IX62" i="33" s="1"/>
  <c r="OV61" i="33"/>
  <c r="FV61" i="33"/>
  <c r="OH61" i="33" s="1"/>
  <c r="GH62" i="33"/>
  <c r="NX63" i="33" s="1"/>
  <c r="GG61" i="33"/>
  <c r="RG61" i="33" s="1"/>
  <c r="FR62" i="33"/>
  <c r="NH63" i="33" s="1"/>
  <c r="T63" i="33" s="1"/>
  <c r="KW62" i="33"/>
  <c r="KZ61" i="33"/>
  <c r="LH62" i="33"/>
  <c r="HR61" i="33"/>
  <c r="KF61" i="33" s="1"/>
  <c r="QD61" i="33"/>
  <c r="PH61" i="33" s="1"/>
  <c r="EH61" i="33" s="1"/>
  <c r="IA61" i="33"/>
  <c r="KO61" i="33" s="1"/>
  <c r="MB62" i="33"/>
  <c r="QC62" i="33"/>
  <c r="PG62" i="33" s="1"/>
  <c r="EG62" i="33" s="1"/>
  <c r="HQ62" i="33"/>
  <c r="KE62" i="33" s="1"/>
  <c r="HV61" i="33"/>
  <c r="KJ61" i="33" s="1"/>
  <c r="QM61" i="33"/>
  <c r="PQ61" i="33" s="1"/>
  <c r="LY62" i="33"/>
  <c r="HS61" i="33"/>
  <c r="KG61" i="33" s="1"/>
  <c r="GY61" i="33"/>
  <c r="QG61" i="33" s="1"/>
  <c r="PK61" i="33" s="1"/>
  <c r="EK61" i="33" s="1"/>
  <c r="CJ61" i="33"/>
  <c r="CI62" i="33"/>
  <c r="DA63" i="33"/>
  <c r="RH62" i="33"/>
  <c r="RE61" i="33"/>
  <c r="LC61" i="33"/>
  <c r="GA61" i="33" s="1"/>
  <c r="NM62" i="33"/>
  <c r="AZ62" i="33"/>
  <c r="BV62" i="33" s="1"/>
  <c r="AL62" i="33"/>
  <c r="OQ61"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JU63" i="33" l="1"/>
  <c r="JC62" i="33"/>
  <c r="NL62" i="33"/>
  <c r="IJ62" i="33" s="1"/>
  <c r="IF63" i="33"/>
  <c r="NW62" i="33"/>
  <c r="AI62" i="33" s="1"/>
  <c r="QV61" i="33"/>
  <c r="OS61" i="33"/>
  <c r="DF61" i="33"/>
  <c r="EX61" i="33" s="1"/>
  <c r="MN61" i="33" s="1"/>
  <c r="JD61" i="33"/>
  <c r="GF62" i="33"/>
  <c r="OR62" i="33" s="1"/>
  <c r="OD62" i="33"/>
  <c r="QR62" i="33"/>
  <c r="OT62" i="33"/>
  <c r="FX61" i="33"/>
  <c r="FU62" i="33"/>
  <c r="LB61" i="33"/>
  <c r="LA62" i="33"/>
  <c r="HU61" i="33"/>
  <c r="KI61" i="33" s="1"/>
  <c r="MA62" i="33"/>
  <c r="EQ61" i="33"/>
  <c r="LK61" i="33"/>
  <c r="GI61" i="33" s="1"/>
  <c r="NY62" i="33" s="1"/>
  <c r="DW63" i="33"/>
  <c r="FO63" i="33" s="1"/>
  <c r="NE63" i="33" s="1"/>
  <c r="DE62" i="33"/>
  <c r="EW62" i="33" s="1"/>
  <c r="MM62" i="33" s="1"/>
  <c r="CR62" i="33"/>
  <c r="RD61" i="33"/>
  <c r="RA61" i="33"/>
  <c r="OM61" i="33"/>
  <c r="AJ63" i="33"/>
  <c r="IV63" i="33"/>
  <c r="NK63" i="33"/>
  <c r="NU62" i="33"/>
  <c r="NQ62" i="33"/>
  <c r="IU62" i="33"/>
  <c r="NV63" i="33"/>
  <c r="X62" i="33"/>
  <c r="BH62" i="33"/>
  <c r="CD62" i="33" s="1"/>
  <c r="AP63" i="33"/>
  <c r="BL63" i="33" s="1"/>
  <c r="Y62" i="33"/>
  <c r="IK62" i="33"/>
  <c r="OP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GP61" i="33" l="1"/>
  <c r="HL61" i="33" s="1"/>
  <c r="JZ61" i="33" s="1"/>
  <c r="QX61" i="33"/>
  <c r="NN62" i="33"/>
  <c r="DN62" i="33"/>
  <c r="FF62" i="33" s="1"/>
  <c r="GX62" i="33" s="1"/>
  <c r="HT62" i="33" s="1"/>
  <c r="KH62" i="33" s="1"/>
  <c r="JL62" i="33"/>
  <c r="OJ61" i="33"/>
  <c r="RF62" i="33"/>
  <c r="FY62" i="33"/>
  <c r="OK62" i="33" s="1"/>
  <c r="FZ61" i="33"/>
  <c r="NP62" i="33" s="1"/>
  <c r="OG62" i="33"/>
  <c r="QU62" i="33"/>
  <c r="HG63" i="33"/>
  <c r="MI64" i="33" s="1"/>
  <c r="RI61" i="33"/>
  <c r="OU61" i="33"/>
  <c r="GO62" i="33"/>
  <c r="HK62" i="33" s="1"/>
  <c r="JY62" i="33" s="1"/>
  <c r="CH63" i="33"/>
  <c r="CZ62" i="33"/>
  <c r="RC61" i="33"/>
  <c r="NT62" i="33"/>
  <c r="AK62" i="33"/>
  <c r="IW62" i="33"/>
  <c r="AT62" i="33"/>
  <c r="BP62" i="33" s="1"/>
  <c r="II63" i="33"/>
  <c r="W63" i="33"/>
  <c r="AU62" i="33"/>
  <c r="BQ62" i="33" s="1"/>
  <c r="IT63" i="33"/>
  <c r="AH63" i="33"/>
  <c r="AC62" i="33"/>
  <c r="IO62" i="33"/>
  <c r="BF63" i="33"/>
  <c r="CB63" i="33" s="1"/>
  <c r="AG62" i="33"/>
  <c r="IS62" i="33"/>
  <c r="BE62" i="33"/>
  <c r="CA62"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MV62" i="33" l="1"/>
  <c r="JT62" i="33"/>
  <c r="JB63" i="33"/>
  <c r="LR62" i="33"/>
  <c r="PX61" i="33"/>
  <c r="PB61" i="33" s="1"/>
  <c r="EB61" i="33" s="1"/>
  <c r="QO63" i="33"/>
  <c r="PS63" i="33" s="1"/>
  <c r="ES63" i="33" s="1"/>
  <c r="IC63" i="33"/>
  <c r="KQ63" i="33" s="1"/>
  <c r="IL62" i="33"/>
  <c r="Z62" i="33"/>
  <c r="AV62" i="33" s="1"/>
  <c r="BR62" i="33" s="1"/>
  <c r="CN62" i="33" s="1"/>
  <c r="NO63" i="33"/>
  <c r="AA63" i="33" s="1"/>
  <c r="QY62" i="33"/>
  <c r="QZ61" i="33"/>
  <c r="OL61" i="33"/>
  <c r="LQ63" i="33"/>
  <c r="PW62" i="33"/>
  <c r="PA62" i="33" s="1"/>
  <c r="EA62" i="33" s="1"/>
  <c r="DV62" i="33"/>
  <c r="FN62" i="33" s="1"/>
  <c r="ND62" i="33" s="1"/>
  <c r="DD63" i="33"/>
  <c r="EV63" i="33" s="1"/>
  <c r="GN63" i="33" s="1"/>
  <c r="PV63" i="33" s="1"/>
  <c r="OZ63" i="33" s="1"/>
  <c r="DZ63" i="33" s="1"/>
  <c r="CX63" i="33"/>
  <c r="CW62" i="33"/>
  <c r="CM62" i="33"/>
  <c r="CL62" i="33"/>
  <c r="LZ63" i="33"/>
  <c r="QF62" i="33"/>
  <c r="PJ62" i="33" s="1"/>
  <c r="EJ62" i="33" s="1"/>
  <c r="BC62" i="33"/>
  <c r="BY62" i="33" s="1"/>
  <c r="AY62" i="33"/>
  <c r="BU62" i="33" s="1"/>
  <c r="BG62" i="33"/>
  <c r="CC62" i="33" s="1"/>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KV61" i="33" l="1"/>
  <c r="FT61" i="33" s="1"/>
  <c r="OF61" i="33" s="1"/>
  <c r="ML63" i="33"/>
  <c r="JR63" i="33"/>
  <c r="JF62" i="33"/>
  <c r="JH62" i="33"/>
  <c r="JG62" i="33"/>
  <c r="JQ62" i="33"/>
  <c r="LM63" i="33"/>
  <c r="GK63" i="33" s="1"/>
  <c r="RK63" i="33" s="1"/>
  <c r="IM63" i="33"/>
  <c r="HF62" i="33"/>
  <c r="MH63" i="33" s="1"/>
  <c r="DI62" i="33"/>
  <c r="FA62" i="33" s="1"/>
  <c r="MQ62" i="33" s="1"/>
  <c r="DJ62" i="33"/>
  <c r="FB62" i="33" s="1"/>
  <c r="MR62" i="33" s="1"/>
  <c r="DS62" i="33"/>
  <c r="FK62" i="33" s="1"/>
  <c r="NA62" i="33" s="1"/>
  <c r="DH62" i="33"/>
  <c r="EZ62" i="33" s="1"/>
  <c r="MP62" i="33" s="1"/>
  <c r="DT63" i="33"/>
  <c r="FL63" i="33" s="1"/>
  <c r="NB63" i="33" s="1"/>
  <c r="GN2" i="32"/>
  <c r="F54" i="32" s="1"/>
  <c r="CK63" i="33"/>
  <c r="CQ62" i="33"/>
  <c r="CU62" i="33"/>
  <c r="CV63" i="33"/>
  <c r="CY62" i="33"/>
  <c r="QT61" i="33"/>
  <c r="QS62" i="33"/>
  <c r="DB2" i="32"/>
  <c r="J37" i="32" s="1"/>
  <c r="HJ63" i="33"/>
  <c r="JX63" i="33" s="1"/>
  <c r="LP64"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LD62" i="33"/>
  <c r="GB62" i="33"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N62" i="33" l="1"/>
  <c r="PR62" i="33" s="1"/>
  <c r="ER62" i="33" s="1"/>
  <c r="JP63" i="33"/>
  <c r="JO62" i="33"/>
  <c r="JK62" i="33"/>
  <c r="JS62" i="33"/>
  <c r="JE63" i="33"/>
  <c r="IB62" i="33"/>
  <c r="KP62" i="33" s="1"/>
  <c r="GT62" i="33"/>
  <c r="HP62" i="33" s="1"/>
  <c r="KD62" i="33" s="1"/>
  <c r="HC62" i="33"/>
  <c r="HY62" i="33" s="1"/>
  <c r="KM62" i="33" s="1"/>
  <c r="GS62" i="33"/>
  <c r="QA62" i="33" s="1"/>
  <c r="PE62" i="33" s="1"/>
  <c r="EE62" i="33" s="1"/>
  <c r="GR62" i="33"/>
  <c r="HN62" i="33" s="1"/>
  <c r="KB62" i="33" s="1"/>
  <c r="DR63" i="33"/>
  <c r="FJ63" i="33" s="1"/>
  <c r="MZ63" i="33" s="1"/>
  <c r="HD63" i="33"/>
  <c r="MF64" i="33" s="1"/>
  <c r="DQ62" i="33"/>
  <c r="FI62" i="33" s="1"/>
  <c r="MY62" i="33" s="1"/>
  <c r="DM62" i="33"/>
  <c r="FE62" i="33" s="1"/>
  <c r="MU62" i="33" s="1"/>
  <c r="DU62" i="33"/>
  <c r="FM62" i="33" s="1"/>
  <c r="NC62" i="33" s="1"/>
  <c r="DG63" i="33"/>
  <c r="EY63" i="33" s="1"/>
  <c r="MO63" i="33" s="1"/>
  <c r="CO63" i="33"/>
  <c r="CP62" i="33"/>
  <c r="CT62" i="33"/>
  <c r="RB62" i="33"/>
  <c r="QR63" i="33"/>
  <c r="PZ62" i="33"/>
  <c r="PD62" i="33" s="1"/>
  <c r="ED62" i="33" s="1"/>
  <c r="OA64" i="33"/>
  <c r="BA62" i="33"/>
  <c r="BW62" i="33" s="1"/>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LL62" i="33"/>
  <c r="GJ62" i="33" s="1"/>
  <c r="JW139" i="32"/>
  <c r="KF139" i="32"/>
  <c r="JN62" i="33" l="1"/>
  <c r="JI63" i="33"/>
  <c r="JJ62" i="33"/>
  <c r="QK62" i="33"/>
  <c r="PO62" i="33" s="1"/>
  <c r="EO62" i="33" s="1"/>
  <c r="LV63" i="33"/>
  <c r="QB62" i="33"/>
  <c r="PF62" i="33" s="1"/>
  <c r="EF62" i="33" s="1"/>
  <c r="LU63" i="33"/>
  <c r="HA62" i="33"/>
  <c r="MC63" i="33" s="1"/>
  <c r="HB63" i="33"/>
  <c r="QJ63" i="33" s="1"/>
  <c r="PN63" i="33" s="1"/>
  <c r="EN63" i="33" s="1"/>
  <c r="ME63" i="33"/>
  <c r="HO62" i="33"/>
  <c r="KC62" i="33" s="1"/>
  <c r="GQ63" i="33"/>
  <c r="LS64" i="33" s="1"/>
  <c r="HE62" i="33"/>
  <c r="MG63" i="33" s="1"/>
  <c r="GW62" i="33"/>
  <c r="QE62" i="33" s="1"/>
  <c r="PI62" i="33" s="1"/>
  <c r="EI62" i="33" s="1"/>
  <c r="LT63" i="33"/>
  <c r="DP62" i="33"/>
  <c r="FH62" i="33" s="1"/>
  <c r="MX62" i="33" s="1"/>
  <c r="DL62" i="33"/>
  <c r="FD62" i="33" s="1"/>
  <c r="GV62" i="33" s="1"/>
  <c r="QD62" i="33" s="1"/>
  <c r="PH62" i="33" s="1"/>
  <c r="EH62" i="33" s="1"/>
  <c r="QL63" i="33"/>
  <c r="PP63" i="33" s="1"/>
  <c r="EP63" i="33" s="1"/>
  <c r="HZ63" i="33"/>
  <c r="KN63" i="33" s="1"/>
  <c r="DK63" i="33"/>
  <c r="FC63" i="33" s="1"/>
  <c r="MS63" i="33" s="1"/>
  <c r="CS62" i="33"/>
  <c r="RJ62" i="33"/>
  <c r="KX62" i="33"/>
  <c r="IY64" i="33"/>
  <c r="AM64" i="33"/>
  <c r="NR63" i="33"/>
  <c r="U63" i="33"/>
  <c r="IG63" i="33"/>
  <c r="NH64" i="33"/>
  <c r="AR62" i="33"/>
  <c r="BN62" i="33" s="1"/>
  <c r="OV62" i="33"/>
  <c r="LG140" i="32"/>
  <c r="KW140" i="32" s="1"/>
  <c r="LB139" i="32"/>
  <c r="LC139" i="32" s="1"/>
  <c r="LH139" i="32"/>
  <c r="KD139" i="32"/>
  <c r="KC140" i="32"/>
  <c r="JS140" i="32" s="1"/>
  <c r="JX139" i="32"/>
  <c r="JY139" i="32" s="1"/>
  <c r="KR140" i="32"/>
  <c r="KH140" i="32" s="1"/>
  <c r="KS139" i="32"/>
  <c r="KM139" i="32"/>
  <c r="KN139" i="32" s="1"/>
  <c r="S60" i="32"/>
  <c r="T60" i="32" s="1"/>
  <c r="AA60" i="32"/>
  <c r="KY62" i="33"/>
  <c r="FW62" i="33" s="1"/>
  <c r="JK139" i="32"/>
  <c r="JL140" i="32"/>
  <c r="JE140" i="32" s="1"/>
  <c r="JF140" i="32" s="1"/>
  <c r="JG140" i="32" s="1"/>
  <c r="JM139" i="32"/>
  <c r="LQ139" i="32"/>
  <c r="LR139" i="32" s="1"/>
  <c r="LW139" i="32"/>
  <c r="LV140" i="32"/>
  <c r="LL140" i="32" s="1"/>
  <c r="MT62" i="33" l="1"/>
  <c r="JM62" i="33"/>
  <c r="LI62" i="33"/>
  <c r="GG62" i="33" s="1"/>
  <c r="RG62" i="33" s="1"/>
  <c r="HS62" i="33"/>
  <c r="KG62" i="33" s="1"/>
  <c r="KZ62" i="33"/>
  <c r="FX62" i="33" s="1"/>
  <c r="QX62" i="33" s="1"/>
  <c r="FV62" i="33"/>
  <c r="OH62" i="33" s="1"/>
  <c r="QI62" i="33"/>
  <c r="PM62" i="33" s="1"/>
  <c r="EM62" i="33" s="1"/>
  <c r="HM63" i="33"/>
  <c r="KA63" i="33" s="1"/>
  <c r="HX63" i="33"/>
  <c r="KL63" i="33" s="1"/>
  <c r="IA62" i="33"/>
  <c r="KO62" i="33" s="1"/>
  <c r="HW62" i="33"/>
  <c r="KK62" i="33" s="1"/>
  <c r="LJ63" i="33"/>
  <c r="QM62" i="33"/>
  <c r="PQ62" i="33" s="1"/>
  <c r="EQ62" i="33" s="1"/>
  <c r="MD64" i="33"/>
  <c r="PY63" i="33"/>
  <c r="PC63" i="33" s="1"/>
  <c r="EC63" i="33" s="1"/>
  <c r="LY63" i="33"/>
  <c r="GZ62" i="33"/>
  <c r="QH62" i="33" s="1"/>
  <c r="PL62" i="33" s="1"/>
  <c r="EL62" i="33" s="1"/>
  <c r="GU63" i="33"/>
  <c r="HQ63" i="33" s="1"/>
  <c r="KE63" i="33" s="1"/>
  <c r="DO62" i="33"/>
  <c r="FG62" i="33" s="1"/>
  <c r="MW62" i="33" s="1"/>
  <c r="HR62" i="33"/>
  <c r="KF62" i="33" s="1"/>
  <c r="CJ62" i="33"/>
  <c r="QW62" i="33"/>
  <c r="LX63" i="33"/>
  <c r="T64" i="33"/>
  <c r="IF64" i="33"/>
  <c r="NN63" i="33"/>
  <c r="AQ63" i="33"/>
  <c r="BM63" i="33" s="1"/>
  <c r="BI64" i="33"/>
  <c r="CE64" i="33" s="1"/>
  <c r="AD63" i="33"/>
  <c r="IP63" i="33"/>
  <c r="NL63" i="33"/>
  <c r="NZ63" i="33"/>
  <c r="OI62" i="33"/>
  <c r="JH140" i="32"/>
  <c r="JQ140" i="32"/>
  <c r="LS139" i="32"/>
  <c r="LT140" i="32"/>
  <c r="LM140" i="32" s="1"/>
  <c r="LN140" i="32" s="1"/>
  <c r="LO140" i="32" s="1"/>
  <c r="LU139" i="32"/>
  <c r="LH63" i="33"/>
  <c r="GF63" i="33" s="1"/>
  <c r="KO139" i="32"/>
  <c r="KP140" i="32"/>
  <c r="KI140" i="32" s="1"/>
  <c r="KJ140" i="32" s="1"/>
  <c r="KK140" i="32" s="1"/>
  <c r="KQ139" i="32"/>
  <c r="LB62" i="33"/>
  <c r="FZ62" i="33" s="1"/>
  <c r="JZ139" i="32"/>
  <c r="KA140" i="32"/>
  <c r="JT140" i="32" s="1"/>
  <c r="JU140" i="32" s="1"/>
  <c r="JV140" i="32" s="1"/>
  <c r="KB139" i="32"/>
  <c r="LE140" i="32"/>
  <c r="KX140" i="32" s="1"/>
  <c r="KY140" i="32" s="1"/>
  <c r="KZ140" i="32" s="1"/>
  <c r="LD139" i="32"/>
  <c r="LF139" i="32"/>
  <c r="JP139" i="32"/>
  <c r="LC62" i="33"/>
  <c r="GA62" i="33" s="1"/>
  <c r="U60" i="32"/>
  <c r="V60" i="32" s="1"/>
  <c r="OS62" i="33" l="1"/>
  <c r="JD62" i="33"/>
  <c r="OJ62" i="33"/>
  <c r="LK62" i="33"/>
  <c r="GI62" i="33" s="1"/>
  <c r="RI62" i="33" s="1"/>
  <c r="QV62" i="33"/>
  <c r="LG62" i="33"/>
  <c r="GE62" i="33" s="1"/>
  <c r="RE62" i="33" s="1"/>
  <c r="GH63" i="33"/>
  <c r="RH63" i="33" s="1"/>
  <c r="HV62" i="33"/>
  <c r="KJ62" i="33" s="1"/>
  <c r="MB63" i="33"/>
  <c r="KW63" i="33"/>
  <c r="LW64" i="33"/>
  <c r="QC63" i="33"/>
  <c r="PG63" i="33" s="1"/>
  <c r="EG63" i="33" s="1"/>
  <c r="GY62" i="33"/>
  <c r="QG62" i="33" s="1"/>
  <c r="PK62" i="33" s="1"/>
  <c r="EK62" i="33" s="1"/>
  <c r="DF62" i="33"/>
  <c r="EX62" i="33" s="1"/>
  <c r="MN62" i="33" s="1"/>
  <c r="DA64" i="33"/>
  <c r="CI63" i="33"/>
  <c r="RF63" i="33"/>
  <c r="RA62" i="33"/>
  <c r="QZ62" i="33"/>
  <c r="LF62" i="33"/>
  <c r="GD62" i="33" s="1"/>
  <c r="IX63" i="33"/>
  <c r="AL63" i="33"/>
  <c r="BH63" i="33" s="1"/>
  <c r="CD63" i="33" s="1"/>
  <c r="IJ63" i="33"/>
  <c r="X63" i="33"/>
  <c r="AP64" i="33"/>
  <c r="BL64" i="33" s="1"/>
  <c r="NW63" i="33"/>
  <c r="NM63" i="33"/>
  <c r="AZ63" i="33"/>
  <c r="BV63" i="33" s="1"/>
  <c r="IL63" i="33"/>
  <c r="Z63" i="33"/>
  <c r="OR63" i="33"/>
  <c r="OL62" i="33"/>
  <c r="OM62" i="33"/>
  <c r="JW140" i="32"/>
  <c r="KF140" i="32"/>
  <c r="KT139" i="32"/>
  <c r="AB60" i="32"/>
  <c r="W60" i="32"/>
  <c r="KU140" i="32"/>
  <c r="KL140" i="32"/>
  <c r="KE139" i="32"/>
  <c r="LX139" i="32"/>
  <c r="JI140" i="32"/>
  <c r="JJ140" i="32" s="1"/>
  <c r="JN141" i="32"/>
  <c r="JD141" i="32" s="1"/>
  <c r="JO140" i="32"/>
  <c r="LY140" i="32"/>
  <c r="LP140" i="32"/>
  <c r="LJ140" i="32"/>
  <c r="LA140" i="32"/>
  <c r="LI139" i="32"/>
  <c r="NY63" i="33" l="1"/>
  <c r="IW63" i="33" s="1"/>
  <c r="JU64" i="33"/>
  <c r="JC63" i="33"/>
  <c r="OU62" i="33"/>
  <c r="NX64" i="33"/>
  <c r="IV64" i="33" s="1"/>
  <c r="NU63" i="33"/>
  <c r="IS63" i="33" s="1"/>
  <c r="OT63" i="33"/>
  <c r="OQ62" i="33"/>
  <c r="LA63" i="33"/>
  <c r="FY63" i="33" s="1"/>
  <c r="QY63" i="33" s="1"/>
  <c r="FU63" i="33"/>
  <c r="OG63" i="33" s="1"/>
  <c r="MA63" i="33"/>
  <c r="HU62" i="33"/>
  <c r="KI62" i="33" s="1"/>
  <c r="GP62" i="33"/>
  <c r="HL62" i="33" s="1"/>
  <c r="JZ62" i="33" s="1"/>
  <c r="DW64" i="33"/>
  <c r="FO64" i="33" s="1"/>
  <c r="NE64" i="33" s="1"/>
  <c r="DE63" i="33"/>
  <c r="EW63" i="33" s="1"/>
  <c r="GO63" i="33" s="1"/>
  <c r="LQ64" i="33" s="1"/>
  <c r="CZ63" i="33"/>
  <c r="CR63" i="33"/>
  <c r="CH64" i="33"/>
  <c r="RD62" i="33"/>
  <c r="OP62" i="33"/>
  <c r="NK64" i="33"/>
  <c r="NV64" i="33"/>
  <c r="AI63" i="33"/>
  <c r="IU63" i="33"/>
  <c r="AT63" i="33"/>
  <c r="BP63" i="33" s="1"/>
  <c r="NQ63" i="33"/>
  <c r="AV63" i="33"/>
  <c r="BR63" i="33" s="1"/>
  <c r="NP63" i="33"/>
  <c r="IK63" i="33"/>
  <c r="Y63" i="33"/>
  <c r="NT63" i="33"/>
  <c r="LG141" i="32"/>
  <c r="KW141" i="32" s="1"/>
  <c r="LB140" i="32"/>
  <c r="LC140" i="32" s="1"/>
  <c r="LH140" i="32"/>
  <c r="JK140" i="32"/>
  <c r="JL141" i="32"/>
  <c r="JE141" i="32" s="1"/>
  <c r="JF141" i="32" s="1"/>
  <c r="JG141" i="32" s="1"/>
  <c r="JM140" i="32"/>
  <c r="LV141" i="32"/>
  <c r="LL141" i="32" s="1"/>
  <c r="LQ140" i="32"/>
  <c r="LR140" i="32" s="1"/>
  <c r="LW140" i="32"/>
  <c r="LE62" i="33"/>
  <c r="GC62" i="33" s="1"/>
  <c r="AH60" i="32"/>
  <c r="AK60" i="32"/>
  <c r="X60" i="32"/>
  <c r="KM140" i="32"/>
  <c r="KN140" i="32" s="1"/>
  <c r="KS140" i="32"/>
  <c r="KR141" i="32"/>
  <c r="KH141" i="32" s="1"/>
  <c r="JX140" i="32"/>
  <c r="JY140" i="32" s="1"/>
  <c r="KD140" i="32"/>
  <c r="KC141" i="32"/>
  <c r="JS141" i="32" s="1"/>
  <c r="AK63" i="33" l="1"/>
  <c r="BG63" i="33" s="1"/>
  <c r="CC63" i="33" s="1"/>
  <c r="AJ64" i="33"/>
  <c r="MM63" i="33"/>
  <c r="JB64" i="33"/>
  <c r="JL63" i="33"/>
  <c r="JT63" i="33"/>
  <c r="AG63" i="33"/>
  <c r="BC63" i="33" s="1"/>
  <c r="BY63" i="33" s="1"/>
  <c r="NO64" i="33"/>
  <c r="IM64" i="33" s="1"/>
  <c r="OK63" i="33"/>
  <c r="QU63" i="33"/>
  <c r="PW63" i="33"/>
  <c r="PA63" i="33" s="1"/>
  <c r="EA63" i="33" s="1"/>
  <c r="HK63" i="33"/>
  <c r="JY63" i="33" s="1"/>
  <c r="LR63" i="33"/>
  <c r="PX62" i="33"/>
  <c r="PB62" i="33" s="1"/>
  <c r="EB62" i="33" s="1"/>
  <c r="DD64" i="33"/>
  <c r="EV64" i="33" s="1"/>
  <c r="ML64" i="33" s="1"/>
  <c r="HG64" i="33"/>
  <c r="MI65" i="33" s="1"/>
  <c r="DN63" i="33"/>
  <c r="FF63" i="33" s="1"/>
  <c r="MV63" i="33" s="1"/>
  <c r="DV63" i="33"/>
  <c r="FN63" i="33" s="1"/>
  <c r="ND63" i="33" s="1"/>
  <c r="CN63" i="33"/>
  <c r="CL63" i="33"/>
  <c r="RC62" i="33"/>
  <c r="AU63" i="33"/>
  <c r="BQ63" i="33" s="1"/>
  <c r="IO63" i="33"/>
  <c r="AC63" i="33"/>
  <c r="AY63" i="33" s="1"/>
  <c r="IT64" i="33"/>
  <c r="AH64" i="33"/>
  <c r="BF64" i="33"/>
  <c r="CB64" i="33" s="1"/>
  <c r="AB63" i="33"/>
  <c r="IN63" i="33"/>
  <c r="W64" i="33"/>
  <c r="II64" i="33"/>
  <c r="AF63" i="33"/>
  <c r="IR63" i="33"/>
  <c r="BE63" i="33"/>
  <c r="CA63" i="33" s="1"/>
  <c r="OO62"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JH63" i="33" l="1"/>
  <c r="JF63" i="33"/>
  <c r="AA64" i="33"/>
  <c r="KV62" i="33"/>
  <c r="QO64" i="33"/>
  <c r="PS64" i="33" s="1"/>
  <c r="ES64" i="33" s="1"/>
  <c r="IC64" i="33"/>
  <c r="KQ64" i="33" s="1"/>
  <c r="HF63" i="33"/>
  <c r="MH64" i="33" s="1"/>
  <c r="DJ63" i="33"/>
  <c r="FB63" i="33" s="1"/>
  <c r="MR63" i="33" s="1"/>
  <c r="GN64" i="33"/>
  <c r="LP65" i="33" s="1"/>
  <c r="GX63" i="33"/>
  <c r="LZ64" i="33" s="1"/>
  <c r="DH63" i="33"/>
  <c r="EZ63" i="33" s="1"/>
  <c r="MP63" i="33" s="1"/>
  <c r="CM63" i="33"/>
  <c r="CX64" i="33"/>
  <c r="CW63" i="33"/>
  <c r="CY63" i="33"/>
  <c r="CU63" i="33"/>
  <c r="HJ64" i="33"/>
  <c r="JX64" i="33" s="1"/>
  <c r="BU63" i="33"/>
  <c r="AW64" i="33"/>
  <c r="BS64" i="33" s="1"/>
  <c r="AS64" i="33"/>
  <c r="BO64" i="33" s="1"/>
  <c r="BD64" i="33"/>
  <c r="BZ64" i="33" s="1"/>
  <c r="NS63" i="33"/>
  <c r="BB63" i="33"/>
  <c r="BX63" i="33" s="1"/>
  <c r="AX63" i="33"/>
  <c r="BT63" i="33" s="1"/>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JO63" i="33" l="1"/>
  <c r="JQ63" i="33"/>
  <c r="JG63" i="33"/>
  <c r="JR64" i="33"/>
  <c r="JS63" i="33"/>
  <c r="FT62" i="33"/>
  <c r="QT62" i="33" s="1"/>
  <c r="PV64" i="33"/>
  <c r="OZ64" i="33" s="1"/>
  <c r="DZ64" i="33" s="1"/>
  <c r="QN63" i="33"/>
  <c r="PR63" i="33" s="1"/>
  <c r="ER63" i="33" s="1"/>
  <c r="IB63" i="33"/>
  <c r="KP63" i="33" s="1"/>
  <c r="GT63" i="33"/>
  <c r="LV64" i="33" s="1"/>
  <c r="GR63" i="33"/>
  <c r="PZ63" i="33" s="1"/>
  <c r="PD63" i="33" s="1"/>
  <c r="ED63" i="33" s="1"/>
  <c r="DQ63" i="33"/>
  <c r="FI63" i="33" s="1"/>
  <c r="MY63" i="33" s="1"/>
  <c r="DI63" i="33"/>
  <c r="FA63" i="33" s="1"/>
  <c r="MQ63" i="33" s="1"/>
  <c r="DU63" i="33"/>
  <c r="FM63" i="33" s="1"/>
  <c r="NC63" i="33" s="1"/>
  <c r="HT63" i="33"/>
  <c r="KH63" i="33" s="1"/>
  <c r="DS63" i="33"/>
  <c r="FK63" i="33" s="1"/>
  <c r="NA63" i="33" s="1"/>
  <c r="QF63" i="33"/>
  <c r="PJ63" i="33" s="1"/>
  <c r="EJ63" i="33" s="1"/>
  <c r="DT64" i="33"/>
  <c r="FL64" i="33" s="1"/>
  <c r="NB64" i="33" s="1"/>
  <c r="CT63" i="33"/>
  <c r="CK64" i="33"/>
  <c r="CO64" i="33"/>
  <c r="CQ63" i="33"/>
  <c r="CV64" i="33"/>
  <c r="CP63" i="33"/>
  <c r="RK64" i="33"/>
  <c r="QS63" i="33"/>
  <c r="AE63" i="33"/>
  <c r="BA63" i="33" s="1"/>
  <c r="IQ63" i="33"/>
  <c r="NJ63" i="33"/>
  <c r="OW64" i="33"/>
  <c r="OE63" i="33"/>
  <c r="KC142" i="32"/>
  <c r="JS142" i="32" s="1"/>
  <c r="KD141" i="32"/>
  <c r="JX141" i="32"/>
  <c r="JY141" i="32" s="1"/>
  <c r="KM141" i="32"/>
  <c r="KN141" i="32" s="1"/>
  <c r="KR142" i="32"/>
  <c r="KH142" i="32" s="1"/>
  <c r="KS141" i="32"/>
  <c r="JK141" i="32"/>
  <c r="JL142" i="32"/>
  <c r="JE142" i="32" s="1"/>
  <c r="JF142" i="32" s="1"/>
  <c r="JG142" i="32" s="1"/>
  <c r="JM141" i="32"/>
  <c r="LD63" i="33"/>
  <c r="GB63" i="33" s="1"/>
  <c r="LV142" i="32"/>
  <c r="LL142" i="32" s="1"/>
  <c r="LQ141" i="32"/>
  <c r="LR141" i="32" s="1"/>
  <c r="LW141" i="32"/>
  <c r="AI60" i="32"/>
  <c r="LB141" i="32"/>
  <c r="LC141" i="32" s="1"/>
  <c r="LH141" i="32"/>
  <c r="LG142" i="32"/>
  <c r="KW142" i="32" s="1"/>
  <c r="JJ63" i="33" l="1"/>
  <c r="JE64" i="33"/>
  <c r="JN63" i="33"/>
  <c r="JK63" i="33"/>
  <c r="JI64" i="33"/>
  <c r="KT64" i="33"/>
  <c r="FR64" i="33" s="1"/>
  <c r="OD64" i="33" s="1"/>
  <c r="DR64" i="33"/>
  <c r="FJ64" i="33" s="1"/>
  <c r="HB64" i="33" s="1"/>
  <c r="JP64" i="33"/>
  <c r="OF62" i="33"/>
  <c r="HP63" i="33"/>
  <c r="KD63" i="33" s="1"/>
  <c r="LL63" i="33"/>
  <c r="LT64" i="33"/>
  <c r="HN63" i="33"/>
  <c r="KB63" i="33" s="1"/>
  <c r="QB63" i="33"/>
  <c r="PF63" i="33" s="1"/>
  <c r="EF63" i="33" s="1"/>
  <c r="GS63" i="33"/>
  <c r="QA63" i="33" s="1"/>
  <c r="PE63" i="33" s="1"/>
  <c r="EE63" i="33" s="1"/>
  <c r="HA63" i="33"/>
  <c r="QI63" i="33" s="1"/>
  <c r="PM63" i="33" s="1"/>
  <c r="EM63" i="33" s="1"/>
  <c r="HE63" i="33"/>
  <c r="IA63" i="33" s="1"/>
  <c r="KO63" i="33" s="1"/>
  <c r="HD64" i="33"/>
  <c r="QL64" i="33" s="1"/>
  <c r="PP64" i="33" s="1"/>
  <c r="EP64" i="33" s="1"/>
  <c r="DP63" i="33"/>
  <c r="FH63" i="33" s="1"/>
  <c r="MX63" i="33" s="1"/>
  <c r="DL63" i="33"/>
  <c r="FD63" i="33" s="1"/>
  <c r="MT63" i="33" s="1"/>
  <c r="DG64" i="33"/>
  <c r="EY64" i="33" s="1"/>
  <c r="MO64" i="33" s="1"/>
  <c r="DM63" i="33"/>
  <c r="FE63" i="33" s="1"/>
  <c r="MU63" i="33" s="1"/>
  <c r="HC63" i="33"/>
  <c r="QK63" i="33" s="1"/>
  <c r="PO63" i="33" s="1"/>
  <c r="EO63" i="33" s="1"/>
  <c r="DK64" i="33"/>
  <c r="FC64" i="33" s="1"/>
  <c r="MS64" i="33" s="1"/>
  <c r="RB63" i="33"/>
  <c r="QR64" i="33"/>
  <c r="BW63" i="33"/>
  <c r="V63" i="33"/>
  <c r="IH63" i="33"/>
  <c r="NI64" i="33"/>
  <c r="OA65" i="33"/>
  <c r="ON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FV63" i="33" s="1"/>
  <c r="MZ64" i="33" l="1"/>
  <c r="HZ64" i="33"/>
  <c r="KN64" i="33" s="1"/>
  <c r="KZ63" i="33"/>
  <c r="FX63" i="33" s="1"/>
  <c r="GJ63" i="33"/>
  <c r="NZ64" i="33" s="1"/>
  <c r="MF65" i="33"/>
  <c r="LU64" i="33"/>
  <c r="HW63" i="33"/>
  <c r="KK63" i="33" s="1"/>
  <c r="MC64" i="33"/>
  <c r="HY63" i="33"/>
  <c r="KM63" i="33" s="1"/>
  <c r="HO63" i="33"/>
  <c r="KC63" i="33" s="1"/>
  <c r="QM63" i="33"/>
  <c r="PQ63" i="33" s="1"/>
  <c r="EQ63" i="33" s="1"/>
  <c r="MG64" i="33"/>
  <c r="GV63" i="33"/>
  <c r="QD63" i="33" s="1"/>
  <c r="PH63" i="33" s="1"/>
  <c r="EH63" i="33" s="1"/>
  <c r="GZ63" i="33"/>
  <c r="HV63" i="33" s="1"/>
  <c r="KJ63" i="33" s="1"/>
  <c r="GW63" i="33"/>
  <c r="LY64" i="33" s="1"/>
  <c r="ME64" i="33"/>
  <c r="GU64" i="33"/>
  <c r="QC64" i="33" s="1"/>
  <c r="PG64" i="33" s="1"/>
  <c r="EG64" i="33" s="1"/>
  <c r="GQ64" i="33"/>
  <c r="LS65" i="33" s="1"/>
  <c r="CS63" i="33"/>
  <c r="QV63" i="33"/>
  <c r="LG63" i="33"/>
  <c r="GE63" i="33" s="1"/>
  <c r="HX64" i="33"/>
  <c r="KL64" i="33" s="1"/>
  <c r="QJ64" i="33"/>
  <c r="PN64" i="33" s="1"/>
  <c r="EN64" i="33" s="1"/>
  <c r="MD65" i="33"/>
  <c r="AR63" i="33"/>
  <c r="BN63" i="33" s="1"/>
  <c r="NH65" i="33"/>
  <c r="NR64" i="33"/>
  <c r="IG64" i="33"/>
  <c r="U64" i="33"/>
  <c r="IY65" i="33"/>
  <c r="AM65" i="33"/>
  <c r="OH63" i="33"/>
  <c r="KF142" i="32"/>
  <c r="JW142" i="32"/>
  <c r="KL142" i="32"/>
  <c r="KU142" i="32"/>
  <c r="LA142" i="32"/>
  <c r="LJ142" i="32"/>
  <c r="KE141" i="32"/>
  <c r="KY63" i="33"/>
  <c r="FW63" i="33" s="1"/>
  <c r="JN143" i="32"/>
  <c r="JD143" i="32" s="1"/>
  <c r="JI142" i="32"/>
  <c r="JJ142" i="32" s="1"/>
  <c r="JO142" i="32"/>
  <c r="LP142" i="32"/>
  <c r="LY142" i="32"/>
  <c r="LJ64" i="33"/>
  <c r="GH64" i="33" s="1"/>
  <c r="KT141" i="32"/>
  <c r="LX141" i="32"/>
  <c r="LI63" i="33"/>
  <c r="GG63" i="33" s="1"/>
  <c r="LI141" i="32"/>
  <c r="AA61" i="32"/>
  <c r="S61" i="32"/>
  <c r="T61" i="32" s="1"/>
  <c r="JM63" i="33" l="1"/>
  <c r="LK63" i="33"/>
  <c r="GI63" i="33" s="1"/>
  <c r="RI63" i="33" s="1"/>
  <c r="RJ63" i="33"/>
  <c r="OV63" i="33"/>
  <c r="MB64" i="33"/>
  <c r="HQ64" i="33"/>
  <c r="KE64" i="33" s="1"/>
  <c r="QH63" i="33"/>
  <c r="PL63" i="33" s="1"/>
  <c r="EL63" i="33" s="1"/>
  <c r="LX64" i="33"/>
  <c r="PY64" i="33"/>
  <c r="PC64" i="33" s="1"/>
  <c r="EC64" i="33" s="1"/>
  <c r="QE63" i="33"/>
  <c r="PI63" i="33" s="1"/>
  <c r="LC63" i="33" s="1"/>
  <c r="LW65" i="33"/>
  <c r="HR63" i="33"/>
  <c r="KF63" i="33" s="1"/>
  <c r="HS63" i="33"/>
  <c r="KG63" i="33" s="1"/>
  <c r="HM64" i="33"/>
  <c r="KA64" i="33" s="1"/>
  <c r="DO63" i="33"/>
  <c r="FG63" i="33" s="1"/>
  <c r="MW63" i="33" s="1"/>
  <c r="CJ63" i="33"/>
  <c r="RG63" i="33"/>
  <c r="RE63" i="33"/>
  <c r="RH64" i="33"/>
  <c r="QW63" i="33"/>
  <c r="NN64" i="33"/>
  <c r="Z64" i="33" s="1"/>
  <c r="AV64" i="33" s="1"/>
  <c r="BR64" i="33" s="1"/>
  <c r="QX63" i="33"/>
  <c r="OJ63" i="33"/>
  <c r="LH64" i="33"/>
  <c r="OQ63" i="33"/>
  <c r="NU64" i="33"/>
  <c r="IX64" i="33"/>
  <c r="AL64" i="33"/>
  <c r="BI65" i="33"/>
  <c r="CE65" i="33" s="1"/>
  <c r="AQ64" i="33"/>
  <c r="BM64" i="33" s="1"/>
  <c r="IF65" i="33"/>
  <c r="T65" i="33"/>
  <c r="NL64" i="33"/>
  <c r="AD64" i="33"/>
  <c r="IP64" i="33"/>
  <c r="OT64" i="33"/>
  <c r="OS63" i="33"/>
  <c r="OU63" i="33"/>
  <c r="OI63"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FY64" i="33" s="1"/>
  <c r="LB63" i="33"/>
  <c r="FZ63" i="33" s="1"/>
  <c r="JD63" i="33" l="1"/>
  <c r="LF63" i="33"/>
  <c r="GD63" i="33" s="1"/>
  <c r="RD63" i="33" s="1"/>
  <c r="GA63" i="33"/>
  <c r="RA63" i="33" s="1"/>
  <c r="GF64" i="33"/>
  <c r="RF64" i="33" s="1"/>
  <c r="EI63" i="33"/>
  <c r="KW64" i="33"/>
  <c r="GY63" i="33"/>
  <c r="QG63" i="33" s="1"/>
  <c r="PK63" i="33" s="1"/>
  <c r="EK63" i="33" s="1"/>
  <c r="DF63" i="33"/>
  <c r="EX63" i="33" s="1"/>
  <c r="MN63" i="33" s="1"/>
  <c r="CN64" i="33"/>
  <c r="CI64" i="33"/>
  <c r="DA65" i="33"/>
  <c r="QZ63" i="33"/>
  <c r="QY64" i="33"/>
  <c r="IL64" i="33"/>
  <c r="IS64" i="33"/>
  <c r="AG64" i="33"/>
  <c r="NM64" i="33"/>
  <c r="NY64" i="33"/>
  <c r="NX65" i="33"/>
  <c r="IJ64" i="33"/>
  <c r="X64" i="33"/>
  <c r="NQ64" i="33"/>
  <c r="BH64" i="33"/>
  <c r="CD64" i="33" s="1"/>
  <c r="NW64" i="33"/>
  <c r="AZ64" i="33"/>
  <c r="BV64" i="33" s="1"/>
  <c r="AP65" i="33"/>
  <c r="BL65" i="33" s="1"/>
  <c r="OK64" i="33"/>
  <c r="OL63"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OM63" i="33" l="1"/>
  <c r="JC64" i="33"/>
  <c r="JH64" i="33"/>
  <c r="JU65" i="33"/>
  <c r="OP63" i="33"/>
  <c r="NV65" i="33"/>
  <c r="IT65" i="33" s="1"/>
  <c r="OR64" i="33"/>
  <c r="FU64" i="33"/>
  <c r="LE63" i="33"/>
  <c r="HU63" i="33"/>
  <c r="KI63" i="33" s="1"/>
  <c r="MA64" i="33"/>
  <c r="GP63" i="33"/>
  <c r="HL63" i="33" s="1"/>
  <c r="JZ63" i="33" s="1"/>
  <c r="DE64" i="33"/>
  <c r="EW64" i="33" s="1"/>
  <c r="MM64" i="33" s="1"/>
  <c r="DJ64" i="33"/>
  <c r="FB64" i="33" s="1"/>
  <c r="MR64" i="33" s="1"/>
  <c r="DW65" i="33"/>
  <c r="FO65" i="33" s="1"/>
  <c r="NE65" i="33" s="1"/>
  <c r="CH65" i="33"/>
  <c r="CR64" i="33"/>
  <c r="CZ64" i="33"/>
  <c r="BC64" i="33"/>
  <c r="BY64" i="33" s="1"/>
  <c r="NP64" i="33"/>
  <c r="IO64" i="33"/>
  <c r="AC64" i="33"/>
  <c r="AT64" i="33"/>
  <c r="BP64" i="33" s="1"/>
  <c r="AK64" i="33"/>
  <c r="IW64" i="33"/>
  <c r="NK65" i="33"/>
  <c r="AI64" i="33"/>
  <c r="IU64" i="33"/>
  <c r="AJ65" i="33"/>
  <c r="IV65" i="33"/>
  <c r="IK64" i="33"/>
  <c r="Y64" i="33"/>
  <c r="NO65" i="33"/>
  <c r="NT64" i="33"/>
  <c r="LY143" i="32"/>
  <c r="LP143" i="32"/>
  <c r="KF143" i="32"/>
  <c r="JW143" i="32"/>
  <c r="KU143" i="32"/>
  <c r="KL143" i="32"/>
  <c r="LA143" i="32"/>
  <c r="LJ143" i="32"/>
  <c r="AK61" i="32"/>
  <c r="AH61" i="32"/>
  <c r="X61" i="32"/>
  <c r="KT142" i="32"/>
  <c r="LX142" i="32"/>
  <c r="JI143" i="32"/>
  <c r="JJ143" i="32" s="1"/>
  <c r="JN144" i="32"/>
  <c r="JD144" i="32" s="1"/>
  <c r="JO143" i="32"/>
  <c r="LI142" i="32"/>
  <c r="KE142" i="32"/>
  <c r="JT64" i="33" l="1"/>
  <c r="JL64" i="33"/>
  <c r="JB65" i="33"/>
  <c r="AH65" i="33"/>
  <c r="BD65" i="33" s="1"/>
  <c r="BZ65" i="33" s="1"/>
  <c r="CV65" i="33" s="1"/>
  <c r="GC63" i="33"/>
  <c r="OO63" i="33" s="1"/>
  <c r="OG64" i="33"/>
  <c r="QU64" i="33"/>
  <c r="GT64" i="33"/>
  <c r="QB64" i="33" s="1"/>
  <c r="LR64" i="33"/>
  <c r="GO64" i="33"/>
  <c r="HK64" i="33" s="1"/>
  <c r="JY64" i="33" s="1"/>
  <c r="PX63" i="33"/>
  <c r="PB63" i="33" s="1"/>
  <c r="EB63" i="33" s="1"/>
  <c r="DN64" i="33"/>
  <c r="FF64" i="33" s="1"/>
  <c r="MV64" i="33" s="1"/>
  <c r="DD65" i="33"/>
  <c r="EV65" i="33" s="1"/>
  <c r="ML65" i="33" s="1"/>
  <c r="HG65" i="33"/>
  <c r="QO65" i="33" s="1"/>
  <c r="PS65" i="33" s="1"/>
  <c r="ES65" i="33" s="1"/>
  <c r="DV64" i="33"/>
  <c r="FN64" i="33" s="1"/>
  <c r="ND64" i="33" s="1"/>
  <c r="CL64" i="33"/>
  <c r="CU64" i="33"/>
  <c r="W65" i="33"/>
  <c r="II65" i="33"/>
  <c r="IM65" i="33"/>
  <c r="AA65" i="33"/>
  <c r="BF65" i="33"/>
  <c r="CB65" i="33" s="1"/>
  <c r="AY64" i="33"/>
  <c r="BU64" i="33" s="1"/>
  <c r="IN64" i="33"/>
  <c r="AB64" i="33"/>
  <c r="IR64" i="33"/>
  <c r="AF64" i="33"/>
  <c r="BB64" i="33" s="1"/>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JO64" i="33" l="1"/>
  <c r="JP65" i="33"/>
  <c r="JF64" i="33"/>
  <c r="HP64" i="33"/>
  <c r="KD64" i="33" s="1"/>
  <c r="NS64" i="33"/>
  <c r="IQ64" i="33" s="1"/>
  <c r="RC63" i="33"/>
  <c r="LV65" i="33"/>
  <c r="IC65" i="33"/>
  <c r="KQ65" i="33" s="1"/>
  <c r="MI66" i="33"/>
  <c r="KV63" i="33"/>
  <c r="PW64" i="33"/>
  <c r="PA64" i="33" s="1"/>
  <c r="EA64" i="33" s="1"/>
  <c r="LQ65" i="33"/>
  <c r="GX64" i="33"/>
  <c r="QF64" i="33" s="1"/>
  <c r="PJ64" i="33" s="1"/>
  <c r="EJ64" i="33" s="1"/>
  <c r="HF64" i="33"/>
  <c r="QN64" i="33" s="1"/>
  <c r="PR64" i="33" s="1"/>
  <c r="ER64" i="33" s="1"/>
  <c r="GN65" i="33"/>
  <c r="HJ65" i="33" s="1"/>
  <c r="JX65" i="33" s="1"/>
  <c r="DR65" i="33"/>
  <c r="FJ65" i="33" s="1"/>
  <c r="HB65" i="33" s="1"/>
  <c r="MD66" i="33" s="1"/>
  <c r="DQ64" i="33"/>
  <c r="FI64" i="33" s="1"/>
  <c r="MY64" i="33" s="1"/>
  <c r="DH64" i="33"/>
  <c r="EZ64" i="33" s="1"/>
  <c r="MP64" i="33" s="1"/>
  <c r="CW64" i="33"/>
  <c r="CM64" i="33"/>
  <c r="CQ64" i="33"/>
  <c r="CY64" i="33"/>
  <c r="CX65" i="33"/>
  <c r="AS65" i="33"/>
  <c r="BO65" i="33" s="1"/>
  <c r="BX64" i="33"/>
  <c r="NJ64" i="33"/>
  <c r="AX64" i="33"/>
  <c r="BT64" i="33" s="1"/>
  <c r="AW65" i="33"/>
  <c r="BS65" i="33" s="1"/>
  <c r="JH144" i="32"/>
  <c r="JQ144" i="32"/>
  <c r="LD143" i="32"/>
  <c r="LE144" i="32"/>
  <c r="KX144" i="32" s="1"/>
  <c r="KY144" i="32" s="1"/>
  <c r="KZ144" i="32" s="1"/>
  <c r="LF143" i="32"/>
  <c r="LM65" i="33"/>
  <c r="GK65" i="33" s="1"/>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AE64" i="33" l="1"/>
  <c r="MZ65" i="33"/>
  <c r="JG64" i="33"/>
  <c r="JK64" i="33"/>
  <c r="JR65" i="33"/>
  <c r="JQ64" i="33"/>
  <c r="JS64" i="33"/>
  <c r="KU64" i="33"/>
  <c r="FS64" i="33" s="1"/>
  <c r="OE64" i="33" s="1"/>
  <c r="FT63" i="33"/>
  <c r="OF63" i="33" s="1"/>
  <c r="LZ65" i="33"/>
  <c r="LP66" i="33"/>
  <c r="IB64" i="33"/>
  <c r="KP64" i="33" s="1"/>
  <c r="MH65" i="33"/>
  <c r="PV65" i="33"/>
  <c r="OZ65" i="33" s="1"/>
  <c r="DZ65" i="33" s="1"/>
  <c r="QJ65" i="33"/>
  <c r="PN65" i="33" s="1"/>
  <c r="EN65" i="33" s="1"/>
  <c r="HT64" i="33"/>
  <c r="KH64" i="33" s="1"/>
  <c r="HX65" i="33"/>
  <c r="KL65" i="33" s="1"/>
  <c r="HA64" i="33"/>
  <c r="HW64" i="33" s="1"/>
  <c r="KK64" i="33" s="1"/>
  <c r="GR64" i="33"/>
  <c r="HN64" i="33" s="1"/>
  <c r="KB64" i="33" s="1"/>
  <c r="DT65" i="33"/>
  <c r="FL65" i="33" s="1"/>
  <c r="NB65" i="33" s="1"/>
  <c r="DS64" i="33"/>
  <c r="FK64" i="33" s="1"/>
  <c r="NA64" i="33" s="1"/>
  <c r="DU64" i="33"/>
  <c r="FM64" i="33" s="1"/>
  <c r="NC64" i="33" s="1"/>
  <c r="DM64" i="33"/>
  <c r="FE64" i="33" s="1"/>
  <c r="GW64" i="33" s="1"/>
  <c r="DI64" i="33"/>
  <c r="FA64" i="33" s="1"/>
  <c r="MQ64" i="33" s="1"/>
  <c r="CK65" i="33"/>
  <c r="CT64" i="33"/>
  <c r="CP64" i="33"/>
  <c r="CO65" i="33"/>
  <c r="RK65" i="33"/>
  <c r="LD64" i="33"/>
  <c r="GB64" i="33" s="1"/>
  <c r="V64" i="33"/>
  <c r="AR64" i="33" s="1"/>
  <c r="BN64" i="33" s="1"/>
  <c r="IH64" i="33"/>
  <c r="BA64" i="33"/>
  <c r="BW64" i="33" s="1"/>
  <c r="OW65" i="33"/>
  <c r="KL144" i="32"/>
  <c r="KU144" i="32"/>
  <c r="JW144" i="32"/>
  <c r="KF144" i="32"/>
  <c r="LX143" i="32"/>
  <c r="LP144" i="32"/>
  <c r="LY144" i="32"/>
  <c r="AI61" i="32"/>
  <c r="LI143" i="32"/>
  <c r="LJ144" i="32"/>
  <c r="LA144" i="32"/>
  <c r="KT143" i="32"/>
  <c r="KZ64" i="33"/>
  <c r="FX64" i="33" s="1"/>
  <c r="KE143" i="32"/>
  <c r="LL64" i="33"/>
  <c r="GJ64" i="33" s="1"/>
  <c r="JI144" i="32"/>
  <c r="JJ144" i="32" s="1"/>
  <c r="JN145" i="32"/>
  <c r="JD145" i="32" s="1"/>
  <c r="JO144" i="32"/>
  <c r="MC65" i="33" l="1"/>
  <c r="QS64" i="33"/>
  <c r="MU64" i="33"/>
  <c r="JI65" i="33"/>
  <c r="JJ64" i="33"/>
  <c r="JN64" i="33"/>
  <c r="JE65" i="33"/>
  <c r="QT63" i="33"/>
  <c r="KT65" i="33"/>
  <c r="QI64" i="33"/>
  <c r="PM64" i="33" s="1"/>
  <c r="EM64" i="33" s="1"/>
  <c r="LT65" i="33"/>
  <c r="PZ64" i="33"/>
  <c r="PD64" i="33" s="1"/>
  <c r="ED64" i="33" s="1"/>
  <c r="HC64" i="33"/>
  <c r="HY64" i="33" s="1"/>
  <c r="KM64" i="33" s="1"/>
  <c r="HD65" i="33"/>
  <c r="MF66" i="33" s="1"/>
  <c r="HE64" i="33"/>
  <c r="QM64" i="33" s="1"/>
  <c r="PQ64" i="33" s="1"/>
  <c r="EQ64" i="33" s="1"/>
  <c r="GS64" i="33"/>
  <c r="LU65" i="33" s="1"/>
  <c r="DK65" i="33"/>
  <c r="FC65" i="33" s="1"/>
  <c r="MS65" i="33" s="1"/>
  <c r="DL64" i="33"/>
  <c r="FD64" i="33" s="1"/>
  <c r="MT64" i="33" s="1"/>
  <c r="DP64" i="33"/>
  <c r="FH64" i="33" s="1"/>
  <c r="MX64" i="33" s="1"/>
  <c r="DG65" i="33"/>
  <c r="EY65" i="33" s="1"/>
  <c r="GQ65" i="33" s="1"/>
  <c r="LS66" i="33" s="1"/>
  <c r="CJ64" i="33"/>
  <c r="CS64" i="33"/>
  <c r="RB64" i="33"/>
  <c r="RJ64" i="33"/>
  <c r="QX64" i="33"/>
  <c r="ON64" i="33"/>
  <c r="OA66" i="33"/>
  <c r="NR65" i="33"/>
  <c r="NI65" i="33"/>
  <c r="HS64" i="33"/>
  <c r="KG64" i="33" s="1"/>
  <c r="QE64" i="33"/>
  <c r="PI64" i="33" s="1"/>
  <c r="EI64" i="33" s="1"/>
  <c r="LY65" i="33"/>
  <c r="OV64" i="33"/>
  <c r="OJ64"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LH65" i="33"/>
  <c r="GF65" i="33" s="1"/>
  <c r="AD61" i="32"/>
  <c r="AG62" i="32"/>
  <c r="KM144" i="32"/>
  <c r="KN144" i="32" s="1"/>
  <c r="KR145" i="32"/>
  <c r="KH145" i="32" s="1"/>
  <c r="KS144" i="32"/>
  <c r="MO65" i="33" l="1"/>
  <c r="JM64" i="33"/>
  <c r="JD64" i="33"/>
  <c r="HZ65" i="33"/>
  <c r="KN65" i="33" s="1"/>
  <c r="FR65" i="33"/>
  <c r="QR65" i="33" s="1"/>
  <c r="QA64" i="33"/>
  <c r="PE64" i="33" s="1"/>
  <c r="EE64" i="33" s="1"/>
  <c r="GU65" i="33"/>
  <c r="HQ65" i="33" s="1"/>
  <c r="KE65" i="33" s="1"/>
  <c r="QL65" i="33"/>
  <c r="PP65" i="33" s="1"/>
  <c r="EP65" i="33" s="1"/>
  <c r="LG64" i="33"/>
  <c r="IA64" i="33"/>
  <c r="KO64" i="33" s="1"/>
  <c r="KX64" i="33"/>
  <c r="MG65" i="33"/>
  <c r="QK64" i="33"/>
  <c r="PO64" i="33" s="1"/>
  <c r="EO64" i="33" s="1"/>
  <c r="ME65" i="33"/>
  <c r="HO64" i="33"/>
  <c r="KC64" i="33" s="1"/>
  <c r="GZ64" i="33"/>
  <c r="MB65" i="33" s="1"/>
  <c r="GV64" i="33"/>
  <c r="HR64" i="33" s="1"/>
  <c r="KF64" i="33" s="1"/>
  <c r="DO64" i="33"/>
  <c r="FG64" i="33" s="1"/>
  <c r="MW64" i="33" s="1"/>
  <c r="DF64" i="33"/>
  <c r="EX64" i="33" s="1"/>
  <c r="MN64" i="33" s="1"/>
  <c r="HM65" i="33"/>
  <c r="KA65" i="33" s="1"/>
  <c r="RF65" i="33"/>
  <c r="PY65" i="33"/>
  <c r="PC65" i="33" s="1"/>
  <c r="EC65" i="33" s="1"/>
  <c r="LC64" i="33"/>
  <c r="GA64" i="33" s="1"/>
  <c r="NH66" i="33"/>
  <c r="IG65" i="33"/>
  <c r="U65" i="33"/>
  <c r="IP65" i="33"/>
  <c r="AD65" i="33"/>
  <c r="IY66" i="33"/>
  <c r="AM66" i="33"/>
  <c r="NZ65" i="33"/>
  <c r="NN65" i="33"/>
  <c r="OR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l="1"/>
  <c r="FW64" i="33" s="1"/>
  <c r="OI64" i="33" s="1"/>
  <c r="QC65" i="33"/>
  <c r="PG65" i="33" s="1"/>
  <c r="EG65" i="33" s="1"/>
  <c r="LJ65" i="33"/>
  <c r="GH65" i="33" s="1"/>
  <c r="OT65" i="33" s="1"/>
  <c r="OD65" i="33"/>
  <c r="GE64" i="33"/>
  <c r="OQ64" i="33" s="1"/>
  <c r="FV64" i="33"/>
  <c r="OH64" i="33" s="1"/>
  <c r="LW66" i="33"/>
  <c r="LX65" i="33"/>
  <c r="GY64" i="33"/>
  <c r="QG64" i="33" s="1"/>
  <c r="PK64" i="33" s="1"/>
  <c r="EK64" i="33" s="1"/>
  <c r="LI64" i="33"/>
  <c r="HV64" i="33"/>
  <c r="KJ64" i="33" s="1"/>
  <c r="QH64" i="33"/>
  <c r="PL64" i="33" s="1"/>
  <c r="EL64" i="33" s="1"/>
  <c r="QD64" i="33"/>
  <c r="PH64" i="33" s="1"/>
  <c r="EH64" i="33" s="1"/>
  <c r="GP64" i="33"/>
  <c r="LR65" i="33" s="1"/>
  <c r="RI64" i="33"/>
  <c r="RA64" i="33"/>
  <c r="OM64" i="33"/>
  <c r="Z65" i="33"/>
  <c r="IL65" i="33"/>
  <c r="AL65" i="33"/>
  <c r="IX65" i="33"/>
  <c r="AZ65" i="33"/>
  <c r="BV65" i="33" s="1"/>
  <c r="IF66" i="33"/>
  <c r="T66" i="33"/>
  <c r="BI66" i="33"/>
  <c r="CE66" i="33" s="1"/>
  <c r="AQ65" i="33"/>
  <c r="BM65" i="33" s="1"/>
  <c r="NL65" i="33"/>
  <c r="NV66" i="33"/>
  <c r="NX66" i="33"/>
  <c r="NQ65" i="33"/>
  <c r="OU64" i="33"/>
  <c r="JW145" i="32"/>
  <c r="KF145" i="32"/>
  <c r="KL145" i="32"/>
  <c r="KU145" i="32"/>
  <c r="LA145" i="32"/>
  <c r="LJ145" i="32"/>
  <c r="LI144" i="32"/>
  <c r="U62" i="32"/>
  <c r="V62" i="32" s="1"/>
  <c r="KE144" i="32"/>
  <c r="LP145" i="32"/>
  <c r="LY145" i="32"/>
  <c r="LA65" i="33"/>
  <c r="FY65" i="33" s="1"/>
  <c r="LX144" i="32"/>
  <c r="KW65" i="33"/>
  <c r="FU65" i="33" s="1"/>
  <c r="KT144" i="32"/>
  <c r="JN146" i="32"/>
  <c r="JD146" i="32" s="1"/>
  <c r="JI145" i="32"/>
  <c r="JJ145" i="32" s="1"/>
  <c r="JO145" i="32"/>
  <c r="QW64" i="33" l="1"/>
  <c r="RH65" i="33"/>
  <c r="LE64" i="33"/>
  <c r="GC64" i="33" s="1"/>
  <c r="RC64" i="33" s="1"/>
  <c r="NU65" i="33"/>
  <c r="IS65" i="33" s="1"/>
  <c r="QV64" i="33"/>
  <c r="GG64" i="33"/>
  <c r="RE64" i="33"/>
  <c r="MA65" i="33"/>
  <c r="HU64" i="33"/>
  <c r="KI64" i="33" s="1"/>
  <c r="LF64" i="33"/>
  <c r="LB64" i="33"/>
  <c r="HL64" i="33"/>
  <c r="JZ64" i="33" s="1"/>
  <c r="PX64" i="33"/>
  <c r="PB64" i="33" s="1"/>
  <c r="EB64" i="33" s="1"/>
  <c r="DA66" i="33"/>
  <c r="CR65" i="33"/>
  <c r="CI65" i="33"/>
  <c r="QU65" i="33"/>
  <c r="QY65" i="33"/>
  <c r="NM65" i="33"/>
  <c r="NY65" i="33"/>
  <c r="BH65" i="33"/>
  <c r="CD65" i="33" s="1"/>
  <c r="AC65" i="33"/>
  <c r="IO65" i="33"/>
  <c r="AV65" i="33"/>
  <c r="BR65" i="33" s="1"/>
  <c r="AH66" i="33"/>
  <c r="BD66" i="33" s="1"/>
  <c r="IT66" i="33"/>
  <c r="IV66" i="33"/>
  <c r="AJ66" i="33"/>
  <c r="IJ65" i="33"/>
  <c r="X65" i="33"/>
  <c r="AP66" i="33"/>
  <c r="BL66" i="33" s="1"/>
  <c r="OG65" i="33"/>
  <c r="OK65"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JC65" i="33" l="1"/>
  <c r="JL65" i="33"/>
  <c r="JU66" i="33"/>
  <c r="OO64" i="33"/>
  <c r="AG65" i="33"/>
  <c r="RG64" i="33"/>
  <c r="NW65" i="33"/>
  <c r="GD64" i="33"/>
  <c r="OS64" i="33"/>
  <c r="FZ64" i="33"/>
  <c r="OL64" i="33" s="1"/>
  <c r="KV64" i="33"/>
  <c r="DE65" i="33"/>
  <c r="EW65" i="33" s="1"/>
  <c r="MM65" i="33" s="1"/>
  <c r="DN65" i="33"/>
  <c r="FF65" i="33" s="1"/>
  <c r="MV65" i="33" s="1"/>
  <c r="DW66" i="33"/>
  <c r="FO66" i="33" s="1"/>
  <c r="NE66" i="33" s="1"/>
  <c r="CZ65" i="33"/>
  <c r="CN65" i="33"/>
  <c r="CH66" i="33"/>
  <c r="NO66" i="33"/>
  <c r="BF66" i="33"/>
  <c r="CB66" i="33" s="1"/>
  <c r="AY65" i="33"/>
  <c r="BU65" i="33" s="1"/>
  <c r="AK65" i="33"/>
  <c r="IW65" i="33"/>
  <c r="NK66" i="33"/>
  <c r="NS65" i="33"/>
  <c r="BC65" i="33"/>
  <c r="BY65" i="33" s="1"/>
  <c r="BZ66" i="33"/>
  <c r="AT65" i="33"/>
  <c r="BP65" i="33" s="1"/>
  <c r="Y65" i="33"/>
  <c r="IK65"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JB66" i="33" l="1"/>
  <c r="JH65" i="33"/>
  <c r="JT65" i="33"/>
  <c r="RD64" i="33"/>
  <c r="NT65" i="33"/>
  <c r="IU65" i="33"/>
  <c r="AI65" i="33"/>
  <c r="BE65" i="33" s="1"/>
  <c r="CA65" i="33" s="1"/>
  <c r="CW65" i="33" s="1"/>
  <c r="OP64" i="33"/>
  <c r="QZ64" i="33"/>
  <c r="NP65" i="33"/>
  <c r="AB65" i="33" s="1"/>
  <c r="AX65" i="33" s="1"/>
  <c r="FT64" i="33"/>
  <c r="QT64" i="33" s="1"/>
  <c r="GX65" i="33"/>
  <c r="LZ66" i="33" s="1"/>
  <c r="GO65" i="33"/>
  <c r="PW65" i="33" s="1"/>
  <c r="PA65" i="33" s="1"/>
  <c r="EA65" i="33" s="1"/>
  <c r="DV65" i="33"/>
  <c r="FN65" i="33" s="1"/>
  <c r="ND65" i="33" s="1"/>
  <c r="DD66" i="33"/>
  <c r="EV66" i="33" s="1"/>
  <c r="ML66" i="33" s="1"/>
  <c r="DJ65" i="33"/>
  <c r="FB65" i="33" s="1"/>
  <c r="MR65" i="33" s="1"/>
  <c r="HG66" i="33"/>
  <c r="MI67" i="33" s="1"/>
  <c r="CQ65" i="33"/>
  <c r="CX66" i="33"/>
  <c r="CV66" i="33"/>
  <c r="CL65" i="33"/>
  <c r="CU65" i="33"/>
  <c r="BG65" i="33"/>
  <c r="CC65" i="33" s="1"/>
  <c r="W66" i="33"/>
  <c r="II66" i="33"/>
  <c r="NJ65" i="33"/>
  <c r="AU65" i="33"/>
  <c r="BQ65" i="33" s="1"/>
  <c r="IQ65" i="33"/>
  <c r="AE65" i="33"/>
  <c r="AA66" i="33"/>
  <c r="IM66" i="33"/>
  <c r="LJ146" i="32"/>
  <c r="LA146" i="32"/>
  <c r="LP146" i="32"/>
  <c r="LY146" i="32"/>
  <c r="AF62" i="32"/>
  <c r="Y62" i="32"/>
  <c r="LI145" i="32"/>
  <c r="KE145" i="32"/>
  <c r="KT145" i="32"/>
  <c r="LX145" i="32"/>
  <c r="KL146" i="32"/>
  <c r="KU146" i="32"/>
  <c r="KF146" i="32"/>
  <c r="JW146" i="32"/>
  <c r="JO146" i="32"/>
  <c r="JN147" i="32"/>
  <c r="JD147" i="32" s="1"/>
  <c r="JI146" i="32"/>
  <c r="JJ146" i="32" s="1"/>
  <c r="JF65" i="33" l="1"/>
  <c r="JP66" i="33"/>
  <c r="JR66" i="33"/>
  <c r="JQ65" i="33"/>
  <c r="JO65" i="33"/>
  <c r="JK65" i="33"/>
  <c r="IR65" i="33"/>
  <c r="AF65" i="33"/>
  <c r="BB65" i="33" s="1"/>
  <c r="BX65" i="33" s="1"/>
  <c r="IN65" i="33"/>
  <c r="OF64" i="33"/>
  <c r="LQ66" i="33"/>
  <c r="QF65" i="33"/>
  <c r="PJ65" i="33" s="1"/>
  <c r="EJ65" i="33" s="1"/>
  <c r="HT65" i="33"/>
  <c r="KH65" i="33" s="1"/>
  <c r="HF65" i="33"/>
  <c r="IB65" i="33" s="1"/>
  <c r="KP65" i="33" s="1"/>
  <c r="HK65" i="33"/>
  <c r="JY65" i="33" s="1"/>
  <c r="QO66" i="33"/>
  <c r="PS66" i="33" s="1"/>
  <c r="ES66" i="33" s="1"/>
  <c r="GN66" i="33"/>
  <c r="LP67" i="33" s="1"/>
  <c r="DT66" i="33"/>
  <c r="FL66" i="33" s="1"/>
  <c r="NB66" i="33" s="1"/>
  <c r="DS65" i="33"/>
  <c r="FK65" i="33" s="1"/>
  <c r="NA65" i="33" s="1"/>
  <c r="DM65" i="33"/>
  <c r="FE65" i="33" s="1"/>
  <c r="MU65" i="33" s="1"/>
  <c r="DQ65" i="33"/>
  <c r="FI65" i="33" s="1"/>
  <c r="MY65" i="33" s="1"/>
  <c r="GT65" i="33"/>
  <c r="LV66" i="33" s="1"/>
  <c r="DH65" i="33"/>
  <c r="EZ65" i="33" s="1"/>
  <c r="MP65" i="33" s="1"/>
  <c r="DR66" i="33"/>
  <c r="FJ66" i="33" s="1"/>
  <c r="MZ66" i="33" s="1"/>
  <c r="IC66" i="33"/>
  <c r="KQ66" i="33" s="1"/>
  <c r="CY65" i="33"/>
  <c r="CM65" i="33"/>
  <c r="CT65" i="33"/>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FS65" i="33" s="1"/>
  <c r="KM146" i="32"/>
  <c r="KN146" i="32" s="1"/>
  <c r="KS146" i="32"/>
  <c r="KR147" i="32"/>
  <c r="KH147" i="32" s="1"/>
  <c r="JS65" i="33" l="1"/>
  <c r="JN65" i="33"/>
  <c r="JG65" i="33"/>
  <c r="HD66" i="33"/>
  <c r="QL66" i="33" s="1"/>
  <c r="PP66" i="33" s="1"/>
  <c r="EP66" i="33" s="1"/>
  <c r="LD65" i="33"/>
  <c r="GB65" i="33" s="1"/>
  <c r="ON65" i="33" s="1"/>
  <c r="QN65" i="33"/>
  <c r="PR65" i="33" s="1"/>
  <c r="LL65" i="33" s="1"/>
  <c r="MH66" i="33"/>
  <c r="LM66" i="33"/>
  <c r="GK66" i="33" s="1"/>
  <c r="RK66" i="33" s="1"/>
  <c r="HC65" i="33"/>
  <c r="HY65" i="33" s="1"/>
  <c r="KM65" i="33" s="1"/>
  <c r="GR65" i="33"/>
  <c r="HN65" i="33" s="1"/>
  <c r="KB65" i="33" s="1"/>
  <c r="HJ66" i="33"/>
  <c r="JX66" i="33" s="1"/>
  <c r="PV66" i="33"/>
  <c r="OZ66" i="33" s="1"/>
  <c r="KT66" i="33" s="1"/>
  <c r="HP65" i="33"/>
  <c r="KD65" i="33" s="1"/>
  <c r="GW65" i="33"/>
  <c r="LY66" i="33" s="1"/>
  <c r="HA65" i="33"/>
  <c r="MC66" i="33" s="1"/>
  <c r="HB66" i="33"/>
  <c r="MD67" i="33" s="1"/>
  <c r="DI65" i="33"/>
  <c r="FA65" i="33" s="1"/>
  <c r="MQ65" i="33" s="1"/>
  <c r="DU65" i="33"/>
  <c r="FM65" i="33" s="1"/>
  <c r="NC65" i="33" s="1"/>
  <c r="QB65" i="33"/>
  <c r="PF65" i="33" s="1"/>
  <c r="EF65" i="33" s="1"/>
  <c r="DP65" i="33"/>
  <c r="FH65" i="33" s="1"/>
  <c r="MX65" i="33" s="1"/>
  <c r="CP65" i="33"/>
  <c r="CO66" i="33"/>
  <c r="CS65" i="33"/>
  <c r="CK66" i="33"/>
  <c r="QS65" i="33"/>
  <c r="BN65" i="33"/>
  <c r="OE65"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JI66" i="33" l="1"/>
  <c r="JJ65" i="33"/>
  <c r="JE66" i="33"/>
  <c r="JM65" i="33"/>
  <c r="HZ66" i="33"/>
  <c r="KN66" i="33" s="1"/>
  <c r="NR66" i="33"/>
  <c r="AD66" i="33" s="1"/>
  <c r="RB65" i="33"/>
  <c r="MF67" i="33"/>
  <c r="ER65" i="33"/>
  <c r="OW66" i="33"/>
  <c r="FR66" i="33"/>
  <c r="QR66" i="33" s="1"/>
  <c r="GJ65" i="33"/>
  <c r="RJ65" i="33" s="1"/>
  <c r="ME66" i="33"/>
  <c r="QK65" i="33"/>
  <c r="PO65" i="33" s="1"/>
  <c r="EO65" i="33" s="1"/>
  <c r="QE65" i="33"/>
  <c r="PI65" i="33" s="1"/>
  <c r="EI65" i="33" s="1"/>
  <c r="DZ66" i="33"/>
  <c r="PZ65" i="33"/>
  <c r="PD65" i="33" s="1"/>
  <c r="ED65" i="33" s="1"/>
  <c r="LT66" i="33"/>
  <c r="HS65" i="33"/>
  <c r="KG65" i="33" s="1"/>
  <c r="HE65" i="33"/>
  <c r="QM65" i="33" s="1"/>
  <c r="PQ65" i="33" s="1"/>
  <c r="EQ65" i="33" s="1"/>
  <c r="GS65" i="33"/>
  <c r="QA65" i="33" s="1"/>
  <c r="PE65" i="33" s="1"/>
  <c r="EE65" i="33" s="1"/>
  <c r="HX66" i="33"/>
  <c r="KL66" i="33" s="1"/>
  <c r="QJ66" i="33"/>
  <c r="PN66" i="33" s="1"/>
  <c r="EN66" i="33" s="1"/>
  <c r="HW65" i="33"/>
  <c r="KK65" i="33" s="1"/>
  <c r="KZ65" i="33"/>
  <c r="GZ65" i="33"/>
  <c r="HV65" i="33" s="1"/>
  <c r="KJ65" i="33" s="1"/>
  <c r="QI65" i="33"/>
  <c r="PM65" i="33" s="1"/>
  <c r="EM65" i="33" s="1"/>
  <c r="DO65" i="33"/>
  <c r="FG65" i="33" s="1"/>
  <c r="MW65" i="33" s="1"/>
  <c r="DK66" i="33"/>
  <c r="FC66" i="33" s="1"/>
  <c r="GU66" i="33" s="1"/>
  <c r="DL65" i="33"/>
  <c r="FD65" i="33" s="1"/>
  <c r="MT65" i="33" s="1"/>
  <c r="DG66" i="33"/>
  <c r="EY66" i="33" s="1"/>
  <c r="MO66" i="33" s="1"/>
  <c r="CJ65" i="33"/>
  <c r="OA67" i="33"/>
  <c r="NH67" i="33"/>
  <c r="NI66" i="33"/>
  <c r="JW147" i="32"/>
  <c r="KF147" i="32"/>
  <c r="KL147" i="32"/>
  <c r="KU147" i="32"/>
  <c r="LP147" i="32"/>
  <c r="LY147" i="32"/>
  <c r="LX146" i="32"/>
  <c r="LJ66" i="33"/>
  <c r="GH66" i="33" s="1"/>
  <c r="AG63" i="32"/>
  <c r="AD62" i="32"/>
  <c r="KE146" i="32"/>
  <c r="LI146" i="32"/>
  <c r="KT146" i="32"/>
  <c r="LJ147" i="32"/>
  <c r="LA147" i="32"/>
  <c r="LC65" i="33"/>
  <c r="GA65" i="33" s="1"/>
  <c r="JI147" i="32"/>
  <c r="JJ147" i="32" s="1"/>
  <c r="JO147" i="32"/>
  <c r="JN148" i="32"/>
  <c r="JD148" i="32" s="1"/>
  <c r="MS66" i="33" l="1"/>
  <c r="JD65" i="33"/>
  <c r="IP66" i="33"/>
  <c r="LU66" i="33"/>
  <c r="KX65" i="33"/>
  <c r="FV65" i="33" s="1"/>
  <c r="QV65" i="33" s="1"/>
  <c r="NZ66" i="33"/>
  <c r="IX66" i="33" s="1"/>
  <c r="LI65" i="33"/>
  <c r="GG65" i="33" s="1"/>
  <c r="RG65" i="33" s="1"/>
  <c r="OD66" i="33"/>
  <c r="OV65" i="33"/>
  <c r="FX65" i="33"/>
  <c r="QX65" i="33" s="1"/>
  <c r="MG66" i="33"/>
  <c r="IA65" i="33"/>
  <c r="KO65" i="33" s="1"/>
  <c r="LG65" i="33"/>
  <c r="QH65" i="33"/>
  <c r="PL65" i="33" s="1"/>
  <c r="EL65" i="33" s="1"/>
  <c r="MB66" i="33"/>
  <c r="LH66" i="33"/>
  <c r="HO65" i="33"/>
  <c r="KC65" i="33" s="1"/>
  <c r="GV65" i="33"/>
  <c r="HR65" i="33" s="1"/>
  <c r="KF65" i="33" s="1"/>
  <c r="GQ66" i="33"/>
  <c r="LS67" i="33" s="1"/>
  <c r="DF65" i="33"/>
  <c r="EX65" i="33" s="1"/>
  <c r="GP65" i="33" s="1"/>
  <c r="HL65" i="33" s="1"/>
  <c r="JZ65" i="33" s="1"/>
  <c r="GY65" i="33"/>
  <c r="MA66" i="33" s="1"/>
  <c r="RH66" i="33"/>
  <c r="RA65" i="33"/>
  <c r="KY65" i="33"/>
  <c r="FW65" i="33" s="1"/>
  <c r="U66" i="33"/>
  <c r="IG66" i="33"/>
  <c r="T67" i="33"/>
  <c r="IF67" i="33"/>
  <c r="AZ66" i="33"/>
  <c r="BV66" i="33" s="1"/>
  <c r="LW67" i="33"/>
  <c r="HQ66" i="33"/>
  <c r="KE66" i="33" s="1"/>
  <c r="QC66" i="33"/>
  <c r="PG66" i="33" s="1"/>
  <c r="EG66" i="33" s="1"/>
  <c r="IY67" i="33"/>
  <c r="AM67" i="33"/>
  <c r="OT66"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GI65" i="33" s="1"/>
  <c r="OH65" i="33" l="1"/>
  <c r="MN65" i="33"/>
  <c r="AL66" i="33"/>
  <c r="BH66" i="33" s="1"/>
  <c r="CD66" i="33" s="1"/>
  <c r="NN66" i="33"/>
  <c r="Z66" i="33" s="1"/>
  <c r="OS65" i="33"/>
  <c r="LF65" i="33"/>
  <c r="GD65" i="33" s="1"/>
  <c r="RD65" i="33" s="1"/>
  <c r="GE65" i="33"/>
  <c r="OQ65" i="33" s="1"/>
  <c r="OJ65" i="33"/>
  <c r="GF66" i="33"/>
  <c r="LX66" i="33"/>
  <c r="HM66" i="33"/>
  <c r="KA66" i="33" s="1"/>
  <c r="PY66" i="33"/>
  <c r="PC66" i="33" s="1"/>
  <c r="EC66" i="33" s="1"/>
  <c r="HU65" i="33"/>
  <c r="KI65" i="33" s="1"/>
  <c r="QG65" i="33"/>
  <c r="PK65" i="33" s="1"/>
  <c r="EK65" i="33" s="1"/>
  <c r="QD65" i="33"/>
  <c r="PH65" i="33" s="1"/>
  <c r="EH65" i="33" s="1"/>
  <c r="PX65" i="33"/>
  <c r="PB65" i="33" s="1"/>
  <c r="EB65" i="33" s="1"/>
  <c r="LR66" i="33"/>
  <c r="CR66" i="33"/>
  <c r="RI65" i="33"/>
  <c r="QW65" i="33"/>
  <c r="LA66" i="33"/>
  <c r="FY66" i="33" s="1"/>
  <c r="OI65" i="33"/>
  <c r="NQ66" i="33"/>
  <c r="NW66" i="33"/>
  <c r="AP67" i="33"/>
  <c r="BL67" i="33" s="1"/>
  <c r="NX67" i="33"/>
  <c r="NM66" i="33"/>
  <c r="BI67" i="33"/>
  <c r="CE67" i="33" s="1"/>
  <c r="NL66" i="33"/>
  <c r="AQ66" i="33"/>
  <c r="BM66" i="33" s="1"/>
  <c r="OU65" i="33"/>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NU66" i="33" l="1"/>
  <c r="AG66" i="33" s="1"/>
  <c r="JL66" i="33"/>
  <c r="IL66" i="33"/>
  <c r="OP65" i="33"/>
  <c r="OR66" i="33"/>
  <c r="NV67" i="33"/>
  <c r="RE65" i="33"/>
  <c r="RF66" i="33"/>
  <c r="LB65" i="33"/>
  <c r="LE65" i="33"/>
  <c r="KW66" i="33"/>
  <c r="DN66" i="33"/>
  <c r="FF66" i="33" s="1"/>
  <c r="MV66" i="33" s="1"/>
  <c r="CI66" i="33"/>
  <c r="DA67" i="33"/>
  <c r="CZ66" i="33"/>
  <c r="CH67" i="33"/>
  <c r="QY66" i="33"/>
  <c r="OK66" i="33"/>
  <c r="NT66" i="33"/>
  <c r="AV66" i="33"/>
  <c r="BR66" i="33" s="1"/>
  <c r="NY66" i="33"/>
  <c r="IJ66" i="33"/>
  <c r="X66" i="33"/>
  <c r="AT66" i="33" s="1"/>
  <c r="Y66" i="33"/>
  <c r="IK66" i="33"/>
  <c r="AC66" i="33"/>
  <c r="IO66" i="33"/>
  <c r="NO67" i="33"/>
  <c r="AJ67" i="33"/>
  <c r="IV67" i="33"/>
  <c r="IU66" i="33"/>
  <c r="AI66"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IS66" i="33" l="1"/>
  <c r="JB67" i="33"/>
  <c r="JT66" i="33"/>
  <c r="JU67" i="33"/>
  <c r="JC66" i="33"/>
  <c r="IT67" i="33"/>
  <c r="AH67" i="33"/>
  <c r="BD67" i="33" s="1"/>
  <c r="BZ67" i="33" s="1"/>
  <c r="CV67" i="33" s="1"/>
  <c r="GC65" i="33"/>
  <c r="OO65" i="33" s="1"/>
  <c r="FZ65" i="33"/>
  <c r="QZ65" i="33" s="1"/>
  <c r="FU66" i="33"/>
  <c r="OG66" i="33" s="1"/>
  <c r="DW67" i="33"/>
  <c r="FO67" i="33" s="1"/>
  <c r="NE67" i="33" s="1"/>
  <c r="GX66" i="33"/>
  <c r="HT66" i="33" s="1"/>
  <c r="KH66" i="33" s="1"/>
  <c r="DE66" i="33"/>
  <c r="EW66" i="33" s="1"/>
  <c r="MM66" i="33" s="1"/>
  <c r="DD67" i="33"/>
  <c r="EV67" i="33" s="1"/>
  <c r="ML67" i="33" s="1"/>
  <c r="DV66" i="33"/>
  <c r="FN66" i="33" s="1"/>
  <c r="ND66" i="33" s="1"/>
  <c r="CN66" i="33"/>
  <c r="QT65" i="33"/>
  <c r="BE66" i="33"/>
  <c r="CA66" i="33" s="1"/>
  <c r="AA67" i="33"/>
  <c r="IM67" i="33"/>
  <c r="BC66" i="33"/>
  <c r="BY66" i="33" s="1"/>
  <c r="AK66" i="33"/>
  <c r="IW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JH66" i="33" l="1"/>
  <c r="JP67" i="33"/>
  <c r="NS66" i="33"/>
  <c r="AE66" i="33" s="1"/>
  <c r="NP66" i="33"/>
  <c r="IN66" i="33" s="1"/>
  <c r="RC65" i="33"/>
  <c r="OL65" i="33"/>
  <c r="QU66" i="33"/>
  <c r="GO66" i="33"/>
  <c r="HK66" i="33" s="1"/>
  <c r="JY66" i="33" s="1"/>
  <c r="HG67" i="33"/>
  <c r="IC67" i="33" s="1"/>
  <c r="KQ67" i="33" s="1"/>
  <c r="LZ67" i="33"/>
  <c r="QF66" i="33"/>
  <c r="PJ66" i="33" s="1"/>
  <c r="EJ66" i="33" s="1"/>
  <c r="HF66" i="33"/>
  <c r="MH67" i="33" s="1"/>
  <c r="GN67" i="33"/>
  <c r="LP68" i="33" s="1"/>
  <c r="DJ66" i="33"/>
  <c r="FB66" i="33" s="1"/>
  <c r="MR66" i="33" s="1"/>
  <c r="DR67" i="33"/>
  <c r="FJ67" i="33" s="1"/>
  <c r="MZ67" i="33" s="1"/>
  <c r="CM66" i="33"/>
  <c r="CQ66" i="33"/>
  <c r="CW66" i="33"/>
  <c r="CX67" i="33"/>
  <c r="CU66" i="33"/>
  <c r="CL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AB66" i="33" l="1"/>
  <c r="PW66" i="33"/>
  <c r="PA66" i="33" s="1"/>
  <c r="EA66" i="33" s="1"/>
  <c r="JR67" i="33"/>
  <c r="JF66" i="33"/>
  <c r="JK66" i="33"/>
  <c r="JO66" i="33"/>
  <c r="JG66" i="33"/>
  <c r="QN66" i="33"/>
  <c r="PR66" i="33" s="1"/>
  <c r="ER66" i="33" s="1"/>
  <c r="IQ66" i="33"/>
  <c r="DS66" i="33"/>
  <c r="FK66" i="33" s="1"/>
  <c r="HC66" i="33" s="1"/>
  <c r="HY66" i="33" s="1"/>
  <c r="KM66" i="33" s="1"/>
  <c r="JQ66" i="33"/>
  <c r="QO67" i="33"/>
  <c r="PS67" i="33" s="1"/>
  <c r="ES67" i="33" s="1"/>
  <c r="MI68" i="33"/>
  <c r="PV67" i="33"/>
  <c r="OZ67" i="33" s="1"/>
  <c r="DZ67" i="33" s="1"/>
  <c r="LQ67" i="33"/>
  <c r="LD66" i="33"/>
  <c r="IB66" i="33"/>
  <c r="KP66" i="33" s="1"/>
  <c r="HJ67" i="33"/>
  <c r="JX67" i="33" s="1"/>
  <c r="GT66" i="33"/>
  <c r="HP66" i="33" s="1"/>
  <c r="KD66" i="33" s="1"/>
  <c r="HB67" i="33"/>
  <c r="HX67" i="33" s="1"/>
  <c r="KL67" i="33" s="1"/>
  <c r="DT67" i="33"/>
  <c r="FL67" i="33" s="1"/>
  <c r="NB67" i="33" s="1"/>
  <c r="DH66" i="33"/>
  <c r="EZ66" i="33" s="1"/>
  <c r="MP66" i="33" s="1"/>
  <c r="DM66" i="33"/>
  <c r="FE66" i="33" s="1"/>
  <c r="MU66" i="33" s="1"/>
  <c r="DQ66" i="33"/>
  <c r="FI66" i="33" s="1"/>
  <c r="MY66" i="33" s="1"/>
  <c r="DI66" i="33"/>
  <c r="FA66" i="33" s="1"/>
  <c r="MQ66" i="33" s="1"/>
  <c r="CO67" i="33"/>
  <c r="CY66" i="33"/>
  <c r="CT66" i="33"/>
  <c r="AS67" i="33"/>
  <c r="BO67" i="33" s="1"/>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KU66" i="33" l="1"/>
  <c r="FS66" i="33" s="1"/>
  <c r="QS66" i="33" s="1"/>
  <c r="NA66" i="33"/>
  <c r="JI67" i="33"/>
  <c r="JN66" i="33"/>
  <c r="JS66" i="33"/>
  <c r="LL66" i="33"/>
  <c r="GJ66" i="33" s="1"/>
  <c r="RJ66" i="33" s="1"/>
  <c r="HD67" i="33"/>
  <c r="HZ67" i="33" s="1"/>
  <c r="KN67" i="33" s="1"/>
  <c r="GB66" i="33"/>
  <c r="ON66" i="33" s="1"/>
  <c r="LM67" i="33"/>
  <c r="KT67" i="33"/>
  <c r="QJ67" i="33"/>
  <c r="PN67" i="33" s="1"/>
  <c r="EN67" i="33" s="1"/>
  <c r="GW66" i="33"/>
  <c r="QE66" i="33" s="1"/>
  <c r="PI66" i="33" s="1"/>
  <c r="EI66" i="33" s="1"/>
  <c r="QB66" i="33"/>
  <c r="PF66" i="33" s="1"/>
  <c r="EF66" i="33" s="1"/>
  <c r="MD68" i="33"/>
  <c r="GR66" i="33"/>
  <c r="HN66" i="33" s="1"/>
  <c r="KB66" i="33" s="1"/>
  <c r="LV67" i="33"/>
  <c r="HA66" i="33"/>
  <c r="HW66" i="33" s="1"/>
  <c r="KK66" i="33" s="1"/>
  <c r="DP66" i="33"/>
  <c r="FH66" i="33" s="1"/>
  <c r="MX66" i="33" s="1"/>
  <c r="GS66" i="33"/>
  <c r="HO66" i="33" s="1"/>
  <c r="KC66" i="33" s="1"/>
  <c r="DU66" i="33"/>
  <c r="FM66" i="33" s="1"/>
  <c r="NC66" i="33" s="1"/>
  <c r="DK67" i="33"/>
  <c r="FC67" i="33" s="1"/>
  <c r="MS67" i="33" s="1"/>
  <c r="ME67" i="33"/>
  <c r="QK66" i="33"/>
  <c r="PO66" i="33" s="1"/>
  <c r="EO66" i="33" s="1"/>
  <c r="CK67" i="33"/>
  <c r="CP66" i="33"/>
  <c r="CS66" i="33"/>
  <c r="AR66" i="33"/>
  <c r="BN66" i="33" s="1"/>
  <c r="OE66" i="33"/>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OV66" i="33" l="1"/>
  <c r="JM66" i="33"/>
  <c r="JJ66" i="33"/>
  <c r="JE67" i="33"/>
  <c r="NR67" i="33"/>
  <c r="AD67" i="33" s="1"/>
  <c r="MF68" i="33"/>
  <c r="QL67" i="33"/>
  <c r="PP67" i="33" s="1"/>
  <c r="EP67" i="33" s="1"/>
  <c r="FR67" i="33"/>
  <c r="OD67" i="33" s="1"/>
  <c r="GK67" i="33"/>
  <c r="RK67" i="33" s="1"/>
  <c r="RB66" i="33"/>
  <c r="KZ66" i="33"/>
  <c r="FX66" i="33" s="1"/>
  <c r="QX66" i="33" s="1"/>
  <c r="HS66" i="33"/>
  <c r="KG66" i="33" s="1"/>
  <c r="LY67" i="33"/>
  <c r="MC67" i="33"/>
  <c r="QI66" i="33"/>
  <c r="PM66" i="33" s="1"/>
  <c r="EM66" i="33" s="1"/>
  <c r="QA66" i="33"/>
  <c r="PE66" i="33" s="1"/>
  <c r="EE66" i="33" s="1"/>
  <c r="LU67" i="33"/>
  <c r="LH67" i="33"/>
  <c r="GU67" i="33"/>
  <c r="LW68" i="33" s="1"/>
  <c r="PZ66" i="33"/>
  <c r="PD66" i="33" s="1"/>
  <c r="ED66" i="33" s="1"/>
  <c r="LT67" i="33"/>
  <c r="GZ66" i="33"/>
  <c r="MB67" i="33" s="1"/>
  <c r="DL66" i="33"/>
  <c r="FD66" i="33" s="1"/>
  <c r="MT66" i="33" s="1"/>
  <c r="DG67" i="33"/>
  <c r="EY67" i="33" s="1"/>
  <c r="MO67" i="33" s="1"/>
  <c r="DO66" i="33"/>
  <c r="FG66" i="33" s="1"/>
  <c r="MW66" i="33" s="1"/>
  <c r="HE66" i="33"/>
  <c r="QM66" i="33" s="1"/>
  <c r="PQ66" i="33" s="1"/>
  <c r="EQ66" i="33" s="1"/>
  <c r="CJ66" i="33"/>
  <c r="NH68" i="33"/>
  <c r="OA68" i="33"/>
  <c r="NI67" i="33"/>
  <c r="NZ67" i="33"/>
  <c r="LD149" i="32"/>
  <c r="LE150" i="32"/>
  <c r="KX150" i="32" s="1"/>
  <c r="KY150" i="32" s="1"/>
  <c r="KZ150" i="32" s="1"/>
  <c r="LF149" i="32"/>
  <c r="JQ150" i="32"/>
  <c r="JH150" i="32"/>
  <c r="LI66" i="33"/>
  <c r="GG66" i="33" s="1"/>
  <c r="LC66" i="33"/>
  <c r="GA66" i="33" s="1"/>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LJ67" i="33" l="1"/>
  <c r="GH67" i="33" s="1"/>
  <c r="IP67" i="33"/>
  <c r="JD66" i="33"/>
  <c r="OJ66" i="33"/>
  <c r="OW67" i="33"/>
  <c r="GF67" i="33"/>
  <c r="OR67" i="33" s="1"/>
  <c r="QR67" i="33"/>
  <c r="HQ67" i="33"/>
  <c r="KE67" i="33" s="1"/>
  <c r="IA66" i="33"/>
  <c r="KO66" i="33" s="1"/>
  <c r="QC67" i="33"/>
  <c r="PG67" i="33" s="1"/>
  <c r="EG67" i="33" s="1"/>
  <c r="GY66" i="33"/>
  <c r="HU66" i="33" s="1"/>
  <c r="KI66" i="33" s="1"/>
  <c r="LG66" i="33"/>
  <c r="KY66" i="33"/>
  <c r="QH66" i="33"/>
  <c r="PL66" i="33" s="1"/>
  <c r="EL66" i="33" s="1"/>
  <c r="HV66" i="33"/>
  <c r="KJ66" i="33" s="1"/>
  <c r="KX66" i="33"/>
  <c r="GQ67" i="33"/>
  <c r="PY67" i="33" s="1"/>
  <c r="PC67" i="33" s="1"/>
  <c r="EC67" i="33" s="1"/>
  <c r="GV66" i="33"/>
  <c r="LX67" i="33" s="1"/>
  <c r="MG67" i="33"/>
  <c r="DF66" i="33"/>
  <c r="EX66" i="33" s="1"/>
  <c r="MN66" i="33" s="1"/>
  <c r="RH67" i="33"/>
  <c r="RG66" i="33"/>
  <c r="RA66" i="33"/>
  <c r="NN67" i="33"/>
  <c r="IX67" i="33"/>
  <c r="AL67" i="33"/>
  <c r="IY68" i="33"/>
  <c r="AM68" i="33"/>
  <c r="U67" i="33"/>
  <c r="IG67" i="33"/>
  <c r="AZ67" i="33"/>
  <c r="BV67" i="33" s="1"/>
  <c r="IF68" i="33"/>
  <c r="T68" i="33"/>
  <c r="OS66" i="33"/>
  <c r="OT67" i="33"/>
  <c r="OM66" i="33"/>
  <c r="KL150" i="32"/>
  <c r="KU150" i="32"/>
  <c r="JW150" i="32"/>
  <c r="KF150" i="32"/>
  <c r="LP150" i="32"/>
  <c r="LY150" i="32"/>
  <c r="JN151" i="32"/>
  <c r="JD151" i="32" s="1"/>
  <c r="JO150" i="32"/>
  <c r="JI150" i="32"/>
  <c r="JJ150" i="32" s="1"/>
  <c r="KE149" i="32"/>
  <c r="LI149" i="32"/>
  <c r="U64" i="32"/>
  <c r="V64" i="32" s="1"/>
  <c r="KT149" i="32"/>
  <c r="LJ150" i="32"/>
  <c r="LA150" i="32"/>
  <c r="LX149" i="32"/>
  <c r="LK66" i="33"/>
  <c r="GI66" i="33" s="1"/>
  <c r="RF67" i="33" l="1"/>
  <c r="NV68" i="33"/>
  <c r="IT68" i="33" s="1"/>
  <c r="QG66" i="33"/>
  <c r="PK66" i="33" s="1"/>
  <c r="EK66" i="33" s="1"/>
  <c r="FW66" i="33"/>
  <c r="QW66" i="33" s="1"/>
  <c r="FV66" i="33"/>
  <c r="QV66" i="33" s="1"/>
  <c r="GE66" i="33"/>
  <c r="LA67" i="33"/>
  <c r="LF66" i="33"/>
  <c r="MA67" i="33"/>
  <c r="QD66" i="33"/>
  <c r="PH66" i="33" s="1"/>
  <c r="LB66" i="33" s="1"/>
  <c r="GP66" i="33"/>
  <c r="HL66" i="33" s="1"/>
  <c r="JZ66" i="33" s="1"/>
  <c r="LS68" i="33"/>
  <c r="HM67" i="33"/>
  <c r="KA67" i="33" s="1"/>
  <c r="HR66" i="33"/>
  <c r="KF66" i="33" s="1"/>
  <c r="CR67" i="33"/>
  <c r="RI66" i="33"/>
  <c r="NQ67" i="33"/>
  <c r="BH67" i="33"/>
  <c r="CD67" i="33" s="1"/>
  <c r="NL67" i="33"/>
  <c r="NM67" i="33"/>
  <c r="NX68" i="33"/>
  <c r="AP68" i="33"/>
  <c r="BL68" i="33" s="1"/>
  <c r="BI68" i="33"/>
  <c r="CE68" i="33" s="1"/>
  <c r="Z67" i="33"/>
  <c r="AV67" i="33" s="1"/>
  <c r="BR67" i="33" s="1"/>
  <c r="IL67" i="33"/>
  <c r="NW67" i="33"/>
  <c r="AQ67" i="33"/>
  <c r="BM67" i="33" s="1"/>
  <c r="OU66" i="33"/>
  <c r="LG151" i="32"/>
  <c r="KW151" i="32" s="1"/>
  <c r="LH150" i="32"/>
  <c r="LB150" i="32"/>
  <c r="LC150" i="32" s="1"/>
  <c r="JK150" i="32"/>
  <c r="JL151" i="32"/>
  <c r="JE151" i="32" s="1"/>
  <c r="JF151" i="32" s="1"/>
  <c r="JG151" i="32" s="1"/>
  <c r="JM150" i="32"/>
  <c r="LQ150" i="32"/>
  <c r="LR150" i="32" s="1"/>
  <c r="LW150" i="32"/>
  <c r="LV151" i="32"/>
  <c r="LL151" i="32" s="1"/>
  <c r="W64" i="32"/>
  <c r="AB64" i="32"/>
  <c r="KW67" i="33"/>
  <c r="FU67" i="33" s="1"/>
  <c r="KC151" i="32"/>
  <c r="JS151" i="32" s="1"/>
  <c r="KD150" i="32"/>
  <c r="JX150" i="32"/>
  <c r="JY150" i="32" s="1"/>
  <c r="KM150" i="32"/>
  <c r="KN150" i="32" s="1"/>
  <c r="KR151" i="32"/>
  <c r="KH151" i="32" s="1"/>
  <c r="KS150" i="32"/>
  <c r="JL67" i="33" l="1"/>
  <c r="AH68" i="33"/>
  <c r="BD68" i="33" s="1"/>
  <c r="BZ68" i="33" s="1"/>
  <c r="LE66" i="33"/>
  <c r="GC66" i="33" s="1"/>
  <c r="OO66" i="33" s="1"/>
  <c r="OQ66" i="33"/>
  <c r="NU67" i="33"/>
  <c r="OI66" i="33"/>
  <c r="OH66" i="33"/>
  <c r="FZ66" i="33"/>
  <c r="OL66" i="33" s="1"/>
  <c r="GD66" i="33"/>
  <c r="FY67" i="33"/>
  <c r="NO68" i="33" s="1"/>
  <c r="RE66" i="33"/>
  <c r="EH66" i="33"/>
  <c r="LR67" i="33"/>
  <c r="PX66" i="33"/>
  <c r="PB66" i="33" s="1"/>
  <c r="EB66" i="33" s="1"/>
  <c r="DN67" i="33"/>
  <c r="FF67" i="33" s="1"/>
  <c r="MV67" i="33" s="1"/>
  <c r="CN67" i="33"/>
  <c r="CI67" i="33"/>
  <c r="CH68" i="33"/>
  <c r="DA68" i="33"/>
  <c r="CZ67" i="33"/>
  <c r="QU67" i="33"/>
  <c r="Y67" i="33"/>
  <c r="IK67" i="33"/>
  <c r="X67" i="33"/>
  <c r="IJ67" i="33"/>
  <c r="IO67" i="33"/>
  <c r="AC67" i="33"/>
  <c r="AY67" i="33" s="1"/>
  <c r="NP67" i="33"/>
  <c r="NY67" i="33"/>
  <c r="AI67" i="33"/>
  <c r="IU67" i="33"/>
  <c r="IV68" i="33"/>
  <c r="AJ68"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JU68" i="33" l="1"/>
  <c r="JT67" i="33"/>
  <c r="JH67" i="33"/>
  <c r="JB68" i="33"/>
  <c r="JC67" i="33"/>
  <c r="RC66" i="33"/>
  <c r="RD66" i="33"/>
  <c r="NT67" i="33"/>
  <c r="AG67" i="33"/>
  <c r="BC67" i="33" s="1"/>
  <c r="BY67" i="33" s="1"/>
  <c r="CU67" i="33" s="1"/>
  <c r="IS67" i="33"/>
  <c r="OP66" i="33"/>
  <c r="QY67" i="33"/>
  <c r="OK67" i="33"/>
  <c r="QZ66" i="33"/>
  <c r="KV66" i="33"/>
  <c r="GX67" i="33"/>
  <c r="QF67" i="33" s="1"/>
  <c r="PJ67" i="33" s="1"/>
  <c r="EJ67" i="33" s="1"/>
  <c r="DE67" i="33"/>
  <c r="EW67" i="33" s="1"/>
  <c r="MM67" i="33" s="1"/>
  <c r="DV67" i="33"/>
  <c r="FN67" i="33" s="1"/>
  <c r="ND67" i="33" s="1"/>
  <c r="DJ67" i="33"/>
  <c r="FB67" i="33" s="1"/>
  <c r="MR67" i="33" s="1"/>
  <c r="DW68" i="33"/>
  <c r="FO68" i="33" s="1"/>
  <c r="NE68" i="33" s="1"/>
  <c r="DD68" i="33"/>
  <c r="EV68" i="33" s="1"/>
  <c r="ML68" i="33" s="1"/>
  <c r="CV68" i="33"/>
  <c r="BU67" i="33"/>
  <c r="IM68" i="33"/>
  <c r="AA68" i="33"/>
  <c r="AW68" i="33" s="1"/>
  <c r="BE67" i="33"/>
  <c r="CA67" i="33" s="1"/>
  <c r="AT67" i="33"/>
  <c r="BP67" i="33" s="1"/>
  <c r="NS67" i="33"/>
  <c r="AK67" i="33"/>
  <c r="IW67" i="33"/>
  <c r="NK68" i="33"/>
  <c r="NJ67" i="33"/>
  <c r="AU67" i="33"/>
  <c r="BQ67" i="33" s="1"/>
  <c r="BF68" i="33"/>
  <c r="CB68" i="33" s="1"/>
  <c r="IN67" i="33"/>
  <c r="AB67" i="33"/>
  <c r="JW151" i="32"/>
  <c r="KF151" i="32"/>
  <c r="LP151" i="32"/>
  <c r="LY151" i="32"/>
  <c r="LJ151" i="32"/>
  <c r="LA151" i="32"/>
  <c r="LI150" i="32"/>
  <c r="KE150" i="32"/>
  <c r="AF64" i="32"/>
  <c r="Y64" i="32"/>
  <c r="KT150" i="32"/>
  <c r="JN152" i="32"/>
  <c r="JD152" i="32" s="1"/>
  <c r="JI151" i="32"/>
  <c r="JJ151" i="32" s="1"/>
  <c r="JO151" i="32"/>
  <c r="LX150" i="32"/>
  <c r="KL151" i="32"/>
  <c r="KU151" i="32"/>
  <c r="JP68" i="33" l="1"/>
  <c r="JO67" i="33"/>
  <c r="LZ68" i="33"/>
  <c r="HF67" i="33"/>
  <c r="IB67" i="33" s="1"/>
  <c r="KP67" i="33" s="1"/>
  <c r="IR67" i="33"/>
  <c r="AF67" i="33"/>
  <c r="HG68" i="33"/>
  <c r="QO68" i="33" s="1"/>
  <c r="PS68" i="33" s="1"/>
  <c r="ES68" i="33" s="1"/>
  <c r="FT66" i="33"/>
  <c r="QT66" i="33" s="1"/>
  <c r="GO67" i="33"/>
  <c r="LQ68" i="33" s="1"/>
  <c r="HT67" i="33"/>
  <c r="KH67" i="33" s="1"/>
  <c r="GN68" i="33"/>
  <c r="PV68" i="33" s="1"/>
  <c r="OZ68" i="33" s="1"/>
  <c r="DZ68" i="33" s="1"/>
  <c r="DR68" i="33"/>
  <c r="FJ68" i="33" s="1"/>
  <c r="MZ68" i="33" s="1"/>
  <c r="DQ67" i="33"/>
  <c r="FI67" i="33" s="1"/>
  <c r="MY67" i="33" s="1"/>
  <c r="GT67" i="33"/>
  <c r="LV68" i="33" s="1"/>
  <c r="MI69" i="33"/>
  <c r="CM67" i="33"/>
  <c r="CW67" i="33"/>
  <c r="CL67" i="33"/>
  <c r="CQ67" i="33"/>
  <c r="CX68" i="33"/>
  <c r="BG67" i="33"/>
  <c r="CC67" i="33" s="1"/>
  <c r="W68" i="33"/>
  <c r="AS68" i="33" s="1"/>
  <c r="II68" i="33"/>
  <c r="AX67" i="33"/>
  <c r="BT67" i="33" s="1"/>
  <c r="BS68" i="33"/>
  <c r="IQ67" i="33"/>
  <c r="AE67" i="33"/>
  <c r="V67" i="33"/>
  <c r="AR67" i="33" s="1"/>
  <c r="IH67" i="33"/>
  <c r="LD67" i="33"/>
  <c r="GB67" i="33" s="1"/>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HK67" i="33" l="1"/>
  <c r="JY67" i="33" s="1"/>
  <c r="IC68" i="33"/>
  <c r="KQ68" i="33" s="1"/>
  <c r="JG67" i="33"/>
  <c r="JF67" i="33"/>
  <c r="JR68" i="33"/>
  <c r="JQ67" i="33"/>
  <c r="JK67" i="33"/>
  <c r="MH68" i="33"/>
  <c r="QN67" i="33"/>
  <c r="PR67" i="33" s="1"/>
  <c r="ER67" i="33" s="1"/>
  <c r="BB67" i="33"/>
  <c r="BX67" i="33" s="1"/>
  <c r="CT67" i="33" s="1"/>
  <c r="OF66" i="33"/>
  <c r="PW67" i="33"/>
  <c r="PA67" i="33" s="1"/>
  <c r="EA67" i="33" s="1"/>
  <c r="QB67" i="33"/>
  <c r="PF67" i="33" s="1"/>
  <c r="EF67" i="33" s="1"/>
  <c r="HB68" i="33"/>
  <c r="QJ68" i="33" s="1"/>
  <c r="PN68" i="33" s="1"/>
  <c r="EN68" i="33" s="1"/>
  <c r="HJ68" i="33"/>
  <c r="JX68" i="33" s="1"/>
  <c r="LP69" i="33"/>
  <c r="HA67" i="33"/>
  <c r="MC68" i="33" s="1"/>
  <c r="HP67" i="33"/>
  <c r="KD67" i="33" s="1"/>
  <c r="DM67" i="33"/>
  <c r="FE67" i="33" s="1"/>
  <c r="MU67" i="33" s="1"/>
  <c r="DH67" i="33"/>
  <c r="EZ67" i="33" s="1"/>
  <c r="MP67" i="33" s="1"/>
  <c r="DS67" i="33"/>
  <c r="FK67" i="33" s="1"/>
  <c r="NA67" i="33" s="1"/>
  <c r="DT68" i="33"/>
  <c r="FL68" i="33" s="1"/>
  <c r="NB68" i="33" s="1"/>
  <c r="DI67" i="33"/>
  <c r="FA67" i="33" s="1"/>
  <c r="MQ67" i="33" s="1"/>
  <c r="CO68" i="33"/>
  <c r="CY67" i="33"/>
  <c r="CP67" i="33"/>
  <c r="RB67" i="33"/>
  <c r="BA67" i="33"/>
  <c r="BW67" i="33" s="1"/>
  <c r="BN67" i="33"/>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JP151" i="32"/>
  <c r="JS67" i="33" l="1"/>
  <c r="JI68" i="33"/>
  <c r="JJ67" i="33"/>
  <c r="LL67" i="33"/>
  <c r="GJ67" i="33" s="1"/>
  <c r="OV67" i="33" s="1"/>
  <c r="HW67" i="33"/>
  <c r="KK67" i="33" s="1"/>
  <c r="GR67" i="33"/>
  <c r="LT68" i="33" s="1"/>
  <c r="KZ67" i="33"/>
  <c r="FX67" i="33" s="1"/>
  <c r="OJ67" i="33" s="1"/>
  <c r="KU67" i="33"/>
  <c r="FS67" i="33" s="1"/>
  <c r="OE67" i="33" s="1"/>
  <c r="HC67" i="33"/>
  <c r="HY67" i="33" s="1"/>
  <c r="KM67" i="33" s="1"/>
  <c r="JN67" i="33"/>
  <c r="DP67" i="33"/>
  <c r="FH67" i="33" s="1"/>
  <c r="GZ67" i="33" s="1"/>
  <c r="MB68" i="33" s="1"/>
  <c r="HD68" i="33"/>
  <c r="QL68" i="33" s="1"/>
  <c r="PP68" i="33" s="1"/>
  <c r="EP68" i="33" s="1"/>
  <c r="MD69" i="33"/>
  <c r="QI67" i="33"/>
  <c r="PM67" i="33" s="1"/>
  <c r="EM67" i="33" s="1"/>
  <c r="HX68" i="33"/>
  <c r="KL68" i="33" s="1"/>
  <c r="GW67" i="33"/>
  <c r="HS67" i="33" s="1"/>
  <c r="KG67" i="33" s="1"/>
  <c r="GS67" i="33"/>
  <c r="HO67" i="33" s="1"/>
  <c r="KC67" i="33" s="1"/>
  <c r="DL67" i="33"/>
  <c r="FD67" i="33" s="1"/>
  <c r="MT67" i="33" s="1"/>
  <c r="DU67" i="33"/>
  <c r="FM67" i="33" s="1"/>
  <c r="NC67" i="33" s="1"/>
  <c r="DK68" i="33"/>
  <c r="FC68" i="33" s="1"/>
  <c r="MS68" i="33" s="1"/>
  <c r="CS67" i="33"/>
  <c r="CK68" i="33"/>
  <c r="CJ67" i="33"/>
  <c r="RK68" i="33"/>
  <c r="QR68" i="33"/>
  <c r="NI68" i="33"/>
  <c r="NR68" i="33"/>
  <c r="OW68" i="33"/>
  <c r="OD68" i="33"/>
  <c r="JW152" i="32"/>
  <c r="KF152" i="32"/>
  <c r="KL152" i="32"/>
  <c r="KU152" i="32"/>
  <c r="LH68" i="33"/>
  <c r="GF68" i="33" s="1"/>
  <c r="KT151" i="32"/>
  <c r="KE151" i="32"/>
  <c r="JN153" i="32"/>
  <c r="JD153" i="32" s="1"/>
  <c r="JO152" i="32"/>
  <c r="JI152" i="32"/>
  <c r="JJ152" i="32" s="1"/>
  <c r="AD64" i="32"/>
  <c r="AG65" i="32"/>
  <c r="LA152" i="32"/>
  <c r="LJ152" i="32"/>
  <c r="LX151" i="32"/>
  <c r="LI151" i="32"/>
  <c r="LY152" i="32"/>
  <c r="LP152" i="32"/>
  <c r="NZ68" i="33" l="1"/>
  <c r="AL68" i="33" s="1"/>
  <c r="BH68" i="33" s="1"/>
  <c r="MX67" i="33"/>
  <c r="JD67" i="33"/>
  <c r="JE68" i="33"/>
  <c r="QX67" i="33"/>
  <c r="PZ67" i="33"/>
  <c r="PD67" i="33" s="1"/>
  <c r="ED67" i="33" s="1"/>
  <c r="HN67" i="33"/>
  <c r="KB67" i="33" s="1"/>
  <c r="RJ67" i="33"/>
  <c r="HZ68" i="33"/>
  <c r="KN68" i="33" s="1"/>
  <c r="QS67" i="33"/>
  <c r="MF69" i="33"/>
  <c r="QH67" i="33"/>
  <c r="PL67" i="33" s="1"/>
  <c r="EL67" i="33" s="1"/>
  <c r="QK67" i="33"/>
  <c r="PO67" i="33" s="1"/>
  <c r="EO67" i="33" s="1"/>
  <c r="ME68" i="33"/>
  <c r="HV67" i="33"/>
  <c r="KJ67" i="33" s="1"/>
  <c r="LG67" i="33"/>
  <c r="GE67" i="33" s="1"/>
  <c r="OQ67" i="33" s="1"/>
  <c r="HE67" i="33"/>
  <c r="MG68" i="33" s="1"/>
  <c r="DO67" i="33"/>
  <c r="FG67" i="33" s="1"/>
  <c r="MW67" i="33" s="1"/>
  <c r="JM67" i="33"/>
  <c r="QE67" i="33"/>
  <c r="PI67" i="33" s="1"/>
  <c r="EI67" i="33" s="1"/>
  <c r="LY68" i="33"/>
  <c r="QA67" i="33"/>
  <c r="PE67" i="33" s="1"/>
  <c r="KY67" i="33" s="1"/>
  <c r="FW67" i="33" s="1"/>
  <c r="GV67" i="33"/>
  <c r="LX68" i="33" s="1"/>
  <c r="GU68" i="33"/>
  <c r="HQ68" i="33" s="1"/>
  <c r="KE68" i="33" s="1"/>
  <c r="LU68" i="33"/>
  <c r="DG68" i="33"/>
  <c r="EY68" i="33" s="1"/>
  <c r="MO68" i="33" s="1"/>
  <c r="DF67" i="33"/>
  <c r="EX67" i="33" s="1"/>
  <c r="MN67" i="33" s="1"/>
  <c r="RF68" i="33"/>
  <c r="LJ68" i="33"/>
  <c r="GH68" i="33" s="1"/>
  <c r="CD68" i="33"/>
  <c r="OA69" i="33"/>
  <c r="NN68" i="33"/>
  <c r="NH69" i="33"/>
  <c r="AD68" i="33"/>
  <c r="IP68" i="33"/>
  <c r="U68" i="33"/>
  <c r="IG68" i="33"/>
  <c r="OR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IX68" i="33" l="1"/>
  <c r="KX67" i="33"/>
  <c r="FV67" i="33" s="1"/>
  <c r="QV67" i="33" s="1"/>
  <c r="RE67" i="33"/>
  <c r="LF67" i="33"/>
  <c r="GD67" i="33" s="1"/>
  <c r="RD67" i="33" s="1"/>
  <c r="IA67" i="33"/>
  <c r="KO67" i="33" s="1"/>
  <c r="LI67" i="33"/>
  <c r="GG67" i="33" s="1"/>
  <c r="OS67" i="33" s="1"/>
  <c r="QM67" i="33"/>
  <c r="PQ67" i="33" s="1"/>
  <c r="EQ67" i="33" s="1"/>
  <c r="GY67" i="33"/>
  <c r="HU67" i="33" s="1"/>
  <c r="KI67" i="33" s="1"/>
  <c r="QD67" i="33"/>
  <c r="PH67" i="33" s="1"/>
  <c r="EH67" i="33" s="1"/>
  <c r="LC67" i="33"/>
  <c r="HR67" i="33"/>
  <c r="KF67" i="33" s="1"/>
  <c r="GQ68" i="33"/>
  <c r="LS69" i="33" s="1"/>
  <c r="QC68" i="33"/>
  <c r="PG68" i="33" s="1"/>
  <c r="EG68" i="33" s="1"/>
  <c r="EE67" i="33"/>
  <c r="QW67" i="33"/>
  <c r="OI67" i="33"/>
  <c r="LW69" i="33"/>
  <c r="GP67" i="33"/>
  <c r="PX67" i="33" s="1"/>
  <c r="PB67" i="33" s="1"/>
  <c r="EB67" i="33" s="1"/>
  <c r="CZ68" i="33"/>
  <c r="RH68" i="33"/>
  <c r="OT68" i="33"/>
  <c r="NM68" i="33"/>
  <c r="NU68" i="33"/>
  <c r="NX69" i="33"/>
  <c r="T69" i="33"/>
  <c r="IF69" i="33"/>
  <c r="AQ68" i="33"/>
  <c r="BM68" i="33" s="1"/>
  <c r="IL68" i="33"/>
  <c r="Z68" i="33"/>
  <c r="AM69" i="33"/>
  <c r="IY69" i="33"/>
  <c r="NV69" i="33"/>
  <c r="AZ68" i="33"/>
  <c r="BV68" i="33" s="1"/>
  <c r="OH67" i="33"/>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LB67" i="33" l="1"/>
  <c r="FZ67" i="33" s="1"/>
  <c r="QZ67" i="33" s="1"/>
  <c r="JT68" i="33"/>
  <c r="OP67" i="33"/>
  <c r="QG67" i="33"/>
  <c r="PK67" i="33" s="1"/>
  <c r="EK67" i="33" s="1"/>
  <c r="NW68" i="33"/>
  <c r="AI68" i="33" s="1"/>
  <c r="RG67" i="33"/>
  <c r="MA68" i="33"/>
  <c r="GA67" i="33"/>
  <c r="OM67" i="33" s="1"/>
  <c r="HM68" i="33"/>
  <c r="KA68" i="33" s="1"/>
  <c r="HL67" i="33"/>
  <c r="JZ67" i="33" s="1"/>
  <c r="PY68" i="33"/>
  <c r="PC68" i="33" s="1"/>
  <c r="EC68" i="33" s="1"/>
  <c r="LA68" i="33"/>
  <c r="LR68" i="33"/>
  <c r="DV68" i="33"/>
  <c r="FN68" i="33" s="1"/>
  <c r="ND68" i="33" s="1"/>
  <c r="CR68" i="33"/>
  <c r="CI68" i="33"/>
  <c r="RI67" i="33"/>
  <c r="AH69" i="33"/>
  <c r="IT69" i="33"/>
  <c r="AV68" i="33"/>
  <c r="BR68" i="33" s="1"/>
  <c r="IS68" i="33"/>
  <c r="AG68" i="33"/>
  <c r="NL68" i="33"/>
  <c r="AP69" i="33"/>
  <c r="BL69" i="33" s="1"/>
  <c r="Y68" i="33"/>
  <c r="IK68" i="33"/>
  <c r="NT68" i="33"/>
  <c r="BI69" i="33"/>
  <c r="CE69" i="33" s="1"/>
  <c r="AJ69" i="33"/>
  <c r="IV69" i="33"/>
  <c r="OU67" i="33"/>
  <c r="W65" i="32"/>
  <c r="AH65" i="32" s="1"/>
  <c r="JW153" i="32"/>
  <c r="KF153" i="32"/>
  <c r="LP153" i="32"/>
  <c r="LY153" i="32"/>
  <c r="LX152" i="32"/>
  <c r="JN154" i="32"/>
  <c r="JD154" i="32" s="1"/>
  <c r="JI153" i="32"/>
  <c r="JJ153" i="32" s="1"/>
  <c r="JO153" i="32"/>
  <c r="KE152" i="32"/>
  <c r="LI152" i="32"/>
  <c r="KT152" i="32"/>
  <c r="LA153" i="32"/>
  <c r="LJ153" i="32"/>
  <c r="KL153" i="32"/>
  <c r="KU153" i="32"/>
  <c r="KV67" i="33"/>
  <c r="FT67" i="33" s="1"/>
  <c r="NQ68" i="33" l="1"/>
  <c r="OL67" i="33"/>
  <c r="JC68" i="33"/>
  <c r="JL68" i="33"/>
  <c r="IU68" i="33"/>
  <c r="HF68" i="33"/>
  <c r="IB68" i="33" s="1"/>
  <c r="KP68" i="33" s="1"/>
  <c r="LE67" i="33"/>
  <c r="GC67" i="33" s="1"/>
  <c r="RC67" i="33" s="1"/>
  <c r="FY68" i="33"/>
  <c r="QY68" i="33" s="1"/>
  <c r="RA67" i="33"/>
  <c r="KW68" i="33"/>
  <c r="DE68" i="33"/>
  <c r="EW68" i="33" s="1"/>
  <c r="MM68" i="33" s="1"/>
  <c r="DN68" i="33"/>
  <c r="FF68" i="33" s="1"/>
  <c r="MV68" i="33" s="1"/>
  <c r="CN68" i="33"/>
  <c r="DA69" i="33"/>
  <c r="CH69" i="33"/>
  <c r="QT67" i="33"/>
  <c r="NP68" i="33"/>
  <c r="NY68" i="33"/>
  <c r="AU68" i="33"/>
  <c r="BQ68" i="33" s="1"/>
  <c r="BC68" i="33"/>
  <c r="BY68" i="33" s="1"/>
  <c r="AF68" i="33"/>
  <c r="IR68" i="33"/>
  <c r="BE68" i="33"/>
  <c r="CA68" i="33" s="1"/>
  <c r="AC68" i="33"/>
  <c r="IO68" i="33"/>
  <c r="BD69" i="33"/>
  <c r="BZ69" i="33" s="1"/>
  <c r="BF69" i="33"/>
  <c r="CB69" i="33" s="1"/>
  <c r="IJ68" i="33"/>
  <c r="X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QN68" i="33" l="1"/>
  <c r="PR68" i="33" s="1"/>
  <c r="ER68" i="33" s="1"/>
  <c r="JB69" i="33"/>
  <c r="JU69" i="33"/>
  <c r="JH68" i="33"/>
  <c r="OO67" i="33"/>
  <c r="MH69" i="33"/>
  <c r="NO69" i="33"/>
  <c r="AA69" i="33" s="1"/>
  <c r="FU68" i="33"/>
  <c r="OK68" i="33"/>
  <c r="GX68" i="33"/>
  <c r="LZ69" i="33" s="1"/>
  <c r="GO68" i="33"/>
  <c r="PW68" i="33" s="1"/>
  <c r="PA68" i="33" s="1"/>
  <c r="EA68" i="33" s="1"/>
  <c r="DD69" i="33"/>
  <c r="EV69" i="33" s="1"/>
  <c r="ML69" i="33" s="1"/>
  <c r="DW69" i="33"/>
  <c r="FO69" i="33" s="1"/>
  <c r="HG69" i="33" s="1"/>
  <c r="QO69" i="33" s="1"/>
  <c r="DJ68" i="33"/>
  <c r="FB68" i="33" s="1"/>
  <c r="MR68" i="33" s="1"/>
  <c r="CU68" i="33"/>
  <c r="CX69" i="33"/>
  <c r="CW68" i="33"/>
  <c r="CM68" i="33"/>
  <c r="CV69" i="33"/>
  <c r="AB68" i="33"/>
  <c r="IN68" i="33"/>
  <c r="AY68" i="33"/>
  <c r="BU68" i="33" s="1"/>
  <c r="NJ68" i="33"/>
  <c r="NS68" i="33"/>
  <c r="AT68" i="33"/>
  <c r="BP68" i="33" s="1"/>
  <c r="AK68" i="33"/>
  <c r="IW68" i="33"/>
  <c r="NK69" i="33"/>
  <c r="BB68" i="33"/>
  <c r="BX68" i="33" s="1"/>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IM69" i="33" l="1"/>
  <c r="NE69" i="33"/>
  <c r="JG68" i="33"/>
  <c r="JQ68" i="33"/>
  <c r="JR69" i="33"/>
  <c r="JP69" i="33"/>
  <c r="JO68" i="33"/>
  <c r="LQ69" i="33"/>
  <c r="HT68" i="33"/>
  <c r="KH68" i="33" s="1"/>
  <c r="QU68" i="33"/>
  <c r="OG68" i="33"/>
  <c r="HK68" i="33"/>
  <c r="JY68" i="33" s="1"/>
  <c r="QF68" i="33"/>
  <c r="PJ68" i="33" s="1"/>
  <c r="EJ68" i="33" s="1"/>
  <c r="GN69" i="33"/>
  <c r="LP70" i="33" s="1"/>
  <c r="DR69" i="33"/>
  <c r="FJ69" i="33" s="1"/>
  <c r="MZ69" i="33" s="1"/>
  <c r="DQ68" i="33"/>
  <c r="FI68" i="33" s="1"/>
  <c r="MY68" i="33" s="1"/>
  <c r="GT68" i="33"/>
  <c r="HP68" i="33" s="1"/>
  <c r="KD68" i="33" s="1"/>
  <c r="DI68" i="33"/>
  <c r="FA68" i="33" s="1"/>
  <c r="MQ68" i="33" s="1"/>
  <c r="DS68" i="33"/>
  <c r="FK68" i="33" s="1"/>
  <c r="NA68" i="33" s="1"/>
  <c r="DT69" i="33"/>
  <c r="FL69" i="33" s="1"/>
  <c r="NB69" i="33" s="1"/>
  <c r="CQ68" i="33"/>
  <c r="CL68" i="33"/>
  <c r="CT68" i="33"/>
  <c r="IC69" i="33"/>
  <c r="KQ69" i="33" s="1"/>
  <c r="MI70" i="33"/>
  <c r="AE68" i="33"/>
  <c r="IQ68" i="33"/>
  <c r="AW69" i="33"/>
  <c r="BS69" i="33" s="1"/>
  <c r="BG68" i="33"/>
  <c r="CC68" i="33" s="1"/>
  <c r="W69" i="33"/>
  <c r="II69" i="33"/>
  <c r="IH68" i="33"/>
  <c r="V68" i="33"/>
  <c r="AX68" i="33"/>
  <c r="BT68" i="33" s="1"/>
  <c r="Z65" i="32"/>
  <c r="AC65" i="32" s="1"/>
  <c r="AE66" i="32"/>
  <c r="KF154" i="32"/>
  <c r="JW154" i="32"/>
  <c r="LP154" i="32"/>
  <c r="LY154" i="32"/>
  <c r="LA154" i="32"/>
  <c r="LJ154" i="32"/>
  <c r="KE153" i="32"/>
  <c r="KU68" i="33"/>
  <c r="FS68" i="33" s="1"/>
  <c r="JO154" i="32"/>
  <c r="JI154" i="32"/>
  <c r="JJ154" i="32" s="1"/>
  <c r="JN155" i="32"/>
  <c r="JD155" i="32" s="1"/>
  <c r="KT153" i="32"/>
  <c r="AI65" i="32"/>
  <c r="PS69" i="33"/>
  <c r="ES69" i="33" s="1"/>
  <c r="KL154" i="32"/>
  <c r="KU154" i="32"/>
  <c r="LI153" i="32"/>
  <c r="LX153" i="32"/>
  <c r="LL68" i="33"/>
  <c r="GJ68" i="33" s="1"/>
  <c r="JN68" i="33" l="1"/>
  <c r="JF68" i="33"/>
  <c r="JK68" i="33"/>
  <c r="LV69" i="33"/>
  <c r="HJ69" i="33"/>
  <c r="JX69" i="33" s="1"/>
  <c r="HB69" i="33"/>
  <c r="QJ69" i="33" s="1"/>
  <c r="PN69" i="33" s="1"/>
  <c r="EN69" i="33" s="1"/>
  <c r="LD68" i="33"/>
  <c r="GB68" i="33" s="1"/>
  <c r="RB68" i="33" s="1"/>
  <c r="PV69" i="33"/>
  <c r="OZ69" i="33" s="1"/>
  <c r="DZ69" i="33" s="1"/>
  <c r="HA68" i="33"/>
  <c r="HW68" i="33" s="1"/>
  <c r="KK68" i="33" s="1"/>
  <c r="QB68" i="33"/>
  <c r="PF68" i="33" s="1"/>
  <c r="EF68" i="33" s="1"/>
  <c r="GS68" i="33"/>
  <c r="LU69" i="33" s="1"/>
  <c r="HC68" i="33"/>
  <c r="ME69" i="33" s="1"/>
  <c r="HD69" i="33"/>
  <c r="MF70" i="33" s="1"/>
  <c r="DP68" i="33"/>
  <c r="FH68" i="33" s="1"/>
  <c r="MX68" i="33" s="1"/>
  <c r="DH68" i="33"/>
  <c r="EZ68" i="33" s="1"/>
  <c r="MP68" i="33" s="1"/>
  <c r="DM68" i="33"/>
  <c r="FE68" i="33" s="1"/>
  <c r="MU68" i="33" s="1"/>
  <c r="CY68" i="33"/>
  <c r="CP68" i="33"/>
  <c r="CO69" i="33"/>
  <c r="RJ68" i="33"/>
  <c r="QS68" i="33"/>
  <c r="MD70" i="33"/>
  <c r="BA68" i="33"/>
  <c r="BW68" i="33" s="1"/>
  <c r="AS69" i="33"/>
  <c r="BO69" i="33" s="1"/>
  <c r="AR68" i="33"/>
  <c r="BN68" i="33" s="1"/>
  <c r="OV68" i="33"/>
  <c r="OE68" i="33"/>
  <c r="LM69" i="33"/>
  <c r="GK69" i="33" s="1"/>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JS68" i="33" l="1"/>
  <c r="JI69" i="33"/>
  <c r="LH69" i="33"/>
  <c r="GF69" i="33" s="1"/>
  <c r="OR69" i="33" s="1"/>
  <c r="HX69" i="33"/>
  <c r="KL69" i="33" s="1"/>
  <c r="HY68" i="33"/>
  <c r="KM68" i="33" s="1"/>
  <c r="NR69" i="33"/>
  <c r="AD69" i="33" s="1"/>
  <c r="KT69" i="33"/>
  <c r="FR69" i="33" s="1"/>
  <c r="QR69" i="33" s="1"/>
  <c r="QI68" i="33"/>
  <c r="PM68" i="33" s="1"/>
  <c r="EM68" i="33" s="1"/>
  <c r="ON68" i="33"/>
  <c r="MC69" i="33"/>
  <c r="DL68" i="33"/>
  <c r="FD68" i="33" s="1"/>
  <c r="MT68" i="33" s="1"/>
  <c r="JJ68" i="33"/>
  <c r="KZ68" i="33"/>
  <c r="GR68" i="33"/>
  <c r="HN68" i="33" s="1"/>
  <c r="KB68" i="33" s="1"/>
  <c r="QA68" i="33"/>
  <c r="PE68" i="33" s="1"/>
  <c r="EE68" i="33" s="1"/>
  <c r="HO68" i="33"/>
  <c r="KC68" i="33" s="1"/>
  <c r="GZ68" i="33"/>
  <c r="MB69" i="33" s="1"/>
  <c r="QL69" i="33"/>
  <c r="PP69" i="33" s="1"/>
  <c r="LJ69" i="33" s="1"/>
  <c r="GH69" i="33" s="1"/>
  <c r="HZ69" i="33"/>
  <c r="KN69" i="33" s="1"/>
  <c r="GW68" i="33"/>
  <c r="HS68" i="33" s="1"/>
  <c r="KG68" i="33" s="1"/>
  <c r="QK68" i="33"/>
  <c r="PO68" i="33" s="1"/>
  <c r="EO68" i="33" s="1"/>
  <c r="DU68" i="33"/>
  <c r="FM68" i="33" s="1"/>
  <c r="NC68" i="33" s="1"/>
  <c r="DK69" i="33"/>
  <c r="FC69" i="33" s="1"/>
  <c r="MS69" i="33" s="1"/>
  <c r="CS68" i="33"/>
  <c r="CJ68" i="33"/>
  <c r="CK69" i="33"/>
  <c r="RK69" i="33"/>
  <c r="NI69" i="33"/>
  <c r="NH70" i="33"/>
  <c r="NZ69" i="33"/>
  <c r="OW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JE69" i="33" l="1"/>
  <c r="JD68" i="33"/>
  <c r="JM68" i="33"/>
  <c r="RF69" i="33"/>
  <c r="IP69" i="33"/>
  <c r="OD69" i="33"/>
  <c r="LG68" i="33"/>
  <c r="GE68" i="33" s="1"/>
  <c r="HE68" i="33"/>
  <c r="MG69" i="33" s="1"/>
  <c r="GV68" i="33"/>
  <c r="QD68" i="33" s="1"/>
  <c r="PH68" i="33" s="1"/>
  <c r="EH68" i="33" s="1"/>
  <c r="FX68" i="33"/>
  <c r="OJ68" i="33" s="1"/>
  <c r="PZ68" i="33"/>
  <c r="PD68" i="33" s="1"/>
  <c r="ED68" i="33" s="1"/>
  <c r="LT69" i="33"/>
  <c r="KY68" i="33"/>
  <c r="LI68" i="33"/>
  <c r="QH68" i="33"/>
  <c r="PL68" i="33" s="1"/>
  <c r="EL68" i="33" s="1"/>
  <c r="HV68" i="33"/>
  <c r="KJ68" i="33" s="1"/>
  <c r="QE68" i="33"/>
  <c r="PI68" i="33" s="1"/>
  <c r="LY69" i="33"/>
  <c r="EP69" i="33"/>
  <c r="RH69" i="33"/>
  <c r="OT69" i="33"/>
  <c r="GU69" i="33"/>
  <c r="HQ69" i="33" s="1"/>
  <c r="KE69" i="33" s="1"/>
  <c r="DG69" i="33"/>
  <c r="EY69" i="33" s="1"/>
  <c r="MO69" i="33" s="1"/>
  <c r="DF68" i="33"/>
  <c r="EX68" i="33" s="1"/>
  <c r="MN68" i="33" s="1"/>
  <c r="DO68" i="33"/>
  <c r="FG68" i="33" s="1"/>
  <c r="MW68" i="33" s="1"/>
  <c r="AZ69" i="33"/>
  <c r="BV69" i="33" s="1"/>
  <c r="IG69" i="33"/>
  <c r="U69" i="33"/>
  <c r="NX70" i="33"/>
  <c r="OA70" i="33"/>
  <c r="AL69" i="33"/>
  <c r="BH69" i="33" s="1"/>
  <c r="IX69" i="33"/>
  <c r="NV70" i="33"/>
  <c r="IF70" i="33"/>
  <c r="T70" i="33"/>
  <c r="U66" i="32"/>
  <c r="V66" i="32" s="1"/>
  <c r="AB66" i="32" s="1"/>
  <c r="KU155" i="32"/>
  <c r="KL155" i="32"/>
  <c r="JW155" i="32"/>
  <c r="KF155" i="32"/>
  <c r="LJ155" i="32"/>
  <c r="LA155" i="32"/>
  <c r="LY155" i="32"/>
  <c r="LP155" i="32"/>
  <c r="KT154" i="32"/>
  <c r="JO155" i="32"/>
  <c r="JI155" i="32"/>
  <c r="JJ155" i="32" s="1"/>
  <c r="JN156" i="32"/>
  <c r="JD156" i="32" s="1"/>
  <c r="KE154" i="32"/>
  <c r="LI154" i="32"/>
  <c r="LX154" i="32"/>
  <c r="HR68" i="33" l="1"/>
  <c r="KF68" i="33" s="1"/>
  <c r="LB68" i="33"/>
  <c r="FZ68" i="33" s="1"/>
  <c r="LX69" i="33"/>
  <c r="NN69" i="33"/>
  <c r="IL69" i="33" s="1"/>
  <c r="RE68" i="33"/>
  <c r="NU69" i="33"/>
  <c r="AG69" i="33" s="1"/>
  <c r="BC69" i="33" s="1"/>
  <c r="OQ68" i="33"/>
  <c r="QM68" i="33"/>
  <c r="PQ68" i="33" s="1"/>
  <c r="EQ68" i="33" s="1"/>
  <c r="IA68" i="33"/>
  <c r="KO68" i="33" s="1"/>
  <c r="KX68" i="33"/>
  <c r="FV68" i="33" s="1"/>
  <c r="QV68" i="33" s="1"/>
  <c r="FW68" i="33"/>
  <c r="NM69" i="33" s="1"/>
  <c r="GG68" i="33"/>
  <c r="RG68" i="33" s="1"/>
  <c r="QX68" i="33"/>
  <c r="LW70" i="33"/>
  <c r="LF68" i="33"/>
  <c r="QC69" i="33"/>
  <c r="PG69" i="33" s="1"/>
  <c r="EG69" i="33" s="1"/>
  <c r="GQ69" i="33"/>
  <c r="HM69" i="33" s="1"/>
  <c r="KA69" i="33" s="1"/>
  <c r="GP68" i="33"/>
  <c r="PX68" i="33" s="1"/>
  <c r="PB68" i="33" s="1"/>
  <c r="EB68" i="33" s="1"/>
  <c r="EI68" i="33"/>
  <c r="LC68" i="33"/>
  <c r="GY68" i="33"/>
  <c r="MA69" i="33" s="1"/>
  <c r="CR69" i="33"/>
  <c r="QZ68" i="33"/>
  <c r="BY69" i="33"/>
  <c r="AM70" i="33"/>
  <c r="IY70" i="33"/>
  <c r="AH70" i="33"/>
  <c r="IT70" i="33"/>
  <c r="AQ69" i="33"/>
  <c r="BM69" i="33" s="1"/>
  <c r="AJ70" i="33"/>
  <c r="IV70" i="33"/>
  <c r="AP70" i="33"/>
  <c r="BL70" i="33" s="1"/>
  <c r="CD69" i="33"/>
  <c r="OL68"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JL69" i="33" l="1"/>
  <c r="Z69" i="33"/>
  <c r="AV69" i="33" s="1"/>
  <c r="BR69" i="33" s="1"/>
  <c r="LK68" i="33"/>
  <c r="GI68" i="33" s="1"/>
  <c r="RI68" i="33" s="1"/>
  <c r="IS69" i="33"/>
  <c r="NW69" i="33"/>
  <c r="AI69" i="33" s="1"/>
  <c r="BE69" i="33" s="1"/>
  <c r="CA69" i="33" s="1"/>
  <c r="OH68" i="33"/>
  <c r="OS68" i="33"/>
  <c r="GA68" i="33"/>
  <c r="NQ69" i="33" s="1"/>
  <c r="LS70" i="33"/>
  <c r="QW68" i="33"/>
  <c r="GD68" i="33"/>
  <c r="RD68" i="33" s="1"/>
  <c r="OI68" i="33"/>
  <c r="LA69" i="33"/>
  <c r="FY69" i="33" s="1"/>
  <c r="QY69" i="33" s="1"/>
  <c r="HU68" i="33"/>
  <c r="KI68" i="33" s="1"/>
  <c r="PY69" i="33"/>
  <c r="PC69" i="33" s="1"/>
  <c r="EC69" i="33" s="1"/>
  <c r="HL68" i="33"/>
  <c r="JZ68" i="33" s="1"/>
  <c r="QG68" i="33"/>
  <c r="PK68" i="33" s="1"/>
  <c r="EK68" i="33" s="1"/>
  <c r="KV68" i="33"/>
  <c r="LR69" i="33"/>
  <c r="RA68" i="33"/>
  <c r="DN69" i="33"/>
  <c r="FF69" i="33" s="1"/>
  <c r="MV69" i="33" s="1"/>
  <c r="CH70" i="33"/>
  <c r="CZ69" i="33"/>
  <c r="CI69" i="33"/>
  <c r="CU69" i="33"/>
  <c r="NP69" i="33"/>
  <c r="NT69" i="33"/>
  <c r="NL69" i="33"/>
  <c r="Y69" i="33"/>
  <c r="IK69" i="33"/>
  <c r="BF70" i="33"/>
  <c r="CB70" i="33" s="1"/>
  <c r="BD70" i="33"/>
  <c r="BZ70" i="33" s="1"/>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OU68" i="33" l="1"/>
  <c r="JT69" i="33"/>
  <c r="JB70" i="33"/>
  <c r="JO69" i="33"/>
  <c r="JC69" i="33"/>
  <c r="IU69" i="33"/>
  <c r="OM68" i="33"/>
  <c r="OK69" i="33"/>
  <c r="IO69" i="33"/>
  <c r="AC69" i="33"/>
  <c r="AY69" i="33" s="1"/>
  <c r="BU69" i="33" s="1"/>
  <c r="FT68" i="33"/>
  <c r="OF68" i="33" s="1"/>
  <c r="OP68" i="33"/>
  <c r="LE68" i="33"/>
  <c r="GC68" i="33" s="1"/>
  <c r="OO68" i="33" s="1"/>
  <c r="KW69" i="33"/>
  <c r="GX69" i="33"/>
  <c r="LZ70" i="33" s="1"/>
  <c r="DV69" i="33"/>
  <c r="FN69" i="33" s="1"/>
  <c r="ND69" i="33" s="1"/>
  <c r="DD70" i="33"/>
  <c r="EV70" i="33" s="1"/>
  <c r="ML70" i="33" s="1"/>
  <c r="DQ69" i="33"/>
  <c r="FI69" i="33" s="1"/>
  <c r="MY69" i="33" s="1"/>
  <c r="DE69" i="33"/>
  <c r="EW69" i="33" s="1"/>
  <c r="MM69" i="33" s="1"/>
  <c r="CW69" i="33"/>
  <c r="DA70" i="33"/>
  <c r="CV70" i="33"/>
  <c r="CX70" i="33"/>
  <c r="CN69" i="33"/>
  <c r="NK70" i="33"/>
  <c r="AF69" i="33"/>
  <c r="IR69" i="33"/>
  <c r="AB69" i="33"/>
  <c r="IN69" i="33"/>
  <c r="NJ69" i="33"/>
  <c r="AU69" i="33"/>
  <c r="BQ69" i="33" s="1"/>
  <c r="NO70" i="33"/>
  <c r="NY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JH69" i="33" l="1"/>
  <c r="JQ69" i="33"/>
  <c r="JR70" i="33"/>
  <c r="JP70" i="33"/>
  <c r="RC68" i="33"/>
  <c r="NS69" i="33"/>
  <c r="HT69" i="33"/>
  <c r="KH69" i="33" s="1"/>
  <c r="HF69" i="33"/>
  <c r="IB69" i="33" s="1"/>
  <c r="KP69" i="33" s="1"/>
  <c r="DW70" i="33"/>
  <c r="FO70" i="33" s="1"/>
  <c r="NE70" i="33" s="1"/>
  <c r="JU70" i="33"/>
  <c r="QT68" i="33"/>
  <c r="FU69" i="33"/>
  <c r="QF69" i="33"/>
  <c r="PJ69" i="33" s="1"/>
  <c r="EJ69" i="33" s="1"/>
  <c r="GN70" i="33"/>
  <c r="HJ70" i="33" s="1"/>
  <c r="JX70" i="33" s="1"/>
  <c r="HA69" i="33"/>
  <c r="HW69" i="33" s="1"/>
  <c r="KK69" i="33" s="1"/>
  <c r="GO69" i="33"/>
  <c r="HK69" i="33" s="1"/>
  <c r="JY69" i="33" s="1"/>
  <c r="DT70" i="33"/>
  <c r="FL70" i="33" s="1"/>
  <c r="NB70" i="33" s="1"/>
  <c r="DR70" i="33"/>
  <c r="FJ70" i="33" s="1"/>
  <c r="MZ70" i="33" s="1"/>
  <c r="DJ69" i="33"/>
  <c r="FB69" i="33" s="1"/>
  <c r="MR69" i="33" s="1"/>
  <c r="DS69" i="33"/>
  <c r="FK69" i="33" s="1"/>
  <c r="NA69" i="33" s="1"/>
  <c r="CM69" i="33"/>
  <c r="CQ69" i="33"/>
  <c r="AA70" i="33"/>
  <c r="IM70" i="33"/>
  <c r="AE69" i="33"/>
  <c r="IQ69" i="33"/>
  <c r="AT69" i="33"/>
  <c r="BP69" i="33" s="1"/>
  <c r="AK69" i="33"/>
  <c r="IW69" i="33"/>
  <c r="V69" i="33"/>
  <c r="IH69" i="33"/>
  <c r="AX69" i="33"/>
  <c r="BT69" i="33" s="1"/>
  <c r="BB69" i="33"/>
  <c r="BX69" i="33" s="1"/>
  <c r="W70" i="33"/>
  <c r="II70" i="33"/>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JG69" i="33" l="1"/>
  <c r="JK69" i="33"/>
  <c r="PV70" i="33"/>
  <c r="OZ70" i="33" s="1"/>
  <c r="DZ70" i="33" s="1"/>
  <c r="HG70" i="33"/>
  <c r="MI71" i="33" s="1"/>
  <c r="HB70" i="33"/>
  <c r="MD71" i="33" s="1"/>
  <c r="MH70" i="33"/>
  <c r="QN69" i="33"/>
  <c r="PR69" i="33" s="1"/>
  <c r="ER69" i="33" s="1"/>
  <c r="LP71" i="33"/>
  <c r="LD69" i="33"/>
  <c r="GB69" i="33" s="1"/>
  <c r="RB69" i="33" s="1"/>
  <c r="OG69" i="33"/>
  <c r="QU69" i="33"/>
  <c r="LQ70" i="33"/>
  <c r="QI69" i="33"/>
  <c r="PM69" i="33" s="1"/>
  <c r="EM69" i="33" s="1"/>
  <c r="MC70" i="33"/>
  <c r="HD70" i="33"/>
  <c r="QL70" i="33" s="1"/>
  <c r="PP70" i="33" s="1"/>
  <c r="EP70" i="33" s="1"/>
  <c r="PW69" i="33"/>
  <c r="PA69" i="33" s="1"/>
  <c r="EA69" i="33" s="1"/>
  <c r="GT69" i="33"/>
  <c r="QB69" i="33" s="1"/>
  <c r="PF69" i="33" s="1"/>
  <c r="EF69" i="33" s="1"/>
  <c r="HC69" i="33"/>
  <c r="HY69" i="33" s="1"/>
  <c r="KM69" i="33" s="1"/>
  <c r="DI69" i="33"/>
  <c r="FA69" i="33" s="1"/>
  <c r="MQ69" i="33" s="1"/>
  <c r="DM69" i="33"/>
  <c r="FE69" i="33" s="1"/>
  <c r="GW69" i="33" s="1"/>
  <c r="HS69" i="33" s="1"/>
  <c r="KG69" i="33" s="1"/>
  <c r="CP69" i="33"/>
  <c r="CT69" i="33"/>
  <c r="CL69" i="33"/>
  <c r="IC70" i="33"/>
  <c r="KQ70" i="33" s="1"/>
  <c r="AS70" i="33"/>
  <c r="BO70" i="33" s="1"/>
  <c r="AR69" i="33"/>
  <c r="BN69" i="33" s="1"/>
  <c r="BA69" i="33"/>
  <c r="BW69" i="33" s="1"/>
  <c r="BG69" i="33"/>
  <c r="CC69" i="33" s="1"/>
  <c r="AW70" i="33"/>
  <c r="BS70"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MU69" i="33" l="1"/>
  <c r="JN69" i="33"/>
  <c r="JJ69" i="33"/>
  <c r="JF69" i="33"/>
  <c r="KT70" i="33"/>
  <c r="FR70" i="33" s="1"/>
  <c r="OD70" i="33" s="1"/>
  <c r="QO70" i="33"/>
  <c r="PS70" i="33" s="1"/>
  <c r="ES70" i="33" s="1"/>
  <c r="LL69" i="33"/>
  <c r="GJ69" i="33" s="1"/>
  <c r="OV69" i="33" s="1"/>
  <c r="HX70" i="33"/>
  <c r="KL70" i="33" s="1"/>
  <c r="QJ70" i="33"/>
  <c r="PN70" i="33" s="1"/>
  <c r="EN70" i="33" s="1"/>
  <c r="ON69" i="33"/>
  <c r="KU69" i="33"/>
  <c r="MF71" i="33"/>
  <c r="LV70" i="33"/>
  <c r="HP69" i="33"/>
  <c r="KD69" i="33" s="1"/>
  <c r="HZ70" i="33"/>
  <c r="KN70" i="33" s="1"/>
  <c r="QK69" i="33"/>
  <c r="PO69" i="33" s="1"/>
  <c r="EO69" i="33" s="1"/>
  <c r="ME70" i="33"/>
  <c r="QE69" i="33"/>
  <c r="PI69" i="33" s="1"/>
  <c r="EI69" i="33" s="1"/>
  <c r="LY70" i="33"/>
  <c r="GS69" i="33"/>
  <c r="HO69" i="33" s="1"/>
  <c r="KC69" i="33" s="1"/>
  <c r="DH69" i="33"/>
  <c r="EZ69" i="33" s="1"/>
  <c r="MP69" i="33" s="1"/>
  <c r="DP69" i="33"/>
  <c r="FH69" i="33" s="1"/>
  <c r="MX69" i="33" s="1"/>
  <c r="DL69" i="33"/>
  <c r="FD69" i="33" s="1"/>
  <c r="MT69" i="33" s="1"/>
  <c r="CS69" i="33"/>
  <c r="CJ69" i="33"/>
  <c r="CK70" i="33"/>
  <c r="CO70" i="33"/>
  <c r="CY69" i="33"/>
  <c r="QR70" i="33"/>
  <c r="KZ69" i="33"/>
  <c r="FX69" i="33" s="1"/>
  <c r="NH71" i="33"/>
  <c r="NR70" i="33"/>
  <c r="KU157" i="32"/>
  <c r="KL157" i="32"/>
  <c r="KT156" i="32"/>
  <c r="AA67" i="32"/>
  <c r="S67" i="32"/>
  <c r="T67" i="32" s="1"/>
  <c r="LM70" i="33"/>
  <c r="GK70" i="33" s="1"/>
  <c r="LG69" i="33"/>
  <c r="GE69" i="33" s="1"/>
  <c r="KE156" i="32"/>
  <c r="LJ70" i="33"/>
  <c r="GH70" i="33" s="1"/>
  <c r="LA157" i="32"/>
  <c r="LJ157" i="32"/>
  <c r="KF157" i="32"/>
  <c r="JW157" i="32"/>
  <c r="LP157" i="32"/>
  <c r="LY157" i="32"/>
  <c r="LX156" i="32"/>
  <c r="LI156" i="32"/>
  <c r="JI157" i="32"/>
  <c r="JJ157" i="32" s="1"/>
  <c r="JN158" i="32"/>
  <c r="JD158" i="32" s="1"/>
  <c r="JO157" i="32"/>
  <c r="JD69" i="33" l="1"/>
  <c r="JS69" i="33"/>
  <c r="JM69" i="33"/>
  <c r="JI70" i="33"/>
  <c r="JE70" i="33"/>
  <c r="RJ69" i="33"/>
  <c r="LH70" i="33"/>
  <c r="GF70" i="33" s="1"/>
  <c r="OR70" i="33" s="1"/>
  <c r="GR69" i="33"/>
  <c r="PZ69" i="33" s="1"/>
  <c r="PD69" i="33" s="1"/>
  <c r="ED69" i="33" s="1"/>
  <c r="LI69" i="33"/>
  <c r="GG69" i="33" s="1"/>
  <c r="OS69" i="33" s="1"/>
  <c r="FS69" i="33"/>
  <c r="QS69" i="33" s="1"/>
  <c r="GZ69" i="33"/>
  <c r="MB70" i="33" s="1"/>
  <c r="LU70" i="33"/>
  <c r="QA69" i="33"/>
  <c r="PE69" i="33" s="1"/>
  <c r="EE69" i="33" s="1"/>
  <c r="GV69" i="33"/>
  <c r="HR69" i="33" s="1"/>
  <c r="KF69" i="33" s="1"/>
  <c r="DU69" i="33"/>
  <c r="FM69" i="33" s="1"/>
  <c r="NC69" i="33" s="1"/>
  <c r="DO69" i="33"/>
  <c r="FG69" i="33" s="1"/>
  <c r="MW69" i="33" s="1"/>
  <c r="DK70" i="33"/>
  <c r="FC70" i="33" s="1"/>
  <c r="MS70" i="33" s="1"/>
  <c r="DG70" i="33"/>
  <c r="EY70" i="33" s="1"/>
  <c r="GQ70" i="33" s="1"/>
  <c r="PY70" i="33" s="1"/>
  <c r="PC70" i="33" s="1"/>
  <c r="EC70" i="33" s="1"/>
  <c r="DF69" i="33"/>
  <c r="EX69" i="33" s="1"/>
  <c r="MN69" i="33" s="1"/>
  <c r="RE69" i="33"/>
  <c r="RK70" i="33"/>
  <c r="RH70" i="33"/>
  <c r="QX69" i="33"/>
  <c r="OJ69" i="33"/>
  <c r="NI70" i="33"/>
  <c r="NZ70" i="33"/>
  <c r="NN70" i="33"/>
  <c r="IF71" i="33"/>
  <c r="T71" i="33"/>
  <c r="AD70" i="33"/>
  <c r="IP70" i="33"/>
  <c r="OT70" i="33"/>
  <c r="OW70" i="33"/>
  <c r="OQ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RF70" i="33" l="1"/>
  <c r="HN69" i="33"/>
  <c r="KB69" i="33" s="1"/>
  <c r="MO70" i="33"/>
  <c r="RG69" i="33"/>
  <c r="LT70" i="33"/>
  <c r="HE69" i="33"/>
  <c r="MG70" i="33" s="1"/>
  <c r="KY69" i="33"/>
  <c r="FW69" i="33" s="1"/>
  <c r="QW69" i="33" s="1"/>
  <c r="QH69" i="33"/>
  <c r="PL69" i="33" s="1"/>
  <c r="EL69" i="33" s="1"/>
  <c r="HV69" i="33"/>
  <c r="KJ69" i="33" s="1"/>
  <c r="OE69" i="33"/>
  <c r="LX70" i="33"/>
  <c r="GY69" i="33"/>
  <c r="QG69" i="33" s="1"/>
  <c r="PK69" i="33" s="1"/>
  <c r="EK69" i="33" s="1"/>
  <c r="QD69" i="33"/>
  <c r="PH69" i="33" s="1"/>
  <c r="EH69" i="33" s="1"/>
  <c r="GP69" i="33"/>
  <c r="LR70" i="33" s="1"/>
  <c r="GU70" i="33"/>
  <c r="HQ70" i="33" s="1"/>
  <c r="KE70" i="33" s="1"/>
  <c r="RA69" i="33"/>
  <c r="LS71" i="33"/>
  <c r="HM70" i="33"/>
  <c r="KA70" i="33" s="1"/>
  <c r="NW70" i="33"/>
  <c r="NV71" i="33"/>
  <c r="AL70" i="33"/>
  <c r="BH70" i="33" s="1"/>
  <c r="CD70" i="33" s="1"/>
  <c r="IX70" i="33"/>
  <c r="NU70" i="33"/>
  <c r="Z70" i="33"/>
  <c r="AV70" i="33" s="1"/>
  <c r="BR70" i="33" s="1"/>
  <c r="IL70" i="33"/>
  <c r="OA71" i="33"/>
  <c r="AZ70" i="33"/>
  <c r="BV70" i="33" s="1"/>
  <c r="U70" i="33"/>
  <c r="IG70" i="33"/>
  <c r="NX71" i="33"/>
  <c r="AP71" i="33"/>
  <c r="BL71" i="33" s="1"/>
  <c r="OM69" i="33"/>
  <c r="W67" i="32"/>
  <c r="AK67" i="32" s="1"/>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OI69" i="33" l="1"/>
  <c r="QM69" i="33"/>
  <c r="PQ69" i="33" s="1"/>
  <c r="EQ69" i="33" s="1"/>
  <c r="IA69" i="33"/>
  <c r="KO69" i="33" s="1"/>
  <c r="LF69" i="33"/>
  <c r="GD69" i="33" s="1"/>
  <c r="OP69" i="33" s="1"/>
  <c r="MA70" i="33"/>
  <c r="LB69" i="33"/>
  <c r="HU69" i="33"/>
  <c r="KI69" i="33" s="1"/>
  <c r="QC70" i="33"/>
  <c r="PG70" i="33" s="1"/>
  <c r="EG70" i="33" s="1"/>
  <c r="PX69" i="33"/>
  <c r="PB69" i="33" s="1"/>
  <c r="EB69" i="33" s="1"/>
  <c r="LW71" i="33"/>
  <c r="HL69" i="33"/>
  <c r="JZ69" i="33" s="1"/>
  <c r="CN70" i="33"/>
  <c r="CR70" i="33"/>
  <c r="CH71" i="33"/>
  <c r="CZ70" i="33"/>
  <c r="QU70" i="33"/>
  <c r="QV69" i="33"/>
  <c r="IY71" i="33"/>
  <c r="AM71" i="33"/>
  <c r="BI71" i="33" s="1"/>
  <c r="NQ70" i="33"/>
  <c r="IT71" i="33"/>
  <c r="AH71" i="33"/>
  <c r="IS70" i="33"/>
  <c r="AG70" i="33"/>
  <c r="IU70" i="33"/>
  <c r="AI70" i="33"/>
  <c r="NM70" i="33"/>
  <c r="AJ71" i="33"/>
  <c r="IV71" i="33"/>
  <c r="AQ70" i="33"/>
  <c r="BM70" i="33" s="1"/>
  <c r="OH69" i="33"/>
  <c r="OG70" i="33"/>
  <c r="X67" i="32"/>
  <c r="AF67" i="32" s="1"/>
  <c r="AH67" i="32"/>
  <c r="KL158" i="32"/>
  <c r="KU158" i="32"/>
  <c r="JW158" i="32"/>
  <c r="KF158" i="32"/>
  <c r="LI157" i="32"/>
  <c r="LE69" i="33"/>
  <c r="GC69" i="33" s="1"/>
  <c r="KT157" i="32"/>
  <c r="JN159" i="32"/>
  <c r="JD159" i="32" s="1"/>
  <c r="JO158" i="32"/>
  <c r="JI158" i="32"/>
  <c r="JJ158" i="32" s="1"/>
  <c r="LA158" i="32"/>
  <c r="LJ158" i="32"/>
  <c r="KE157" i="32"/>
  <c r="LX157" i="32"/>
  <c r="LP158" i="32"/>
  <c r="LY158" i="32"/>
  <c r="NT70" i="33" l="1"/>
  <c r="JT70" i="33"/>
  <c r="JB71" i="33"/>
  <c r="JL70" i="33"/>
  <c r="RD69" i="33"/>
  <c r="KV69" i="33"/>
  <c r="FT69" i="33" s="1"/>
  <c r="QT69" i="33" s="1"/>
  <c r="LK69" i="33"/>
  <c r="GI69" i="33" s="1"/>
  <c r="RI69" i="33" s="1"/>
  <c r="DJ70" i="33"/>
  <c r="FB70" i="33" s="1"/>
  <c r="MR70" i="33" s="1"/>
  <c r="JH70" i="33"/>
  <c r="FZ69" i="33"/>
  <c r="QZ69" i="33" s="1"/>
  <c r="LA70" i="33"/>
  <c r="DV70" i="33"/>
  <c r="FN70" i="33" s="1"/>
  <c r="ND70" i="33" s="1"/>
  <c r="DD71" i="33"/>
  <c r="EV71" i="33" s="1"/>
  <c r="ML71" i="33" s="1"/>
  <c r="DN70" i="33"/>
  <c r="FF70" i="33" s="1"/>
  <c r="MV70" i="33" s="1"/>
  <c r="CI70" i="33"/>
  <c r="RC69" i="33"/>
  <c r="CE71" i="33"/>
  <c r="NK71" i="33"/>
  <c r="BE70" i="33"/>
  <c r="CA70" i="33" s="1"/>
  <c r="NY70" i="33"/>
  <c r="NL70" i="33"/>
  <c r="AC70" i="33"/>
  <c r="IO70" i="33"/>
  <c r="AF70" i="33"/>
  <c r="BB70" i="33" s="1"/>
  <c r="IR70" i="33"/>
  <c r="BF71" i="33"/>
  <c r="CB71" i="33" s="1"/>
  <c r="BD71" i="33"/>
  <c r="BZ71" i="33" s="1"/>
  <c r="Y70" i="33"/>
  <c r="IK70" i="33"/>
  <c r="BC70" i="33"/>
  <c r="BY70" i="33" s="1"/>
  <c r="OO69"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OU69" i="33" l="1"/>
  <c r="JC70" i="33"/>
  <c r="OF69" i="33"/>
  <c r="GT70" i="33"/>
  <c r="LV71" i="33" s="1"/>
  <c r="NP70" i="33"/>
  <c r="FY70" i="33"/>
  <c r="OK70" i="33" s="1"/>
  <c r="OL69" i="33"/>
  <c r="GX70" i="33"/>
  <c r="HT70" i="33" s="1"/>
  <c r="KH70" i="33" s="1"/>
  <c r="GN71" i="33"/>
  <c r="PV71" i="33" s="1"/>
  <c r="OZ71" i="33" s="1"/>
  <c r="DZ71" i="33" s="1"/>
  <c r="HF70" i="33"/>
  <c r="IB70" i="33" s="1"/>
  <c r="KP70" i="33" s="1"/>
  <c r="DE70" i="33"/>
  <c r="EW70" i="33" s="1"/>
  <c r="MM70" i="33" s="1"/>
  <c r="CV71" i="33"/>
  <c r="CU70" i="33"/>
  <c r="CX71" i="33"/>
  <c r="DA71" i="33"/>
  <c r="CW70" i="33"/>
  <c r="NJ70" i="33"/>
  <c r="NS70" i="33"/>
  <c r="AU70" i="33"/>
  <c r="BQ70" i="33" s="1"/>
  <c r="AY70" i="33"/>
  <c r="BU70" i="33" s="1"/>
  <c r="W71" i="33"/>
  <c r="II71" i="33"/>
  <c r="X70" i="33"/>
  <c r="IJ70" i="33"/>
  <c r="IW70" i="33"/>
  <c r="AK70"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JQ70" i="33" l="1"/>
  <c r="JP71" i="33"/>
  <c r="JU71" i="33"/>
  <c r="JR71" i="33"/>
  <c r="JO70" i="33"/>
  <c r="QB70" i="33"/>
  <c r="PF70" i="33" s="1"/>
  <c r="EF70" i="33" s="1"/>
  <c r="HP70" i="33"/>
  <c r="KD70" i="33" s="1"/>
  <c r="NO71" i="33"/>
  <c r="IM71" i="33" s="1"/>
  <c r="IN70" i="33"/>
  <c r="AB70" i="33"/>
  <c r="QY70" i="33"/>
  <c r="QF70" i="33"/>
  <c r="PJ70" i="33" s="1"/>
  <c r="EJ70" i="33" s="1"/>
  <c r="LZ71" i="33"/>
  <c r="LP72" i="33"/>
  <c r="QN70" i="33"/>
  <c r="PR70" i="33" s="1"/>
  <c r="ER70" i="33" s="1"/>
  <c r="MH71" i="33"/>
  <c r="HJ71" i="33"/>
  <c r="JX71" i="33" s="1"/>
  <c r="DT71" i="33"/>
  <c r="FL71" i="33" s="1"/>
  <c r="NB71" i="33" s="1"/>
  <c r="DQ70" i="33"/>
  <c r="FI70" i="33" s="1"/>
  <c r="MY70" i="33" s="1"/>
  <c r="GO70" i="33"/>
  <c r="HK70" i="33" s="1"/>
  <c r="JY70" i="33" s="1"/>
  <c r="DS70" i="33"/>
  <c r="FK70" i="33" s="1"/>
  <c r="NA70" i="33" s="1"/>
  <c r="DR71" i="33"/>
  <c r="FJ71" i="33" s="1"/>
  <c r="MZ71" i="33" s="1"/>
  <c r="DW71" i="33"/>
  <c r="FO71" i="33" s="1"/>
  <c r="NE71" i="33" s="1"/>
  <c r="CT70" i="33"/>
  <c r="CQ70" i="33"/>
  <c r="CM70" i="33"/>
  <c r="V70" i="33"/>
  <c r="IH70" i="33"/>
  <c r="AT70" i="33"/>
  <c r="BP70" i="33" s="1"/>
  <c r="AS71" i="33"/>
  <c r="BO71" i="33" s="1"/>
  <c r="BG70" i="33"/>
  <c r="CC70" i="33" s="1"/>
  <c r="AE70" i="33"/>
  <c r="IQ70" i="33"/>
  <c r="KL159" i="32"/>
  <c r="KU159" i="32"/>
  <c r="JW159" i="32"/>
  <c r="KF159" i="32"/>
  <c r="KT158" i="32"/>
  <c r="KT71" i="33"/>
  <c r="FR71" i="33" s="1"/>
  <c r="LI158" i="32"/>
  <c r="LX158" i="32"/>
  <c r="KZ70" i="33"/>
  <c r="FX70" i="33" s="1"/>
  <c r="LP159" i="32"/>
  <c r="LY159" i="32"/>
  <c r="LA159" i="32"/>
  <c r="LJ159" i="32"/>
  <c r="KE158" i="32"/>
  <c r="AG68" i="32"/>
  <c r="AD67" i="32"/>
  <c r="JN160" i="32"/>
  <c r="JD160" i="32" s="1"/>
  <c r="JI159" i="32"/>
  <c r="JJ159" i="32" s="1"/>
  <c r="JO159" i="32"/>
  <c r="JK70" i="33" l="1"/>
  <c r="JG70" i="33"/>
  <c r="AA71" i="33"/>
  <c r="HD71" i="33"/>
  <c r="QL71" i="33" s="1"/>
  <c r="PP71" i="33" s="1"/>
  <c r="EP71" i="33" s="1"/>
  <c r="HC70" i="33"/>
  <c r="ME71" i="33" s="1"/>
  <c r="HG71" i="33"/>
  <c r="IC71" i="33" s="1"/>
  <c r="KQ71" i="33" s="1"/>
  <c r="DP70" i="33"/>
  <c r="FH70" i="33" s="1"/>
  <c r="MX70" i="33" s="1"/>
  <c r="JN70" i="33"/>
  <c r="LD70" i="33"/>
  <c r="GB70" i="33" s="1"/>
  <c r="ON70" i="33" s="1"/>
  <c r="PW70" i="33"/>
  <c r="PA70" i="33" s="1"/>
  <c r="EA70" i="33" s="1"/>
  <c r="AX70" i="33"/>
  <c r="BT70" i="33" s="1"/>
  <c r="CP70" i="33" s="1"/>
  <c r="HB71" i="33"/>
  <c r="MD72" i="33" s="1"/>
  <c r="LL70" i="33"/>
  <c r="HA70" i="33"/>
  <c r="QI70" i="33" s="1"/>
  <c r="PM70" i="33" s="1"/>
  <c r="EM70" i="33" s="1"/>
  <c r="LQ71" i="33"/>
  <c r="DI70" i="33"/>
  <c r="FA70" i="33" s="1"/>
  <c r="MQ70" i="33" s="1"/>
  <c r="DM70" i="33"/>
  <c r="FE70" i="33" s="1"/>
  <c r="MU70" i="33" s="1"/>
  <c r="CY70" i="33"/>
  <c r="CK71" i="33"/>
  <c r="CL70" i="33"/>
  <c r="QR71" i="33"/>
  <c r="QX70" i="33"/>
  <c r="AW71" i="33"/>
  <c r="BS71" i="33" s="1"/>
  <c r="AR70" i="33"/>
  <c r="BN70" i="33" s="1"/>
  <c r="BA70" i="33"/>
  <c r="BW70" i="33" s="1"/>
  <c r="OJ70" i="33"/>
  <c r="OD71"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JJ70" i="33" l="1"/>
  <c r="JF70" i="33"/>
  <c r="JE71" i="33"/>
  <c r="HY70" i="33"/>
  <c r="KM70" i="33" s="1"/>
  <c r="QO71" i="33"/>
  <c r="PS71" i="33" s="1"/>
  <c r="ES71" i="33" s="1"/>
  <c r="RB70" i="33"/>
  <c r="HZ71" i="33"/>
  <c r="KN71" i="33" s="1"/>
  <c r="MF72" i="33"/>
  <c r="MI72" i="33"/>
  <c r="QK70" i="33"/>
  <c r="PO70" i="33" s="1"/>
  <c r="LI70" i="33" s="1"/>
  <c r="QJ71" i="33"/>
  <c r="PN71" i="33" s="1"/>
  <c r="EN71" i="33" s="1"/>
  <c r="KU70" i="33"/>
  <c r="FS70" i="33" s="1"/>
  <c r="QS70" i="33" s="1"/>
  <c r="GZ70" i="33"/>
  <c r="MB71" i="33" s="1"/>
  <c r="DU70" i="33"/>
  <c r="FM70" i="33" s="1"/>
  <c r="NC70" i="33" s="1"/>
  <c r="JS70" i="33"/>
  <c r="DL70" i="33"/>
  <c r="FD70" i="33" s="1"/>
  <c r="MT70" i="33" s="1"/>
  <c r="GJ70" i="33"/>
  <c r="RJ70" i="33" s="1"/>
  <c r="HX71" i="33"/>
  <c r="KL71" i="33" s="1"/>
  <c r="MC71" i="33"/>
  <c r="GS70" i="33"/>
  <c r="HO70" i="33" s="1"/>
  <c r="KC70" i="33" s="1"/>
  <c r="HW70" i="33"/>
  <c r="KK70" i="33" s="1"/>
  <c r="GW70" i="33"/>
  <c r="QE70" i="33" s="1"/>
  <c r="PI70" i="33" s="1"/>
  <c r="EI70" i="33" s="1"/>
  <c r="DG71" i="33"/>
  <c r="EY71" i="33" s="1"/>
  <c r="MO71" i="33" s="1"/>
  <c r="DH70" i="33"/>
  <c r="EZ70" i="33" s="1"/>
  <c r="GR70" i="33" s="1"/>
  <c r="PZ70" i="33" s="1"/>
  <c r="LM71" i="33"/>
  <c r="CO71" i="33"/>
  <c r="CS70" i="33"/>
  <c r="CJ70" i="33"/>
  <c r="NH72" i="33"/>
  <c r="NR71" i="33"/>
  <c r="NN71" i="33"/>
  <c r="NZ71" i="33"/>
  <c r="JH160" i="32"/>
  <c r="JQ160" i="32"/>
  <c r="JP159" i="32"/>
  <c r="JZ159" i="32"/>
  <c r="KA160" i="32"/>
  <c r="JT160" i="32" s="1"/>
  <c r="JU160" i="32" s="1"/>
  <c r="JV160" i="32" s="1"/>
  <c r="KB159" i="32"/>
  <c r="KO159" i="32"/>
  <c r="KP160" i="32"/>
  <c r="KI160" i="32" s="1"/>
  <c r="KJ160" i="32" s="1"/>
  <c r="KK160" i="32" s="1"/>
  <c r="KQ159" i="32"/>
  <c r="U68" i="32"/>
  <c r="V68" i="32" s="1"/>
  <c r="LJ71" i="33"/>
  <c r="GH71" i="33" s="1"/>
  <c r="LD159" i="32"/>
  <c r="LE160" i="32"/>
  <c r="KX160" i="32" s="1"/>
  <c r="KY160" i="32" s="1"/>
  <c r="KZ160" i="32" s="1"/>
  <c r="LF159" i="32"/>
  <c r="LS159" i="32"/>
  <c r="LT160" i="32"/>
  <c r="LM160" i="32" s="1"/>
  <c r="LN160" i="32" s="1"/>
  <c r="LO160" i="32" s="1"/>
  <c r="LU159" i="32"/>
  <c r="LG70" i="33"/>
  <c r="GE70" i="33" s="1"/>
  <c r="OE70" i="33" l="1"/>
  <c r="MP70" i="33"/>
  <c r="JD70" i="33"/>
  <c r="JM70" i="33"/>
  <c r="JI71" i="33"/>
  <c r="HV70" i="33"/>
  <c r="KJ70" i="33" s="1"/>
  <c r="QH70" i="33"/>
  <c r="PL70" i="33" s="1"/>
  <c r="EL70" i="33" s="1"/>
  <c r="GQ71" i="33"/>
  <c r="PY71" i="33" s="1"/>
  <c r="PC71" i="33" s="1"/>
  <c r="EC71" i="33" s="1"/>
  <c r="EO70" i="33"/>
  <c r="HE70" i="33"/>
  <c r="IA70" i="33" s="1"/>
  <c r="KO70" i="33" s="1"/>
  <c r="LH71" i="33"/>
  <c r="GF71" i="33" s="1"/>
  <c r="RF71" i="33" s="1"/>
  <c r="GV70" i="33"/>
  <c r="HR70" i="33" s="1"/>
  <c r="KF70" i="33" s="1"/>
  <c r="GG70" i="33"/>
  <c r="OS70" i="33" s="1"/>
  <c r="GK71" i="33"/>
  <c r="RK71" i="33" s="1"/>
  <c r="OV70" i="33"/>
  <c r="QA70" i="33"/>
  <c r="PE70" i="33" s="1"/>
  <c r="EE70" i="33" s="1"/>
  <c r="LU71" i="33"/>
  <c r="LY71" i="33"/>
  <c r="HN70" i="33"/>
  <c r="KB70" i="33" s="1"/>
  <c r="LT71" i="33"/>
  <c r="HS70" i="33"/>
  <c r="KG70" i="33" s="1"/>
  <c r="DF70" i="33"/>
  <c r="EX70" i="33" s="1"/>
  <c r="MN70" i="33" s="1"/>
  <c r="DO70" i="33"/>
  <c r="FG70" i="33" s="1"/>
  <c r="MW70" i="33" s="1"/>
  <c r="DK71" i="33"/>
  <c r="FC71" i="33" s="1"/>
  <c r="MS71" i="33" s="1"/>
  <c r="RE70" i="33"/>
  <c r="RH71" i="33"/>
  <c r="OA72" i="33"/>
  <c r="NI71" i="33"/>
  <c r="AL71" i="33"/>
  <c r="IX71" i="33"/>
  <c r="T72" i="33"/>
  <c r="IF72" i="33"/>
  <c r="IL71" i="33"/>
  <c r="Z71" i="33"/>
  <c r="AD71" i="33"/>
  <c r="IP71" i="33"/>
  <c r="OQ70" i="33"/>
  <c r="OT71" i="33"/>
  <c r="LA160" i="32"/>
  <c r="LJ160" i="32"/>
  <c r="LY160" i="32"/>
  <c r="LP160" i="32"/>
  <c r="KT159" i="32"/>
  <c r="JW160" i="32"/>
  <c r="KF160" i="32"/>
  <c r="W68" i="32"/>
  <c r="AB68" i="32"/>
  <c r="JN161" i="32"/>
  <c r="JD161" i="32" s="1"/>
  <c r="JO160" i="32"/>
  <c r="JI160" i="32"/>
  <c r="JJ160" i="32" s="1"/>
  <c r="PD70" i="33"/>
  <c r="ED70" i="33" s="1"/>
  <c r="LX159" i="32"/>
  <c r="LC70" i="33"/>
  <c r="GA70" i="33" s="1"/>
  <c r="LI159" i="32"/>
  <c r="KU160" i="32"/>
  <c r="KL160" i="32"/>
  <c r="KE159" i="32"/>
  <c r="HM71" i="33" l="1"/>
  <c r="KA71" i="33" s="1"/>
  <c r="LF70" i="33"/>
  <c r="GD70" i="33" s="1"/>
  <c r="RD70" i="33" s="1"/>
  <c r="NV72" i="33"/>
  <c r="IT72" i="33" s="1"/>
  <c r="KY70" i="33"/>
  <c r="FW70" i="33" s="1"/>
  <c r="OI70" i="33" s="1"/>
  <c r="LS72" i="33"/>
  <c r="QD70" i="33"/>
  <c r="PH70" i="33" s="1"/>
  <c r="EH70" i="33" s="1"/>
  <c r="LX71" i="33"/>
  <c r="MG71" i="33"/>
  <c r="OR71" i="33"/>
  <c r="QM70" i="33"/>
  <c r="PQ70" i="33" s="1"/>
  <c r="EQ70" i="33" s="1"/>
  <c r="NW71" i="33"/>
  <c r="IU71" i="33" s="1"/>
  <c r="OW71" i="33"/>
  <c r="RG70" i="33"/>
  <c r="GY70" i="33"/>
  <c r="QG70" i="33" s="1"/>
  <c r="PK70" i="33" s="1"/>
  <c r="EK70" i="33" s="1"/>
  <c r="GP70" i="33"/>
  <c r="HL70" i="33" s="1"/>
  <c r="JZ70" i="33" s="1"/>
  <c r="GU71" i="33"/>
  <c r="QC71" i="33" s="1"/>
  <c r="PG71" i="33" s="1"/>
  <c r="EG71" i="33" s="1"/>
  <c r="RA70" i="33"/>
  <c r="AM72" i="33"/>
  <c r="IY72" i="33"/>
  <c r="AP72" i="33"/>
  <c r="BL72" i="33" s="1"/>
  <c r="NX72" i="33"/>
  <c r="AZ71" i="33"/>
  <c r="BV71" i="33" s="1"/>
  <c r="U71" i="33"/>
  <c r="IG71" i="33"/>
  <c r="NU71" i="33"/>
  <c r="AV71" i="33"/>
  <c r="BR71" i="33" s="1"/>
  <c r="BH71" i="33"/>
  <c r="CD71" i="33" s="1"/>
  <c r="OM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G161" i="32"/>
  <c r="KW161" i="32" s="1"/>
  <c r="LB160" i="32"/>
  <c r="LC160" i="32" s="1"/>
  <c r="LH160" i="32"/>
  <c r="AH68" i="32"/>
  <c r="AK68" i="32"/>
  <c r="X68" i="32"/>
  <c r="KC161" i="32"/>
  <c r="JS161" i="32" s="1"/>
  <c r="JX160" i="32"/>
  <c r="JY160" i="32" s="1"/>
  <c r="KD160" i="32"/>
  <c r="OP70" i="33" l="1"/>
  <c r="QW70" i="33"/>
  <c r="LB70" i="33"/>
  <c r="FZ70" i="33" s="1"/>
  <c r="AH72" i="33"/>
  <c r="BD72" i="33" s="1"/>
  <c r="BZ72" i="33" s="1"/>
  <c r="AI71" i="33"/>
  <c r="BE71" i="33" s="1"/>
  <c r="CA71" i="33" s="1"/>
  <c r="LK70" i="33"/>
  <c r="GI70" i="33" s="1"/>
  <c r="PX70" i="33"/>
  <c r="PB70" i="33" s="1"/>
  <c r="EB70" i="33" s="1"/>
  <c r="MA71" i="33"/>
  <c r="LE70" i="33"/>
  <c r="LW72" i="33"/>
  <c r="HU70" i="33"/>
  <c r="KI70" i="33" s="1"/>
  <c r="HQ71" i="33"/>
  <c r="KE71" i="33" s="1"/>
  <c r="LR71" i="33"/>
  <c r="CZ71" i="33"/>
  <c r="CH72" i="33"/>
  <c r="CR71" i="33"/>
  <c r="CN71" i="33"/>
  <c r="QU71" i="33"/>
  <c r="QV70" i="33"/>
  <c r="LA71" i="33"/>
  <c r="FY71" i="33" s="1"/>
  <c r="AG71" i="33"/>
  <c r="IS71" i="33"/>
  <c r="NM71" i="33"/>
  <c r="NQ71" i="33"/>
  <c r="NT71" i="33"/>
  <c r="AJ72" i="33"/>
  <c r="IV72" i="33"/>
  <c r="NY71" i="33"/>
  <c r="AQ71" i="33"/>
  <c r="BM71" i="33" s="1"/>
  <c r="BI72" i="33"/>
  <c r="CE72" i="33" s="1"/>
  <c r="OG71" i="33"/>
  <c r="OH70"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JH71" i="33" l="1"/>
  <c r="JL71" i="33"/>
  <c r="JB72" i="33"/>
  <c r="JT71" i="33"/>
  <c r="RI70" i="33"/>
  <c r="OU70" i="33"/>
  <c r="KV70" i="33"/>
  <c r="FT70" i="33" s="1"/>
  <c r="QT70" i="33" s="1"/>
  <c r="GC70" i="33"/>
  <c r="RC70" i="33" s="1"/>
  <c r="NP71" i="33"/>
  <c r="OL70" i="33"/>
  <c r="QZ70" i="33"/>
  <c r="DJ71" i="33"/>
  <c r="FB71" i="33" s="1"/>
  <c r="MR71" i="33" s="1"/>
  <c r="DN71" i="33"/>
  <c r="FF71" i="33" s="1"/>
  <c r="MV71" i="33" s="1"/>
  <c r="DD72" i="33"/>
  <c r="EV72" i="33" s="1"/>
  <c r="ML72" i="33" s="1"/>
  <c r="DV71" i="33"/>
  <c r="FN71" i="33" s="1"/>
  <c r="HF71" i="33" s="1"/>
  <c r="IB71" i="33" s="1"/>
  <c r="KP71" i="33" s="1"/>
  <c r="CW71" i="33"/>
  <c r="CV72" i="33"/>
  <c r="DA72" i="33"/>
  <c r="CI71" i="33"/>
  <c r="QY71" i="33"/>
  <c r="OK71" i="33"/>
  <c r="NL71" i="33"/>
  <c r="NO72" i="33"/>
  <c r="AC71" i="33"/>
  <c r="IO71" i="33"/>
  <c r="BF72" i="33"/>
  <c r="CB72" i="33" s="1"/>
  <c r="Y71" i="33"/>
  <c r="IK71" i="33"/>
  <c r="BC71" i="33"/>
  <c r="BY71" i="33" s="1"/>
  <c r="NK72" i="33"/>
  <c r="AF71" i="33"/>
  <c r="IR71" i="33"/>
  <c r="AK71" i="33"/>
  <c r="IW71"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ND71" i="33" l="1"/>
  <c r="JC71" i="33"/>
  <c r="JU72" i="33"/>
  <c r="JP72" i="33"/>
  <c r="NS71" i="33"/>
  <c r="AE71" i="33" s="1"/>
  <c r="OO70" i="33"/>
  <c r="OF70" i="33"/>
  <c r="DS71" i="33"/>
  <c r="FK71" i="33" s="1"/>
  <c r="NA71" i="33" s="1"/>
  <c r="JQ71" i="33"/>
  <c r="AB71" i="33"/>
  <c r="AX71" i="33" s="1"/>
  <c r="BT71" i="33" s="1"/>
  <c r="CP71" i="33" s="1"/>
  <c r="IN71" i="33"/>
  <c r="GX71" i="33"/>
  <c r="LZ72" i="33" s="1"/>
  <c r="GT71" i="33"/>
  <c r="LV72" i="33" s="1"/>
  <c r="GN72" i="33"/>
  <c r="PV72" i="33" s="1"/>
  <c r="OZ72" i="33" s="1"/>
  <c r="DZ72" i="33" s="1"/>
  <c r="DE71" i="33"/>
  <c r="EW71" i="33" s="1"/>
  <c r="MM71" i="33" s="1"/>
  <c r="DW72" i="33"/>
  <c r="FO72" i="33" s="1"/>
  <c r="NE72" i="33" s="1"/>
  <c r="DR72" i="33"/>
  <c r="FJ72" i="33" s="1"/>
  <c r="HB72" i="33" s="1"/>
  <c r="CX72" i="33"/>
  <c r="CU71" i="33"/>
  <c r="QN71" i="33"/>
  <c r="PR71" i="33" s="1"/>
  <c r="ER71" i="33" s="1"/>
  <c r="MH72" i="33"/>
  <c r="BG71" i="33"/>
  <c r="CC71" i="33" s="1"/>
  <c r="II72" i="33"/>
  <c r="W72" i="33"/>
  <c r="NJ71" i="33"/>
  <c r="BB71" i="33"/>
  <c r="BX71" i="33" s="1"/>
  <c r="AU71" i="33"/>
  <c r="BQ71" i="33" s="1"/>
  <c r="AY71" i="33"/>
  <c r="BU71" i="33" s="1"/>
  <c r="X71" i="33"/>
  <c r="IJ71" i="33"/>
  <c r="IM72"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MZ72" i="33" l="1"/>
  <c r="JO71" i="33"/>
  <c r="JR72" i="33"/>
  <c r="JJ71" i="33"/>
  <c r="IQ71" i="33"/>
  <c r="HC71" i="33"/>
  <c r="ME72" i="33" s="1"/>
  <c r="HG72" i="33"/>
  <c r="QO72" i="33" s="1"/>
  <c r="PS72" i="33" s="1"/>
  <c r="ES72" i="33" s="1"/>
  <c r="HT71" i="33"/>
  <c r="KH71" i="33" s="1"/>
  <c r="QF71" i="33"/>
  <c r="PJ71" i="33" s="1"/>
  <c r="EJ71" i="33" s="1"/>
  <c r="QB71" i="33"/>
  <c r="PF71" i="33" s="1"/>
  <c r="EF71" i="33" s="1"/>
  <c r="HJ72" i="33"/>
  <c r="JX72" i="33" s="1"/>
  <c r="HP71" i="33"/>
  <c r="KD71" i="33" s="1"/>
  <c r="LP73" i="33"/>
  <c r="GO71" i="33"/>
  <c r="HK71" i="33" s="1"/>
  <c r="JY71" i="33" s="1"/>
  <c r="DT72" i="33"/>
  <c r="FL72" i="33" s="1"/>
  <c r="NB72" i="33" s="1"/>
  <c r="DL71" i="33"/>
  <c r="FD71" i="33" s="1"/>
  <c r="MT71" i="33" s="1"/>
  <c r="DQ71" i="33"/>
  <c r="FI71" i="33" s="1"/>
  <c r="MY71" i="33" s="1"/>
  <c r="CM71" i="33"/>
  <c r="CQ71" i="33"/>
  <c r="CY71" i="33"/>
  <c r="CT71" i="33"/>
  <c r="HY71" i="33"/>
  <c r="KM71" i="33" s="1"/>
  <c r="AT71" i="33"/>
  <c r="BP71" i="33" s="1"/>
  <c r="AS72" i="33"/>
  <c r="BO72" i="33" s="1"/>
  <c r="BA71" i="33"/>
  <c r="BW71" i="33" s="1"/>
  <c r="MD73" i="33"/>
  <c r="HX72" i="33"/>
  <c r="KL72" i="33" s="1"/>
  <c r="QJ72" i="33"/>
  <c r="PN72" i="33" s="1"/>
  <c r="EN72" i="33" s="1"/>
  <c r="AW72" i="33"/>
  <c r="BS72" i="33" s="1"/>
  <c r="IH71" i="33"/>
  <c r="V71" i="33"/>
  <c r="JZ161" i="32"/>
  <c r="KA162" i="32"/>
  <c r="JT162" i="32" s="1"/>
  <c r="JU162" i="32" s="1"/>
  <c r="JV162" i="32" s="1"/>
  <c r="KB161" i="32"/>
  <c r="LD161" i="32"/>
  <c r="LE162" i="32"/>
  <c r="KX162" i="32" s="1"/>
  <c r="KY162" i="32" s="1"/>
  <c r="KZ162" i="32" s="1"/>
  <c r="LF161" i="32"/>
  <c r="LL71" i="33"/>
  <c r="GJ71" i="33" s="1"/>
  <c r="AD68" i="32"/>
  <c r="AG69" i="32"/>
  <c r="JP161" i="32"/>
  <c r="KT72" i="33"/>
  <c r="FR72" i="33" s="1"/>
  <c r="LS161" i="32"/>
  <c r="LT162" i="32"/>
  <c r="LM162" i="32" s="1"/>
  <c r="LN162" i="32" s="1"/>
  <c r="LO162" i="32" s="1"/>
  <c r="LU161" i="32"/>
  <c r="KO161" i="32"/>
  <c r="KP162" i="32"/>
  <c r="KI162" i="32" s="1"/>
  <c r="KJ162" i="32" s="1"/>
  <c r="KK162" i="32" s="1"/>
  <c r="KQ161" i="32"/>
  <c r="JH162" i="32"/>
  <c r="JQ162" i="32"/>
  <c r="QK71" i="33" l="1"/>
  <c r="PO71" i="33" s="1"/>
  <c r="EO71" i="33" s="1"/>
  <c r="MI73" i="33"/>
  <c r="JN71" i="33"/>
  <c r="JS71" i="33"/>
  <c r="JK71" i="33"/>
  <c r="JG71" i="33"/>
  <c r="LM72" i="33"/>
  <c r="GK72" i="33" s="1"/>
  <c r="RK72" i="33" s="1"/>
  <c r="LD71" i="33"/>
  <c r="GB71" i="33" s="1"/>
  <c r="ON71" i="33" s="1"/>
  <c r="IC72" i="33"/>
  <c r="KQ72" i="33" s="1"/>
  <c r="HD72" i="33"/>
  <c r="HZ72" i="33" s="1"/>
  <c r="KN72" i="33" s="1"/>
  <c r="KZ71" i="33"/>
  <c r="FX71" i="33" s="1"/>
  <c r="OJ71" i="33" s="1"/>
  <c r="PW71" i="33"/>
  <c r="PA71" i="33" s="1"/>
  <c r="EA71" i="33" s="1"/>
  <c r="LQ72" i="33"/>
  <c r="GV71" i="33"/>
  <c r="HR71" i="33" s="1"/>
  <c r="KF71" i="33" s="1"/>
  <c r="DM71" i="33"/>
  <c r="FE71" i="33" s="1"/>
  <c r="MU71" i="33" s="1"/>
  <c r="DI71" i="33"/>
  <c r="FA71" i="33" s="1"/>
  <c r="MQ71" i="33" s="1"/>
  <c r="HA71" i="33"/>
  <c r="MC72" i="33" s="1"/>
  <c r="DP71" i="33"/>
  <c r="FH71" i="33" s="1"/>
  <c r="MX71" i="33" s="1"/>
  <c r="DU71" i="33"/>
  <c r="FM71" i="33" s="1"/>
  <c r="NC71" i="33" s="1"/>
  <c r="KU71" i="33"/>
  <c r="CO72" i="33"/>
  <c r="CK72" i="33"/>
  <c r="CS71" i="33"/>
  <c r="CL71" i="33"/>
  <c r="RJ71" i="33"/>
  <c r="QR72" i="33"/>
  <c r="LI71" i="33"/>
  <c r="GG71" i="33" s="1"/>
  <c r="LH72" i="33"/>
  <c r="GF72" i="33" s="1"/>
  <c r="AR71" i="33"/>
  <c r="BN71" i="33" s="1"/>
  <c r="OV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OW72" i="33" l="1"/>
  <c r="RB71" i="33"/>
  <c r="JE72" i="33"/>
  <c r="JI72" i="33"/>
  <c r="JF71" i="33"/>
  <c r="QX71" i="33"/>
  <c r="MF73" i="33"/>
  <c r="QL72" i="33"/>
  <c r="PP72" i="33" s="1"/>
  <c r="EP72" i="33" s="1"/>
  <c r="QI71" i="33"/>
  <c r="PM71" i="33" s="1"/>
  <c r="LG71" i="33" s="1"/>
  <c r="DO71" i="33"/>
  <c r="FG71" i="33" s="1"/>
  <c r="MW71" i="33" s="1"/>
  <c r="JM71" i="33"/>
  <c r="FS71" i="33"/>
  <c r="OE71" i="33" s="1"/>
  <c r="GZ71" i="33"/>
  <c r="HV71" i="33" s="1"/>
  <c r="KJ71" i="33" s="1"/>
  <c r="LX72" i="33"/>
  <c r="QD71" i="33"/>
  <c r="PH71" i="33" s="1"/>
  <c r="EH71" i="33" s="1"/>
  <c r="GW71" i="33"/>
  <c r="HS71" i="33" s="1"/>
  <c r="KG71" i="33" s="1"/>
  <c r="GS71" i="33"/>
  <c r="LU72" i="33" s="1"/>
  <c r="HW71" i="33"/>
  <c r="KK71" i="33" s="1"/>
  <c r="HE71" i="33"/>
  <c r="IA71" i="33" s="1"/>
  <c r="KO71" i="33" s="1"/>
  <c r="DK72" i="33"/>
  <c r="FC72" i="33" s="1"/>
  <c r="MS72" i="33" s="1"/>
  <c r="DH71" i="33"/>
  <c r="EZ71" i="33" s="1"/>
  <c r="MP71" i="33" s="1"/>
  <c r="DG72" i="33"/>
  <c r="EY72" i="33" s="1"/>
  <c r="MO72" i="33" s="1"/>
  <c r="CJ71" i="33"/>
  <c r="RG71" i="33"/>
  <c r="RF72" i="33"/>
  <c r="OR72" i="33"/>
  <c r="OS71" i="33"/>
  <c r="NH73" i="33"/>
  <c r="OA73" i="33"/>
  <c r="NI72" i="33"/>
  <c r="NN72" i="33"/>
  <c r="NR72" i="33"/>
  <c r="NW72"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LJ72" i="33" l="1"/>
  <c r="GH72" i="33" s="1"/>
  <c r="RH72" i="33" s="1"/>
  <c r="JD71" i="33"/>
  <c r="GQ72" i="33"/>
  <c r="PY72" i="33" s="1"/>
  <c r="PC72" i="33" s="1"/>
  <c r="EC72" i="33" s="1"/>
  <c r="EM71" i="33"/>
  <c r="QS71" i="33"/>
  <c r="GY71" i="33"/>
  <c r="MA72" i="33" s="1"/>
  <c r="QH71" i="33"/>
  <c r="PL71" i="33" s="1"/>
  <c r="EL71" i="33" s="1"/>
  <c r="GE71" i="33"/>
  <c r="OQ71" i="33" s="1"/>
  <c r="MB72" i="33"/>
  <c r="LB71" i="33"/>
  <c r="QA71" i="33"/>
  <c r="PE71" i="33" s="1"/>
  <c r="EE71" i="33" s="1"/>
  <c r="HO71" i="33"/>
  <c r="KC71" i="33" s="1"/>
  <c r="QE71" i="33"/>
  <c r="PI71" i="33" s="1"/>
  <c r="EI71" i="33" s="1"/>
  <c r="QM71" i="33"/>
  <c r="PQ71" i="33" s="1"/>
  <c r="EQ71" i="33" s="1"/>
  <c r="MG72" i="33"/>
  <c r="LY72" i="33"/>
  <c r="GR71" i="33"/>
  <c r="LT72" i="33" s="1"/>
  <c r="GU72" i="33"/>
  <c r="HQ72" i="33" s="1"/>
  <c r="KE72" i="33" s="1"/>
  <c r="DF71" i="33"/>
  <c r="EX71" i="33" s="1"/>
  <c r="MN71" i="33" s="1"/>
  <c r="AH73" i="33"/>
  <c r="IT73" i="33"/>
  <c r="IP72" i="33"/>
  <c r="AD72" i="33"/>
  <c r="AL72" i="33"/>
  <c r="IX72" i="33"/>
  <c r="IG72" i="33"/>
  <c r="U72" i="33"/>
  <c r="IF73" i="33"/>
  <c r="T73" i="33"/>
  <c r="NU72" i="33"/>
  <c r="Z72" i="33"/>
  <c r="IL72" i="33"/>
  <c r="AI72" i="33"/>
  <c r="IU72" i="33"/>
  <c r="AM73" i="33"/>
  <c r="IY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LS73" i="33" l="1"/>
  <c r="LC71" i="33"/>
  <c r="GA71" i="33" s="1"/>
  <c r="RA71" i="33" s="1"/>
  <c r="OT72" i="33"/>
  <c r="HM72" i="33"/>
  <c r="KA72" i="33" s="1"/>
  <c r="HU71" i="33"/>
  <c r="KI71" i="33" s="1"/>
  <c r="LF71" i="33"/>
  <c r="GD71" i="33" s="1"/>
  <c r="RD71" i="33" s="1"/>
  <c r="QG71" i="33"/>
  <c r="PK71" i="33" s="1"/>
  <c r="EK71" i="33" s="1"/>
  <c r="KY71" i="33"/>
  <c r="FW71" i="33" s="1"/>
  <c r="OI71" i="33" s="1"/>
  <c r="PZ71" i="33"/>
  <c r="PD71" i="33" s="1"/>
  <c r="ED71" i="33" s="1"/>
  <c r="LK71" i="33"/>
  <c r="GI71" i="33" s="1"/>
  <c r="OU71" i="33" s="1"/>
  <c r="FZ71" i="33"/>
  <c r="OL71" i="33" s="1"/>
  <c r="RE71" i="33"/>
  <c r="HN71" i="33"/>
  <c r="KB71" i="33" s="1"/>
  <c r="LW73" i="33"/>
  <c r="QC72" i="33"/>
  <c r="PG72" i="33" s="1"/>
  <c r="EG72" i="33" s="1"/>
  <c r="GP71" i="33"/>
  <c r="LR72" i="33" s="1"/>
  <c r="AP73" i="33"/>
  <c r="BL73" i="33" s="1"/>
  <c r="NX73" i="33"/>
  <c r="BE72" i="33"/>
  <c r="CA72" i="33" s="1"/>
  <c r="AV72" i="33"/>
  <c r="BR72" i="33" s="1"/>
  <c r="BH72" i="33"/>
  <c r="CD72" i="33" s="1"/>
  <c r="IS72" i="33"/>
  <c r="AG72" i="33"/>
  <c r="AQ72" i="33"/>
  <c r="BM72" i="33" s="1"/>
  <c r="BD73" i="33"/>
  <c r="BZ73" i="33" s="1"/>
  <c r="BI73" i="33"/>
  <c r="CE73" i="33" s="1"/>
  <c r="AZ72" i="33"/>
  <c r="BV72" i="33" s="1"/>
  <c r="KU163" i="32"/>
  <c r="KL163" i="32"/>
  <c r="JW163" i="32"/>
  <c r="KF163" i="32"/>
  <c r="LA163" i="32"/>
  <c r="LJ163" i="32"/>
  <c r="KE162" i="32"/>
  <c r="LI162" i="32"/>
  <c r="KW72" i="33"/>
  <c r="FU72" i="33" s="1"/>
  <c r="AF69" i="32"/>
  <c r="Y69" i="32"/>
  <c r="LP163" i="32"/>
  <c r="LY163" i="32"/>
  <c r="LX162" i="32"/>
  <c r="JN164" i="32"/>
  <c r="JD164" i="32" s="1"/>
  <c r="JI163" i="32"/>
  <c r="JJ163" i="32" s="1"/>
  <c r="JO163" i="32"/>
  <c r="KT162" i="32"/>
  <c r="NT72" i="33" l="1"/>
  <c r="AF72" i="33" s="1"/>
  <c r="BB72" i="33" s="1"/>
  <c r="OM71" i="33"/>
  <c r="QW71" i="33"/>
  <c r="KX71" i="33"/>
  <c r="FV71" i="33" s="1"/>
  <c r="QV71" i="33" s="1"/>
  <c r="OP71" i="33"/>
  <c r="LE71" i="33"/>
  <c r="GC71" i="33" s="1"/>
  <c r="RC71" i="33" s="1"/>
  <c r="RI71" i="33"/>
  <c r="NP72" i="33"/>
  <c r="QZ71" i="33"/>
  <c r="PX71" i="33"/>
  <c r="PB71" i="33" s="1"/>
  <c r="EB71" i="33" s="1"/>
  <c r="HL71" i="33"/>
  <c r="JZ71" i="33" s="1"/>
  <c r="LA72" i="33"/>
  <c r="DA73" i="33"/>
  <c r="CV73" i="33"/>
  <c r="CW72" i="33"/>
  <c r="CI72" i="33"/>
  <c r="CZ72" i="33"/>
  <c r="CH73" i="33"/>
  <c r="CR72" i="33"/>
  <c r="CN72" i="33"/>
  <c r="QU72" i="33"/>
  <c r="BX72" i="33"/>
  <c r="NM72" i="33"/>
  <c r="AJ73" i="33"/>
  <c r="IV73" i="33"/>
  <c r="NQ72" i="33"/>
  <c r="NY72" i="33"/>
  <c r="BC72" i="33"/>
  <c r="BY72" i="33" s="1"/>
  <c r="OG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IR72" i="33" l="1"/>
  <c r="OH71" i="33"/>
  <c r="JB73" i="33"/>
  <c r="JP73" i="33"/>
  <c r="JT72" i="33"/>
  <c r="JU73" i="33"/>
  <c r="JH72" i="33"/>
  <c r="JC72" i="33"/>
  <c r="JL72" i="33"/>
  <c r="JQ72" i="33"/>
  <c r="OO71" i="33"/>
  <c r="KV71" i="33"/>
  <c r="FT71" i="33" s="1"/>
  <c r="QT71" i="33" s="1"/>
  <c r="FY72" i="33"/>
  <c r="QY72" i="33" s="1"/>
  <c r="AB72" i="33"/>
  <c r="AX72" i="33" s="1"/>
  <c r="BT72" i="33" s="1"/>
  <c r="CP72" i="33" s="1"/>
  <c r="IN72" i="33"/>
  <c r="DJ72" i="33"/>
  <c r="FB72" i="33" s="1"/>
  <c r="MR72" i="33" s="1"/>
  <c r="DE72" i="33"/>
  <c r="EW72" i="33" s="1"/>
  <c r="GO72" i="33" s="1"/>
  <c r="PW72" i="33" s="1"/>
  <c r="DN72" i="33"/>
  <c r="FF72" i="33" s="1"/>
  <c r="MV72" i="33" s="1"/>
  <c r="DS72" i="33"/>
  <c r="FK72" i="33" s="1"/>
  <c r="NA72" i="33" s="1"/>
  <c r="DD73" i="33"/>
  <c r="EV73" i="33" s="1"/>
  <c r="GN73" i="33" s="1"/>
  <c r="LP74" i="33" s="1"/>
  <c r="DR73" i="33"/>
  <c r="FJ73" i="33" s="1"/>
  <c r="MZ73" i="33" s="1"/>
  <c r="DV72" i="33"/>
  <c r="FN72" i="33" s="1"/>
  <c r="HF72" i="33" s="1"/>
  <c r="QN72" i="33" s="1"/>
  <c r="PR72" i="33" s="1"/>
  <c r="ER72" i="33" s="1"/>
  <c r="DW73" i="33"/>
  <c r="FO73" i="33" s="1"/>
  <c r="NE73" i="33" s="1"/>
  <c r="CT72" i="33"/>
  <c r="CU72" i="33"/>
  <c r="NJ72" i="33"/>
  <c r="NL72" i="33"/>
  <c r="NS72" i="33"/>
  <c r="AK72" i="33"/>
  <c r="IW72" i="33"/>
  <c r="Y72" i="33"/>
  <c r="IK72" i="33"/>
  <c r="NO73" i="33"/>
  <c r="BF73" i="33"/>
  <c r="CB73" i="33" s="1"/>
  <c r="NK73" i="33"/>
  <c r="IO72" i="33"/>
  <c r="AC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MM72" i="33" l="1"/>
  <c r="ND72" i="33"/>
  <c r="ML73" i="33"/>
  <c r="JJ72" i="33"/>
  <c r="JO72" i="33"/>
  <c r="JN72" i="33"/>
  <c r="HB73" i="33"/>
  <c r="MD74" i="33" s="1"/>
  <c r="OF71" i="33"/>
  <c r="OK72" i="33"/>
  <c r="HJ73" i="33"/>
  <c r="JX73" i="33" s="1"/>
  <c r="GX72" i="33"/>
  <c r="HT72" i="33" s="1"/>
  <c r="KH72" i="33" s="1"/>
  <c r="GT72" i="33"/>
  <c r="HP72" i="33" s="1"/>
  <c r="KD72" i="33" s="1"/>
  <c r="PV73" i="33"/>
  <c r="OZ73" i="33" s="1"/>
  <c r="DZ73" i="33" s="1"/>
  <c r="MH73" i="33"/>
  <c r="HG73" i="33"/>
  <c r="QO73" i="33" s="1"/>
  <c r="PS73" i="33" s="1"/>
  <c r="ES73" i="33" s="1"/>
  <c r="DP72" i="33"/>
  <c r="FH72" i="33" s="1"/>
  <c r="MX72" i="33" s="1"/>
  <c r="HC72" i="33"/>
  <c r="HY72" i="33" s="1"/>
  <c r="KM72" i="33" s="1"/>
  <c r="DL72" i="33"/>
  <c r="FD72" i="33" s="1"/>
  <c r="GV72" i="33" s="1"/>
  <c r="QD72" i="33" s="1"/>
  <c r="PH72" i="33" s="1"/>
  <c r="EH72" i="33" s="1"/>
  <c r="IB72" i="33"/>
  <c r="KP72" i="33" s="1"/>
  <c r="DQ72" i="33"/>
  <c r="FI72" i="33" s="1"/>
  <c r="MY72" i="33" s="1"/>
  <c r="CX73" i="33"/>
  <c r="LQ73" i="33"/>
  <c r="HK72" i="33"/>
  <c r="JY72" i="33" s="1"/>
  <c r="V72" i="33"/>
  <c r="IH72" i="33"/>
  <c r="AA73" i="33"/>
  <c r="IM73" i="33"/>
  <c r="IJ72" i="33"/>
  <c r="X72" i="33"/>
  <c r="II73" i="33"/>
  <c r="W73" i="33"/>
  <c r="BG72" i="33"/>
  <c r="CC72" i="33" s="1"/>
  <c r="IQ72" i="33"/>
  <c r="AE72" i="33"/>
  <c r="AY72" i="33"/>
  <c r="BU72" i="33" s="1"/>
  <c r="AU72" i="33"/>
  <c r="BQ72" i="33" s="1"/>
  <c r="KF164" i="32"/>
  <c r="JW164" i="32"/>
  <c r="KU164" i="32"/>
  <c r="KL164" i="32"/>
  <c r="LJ164" i="32"/>
  <c r="LA164" i="32"/>
  <c r="LI163" i="32"/>
  <c r="PA72" i="33"/>
  <c r="EA72" i="33" s="1"/>
  <c r="JN165" i="32"/>
  <c r="JD165" i="32" s="1"/>
  <c r="JI164" i="32"/>
  <c r="JJ164" i="32" s="1"/>
  <c r="JO164" i="32"/>
  <c r="KT163" i="32"/>
  <c r="LP164" i="32"/>
  <c r="LY164" i="32"/>
  <c r="AD69" i="32"/>
  <c r="AG70" i="32"/>
  <c r="LX163" i="32"/>
  <c r="LL72" i="33"/>
  <c r="GJ72" i="33" s="1"/>
  <c r="KE163" i="32"/>
  <c r="HX73" i="33" l="1"/>
  <c r="KL73" i="33" s="1"/>
  <c r="MT72" i="33"/>
  <c r="JR73" i="33"/>
  <c r="QJ73" i="33"/>
  <c r="PN73" i="33" s="1"/>
  <c r="LH73" i="33" s="1"/>
  <c r="QF72" i="33"/>
  <c r="PJ72" i="33" s="1"/>
  <c r="EJ72" i="33" s="1"/>
  <c r="GZ72" i="33"/>
  <c r="HV72" i="33" s="1"/>
  <c r="KJ72" i="33" s="1"/>
  <c r="LV73" i="33"/>
  <c r="QB72" i="33"/>
  <c r="PF72" i="33" s="1"/>
  <c r="EF72" i="33" s="1"/>
  <c r="HA72" i="33"/>
  <c r="HW72" i="33" s="1"/>
  <c r="KK72" i="33" s="1"/>
  <c r="MI74" i="33"/>
  <c r="LZ73" i="33"/>
  <c r="QK72" i="33"/>
  <c r="PO72" i="33" s="1"/>
  <c r="EO72" i="33" s="1"/>
  <c r="IC73" i="33"/>
  <c r="KQ73" i="33" s="1"/>
  <c r="LX73" i="33"/>
  <c r="HR72" i="33"/>
  <c r="KF72" i="33" s="1"/>
  <c r="ME73" i="33"/>
  <c r="DT73" i="33"/>
  <c r="FL73" i="33" s="1"/>
  <c r="NB73" i="33" s="1"/>
  <c r="CY72" i="33"/>
  <c r="CM72" i="33"/>
  <c r="CQ72" i="33"/>
  <c r="RJ72" i="33"/>
  <c r="AR72" i="33"/>
  <c r="BN72" i="33" s="1"/>
  <c r="AT72" i="33"/>
  <c r="BP72" i="33" s="1"/>
  <c r="BA72" i="33"/>
  <c r="BW72" i="33" s="1"/>
  <c r="AS73" i="33"/>
  <c r="BO73" i="33" s="1"/>
  <c r="AW73" i="33"/>
  <c r="BS73" i="33" s="1"/>
  <c r="OV72" i="33"/>
  <c r="AA70" i="32"/>
  <c r="S70" i="32"/>
  <c r="T70" i="32" s="1"/>
  <c r="KT73" i="33"/>
  <c r="FR73" i="33" s="1"/>
  <c r="KR165" i="32"/>
  <c r="KH165" i="32" s="1"/>
  <c r="KM164" i="32"/>
  <c r="KN164" i="32" s="1"/>
  <c r="KS164" i="32"/>
  <c r="LM73" i="33"/>
  <c r="GK73" i="33" s="1"/>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JK72" i="33" l="1"/>
  <c r="JG72" i="33"/>
  <c r="JS72" i="33"/>
  <c r="MB73" i="33"/>
  <c r="LD72" i="33"/>
  <c r="GB72" i="33" s="1"/>
  <c r="ON72" i="33" s="1"/>
  <c r="EN73" i="33"/>
  <c r="QH72" i="33"/>
  <c r="PL72" i="33" s="1"/>
  <c r="EL72" i="33" s="1"/>
  <c r="KZ72" i="33"/>
  <c r="FX72" i="33" s="1"/>
  <c r="QX72" i="33" s="1"/>
  <c r="GF73" i="33"/>
  <c r="RF73" i="33" s="1"/>
  <c r="LI72" i="33"/>
  <c r="GG72" i="33" s="1"/>
  <c r="RG72" i="33" s="1"/>
  <c r="MC73" i="33"/>
  <c r="QI72" i="33"/>
  <c r="PM72" i="33" s="1"/>
  <c r="EM72" i="33" s="1"/>
  <c r="HD73" i="33"/>
  <c r="MF74" i="33" s="1"/>
  <c r="DU72" i="33"/>
  <c r="FM72" i="33" s="1"/>
  <c r="NC72" i="33" s="1"/>
  <c r="DM72" i="33"/>
  <c r="FE72" i="33" s="1"/>
  <c r="MU72" i="33" s="1"/>
  <c r="DI72" i="33"/>
  <c r="FA72" i="33" s="1"/>
  <c r="GS72" i="33" s="1"/>
  <c r="LU73" i="33" s="1"/>
  <c r="CS72" i="33"/>
  <c r="CL72" i="33"/>
  <c r="CO73" i="33"/>
  <c r="CJ72" i="33"/>
  <c r="CK73" i="33"/>
  <c r="RK73" i="33"/>
  <c r="QR73" i="33"/>
  <c r="QZ72" i="33"/>
  <c r="QS72" i="33"/>
  <c r="NV74" i="33"/>
  <c r="NZ73" i="33"/>
  <c r="OW73" i="33"/>
  <c r="OL72" i="33"/>
  <c r="OE72" i="33"/>
  <c r="OD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MQ72" i="33" l="1"/>
  <c r="JM72" i="33"/>
  <c r="JD72" i="33"/>
  <c r="JE73" i="33"/>
  <c r="JI73" i="33"/>
  <c r="JF72" i="33"/>
  <c r="NR73" i="33"/>
  <c r="IP73" i="33" s="1"/>
  <c r="RB72" i="33"/>
  <c r="OJ72" i="33"/>
  <c r="OR73" i="33"/>
  <c r="OS72" i="33"/>
  <c r="HE72" i="33"/>
  <c r="MG73" i="33" s="1"/>
  <c r="QL73" i="33"/>
  <c r="PP73" i="33" s="1"/>
  <c r="EP73" i="33" s="1"/>
  <c r="LG72" i="33"/>
  <c r="GE72" i="33" s="1"/>
  <c r="NU73" i="33" s="1"/>
  <c r="HZ73" i="33"/>
  <c r="KN73" i="33" s="1"/>
  <c r="QA72" i="33"/>
  <c r="PE72" i="33" s="1"/>
  <c r="EE72" i="33" s="1"/>
  <c r="HO72" i="33"/>
  <c r="KC72" i="33" s="1"/>
  <c r="GW72" i="33"/>
  <c r="LY73" i="33" s="1"/>
  <c r="DH72" i="33"/>
  <c r="EZ72" i="33" s="1"/>
  <c r="MP72" i="33" s="1"/>
  <c r="DG73" i="33"/>
  <c r="EY73" i="33" s="1"/>
  <c r="GQ73" i="33" s="1"/>
  <c r="HM73" i="33" s="1"/>
  <c r="KA73" i="33" s="1"/>
  <c r="DO72" i="33"/>
  <c r="FG72" i="33" s="1"/>
  <c r="MW72" i="33" s="1"/>
  <c r="DF72" i="33"/>
  <c r="EX72" i="33" s="1"/>
  <c r="MN72" i="33" s="1"/>
  <c r="DK73" i="33"/>
  <c r="FC73" i="33" s="1"/>
  <c r="MS73" i="33" s="1"/>
  <c r="NN73" i="33"/>
  <c r="AH74" i="33"/>
  <c r="IT74" i="33"/>
  <c r="NH74" i="33"/>
  <c r="OA74" i="33"/>
  <c r="AL73" i="33"/>
  <c r="BH73" i="33" s="1"/>
  <c r="CD73" i="33" s="1"/>
  <c r="IX73" i="33"/>
  <c r="NI73" i="33"/>
  <c r="NW73" i="33"/>
  <c r="NP73" i="33"/>
  <c r="AB70" i="32"/>
  <c r="LP165" i="32"/>
  <c r="LY165" i="32"/>
  <c r="LA165" i="32"/>
  <c r="LJ165" i="32"/>
  <c r="AK70" i="32"/>
  <c r="AH70" i="32"/>
  <c r="X70" i="32"/>
  <c r="KU165" i="32"/>
  <c r="KL165" i="32"/>
  <c r="LI164" i="32"/>
  <c r="LX164" i="32"/>
  <c r="KE164" i="32"/>
  <c r="JW165" i="32"/>
  <c r="KF165" i="32"/>
  <c r="LF72" i="33"/>
  <c r="GD72" i="33" s="1"/>
  <c r="JN166" i="32"/>
  <c r="JD166" i="32" s="1"/>
  <c r="JI165" i="32"/>
  <c r="JJ165" i="32" s="1"/>
  <c r="JO165" i="32"/>
  <c r="KT164" i="32"/>
  <c r="AD73" i="33" l="1"/>
  <c r="AZ73" i="33" s="1"/>
  <c r="BV73" i="33" s="1"/>
  <c r="MO73" i="33"/>
  <c r="QM72" i="33"/>
  <c r="PQ72" i="33" s="1"/>
  <c r="EQ72" i="33" s="1"/>
  <c r="LJ73" i="33"/>
  <c r="GH73" i="33" s="1"/>
  <c r="RH73" i="33" s="1"/>
  <c r="IA72" i="33"/>
  <c r="KO72" i="33" s="1"/>
  <c r="LS74" i="33"/>
  <c r="OQ72" i="33"/>
  <c r="RE72" i="33"/>
  <c r="PY73" i="33"/>
  <c r="PC73" i="33" s="1"/>
  <c r="EC73" i="33" s="1"/>
  <c r="HS72" i="33"/>
  <c r="KG72" i="33" s="1"/>
  <c r="QE72" i="33"/>
  <c r="PI72" i="33" s="1"/>
  <c r="EI72" i="33" s="1"/>
  <c r="GU73" i="33"/>
  <c r="QC73" i="33" s="1"/>
  <c r="PG73" i="33" s="1"/>
  <c r="EG73" i="33" s="1"/>
  <c r="GP72" i="33"/>
  <c r="LR73" i="33" s="1"/>
  <c r="GY72" i="33"/>
  <c r="HU72" i="33" s="1"/>
  <c r="KI72" i="33" s="1"/>
  <c r="GR72" i="33"/>
  <c r="LT73" i="33" s="1"/>
  <c r="CZ73" i="33"/>
  <c r="RD72" i="33"/>
  <c r="BD74" i="33"/>
  <c r="BZ74" i="33" s="1"/>
  <c r="AB73" i="33"/>
  <c r="IN73" i="33"/>
  <c r="U73" i="33"/>
  <c r="IG73" i="33"/>
  <c r="IF74" i="33"/>
  <c r="T74" i="33"/>
  <c r="IL73" i="33"/>
  <c r="Z73" i="33"/>
  <c r="IS73" i="33"/>
  <c r="AG73" i="33"/>
  <c r="AI73" i="33"/>
  <c r="IU73" i="33"/>
  <c r="IY74" i="33"/>
  <c r="AM74" i="33"/>
  <c r="OP72"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OT73" i="33" l="1"/>
  <c r="JT73" i="33"/>
  <c r="LK72" i="33"/>
  <c r="GI72" i="33" s="1"/>
  <c r="RI72" i="33" s="1"/>
  <c r="HQ73" i="33"/>
  <c r="KE73" i="33" s="1"/>
  <c r="LC72" i="33"/>
  <c r="HL72" i="33"/>
  <c r="JZ72" i="33" s="1"/>
  <c r="HN72" i="33"/>
  <c r="KB72" i="33" s="1"/>
  <c r="LW74" i="33"/>
  <c r="PZ72" i="33"/>
  <c r="PD72" i="33" s="1"/>
  <c r="ED72" i="33" s="1"/>
  <c r="PX72" i="33"/>
  <c r="PB72" i="33" s="1"/>
  <c r="EB72" i="33" s="1"/>
  <c r="MA73" i="33"/>
  <c r="QG72" i="33"/>
  <c r="PK72" i="33" s="1"/>
  <c r="EK72" i="33" s="1"/>
  <c r="DV73" i="33"/>
  <c r="FN73" i="33" s="1"/>
  <c r="ND73" i="33" s="1"/>
  <c r="CR73" i="33"/>
  <c r="CV74" i="33"/>
  <c r="QW72" i="33"/>
  <c r="LA73" i="33"/>
  <c r="FY73" i="33" s="1"/>
  <c r="BC73" i="33"/>
  <c r="BY73" i="33" s="1"/>
  <c r="BI74" i="33"/>
  <c r="CE74" i="33" s="1"/>
  <c r="AX73" i="33"/>
  <c r="BT73" i="33" s="1"/>
  <c r="NT73" i="33"/>
  <c r="AQ73" i="33"/>
  <c r="BM73" i="33" s="1"/>
  <c r="AV73" i="33"/>
  <c r="BR73" i="33" s="1"/>
  <c r="NX74" i="33"/>
  <c r="BE73" i="33"/>
  <c r="CA73" i="33" s="1"/>
  <c r="AP74" i="33"/>
  <c r="BL74" i="33" s="1"/>
  <c r="OU72" i="33"/>
  <c r="OI72" i="33"/>
  <c r="JQ166" i="32"/>
  <c r="JH166" i="32"/>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JP74" i="33" l="1"/>
  <c r="JL73" i="33"/>
  <c r="GA72" i="33"/>
  <c r="OM72" i="33" s="1"/>
  <c r="KX72" i="33"/>
  <c r="LE72" i="33"/>
  <c r="KV72" i="33"/>
  <c r="HF73" i="33"/>
  <c r="MH74" i="33" s="1"/>
  <c r="DR74" i="33"/>
  <c r="FJ74" i="33" s="1"/>
  <c r="HB74" i="33" s="1"/>
  <c r="HX74" i="33" s="1"/>
  <c r="KL74" i="33" s="1"/>
  <c r="DN73" i="33"/>
  <c r="FF73" i="33" s="1"/>
  <c r="MV73" i="33" s="1"/>
  <c r="CH74" i="33"/>
  <c r="CW73" i="33"/>
  <c r="CN73" i="33"/>
  <c r="DA74" i="33"/>
  <c r="CI73" i="33"/>
  <c r="CU73" i="33"/>
  <c r="CP73" i="33"/>
  <c r="QU73" i="33"/>
  <c r="QY73" i="33"/>
  <c r="QN73" i="33"/>
  <c r="PR73" i="33" s="1"/>
  <c r="ER73" i="33" s="1"/>
  <c r="OK73" i="33"/>
  <c r="NM73" i="33"/>
  <c r="NO74" i="33"/>
  <c r="AF73" i="33"/>
  <c r="IR73" i="33"/>
  <c r="IV74" i="33"/>
  <c r="AJ74" i="33"/>
  <c r="NL73" i="33"/>
  <c r="NY73" i="33"/>
  <c r="OG73" i="33"/>
  <c r="LP166" i="32"/>
  <c r="LY166" i="32"/>
  <c r="KL166" i="32"/>
  <c r="KU166" i="32"/>
  <c r="KT165" i="32"/>
  <c r="KF166" i="32"/>
  <c r="JW166" i="32"/>
  <c r="LJ166" i="32"/>
  <c r="LA166" i="32"/>
  <c r="KE165" i="32"/>
  <c r="JN167" i="32"/>
  <c r="JD167" i="32" s="1"/>
  <c r="JO166" i="32"/>
  <c r="JI166" i="32"/>
  <c r="JJ166" i="32" s="1"/>
  <c r="LI165" i="32"/>
  <c r="AI70" i="32"/>
  <c r="LX165" i="32"/>
  <c r="MZ74" i="33" l="1"/>
  <c r="JJ73" i="33"/>
  <c r="JH73" i="33"/>
  <c r="JC73" i="33"/>
  <c r="JB74" i="33"/>
  <c r="JU74" i="33"/>
  <c r="JO73" i="33"/>
  <c r="JQ73" i="33"/>
  <c r="NQ73" i="33"/>
  <c r="IO73" i="33" s="1"/>
  <c r="FV72" i="33"/>
  <c r="OH72" i="33" s="1"/>
  <c r="RA72" i="33"/>
  <c r="FT72" i="33"/>
  <c r="OF72" i="33" s="1"/>
  <c r="GC72" i="33"/>
  <c r="IB73" i="33"/>
  <c r="KP73" i="33" s="1"/>
  <c r="GX73" i="33"/>
  <c r="LZ74" i="33" s="1"/>
  <c r="DL73" i="33"/>
  <c r="FD73" i="33" s="1"/>
  <c r="MT73" i="33" s="1"/>
  <c r="DJ73" i="33"/>
  <c r="FB73" i="33" s="1"/>
  <c r="MR73" i="33" s="1"/>
  <c r="DQ73" i="33"/>
  <c r="FI73" i="33" s="1"/>
  <c r="MY73" i="33" s="1"/>
  <c r="DS73" i="33"/>
  <c r="FK73" i="33" s="1"/>
  <c r="NA73" i="33" s="1"/>
  <c r="DE73" i="33"/>
  <c r="EW73" i="33" s="1"/>
  <c r="GO73" i="33" s="1"/>
  <c r="LQ74" i="33" s="1"/>
  <c r="DD74" i="33"/>
  <c r="EV74" i="33" s="1"/>
  <c r="ML74" i="33" s="1"/>
  <c r="DW74" i="33"/>
  <c r="FO74" i="33" s="1"/>
  <c r="NE74" i="33" s="1"/>
  <c r="MD75" i="33"/>
  <c r="QJ74" i="33"/>
  <c r="PN74" i="33" s="1"/>
  <c r="EN74" i="33" s="1"/>
  <c r="IK73" i="33"/>
  <c r="Y73" i="33"/>
  <c r="NK74" i="33"/>
  <c r="AK73" i="33"/>
  <c r="IW73" i="33"/>
  <c r="BF74" i="33"/>
  <c r="CB74" i="33" s="1"/>
  <c r="AA74" i="33"/>
  <c r="IM74" i="33"/>
  <c r="NJ73" i="33"/>
  <c r="BB73" i="33"/>
  <c r="BX73" i="33" s="1"/>
  <c r="X73" i="33"/>
  <c r="IJ73" i="33"/>
  <c r="AC73" i="33"/>
  <c r="LL73" i="33"/>
  <c r="GJ73" i="33" s="1"/>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MM73" i="33" l="1"/>
  <c r="HA73" i="33"/>
  <c r="QI73" i="33" s="1"/>
  <c r="PM73" i="33" s="1"/>
  <c r="EM73" i="33" s="1"/>
  <c r="HG74" i="33"/>
  <c r="QO74" i="33" s="1"/>
  <c r="PS74" i="33" s="1"/>
  <c r="ES74" i="33" s="1"/>
  <c r="OO72" i="33"/>
  <c r="NS73" i="33"/>
  <c r="RC72" i="33"/>
  <c r="QT72" i="33"/>
  <c r="QV72" i="33"/>
  <c r="HT73" i="33"/>
  <c r="KH73" i="33" s="1"/>
  <c r="QF73" i="33"/>
  <c r="PJ73" i="33" s="1"/>
  <c r="EJ73" i="33" s="1"/>
  <c r="GV73" i="33"/>
  <c r="LX74" i="33" s="1"/>
  <c r="PW73" i="33"/>
  <c r="PA73" i="33" s="1"/>
  <c r="EA73" i="33" s="1"/>
  <c r="GT73" i="33"/>
  <c r="LV74" i="33" s="1"/>
  <c r="HK73" i="33"/>
  <c r="JY73" i="33" s="1"/>
  <c r="GN74" i="33"/>
  <c r="HJ74" i="33" s="1"/>
  <c r="JX74" i="33" s="1"/>
  <c r="HC73" i="33"/>
  <c r="ME74" i="33" s="1"/>
  <c r="CT73" i="33"/>
  <c r="CX74" i="33"/>
  <c r="RJ73" i="33"/>
  <c r="AT73" i="33"/>
  <c r="BP73" i="33" s="1"/>
  <c r="AU73" i="33"/>
  <c r="BQ73" i="33" s="1"/>
  <c r="IH73" i="33"/>
  <c r="V73" i="33"/>
  <c r="AW74" i="33"/>
  <c r="BS74" i="33" s="1"/>
  <c r="BG73" i="33"/>
  <c r="CC73" i="33" s="1"/>
  <c r="AY73" i="33"/>
  <c r="BU73" i="33" s="1"/>
  <c r="II74" i="33"/>
  <c r="W74" i="33"/>
  <c r="OV73" i="33"/>
  <c r="JQ167" i="32"/>
  <c r="JH167" i="32"/>
  <c r="LD166" i="32"/>
  <c r="LE167" i="32"/>
  <c r="KX167" i="32" s="1"/>
  <c r="KY167" i="32" s="1"/>
  <c r="KZ167" i="32" s="1"/>
  <c r="LF166" i="32"/>
  <c r="AA71" i="32"/>
  <c r="S71" i="32"/>
  <c r="T71" i="32" s="1"/>
  <c r="KP167" i="32"/>
  <c r="KI167" i="32" s="1"/>
  <c r="KJ167" i="32" s="1"/>
  <c r="KK167" i="32" s="1"/>
  <c r="KO166" i="32"/>
  <c r="KQ166" i="32"/>
  <c r="LH74" i="33"/>
  <c r="GF74" i="33" s="1"/>
  <c r="JP166" i="32"/>
  <c r="JZ166" i="32"/>
  <c r="KA167" i="32"/>
  <c r="JT167" i="32" s="1"/>
  <c r="JU167" i="32" s="1"/>
  <c r="JV167" i="32" s="1"/>
  <c r="KB166" i="32"/>
  <c r="LS166" i="32"/>
  <c r="LT167" i="32"/>
  <c r="LM167" i="32" s="1"/>
  <c r="LN167" i="32" s="1"/>
  <c r="LO167" i="32" s="1"/>
  <c r="LU166" i="32"/>
  <c r="JN73" i="33" l="1"/>
  <c r="JR74" i="33"/>
  <c r="MI75" i="33"/>
  <c r="HW73" i="33"/>
  <c r="KK73" i="33" s="1"/>
  <c r="MC74" i="33"/>
  <c r="IC74" i="33"/>
  <c r="KQ74" i="33" s="1"/>
  <c r="AE73" i="33"/>
  <c r="BA73" i="33" s="1"/>
  <c r="BW73" i="33" s="1"/>
  <c r="CS73" i="33" s="1"/>
  <c r="IQ73" i="33"/>
  <c r="LD73" i="33"/>
  <c r="HR73" i="33"/>
  <c r="KF73" i="33" s="1"/>
  <c r="QD73" i="33"/>
  <c r="PH73" i="33" s="1"/>
  <c r="EH73" i="33" s="1"/>
  <c r="LP75" i="33"/>
  <c r="PV74" i="33"/>
  <c r="OZ74" i="33" s="1"/>
  <c r="DZ74" i="33" s="1"/>
  <c r="QB73" i="33"/>
  <c r="PF73" i="33" s="1"/>
  <c r="EF73" i="33" s="1"/>
  <c r="HP73" i="33"/>
  <c r="KD73" i="33" s="1"/>
  <c r="HY73" i="33"/>
  <c r="KM73" i="33" s="1"/>
  <c r="DT74" i="33"/>
  <c r="FL74" i="33" s="1"/>
  <c r="NB74" i="33" s="1"/>
  <c r="DP73" i="33"/>
  <c r="FH73" i="33" s="1"/>
  <c r="MX73" i="33" s="1"/>
  <c r="QK73" i="33"/>
  <c r="PO73" i="33" s="1"/>
  <c r="EO73" i="33" s="1"/>
  <c r="CQ73" i="33"/>
  <c r="CY73" i="33"/>
  <c r="CM73" i="33"/>
  <c r="CL73" i="33"/>
  <c r="CO74" i="33"/>
  <c r="RF74" i="33"/>
  <c r="AR73" i="33"/>
  <c r="BN73" i="33" s="1"/>
  <c r="NZ74" i="33"/>
  <c r="AS74" i="33"/>
  <c r="BO74" i="33" s="1"/>
  <c r="OR74"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X166" i="32"/>
  <c r="KL167" i="32"/>
  <c r="KU167" i="32"/>
  <c r="LG73" i="33"/>
  <c r="GE73" i="33" s="1"/>
  <c r="JG73" i="33" l="1"/>
  <c r="JS73" i="33"/>
  <c r="JI74" i="33"/>
  <c r="JK73" i="33"/>
  <c r="JF73" i="33"/>
  <c r="JM73" i="33"/>
  <c r="HD74" i="33"/>
  <c r="MF75" i="33" s="1"/>
  <c r="GB73" i="33"/>
  <c r="NR74" i="33" s="1"/>
  <c r="KZ73" i="33"/>
  <c r="FX73" i="33" s="1"/>
  <c r="KT74" i="33"/>
  <c r="LB73" i="33"/>
  <c r="LI73" i="33"/>
  <c r="DO73" i="33"/>
  <c r="FG73" i="33" s="1"/>
  <c r="GY73" i="33" s="1"/>
  <c r="HU73" i="33" s="1"/>
  <c r="KI73" i="33" s="1"/>
  <c r="DU73" i="33"/>
  <c r="FM73" i="33" s="1"/>
  <c r="NC73" i="33" s="1"/>
  <c r="DK74" i="33"/>
  <c r="FC74" i="33" s="1"/>
  <c r="MS74" i="33" s="1"/>
  <c r="DM73" i="33"/>
  <c r="FE73" i="33" s="1"/>
  <c r="GW73" i="33" s="1"/>
  <c r="QE73" i="33" s="1"/>
  <c r="PI73" i="33" s="1"/>
  <c r="EI73" i="33" s="1"/>
  <c r="DH73" i="33"/>
  <c r="EZ73" i="33" s="1"/>
  <c r="MP73" i="33" s="1"/>
  <c r="GZ73" i="33"/>
  <c r="QH73" i="33" s="1"/>
  <c r="PL73" i="33" s="1"/>
  <c r="EL73" i="33" s="1"/>
  <c r="DI73" i="33"/>
  <c r="FA73" i="33" s="1"/>
  <c r="MQ73" i="33" s="1"/>
  <c r="CK74" i="33"/>
  <c r="CJ73" i="33"/>
  <c r="RK74" i="33"/>
  <c r="RE73" i="33"/>
  <c r="QS73" i="33"/>
  <c r="QX73" i="33"/>
  <c r="NV75" i="33"/>
  <c r="NH75" i="33"/>
  <c r="IX74" i="33"/>
  <c r="AL74" i="33"/>
  <c r="OQ73" i="33"/>
  <c r="OW74" i="33"/>
  <c r="OJ73" i="33"/>
  <c r="OE73"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MU73" i="33" l="1"/>
  <c r="MW73" i="33"/>
  <c r="JD73" i="33"/>
  <c r="JE74" i="33"/>
  <c r="GS73" i="33"/>
  <c r="HO73" i="33" s="1"/>
  <c r="KC73" i="33" s="1"/>
  <c r="HZ74" i="33"/>
  <c r="KN74" i="33" s="1"/>
  <c r="QL74" i="33"/>
  <c r="PP74" i="33" s="1"/>
  <c r="EP74" i="33" s="1"/>
  <c r="HE73" i="33"/>
  <c r="IA73" i="33" s="1"/>
  <c r="KO73" i="33" s="1"/>
  <c r="FR74" i="33"/>
  <c r="QR74" i="33" s="1"/>
  <c r="RB73" i="33"/>
  <c r="ON73" i="33"/>
  <c r="GG73" i="33"/>
  <c r="RG73" i="33" s="1"/>
  <c r="FZ73" i="33"/>
  <c r="OL73" i="33" s="1"/>
  <c r="MA74" i="33"/>
  <c r="LY74" i="33"/>
  <c r="QG73" i="33"/>
  <c r="PK73" i="33" s="1"/>
  <c r="EK73" i="33" s="1"/>
  <c r="GU74" i="33"/>
  <c r="HQ74" i="33" s="1"/>
  <c r="KE74" i="33" s="1"/>
  <c r="MB74" i="33"/>
  <c r="GR73" i="33"/>
  <c r="HN73" i="33" s="1"/>
  <c r="KB73" i="33" s="1"/>
  <c r="DF73" i="33"/>
  <c r="EX73" i="33" s="1"/>
  <c r="GP73" i="33" s="1"/>
  <c r="PX73" i="33" s="1"/>
  <c r="HS73" i="33"/>
  <c r="KG73" i="33" s="1"/>
  <c r="HV73" i="33"/>
  <c r="KJ73" i="33" s="1"/>
  <c r="DG74" i="33"/>
  <c r="EY74" i="33" s="1"/>
  <c r="MO74" i="33" s="1"/>
  <c r="NU74" i="33"/>
  <c r="OA75" i="33"/>
  <c r="BH74" i="33"/>
  <c r="CD74" i="33" s="1"/>
  <c r="T75" i="33"/>
  <c r="IF75" i="33"/>
  <c r="NI74" i="33"/>
  <c r="AH75" i="33"/>
  <c r="IT75" i="33"/>
  <c r="NN74" i="33"/>
  <c r="AD74" i="33"/>
  <c r="IP74" i="33"/>
  <c r="AF71" i="32"/>
  <c r="Y71" i="32"/>
  <c r="LE168" i="32"/>
  <c r="KX168" i="32" s="1"/>
  <c r="KY168" i="32" s="1"/>
  <c r="KZ168" i="32" s="1"/>
  <c r="LD167" i="32"/>
  <c r="LF167" i="32"/>
  <c r="KP168" i="32"/>
  <c r="KI168" i="32" s="1"/>
  <c r="KJ168" i="32" s="1"/>
  <c r="KK168" i="32" s="1"/>
  <c r="KO167" i="32"/>
  <c r="KQ167" i="32"/>
  <c r="JP167" i="32"/>
  <c r="LF73" i="33"/>
  <c r="GD73" i="33" s="1"/>
  <c r="JH168" i="32"/>
  <c r="JQ168" i="32"/>
  <c r="LT168" i="32"/>
  <c r="LM168" i="32" s="1"/>
  <c r="LN168" i="32" s="1"/>
  <c r="LO168" i="32" s="1"/>
  <c r="LS167" i="32"/>
  <c r="LU167" i="32"/>
  <c r="LC73" i="33"/>
  <c r="GA73" i="33" s="1"/>
  <c r="JZ167" i="32"/>
  <c r="KA168" i="32"/>
  <c r="JT168" i="32" s="1"/>
  <c r="JU168" i="32" s="1"/>
  <c r="JV168" i="32" s="1"/>
  <c r="KB167" i="32"/>
  <c r="QA73" i="33" l="1"/>
  <c r="PE73" i="33" s="1"/>
  <c r="EE73" i="33" s="1"/>
  <c r="MN73" i="33"/>
  <c r="LJ74" i="33"/>
  <c r="GH74" i="33" s="1"/>
  <c r="RH74" i="33" s="1"/>
  <c r="LU74" i="33"/>
  <c r="NW74" i="33"/>
  <c r="IU74" i="33" s="1"/>
  <c r="MG74" i="33"/>
  <c r="QM73" i="33"/>
  <c r="PQ73" i="33" s="1"/>
  <c r="EQ73" i="33" s="1"/>
  <c r="NP74" i="33"/>
  <c r="AB74" i="33" s="1"/>
  <c r="OS73" i="33"/>
  <c r="OD74" i="33"/>
  <c r="QZ73" i="33"/>
  <c r="LW75" i="33"/>
  <c r="QC74" i="33"/>
  <c r="PG74" i="33" s="1"/>
  <c r="EG74" i="33" s="1"/>
  <c r="LT74" i="33"/>
  <c r="PZ73" i="33"/>
  <c r="PD73" i="33" s="1"/>
  <c r="KX73" i="33" s="1"/>
  <c r="FV73" i="33" s="1"/>
  <c r="GQ74" i="33"/>
  <c r="LS75" i="33" s="1"/>
  <c r="CZ74" i="33"/>
  <c r="RD73" i="33"/>
  <c r="RA73" i="33"/>
  <c r="LR74" i="33"/>
  <c r="KY73" i="33"/>
  <c r="FW73" i="33" s="1"/>
  <c r="HL73" i="33"/>
  <c r="JZ73" i="33" s="1"/>
  <c r="Z74" i="33"/>
  <c r="IL74" i="33"/>
  <c r="BD75" i="33"/>
  <c r="BZ75" i="33" s="1"/>
  <c r="IG74" i="33"/>
  <c r="U74" i="33"/>
  <c r="IY75" i="33"/>
  <c r="AM75" i="33"/>
  <c r="AZ74" i="33"/>
  <c r="BV74" i="33" s="1"/>
  <c r="AP75" i="33"/>
  <c r="BL75" i="33" s="1"/>
  <c r="IS74" i="33"/>
  <c r="AG74" i="33"/>
  <c r="OP73" i="33"/>
  <c r="OM73" i="33"/>
  <c r="LY168" i="32"/>
  <c r="LP168" i="32"/>
  <c r="JW168" i="32"/>
  <c r="KF168" i="32"/>
  <c r="LJ168" i="32"/>
  <c r="LA168" i="32"/>
  <c r="JO168" i="32"/>
  <c r="JN169" i="32"/>
  <c r="JD169" i="32" s="1"/>
  <c r="JI168" i="32"/>
  <c r="JJ168" i="32" s="1"/>
  <c r="KU168" i="32"/>
  <c r="KL168" i="32"/>
  <c r="LE73" i="33"/>
  <c r="GC73" i="33" s="1"/>
  <c r="PB73" i="33"/>
  <c r="EB73" i="33" s="1"/>
  <c r="AE72" i="32"/>
  <c r="Z71" i="32"/>
  <c r="AC71" i="32" s="1"/>
  <c r="AJ71" i="32"/>
  <c r="KE167" i="32"/>
  <c r="LX167" i="32"/>
  <c r="KT167" i="32"/>
  <c r="LI167" i="32"/>
  <c r="OT74" i="33" l="1"/>
  <c r="JT74" i="33"/>
  <c r="LA74" i="33"/>
  <c r="FY74" i="33" s="1"/>
  <c r="QY74" i="33" s="1"/>
  <c r="LK73" i="33"/>
  <c r="GI73" i="33" s="1"/>
  <c r="OU73" i="33" s="1"/>
  <c r="AI74" i="33"/>
  <c r="BE74" i="33" s="1"/>
  <c r="CA74" i="33" s="1"/>
  <c r="IN74" i="33"/>
  <c r="PY74" i="33"/>
  <c r="PC74" i="33" s="1"/>
  <c r="EC74" i="33" s="1"/>
  <c r="HM74" i="33"/>
  <c r="KA74" i="33" s="1"/>
  <c r="ED73" i="33"/>
  <c r="QV73" i="33"/>
  <c r="OH73" i="33"/>
  <c r="DV74" i="33"/>
  <c r="FN74" i="33" s="1"/>
  <c r="ND74" i="33" s="1"/>
  <c r="CH75" i="33"/>
  <c r="CV75" i="33"/>
  <c r="CR74" i="33"/>
  <c r="RC73" i="33"/>
  <c r="QW73" i="33"/>
  <c r="OI73" i="33"/>
  <c r="BC74" i="33"/>
  <c r="BY74" i="33" s="1"/>
  <c r="AV74" i="33"/>
  <c r="BR74" i="33" s="1"/>
  <c r="BI75" i="33"/>
  <c r="CE75" i="33" s="1"/>
  <c r="NL74" i="33"/>
  <c r="NT74" i="33"/>
  <c r="NM74" i="33"/>
  <c r="NQ74" i="33"/>
  <c r="NX75" i="33"/>
  <c r="AX74" i="33"/>
  <c r="BT74" i="33" s="1"/>
  <c r="AQ74" i="33"/>
  <c r="BM74" i="33" s="1"/>
  <c r="OO73" i="33"/>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FT73" i="33" s="1"/>
  <c r="JX168" i="32"/>
  <c r="JY168" i="32" s="1"/>
  <c r="KD168" i="32"/>
  <c r="KC169" i="32"/>
  <c r="JS169" i="32" s="1"/>
  <c r="RI73" i="33" l="1"/>
  <c r="JL74" i="33"/>
  <c r="JB75" i="33"/>
  <c r="HF74" i="33"/>
  <c r="MH75" i="33" s="1"/>
  <c r="OK74" i="33"/>
  <c r="KW74" i="33"/>
  <c r="FU74" i="33" s="1"/>
  <c r="DR75" i="33"/>
  <c r="FJ75" i="33" s="1"/>
  <c r="HB75" i="33" s="1"/>
  <c r="HX75" i="33" s="1"/>
  <c r="KL75" i="33" s="1"/>
  <c r="JP75" i="33"/>
  <c r="DD75" i="33"/>
  <c r="EV75" i="33" s="1"/>
  <c r="ML75" i="33" s="1"/>
  <c r="DN74" i="33"/>
  <c r="FF74" i="33" s="1"/>
  <c r="GX74" i="33" s="1"/>
  <c r="HT74" i="33" s="1"/>
  <c r="KH74" i="33" s="1"/>
  <c r="CP74" i="33"/>
  <c r="CW74" i="33"/>
  <c r="CU74" i="33"/>
  <c r="CI74" i="33"/>
  <c r="DA75" i="33"/>
  <c r="CN74" i="33"/>
  <c r="QT73" i="33"/>
  <c r="QU74" i="33"/>
  <c r="NO75" i="33"/>
  <c r="NS74" i="33"/>
  <c r="IO74" i="33"/>
  <c r="AC74" i="33"/>
  <c r="IR74" i="33"/>
  <c r="AF74" i="33"/>
  <c r="NY74" i="33"/>
  <c r="IV75" i="33"/>
  <c r="AJ75" i="33"/>
  <c r="IJ74" i="33"/>
  <c r="X74" i="33"/>
  <c r="AT74" i="33" s="1"/>
  <c r="BP74" i="33" s="1"/>
  <c r="Y74" i="33"/>
  <c r="IK74"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B74" i="33" l="1"/>
  <c r="KP74" i="33" s="1"/>
  <c r="QN74" i="33"/>
  <c r="PR74" i="33" s="1"/>
  <c r="ER74" i="33" s="1"/>
  <c r="MZ75" i="33"/>
  <c r="MV74" i="33"/>
  <c r="JC74" i="33"/>
  <c r="JO74" i="33"/>
  <c r="JH74" i="33"/>
  <c r="JQ74" i="33"/>
  <c r="JU75" i="33"/>
  <c r="JJ74" i="33"/>
  <c r="GN75" i="33"/>
  <c r="LP76" i="33" s="1"/>
  <c r="DQ74" i="33"/>
  <c r="FI74" i="33" s="1"/>
  <c r="MY74" i="33" s="1"/>
  <c r="DS74" i="33"/>
  <c r="FK74" i="33" s="1"/>
  <c r="NA74" i="33" s="1"/>
  <c r="DW75" i="33"/>
  <c r="FO75" i="33" s="1"/>
  <c r="NE75" i="33" s="1"/>
  <c r="DL74" i="33"/>
  <c r="FD74" i="33" s="1"/>
  <c r="MT74" i="33" s="1"/>
  <c r="DJ74" i="33"/>
  <c r="FB74" i="33" s="1"/>
  <c r="GT74" i="33" s="1"/>
  <c r="LV75" i="33" s="1"/>
  <c r="DE74" i="33"/>
  <c r="EW74" i="33" s="1"/>
  <c r="MM74" i="33" s="1"/>
  <c r="MD76" i="33"/>
  <c r="QJ75" i="33"/>
  <c r="PN75" i="33" s="1"/>
  <c r="EN75" i="33" s="1"/>
  <c r="CL74" i="33"/>
  <c r="QF74" i="33"/>
  <c r="PJ74" i="33" s="1"/>
  <c r="EJ74" i="33" s="1"/>
  <c r="LZ75" i="33"/>
  <c r="NJ74" i="33"/>
  <c r="NK75" i="33"/>
  <c r="AY74" i="33"/>
  <c r="BU74" i="33" s="1"/>
  <c r="AA75" i="33"/>
  <c r="IM75" i="33"/>
  <c r="BF75" i="33"/>
  <c r="CB75" i="33" s="1"/>
  <c r="AU74" i="33"/>
  <c r="BQ74" i="33" s="1"/>
  <c r="AK74" i="33"/>
  <c r="IW74"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HJ75" i="33" l="1"/>
  <c r="JX75" i="33" s="1"/>
  <c r="LL74" i="33"/>
  <c r="GJ74" i="33" s="1"/>
  <c r="OV74" i="33" s="1"/>
  <c r="PV75" i="33"/>
  <c r="OZ75" i="33" s="1"/>
  <c r="DZ75" i="33" s="1"/>
  <c r="MR74" i="33"/>
  <c r="JF74" i="33"/>
  <c r="HA74" i="33"/>
  <c r="HW74" i="33" s="1"/>
  <c r="KK74" i="33" s="1"/>
  <c r="HG75" i="33"/>
  <c r="IC75" i="33" s="1"/>
  <c r="KQ75" i="33" s="1"/>
  <c r="HC74" i="33"/>
  <c r="QK74" i="33" s="1"/>
  <c r="PO74" i="33" s="1"/>
  <c r="EO74" i="33" s="1"/>
  <c r="QB74" i="33"/>
  <c r="PF74" i="33" s="1"/>
  <c r="EF74" i="33" s="1"/>
  <c r="HP74" i="33"/>
  <c r="KD74" i="33" s="1"/>
  <c r="GO74" i="33"/>
  <c r="LQ75" i="33" s="1"/>
  <c r="GV74" i="33"/>
  <c r="HR74" i="33" s="1"/>
  <c r="KF74" i="33" s="1"/>
  <c r="DH74" i="33"/>
  <c r="EZ74" i="33" s="1"/>
  <c r="MP74" i="33" s="1"/>
  <c r="CX75" i="33"/>
  <c r="CM74" i="33"/>
  <c r="CT74" i="33"/>
  <c r="CQ74" i="33"/>
  <c r="BG74" i="33"/>
  <c r="CC74" i="33" s="1"/>
  <c r="NZ75" i="33"/>
  <c r="AW75" i="33"/>
  <c r="BS75" i="33" s="1"/>
  <c r="W75" i="33"/>
  <c r="II75" i="33"/>
  <c r="V74" i="33"/>
  <c r="IH74" i="33"/>
  <c r="BA74" i="33"/>
  <c r="BW74" i="33" s="1"/>
  <c r="U72" i="32"/>
  <c r="V72" i="32" s="1"/>
  <c r="W72" i="32" s="1"/>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LH75" i="33"/>
  <c r="GF75" i="33" s="1"/>
  <c r="LV170" i="32"/>
  <c r="LL170" i="32" s="1"/>
  <c r="LQ169" i="32"/>
  <c r="LR169" i="32" s="1"/>
  <c r="LW169" i="32"/>
  <c r="KT75" i="33" l="1"/>
  <c r="FR75" i="33" s="1"/>
  <c r="QR75" i="33" s="1"/>
  <c r="RJ74" i="33"/>
  <c r="JR75" i="33"/>
  <c r="JK74" i="33"/>
  <c r="JN74" i="33"/>
  <c r="JG74" i="33"/>
  <c r="MC75" i="33"/>
  <c r="QI74" i="33"/>
  <c r="PM74" i="33" s="1"/>
  <c r="EM74" i="33" s="1"/>
  <c r="GR74" i="33"/>
  <c r="PZ74" i="33" s="1"/>
  <c r="PD74" i="33" s="1"/>
  <c r="ED74" i="33" s="1"/>
  <c r="MI76" i="33"/>
  <c r="QO75" i="33"/>
  <c r="PS75" i="33" s="1"/>
  <c r="ES75" i="33" s="1"/>
  <c r="HY74" i="33"/>
  <c r="KM74" i="33" s="1"/>
  <c r="ME75" i="33"/>
  <c r="PW74" i="33"/>
  <c r="PA74" i="33" s="1"/>
  <c r="EA74" i="33" s="1"/>
  <c r="HK74" i="33"/>
  <c r="JY74" i="33" s="1"/>
  <c r="QD74" i="33"/>
  <c r="PH74" i="33" s="1"/>
  <c r="EH74" i="33" s="1"/>
  <c r="LX75" i="33"/>
  <c r="DT75" i="33"/>
  <c r="FL75" i="33" s="1"/>
  <c r="NB75" i="33" s="1"/>
  <c r="DM74" i="33"/>
  <c r="FE74" i="33" s="1"/>
  <c r="MU74" i="33" s="1"/>
  <c r="DP74" i="33"/>
  <c r="FH74" i="33" s="1"/>
  <c r="MX74" i="33" s="1"/>
  <c r="DI74" i="33"/>
  <c r="FA74" i="33" s="1"/>
  <c r="MQ74" i="33" s="1"/>
  <c r="CS74" i="33"/>
  <c r="CO75" i="33"/>
  <c r="CY74" i="33"/>
  <c r="RF75" i="33"/>
  <c r="RB74" i="33"/>
  <c r="AR74" i="33"/>
  <c r="BN74" i="33" s="1"/>
  <c r="AS75" i="33"/>
  <c r="BO75" i="33" s="1"/>
  <c r="NH76" i="33"/>
  <c r="AL75" i="33"/>
  <c r="IX75" i="33"/>
  <c r="ON74" i="33"/>
  <c r="OR75" i="33"/>
  <c r="AB72" i="32"/>
  <c r="JH170" i="32"/>
  <c r="JQ170" i="32"/>
  <c r="LS169" i="32"/>
  <c r="LT170" i="32"/>
  <c r="LM170" i="32" s="1"/>
  <c r="LN170" i="32" s="1"/>
  <c r="LO170" i="32" s="1"/>
  <c r="LU169" i="32"/>
  <c r="KZ74" i="33"/>
  <c r="FX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AH72" i="32"/>
  <c r="AK72" i="32"/>
  <c r="X72" i="32"/>
  <c r="OD75" i="33" l="1"/>
  <c r="LT75" i="33"/>
  <c r="JM74" i="33"/>
  <c r="JS74" i="33"/>
  <c r="JI75" i="33"/>
  <c r="KU74" i="33"/>
  <c r="FS74" i="33" s="1"/>
  <c r="OE74" i="33" s="1"/>
  <c r="HN74" i="33"/>
  <c r="KB74" i="33" s="1"/>
  <c r="LG74" i="33"/>
  <c r="GE74" i="33" s="1"/>
  <c r="OQ74" i="33" s="1"/>
  <c r="LM75" i="33"/>
  <c r="GK75" i="33" s="1"/>
  <c r="RK75" i="33" s="1"/>
  <c r="GS74" i="33"/>
  <c r="LU75" i="33" s="1"/>
  <c r="GZ74" i="33"/>
  <c r="QH74" i="33" s="1"/>
  <c r="PL74" i="33" s="1"/>
  <c r="EL74" i="33" s="1"/>
  <c r="LB74" i="33"/>
  <c r="FZ74" i="33" s="1"/>
  <c r="OL74" i="33" s="1"/>
  <c r="GW74" i="33"/>
  <c r="LY75" i="33" s="1"/>
  <c r="DU74" i="33"/>
  <c r="FM74" i="33" s="1"/>
  <c r="NC74" i="33" s="1"/>
  <c r="HD75" i="33"/>
  <c r="QL75" i="33" s="1"/>
  <c r="PP75" i="33" s="1"/>
  <c r="EP75" i="33" s="1"/>
  <c r="DK75" i="33"/>
  <c r="FC75" i="33" s="1"/>
  <c r="MS75" i="33" s="1"/>
  <c r="DO74" i="33"/>
  <c r="FG74" i="33" s="1"/>
  <c r="MW74" i="33" s="1"/>
  <c r="CK75" i="33"/>
  <c r="CJ74" i="33"/>
  <c r="RG74" i="33"/>
  <c r="QX74" i="33"/>
  <c r="NI75" i="33"/>
  <c r="NV76" i="33"/>
  <c r="NR75" i="33"/>
  <c r="BH75" i="33"/>
  <c r="CD75" i="33" s="1"/>
  <c r="T76" i="33"/>
  <c r="IF76" i="33"/>
  <c r="OS74" i="33"/>
  <c r="OJ74" i="33"/>
  <c r="KL170" i="32"/>
  <c r="KU170" i="32"/>
  <c r="KF170" i="32"/>
  <c r="JW170" i="32"/>
  <c r="LJ170" i="32"/>
  <c r="LA170" i="32"/>
  <c r="KE169" i="32"/>
  <c r="LI169" i="32"/>
  <c r="JI170" i="32"/>
  <c r="JJ170" i="32" s="1"/>
  <c r="JO170" i="32"/>
  <c r="JN171" i="32"/>
  <c r="JD171" i="32" s="1"/>
  <c r="KT169" i="32"/>
  <c r="AF72" i="32"/>
  <c r="Y72" i="32"/>
  <c r="KX74" i="33"/>
  <c r="FV74" i="33" s="1"/>
  <c r="LY170" i="32"/>
  <c r="LP170" i="32"/>
  <c r="LX169" i="32"/>
  <c r="QS74" i="33" l="1"/>
  <c r="RE74" i="33"/>
  <c r="QA74" i="33"/>
  <c r="PE74" i="33" s="1"/>
  <c r="EE74" i="33" s="1"/>
  <c r="JD74" i="33"/>
  <c r="JE75" i="33"/>
  <c r="OW75" i="33"/>
  <c r="NU75" i="33"/>
  <c r="IS75" i="33" s="1"/>
  <c r="QZ74" i="33"/>
  <c r="HO74" i="33"/>
  <c r="KC74" i="33" s="1"/>
  <c r="QE74" i="33"/>
  <c r="PI74" i="33" s="1"/>
  <c r="EI74" i="33" s="1"/>
  <c r="HV74" i="33"/>
  <c r="KJ74" i="33" s="1"/>
  <c r="MB75" i="33"/>
  <c r="HE74" i="33"/>
  <c r="MG75" i="33" s="1"/>
  <c r="MF76" i="33"/>
  <c r="GY74" i="33"/>
  <c r="HU74" i="33" s="1"/>
  <c r="KI74" i="33" s="1"/>
  <c r="HZ75" i="33"/>
  <c r="KN75" i="33" s="1"/>
  <c r="HS74" i="33"/>
  <c r="KG74" i="33" s="1"/>
  <c r="GU75" i="33"/>
  <c r="HQ75" i="33" s="1"/>
  <c r="KE75" i="33" s="1"/>
  <c r="DG75" i="33"/>
  <c r="EY75" i="33" s="1"/>
  <c r="MO75" i="33" s="1"/>
  <c r="DF74" i="33"/>
  <c r="EX74" i="33" s="1"/>
  <c r="MN74" i="33" s="1"/>
  <c r="CZ75" i="33"/>
  <c r="QV74" i="33"/>
  <c r="IG75" i="33"/>
  <c r="U75" i="33"/>
  <c r="AQ75" i="33" s="1"/>
  <c r="NN75" i="33"/>
  <c r="NW75" i="33"/>
  <c r="AP76" i="33"/>
  <c r="BL76" i="33" s="1"/>
  <c r="OA76" i="33"/>
  <c r="NP75" i="33"/>
  <c r="IT76" i="33"/>
  <c r="AH76" i="33"/>
  <c r="LF74" i="33"/>
  <c r="GD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AG75" i="33" l="1"/>
  <c r="KY74" i="33"/>
  <c r="FW74" i="33" s="1"/>
  <c r="OI74" i="33" s="1"/>
  <c r="JT75" i="33"/>
  <c r="LC74" i="33"/>
  <c r="GA74" i="33" s="1"/>
  <c r="OM74" i="33" s="1"/>
  <c r="GQ75" i="33"/>
  <c r="PY75" i="33" s="1"/>
  <c r="PC75" i="33" s="1"/>
  <c r="EC75" i="33" s="1"/>
  <c r="QM74" i="33"/>
  <c r="PQ74" i="33" s="1"/>
  <c r="EQ74" i="33" s="1"/>
  <c r="IA74" i="33"/>
  <c r="KO74" i="33" s="1"/>
  <c r="QC75" i="33"/>
  <c r="PG75" i="33" s="1"/>
  <c r="EG75" i="33" s="1"/>
  <c r="MA75" i="33"/>
  <c r="QG74" i="33"/>
  <c r="PK74" i="33" s="1"/>
  <c r="EK74" i="33" s="1"/>
  <c r="LW76" i="33"/>
  <c r="GP74" i="33"/>
  <c r="LR75" i="33" s="1"/>
  <c r="DV75" i="33"/>
  <c r="FN75" i="33" s="1"/>
  <c r="ND75" i="33" s="1"/>
  <c r="CH76" i="33"/>
  <c r="RH75" i="33"/>
  <c r="RD74" i="33"/>
  <c r="BM75" i="33"/>
  <c r="OP74" i="33"/>
  <c r="AZ75" i="33"/>
  <c r="BV75" i="33" s="1"/>
  <c r="AB75" i="33"/>
  <c r="IN75" i="33"/>
  <c r="NT75" i="33"/>
  <c r="NL75" i="33"/>
  <c r="BD76" i="33"/>
  <c r="BZ76" i="33" s="1"/>
  <c r="BC75" i="33"/>
  <c r="BY75" i="33" s="1"/>
  <c r="IL75" i="33"/>
  <c r="Z75" i="33"/>
  <c r="AM76" i="33"/>
  <c r="IY76" i="33"/>
  <c r="NM75" i="33"/>
  <c r="AI75" i="33"/>
  <c r="IU75" i="33"/>
  <c r="OT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QW74" i="33" l="1"/>
  <c r="JB76" i="33"/>
  <c r="NQ75" i="33"/>
  <c r="AC75" i="33" s="1"/>
  <c r="LS76" i="33"/>
  <c r="HM75" i="33"/>
  <c r="KA75" i="33" s="1"/>
  <c r="RA74" i="33"/>
  <c r="HF75" i="33"/>
  <c r="MH76" i="33" s="1"/>
  <c r="LK74" i="33"/>
  <c r="GI74" i="33" s="1"/>
  <c r="RI74" i="33" s="1"/>
  <c r="LA75" i="33"/>
  <c r="FY75" i="33" s="1"/>
  <c r="QY75" i="33" s="1"/>
  <c r="LE74" i="33"/>
  <c r="PX74" i="33"/>
  <c r="PB74" i="33" s="1"/>
  <c r="EB74" i="33" s="1"/>
  <c r="HL74" i="33"/>
  <c r="JZ74" i="33" s="1"/>
  <c r="DD76" i="33"/>
  <c r="EV76" i="33" s="1"/>
  <c r="ML76" i="33" s="1"/>
  <c r="CV76" i="33"/>
  <c r="CR75" i="33"/>
  <c r="CI75" i="33"/>
  <c r="CU75" i="33"/>
  <c r="NY75" i="33"/>
  <c r="BI76" i="33"/>
  <c r="CE76" i="33" s="1"/>
  <c r="AF75" i="33"/>
  <c r="IR75" i="33"/>
  <c r="AV75" i="33"/>
  <c r="BR75" i="33" s="1"/>
  <c r="QN75" i="33"/>
  <c r="PR75" i="33" s="1"/>
  <c r="ER75" i="33" s="1"/>
  <c r="X75" i="33"/>
  <c r="IJ75" i="33"/>
  <c r="BE75" i="33"/>
  <c r="CA75" i="33" s="1"/>
  <c r="AX75" i="33"/>
  <c r="BT75" i="33" s="1"/>
  <c r="NX76" i="33"/>
  <c r="Y75" i="33"/>
  <c r="IK75" i="33"/>
  <c r="LP171" i="32"/>
  <c r="LY171" i="32"/>
  <c r="JW171" i="32"/>
  <c r="KF171" i="32"/>
  <c r="KW75" i="33"/>
  <c r="FU75" i="33" s="1"/>
  <c r="LI170" i="32"/>
  <c r="KE170" i="32"/>
  <c r="LJ171" i="32"/>
  <c r="LA171" i="32"/>
  <c r="KU171" i="32"/>
  <c r="KL171" i="32"/>
  <c r="JI171" i="32"/>
  <c r="JJ171" i="32" s="1"/>
  <c r="JN172" i="32"/>
  <c r="JD172" i="32" s="1"/>
  <c r="JO171" i="32"/>
  <c r="LX170" i="32"/>
  <c r="AG73" i="32"/>
  <c r="AD72" i="32"/>
  <c r="KT170" i="32"/>
  <c r="IO75" i="33" l="1"/>
  <c r="JC75" i="33"/>
  <c r="JL75" i="33"/>
  <c r="JP76" i="33"/>
  <c r="JO75" i="33"/>
  <c r="IB75" i="33"/>
  <c r="KP75" i="33" s="1"/>
  <c r="OK75" i="33"/>
  <c r="OU74" i="33"/>
  <c r="GC74" i="33"/>
  <c r="RC74" i="33" s="1"/>
  <c r="KV74" i="33"/>
  <c r="GN76" i="33"/>
  <c r="HJ76" i="33" s="1"/>
  <c r="JX76" i="33" s="1"/>
  <c r="DN75" i="33"/>
  <c r="FF75" i="33" s="1"/>
  <c r="MV75" i="33" s="1"/>
  <c r="DR76" i="33"/>
  <c r="FJ76" i="33" s="1"/>
  <c r="MZ76" i="33" s="1"/>
  <c r="DQ75" i="33"/>
  <c r="FI75" i="33" s="1"/>
  <c r="MY75" i="33" s="1"/>
  <c r="DE75" i="33"/>
  <c r="EW75" i="33" s="1"/>
  <c r="GO75" i="33" s="1"/>
  <c r="LQ76" i="33" s="1"/>
  <c r="CP75" i="33"/>
  <c r="DA76" i="33"/>
  <c r="CW75" i="33"/>
  <c r="CN75" i="33"/>
  <c r="QU75" i="33"/>
  <c r="LL75" i="33"/>
  <c r="GJ75" i="33" s="1"/>
  <c r="NO76" i="33"/>
  <c r="AT75" i="33"/>
  <c r="BP75" i="33" s="1"/>
  <c r="AU75" i="33"/>
  <c r="BQ75" i="33" s="1"/>
  <c r="AY75" i="33"/>
  <c r="BU75" i="33" s="1"/>
  <c r="IW75" i="33"/>
  <c r="AK75" i="33"/>
  <c r="IV76" i="33"/>
  <c r="AJ76" i="33"/>
  <c r="BB75" i="33"/>
  <c r="BX75" i="33" s="1"/>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MM75" i="33" l="1"/>
  <c r="JU76" i="33"/>
  <c r="JJ75" i="33"/>
  <c r="JH75" i="33"/>
  <c r="JQ75" i="33"/>
  <c r="NS75" i="33"/>
  <c r="IQ75" i="33" s="1"/>
  <c r="HB76" i="33"/>
  <c r="HX76" i="33" s="1"/>
  <c r="KL76" i="33" s="1"/>
  <c r="HA75" i="33"/>
  <c r="QI75" i="33" s="1"/>
  <c r="PM75" i="33" s="1"/>
  <c r="EM75" i="33" s="1"/>
  <c r="OO74" i="33"/>
  <c r="FT74" i="33"/>
  <c r="LP77" i="33"/>
  <c r="PV76" i="33"/>
  <c r="OZ76" i="33" s="1"/>
  <c r="DZ76" i="33" s="1"/>
  <c r="GX75" i="33"/>
  <c r="LZ76" i="33" s="1"/>
  <c r="DJ75" i="33"/>
  <c r="FB75" i="33" s="1"/>
  <c r="GT75" i="33" s="1"/>
  <c r="HP75" i="33" s="1"/>
  <c r="KD75" i="33" s="1"/>
  <c r="DS75" i="33"/>
  <c r="FK75" i="33" s="1"/>
  <c r="NA75" i="33" s="1"/>
  <c r="DW76" i="33"/>
  <c r="FO76" i="33" s="1"/>
  <c r="NE76" i="33" s="1"/>
  <c r="DL75" i="33"/>
  <c r="FD75" i="33" s="1"/>
  <c r="MT75" i="33" s="1"/>
  <c r="CM75" i="33"/>
  <c r="CL75" i="33"/>
  <c r="CQ75" i="33"/>
  <c r="CT75" i="33"/>
  <c r="RJ75" i="33"/>
  <c r="HK75" i="33"/>
  <c r="JY75" i="33" s="1"/>
  <c r="PW75" i="33"/>
  <c r="PA75" i="33" s="1"/>
  <c r="OV75" i="33"/>
  <c r="BG75" i="33"/>
  <c r="CC75" i="33" s="1"/>
  <c r="NK76" i="33"/>
  <c r="NJ75" i="33"/>
  <c r="NZ76" i="33"/>
  <c r="IM76" i="33"/>
  <c r="AA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QJ76" i="33" l="1"/>
  <c r="PN76" i="33" s="1"/>
  <c r="EN76" i="33" s="1"/>
  <c r="MR75" i="33"/>
  <c r="JK75" i="33"/>
  <c r="JF75" i="33"/>
  <c r="JG75" i="33"/>
  <c r="JN75" i="33"/>
  <c r="MD77" i="33"/>
  <c r="AE75" i="33"/>
  <c r="BA75" i="33" s="1"/>
  <c r="BW75" i="33" s="1"/>
  <c r="HW75" i="33"/>
  <c r="KK75" i="33" s="1"/>
  <c r="HG76" i="33"/>
  <c r="IC76" i="33" s="1"/>
  <c r="KQ76" i="33" s="1"/>
  <c r="MC76" i="33"/>
  <c r="HC75" i="33"/>
  <c r="QK75" i="33" s="1"/>
  <c r="PO75" i="33" s="1"/>
  <c r="EO75" i="33" s="1"/>
  <c r="QF75" i="33"/>
  <c r="PJ75" i="33" s="1"/>
  <c r="EJ75" i="33" s="1"/>
  <c r="HT75" i="33"/>
  <c r="KH75" i="33" s="1"/>
  <c r="OF74" i="33"/>
  <c r="QT74" i="33"/>
  <c r="KT76" i="33"/>
  <c r="FR76" i="33" s="1"/>
  <c r="QR76" i="33" s="1"/>
  <c r="QB75" i="33"/>
  <c r="PF75" i="33" s="1"/>
  <c r="EF75" i="33" s="1"/>
  <c r="LV76" i="33"/>
  <c r="DM75" i="33"/>
  <c r="FE75" i="33" s="1"/>
  <c r="MU75" i="33" s="1"/>
  <c r="DH75" i="33"/>
  <c r="EZ75" i="33" s="1"/>
  <c r="MP75" i="33" s="1"/>
  <c r="GV75" i="33"/>
  <c r="LX76" i="33" s="1"/>
  <c r="DI75" i="33"/>
  <c r="FA75" i="33" s="1"/>
  <c r="MQ75" i="33" s="1"/>
  <c r="DP75" i="33"/>
  <c r="FH75" i="33" s="1"/>
  <c r="MX75" i="33" s="1"/>
  <c r="KU75" i="33"/>
  <c r="EA75" i="33"/>
  <c r="CY75" i="33"/>
  <c r="CX76" i="33"/>
  <c r="V75" i="33"/>
  <c r="IH75" i="33"/>
  <c r="NH77" i="33"/>
  <c r="II76" i="33"/>
  <c r="W76" i="33"/>
  <c r="AS76" i="33" s="1"/>
  <c r="BO76" i="33" s="1"/>
  <c r="AW76" i="33"/>
  <c r="BS76" i="33" s="1"/>
  <c r="IX76" i="33"/>
  <c r="AL76" i="33"/>
  <c r="LY172" i="32"/>
  <c r="LP172" i="32"/>
  <c r="LJ172" i="32"/>
  <c r="LA172" i="32"/>
  <c r="LX171" i="32"/>
  <c r="KU172" i="32"/>
  <c r="KL172" i="32"/>
  <c r="AH73" i="32"/>
  <c r="AK73" i="32"/>
  <c r="X73" i="32"/>
  <c r="JW172" i="32"/>
  <c r="KF172" i="32"/>
  <c r="KE171" i="32"/>
  <c r="KT171" i="32"/>
  <c r="LI171" i="32"/>
  <c r="LG75" i="33"/>
  <c r="GE75" i="33" s="1"/>
  <c r="JI172" i="32"/>
  <c r="JJ172" i="32" s="1"/>
  <c r="JN173" i="32"/>
  <c r="JD173" i="32" s="1"/>
  <c r="JO172" i="32"/>
  <c r="LH76" i="33" l="1"/>
  <c r="GF76" i="33" s="1"/>
  <c r="RF76" i="33" s="1"/>
  <c r="JR76" i="33"/>
  <c r="JS75" i="33"/>
  <c r="GS75" i="33"/>
  <c r="LU76" i="33" s="1"/>
  <c r="ME76" i="33"/>
  <c r="QO76" i="33"/>
  <c r="PS76" i="33" s="1"/>
  <c r="LM76" i="33" s="1"/>
  <c r="MI77" i="33"/>
  <c r="OD76" i="33"/>
  <c r="HY75" i="33"/>
  <c r="KM75" i="33" s="1"/>
  <c r="LD75" i="33"/>
  <c r="GB75" i="33" s="1"/>
  <c r="RB75" i="33" s="1"/>
  <c r="FS75" i="33"/>
  <c r="QS75" i="33" s="1"/>
  <c r="HR75" i="33"/>
  <c r="KF75" i="33" s="1"/>
  <c r="QD75" i="33"/>
  <c r="PH75" i="33" s="1"/>
  <c r="EH75" i="33" s="1"/>
  <c r="GW75" i="33"/>
  <c r="HS75" i="33" s="1"/>
  <c r="KG75" i="33" s="1"/>
  <c r="GZ75" i="33"/>
  <c r="MB76" i="33" s="1"/>
  <c r="GR75" i="33"/>
  <c r="LT76" i="33" s="1"/>
  <c r="DT76" i="33"/>
  <c r="FL76" i="33" s="1"/>
  <c r="NB76" i="33" s="1"/>
  <c r="DU75" i="33"/>
  <c r="FM75" i="33" s="1"/>
  <c r="NC75" i="33" s="1"/>
  <c r="CO76" i="33"/>
  <c r="CK76" i="33"/>
  <c r="CS75" i="33"/>
  <c r="RE75" i="33"/>
  <c r="OR76" i="33"/>
  <c r="BH76" i="33"/>
  <c r="CD76" i="33" s="1"/>
  <c r="AR75" i="33"/>
  <c r="BN75" i="33" s="1"/>
  <c r="NI76" i="33"/>
  <c r="NV77" i="33"/>
  <c r="T77" i="33"/>
  <c r="IF77" i="33"/>
  <c r="OQ75" i="33"/>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HO75" i="33" l="1"/>
  <c r="KC75" i="33" s="1"/>
  <c r="QA75" i="33"/>
  <c r="PE75" i="33" s="1"/>
  <c r="EE75" i="33" s="1"/>
  <c r="JI76" i="33"/>
  <c r="JM75" i="33"/>
  <c r="JE76" i="33"/>
  <c r="HD76" i="33"/>
  <c r="HZ76" i="33" s="1"/>
  <c r="KN76" i="33" s="1"/>
  <c r="ES76" i="33"/>
  <c r="PZ75" i="33"/>
  <c r="PD75" i="33" s="1"/>
  <c r="ED75" i="33" s="1"/>
  <c r="HV75" i="33"/>
  <c r="KJ75" i="33" s="1"/>
  <c r="NR76" i="33"/>
  <c r="IP76" i="33" s="1"/>
  <c r="ON75" i="33"/>
  <c r="HE75" i="33"/>
  <c r="MG76" i="33" s="1"/>
  <c r="OE75" i="33"/>
  <c r="QE75" i="33"/>
  <c r="PI75" i="33" s="1"/>
  <c r="EI75" i="33" s="1"/>
  <c r="GK76" i="33"/>
  <c r="RK76" i="33" s="1"/>
  <c r="LY76" i="33"/>
  <c r="LB75" i="33"/>
  <c r="QH75" i="33"/>
  <c r="PL75" i="33" s="1"/>
  <c r="EL75" i="33" s="1"/>
  <c r="HN75" i="33"/>
  <c r="KB75" i="33" s="1"/>
  <c r="DO75" i="33"/>
  <c r="FG75" i="33" s="1"/>
  <c r="MW75" i="33" s="1"/>
  <c r="DG76" i="33"/>
  <c r="EY76" i="33" s="1"/>
  <c r="MO76" i="33" s="1"/>
  <c r="DK76" i="33"/>
  <c r="FC76" i="33" s="1"/>
  <c r="MS76" i="33" s="1"/>
  <c r="CJ75" i="33"/>
  <c r="CZ76" i="33"/>
  <c r="RG75" i="33"/>
  <c r="QX75" i="33"/>
  <c r="NU76" i="33"/>
  <c r="OA77" i="33"/>
  <c r="AP77" i="33"/>
  <c r="BL77" i="33" s="1"/>
  <c r="AH77" i="33"/>
  <c r="IT77" i="33"/>
  <c r="IG76" i="33"/>
  <c r="U76" i="33"/>
  <c r="OS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MF77" i="33" l="1"/>
  <c r="JT76" i="33"/>
  <c r="JD75" i="33"/>
  <c r="QL76" i="33"/>
  <c r="PP76" i="33" s="1"/>
  <c r="EP76" i="33" s="1"/>
  <c r="IA75" i="33"/>
  <c r="KO75" i="33" s="1"/>
  <c r="QM75" i="33"/>
  <c r="PQ75" i="33" s="1"/>
  <c r="EQ75" i="33" s="1"/>
  <c r="KX75" i="33"/>
  <c r="FV75" i="33" s="1"/>
  <c r="QV75" i="33" s="1"/>
  <c r="LC75" i="33"/>
  <c r="GA75" i="33" s="1"/>
  <c r="OM75" i="33" s="1"/>
  <c r="AD76" i="33"/>
  <c r="AZ76" i="33" s="1"/>
  <c r="OW76" i="33"/>
  <c r="FZ75" i="33"/>
  <c r="NP76" i="33" s="1"/>
  <c r="LF75" i="33"/>
  <c r="GU76" i="33"/>
  <c r="LW77" i="33" s="1"/>
  <c r="GY75" i="33"/>
  <c r="MA76" i="33" s="1"/>
  <c r="GQ76" i="33"/>
  <c r="LS77" i="33" s="1"/>
  <c r="DF75" i="33"/>
  <c r="EX75" i="33" s="1"/>
  <c r="MN75" i="33" s="1"/>
  <c r="DV76" i="33"/>
  <c r="FN76" i="33" s="1"/>
  <c r="ND76" i="33" s="1"/>
  <c r="CH77" i="33"/>
  <c r="QW75" i="33"/>
  <c r="AQ76" i="33"/>
  <c r="BM76" i="33" s="1"/>
  <c r="NN76" i="33"/>
  <c r="IS76" i="33"/>
  <c r="AG76" i="33"/>
  <c r="IY77" i="33"/>
  <c r="AM77" i="33"/>
  <c r="NW76" i="33"/>
  <c r="BD77" i="33"/>
  <c r="BZ77" i="33" s="1"/>
  <c r="OI75" i="33"/>
  <c r="JW173" i="32"/>
  <c r="KF173" i="32"/>
  <c r="KL173" i="32"/>
  <c r="KU173" i="32"/>
  <c r="KT172" i="32"/>
  <c r="LX172" i="32"/>
  <c r="LI172" i="32"/>
  <c r="KE172" i="32"/>
  <c r="AI73" i="32"/>
  <c r="JN174" i="32"/>
  <c r="JD174" i="32" s="1"/>
  <c r="JI173" i="32"/>
  <c r="JJ173" i="32" s="1"/>
  <c r="JO173" i="32"/>
  <c r="LP173" i="32"/>
  <c r="LY173" i="32"/>
  <c r="LA173" i="32"/>
  <c r="LJ173" i="32"/>
  <c r="BV76" i="33" l="1"/>
  <c r="NQ76" i="33"/>
  <c r="JB77" i="33"/>
  <c r="LJ76" i="33"/>
  <c r="GH76" i="33" s="1"/>
  <c r="OT76" i="33" s="1"/>
  <c r="OH75" i="33"/>
  <c r="LK75" i="33"/>
  <c r="GI75" i="33" s="1"/>
  <c r="RI75" i="33" s="1"/>
  <c r="RA75" i="33"/>
  <c r="GP75" i="33"/>
  <c r="PX75" i="33" s="1"/>
  <c r="PB75" i="33" s="1"/>
  <c r="EB75" i="33" s="1"/>
  <c r="HQ76" i="33"/>
  <c r="KE76" i="33" s="1"/>
  <c r="QZ75" i="33"/>
  <c r="OL75" i="33"/>
  <c r="GD75" i="33"/>
  <c r="OP75" i="33" s="1"/>
  <c r="PY76" i="33"/>
  <c r="PC76" i="33" s="1"/>
  <c r="EC76" i="33" s="1"/>
  <c r="QC76" i="33"/>
  <c r="PG76" i="33" s="1"/>
  <c r="LA76" i="33" s="1"/>
  <c r="HU75" i="33"/>
  <c r="KI75" i="33" s="1"/>
  <c r="QG75" i="33"/>
  <c r="PK75" i="33" s="1"/>
  <c r="EK75" i="33" s="1"/>
  <c r="HM76" i="33"/>
  <c r="KA76" i="33" s="1"/>
  <c r="DD77" i="33"/>
  <c r="EV77" i="33" s="1"/>
  <c r="ML77" i="33" s="1"/>
  <c r="HF76" i="33"/>
  <c r="IB76" i="33" s="1"/>
  <c r="KP76" i="33" s="1"/>
  <c r="CI76" i="33"/>
  <c r="CR76" i="33"/>
  <c r="CV77" i="33"/>
  <c r="BI77" i="33"/>
  <c r="CE77" i="33" s="1"/>
  <c r="NM76" i="33"/>
  <c r="IO76" i="33"/>
  <c r="AC76" i="33"/>
  <c r="BC76" i="33"/>
  <c r="BY76" i="33" s="1"/>
  <c r="Z76" i="33"/>
  <c r="IL76" i="33"/>
  <c r="NL76" i="33"/>
  <c r="IU76" i="33"/>
  <c r="AI76" i="33"/>
  <c r="IN76" i="33"/>
  <c r="AB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OU75" i="33" l="1"/>
  <c r="JL76" i="33"/>
  <c r="JC76" i="33"/>
  <c r="JP77" i="33"/>
  <c r="RH76" i="33"/>
  <c r="NT76" i="33"/>
  <c r="IR76" i="33" s="1"/>
  <c r="HL75" i="33"/>
  <c r="JZ75" i="33" s="1"/>
  <c r="LR76" i="33"/>
  <c r="KW76" i="33"/>
  <c r="FU76" i="33" s="1"/>
  <c r="QU76" i="33" s="1"/>
  <c r="RD75" i="33"/>
  <c r="FY76" i="33"/>
  <c r="MH77" i="33"/>
  <c r="EG76" i="33"/>
  <c r="LE75" i="33"/>
  <c r="QN76" i="33"/>
  <c r="PR76" i="33" s="1"/>
  <c r="ER76" i="33" s="1"/>
  <c r="GN77" i="33"/>
  <c r="LP78" i="33" s="1"/>
  <c r="DE76" i="33"/>
  <c r="EW76" i="33" s="1"/>
  <c r="MM76" i="33" s="1"/>
  <c r="DR77" i="33"/>
  <c r="FJ77" i="33" s="1"/>
  <c r="MZ77" i="33" s="1"/>
  <c r="DN76" i="33"/>
  <c r="FF76" i="33" s="1"/>
  <c r="MV76" i="33" s="1"/>
  <c r="DA77" i="33"/>
  <c r="CU76" i="33"/>
  <c r="NY76" i="33"/>
  <c r="BE76" i="33"/>
  <c r="CA76" i="33" s="1"/>
  <c r="X76" i="33"/>
  <c r="IJ76" i="33"/>
  <c r="AV76" i="33"/>
  <c r="BR76" i="33" s="1"/>
  <c r="NO77" i="33"/>
  <c r="IK76" i="33"/>
  <c r="Y76" i="33"/>
  <c r="NX77" i="33"/>
  <c r="AX76" i="33"/>
  <c r="BT76" i="33" s="1"/>
  <c r="AY76" i="33"/>
  <c r="BU76" i="33" s="1"/>
  <c r="JQ174" i="32"/>
  <c r="JH174" i="32"/>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JO76" i="33" l="1"/>
  <c r="AF76" i="33"/>
  <c r="BB76" i="33" s="1"/>
  <c r="BX76" i="33" s="1"/>
  <c r="CT76" i="33" s="1"/>
  <c r="OG76" i="33"/>
  <c r="DW77" i="33"/>
  <c r="FO77" i="33" s="1"/>
  <c r="NE77" i="33" s="1"/>
  <c r="JU77" i="33"/>
  <c r="GC75" i="33"/>
  <c r="QY76" i="33"/>
  <c r="OK76" i="33"/>
  <c r="HJ77" i="33"/>
  <c r="JX77" i="33" s="1"/>
  <c r="LL76" i="33"/>
  <c r="PV77" i="33"/>
  <c r="OZ77" i="33" s="1"/>
  <c r="DZ77" i="33" s="1"/>
  <c r="GO76" i="33"/>
  <c r="HK76" i="33" s="1"/>
  <c r="JY76" i="33" s="1"/>
  <c r="HB77" i="33"/>
  <c r="MD78" i="33" s="1"/>
  <c r="DQ76" i="33"/>
  <c r="FI76" i="33" s="1"/>
  <c r="MY76" i="33" s="1"/>
  <c r="GX76" i="33"/>
  <c r="HT76" i="33" s="1"/>
  <c r="KH76" i="33" s="1"/>
  <c r="CQ76" i="33"/>
  <c r="CP76" i="33"/>
  <c r="CW76" i="33"/>
  <c r="CN76" i="33"/>
  <c r="QT75" i="33"/>
  <c r="NK77" i="33"/>
  <c r="AU76" i="33"/>
  <c r="BQ76" i="33" s="1"/>
  <c r="IM77" i="33"/>
  <c r="AA77" i="33"/>
  <c r="AK76" i="33"/>
  <c r="IW76" i="33"/>
  <c r="AJ77" i="33"/>
  <c r="IV77" i="33"/>
  <c r="AT76" i="33"/>
  <c r="BP76" i="33" s="1"/>
  <c r="OF75" i="33"/>
  <c r="LA174" i="32"/>
  <c r="LJ174" i="32"/>
  <c r="JW174" i="32"/>
  <c r="KF174" i="32"/>
  <c r="LY174" i="32"/>
  <c r="LP174" i="32"/>
  <c r="KE173" i="32"/>
  <c r="KT173" i="32"/>
  <c r="LI173" i="32"/>
  <c r="U74" i="32"/>
  <c r="V74" i="32" s="1"/>
  <c r="JO174" i="32"/>
  <c r="JN175" i="32"/>
  <c r="JD175" i="32" s="1"/>
  <c r="JI174" i="32"/>
  <c r="JJ174" i="32" s="1"/>
  <c r="KU174" i="32"/>
  <c r="KL174" i="32"/>
  <c r="LX173" i="32"/>
  <c r="JN76" i="33" l="1"/>
  <c r="JJ76" i="33"/>
  <c r="JQ76" i="33"/>
  <c r="JK76" i="33"/>
  <c r="JH76" i="33"/>
  <c r="HG77" i="33"/>
  <c r="IC77" i="33" s="1"/>
  <c r="KQ77" i="33" s="1"/>
  <c r="RC75" i="33"/>
  <c r="NS76" i="33"/>
  <c r="OO75" i="33"/>
  <c r="GJ76" i="33"/>
  <c r="KT77" i="33"/>
  <c r="FR77" i="33" s="1"/>
  <c r="QR77" i="33" s="1"/>
  <c r="PW76" i="33"/>
  <c r="PA76" i="33" s="1"/>
  <c r="EA76" i="33" s="1"/>
  <c r="HA76" i="33"/>
  <c r="HW76" i="33" s="1"/>
  <c r="KK76" i="33" s="1"/>
  <c r="LQ77" i="33"/>
  <c r="LZ77" i="33"/>
  <c r="QF76" i="33"/>
  <c r="PJ76" i="33" s="1"/>
  <c r="EJ76" i="33" s="1"/>
  <c r="DM76" i="33"/>
  <c r="FE76" i="33" s="1"/>
  <c r="GW76" i="33" s="1"/>
  <c r="LY77" i="33" s="1"/>
  <c r="DS76" i="33"/>
  <c r="FK76" i="33" s="1"/>
  <c r="NA76" i="33" s="1"/>
  <c r="DL76" i="33"/>
  <c r="FD76" i="33" s="1"/>
  <c r="MT76" i="33" s="1"/>
  <c r="DJ76" i="33"/>
  <c r="FB76" i="33" s="1"/>
  <c r="GT76" i="33" s="1"/>
  <c r="HP76" i="33" s="1"/>
  <c r="KD76" i="33" s="1"/>
  <c r="DP76" i="33"/>
  <c r="FH76" i="33" s="1"/>
  <c r="MX76" i="33" s="1"/>
  <c r="QJ77" i="33"/>
  <c r="PN77" i="33" s="1"/>
  <c r="EN77" i="33" s="1"/>
  <c r="HX77" i="33"/>
  <c r="KL77" i="33" s="1"/>
  <c r="CM76" i="33"/>
  <c r="CL76" i="33"/>
  <c r="MI78" i="33"/>
  <c r="QO77" i="33"/>
  <c r="PS77" i="33" s="1"/>
  <c r="ES77" i="33" s="1"/>
  <c r="BG76" i="33"/>
  <c r="CC76" i="33" s="1"/>
  <c r="AW77" i="33"/>
  <c r="BS77" i="33" s="1"/>
  <c r="NH78" i="33"/>
  <c r="II77" i="33"/>
  <c r="W77" i="33"/>
  <c r="NJ76" i="33"/>
  <c r="NZ77"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MU76" i="33" l="1"/>
  <c r="MR76" i="33"/>
  <c r="JF76" i="33"/>
  <c r="LD76" i="33"/>
  <c r="GB76" i="33" s="1"/>
  <c r="RB76" i="33" s="1"/>
  <c r="HC76" i="33"/>
  <c r="QK76" i="33" s="1"/>
  <c r="PO76" i="33" s="1"/>
  <c r="EO76" i="33" s="1"/>
  <c r="OD77" i="33"/>
  <c r="AE76" i="33"/>
  <c r="BA76" i="33" s="1"/>
  <c r="BW76" i="33" s="1"/>
  <c r="CS76" i="33" s="1"/>
  <c r="IQ76" i="33"/>
  <c r="DI76" i="33"/>
  <c r="FA76" i="33" s="1"/>
  <c r="MQ76" i="33" s="1"/>
  <c r="JG76" i="33"/>
  <c r="RJ76" i="33"/>
  <c r="OV76" i="33"/>
  <c r="KU76" i="33"/>
  <c r="GV76" i="33"/>
  <c r="QD76" i="33" s="1"/>
  <c r="PH76" i="33" s="1"/>
  <c r="EH76" i="33" s="1"/>
  <c r="MC77" i="33"/>
  <c r="QI76" i="33"/>
  <c r="PM76" i="33" s="1"/>
  <c r="EM76" i="33" s="1"/>
  <c r="QE76" i="33"/>
  <c r="PI76" i="33" s="1"/>
  <c r="EI76" i="33" s="1"/>
  <c r="HS76" i="33"/>
  <c r="KG76" i="33" s="1"/>
  <c r="GZ76" i="33"/>
  <c r="HV76" i="33" s="1"/>
  <c r="KJ76" i="33" s="1"/>
  <c r="LH77" i="33"/>
  <c r="DH76" i="33"/>
  <c r="EZ76" i="33" s="1"/>
  <c r="MP76" i="33" s="1"/>
  <c r="CX77" i="33"/>
  <c r="CO77" i="33"/>
  <c r="CY76" i="33"/>
  <c r="QB76" i="33"/>
  <c r="PF76" i="33" s="1"/>
  <c r="EF76" i="33" s="1"/>
  <c r="LV77" i="33"/>
  <c r="AS77" i="33"/>
  <c r="BO77" i="33" s="1"/>
  <c r="IH76" i="33"/>
  <c r="V76" i="33"/>
  <c r="AL77" i="33"/>
  <c r="BH77" i="33" s="1"/>
  <c r="IX77" i="33"/>
  <c r="IF78" i="33"/>
  <c r="T78" i="33"/>
  <c r="JH175" i="32"/>
  <c r="JQ175" i="32"/>
  <c r="LM77" i="33"/>
  <c r="GK77" i="33" s="1"/>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GR76" i="33" l="1"/>
  <c r="LT77" i="33" s="1"/>
  <c r="JS76" i="33"/>
  <c r="JI77" i="33"/>
  <c r="JM76" i="33"/>
  <c r="HY76" i="33"/>
  <c r="KM76" i="33" s="1"/>
  <c r="ME77" i="33"/>
  <c r="GS76" i="33"/>
  <c r="LU77" i="33" s="1"/>
  <c r="HR76" i="33"/>
  <c r="KF76" i="33" s="1"/>
  <c r="DO76" i="33"/>
  <c r="FG76" i="33" s="1"/>
  <c r="MW76" i="33" s="1"/>
  <c r="NR77" i="33"/>
  <c r="AD77" i="33" s="1"/>
  <c r="QH76" i="33"/>
  <c r="PL76" i="33" s="1"/>
  <c r="EL76" i="33" s="1"/>
  <c r="DT77" i="33"/>
  <c r="FL77" i="33" s="1"/>
  <c r="NB77" i="33" s="1"/>
  <c r="JR77" i="33"/>
  <c r="ON76" i="33"/>
  <c r="FS76" i="33"/>
  <c r="LX77" i="33"/>
  <c r="GF77" i="33"/>
  <c r="RF77" i="33" s="1"/>
  <c r="MB77" i="33"/>
  <c r="LG76" i="33"/>
  <c r="DU76" i="33"/>
  <c r="FM76" i="33" s="1"/>
  <c r="NC76" i="33" s="1"/>
  <c r="DK77" i="33"/>
  <c r="FC77" i="33" s="1"/>
  <c r="MS77" i="33" s="1"/>
  <c r="CK77" i="33"/>
  <c r="RK77" i="33"/>
  <c r="HN76" i="33"/>
  <c r="KB76" i="33" s="1"/>
  <c r="PZ76" i="33"/>
  <c r="PD76" i="33" s="1"/>
  <c r="ED76" i="33" s="1"/>
  <c r="LB76" i="33"/>
  <c r="FZ76" i="33" s="1"/>
  <c r="CD77" i="33"/>
  <c r="AR76" i="33"/>
  <c r="BN76" i="33" s="1"/>
  <c r="NI77" i="33"/>
  <c r="AP78" i="33"/>
  <c r="BL78" i="33" s="1"/>
  <c r="OW77" i="33"/>
  <c r="LY175" i="32"/>
  <c r="LP175" i="32"/>
  <c r="KL175" i="32"/>
  <c r="KU175" i="32"/>
  <c r="LI174" i="32"/>
  <c r="LC76" i="33"/>
  <c r="GA76" i="33" s="1"/>
  <c r="AF74" i="32"/>
  <c r="Y74" i="32"/>
  <c r="LJ175" i="32"/>
  <c r="LA175" i="32"/>
  <c r="KE174" i="32"/>
  <c r="KZ76" i="33"/>
  <c r="FX76" i="33" s="1"/>
  <c r="KT174" i="32"/>
  <c r="LI76" i="33"/>
  <c r="GG76" i="33" s="1"/>
  <c r="JW175" i="32"/>
  <c r="KF175" i="32"/>
  <c r="LX174" i="32"/>
  <c r="JI175" i="32"/>
  <c r="JJ175" i="32" s="1"/>
  <c r="JO175" i="32"/>
  <c r="JN176" i="32"/>
  <c r="JD176" i="32" s="1"/>
  <c r="JE77" i="33" l="1"/>
  <c r="QA76" i="33"/>
  <c r="PE76" i="33" s="1"/>
  <c r="EE76" i="33" s="1"/>
  <c r="HO76" i="33"/>
  <c r="KC76" i="33" s="1"/>
  <c r="NV78" i="33"/>
  <c r="IT78" i="33" s="1"/>
  <c r="IP77" i="33"/>
  <c r="LF76" i="33"/>
  <c r="GD76" i="33" s="1"/>
  <c r="RD76" i="33" s="1"/>
  <c r="OR77" i="33"/>
  <c r="HD77" i="33"/>
  <c r="MF78" i="33" s="1"/>
  <c r="GY76" i="33"/>
  <c r="MA77" i="33" s="1"/>
  <c r="OE76" i="33"/>
  <c r="GE76" i="33"/>
  <c r="QS76" i="33"/>
  <c r="GU77" i="33"/>
  <c r="HQ77" i="33" s="1"/>
  <c r="KE77" i="33" s="1"/>
  <c r="HE76" i="33"/>
  <c r="QM76" i="33" s="1"/>
  <c r="PQ76" i="33" s="1"/>
  <c r="EQ76" i="33" s="1"/>
  <c r="DG77" i="33"/>
  <c r="EY77" i="33" s="1"/>
  <c r="MO77" i="33" s="1"/>
  <c r="CJ76" i="33"/>
  <c r="CH78" i="33"/>
  <c r="CZ77" i="33"/>
  <c r="RG76" i="33"/>
  <c r="RA76" i="33"/>
  <c r="QX76" i="33"/>
  <c r="QZ76" i="33"/>
  <c r="KY76" i="33"/>
  <c r="FW76" i="33" s="1"/>
  <c r="OL76" i="33"/>
  <c r="AZ77" i="33"/>
  <c r="BV77" i="33" s="1"/>
  <c r="IG77" i="33"/>
  <c r="U77" i="33"/>
  <c r="NP77" i="33"/>
  <c r="OA78" i="33"/>
  <c r="OS76" i="33"/>
  <c r="OJ76" i="33"/>
  <c r="OM76" i="33"/>
  <c r="JK175" i="32"/>
  <c r="JL176" i="32"/>
  <c r="JE176" i="32" s="1"/>
  <c r="JF176" i="32" s="1"/>
  <c r="JG176" i="32" s="1"/>
  <c r="JM175" i="32"/>
  <c r="AE75" i="32"/>
  <c r="Z74" i="32"/>
  <c r="AC74" i="32" s="1"/>
  <c r="AJ74" i="32"/>
  <c r="KX76" i="33"/>
  <c r="FV76" i="33" s="1"/>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JT77" i="33" l="1"/>
  <c r="JB78" i="33"/>
  <c r="JD76" i="33"/>
  <c r="AH78" i="33"/>
  <c r="BD78" i="33" s="1"/>
  <c r="BZ78" i="33" s="1"/>
  <c r="OP76" i="33"/>
  <c r="GQ77" i="33"/>
  <c r="PY77" i="33" s="1"/>
  <c r="PC77" i="33" s="1"/>
  <c r="EC77" i="33" s="1"/>
  <c r="QG76" i="33"/>
  <c r="PK76" i="33" s="1"/>
  <c r="EK76" i="33" s="1"/>
  <c r="HU76" i="33"/>
  <c r="KI76" i="33" s="1"/>
  <c r="QL77" i="33"/>
  <c r="PP77" i="33" s="1"/>
  <c r="EP77" i="33" s="1"/>
  <c r="HZ77" i="33"/>
  <c r="KN77" i="33" s="1"/>
  <c r="OQ76" i="33"/>
  <c r="NU77" i="33"/>
  <c r="IA76" i="33"/>
  <c r="KO76" i="33" s="1"/>
  <c r="QC77" i="33"/>
  <c r="PG77" i="33" s="1"/>
  <c r="EG77" i="33" s="1"/>
  <c r="RE76" i="33"/>
  <c r="LK76" i="33"/>
  <c r="LW78" i="33"/>
  <c r="MG77" i="33"/>
  <c r="DF76" i="33"/>
  <c r="EX76" i="33" s="1"/>
  <c r="MN76" i="33" s="1"/>
  <c r="DV77" i="33"/>
  <c r="FN77" i="33" s="1"/>
  <c r="ND77" i="33" s="1"/>
  <c r="DD78" i="33"/>
  <c r="EV78" i="33" s="1"/>
  <c r="ML78" i="33" s="1"/>
  <c r="CR77" i="33"/>
  <c r="QV76" i="33"/>
  <c r="QW76" i="33"/>
  <c r="OI76" i="33"/>
  <c r="NN77" i="33"/>
  <c r="AQ77" i="33"/>
  <c r="BM77" i="33" s="1"/>
  <c r="AB77" i="33"/>
  <c r="IN77" i="33"/>
  <c r="NW77" i="33"/>
  <c r="NM77" i="33"/>
  <c r="IY78" i="33"/>
  <c r="AM78" i="33"/>
  <c r="BI78" i="33" s="1"/>
  <c r="NQ77" i="33"/>
  <c r="NT77"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HM77" i="33" l="1"/>
  <c r="KA77" i="33" s="1"/>
  <c r="JL77" i="33"/>
  <c r="KW77" i="33"/>
  <c r="FU77" i="33" s="1"/>
  <c r="QU77" i="33" s="1"/>
  <c r="LS78" i="33"/>
  <c r="LE76" i="33"/>
  <c r="GC76" i="33" s="1"/>
  <c r="OO76" i="33" s="1"/>
  <c r="LJ77" i="33"/>
  <c r="GH77" i="33" s="1"/>
  <c r="RH77" i="33" s="1"/>
  <c r="IS77" i="33"/>
  <c r="AG77" i="33"/>
  <c r="BC77" i="33" s="1"/>
  <c r="BY77" i="33" s="1"/>
  <c r="CU77" i="33" s="1"/>
  <c r="LA77" i="33"/>
  <c r="FY77" i="33" s="1"/>
  <c r="OK77" i="33" s="1"/>
  <c r="GI76" i="33"/>
  <c r="GP76" i="33"/>
  <c r="HL76" i="33" s="1"/>
  <c r="JZ76" i="33" s="1"/>
  <c r="GN78" i="33"/>
  <c r="HJ78" i="33" s="1"/>
  <c r="JX78" i="33" s="1"/>
  <c r="HF77" i="33"/>
  <c r="MH78" i="33" s="1"/>
  <c r="DN77" i="33"/>
  <c r="FF77" i="33" s="1"/>
  <c r="MV77" i="33" s="1"/>
  <c r="CI77" i="33"/>
  <c r="CV78" i="33"/>
  <c r="NS77" i="33"/>
  <c r="AX77" i="33"/>
  <c r="BT77" i="33" s="1"/>
  <c r="AI77" i="33"/>
  <c r="BE77" i="33" s="1"/>
  <c r="IU77" i="33"/>
  <c r="AC77" i="33"/>
  <c r="IO77" i="33"/>
  <c r="CA77" i="33"/>
  <c r="NL77" i="33"/>
  <c r="NY77" i="33"/>
  <c r="IR77" i="33"/>
  <c r="AF77" i="33"/>
  <c r="IK77" i="33"/>
  <c r="Y77" i="33"/>
  <c r="Z77" i="33"/>
  <c r="IL77" i="33"/>
  <c r="CE78" i="33"/>
  <c r="LA176" i="32"/>
  <c r="LJ176" i="32"/>
  <c r="LI175" i="32"/>
  <c r="LX175" i="32"/>
  <c r="JW176" i="32"/>
  <c r="KF176" i="32"/>
  <c r="JN177" i="32"/>
  <c r="JD177" i="32" s="1"/>
  <c r="JO176" i="32"/>
  <c r="JI176" i="32"/>
  <c r="JJ176" i="32" s="1"/>
  <c r="AD74" i="32"/>
  <c r="AG75" i="32"/>
  <c r="KT175" i="32"/>
  <c r="KE175" i="32"/>
  <c r="LP176" i="32"/>
  <c r="LY176" i="32"/>
  <c r="KL176" i="32"/>
  <c r="KU176" i="32"/>
  <c r="OT77" i="33" l="1"/>
  <c r="OG77" i="33"/>
  <c r="JC77" i="33"/>
  <c r="JP78" i="33"/>
  <c r="JO77" i="33"/>
  <c r="RC76" i="33"/>
  <c r="QY77" i="33"/>
  <c r="QN77" i="33"/>
  <c r="PR77" i="33" s="1"/>
  <c r="ER77" i="33" s="1"/>
  <c r="OU76" i="33"/>
  <c r="RI76" i="33"/>
  <c r="IB77" i="33"/>
  <c r="KP77" i="33" s="1"/>
  <c r="PX76" i="33"/>
  <c r="PB76" i="33" s="1"/>
  <c r="EB76" i="33" s="1"/>
  <c r="LR77" i="33"/>
  <c r="PV78" i="33"/>
  <c r="OZ78" i="33" s="1"/>
  <c r="DZ78" i="33" s="1"/>
  <c r="LP79" i="33"/>
  <c r="GX77" i="33"/>
  <c r="LZ78" i="33" s="1"/>
  <c r="DQ77" i="33"/>
  <c r="FI77" i="33" s="1"/>
  <c r="MY77" i="33" s="1"/>
  <c r="DE77" i="33"/>
  <c r="EW77" i="33" s="1"/>
  <c r="MM77" i="33" s="1"/>
  <c r="DR78" i="33"/>
  <c r="FJ78" i="33" s="1"/>
  <c r="MZ78" i="33" s="1"/>
  <c r="CW77" i="33"/>
  <c r="DA78" i="33"/>
  <c r="CP77" i="33"/>
  <c r="AK77" i="33"/>
  <c r="IW77" i="33"/>
  <c r="IQ77" i="33"/>
  <c r="AE77" i="33"/>
  <c r="NK78" i="33"/>
  <c r="AV77" i="33"/>
  <c r="BR77" i="33" s="1"/>
  <c r="NX78" i="33"/>
  <c r="NO78" i="33"/>
  <c r="AU77" i="33"/>
  <c r="BQ77" i="33" s="1"/>
  <c r="X77" i="33"/>
  <c r="IJ77" i="33"/>
  <c r="BB77" i="33"/>
  <c r="BX77" i="33" s="1"/>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JJ77" i="33" l="1"/>
  <c r="JU78" i="33"/>
  <c r="JQ77" i="33"/>
  <c r="HB78" i="33"/>
  <c r="MD79" i="33" s="1"/>
  <c r="HA77" i="33"/>
  <c r="QI77" i="33" s="1"/>
  <c r="PM77" i="33" s="1"/>
  <c r="EM77" i="33" s="1"/>
  <c r="LL77" i="33"/>
  <c r="GJ77" i="33" s="1"/>
  <c r="OV77" i="33" s="1"/>
  <c r="HT77" i="33"/>
  <c r="KH77" i="33" s="1"/>
  <c r="KT78" i="33"/>
  <c r="FR78" i="33" s="1"/>
  <c r="QR78" i="33" s="1"/>
  <c r="KV76" i="33"/>
  <c r="FT76" i="33" s="1"/>
  <c r="QT76" i="33" s="1"/>
  <c r="QF77" i="33"/>
  <c r="PJ77" i="33" s="1"/>
  <c r="EJ77" i="33" s="1"/>
  <c r="GO77" i="33"/>
  <c r="PW77" i="33" s="1"/>
  <c r="PA77" i="33" s="1"/>
  <c r="EA77" i="33" s="1"/>
  <c r="DL77" i="33"/>
  <c r="FD77" i="33" s="1"/>
  <c r="MT77" i="33" s="1"/>
  <c r="DW78" i="33"/>
  <c r="FO78" i="33" s="1"/>
  <c r="NE78" i="33" s="1"/>
  <c r="DS77" i="33"/>
  <c r="FK77" i="33" s="1"/>
  <c r="NA77" i="33" s="1"/>
  <c r="CN77" i="33"/>
  <c r="CQ77" i="33"/>
  <c r="CM77" i="33"/>
  <c r="CT77" i="33"/>
  <c r="II78" i="33"/>
  <c r="W78" i="33"/>
  <c r="AA78" i="33"/>
  <c r="AW78" i="33" s="1"/>
  <c r="BS78" i="33" s="1"/>
  <c r="IM78" i="33"/>
  <c r="BG77" i="33"/>
  <c r="CC77" i="33" s="1"/>
  <c r="AT77" i="33"/>
  <c r="BP77" i="33" s="1"/>
  <c r="BA77" i="33"/>
  <c r="BW77" i="33" s="1"/>
  <c r="QJ78" i="33"/>
  <c r="PN78" i="33" s="1"/>
  <c r="EN78" i="33" s="1"/>
  <c r="NJ77" i="33"/>
  <c r="AJ78" i="33"/>
  <c r="IV78" i="33"/>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HX78" i="33" l="1"/>
  <c r="KL78" i="33" s="1"/>
  <c r="JG77" i="33"/>
  <c r="JH77" i="33"/>
  <c r="JN77" i="33"/>
  <c r="NZ78" i="33"/>
  <c r="AL78" i="33" s="1"/>
  <c r="HG78" i="33"/>
  <c r="MI79" i="33" s="1"/>
  <c r="OF76" i="33"/>
  <c r="RJ77" i="33"/>
  <c r="MC78" i="33"/>
  <c r="HW77" i="33"/>
  <c r="KK77" i="33" s="1"/>
  <c r="OD78" i="33"/>
  <c r="LD77" i="33"/>
  <c r="GB77" i="33" s="1"/>
  <c r="RB77" i="33" s="1"/>
  <c r="LQ78" i="33"/>
  <c r="HK77" i="33"/>
  <c r="JY77" i="33" s="1"/>
  <c r="DM77" i="33"/>
  <c r="FE77" i="33" s="1"/>
  <c r="MU77" i="33" s="1"/>
  <c r="JK77" i="33"/>
  <c r="GV77" i="33"/>
  <c r="QD77" i="33" s="1"/>
  <c r="PH77" i="33" s="1"/>
  <c r="EH77" i="33" s="1"/>
  <c r="HC77" i="33"/>
  <c r="HY77" i="33" s="1"/>
  <c r="KM77" i="33" s="1"/>
  <c r="DI77" i="33"/>
  <c r="FA77" i="33" s="1"/>
  <c r="MQ77" i="33" s="1"/>
  <c r="DP77" i="33"/>
  <c r="FH77" i="33" s="1"/>
  <c r="MX77" i="33" s="1"/>
  <c r="DJ77" i="33"/>
  <c r="FB77" i="33" s="1"/>
  <c r="MR77" i="33" s="1"/>
  <c r="CS77" i="33"/>
  <c r="CL77" i="33"/>
  <c r="CO78" i="33"/>
  <c r="CY77" i="33"/>
  <c r="LH78" i="33"/>
  <c r="GF78" i="33" s="1"/>
  <c r="V77" i="33"/>
  <c r="IH77" i="33"/>
  <c r="NH79" i="33"/>
  <c r="BF78" i="33"/>
  <c r="CB78" i="33" s="1"/>
  <c r="AS78" i="33"/>
  <c r="BO78" i="33" s="1"/>
  <c r="W75" i="32"/>
  <c r="AK75" i="32" s="1"/>
  <c r="LJ177" i="32"/>
  <c r="LA177" i="32"/>
  <c r="LP177" i="32"/>
  <c r="LY177" i="32"/>
  <c r="LX176" i="32"/>
  <c r="KT176" i="32"/>
  <c r="KU177" i="32"/>
  <c r="KL177" i="32"/>
  <c r="JW177" i="32"/>
  <c r="KF177" i="32"/>
  <c r="LG77" i="33"/>
  <c r="GE77" i="33" s="1"/>
  <c r="KU77" i="33"/>
  <c r="FS77" i="33" s="1"/>
  <c r="KE176" i="32"/>
  <c r="LI176" i="32"/>
  <c r="JI177" i="32"/>
  <c r="JJ177" i="32" s="1"/>
  <c r="JN178" i="32"/>
  <c r="JD178" i="32" s="1"/>
  <c r="JO177" i="32"/>
  <c r="IC78" i="33" l="1"/>
  <c r="KQ78" i="33" s="1"/>
  <c r="LX78" i="33"/>
  <c r="HR77" i="33"/>
  <c r="KF77" i="33" s="1"/>
  <c r="JS77" i="33"/>
  <c r="JI78" i="33"/>
  <c r="JF77" i="33"/>
  <c r="JM77" i="33"/>
  <c r="QO78" i="33"/>
  <c r="PS78" i="33" s="1"/>
  <c r="ES78" i="33" s="1"/>
  <c r="IX78" i="33"/>
  <c r="GS77" i="33"/>
  <c r="LU78" i="33" s="1"/>
  <c r="GT77" i="33"/>
  <c r="HP77" i="33" s="1"/>
  <c r="KD77" i="33" s="1"/>
  <c r="ON77" i="33"/>
  <c r="GW77" i="33"/>
  <c r="LY78" i="33" s="1"/>
  <c r="QK77" i="33"/>
  <c r="PO77" i="33" s="1"/>
  <c r="EO77" i="33" s="1"/>
  <c r="ME78" i="33"/>
  <c r="GZ77" i="33"/>
  <c r="QH77" i="33" s="1"/>
  <c r="PL77" i="33" s="1"/>
  <c r="EL77" i="33" s="1"/>
  <c r="DK78" i="33"/>
  <c r="FC78" i="33" s="1"/>
  <c r="MS78" i="33" s="1"/>
  <c r="DH77" i="33"/>
  <c r="EZ77" i="33" s="1"/>
  <c r="MP77" i="33" s="1"/>
  <c r="DO77" i="33"/>
  <c r="FG77" i="33" s="1"/>
  <c r="MW77" i="33" s="1"/>
  <c r="DU77" i="33"/>
  <c r="FM77" i="33" s="1"/>
  <c r="NC77" i="33" s="1"/>
  <c r="CX78" i="33"/>
  <c r="CK78" i="33"/>
  <c r="RE77" i="33"/>
  <c r="RF78" i="33"/>
  <c r="QS77" i="33"/>
  <c r="LB77" i="33"/>
  <c r="FZ77" i="33" s="1"/>
  <c r="OR78" i="33"/>
  <c r="NV79" i="33"/>
  <c r="BH78" i="33"/>
  <c r="CD78" i="33" s="1"/>
  <c r="T79" i="33"/>
  <c r="IF79" i="33"/>
  <c r="NR78" i="33"/>
  <c r="GR77" i="33"/>
  <c r="AR77" i="33"/>
  <c r="BN77" i="33" s="1"/>
  <c r="OQ77" i="33"/>
  <c r="OE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JE78" i="33" l="1"/>
  <c r="JR78" i="33"/>
  <c r="HO77" i="33"/>
  <c r="KC77" i="33" s="1"/>
  <c r="QA77" i="33"/>
  <c r="PE77" i="33" s="1"/>
  <c r="EE77" i="33" s="1"/>
  <c r="LV78" i="33"/>
  <c r="LM78" i="33"/>
  <c r="GK78" i="33" s="1"/>
  <c r="OW78" i="33" s="1"/>
  <c r="QE77" i="33"/>
  <c r="PI77" i="33" s="1"/>
  <c r="EI77" i="33" s="1"/>
  <c r="QB77" i="33"/>
  <c r="PF77" i="33" s="1"/>
  <c r="EF77" i="33" s="1"/>
  <c r="HS77" i="33"/>
  <c r="KG77" i="33" s="1"/>
  <c r="HV77" i="33"/>
  <c r="KJ77" i="33" s="1"/>
  <c r="LI77" i="33"/>
  <c r="GG77" i="33" s="1"/>
  <c r="RG77" i="33" s="1"/>
  <c r="MB78" i="33"/>
  <c r="GY77" i="33"/>
  <c r="MA78" i="33" s="1"/>
  <c r="HE77" i="33"/>
  <c r="MG78" i="33" s="1"/>
  <c r="DG78" i="33"/>
  <c r="EY78" i="33" s="1"/>
  <c r="MO78" i="33" s="1"/>
  <c r="DT78" i="33"/>
  <c r="FL78" i="33" s="1"/>
  <c r="NB78" i="33" s="1"/>
  <c r="GU78" i="33"/>
  <c r="QC78" i="33" s="1"/>
  <c r="PG78" i="33" s="1"/>
  <c r="EG78" i="33" s="1"/>
  <c r="CZ78" i="33"/>
  <c r="CJ77" i="33"/>
  <c r="QZ77" i="33"/>
  <c r="OL77" i="33"/>
  <c r="AH79" i="33"/>
  <c r="IT79" i="33"/>
  <c r="IP78" i="33"/>
  <c r="AD78" i="33"/>
  <c r="NI78" i="33"/>
  <c r="NP78" i="33"/>
  <c r="LT78" i="33"/>
  <c r="HN77" i="33"/>
  <c r="KB77" i="33" s="1"/>
  <c r="PZ77" i="33"/>
  <c r="PD77" i="33" s="1"/>
  <c r="ED77" i="33" s="1"/>
  <c r="NU78" i="33"/>
  <c r="OA79" i="33"/>
  <c r="AP79" i="33"/>
  <c r="BL79" i="33" s="1"/>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LD177" i="32"/>
  <c r="LE178" i="32"/>
  <c r="KX178" i="32" s="1"/>
  <c r="KY178" i="32" s="1"/>
  <c r="KZ178" i="32" s="1"/>
  <c r="LF177" i="32"/>
  <c r="KY77" i="33" l="1"/>
  <c r="FW77" i="33" s="1"/>
  <c r="QW77" i="33" s="1"/>
  <c r="OS77" i="33"/>
  <c r="JD77" i="33"/>
  <c r="GQ78" i="33"/>
  <c r="HM78" i="33" s="1"/>
  <c r="KA78" i="33" s="1"/>
  <c r="QM77" i="33"/>
  <c r="PQ77" i="33" s="1"/>
  <c r="EQ77" i="33" s="1"/>
  <c r="RK78" i="33"/>
  <c r="LC77" i="33"/>
  <c r="GA77" i="33" s="1"/>
  <c r="NQ78" i="33" s="1"/>
  <c r="IO78" i="33" s="1"/>
  <c r="KZ77" i="33"/>
  <c r="FX77" i="33" s="1"/>
  <c r="QX77" i="33" s="1"/>
  <c r="HD78" i="33"/>
  <c r="MF79" i="33" s="1"/>
  <c r="HU77" i="33"/>
  <c r="KI77" i="33" s="1"/>
  <c r="DV78" i="33"/>
  <c r="FN78" i="33" s="1"/>
  <c r="ND78" i="33" s="1"/>
  <c r="JT78" i="33"/>
  <c r="QG77" i="33"/>
  <c r="PK77" i="33" s="1"/>
  <c r="EK77" i="33" s="1"/>
  <c r="IA77" i="33"/>
  <c r="KO77" i="33" s="1"/>
  <c r="HQ78" i="33"/>
  <c r="KE78" i="33" s="1"/>
  <c r="DF77" i="33"/>
  <c r="EX77" i="33" s="1"/>
  <c r="MN77" i="33" s="1"/>
  <c r="LW79" i="33"/>
  <c r="CH79" i="33"/>
  <c r="RD77" i="33"/>
  <c r="KX77" i="33"/>
  <c r="FV77" i="33" s="1"/>
  <c r="BD79" i="33"/>
  <c r="BZ79" i="33" s="1"/>
  <c r="U78" i="33"/>
  <c r="AQ78" i="33" s="1"/>
  <c r="IG78" i="33"/>
  <c r="AG78" i="33"/>
  <c r="BC78" i="33" s="1"/>
  <c r="BY78" i="33" s="1"/>
  <c r="IS78" i="33"/>
  <c r="AB78" i="33"/>
  <c r="IN78" i="33"/>
  <c r="AZ78" i="33"/>
  <c r="BV78" i="33" s="1"/>
  <c r="NW78" i="33"/>
  <c r="IY79" i="33"/>
  <c r="AM79" i="33"/>
  <c r="BI79" i="33" s="1"/>
  <c r="OP77"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FY78" i="33" s="1"/>
  <c r="LX177" i="32"/>
  <c r="HF78" i="33" l="1"/>
  <c r="MH79" i="33" s="1"/>
  <c r="OI77" i="33"/>
  <c r="LS79" i="33"/>
  <c r="JB79" i="33"/>
  <c r="PY78" i="33"/>
  <c r="PC78" i="33" s="1"/>
  <c r="EC78" i="33" s="1"/>
  <c r="LK77" i="33"/>
  <c r="GI77" i="33" s="1"/>
  <c r="OU77" i="33" s="1"/>
  <c r="OJ77" i="33"/>
  <c r="HZ78" i="33"/>
  <c r="KN78" i="33" s="1"/>
  <c r="QL78" i="33"/>
  <c r="PP78" i="33" s="1"/>
  <c r="EP78" i="33" s="1"/>
  <c r="LE77" i="33"/>
  <c r="GC77" i="33" s="1"/>
  <c r="RC77" i="33" s="1"/>
  <c r="RA77" i="33"/>
  <c r="OM77" i="33"/>
  <c r="GP77" i="33"/>
  <c r="HL77" i="33" s="1"/>
  <c r="JZ77" i="33" s="1"/>
  <c r="DD79" i="33"/>
  <c r="EV79" i="33" s="1"/>
  <c r="ML79" i="33" s="1"/>
  <c r="CU78" i="33"/>
  <c r="CV79" i="33"/>
  <c r="CR78" i="33"/>
  <c r="QY78" i="33"/>
  <c r="QV77" i="33"/>
  <c r="AC78" i="33"/>
  <c r="AY78" i="33" s="1"/>
  <c r="BU78" i="33" s="1"/>
  <c r="OH77" i="33"/>
  <c r="NN78" i="33"/>
  <c r="NT78" i="33"/>
  <c r="IB78" i="33"/>
  <c r="KP78" i="33" s="1"/>
  <c r="QN78" i="33"/>
  <c r="PR78" i="33" s="1"/>
  <c r="ER78" i="33" s="1"/>
  <c r="IU78" i="33"/>
  <c r="AI78" i="33"/>
  <c r="AX78" i="33"/>
  <c r="BT78" i="33" s="1"/>
  <c r="NM78" i="33"/>
  <c r="BM78" i="33"/>
  <c r="NL78" i="33"/>
  <c r="CE79"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RI77" i="33" l="1"/>
  <c r="JL78" i="33"/>
  <c r="JP79" i="33"/>
  <c r="JO78" i="33"/>
  <c r="LJ78" i="33"/>
  <c r="GH78" i="33" s="1"/>
  <c r="RH78" i="33" s="1"/>
  <c r="OO77" i="33"/>
  <c r="LR78" i="33"/>
  <c r="PX77" i="33"/>
  <c r="PB77" i="33" s="1"/>
  <c r="EB77" i="33" s="1"/>
  <c r="GN79" i="33"/>
  <c r="PV79" i="33" s="1"/>
  <c r="OZ79" i="33" s="1"/>
  <c r="DZ79" i="33" s="1"/>
  <c r="DQ78" i="33"/>
  <c r="FI78" i="33" s="1"/>
  <c r="MY78" i="33" s="1"/>
  <c r="DN78" i="33"/>
  <c r="FF78" i="33" s="1"/>
  <c r="MV78" i="33" s="1"/>
  <c r="DR79" i="33"/>
  <c r="FJ79" i="33" s="1"/>
  <c r="MZ79" i="33" s="1"/>
  <c r="CI78" i="33"/>
  <c r="CQ78" i="33"/>
  <c r="DA79" i="33"/>
  <c r="CP78" i="33"/>
  <c r="QU78" i="33"/>
  <c r="LL78" i="33"/>
  <c r="GJ78"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JK78" i="33" l="1"/>
  <c r="JC78" i="33"/>
  <c r="JJ78" i="33"/>
  <c r="JU79" i="33"/>
  <c r="HB79" i="33"/>
  <c r="MD80" i="33" s="1"/>
  <c r="OT78" i="33"/>
  <c r="LP80" i="33"/>
  <c r="KV77" i="33"/>
  <c r="HJ79" i="33"/>
  <c r="JX79" i="33" s="1"/>
  <c r="GX78" i="33"/>
  <c r="HT78" i="33" s="1"/>
  <c r="KH78" i="33" s="1"/>
  <c r="DL78" i="33"/>
  <c r="FD78" i="33" s="1"/>
  <c r="MT78" i="33" s="1"/>
  <c r="HA78" i="33"/>
  <c r="QI78" i="33" s="1"/>
  <c r="PM78" i="33" s="1"/>
  <c r="EM78" i="33" s="1"/>
  <c r="DW79" i="33"/>
  <c r="FO79" i="33" s="1"/>
  <c r="NE79" i="33" s="1"/>
  <c r="DM78" i="33"/>
  <c r="FE78" i="33" s="1"/>
  <c r="GW78" i="33" s="1"/>
  <c r="QE78" i="33" s="1"/>
  <c r="DE78" i="33"/>
  <c r="EW78" i="33" s="1"/>
  <c r="MM78" i="33" s="1"/>
  <c r="CW78" i="33"/>
  <c r="CT78" i="33"/>
  <c r="RJ78" i="33"/>
  <c r="OV78" i="33"/>
  <c r="NK79" i="33"/>
  <c r="AT78" i="33"/>
  <c r="BP78" i="33" s="1"/>
  <c r="AA79" i="33"/>
  <c r="IM79" i="33"/>
  <c r="IQ78" i="33"/>
  <c r="AE78" i="33"/>
  <c r="NZ79" i="33"/>
  <c r="AV78" i="33"/>
  <c r="BR78" i="33" s="1"/>
  <c r="AK78" i="33"/>
  <c r="IW78" i="33"/>
  <c r="IV79" i="33"/>
  <c r="AJ79" i="33"/>
  <c r="AU78" i="33"/>
  <c r="BQ78" i="33" s="1"/>
  <c r="U76" i="32"/>
  <c r="V76" i="32" s="1"/>
  <c r="W76" i="32" s="1"/>
  <c r="LA179" i="32"/>
  <c r="LJ179" i="32"/>
  <c r="LP179" i="32"/>
  <c r="LY179" i="32"/>
  <c r="JW179" i="32"/>
  <c r="KF179" i="32"/>
  <c r="LX178" i="32"/>
  <c r="KL179" i="32"/>
  <c r="KU179" i="32"/>
  <c r="KT79" i="33"/>
  <c r="FR79" i="33" s="1"/>
  <c r="JO179" i="32"/>
  <c r="JI179" i="32"/>
  <c r="JJ179" i="32" s="1"/>
  <c r="JN180" i="32"/>
  <c r="JD180" i="32" s="1"/>
  <c r="LI178" i="32"/>
  <c r="KE178" i="32"/>
  <c r="KT178" i="32"/>
  <c r="MU78" i="33" l="1"/>
  <c r="JQ78" i="33"/>
  <c r="JN78" i="33"/>
  <c r="HX79" i="33"/>
  <c r="KL79" i="33" s="1"/>
  <c r="QJ79" i="33"/>
  <c r="PN79" i="33" s="1"/>
  <c r="EN79" i="33" s="1"/>
  <c r="HG79" i="33"/>
  <c r="QO79" i="33" s="1"/>
  <c r="PS79" i="33" s="1"/>
  <c r="ES79" i="33" s="1"/>
  <c r="FT77" i="33"/>
  <c r="OF77" i="33" s="1"/>
  <c r="LZ79" i="33"/>
  <c r="HS78" i="33"/>
  <c r="KG78" i="33" s="1"/>
  <c r="LY79" i="33"/>
  <c r="QF78" i="33"/>
  <c r="PJ78" i="33" s="1"/>
  <c r="EJ78" i="33" s="1"/>
  <c r="GO78" i="33"/>
  <c r="HK78" i="33" s="1"/>
  <c r="JY78" i="33" s="1"/>
  <c r="GV78" i="33"/>
  <c r="HR78" i="33" s="1"/>
  <c r="KF78" i="33" s="1"/>
  <c r="DP78" i="33"/>
  <c r="FH78" i="33" s="1"/>
  <c r="MX78" i="33" s="1"/>
  <c r="DS78" i="33"/>
  <c r="FK78" i="33" s="1"/>
  <c r="NA78" i="33" s="1"/>
  <c r="HW78" i="33"/>
  <c r="KK78" i="33" s="1"/>
  <c r="MC79" i="33"/>
  <c r="CM78" i="33"/>
  <c r="CL78" i="33"/>
  <c r="CN78" i="33"/>
  <c r="QR79" i="33"/>
  <c r="IX79" i="33"/>
  <c r="AL79" i="33"/>
  <c r="II79" i="33"/>
  <c r="W79" i="33"/>
  <c r="BG78" i="33"/>
  <c r="CC78" i="33" s="1"/>
  <c r="BA78" i="33"/>
  <c r="BW78" i="33" s="1"/>
  <c r="AW79" i="33"/>
  <c r="BS79" i="33" s="1"/>
  <c r="NJ78" i="33"/>
  <c r="BF79" i="33"/>
  <c r="CB79" i="33" s="1"/>
  <c r="OD79" i="33"/>
  <c r="AB76" i="32"/>
  <c r="PI78" i="33"/>
  <c r="EI78" i="33" s="1"/>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JH78" i="33" l="1"/>
  <c r="JG78" i="33"/>
  <c r="JF78" i="33"/>
  <c r="IC79" i="33"/>
  <c r="KQ79" i="33" s="1"/>
  <c r="LH79" i="33"/>
  <c r="GF79" i="33" s="1"/>
  <c r="RF79" i="33" s="1"/>
  <c r="LM79" i="33"/>
  <c r="GK79" i="33" s="1"/>
  <c r="OW79" i="33" s="1"/>
  <c r="MI80" i="33"/>
  <c r="HC78" i="33"/>
  <c r="HY78" i="33" s="1"/>
  <c r="KM78" i="33" s="1"/>
  <c r="GZ78" i="33"/>
  <c r="MB79" i="33" s="1"/>
  <c r="QT77" i="33"/>
  <c r="LQ79" i="33"/>
  <c r="LD78" i="33"/>
  <c r="PW78" i="33"/>
  <c r="PA78" i="33" s="1"/>
  <c r="EA78" i="33" s="1"/>
  <c r="LX79" i="33"/>
  <c r="QD78" i="33"/>
  <c r="PH78" i="33" s="1"/>
  <c r="EH78" i="33" s="1"/>
  <c r="DI78" i="33"/>
  <c r="FA78" i="33" s="1"/>
  <c r="MQ78" i="33" s="1"/>
  <c r="DJ78" i="33"/>
  <c r="FB78" i="33" s="1"/>
  <c r="MR78" i="33" s="1"/>
  <c r="DH78" i="33"/>
  <c r="EZ78" i="33" s="1"/>
  <c r="MP78" i="33" s="1"/>
  <c r="CX79" i="33"/>
  <c r="CY78" i="33"/>
  <c r="CS78" i="33"/>
  <c r="CO79" i="33"/>
  <c r="RE78" i="33"/>
  <c r="GS78" i="33"/>
  <c r="HO78" i="33" s="1"/>
  <c r="KC78" i="33" s="1"/>
  <c r="GR78" i="33"/>
  <c r="LT79" i="33" s="1"/>
  <c r="NV80" i="33"/>
  <c r="BH79" i="33"/>
  <c r="CD79" i="33" s="1"/>
  <c r="NH80" i="33"/>
  <c r="V78" i="33"/>
  <c r="IH78" i="33"/>
  <c r="AS79" i="33"/>
  <c r="BO79" i="33" s="1"/>
  <c r="OQ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GA78" i="33" s="1"/>
  <c r="LE180" i="32"/>
  <c r="KX180" i="32" s="1"/>
  <c r="KY180" i="32" s="1"/>
  <c r="KZ180" i="32" s="1"/>
  <c r="LD179" i="32"/>
  <c r="LF179" i="32"/>
  <c r="JP179" i="32"/>
  <c r="JM78" i="33" l="1"/>
  <c r="JS78" i="33"/>
  <c r="JR79" i="33"/>
  <c r="JI79" i="33"/>
  <c r="RK79" i="33"/>
  <c r="QK78" i="33"/>
  <c r="PO78" i="33" s="1"/>
  <c r="EO78" i="33" s="1"/>
  <c r="ME79" i="33"/>
  <c r="QH78" i="33"/>
  <c r="PL78" i="33" s="1"/>
  <c r="EL78" i="33" s="1"/>
  <c r="HV78" i="33"/>
  <c r="KJ78" i="33" s="1"/>
  <c r="OR79" i="33"/>
  <c r="GB78" i="33"/>
  <c r="RB78" i="33" s="1"/>
  <c r="KU78" i="33"/>
  <c r="LB78" i="33"/>
  <c r="GT78" i="33"/>
  <c r="LV79" i="33" s="1"/>
  <c r="DU78" i="33"/>
  <c r="FM78" i="33" s="1"/>
  <c r="NC78" i="33" s="1"/>
  <c r="DT79" i="33"/>
  <c r="FL79" i="33" s="1"/>
  <c r="NB79" i="33" s="1"/>
  <c r="DK79" i="33"/>
  <c r="FC79" i="33" s="1"/>
  <c r="MS79" i="33" s="1"/>
  <c r="DO78" i="33"/>
  <c r="FG78" i="33" s="1"/>
  <c r="MW78" i="33" s="1"/>
  <c r="CZ79" i="33"/>
  <c r="CK79" i="33"/>
  <c r="RA78" i="33"/>
  <c r="PZ78" i="33"/>
  <c r="PD78" i="33" s="1"/>
  <c r="ED78" i="33" s="1"/>
  <c r="HN78" i="33"/>
  <c r="KB78" i="33" s="1"/>
  <c r="LU79" i="33"/>
  <c r="QA78" i="33"/>
  <c r="PE78" i="33" s="1"/>
  <c r="EE78" i="33" s="1"/>
  <c r="NU79" i="33"/>
  <c r="NI79" i="33"/>
  <c r="OA80" i="33"/>
  <c r="AR78" i="33"/>
  <c r="BN78" i="33" s="1"/>
  <c r="T80" i="33"/>
  <c r="AP80" i="33" s="1"/>
  <c r="IF80" i="33"/>
  <c r="IT80" i="33"/>
  <c r="AH80" i="33"/>
  <c r="OM78"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JE79" i="33" l="1"/>
  <c r="JT79" i="33"/>
  <c r="NR79" i="33"/>
  <c r="IP79" i="33" s="1"/>
  <c r="HE78" i="33"/>
  <c r="QM78" i="33" s="1"/>
  <c r="PQ78" i="33" s="1"/>
  <c r="EQ78" i="33" s="1"/>
  <c r="LI78" i="33"/>
  <c r="GG78" i="33" s="1"/>
  <c r="RG78" i="33" s="1"/>
  <c r="HD79" i="33"/>
  <c r="MF80" i="33" s="1"/>
  <c r="QB78" i="33"/>
  <c r="PF78" i="33" s="1"/>
  <c r="EF78" i="33" s="1"/>
  <c r="ON78" i="33"/>
  <c r="FS78" i="33"/>
  <c r="FZ78" i="33"/>
  <c r="NP79" i="33" s="1"/>
  <c r="HP78" i="33"/>
  <c r="KD78" i="33" s="1"/>
  <c r="GY78" i="33"/>
  <c r="HU78" i="33" s="1"/>
  <c r="KI78" i="33" s="1"/>
  <c r="GU79" i="33"/>
  <c r="QC79" i="33" s="1"/>
  <c r="PG79" i="33" s="1"/>
  <c r="EG79" i="33" s="1"/>
  <c r="DG79" i="33"/>
  <c r="EY79" i="33" s="1"/>
  <c r="GQ79" i="33" s="1"/>
  <c r="DV79" i="33"/>
  <c r="FN79" i="33" s="1"/>
  <c r="ND79" i="33" s="1"/>
  <c r="CJ78" i="33"/>
  <c r="KY78" i="33"/>
  <c r="BL80" i="33"/>
  <c r="IY80" i="33"/>
  <c r="AM80" i="33"/>
  <c r="BI80" i="33" s="1"/>
  <c r="NQ79" i="33"/>
  <c r="BD80" i="33"/>
  <c r="BZ80" i="33" s="1"/>
  <c r="U79" i="33"/>
  <c r="IG79" i="33"/>
  <c r="AG79" i="33"/>
  <c r="IS79" i="33"/>
  <c r="AD79"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X78" i="33"/>
  <c r="FV78" i="33" s="1"/>
  <c r="KC181" i="32"/>
  <c r="JS181" i="32" s="1"/>
  <c r="JX180" i="32"/>
  <c r="JY180" i="32" s="1"/>
  <c r="KD180" i="32"/>
  <c r="MO79" i="33" l="1"/>
  <c r="JD78" i="33"/>
  <c r="OS78" i="33"/>
  <c r="IA78" i="33"/>
  <c r="KO78" i="33" s="1"/>
  <c r="MG79" i="33"/>
  <c r="QL79" i="33"/>
  <c r="PP79" i="33" s="1"/>
  <c r="EP79" i="33" s="1"/>
  <c r="HZ79" i="33"/>
  <c r="KN79" i="33" s="1"/>
  <c r="HF79" i="33"/>
  <c r="MH80" i="33" s="1"/>
  <c r="KZ78" i="33"/>
  <c r="FX78" i="33" s="1"/>
  <c r="OJ78" i="33" s="1"/>
  <c r="OL78" i="33"/>
  <c r="QZ78" i="33"/>
  <c r="OE78" i="33"/>
  <c r="QS78" i="33"/>
  <c r="FW78" i="33"/>
  <c r="QW78" i="33" s="1"/>
  <c r="MA79" i="33"/>
  <c r="QG78" i="33"/>
  <c r="PK78" i="33" s="1"/>
  <c r="EK78" i="33" s="1"/>
  <c r="HQ79" i="33"/>
  <c r="KE79" i="33" s="1"/>
  <c r="LW80" i="33"/>
  <c r="DF78" i="33"/>
  <c r="EX78" i="33" s="1"/>
  <c r="MN78" i="33" s="1"/>
  <c r="CV80" i="33"/>
  <c r="CH80" i="33"/>
  <c r="RD78" i="33"/>
  <c r="QV78" i="33"/>
  <c r="LA79" i="33"/>
  <c r="FY79" i="33" s="1"/>
  <c r="CE80" i="33"/>
  <c r="NN79" i="33"/>
  <c r="BC79" i="33"/>
  <c r="BY79" i="33" s="1"/>
  <c r="IO79" i="33"/>
  <c r="AC79" i="33"/>
  <c r="AB79" i="33"/>
  <c r="IN79" i="33"/>
  <c r="LS80" i="33"/>
  <c r="PY79" i="33"/>
  <c r="PC79" i="33" s="1"/>
  <c r="E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QX78" i="33" l="1"/>
  <c r="JB80" i="33"/>
  <c r="JP80" i="33"/>
  <c r="OI78" i="33"/>
  <c r="LJ79" i="33"/>
  <c r="GH79" i="33" s="1"/>
  <c r="RH79" i="33" s="1"/>
  <c r="QN79" i="33"/>
  <c r="PR79" i="33" s="1"/>
  <c r="ER79" i="33" s="1"/>
  <c r="IB79" i="33"/>
  <c r="KP79" i="33" s="1"/>
  <c r="LE78" i="33"/>
  <c r="GC78" i="33" s="1"/>
  <c r="OO78" i="33" s="1"/>
  <c r="GP78" i="33"/>
  <c r="PX78" i="33" s="1"/>
  <c r="PB78" i="33" s="1"/>
  <c r="EB78" i="33" s="1"/>
  <c r="DR80" i="33"/>
  <c r="FJ80" i="33" s="1"/>
  <c r="MZ80" i="33" s="1"/>
  <c r="DD80" i="33"/>
  <c r="EV80" i="33" s="1"/>
  <c r="GN80" i="33" s="1"/>
  <c r="LP81" i="33" s="1"/>
  <c r="DA80" i="33"/>
  <c r="CI79" i="33"/>
  <c r="CU79" i="33"/>
  <c r="CR79" i="33"/>
  <c r="RI78" i="33"/>
  <c r="QY79" i="33"/>
  <c r="IL79" i="33"/>
  <c r="KW79" i="33"/>
  <c r="FU79" i="33" s="1"/>
  <c r="Z79" i="33"/>
  <c r="AV79" i="33" s="1"/>
  <c r="OK79" i="33"/>
  <c r="NL79" i="33"/>
  <c r="AI79" i="33"/>
  <c r="IU79" i="33"/>
  <c r="AX79" i="33"/>
  <c r="BT79" i="33" s="1"/>
  <c r="NT79" i="33"/>
  <c r="NO80" i="33"/>
  <c r="AY79" i="33"/>
  <c r="BU79" i="33" s="1"/>
  <c r="Y79" i="33"/>
  <c r="IK79" i="33"/>
  <c r="OU78" i="33"/>
  <c r="KL181" i="32"/>
  <c r="KU181" i="32"/>
  <c r="LI180" i="32"/>
  <c r="JI181" i="32"/>
  <c r="JJ181" i="32" s="1"/>
  <c r="JN182" i="32"/>
  <c r="JD182" i="32" s="1"/>
  <c r="JO181" i="32"/>
  <c r="KF181" i="32"/>
  <c r="JW181" i="32"/>
  <c r="LP181" i="32"/>
  <c r="LY181" i="32"/>
  <c r="AA77" i="32"/>
  <c r="S77" i="32"/>
  <c r="T77" i="32" s="1"/>
  <c r="LA181" i="32"/>
  <c r="LJ181" i="32"/>
  <c r="KT180" i="32"/>
  <c r="LX180" i="32"/>
  <c r="KE180" i="32"/>
  <c r="ML80" i="33" l="1"/>
  <c r="OT79" i="33"/>
  <c r="JO79" i="33"/>
  <c r="JL79" i="33"/>
  <c r="JC79" i="33"/>
  <c r="JU80" i="33"/>
  <c r="LL79" i="33"/>
  <c r="GJ79" i="33" s="1"/>
  <c r="RJ79" i="33" s="1"/>
  <c r="RC78" i="33"/>
  <c r="HB80" i="33"/>
  <c r="QJ80" i="33" s="1"/>
  <c r="PN80" i="33" s="1"/>
  <c r="EN80" i="33" s="1"/>
  <c r="LR79" i="33"/>
  <c r="HL78" i="33"/>
  <c r="JZ78" i="33" s="1"/>
  <c r="HJ80" i="33"/>
  <c r="JX80" i="33" s="1"/>
  <c r="PV80" i="33"/>
  <c r="OZ80" i="33" s="1"/>
  <c r="DZ80" i="33" s="1"/>
  <c r="DW80" i="33"/>
  <c r="FO80" i="33" s="1"/>
  <c r="NE80" i="33" s="1"/>
  <c r="DN79" i="33"/>
  <c r="FF79" i="33" s="1"/>
  <c r="MV79" i="33" s="1"/>
  <c r="DE79" i="33"/>
  <c r="EW79" i="33" s="1"/>
  <c r="MM79" i="33" s="1"/>
  <c r="DQ79" i="33"/>
  <c r="FI79" i="33" s="1"/>
  <c r="MY79" i="33" s="1"/>
  <c r="CQ79" i="33"/>
  <c r="CP79" i="33"/>
  <c r="QU79" i="33"/>
  <c r="BR79" i="33"/>
  <c r="OG79" i="33"/>
  <c r="NK80" i="33"/>
  <c r="NX80" i="33"/>
  <c r="IM80" i="33"/>
  <c r="AA80" i="33"/>
  <c r="AW80" i="33" s="1"/>
  <c r="IJ79" i="33"/>
  <c r="X79" i="33"/>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R182" i="32"/>
  <c r="KH182" i="32" s="1"/>
  <c r="KS181" i="32"/>
  <c r="KM181" i="32"/>
  <c r="KN181" i="32" s="1"/>
  <c r="JJ79" i="33" l="1"/>
  <c r="JK79" i="33"/>
  <c r="HX80" i="33"/>
  <c r="KL80" i="33" s="1"/>
  <c r="KT80" i="33"/>
  <c r="FR80" i="33" s="1"/>
  <c r="OD80" i="33" s="1"/>
  <c r="MD81" i="33"/>
  <c r="HG80" i="33"/>
  <c r="MI81" i="33" s="1"/>
  <c r="HA79" i="33"/>
  <c r="HW79" i="33" s="1"/>
  <c r="KK79" i="33" s="1"/>
  <c r="OV79" i="33"/>
  <c r="GX79" i="33"/>
  <c r="QF79" i="33" s="1"/>
  <c r="PJ79" i="33" s="1"/>
  <c r="EJ79" i="33" s="1"/>
  <c r="GO79" i="33"/>
  <c r="PW79" i="33" s="1"/>
  <c r="PA79" i="33" s="1"/>
  <c r="EA79" i="33" s="1"/>
  <c r="DL79" i="33"/>
  <c r="FD79" i="33" s="1"/>
  <c r="GV79" i="33" s="1"/>
  <c r="QD79" i="33" s="1"/>
  <c r="DM79" i="33"/>
  <c r="FE79" i="33" s="1"/>
  <c r="MU79" i="33" s="1"/>
  <c r="CM79" i="33"/>
  <c r="CW79" i="33"/>
  <c r="CN79" i="33"/>
  <c r="QT78" i="33"/>
  <c r="IC80" i="33"/>
  <c r="KQ80" i="33" s="1"/>
  <c r="LH80" i="33"/>
  <c r="GF80" i="33" s="1"/>
  <c r="II80" i="33"/>
  <c r="W80" i="33"/>
  <c r="IW79" i="33"/>
  <c r="AK79" i="33"/>
  <c r="AL80" i="33"/>
  <c r="IX80" i="33"/>
  <c r="BB79" i="33"/>
  <c r="BX79" i="33" s="1"/>
  <c r="AE79" i="33"/>
  <c r="BA79" i="33" s="1"/>
  <c r="BW79" i="33" s="1"/>
  <c r="IQ79" i="33"/>
  <c r="BS80" i="33"/>
  <c r="AT79" i="33"/>
  <c r="BP79" i="33" s="1"/>
  <c r="AJ80" i="33"/>
  <c r="IV80" i="33"/>
  <c r="OF78"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QR80" i="33" l="1"/>
  <c r="MT79" i="33"/>
  <c r="JQ79" i="33"/>
  <c r="JH79" i="33"/>
  <c r="QO80" i="33"/>
  <c r="PS80" i="33" s="1"/>
  <c r="ES80" i="33" s="1"/>
  <c r="MC80" i="33"/>
  <c r="LD79" i="33"/>
  <c r="GB79" i="33" s="1"/>
  <c r="RB79" i="33" s="1"/>
  <c r="QI79" i="33"/>
  <c r="PM79" i="33" s="1"/>
  <c r="EM79" i="33" s="1"/>
  <c r="DI79" i="33"/>
  <c r="FA79" i="33" s="1"/>
  <c r="MQ79" i="33" s="1"/>
  <c r="JG79" i="33"/>
  <c r="LX80" i="33"/>
  <c r="HK79" i="33"/>
  <c r="JY79" i="33" s="1"/>
  <c r="HR79" i="33"/>
  <c r="KF79" i="33" s="1"/>
  <c r="LQ80" i="33"/>
  <c r="HT79" i="33"/>
  <c r="KH79" i="33" s="1"/>
  <c r="LZ80" i="33"/>
  <c r="GW79" i="33"/>
  <c r="QE79" i="33" s="1"/>
  <c r="PI79" i="33" s="1"/>
  <c r="EI79" i="33" s="1"/>
  <c r="DJ79" i="33"/>
  <c r="FB79" i="33" s="1"/>
  <c r="MR79" i="33" s="1"/>
  <c r="DS79" i="33"/>
  <c r="FK79" i="33" s="1"/>
  <c r="NA79" i="33" s="1"/>
  <c r="CS79" i="33"/>
  <c r="CL79" i="33"/>
  <c r="CT79" i="33"/>
  <c r="CO80" i="33"/>
  <c r="RF80" i="33"/>
  <c r="AS80" i="33"/>
  <c r="BO80" i="33" s="1"/>
  <c r="OR80" i="33"/>
  <c r="BH80" i="33"/>
  <c r="CD80" i="33" s="1"/>
  <c r="NJ79" i="33"/>
  <c r="BF80" i="33"/>
  <c r="CB80" i="33" s="1"/>
  <c r="NV81" i="33"/>
  <c r="BG79" i="33"/>
  <c r="CC79" i="33" s="1"/>
  <c r="NH81" i="33"/>
  <c r="JW182" i="32"/>
  <c r="KF182" i="32"/>
  <c r="LY182" i="32"/>
  <c r="LP182" i="32"/>
  <c r="LI181" i="32"/>
  <c r="KU79" i="33"/>
  <c r="FS79" i="33" s="1"/>
  <c r="KT181" i="32"/>
  <c r="LA182" i="32"/>
  <c r="LJ182" i="32"/>
  <c r="AF77" i="32"/>
  <c r="Y77" i="32"/>
  <c r="LX181" i="32"/>
  <c r="KL182" i="32"/>
  <c r="KU182" i="32"/>
  <c r="KE181" i="32"/>
  <c r="PH79" i="33"/>
  <c r="EH79" i="33" s="1"/>
  <c r="JN183" i="32"/>
  <c r="JD183" i="32" s="1"/>
  <c r="JI182" i="32"/>
  <c r="JJ182" i="32" s="1"/>
  <c r="JO182" i="32"/>
  <c r="JF79" i="33" l="1"/>
  <c r="JM79" i="33"/>
  <c r="JN79" i="33"/>
  <c r="JI80" i="33"/>
  <c r="LM80" i="33"/>
  <c r="GK80" i="33" s="1"/>
  <c r="OW80" i="33" s="1"/>
  <c r="LG79" i="33"/>
  <c r="GE79" i="33" s="1"/>
  <c r="OQ79" i="33" s="1"/>
  <c r="ON79" i="33"/>
  <c r="GS79" i="33"/>
  <c r="QA79" i="33" s="1"/>
  <c r="PE79" i="33" s="1"/>
  <c r="EE79" i="33" s="1"/>
  <c r="HC79" i="33"/>
  <c r="ME80" i="33" s="1"/>
  <c r="HS79" i="33"/>
  <c r="KG79" i="33" s="1"/>
  <c r="LY80" i="33"/>
  <c r="DP79" i="33"/>
  <c r="FH79" i="33" s="1"/>
  <c r="MX79" i="33" s="1"/>
  <c r="DK80" i="33"/>
  <c r="FC80" i="33" s="1"/>
  <c r="MS80" i="33" s="1"/>
  <c r="GT79" i="33"/>
  <c r="QB79" i="33" s="1"/>
  <c r="PF79" i="33" s="1"/>
  <c r="EF79" i="33" s="1"/>
  <c r="DH79" i="33"/>
  <c r="EZ79" i="33" s="1"/>
  <c r="MP79" i="33" s="1"/>
  <c r="DO79" i="33"/>
  <c r="FG79" i="33" s="1"/>
  <c r="MW79" i="33" s="1"/>
  <c r="CX80" i="33"/>
  <c r="CK80" i="33"/>
  <c r="CY79" i="33"/>
  <c r="CZ80" i="33"/>
  <c r="QS79" i="33"/>
  <c r="T81" i="33"/>
  <c r="AP81" i="33" s="1"/>
  <c r="IF81" i="33"/>
  <c r="NR80" i="33"/>
  <c r="IH79" i="33"/>
  <c r="V79" i="33"/>
  <c r="AH81" i="33"/>
  <c r="IT81" i="33"/>
  <c r="GR79" i="33"/>
  <c r="OE79" i="33"/>
  <c r="LB79" i="33"/>
  <c r="FZ79" i="33" s="1"/>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HO79" i="33" l="1"/>
  <c r="KC79" i="33" s="1"/>
  <c r="RK80" i="33"/>
  <c r="JT80" i="33"/>
  <c r="JS79" i="33"/>
  <c r="JE80" i="33"/>
  <c r="JR80" i="33"/>
  <c r="LU80" i="33"/>
  <c r="RE79" i="33"/>
  <c r="GZ79" i="33"/>
  <c r="MB80" i="33" s="1"/>
  <c r="QK79" i="33"/>
  <c r="PO79" i="33" s="1"/>
  <c r="EO79" i="33" s="1"/>
  <c r="HY79" i="33"/>
  <c r="KM79" i="33" s="1"/>
  <c r="HP79" i="33"/>
  <c r="KD79" i="33" s="1"/>
  <c r="GU80" i="33"/>
  <c r="QC80" i="33" s="1"/>
  <c r="PG80" i="33" s="1"/>
  <c r="EG80" i="33" s="1"/>
  <c r="LV80" i="33"/>
  <c r="KZ79" i="33"/>
  <c r="GY79" i="33"/>
  <c r="QG79" i="33" s="1"/>
  <c r="PK79" i="33" s="1"/>
  <c r="EK79" i="33" s="1"/>
  <c r="DG80" i="33"/>
  <c r="EY80" i="33" s="1"/>
  <c r="MO80" i="33" s="1"/>
  <c r="DU79" i="33"/>
  <c r="FM79" i="33" s="1"/>
  <c r="NC79" i="33" s="1"/>
  <c r="DT80" i="33"/>
  <c r="FL80" i="33" s="1"/>
  <c r="NB80" i="33" s="1"/>
  <c r="DV80" i="33"/>
  <c r="FN80" i="33" s="1"/>
  <c r="ND80" i="33" s="1"/>
  <c r="RA79" i="33"/>
  <c r="QZ79" i="33"/>
  <c r="HD80" i="33"/>
  <c r="QL80" i="33" s="1"/>
  <c r="KY79" i="33"/>
  <c r="FW79" i="33" s="1"/>
  <c r="BL81" i="33"/>
  <c r="OA81" i="33"/>
  <c r="HN79" i="33"/>
  <c r="KB79" i="33" s="1"/>
  <c r="PZ79" i="33"/>
  <c r="PD79" i="33" s="1"/>
  <c r="ED79" i="33" s="1"/>
  <c r="LT80" i="33"/>
  <c r="AR79" i="33"/>
  <c r="BN79" i="33" s="1"/>
  <c r="NI80" i="33"/>
  <c r="NU80" i="33"/>
  <c r="BD81" i="33"/>
  <c r="BZ81" i="33" s="1"/>
  <c r="AD80" i="33"/>
  <c r="IP80" i="33"/>
  <c r="OM79" i="33"/>
  <c r="OL79"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GQ80" i="33" l="1"/>
  <c r="LS81" i="33" s="1"/>
  <c r="QH79" i="33"/>
  <c r="PL79" i="33" s="1"/>
  <c r="EL79" i="33" s="1"/>
  <c r="HV79" i="33"/>
  <c r="KJ79" i="33" s="1"/>
  <c r="HE79" i="33"/>
  <c r="QM79" i="33" s="1"/>
  <c r="PQ79" i="33" s="1"/>
  <c r="EQ79" i="33" s="1"/>
  <c r="HF80" i="33"/>
  <c r="MH81" i="33" s="1"/>
  <c r="LI79" i="33"/>
  <c r="GG79" i="33" s="1"/>
  <c r="RG79" i="33" s="1"/>
  <c r="HQ80" i="33"/>
  <c r="KE80" i="33" s="1"/>
  <c r="LA80" i="33"/>
  <c r="FY80" i="33" s="1"/>
  <c r="QY80" i="33" s="1"/>
  <c r="LW81" i="33"/>
  <c r="FX79" i="33"/>
  <c r="QX79" i="33" s="1"/>
  <c r="HZ80" i="33"/>
  <c r="KN80" i="33" s="1"/>
  <c r="HU79" i="33"/>
  <c r="KI79" i="33" s="1"/>
  <c r="MA80" i="33"/>
  <c r="CJ79" i="33"/>
  <c r="CV81" i="33"/>
  <c r="CH81" i="33"/>
  <c r="QW79" i="33"/>
  <c r="MF81" i="33"/>
  <c r="KX79" i="33"/>
  <c r="FV79" i="33" s="1"/>
  <c r="OI79" i="33"/>
  <c r="NN80" i="33"/>
  <c r="AZ80" i="33"/>
  <c r="BV80" i="33" s="1"/>
  <c r="IY81" i="33"/>
  <c r="AM81" i="33"/>
  <c r="NQ80" i="33"/>
  <c r="IS80" i="33"/>
  <c r="AG80" i="33"/>
  <c r="IG80" i="33"/>
  <c r="U80" i="33"/>
  <c r="AQ80" i="33" s="1"/>
  <c r="BM80" i="33" s="1"/>
  <c r="NP80" i="33"/>
  <c r="NM80" i="33"/>
  <c r="LA183" i="32"/>
  <c r="LJ183" i="32"/>
  <c r="JW183" i="32"/>
  <c r="KF183" i="32"/>
  <c r="KL183" i="32"/>
  <c r="KU183" i="32"/>
  <c r="KE182" i="32"/>
  <c r="LY183" i="32"/>
  <c r="LP183" i="32"/>
  <c r="AD77" i="32"/>
  <c r="AG78" i="32"/>
  <c r="PP80" i="33"/>
  <c r="EP80" i="33" s="1"/>
  <c r="LX182" i="32"/>
  <c r="JI183" i="32"/>
  <c r="JJ183" i="32" s="1"/>
  <c r="JN184" i="32"/>
  <c r="JD184" i="32" s="1"/>
  <c r="JO183" i="32"/>
  <c r="LE79" i="33"/>
  <c r="GC79" i="33" s="1"/>
  <c r="LI182" i="32"/>
  <c r="KT182" i="32"/>
  <c r="LF79" i="33" l="1"/>
  <c r="GD79" i="33" s="1"/>
  <c r="RD79" i="33" s="1"/>
  <c r="PY80" i="33"/>
  <c r="PC80" i="33" s="1"/>
  <c r="EC80" i="33" s="1"/>
  <c r="HM80" i="33"/>
  <c r="KA80" i="33" s="1"/>
  <c r="JP81" i="33"/>
  <c r="JD79" i="33"/>
  <c r="JB81" i="33"/>
  <c r="IA79" i="33"/>
  <c r="KO79" i="33" s="1"/>
  <c r="OK80" i="33"/>
  <c r="IB80" i="33"/>
  <c r="KP80" i="33" s="1"/>
  <c r="QN80" i="33"/>
  <c r="PR80" i="33" s="1"/>
  <c r="ER80" i="33" s="1"/>
  <c r="NW80" i="33"/>
  <c r="AI80" i="33" s="1"/>
  <c r="BE80" i="33" s="1"/>
  <c r="MG80" i="33"/>
  <c r="OS79" i="33"/>
  <c r="OJ79" i="33"/>
  <c r="DF79" i="33"/>
  <c r="EX79" i="33" s="1"/>
  <c r="MN79" i="33" s="1"/>
  <c r="DR81" i="33"/>
  <c r="FJ81" i="33" s="1"/>
  <c r="MZ81" i="33" s="1"/>
  <c r="DD81" i="33"/>
  <c r="EV81" i="33" s="1"/>
  <c r="GN81" i="33" s="1"/>
  <c r="HJ81" i="33" s="1"/>
  <c r="JX81" i="33" s="1"/>
  <c r="KW80" i="33"/>
  <c r="CI80" i="33"/>
  <c r="CR80" i="33"/>
  <c r="RC79" i="33"/>
  <c r="QV79" i="33"/>
  <c r="OH79" i="33"/>
  <c r="AB80" i="33"/>
  <c r="IN80" i="33"/>
  <c r="BC80" i="33"/>
  <c r="BY80" i="33" s="1"/>
  <c r="BI81" i="33"/>
  <c r="CE81" i="33" s="1"/>
  <c r="Z80" i="33"/>
  <c r="IL80" i="33"/>
  <c r="Y80" i="33"/>
  <c r="AU80" i="33" s="1"/>
  <c r="IK80" i="33"/>
  <c r="NL80" i="33"/>
  <c r="NO81" i="33"/>
  <c r="IO80" i="33"/>
  <c r="AC80" i="33"/>
  <c r="OO79"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OP79" i="33" l="1"/>
  <c r="ML81" i="33"/>
  <c r="JC80" i="33"/>
  <c r="JL80" i="33"/>
  <c r="IU80" i="33"/>
  <c r="LL80" i="33"/>
  <c r="GJ80" i="33" s="1"/>
  <c r="RJ80" i="33" s="1"/>
  <c r="HB81" i="33"/>
  <c r="QJ81" i="33" s="1"/>
  <c r="PN81" i="33" s="1"/>
  <c r="EN81" i="33" s="1"/>
  <c r="FU80" i="33"/>
  <c r="PV81" i="33"/>
  <c r="OZ81" i="33" s="1"/>
  <c r="DZ81" i="33" s="1"/>
  <c r="LP82" i="33"/>
  <c r="DN80" i="33"/>
  <c r="FF80" i="33" s="1"/>
  <c r="MV80" i="33" s="1"/>
  <c r="DE80" i="33"/>
  <c r="EW80" i="33" s="1"/>
  <c r="GO80" i="33" s="1"/>
  <c r="HK80" i="33" s="1"/>
  <c r="JY80" i="33" s="1"/>
  <c r="GP79" i="33"/>
  <c r="LR80" i="33" s="1"/>
  <c r="DA81" i="33"/>
  <c r="CU80" i="33"/>
  <c r="RH80" i="33"/>
  <c r="RI79" i="33"/>
  <c r="BQ80" i="33"/>
  <c r="AY80" i="33"/>
  <c r="BU80" i="33" s="1"/>
  <c r="CA80" i="33"/>
  <c r="IM81" i="33"/>
  <c r="AA81" i="33"/>
  <c r="AW81" i="33" s="1"/>
  <c r="NT80" i="33"/>
  <c r="AX80" i="33"/>
  <c r="BT80" i="33" s="1"/>
  <c r="NK81" i="33"/>
  <c r="NS80" i="33"/>
  <c r="AV80" i="33"/>
  <c r="BR80" i="33" s="1"/>
  <c r="NZ81" i="33"/>
  <c r="IJ80" i="33"/>
  <c r="X80" i="33"/>
  <c r="OT80" i="33"/>
  <c r="OU79"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MM80" i="33" l="1"/>
  <c r="JO80" i="33"/>
  <c r="LH81" i="33"/>
  <c r="GF81" i="33" s="1"/>
  <c r="OR81" i="33" s="1"/>
  <c r="HX81" i="33"/>
  <c r="KL81" i="33" s="1"/>
  <c r="JU81" i="33"/>
  <c r="MD82" i="33"/>
  <c r="OV80" i="33"/>
  <c r="QU80" i="33"/>
  <c r="OG80" i="33"/>
  <c r="KT81" i="33"/>
  <c r="FR81" i="33" s="1"/>
  <c r="QR81" i="33" s="1"/>
  <c r="GX80" i="33"/>
  <c r="HT80" i="33" s="1"/>
  <c r="KH80" i="33" s="1"/>
  <c r="HL79" i="33"/>
  <c r="JZ79" i="33" s="1"/>
  <c r="PX79" i="33"/>
  <c r="PB79" i="33" s="1"/>
  <c r="EB79" i="33" s="1"/>
  <c r="DW81" i="33"/>
  <c r="FO81" i="33" s="1"/>
  <c r="NE81" i="33" s="1"/>
  <c r="DQ80" i="33"/>
  <c r="FI80" i="33" s="1"/>
  <c r="HA80" i="33" s="1"/>
  <c r="HW80" i="33" s="1"/>
  <c r="KK80" i="33" s="1"/>
  <c r="CQ80" i="33"/>
  <c r="CN80" i="33"/>
  <c r="CM80" i="33"/>
  <c r="CP80" i="33"/>
  <c r="CW80" i="33"/>
  <c r="PW80" i="33"/>
  <c r="PA80" i="33" s="1"/>
  <c r="EA80" i="33" s="1"/>
  <c r="LQ81" i="33"/>
  <c r="W81" i="33"/>
  <c r="AS81" i="33" s="1"/>
  <c r="II81" i="33"/>
  <c r="IR80" i="33"/>
  <c r="AF80" i="33"/>
  <c r="NX81" i="33"/>
  <c r="AT80" i="33"/>
  <c r="BP80" i="33" s="1"/>
  <c r="IX81" i="33"/>
  <c r="AL81" i="33"/>
  <c r="IQ80" i="33"/>
  <c r="AE80" i="33"/>
  <c r="NY80" i="33"/>
  <c r="BS81" i="33"/>
  <c r="W78" i="32"/>
  <c r="X78" i="32" s="1"/>
  <c r="JW184" i="32"/>
  <c r="KF184" i="32"/>
  <c r="LA184" i="32"/>
  <c r="LJ184" i="32"/>
  <c r="LX183" i="32"/>
  <c r="JN185" i="32"/>
  <c r="JD185" i="32" s="1"/>
  <c r="JI184" i="32"/>
  <c r="JJ184" i="32" s="1"/>
  <c r="JO184" i="32"/>
  <c r="LI183" i="32"/>
  <c r="KT183" i="32"/>
  <c r="LP184" i="32"/>
  <c r="LY184" i="32"/>
  <c r="KE183" i="32"/>
  <c r="KL184" i="32"/>
  <c r="KU184" i="32"/>
  <c r="RF81" i="33" l="1"/>
  <c r="MY80" i="33"/>
  <c r="JH80" i="33"/>
  <c r="JQ80" i="33"/>
  <c r="JK80" i="33"/>
  <c r="JG80" i="33"/>
  <c r="JJ80" i="33"/>
  <c r="HG81" i="33"/>
  <c r="QO81" i="33" s="1"/>
  <c r="PS81" i="33" s="1"/>
  <c r="ES81" i="33" s="1"/>
  <c r="QF80" i="33"/>
  <c r="PJ80" i="33" s="1"/>
  <c r="EJ80" i="33" s="1"/>
  <c r="LZ81" i="33"/>
  <c r="OD81" i="33"/>
  <c r="KV79" i="33"/>
  <c r="FT79" i="33" s="1"/>
  <c r="OF79" i="33" s="1"/>
  <c r="DL80" i="33"/>
  <c r="FD80" i="33" s="1"/>
  <c r="MT80" i="33" s="1"/>
  <c r="DI80" i="33"/>
  <c r="FA80" i="33" s="1"/>
  <c r="MQ80" i="33" s="1"/>
  <c r="MC81" i="33"/>
  <c r="DJ80" i="33"/>
  <c r="FB80" i="33" s="1"/>
  <c r="GT80" i="33" s="1"/>
  <c r="QI80" i="33"/>
  <c r="PM80" i="33" s="1"/>
  <c r="EM80" i="33" s="1"/>
  <c r="DS80" i="33"/>
  <c r="FK80" i="33" s="1"/>
  <c r="NA80" i="33" s="1"/>
  <c r="DM80" i="33"/>
  <c r="FE80" i="33" s="1"/>
  <c r="GW80" i="33" s="1"/>
  <c r="CL80" i="33"/>
  <c r="CO81" i="33"/>
  <c r="GS80" i="33"/>
  <c r="BO81" i="33"/>
  <c r="BB80" i="33"/>
  <c r="BX80" i="33" s="1"/>
  <c r="BA80" i="33"/>
  <c r="BW80" i="33" s="1"/>
  <c r="NH82" i="33"/>
  <c r="AJ81" i="33"/>
  <c r="IV81" i="33"/>
  <c r="NV82" i="33"/>
  <c r="IW80" i="33"/>
  <c r="AK80" i="33"/>
  <c r="BH81" i="33"/>
  <c r="CD81" i="33" s="1"/>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MU80" i="33" l="1"/>
  <c r="MR80" i="33"/>
  <c r="JF80" i="33"/>
  <c r="JI81" i="33"/>
  <c r="MI82" i="33"/>
  <c r="IC81" i="33"/>
  <c r="KQ81" i="33" s="1"/>
  <c r="HC80" i="33"/>
  <c r="HY80" i="33" s="1"/>
  <c r="KM80" i="33" s="1"/>
  <c r="LD80" i="33"/>
  <c r="GB80" i="33" s="1"/>
  <c r="ON80" i="33" s="1"/>
  <c r="QT79" i="33"/>
  <c r="GV80" i="33"/>
  <c r="HR80" i="33" s="1"/>
  <c r="KF80" i="33" s="1"/>
  <c r="LG80" i="33"/>
  <c r="DK81" i="33"/>
  <c r="FC81" i="33" s="1"/>
  <c r="MS81" i="33" s="1"/>
  <c r="DH80" i="33"/>
  <c r="EZ80" i="33" s="1"/>
  <c r="MP80" i="33" s="1"/>
  <c r="CS80" i="33"/>
  <c r="CZ81" i="33"/>
  <c r="CK81" i="33"/>
  <c r="CT80" i="33"/>
  <c r="QS80" i="33"/>
  <c r="LU81" i="33"/>
  <c r="HO80" i="33"/>
  <c r="KC80" i="33" s="1"/>
  <c r="QA80" i="33"/>
  <c r="PE80" i="33" s="1"/>
  <c r="BG80" i="33"/>
  <c r="CC80" i="33" s="1"/>
  <c r="AH82" i="33"/>
  <c r="BD82" i="33" s="1"/>
  <c r="BZ82" i="33" s="1"/>
  <c r="IT82" i="33"/>
  <c r="BF81" i="33"/>
  <c r="CB81" i="33" s="1"/>
  <c r="NJ80" i="33"/>
  <c r="GR80" i="33"/>
  <c r="IF82" i="33"/>
  <c r="T82" i="33"/>
  <c r="QE80" i="33"/>
  <c r="PI80" i="33" s="1"/>
  <c r="EI80" i="33" s="1"/>
  <c r="HS80" i="33"/>
  <c r="KG80" i="33" s="1"/>
  <c r="LY81" i="33"/>
  <c r="LV81" i="33"/>
  <c r="HP80" i="33"/>
  <c r="KD80" i="33" s="1"/>
  <c r="QB80" i="33"/>
  <c r="PF80" i="33" s="1"/>
  <c r="EF80" i="33" s="1"/>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JN80" i="33" l="1"/>
  <c r="JE81" i="33"/>
  <c r="JM80" i="33"/>
  <c r="JT81" i="33"/>
  <c r="NR81" i="33"/>
  <c r="IP81" i="33" s="1"/>
  <c r="QD80" i="33"/>
  <c r="PH80" i="33" s="1"/>
  <c r="EH80" i="33" s="1"/>
  <c r="RB80" i="33"/>
  <c r="QK80" i="33"/>
  <c r="PO80" i="33" s="1"/>
  <c r="EO80" i="33" s="1"/>
  <c r="ME81" i="33"/>
  <c r="GE80" i="33"/>
  <c r="RE80" i="33" s="1"/>
  <c r="LX81" i="33"/>
  <c r="GU81" i="33"/>
  <c r="LW82" i="33" s="1"/>
  <c r="DV81" i="33"/>
  <c r="FN81" i="33" s="1"/>
  <c r="ND81" i="33" s="1"/>
  <c r="DG81" i="33"/>
  <c r="EY81" i="33" s="1"/>
  <c r="MO81" i="33" s="1"/>
  <c r="DO80" i="33"/>
  <c r="FG80" i="33" s="1"/>
  <c r="MW80" i="33" s="1"/>
  <c r="DP80" i="33"/>
  <c r="FH80" i="33" s="1"/>
  <c r="MX80" i="33" s="1"/>
  <c r="KY80" i="33"/>
  <c r="EE80" i="33"/>
  <c r="CX81" i="33"/>
  <c r="CV82" i="33"/>
  <c r="CY80" i="33"/>
  <c r="RK81" i="33"/>
  <c r="LC80" i="33"/>
  <c r="GA80" i="33" s="1"/>
  <c r="NU81" i="33"/>
  <c r="NI81" i="33"/>
  <c r="HN80" i="33"/>
  <c r="KB80" i="33" s="1"/>
  <c r="LT81" i="33"/>
  <c r="PZ80" i="33"/>
  <c r="PD80" i="33" s="1"/>
  <c r="ED80" i="33" s="1"/>
  <c r="KZ80" i="33"/>
  <c r="FX80" i="33" s="1"/>
  <c r="AP82" i="33"/>
  <c r="BL82" i="33" s="1"/>
  <c r="V80" i="33"/>
  <c r="IH80" i="33"/>
  <c r="OW81" i="33"/>
  <c r="KL185" i="32"/>
  <c r="KU185" i="32"/>
  <c r="LA185" i="32"/>
  <c r="LJ185" i="32"/>
  <c r="LP185" i="32"/>
  <c r="LY185" i="32"/>
  <c r="KT184" i="32"/>
  <c r="AI78" i="32"/>
  <c r="LI184" i="32"/>
  <c r="JW185" i="32"/>
  <c r="KF185" i="32"/>
  <c r="LX184" i="32"/>
  <c r="KE184" i="32"/>
  <c r="JN186" i="32"/>
  <c r="JD186" i="32" s="1"/>
  <c r="JO185" i="32"/>
  <c r="JI185" i="32"/>
  <c r="JJ185" i="32" s="1"/>
  <c r="HF81" i="33" l="1"/>
  <c r="IB81" i="33" s="1"/>
  <c r="KP81" i="33" s="1"/>
  <c r="LB80" i="33"/>
  <c r="FZ80" i="33" s="1"/>
  <c r="OL80" i="33" s="1"/>
  <c r="JP82" i="33"/>
  <c r="JS80" i="33"/>
  <c r="AD81" i="33"/>
  <c r="AZ81" i="33" s="1"/>
  <c r="BV81" i="33" s="1"/>
  <c r="LI80" i="33"/>
  <c r="GG80" i="33" s="1"/>
  <c r="RG80" i="33" s="1"/>
  <c r="GZ80" i="33"/>
  <c r="HV80" i="33" s="1"/>
  <c r="KJ80" i="33" s="1"/>
  <c r="OQ80" i="33"/>
  <c r="DT81" i="33"/>
  <c r="FL81" i="33" s="1"/>
  <c r="NB81" i="33" s="1"/>
  <c r="JR81" i="33"/>
  <c r="FW80" i="33"/>
  <c r="QW80" i="33" s="1"/>
  <c r="QC81" i="33"/>
  <c r="PG81" i="33" s="1"/>
  <c r="EG81" i="33" s="1"/>
  <c r="HQ81" i="33"/>
  <c r="KE81" i="33" s="1"/>
  <c r="GY80" i="33"/>
  <c r="HU80" i="33" s="1"/>
  <c r="KI80" i="33" s="1"/>
  <c r="GQ81" i="33"/>
  <c r="PY81" i="33" s="1"/>
  <c r="PC81" i="33" s="1"/>
  <c r="EC81" i="33" s="1"/>
  <c r="DR82" i="33"/>
  <c r="FJ82" i="33" s="1"/>
  <c r="MZ82" i="33" s="1"/>
  <c r="DU80" i="33"/>
  <c r="FM80" i="33" s="1"/>
  <c r="NC80" i="33" s="1"/>
  <c r="CH82" i="33"/>
  <c r="MB81" i="33"/>
  <c r="RA80" i="33"/>
  <c r="KX80" i="33"/>
  <c r="FV80" i="33" s="1"/>
  <c r="QN81" i="33"/>
  <c r="PR81" i="33" s="1"/>
  <c r="OM80" i="33"/>
  <c r="OA82" i="33"/>
  <c r="AR80" i="33"/>
  <c r="BN80" i="33" s="1"/>
  <c r="U81" i="33"/>
  <c r="IG81" i="33"/>
  <c r="NM81" i="33"/>
  <c r="NQ81" i="33"/>
  <c r="IS81" i="33"/>
  <c r="A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MH82" i="33" l="1"/>
  <c r="OS80" i="33"/>
  <c r="QZ80" i="33"/>
  <c r="JB82" i="33"/>
  <c r="HB82" i="33"/>
  <c r="HX82" i="33" s="1"/>
  <c r="KL82" i="33" s="1"/>
  <c r="QH80" i="33"/>
  <c r="PL80" i="33" s="1"/>
  <c r="EL80" i="33" s="1"/>
  <c r="LA81" i="33"/>
  <c r="FY81" i="33" s="1"/>
  <c r="QY81" i="33" s="1"/>
  <c r="HE80" i="33"/>
  <c r="QM80" i="33" s="1"/>
  <c r="PQ80" i="33" s="1"/>
  <c r="EQ80" i="33" s="1"/>
  <c r="HD81" i="33"/>
  <c r="QL81" i="33" s="1"/>
  <c r="OI80" i="33"/>
  <c r="MA81" i="33"/>
  <c r="QG80" i="33"/>
  <c r="PK80" i="33" s="1"/>
  <c r="EK80" i="33" s="1"/>
  <c r="KW81" i="33"/>
  <c r="HM81" i="33"/>
  <c r="KA81" i="33" s="1"/>
  <c r="LS82" i="33"/>
  <c r="DD82" i="33"/>
  <c r="EV82" i="33" s="1"/>
  <c r="ML82" i="33" s="1"/>
  <c r="LL81" i="33"/>
  <c r="ER81" i="33"/>
  <c r="CR81" i="33"/>
  <c r="CJ80" i="33"/>
  <c r="QV80" i="33"/>
  <c r="OJ80" i="33"/>
  <c r="QX80" i="33"/>
  <c r="NN81" i="33"/>
  <c r="OH80" i="33"/>
  <c r="Y81" i="33"/>
  <c r="AU81" i="33" s="1"/>
  <c r="IK81" i="33"/>
  <c r="AQ81" i="33"/>
  <c r="BM81" i="33" s="1"/>
  <c r="NP81" i="33"/>
  <c r="NW81" i="33"/>
  <c r="AC81" i="33"/>
  <c r="IO81" i="33"/>
  <c r="NL81" i="33"/>
  <c r="BC81" i="33"/>
  <c r="BY81" i="33" s="1"/>
  <c r="IY82" i="33"/>
  <c r="AM82" i="33"/>
  <c r="BI82" i="33" s="1"/>
  <c r="NO82" i="33"/>
  <c r="JH186" i="32"/>
  <c r="JQ186" i="32"/>
  <c r="JP185" i="32"/>
  <c r="PP81" i="33"/>
  <c r="EP81" i="33" s="1"/>
  <c r="LF80" i="33"/>
  <c r="GD80" i="33" s="1"/>
  <c r="KO185" i="32"/>
  <c r="KP186" i="32"/>
  <c r="KI186" i="32" s="1"/>
  <c r="KJ186" i="32" s="1"/>
  <c r="KK186" i="32" s="1"/>
  <c r="KQ185" i="32"/>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MD83" i="33" l="1"/>
  <c r="QJ82" i="33"/>
  <c r="PN82" i="33" s="1"/>
  <c r="EN82" i="33" s="1"/>
  <c r="JD80" i="33"/>
  <c r="JL81" i="33"/>
  <c r="OK81" i="33"/>
  <c r="MF82" i="33"/>
  <c r="HZ81" i="33"/>
  <c r="KN81" i="33" s="1"/>
  <c r="IA80" i="33"/>
  <c r="KO80" i="33" s="1"/>
  <c r="MG81" i="33"/>
  <c r="GJ81" i="33"/>
  <c r="OV81" i="33" s="1"/>
  <c r="FU81" i="33"/>
  <c r="OG81" i="33" s="1"/>
  <c r="LE80" i="33"/>
  <c r="DF80" i="33"/>
  <c r="EX80" i="33" s="1"/>
  <c r="MN80" i="33" s="1"/>
  <c r="GN82" i="33"/>
  <c r="PV82" i="33" s="1"/>
  <c r="OZ82" i="33" s="1"/>
  <c r="DZ82" i="33" s="1"/>
  <c r="DN81" i="33"/>
  <c r="FF81" i="33" s="1"/>
  <c r="MV81" i="33" s="1"/>
  <c r="CI81" i="33"/>
  <c r="CU81" i="33"/>
  <c r="RD80" i="33"/>
  <c r="RI80" i="33"/>
  <c r="Z81" i="33"/>
  <c r="AV81" i="33" s="1"/>
  <c r="BR81" i="33" s="1"/>
  <c r="IL81" i="33"/>
  <c r="NK82" i="33"/>
  <c r="AY81" i="33"/>
  <c r="BU81" i="33" s="1"/>
  <c r="AI81" i="33"/>
  <c r="BE81" i="33" s="1"/>
  <c r="IU81" i="33"/>
  <c r="BQ81" i="33"/>
  <c r="AA82" i="33"/>
  <c r="AW82" i="33" s="1"/>
  <c r="BS82" i="33" s="1"/>
  <c r="IM82" i="33"/>
  <c r="IN81" i="33"/>
  <c r="AB81" i="33"/>
  <c r="AX81" i="33" s="1"/>
  <c r="NZ82" i="33"/>
  <c r="IJ81" i="33"/>
  <c r="X81" i="33"/>
  <c r="CE82" i="33"/>
  <c r="OP80" i="33"/>
  <c r="OU80" i="33"/>
  <c r="U79" i="32"/>
  <c r="V79" i="32" s="1"/>
  <c r="AB79" i="32" s="1"/>
  <c r="JW186" i="32"/>
  <c r="KF186" i="32"/>
  <c r="LA186" i="32"/>
  <c r="LJ186" i="32"/>
  <c r="LP186" i="32"/>
  <c r="LY186" i="32"/>
  <c r="KL186" i="32"/>
  <c r="KU186" i="32"/>
  <c r="KT185" i="32"/>
  <c r="LX185" i="32"/>
  <c r="KE185" i="32"/>
  <c r="LI185" i="32"/>
  <c r="LJ81" i="33"/>
  <c r="GH81" i="33" s="1"/>
  <c r="JI186" i="32"/>
  <c r="JJ186" i="32" s="1"/>
  <c r="JO186" i="32"/>
  <c r="JN187" i="32"/>
  <c r="JD187" i="32" s="1"/>
  <c r="JC81" i="33" l="1"/>
  <c r="JO81" i="33"/>
  <c r="GP80" i="33"/>
  <c r="HL80" i="33" s="1"/>
  <c r="JZ80" i="33" s="1"/>
  <c r="QU81" i="33"/>
  <c r="GC80" i="33"/>
  <c r="NS81" i="33" s="1"/>
  <c r="IQ81" i="33" s="1"/>
  <c r="RJ81" i="33"/>
  <c r="LP83" i="33"/>
  <c r="HJ82" i="33"/>
  <c r="JX82" i="33" s="1"/>
  <c r="GX81" i="33"/>
  <c r="HT81" i="33" s="1"/>
  <c r="KH81" i="33" s="1"/>
  <c r="DE81" i="33"/>
  <c r="EW81" i="33" s="1"/>
  <c r="GO81" i="33" s="1"/>
  <c r="HK81" i="33" s="1"/>
  <c r="JY81" i="33" s="1"/>
  <c r="DQ81" i="33"/>
  <c r="FI81" i="33" s="1"/>
  <c r="MY81" i="33" s="1"/>
  <c r="CO82" i="33"/>
  <c r="CQ81" i="33"/>
  <c r="CN81" i="33"/>
  <c r="DA82" i="33"/>
  <c r="CM81" i="33"/>
  <c r="RH81" i="33"/>
  <c r="KT82" i="33"/>
  <c r="FR82" i="33" s="1"/>
  <c r="BT81" i="33"/>
  <c r="IX82" i="33"/>
  <c r="AL82" i="33"/>
  <c r="NY81" i="33"/>
  <c r="AT81" i="33"/>
  <c r="BP81" i="33" s="1"/>
  <c r="CA81" i="33"/>
  <c r="W82" i="33"/>
  <c r="II82" i="33"/>
  <c r="NT81" i="33"/>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MM81" i="33" l="1"/>
  <c r="LR81" i="33"/>
  <c r="JH81" i="33"/>
  <c r="JG81" i="33"/>
  <c r="JK81" i="33"/>
  <c r="JU82" i="33"/>
  <c r="PX80" i="33"/>
  <c r="PB80" i="33" s="1"/>
  <c r="EB80" i="33" s="1"/>
  <c r="HA81" i="33"/>
  <c r="MC82" i="33" s="1"/>
  <c r="AE81" i="33"/>
  <c r="BA81" i="33" s="1"/>
  <c r="BW81" i="33" s="1"/>
  <c r="CS81" i="33" s="1"/>
  <c r="DK82" i="33"/>
  <c r="FC82" i="33" s="1"/>
  <c r="MS82" i="33" s="1"/>
  <c r="JI82" i="33"/>
  <c r="OO80" i="33"/>
  <c r="RC80" i="33"/>
  <c r="LZ82" i="33"/>
  <c r="QF81" i="33"/>
  <c r="PJ81" i="33" s="1"/>
  <c r="EJ81" i="33" s="1"/>
  <c r="DM81" i="33"/>
  <c r="FE81" i="33" s="1"/>
  <c r="MU81" i="33" s="1"/>
  <c r="DJ81" i="33"/>
  <c r="FB81" i="33" s="1"/>
  <c r="MR81" i="33" s="1"/>
  <c r="DI81" i="33"/>
  <c r="FA81" i="33" s="1"/>
  <c r="MQ81" i="33" s="1"/>
  <c r="DW82" i="33"/>
  <c r="FO82" i="33" s="1"/>
  <c r="NE82" i="33" s="1"/>
  <c r="CL81" i="33"/>
  <c r="CW81" i="33"/>
  <c r="CP81" i="33"/>
  <c r="RF82" i="33"/>
  <c r="QR82" i="33"/>
  <c r="PW81" i="33"/>
  <c r="PA81" i="33" s="1"/>
  <c r="EA81" i="33" s="1"/>
  <c r="LQ82" i="33"/>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JF81" i="33" l="1"/>
  <c r="JJ81" i="33"/>
  <c r="JQ81" i="33"/>
  <c r="JM81" i="33"/>
  <c r="QI81" i="33"/>
  <c r="PM81" i="33" s="1"/>
  <c r="EM81" i="33" s="1"/>
  <c r="GU82" i="33"/>
  <c r="LW83" i="33" s="1"/>
  <c r="KV80" i="33"/>
  <c r="FT80" i="33" s="1"/>
  <c r="OF80" i="33" s="1"/>
  <c r="HW81" i="33"/>
  <c r="KK81" i="33" s="1"/>
  <c r="HG82" i="33"/>
  <c r="QO82" i="33" s="1"/>
  <c r="PS82" i="33" s="1"/>
  <c r="ES82" i="33" s="1"/>
  <c r="LD81" i="33"/>
  <c r="GB81" i="33" s="1"/>
  <c r="RB81" i="33" s="1"/>
  <c r="GW81" i="33"/>
  <c r="QE81" i="33" s="1"/>
  <c r="PI81" i="33" s="1"/>
  <c r="EI81" i="33" s="1"/>
  <c r="DH81" i="33"/>
  <c r="EZ81" i="33" s="1"/>
  <c r="MP81" i="33" s="1"/>
  <c r="DO81" i="33"/>
  <c r="FG81" i="33" s="1"/>
  <c r="MW81" i="33" s="1"/>
  <c r="GT81" i="33"/>
  <c r="LV82" i="33" s="1"/>
  <c r="DL81" i="33"/>
  <c r="FD81" i="33" s="1"/>
  <c r="MT81" i="33" s="1"/>
  <c r="DS81" i="33"/>
  <c r="FK81" i="33" s="1"/>
  <c r="NA81" i="33" s="1"/>
  <c r="CZ82" i="33"/>
  <c r="CK82" i="33"/>
  <c r="QT80" i="33"/>
  <c r="KU81" i="33"/>
  <c r="GR81" i="33"/>
  <c r="PZ81" i="33" s="1"/>
  <c r="T83" i="33"/>
  <c r="AP83" i="33" s="1"/>
  <c r="IF83" i="33"/>
  <c r="NJ81" i="33"/>
  <c r="AJ82" i="33"/>
  <c r="BF82" i="33" s="1"/>
  <c r="IV82" i="33"/>
  <c r="NV83" i="33"/>
  <c r="BB81" i="33"/>
  <c r="BX81" i="33" s="1"/>
  <c r="QA81" i="33"/>
  <c r="PE81" i="33" s="1"/>
  <c r="EE81" i="33" s="1"/>
  <c r="LU82" i="33"/>
  <c r="HO81" i="33"/>
  <c r="KC81" i="33" s="1"/>
  <c r="BG81" i="33"/>
  <c r="CC81" i="33" s="1"/>
  <c r="Y79" i="32"/>
  <c r="Z79" i="32" s="1"/>
  <c r="AC79" i="32" s="1"/>
  <c r="KL187" i="32"/>
  <c r="KU187" i="32"/>
  <c r="LA187" i="32"/>
  <c r="LJ187" i="32"/>
  <c r="KT186" i="32"/>
  <c r="LX186" i="32"/>
  <c r="LP187" i="32"/>
  <c r="LY187" i="32"/>
  <c r="LI186" i="32"/>
  <c r="KE186" i="32"/>
  <c r="HQ82" i="33"/>
  <c r="KE82" i="33" s="1"/>
  <c r="JW187" i="32"/>
  <c r="KF187" i="32"/>
  <c r="JN188" i="32"/>
  <c r="JD188" i="32" s="1"/>
  <c r="JI187" i="32"/>
  <c r="JJ187" i="32" s="1"/>
  <c r="JO187" i="32"/>
  <c r="LG81" i="33" l="1"/>
  <c r="GE81" i="33" s="1"/>
  <c r="RE81" i="33" s="1"/>
  <c r="QC82" i="33"/>
  <c r="JE82" i="33"/>
  <c r="JT82" i="33"/>
  <c r="MI83" i="33"/>
  <c r="IC82" i="33"/>
  <c r="KQ82" i="33" s="1"/>
  <c r="ON81" i="33"/>
  <c r="HC81" i="33"/>
  <c r="HY81" i="33" s="1"/>
  <c r="KM81" i="33" s="1"/>
  <c r="FS81" i="33"/>
  <c r="QS81" i="33" s="1"/>
  <c r="LY82" i="33"/>
  <c r="LC81" i="33"/>
  <c r="HS81" i="33"/>
  <c r="KG81" i="33" s="1"/>
  <c r="HP81" i="33"/>
  <c r="KD81" i="33" s="1"/>
  <c r="QB81" i="33"/>
  <c r="PF81" i="33" s="1"/>
  <c r="EF81" i="33" s="1"/>
  <c r="GV81" i="33"/>
  <c r="LX82" i="33" s="1"/>
  <c r="GY81" i="33"/>
  <c r="HU81" i="33" s="1"/>
  <c r="KI81" i="33" s="1"/>
  <c r="DG82" i="33"/>
  <c r="EY82" i="33" s="1"/>
  <c r="GQ82" i="33" s="1"/>
  <c r="PY82" i="33" s="1"/>
  <c r="DV82" i="33"/>
  <c r="FN82" i="33" s="1"/>
  <c r="ND82" i="33" s="1"/>
  <c r="CY81" i="33"/>
  <c r="CT81" i="33"/>
  <c r="LT82" i="33"/>
  <c r="KY81" i="33"/>
  <c r="FW81" i="33" s="1"/>
  <c r="HN81" i="33"/>
  <c r="KB81" i="33" s="1"/>
  <c r="NR82" i="33"/>
  <c r="CB82" i="33"/>
  <c r="V81" i="33"/>
  <c r="AR81" i="33" s="1"/>
  <c r="IH81" i="33"/>
  <c r="IT83" i="33"/>
  <c r="AH83" i="33"/>
  <c r="BD83" i="33" s="1"/>
  <c r="BZ83" i="33" s="1"/>
  <c r="BL83" i="33"/>
  <c r="NI82" i="33"/>
  <c r="OQ81" i="33"/>
  <c r="AJ79" i="32"/>
  <c r="AI79" i="32" s="1"/>
  <c r="AE80" i="32"/>
  <c r="KC188" i="32"/>
  <c r="JS188" i="32" s="1"/>
  <c r="KD187" i="32"/>
  <c r="JX187" i="32"/>
  <c r="JY187" i="32" s="1"/>
  <c r="LQ187" i="32"/>
  <c r="LR187" i="32" s="1"/>
  <c r="LV188" i="32"/>
  <c r="LL188" i="32" s="1"/>
  <c r="LW187" i="32"/>
  <c r="LG188" i="32"/>
  <c r="KW188" i="32" s="1"/>
  <c r="LB187" i="32"/>
  <c r="LC187" i="32" s="1"/>
  <c r="LH187" i="32"/>
  <c r="PD81" i="33"/>
  <c r="ED81" i="33" s="1"/>
  <c r="JK187" i="32"/>
  <c r="JL188" i="32"/>
  <c r="JE188" i="32" s="1"/>
  <c r="JF188" i="32" s="1"/>
  <c r="JG188" i="32" s="1"/>
  <c r="JM187" i="32"/>
  <c r="LM82" i="33"/>
  <c r="GK82" i="33" s="1"/>
  <c r="PG82" i="33"/>
  <c r="EG82" i="33" s="1"/>
  <c r="KS187" i="32"/>
  <c r="KM187" i="32"/>
  <c r="KN187" i="32" s="1"/>
  <c r="KR188" i="32"/>
  <c r="KH188" i="32" s="1"/>
  <c r="HF82" i="33" l="1"/>
  <c r="OE81" i="33"/>
  <c r="MO82" i="33"/>
  <c r="JS81" i="33"/>
  <c r="ME82" i="33"/>
  <c r="QK81" i="33"/>
  <c r="PO81" i="33" s="1"/>
  <c r="EO81" i="33" s="1"/>
  <c r="DP81" i="33"/>
  <c r="FH81" i="33" s="1"/>
  <c r="MX81" i="33" s="1"/>
  <c r="JN81" i="33"/>
  <c r="GA81" i="33"/>
  <c r="OM81" i="33" s="1"/>
  <c r="KZ81" i="33"/>
  <c r="QD81" i="33"/>
  <c r="PH81" i="33" s="1"/>
  <c r="EH81" i="33" s="1"/>
  <c r="HR81" i="33"/>
  <c r="KF81" i="33" s="1"/>
  <c r="MA82" i="33"/>
  <c r="QG81" i="33"/>
  <c r="PK81" i="33" s="1"/>
  <c r="EK81" i="33" s="1"/>
  <c r="DU81" i="33"/>
  <c r="FM81" i="33" s="1"/>
  <c r="NC81" i="33" s="1"/>
  <c r="CH83" i="33"/>
  <c r="CV83" i="33"/>
  <c r="CX82" i="33"/>
  <c r="LS83" i="33"/>
  <c r="RK82" i="33"/>
  <c r="QW81" i="33"/>
  <c r="HM82" i="33"/>
  <c r="KA82" i="33" s="1"/>
  <c r="LI81" i="33"/>
  <c r="OI81" i="33"/>
  <c r="IB82" i="33"/>
  <c r="KP82" i="33" s="1"/>
  <c r="MH83" i="33"/>
  <c r="QN82" i="33"/>
  <c r="PR82" i="33" s="1"/>
  <c r="ER82" i="33" s="1"/>
  <c r="BN81" i="33"/>
  <c r="AD82" i="33"/>
  <c r="IP82" i="33"/>
  <c r="NM82" i="33"/>
  <c r="NU82" i="33"/>
  <c r="U82" i="33"/>
  <c r="IG82" i="33"/>
  <c r="OW82" i="33"/>
  <c r="JH188" i="32"/>
  <c r="JQ188" i="32"/>
  <c r="JZ187" i="32"/>
  <c r="KA188" i="32"/>
  <c r="JT188" i="32" s="1"/>
  <c r="JU188" i="32" s="1"/>
  <c r="JV188" i="32" s="1"/>
  <c r="KB187" i="32"/>
  <c r="LD187" i="32"/>
  <c r="LE188" i="32"/>
  <c r="KX188" i="32" s="1"/>
  <c r="KY188" i="32" s="1"/>
  <c r="KZ188" i="32" s="1"/>
  <c r="LF187" i="32"/>
  <c r="AG80" i="32"/>
  <c r="AD79" i="32"/>
  <c r="PC82" i="33"/>
  <c r="EC82" i="33" s="1"/>
  <c r="LS187" i="32"/>
  <c r="LT188" i="32"/>
  <c r="LM188" i="32" s="1"/>
  <c r="LN188" i="32" s="1"/>
  <c r="LO188" i="32" s="1"/>
  <c r="LU187" i="32"/>
  <c r="KO187" i="32"/>
  <c r="KP188" i="32"/>
  <c r="KI188" i="32" s="1"/>
  <c r="KJ188" i="32" s="1"/>
  <c r="KK188" i="32" s="1"/>
  <c r="KQ187" i="32"/>
  <c r="LA82" i="33"/>
  <c r="FY82" i="33" s="1"/>
  <c r="JP187" i="32"/>
  <c r="KX81" i="33"/>
  <c r="FV81" i="33" s="1"/>
  <c r="HE81" i="33" l="1"/>
  <c r="JB83" i="33"/>
  <c r="JR82" i="33"/>
  <c r="JP83" i="33"/>
  <c r="LB81" i="33"/>
  <c r="FZ81" i="33" s="1"/>
  <c r="QZ81" i="33" s="1"/>
  <c r="GZ81" i="33"/>
  <c r="NQ82" i="33"/>
  <c r="IO82" i="33" s="1"/>
  <c r="LE81" i="33"/>
  <c r="GC81" i="33" s="1"/>
  <c r="RC81" i="33" s="1"/>
  <c r="RA81" i="33"/>
  <c r="FX81" i="33"/>
  <c r="OJ81" i="33" s="1"/>
  <c r="GG81" i="33"/>
  <c r="OS81" i="33" s="1"/>
  <c r="DD83" i="33"/>
  <c r="EV83" i="33" s="1"/>
  <c r="ML83" i="33" s="1"/>
  <c r="DT82" i="33"/>
  <c r="FL82" i="33" s="1"/>
  <c r="NB82" i="33" s="1"/>
  <c r="DR83" i="33"/>
  <c r="FJ83" i="33" s="1"/>
  <c r="MZ83" i="33" s="1"/>
  <c r="CJ81" i="33"/>
  <c r="QV81" i="33"/>
  <c r="QY82" i="33"/>
  <c r="LL82" i="33"/>
  <c r="GJ82" i="33" s="1"/>
  <c r="OA83" i="33"/>
  <c r="AQ82" i="33"/>
  <c r="BM82" i="33" s="1"/>
  <c r="QM81" i="33"/>
  <c r="PQ81" i="33" s="1"/>
  <c r="EQ81" i="33" s="1"/>
  <c r="IA81" i="33"/>
  <c r="KO81" i="33" s="1"/>
  <c r="MG82" i="33"/>
  <c r="AZ82" i="33"/>
  <c r="BV82" i="33" s="1"/>
  <c r="IS82" i="33"/>
  <c r="AG82" i="33"/>
  <c r="NN82" i="33"/>
  <c r="NW82" i="33"/>
  <c r="Y82" i="33"/>
  <c r="IK82" i="33"/>
  <c r="OK82" i="33"/>
  <c r="OH81" i="33"/>
  <c r="OL81" i="33"/>
  <c r="LP188" i="32"/>
  <c r="LY188" i="32"/>
  <c r="KL188" i="32"/>
  <c r="KU188" i="32"/>
  <c r="LA188" i="32"/>
  <c r="LJ188" i="32"/>
  <c r="LI187" i="32"/>
  <c r="KT187" i="32"/>
  <c r="S80" i="32"/>
  <c r="T80" i="32" s="1"/>
  <c r="AA80" i="32"/>
  <c r="JW188" i="32"/>
  <c r="KF188" i="32"/>
  <c r="LX187" i="32"/>
  <c r="KW82" i="33"/>
  <c r="FU82" i="33" s="1"/>
  <c r="KE187" i="32"/>
  <c r="JN189" i="32"/>
  <c r="JD189" i="32" s="1"/>
  <c r="JI188" i="32"/>
  <c r="JJ188" i="32" s="1"/>
  <c r="JO188" i="32"/>
  <c r="JD81" i="33" l="1"/>
  <c r="AC82" i="33"/>
  <c r="AY82" i="33" s="1"/>
  <c r="HD82" i="33"/>
  <c r="HZ82" i="33" s="1"/>
  <c r="KN82" i="33" s="1"/>
  <c r="HB83" i="33"/>
  <c r="MD84" i="33" s="1"/>
  <c r="OO81" i="33"/>
  <c r="MB82" i="33"/>
  <c r="QH81" i="33"/>
  <c r="PL81" i="33" s="1"/>
  <c r="EL81" i="33" s="1"/>
  <c r="HV81" i="33"/>
  <c r="KJ81" i="33" s="1"/>
  <c r="QX81" i="33"/>
  <c r="RG81" i="33"/>
  <c r="GN83" i="33"/>
  <c r="PV83" i="33" s="1"/>
  <c r="OZ83" i="33" s="1"/>
  <c r="DZ83" i="33" s="1"/>
  <c r="DF81" i="33"/>
  <c r="EX81" i="33" s="1"/>
  <c r="GP81" i="33" s="1"/>
  <c r="HL81" i="33" s="1"/>
  <c r="JZ81" i="33" s="1"/>
  <c r="CR82" i="33"/>
  <c r="CI82" i="33"/>
  <c r="RJ82" i="33"/>
  <c r="QU82" i="33"/>
  <c r="LK81" i="33"/>
  <c r="GI81"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MN81" i="33" l="1"/>
  <c r="JC82" i="33"/>
  <c r="JL82" i="33"/>
  <c r="MF83" i="33"/>
  <c r="QJ83" i="33"/>
  <c r="PN83" i="33" s="1"/>
  <c r="EN83" i="33" s="1"/>
  <c r="LF81" i="33"/>
  <c r="GD81" i="33" s="1"/>
  <c r="RD81" i="33" s="1"/>
  <c r="QL82" i="33"/>
  <c r="PP82" i="33" s="1"/>
  <c r="EP82" i="33" s="1"/>
  <c r="HX83" i="33"/>
  <c r="KL83" i="33" s="1"/>
  <c r="LR82" i="33"/>
  <c r="PX81" i="33"/>
  <c r="PB81" i="33" s="1"/>
  <c r="EB81" i="33" s="1"/>
  <c r="HJ83" i="33"/>
  <c r="JX83" i="33" s="1"/>
  <c r="LP84" i="33"/>
  <c r="DN82" i="33"/>
  <c r="FF82" i="33" s="1"/>
  <c r="MV82" i="33" s="1"/>
  <c r="DE82" i="33"/>
  <c r="EW82" i="33" s="1"/>
  <c r="MM82" i="33" s="1"/>
  <c r="CM82" i="33"/>
  <c r="CU82" i="33"/>
  <c r="CQ82" i="33"/>
  <c r="RI81" i="33"/>
  <c r="CA82" i="33"/>
  <c r="OU81" i="33"/>
  <c r="NY82" i="33"/>
  <c r="AL83" i="33"/>
  <c r="IX83" i="33"/>
  <c r="BI83" i="33"/>
  <c r="CE83" i="33" s="1"/>
  <c r="X82" i="33"/>
  <c r="IJ82" i="33"/>
  <c r="IQ82" i="33"/>
  <c r="AE82" i="33"/>
  <c r="BA82" i="33" s="1"/>
  <c r="NK83" i="33"/>
  <c r="AA83" i="33"/>
  <c r="IM83" i="33"/>
  <c r="IN82" i="33"/>
  <c r="AB82" i="33"/>
  <c r="AV82" i="33"/>
  <c r="BR82" i="33" s="1"/>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JK82" i="33" l="1"/>
  <c r="JO82" i="33"/>
  <c r="JG82" i="33"/>
  <c r="OP81" i="33"/>
  <c r="LJ82" i="33"/>
  <c r="GH82" i="33" s="1"/>
  <c r="OT82" i="33" s="1"/>
  <c r="GX82" i="33"/>
  <c r="LZ83" i="33" s="1"/>
  <c r="DM82" i="33"/>
  <c r="FE82" i="33" s="1"/>
  <c r="MU82" i="33" s="1"/>
  <c r="GO82" i="33"/>
  <c r="HK82" i="33" s="1"/>
  <c r="JY82" i="33" s="1"/>
  <c r="DQ82" i="33"/>
  <c r="FI82" i="33" s="1"/>
  <c r="MY82" i="33" s="1"/>
  <c r="DI82" i="33"/>
  <c r="FA82" i="33" s="1"/>
  <c r="MQ82" i="33" s="1"/>
  <c r="CN82" i="33"/>
  <c r="CW82" i="33"/>
  <c r="DA83" i="33"/>
  <c r="RF83" i="33"/>
  <c r="QR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JU83" i="33" l="1"/>
  <c r="JQ82" i="33"/>
  <c r="JH82" i="33"/>
  <c r="RH82" i="33"/>
  <c r="HT82" i="33"/>
  <c r="KH82" i="33" s="1"/>
  <c r="QF82" i="33"/>
  <c r="PJ82" i="33" s="1"/>
  <c r="EJ82" i="33" s="1"/>
  <c r="HA82" i="33"/>
  <c r="MC83" i="33" s="1"/>
  <c r="LQ83" i="33"/>
  <c r="PW82" i="33"/>
  <c r="PA82" i="33" s="1"/>
  <c r="KU82" i="33" s="1"/>
  <c r="GW82" i="33"/>
  <c r="LY83" i="33" s="1"/>
  <c r="DJ82" i="33"/>
  <c r="FB82" i="33" s="1"/>
  <c r="MR82" i="33" s="1"/>
  <c r="DW83" i="33"/>
  <c r="FO83" i="33" s="1"/>
  <c r="NE83" i="33" s="1"/>
  <c r="DS82" i="33"/>
  <c r="FK82" i="33" s="1"/>
  <c r="HC82" i="33" s="1"/>
  <c r="ME83" i="33" s="1"/>
  <c r="CP82" i="33"/>
  <c r="CO83" i="33"/>
  <c r="CS82" i="33"/>
  <c r="CL82" i="33"/>
  <c r="CZ83" i="33"/>
  <c r="QT81" i="33"/>
  <c r="HG83" i="33"/>
  <c r="IC83" i="33" s="1"/>
  <c r="KQ83" i="33" s="1"/>
  <c r="BG82" i="33"/>
  <c r="CC82" i="33" s="1"/>
  <c r="AF82" i="33"/>
  <c r="BB82" i="33" s="1"/>
  <c r="IR82" i="33"/>
  <c r="NH84" i="33"/>
  <c r="AS83" i="33"/>
  <c r="BO83" i="33" s="1"/>
  <c r="HO82" i="33"/>
  <c r="KC82" i="33" s="1"/>
  <c r="QA82" i="33"/>
  <c r="PE82" i="33" s="1"/>
  <c r="EE82" i="33" s="1"/>
  <c r="LU83" i="33"/>
  <c r="NV84" i="33"/>
  <c r="IV83" i="33"/>
  <c r="AJ83" i="33"/>
  <c r="OF81" i="33"/>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NA82" i="33" l="1"/>
  <c r="JF82" i="33"/>
  <c r="JI83" i="33"/>
  <c r="JM82" i="33"/>
  <c r="JT83" i="33"/>
  <c r="GT82" i="33"/>
  <c r="HP82" i="33" s="1"/>
  <c r="KD82" i="33" s="1"/>
  <c r="HW82" i="33"/>
  <c r="KK82" i="33" s="1"/>
  <c r="LD82" i="33"/>
  <c r="GB82" i="33" s="1"/>
  <c r="RB82" i="33" s="1"/>
  <c r="QI82" i="33"/>
  <c r="PM82" i="33" s="1"/>
  <c r="EM82" i="33" s="1"/>
  <c r="DL82" i="33"/>
  <c r="FD82" i="33" s="1"/>
  <c r="MT82" i="33" s="1"/>
  <c r="JJ82" i="33"/>
  <c r="FS82" i="33"/>
  <c r="QS82" i="33" s="1"/>
  <c r="EA82" i="33"/>
  <c r="HS82" i="33"/>
  <c r="KG82" i="33" s="1"/>
  <c r="QK82" i="33"/>
  <c r="PO82" i="33" s="1"/>
  <c r="EO82" i="33" s="1"/>
  <c r="QE82" i="33"/>
  <c r="PI82" i="33" s="1"/>
  <c r="EI82" i="33" s="1"/>
  <c r="HY82" i="33"/>
  <c r="KM82" i="33" s="1"/>
  <c r="DO82" i="33"/>
  <c r="FG82" i="33" s="1"/>
  <c r="MW82" i="33" s="1"/>
  <c r="DH82" i="33"/>
  <c r="EZ82" i="33" s="1"/>
  <c r="MP82" i="33" s="1"/>
  <c r="DK83" i="33"/>
  <c r="FC83" i="33" s="1"/>
  <c r="MS83" i="33" s="1"/>
  <c r="DV83" i="33"/>
  <c r="FN83" i="33" s="1"/>
  <c r="ND83" i="33" s="1"/>
  <c r="CY82" i="33"/>
  <c r="CK83" i="33"/>
  <c r="MI84" i="33"/>
  <c r="QO83" i="33"/>
  <c r="PS83" i="33" s="1"/>
  <c r="ES83" i="33" s="1"/>
  <c r="KY82" i="33"/>
  <c r="FW82" i="33" s="1"/>
  <c r="NI83" i="33"/>
  <c r="AH84" i="33"/>
  <c r="BD84" i="33" s="1"/>
  <c r="IT84" i="33"/>
  <c r="GR82" i="33"/>
  <c r="T84" i="33"/>
  <c r="AP84" i="33" s="1"/>
  <c r="BL84" i="33" s="1"/>
  <c r="IF84" i="33"/>
  <c r="BF83" i="33"/>
  <c r="CB83" i="33" s="1"/>
  <c r="BX82" i="33"/>
  <c r="LV83" i="33"/>
  <c r="QB82" i="33"/>
  <c r="PF82" i="33" s="1"/>
  <c r="EF82" i="33" s="1"/>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E83" i="33" l="1"/>
  <c r="JS82" i="33"/>
  <c r="LG82" i="33"/>
  <c r="GE82" i="33" s="1"/>
  <c r="RE82" i="33" s="1"/>
  <c r="GU83" i="33"/>
  <c r="LW84" i="33" s="1"/>
  <c r="ON82" i="33"/>
  <c r="GV82" i="33"/>
  <c r="HR82" i="33" s="1"/>
  <c r="KF82" i="33" s="1"/>
  <c r="HF83" i="33"/>
  <c r="MH84" i="33" s="1"/>
  <c r="OE82" i="33"/>
  <c r="GY82" i="33"/>
  <c r="QG82" i="33" s="1"/>
  <c r="PK82" i="33" s="1"/>
  <c r="EK82" i="33" s="1"/>
  <c r="LI82" i="33"/>
  <c r="GG82" i="33" s="1"/>
  <c r="RG82" i="33" s="1"/>
  <c r="LC82" i="33"/>
  <c r="DG83" i="33"/>
  <c r="EY83" i="33" s="1"/>
  <c r="MO83" i="33" s="1"/>
  <c r="DU82" i="33"/>
  <c r="FM82" i="33" s="1"/>
  <c r="NC82" i="33" s="1"/>
  <c r="CH84" i="33"/>
  <c r="CX83" i="33"/>
  <c r="CT82" i="33"/>
  <c r="QW82" i="33"/>
  <c r="KZ82" i="33"/>
  <c r="FX82" i="33" s="1"/>
  <c r="BZ84" i="33"/>
  <c r="OI82" i="33"/>
  <c r="U83" i="33"/>
  <c r="AQ83" i="33" s="1"/>
  <c r="BM83" i="33" s="1"/>
  <c r="IG83" i="33"/>
  <c r="NR83" i="33"/>
  <c r="NM83" i="33"/>
  <c r="V82" i="33"/>
  <c r="IH82" i="33"/>
  <c r="LT83" i="33"/>
  <c r="PZ82" i="33"/>
  <c r="PD82" i="33" s="1"/>
  <c r="ED82" i="33" s="1"/>
  <c r="HN82" i="33"/>
  <c r="KB82" i="33" s="1"/>
  <c r="KL190" i="32"/>
  <c r="KU190" i="32"/>
  <c r="LJ190" i="32"/>
  <c r="LA190" i="32"/>
  <c r="LP190" i="32"/>
  <c r="LY190" i="32"/>
  <c r="LI189" i="32"/>
  <c r="LM83" i="33"/>
  <c r="GK83" i="33" s="1"/>
  <c r="JW190" i="32"/>
  <c r="KF190" i="32"/>
  <c r="LX189" i="32"/>
  <c r="KE189" i="32"/>
  <c r="KT189" i="32"/>
  <c r="AI80" i="32"/>
  <c r="JO190" i="32"/>
  <c r="JN191" i="32"/>
  <c r="JD191" i="32" s="1"/>
  <c r="JI190" i="32"/>
  <c r="JJ190" i="32" s="1"/>
  <c r="HQ83" i="33" l="1"/>
  <c r="KE83" i="33" s="1"/>
  <c r="QC83" i="33"/>
  <c r="PG83" i="33" s="1"/>
  <c r="EG83" i="33" s="1"/>
  <c r="JB84" i="33"/>
  <c r="JR83" i="33"/>
  <c r="GQ83" i="33"/>
  <c r="HM83" i="33" s="1"/>
  <c r="KA83" i="33" s="1"/>
  <c r="QD82" i="33"/>
  <c r="PH82" i="33" s="1"/>
  <c r="EH82" i="33" s="1"/>
  <c r="IB83" i="33"/>
  <c r="KP83" i="33" s="1"/>
  <c r="OQ82" i="33"/>
  <c r="HE82" i="33"/>
  <c r="QM82" i="33" s="1"/>
  <c r="PQ82" i="33" s="1"/>
  <c r="EQ82" i="33" s="1"/>
  <c r="LX83" i="33"/>
  <c r="QN83" i="33"/>
  <c r="PR83" i="33" s="1"/>
  <c r="ER83" i="33" s="1"/>
  <c r="OS82" i="33"/>
  <c r="MA83" i="33"/>
  <c r="DP82" i="33"/>
  <c r="FH82" i="33" s="1"/>
  <c r="MX82" i="33" s="1"/>
  <c r="JN82" i="33"/>
  <c r="GA82" i="33"/>
  <c r="RA82" i="33" s="1"/>
  <c r="HU82" i="33"/>
  <c r="KI82" i="33" s="1"/>
  <c r="DT83" i="33"/>
  <c r="FL83" i="33" s="1"/>
  <c r="NB83" i="33" s="1"/>
  <c r="DD84" i="33"/>
  <c r="EV84" i="33" s="1"/>
  <c r="ML84" i="33" s="1"/>
  <c r="CI83" i="33"/>
  <c r="CV84" i="33"/>
  <c r="RK83" i="33"/>
  <c r="QX82" i="33"/>
  <c r="OJ82" i="33"/>
  <c r="Y83" i="33"/>
  <c r="AU83" i="33" s="1"/>
  <c r="BQ83" i="33" s="1"/>
  <c r="IK83" i="33"/>
  <c r="AR82" i="33"/>
  <c r="BN82" i="33" s="1"/>
  <c r="AD83" i="33"/>
  <c r="AZ83" i="33" s="1"/>
  <c r="IP83" i="33"/>
  <c r="KX82" i="33"/>
  <c r="FV82" i="33" s="1"/>
  <c r="NU83" i="33"/>
  <c r="NW83" i="33"/>
  <c r="NN83" i="33"/>
  <c r="OW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GC82" i="33" s="1"/>
  <c r="LA83" i="33" l="1"/>
  <c r="FY83" i="33" s="1"/>
  <c r="QY83" i="33" s="1"/>
  <c r="LS84" i="33"/>
  <c r="LB82" i="33"/>
  <c r="FZ82" i="33" s="1"/>
  <c r="QZ82" i="33" s="1"/>
  <c r="PY83" i="33"/>
  <c r="PC83" i="33" s="1"/>
  <c r="EC83" i="33" s="1"/>
  <c r="JC83" i="33"/>
  <c r="JP84" i="33"/>
  <c r="MG83" i="33"/>
  <c r="IA82" i="33"/>
  <c r="KO82" i="33" s="1"/>
  <c r="LL83" i="33"/>
  <c r="GJ83" i="33" s="1"/>
  <c r="OV83" i="33" s="1"/>
  <c r="HD83" i="33"/>
  <c r="HZ83" i="33" s="1"/>
  <c r="KN83" i="33" s="1"/>
  <c r="GZ82" i="33"/>
  <c r="HV82" i="33" s="1"/>
  <c r="KJ82" i="33" s="1"/>
  <c r="NQ83" i="33"/>
  <c r="IO83" i="33" s="1"/>
  <c r="OM82" i="33"/>
  <c r="GN84" i="33"/>
  <c r="HJ84" i="33" s="1"/>
  <c r="JX84" i="33" s="1"/>
  <c r="DE83" i="33"/>
  <c r="EW83" i="33" s="1"/>
  <c r="MM83" i="33" s="1"/>
  <c r="DR84" i="33"/>
  <c r="FJ84" i="33" s="1"/>
  <c r="MZ84" i="33" s="1"/>
  <c r="CJ82" i="33"/>
  <c r="CM83" i="33"/>
  <c r="RC82" i="33"/>
  <c r="OK83" i="33"/>
  <c r="BV83" i="33"/>
  <c r="NO84" i="33"/>
  <c r="IL83" i="33"/>
  <c r="Z83" i="33"/>
  <c r="AG83" i="33"/>
  <c r="BC83" i="33" s="1"/>
  <c r="BY83" i="33" s="1"/>
  <c r="IS83" i="33"/>
  <c r="OA84" i="33"/>
  <c r="AI83" i="33"/>
  <c r="IU83" i="33"/>
  <c r="OO82"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KW83" i="33" l="1"/>
  <c r="FU83" i="33" s="1"/>
  <c r="OG83" i="33" s="1"/>
  <c r="OL82" i="33"/>
  <c r="JG83" i="33"/>
  <c r="JD82" i="33"/>
  <c r="GO83" i="33"/>
  <c r="HK83" i="33" s="1"/>
  <c r="JY83" i="33" s="1"/>
  <c r="QH82" i="33"/>
  <c r="PL82" i="33" s="1"/>
  <c r="LF82" i="33" s="1"/>
  <c r="LP85" i="33"/>
  <c r="RJ83" i="33"/>
  <c r="QL83" i="33"/>
  <c r="PP83" i="33" s="1"/>
  <c r="EP83" i="33" s="1"/>
  <c r="MF84" i="33"/>
  <c r="MB83" i="33"/>
  <c r="HB84" i="33"/>
  <c r="QJ84" i="33" s="1"/>
  <c r="PN84" i="33" s="1"/>
  <c r="EN84" i="33" s="1"/>
  <c r="AC83" i="33"/>
  <c r="AY83" i="33" s="1"/>
  <c r="BU83" i="33" s="1"/>
  <c r="CQ83" i="33" s="1"/>
  <c r="PV84" i="33"/>
  <c r="OZ84" i="33" s="1"/>
  <c r="DZ84" i="33" s="1"/>
  <c r="DI83" i="33"/>
  <c r="FA83" i="33" s="1"/>
  <c r="MQ83" i="33" s="1"/>
  <c r="DF82" i="33"/>
  <c r="EX82" i="33" s="1"/>
  <c r="MN82" i="33" s="1"/>
  <c r="CU83" i="33"/>
  <c r="CR83" i="33"/>
  <c r="RI82" i="33"/>
  <c r="OH82" i="33"/>
  <c r="QV82" i="33"/>
  <c r="NL83" i="33"/>
  <c r="NS83" i="33"/>
  <c r="BE83" i="33"/>
  <c r="CA83" i="33" s="1"/>
  <c r="AA84" i="33"/>
  <c r="IM84" i="33"/>
  <c r="NP83" i="33"/>
  <c r="NZ84" i="33"/>
  <c r="AM84" i="33"/>
  <c r="IY84" i="33"/>
  <c r="AV83" i="33"/>
  <c r="BR83" i="33" s="1"/>
  <c r="OU82" i="33"/>
  <c r="GS83" i="33"/>
  <c r="HO83" i="33" s="1"/>
  <c r="KC83" i="33" s="1"/>
  <c r="U81" i="32"/>
  <c r="V81" i="32" s="1"/>
  <c r="W81" i="32" s="1"/>
  <c r="KF191" i="32"/>
  <c r="JW191" i="32"/>
  <c r="KL191" i="32"/>
  <c r="KU191" i="32"/>
  <c r="LI190" i="32"/>
  <c r="KT190" i="32"/>
  <c r="LX190" i="32"/>
  <c r="LA191" i="32"/>
  <c r="LJ191" i="32"/>
  <c r="LY191" i="32"/>
  <c r="LP191" i="32"/>
  <c r="JI191" i="32"/>
  <c r="JJ191" i="32" s="1"/>
  <c r="JN192" i="32"/>
  <c r="JD192" i="32" s="1"/>
  <c r="JO191" i="32"/>
  <c r="KE190" i="32"/>
  <c r="QU83" i="33" l="1"/>
  <c r="LQ84" i="33"/>
  <c r="PW83" i="33"/>
  <c r="PA83" i="33" s="1"/>
  <c r="EA83" i="33" s="1"/>
  <c r="JL83" i="33"/>
  <c r="JO83" i="33"/>
  <c r="JK83" i="33"/>
  <c r="GP82" i="33"/>
  <c r="LR83" i="33" s="1"/>
  <c r="EL82" i="33"/>
  <c r="KT84" i="33"/>
  <c r="FR84" i="33" s="1"/>
  <c r="QR84" i="33" s="1"/>
  <c r="LJ83" i="33"/>
  <c r="GH83" i="33" s="1"/>
  <c r="RH83" i="33" s="1"/>
  <c r="HX84" i="33"/>
  <c r="KL84" i="33" s="1"/>
  <c r="MD85" i="33"/>
  <c r="GD82" i="33"/>
  <c r="RD82" i="33" s="1"/>
  <c r="DM83" i="33"/>
  <c r="FE83" i="33" s="1"/>
  <c r="MU83" i="33" s="1"/>
  <c r="DQ83" i="33"/>
  <c r="FI83" i="33" s="1"/>
  <c r="HA83" i="33" s="1"/>
  <c r="HW83" i="33" s="1"/>
  <c r="KK83" i="33" s="1"/>
  <c r="DN83" i="33"/>
  <c r="FF83" i="33" s="1"/>
  <c r="GX83" i="33" s="1"/>
  <c r="QF83" i="33" s="1"/>
  <c r="PJ83" i="33" s="1"/>
  <c r="EJ83" i="33" s="1"/>
  <c r="CN83" i="33"/>
  <c r="CW83" i="33"/>
  <c r="LH84" i="33"/>
  <c r="X83" i="33"/>
  <c r="AT83" i="33" s="1"/>
  <c r="BP83" i="33" s="1"/>
  <c r="IJ83" i="33"/>
  <c r="NK84" i="33"/>
  <c r="IX84" i="33"/>
  <c r="AL84" i="33"/>
  <c r="BI84" i="33"/>
  <c r="CE84" i="33" s="1"/>
  <c r="HL82" i="33"/>
  <c r="JZ82" i="33" s="1"/>
  <c r="AE83" i="33"/>
  <c r="IQ83" i="33"/>
  <c r="NY83" i="33"/>
  <c r="IN83" i="33"/>
  <c r="AB83" i="33"/>
  <c r="AW84" i="33"/>
  <c r="BS84" i="33" s="1"/>
  <c r="LU84" i="33"/>
  <c r="QA83" i="33"/>
  <c r="PE83" i="33" s="1"/>
  <c r="EE83" i="33" s="1"/>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PX82" i="33" l="1"/>
  <c r="PB82" i="33" s="1"/>
  <c r="EB82" i="33" s="1"/>
  <c r="MY83" i="33"/>
  <c r="MV83" i="33"/>
  <c r="JQ83" i="33"/>
  <c r="JH83" i="33"/>
  <c r="OD84" i="33"/>
  <c r="NT83" i="33"/>
  <c r="IR83" i="33" s="1"/>
  <c r="OT83" i="33"/>
  <c r="GF84" i="33"/>
  <c r="OR84" i="33" s="1"/>
  <c r="OP82" i="33"/>
  <c r="GW83" i="33"/>
  <c r="HS83" i="33" s="1"/>
  <c r="KG83" i="33" s="1"/>
  <c r="QI83" i="33"/>
  <c r="PM83" i="33" s="1"/>
  <c r="EM83" i="33" s="1"/>
  <c r="MC84" i="33"/>
  <c r="DS83" i="33"/>
  <c r="FK83" i="33" s="1"/>
  <c r="HC83" i="33" s="1"/>
  <c r="QK83" i="33" s="1"/>
  <c r="DJ83" i="33"/>
  <c r="FB83" i="33" s="1"/>
  <c r="MR83" i="33" s="1"/>
  <c r="CO84" i="33"/>
  <c r="DA84" i="33"/>
  <c r="CL83" i="33"/>
  <c r="LZ84" i="33"/>
  <c r="HT83" i="33"/>
  <c r="KH83" i="33" s="1"/>
  <c r="KV82" i="33"/>
  <c r="FT82" i="33" s="1"/>
  <c r="NX84" i="33"/>
  <c r="AK83" i="33"/>
  <c r="IW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D83" i="33"/>
  <c r="GB83" i="33" s="1"/>
  <c r="LS191" i="32"/>
  <c r="LT192" i="32"/>
  <c r="LM192" i="32" s="1"/>
  <c r="LN192" i="32" s="1"/>
  <c r="LO192" i="32" s="1"/>
  <c r="LU191" i="32"/>
  <c r="JP191" i="32"/>
  <c r="KU83" i="33"/>
  <c r="FS83" i="33" s="1"/>
  <c r="KY83" i="33"/>
  <c r="FW83" i="33" s="1"/>
  <c r="AF83" i="33" l="1"/>
  <c r="BB83" i="33" s="1"/>
  <c r="NA83" i="33"/>
  <c r="JI84" i="33"/>
  <c r="JF83" i="33"/>
  <c r="GT83" i="33"/>
  <c r="HP83" i="33" s="1"/>
  <c r="KD83" i="33" s="1"/>
  <c r="RF84" i="33"/>
  <c r="DW84" i="33"/>
  <c r="FO84" i="33" s="1"/>
  <c r="NE84" i="33" s="1"/>
  <c r="JU84" i="33"/>
  <c r="ME84" i="33"/>
  <c r="QE83" i="33"/>
  <c r="PI83" i="33" s="1"/>
  <c r="EI83" i="33" s="1"/>
  <c r="LY84" i="33"/>
  <c r="HY83" i="33"/>
  <c r="KM83" i="33" s="1"/>
  <c r="DH83" i="33"/>
  <c r="EZ83" i="33" s="1"/>
  <c r="MP83" i="33" s="1"/>
  <c r="DK84" i="33"/>
  <c r="FC84" i="33" s="1"/>
  <c r="MS84" i="33" s="1"/>
  <c r="CS83" i="33"/>
  <c r="CZ84" i="33"/>
  <c r="CP83" i="33"/>
  <c r="RB83" i="33"/>
  <c r="QW83" i="33"/>
  <c r="QS83" i="33"/>
  <c r="QT82" i="33"/>
  <c r="GR83" i="33"/>
  <c r="HN83" i="33" s="1"/>
  <c r="KB83" i="33" s="1"/>
  <c r="OF82" i="33"/>
  <c r="AS84" i="33"/>
  <c r="BO84" i="33" s="1"/>
  <c r="NJ83" i="33"/>
  <c r="IF85" i="33"/>
  <c r="T85" i="33"/>
  <c r="AP85" i="33" s="1"/>
  <c r="BG83" i="33"/>
  <c r="CC83" i="33" s="1"/>
  <c r="AH85" i="33"/>
  <c r="IT85" i="33"/>
  <c r="AJ84" i="33"/>
  <c r="BF84" i="33" s="1"/>
  <c r="CB84" i="33" s="1"/>
  <c r="IV84" i="33"/>
  <c r="BX83" i="33"/>
  <c r="ON83" i="33"/>
  <c r="OE83" i="33"/>
  <c r="OI83" i="33"/>
  <c r="KF192" i="32"/>
  <c r="JW192" i="32"/>
  <c r="Z81" i="32"/>
  <c r="AC81" i="32" s="1"/>
  <c r="AE82" i="32"/>
  <c r="AJ81" i="32"/>
  <c r="LA192" i="32"/>
  <c r="LJ192" i="32"/>
  <c r="LP192" i="32"/>
  <c r="LY192" i="32"/>
  <c r="KL192" i="32"/>
  <c r="KU192" i="32"/>
  <c r="KT191" i="32"/>
  <c r="PO83" i="33"/>
  <c r="EO83" i="33" s="1"/>
  <c r="LX191" i="32"/>
  <c r="LG83" i="33"/>
  <c r="GE83" i="33" s="1"/>
  <c r="KE191" i="32"/>
  <c r="LI191" i="32"/>
  <c r="JN193" i="32"/>
  <c r="JD193" i="32" s="1"/>
  <c r="JI192" i="32"/>
  <c r="JJ192" i="32" s="1"/>
  <c r="JO192" i="32"/>
  <c r="LV84" i="33" l="1"/>
  <c r="JJ83" i="33"/>
  <c r="JT84" i="33"/>
  <c r="QB83" i="33"/>
  <c r="PF83" i="33" s="1"/>
  <c r="EF83" i="33" s="1"/>
  <c r="HG84" i="33"/>
  <c r="IC84" i="33" s="1"/>
  <c r="KQ84" i="33" s="1"/>
  <c r="DO83" i="33"/>
  <c r="FG83" i="33" s="1"/>
  <c r="MW83" i="33" s="1"/>
  <c r="JM83" i="33"/>
  <c r="LC83" i="33"/>
  <c r="GU84" i="33"/>
  <c r="LW85" i="33" s="1"/>
  <c r="DV84" i="33"/>
  <c r="FN84" i="33" s="1"/>
  <c r="ND84" i="33" s="1"/>
  <c r="DL83" i="33"/>
  <c r="FD83" i="33" s="1"/>
  <c r="MT83" i="33" s="1"/>
  <c r="CX84" i="33"/>
  <c r="CK84" i="33"/>
  <c r="CY83" i="33"/>
  <c r="CT83" i="33"/>
  <c r="RE83" i="33"/>
  <c r="PZ83" i="33"/>
  <c r="PD83" i="33" s="1"/>
  <c r="LT84" i="33"/>
  <c r="BD85" i="33"/>
  <c r="BZ85" i="33" s="1"/>
  <c r="NR84" i="33"/>
  <c r="BL85" i="33"/>
  <c r="IH83" i="33"/>
  <c r="V83" i="33"/>
  <c r="NI84" i="33"/>
  <c r="NM84" i="33"/>
  <c r="OQ83" i="33"/>
  <c r="LG193" i="32"/>
  <c r="KW193" i="32" s="1"/>
  <c r="LB192" i="32"/>
  <c r="LC192" i="32" s="1"/>
  <c r="LH192" i="32"/>
  <c r="AI81" i="32"/>
  <c r="KD192" i="32"/>
  <c r="KC193" i="32"/>
  <c r="JS193" i="32" s="1"/>
  <c r="JX192" i="32"/>
  <c r="JY192" i="32" s="1"/>
  <c r="JK192" i="32"/>
  <c r="JL193" i="32"/>
  <c r="JE193" i="32" s="1"/>
  <c r="JF193" i="32" s="1"/>
  <c r="JG193" i="32" s="1"/>
  <c r="JM192" i="32"/>
  <c r="LI83" i="33"/>
  <c r="GG83" i="33" s="1"/>
  <c r="KM192" i="32"/>
  <c r="KN192" i="32" s="1"/>
  <c r="KS192" i="32"/>
  <c r="KR193" i="32"/>
  <c r="KH193" i="32" s="1"/>
  <c r="LW192" i="32"/>
  <c r="LV193" i="32"/>
  <c r="LL193" i="32" s="1"/>
  <c r="LQ192" i="32"/>
  <c r="LR192" i="32" s="1"/>
  <c r="MI85" i="33" l="1"/>
  <c r="QO84" i="33"/>
  <c r="PS84" i="33" s="1"/>
  <c r="ES84" i="33" s="1"/>
  <c r="KZ83" i="33"/>
  <c r="FX83" i="33" s="1"/>
  <c r="JS83" i="33"/>
  <c r="HF84" i="33"/>
  <c r="QN84" i="33" s="1"/>
  <c r="PR84" i="33" s="1"/>
  <c r="ER84" i="33" s="1"/>
  <c r="GY83" i="33"/>
  <c r="QG83" i="33" s="1"/>
  <c r="PK83" i="33" s="1"/>
  <c r="EK83" i="33" s="1"/>
  <c r="DT84" i="33"/>
  <c r="FL84" i="33" s="1"/>
  <c r="NB84" i="33" s="1"/>
  <c r="JR84" i="33"/>
  <c r="DP83" i="33"/>
  <c r="FH83" i="33" s="1"/>
  <c r="MX83" i="33" s="1"/>
  <c r="JN83" i="33"/>
  <c r="DG84" i="33"/>
  <c r="EY84" i="33" s="1"/>
  <c r="MO84" i="33" s="1"/>
  <c r="JE84" i="33"/>
  <c r="GA83" i="33"/>
  <c r="OM83" i="33" s="1"/>
  <c r="QC84" i="33"/>
  <c r="PG84" i="33" s="1"/>
  <c r="EG84" i="33" s="1"/>
  <c r="HQ84" i="33"/>
  <c r="KE84" i="33" s="1"/>
  <c r="DU83" i="33"/>
  <c r="FM83" i="33" s="1"/>
  <c r="NC83" i="33" s="1"/>
  <c r="GV83" i="33"/>
  <c r="LX84" i="33" s="1"/>
  <c r="KX83" i="33"/>
  <c r="ED83" i="33"/>
  <c r="CV85" i="33"/>
  <c r="CH85" i="33"/>
  <c r="RG83" i="33"/>
  <c r="QX83" i="33"/>
  <c r="IG84" i="33"/>
  <c r="U84" i="33"/>
  <c r="AD84" i="33"/>
  <c r="IP84" i="33"/>
  <c r="NQ84" i="33"/>
  <c r="NU84" i="33"/>
  <c r="Y84" i="33"/>
  <c r="IK84" i="33"/>
  <c r="AR83" i="33"/>
  <c r="BN83" i="33" s="1"/>
  <c r="OS83" i="33"/>
  <c r="OJ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GQ84" i="33" l="1"/>
  <c r="LS85" i="33" s="1"/>
  <c r="LM84" i="33"/>
  <c r="GK84" i="33" s="1"/>
  <c r="RK84" i="33" s="1"/>
  <c r="HU83" i="33"/>
  <c r="KI83" i="33" s="1"/>
  <c r="JB85" i="33"/>
  <c r="JP85" i="33"/>
  <c r="LE83" i="33"/>
  <c r="GC83" i="33" s="1"/>
  <c r="OO83" i="33" s="1"/>
  <c r="HE83" i="33"/>
  <c r="MG84" i="33" s="1"/>
  <c r="MA84" i="33"/>
  <c r="HD84" i="33"/>
  <c r="MF85" i="33" s="1"/>
  <c r="GZ83" i="33"/>
  <c r="MB84" i="33" s="1"/>
  <c r="MH85" i="33"/>
  <c r="IB84" i="33"/>
  <c r="KP84" i="33" s="1"/>
  <c r="FV83" i="33"/>
  <c r="QV83" i="33" s="1"/>
  <c r="RA83" i="33"/>
  <c r="LA84" i="33"/>
  <c r="QD83" i="33"/>
  <c r="PH83" i="33" s="1"/>
  <c r="EH83" i="33" s="1"/>
  <c r="HR83" i="33"/>
  <c r="KF83" i="33" s="1"/>
  <c r="DD85" i="33"/>
  <c r="EV85" i="33" s="1"/>
  <c r="ML85" i="33" s="1"/>
  <c r="DR85" i="33"/>
  <c r="FJ85" i="33" s="1"/>
  <c r="MZ85" i="33" s="1"/>
  <c r="CJ83" i="33"/>
  <c r="HM84" i="33"/>
  <c r="KA84" i="33" s="1"/>
  <c r="PY84" i="33"/>
  <c r="PC84" i="33" s="1"/>
  <c r="EC84" i="33" s="1"/>
  <c r="AU84" i="33"/>
  <c r="BQ84" i="33" s="1"/>
  <c r="NO85" i="33"/>
  <c r="NL84" i="33"/>
  <c r="IS84" i="33"/>
  <c r="AG84" i="33"/>
  <c r="AC84" i="33"/>
  <c r="IO84" i="33"/>
  <c r="OA85" i="33"/>
  <c r="NW84" i="33"/>
  <c r="AQ84" i="33"/>
  <c r="BM84" i="33" s="1"/>
  <c r="NN84" i="33"/>
  <c r="AZ84" i="33"/>
  <c r="BV84" i="33" s="1"/>
  <c r="LP193" i="32"/>
  <c r="LY193" i="32"/>
  <c r="LJ193" i="32"/>
  <c r="LA193" i="32"/>
  <c r="LI192" i="32"/>
  <c r="LX192" i="32"/>
  <c r="JI193" i="32"/>
  <c r="JJ193" i="32" s="1"/>
  <c r="JO193" i="32"/>
  <c r="JN194" i="32"/>
  <c r="JD194" i="32" s="1"/>
  <c r="KU193" i="32"/>
  <c r="KL193" i="32"/>
  <c r="KF193" i="32"/>
  <c r="JW193" i="32"/>
  <c r="LL84" i="33"/>
  <c r="GJ84" i="33" s="1"/>
  <c r="AA82" i="32"/>
  <c r="S82" i="32"/>
  <c r="T82" i="32" s="1"/>
  <c r="KE192" i="32"/>
  <c r="KT192" i="32"/>
  <c r="OW84" i="33" l="1"/>
  <c r="HB85" i="33"/>
  <c r="QJ85" i="33" s="1"/>
  <c r="PN85" i="33" s="1"/>
  <c r="EN85" i="33" s="1"/>
  <c r="RC83" i="33"/>
  <c r="IA83" i="33"/>
  <c r="KO83" i="33" s="1"/>
  <c r="JD83" i="33"/>
  <c r="OH83" i="33"/>
  <c r="QM83" i="33"/>
  <c r="PQ83" i="33" s="1"/>
  <c r="EQ83" i="33" s="1"/>
  <c r="HV83" i="33"/>
  <c r="KJ83" i="33" s="1"/>
  <c r="QH83" i="33"/>
  <c r="PL83" i="33" s="1"/>
  <c r="EL83" i="33" s="1"/>
  <c r="QL84" i="33"/>
  <c r="PP84" i="33" s="1"/>
  <c r="EP84" i="33" s="1"/>
  <c r="HZ84" i="33"/>
  <c r="KN84" i="33" s="1"/>
  <c r="LB83" i="33"/>
  <c r="FZ83" i="33" s="1"/>
  <c r="QZ83" i="33" s="1"/>
  <c r="FY84" i="33"/>
  <c r="OK84" i="33" s="1"/>
  <c r="GN85" i="33"/>
  <c r="LP86" i="33" s="1"/>
  <c r="DF83" i="33"/>
  <c r="EX83" i="33" s="1"/>
  <c r="MN83" i="33" s="1"/>
  <c r="CR84" i="33"/>
  <c r="CI84" i="33"/>
  <c r="CM84" i="33"/>
  <c r="RJ84" i="33"/>
  <c r="Z84" i="33"/>
  <c r="AV84" i="33" s="1"/>
  <c r="IL84" i="33"/>
  <c r="AI84" i="33"/>
  <c r="IU84" i="33"/>
  <c r="AY84" i="33"/>
  <c r="BU84" i="33" s="1"/>
  <c r="NS84" i="33"/>
  <c r="BC84" i="33"/>
  <c r="BY84" i="33" s="1"/>
  <c r="IM85" i="33"/>
  <c r="AA85" i="33"/>
  <c r="IY85" i="33"/>
  <c r="AM85" i="33"/>
  <c r="IJ84" i="33"/>
  <c r="X84" i="33"/>
  <c r="OV84" i="33"/>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W84" i="33"/>
  <c r="FU84" i="33" s="1"/>
  <c r="HX85" i="33" l="1"/>
  <c r="KL85" i="33" s="1"/>
  <c r="LH85" i="33"/>
  <c r="GF85" i="33" s="1"/>
  <c r="MD86" i="33"/>
  <c r="JC84" i="33"/>
  <c r="LK83" i="33"/>
  <c r="GI83" i="33" s="1"/>
  <c r="RI83" i="33" s="1"/>
  <c r="JL84" i="33"/>
  <c r="JG84" i="33"/>
  <c r="LF83" i="33"/>
  <c r="GD83" i="33" s="1"/>
  <c r="RD83" i="33" s="1"/>
  <c r="OL83" i="33"/>
  <c r="LJ84" i="33"/>
  <c r="GH84" i="33" s="1"/>
  <c r="RH84" i="33" s="1"/>
  <c r="QY84" i="33"/>
  <c r="PV85" i="33"/>
  <c r="OZ85" i="33" s="1"/>
  <c r="DZ85" i="33" s="1"/>
  <c r="HJ85" i="33"/>
  <c r="JX85" i="33" s="1"/>
  <c r="GP83" i="33"/>
  <c r="PX83" i="33" s="1"/>
  <c r="PB83" i="33" s="1"/>
  <c r="EB83" i="33" s="1"/>
  <c r="DI84" i="33"/>
  <c r="FA84" i="33" s="1"/>
  <c r="MQ84" i="33" s="1"/>
  <c r="DE84" i="33"/>
  <c r="EW84" i="33" s="1"/>
  <c r="MM84" i="33" s="1"/>
  <c r="DN84" i="33"/>
  <c r="FF84" i="33" s="1"/>
  <c r="MV84" i="33" s="1"/>
  <c r="CQ84" i="33"/>
  <c r="CU84" i="33"/>
  <c r="RF85" i="33"/>
  <c r="QU84" i="33"/>
  <c r="GS84" i="33"/>
  <c r="LU85" i="33" s="1"/>
  <c r="AE84" i="33"/>
  <c r="BA84" i="33" s="1"/>
  <c r="IQ84" i="33"/>
  <c r="NP84" i="33"/>
  <c r="NZ85" i="33"/>
  <c r="AW85" i="33"/>
  <c r="BS85" i="33" s="1"/>
  <c r="BR84" i="33"/>
  <c r="BI85" i="33"/>
  <c r="CE85" i="33" s="1"/>
  <c r="NY84" i="33"/>
  <c r="BE84" i="33"/>
  <c r="CA84" i="33" s="1"/>
  <c r="AT84" i="33"/>
  <c r="BP84" i="33" s="1"/>
  <c r="OR85"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OU83" i="33" l="1"/>
  <c r="JO84" i="33"/>
  <c r="OP83" i="33"/>
  <c r="OT84" i="33"/>
  <c r="LR84" i="33"/>
  <c r="HL83" i="33"/>
  <c r="JZ83" i="33" s="1"/>
  <c r="DM84" i="33"/>
  <c r="FE84" i="33" s="1"/>
  <c r="MU84" i="33" s="1"/>
  <c r="JK84" i="33"/>
  <c r="KT85" i="33"/>
  <c r="GX84" i="33"/>
  <c r="QF84" i="33" s="1"/>
  <c r="PJ84" i="33" s="1"/>
  <c r="EJ84" i="33" s="1"/>
  <c r="GO84" i="33"/>
  <c r="HK84" i="33" s="1"/>
  <c r="JY84" i="33" s="1"/>
  <c r="DQ84" i="33"/>
  <c r="FI84" i="33" s="1"/>
  <c r="MY84" i="33" s="1"/>
  <c r="CL84" i="33"/>
  <c r="CW84" i="33"/>
  <c r="CO85" i="33"/>
  <c r="DA85" i="33"/>
  <c r="CN84" i="33"/>
  <c r="QA84" i="33"/>
  <c r="PE84" i="33" s="1"/>
  <c r="EE84" i="33" s="1"/>
  <c r="HO84" i="33"/>
  <c r="KC84" i="33" s="1"/>
  <c r="BW84" i="33"/>
  <c r="IX85" i="33"/>
  <c r="AL85" i="33"/>
  <c r="BH85" i="33" s="1"/>
  <c r="NV86" i="33"/>
  <c r="NK85" i="33"/>
  <c r="NT84" i="33"/>
  <c r="AK84" i="33"/>
  <c r="BG84" i="33" s="1"/>
  <c r="IW84" i="33"/>
  <c r="NX85" i="33"/>
  <c r="IN84" i="33"/>
  <c r="AB84" i="33"/>
  <c r="LI193" i="32"/>
  <c r="AK82" i="32"/>
  <c r="AH82" i="32"/>
  <c r="X82" i="32"/>
  <c r="LX193" i="32"/>
  <c r="JN195" i="32"/>
  <c r="JD195" i="32" s="1"/>
  <c r="JI194" i="32"/>
  <c r="JJ194" i="32" s="1"/>
  <c r="JO194" i="32"/>
  <c r="KT193" i="32"/>
  <c r="LA194" i="32"/>
  <c r="LJ194" i="32"/>
  <c r="KU194" i="32"/>
  <c r="KL194" i="32"/>
  <c r="KF194" i="32"/>
  <c r="JW194" i="32"/>
  <c r="KE193" i="32"/>
  <c r="KV83" i="33"/>
  <c r="FT83" i="33" s="1"/>
  <c r="LP194" i="32"/>
  <c r="LY194" i="32"/>
  <c r="JQ84" i="33" l="1"/>
  <c r="JH84" i="33"/>
  <c r="JF84" i="33"/>
  <c r="JI85" i="33"/>
  <c r="JU85" i="33"/>
  <c r="HA84" i="33"/>
  <c r="MC85" i="33" s="1"/>
  <c r="GW84" i="33"/>
  <c r="LY85" i="33" s="1"/>
  <c r="FR85" i="33"/>
  <c r="QR85" i="33" s="1"/>
  <c r="PW84" i="33"/>
  <c r="PA84" i="33" s="1"/>
  <c r="EA84" i="33" s="1"/>
  <c r="HT84" i="33"/>
  <c r="KH84" i="33" s="1"/>
  <c r="LZ85" i="33"/>
  <c r="LQ85" i="33"/>
  <c r="DS84" i="33"/>
  <c r="FK84" i="33" s="1"/>
  <c r="NA84" i="33" s="1"/>
  <c r="DK85" i="33"/>
  <c r="FC85" i="33" s="1"/>
  <c r="MS85" i="33" s="1"/>
  <c r="DJ84" i="33"/>
  <c r="FB84" i="33" s="1"/>
  <c r="MR84" i="33" s="1"/>
  <c r="DH84" i="33"/>
  <c r="EZ84" i="33" s="1"/>
  <c r="MP84" i="33" s="1"/>
  <c r="DW85" i="33"/>
  <c r="FO85" i="33" s="1"/>
  <c r="NE85" i="33" s="1"/>
  <c r="CS84" i="33"/>
  <c r="QT83" i="33"/>
  <c r="GR84" i="33"/>
  <c r="HN84" i="33" s="1"/>
  <c r="KB84" i="33" s="1"/>
  <c r="GT84" i="33"/>
  <c r="HP84" i="33" s="1"/>
  <c r="KD84"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KY84" i="33"/>
  <c r="FW84" i="33" s="1"/>
  <c r="HS84" i="33" l="1"/>
  <c r="KG84" i="33" s="1"/>
  <c r="JM84" i="33"/>
  <c r="QE84" i="33"/>
  <c r="PI84" i="33" s="1"/>
  <c r="EI84" i="33" s="1"/>
  <c r="GU85" i="33"/>
  <c r="HQ85" i="33" s="1"/>
  <c r="KE85" i="33" s="1"/>
  <c r="QI84" i="33"/>
  <c r="PM84" i="33" s="1"/>
  <c r="LG84" i="33" s="1"/>
  <c r="HG85" i="33"/>
  <c r="IC85" i="33" s="1"/>
  <c r="KQ85" i="33" s="1"/>
  <c r="HC84" i="33"/>
  <c r="ME85" i="33" s="1"/>
  <c r="HW84" i="33"/>
  <c r="KK84" i="33" s="1"/>
  <c r="OD85" i="33"/>
  <c r="KU84" i="33"/>
  <c r="DO84" i="33"/>
  <c r="FG84" i="33" s="1"/>
  <c r="MW84" i="33" s="1"/>
  <c r="PZ84" i="33"/>
  <c r="PD84" i="33" s="1"/>
  <c r="ED84" i="33" s="1"/>
  <c r="CY84" i="33"/>
  <c r="CP84" i="33"/>
  <c r="CZ85" i="33"/>
  <c r="RB84" i="33"/>
  <c r="QW84" i="33"/>
  <c r="LT85" i="33"/>
  <c r="QB84" i="33"/>
  <c r="PF84" i="33" s="1"/>
  <c r="EF84" i="33" s="1"/>
  <c r="LV85" i="33"/>
  <c r="AS85" i="33"/>
  <c r="BO85" i="33" s="1"/>
  <c r="T86" i="33"/>
  <c r="AP86" i="33" s="1"/>
  <c r="BL86" i="33" s="1"/>
  <c r="IF86" i="33"/>
  <c r="BD86" i="33"/>
  <c r="BZ86" i="33" s="1"/>
  <c r="BF85" i="33"/>
  <c r="CB85" i="33" s="1"/>
  <c r="BB84" i="33"/>
  <c r="BX84" i="33" s="1"/>
  <c r="NJ84" i="33"/>
  <c r="ON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W86" i="33" l="1"/>
  <c r="JT85" i="33"/>
  <c r="LC84" i="33"/>
  <c r="GA84" i="33" s="1"/>
  <c r="RA84" i="33" s="1"/>
  <c r="JS84" i="33"/>
  <c r="HY84" i="33"/>
  <c r="KM84" i="33" s="1"/>
  <c r="MI86" i="33"/>
  <c r="QC85" i="33"/>
  <c r="PG85" i="33" s="1"/>
  <c r="EG85" i="33" s="1"/>
  <c r="EM84" i="33"/>
  <c r="QO85" i="33"/>
  <c r="PS85" i="33" s="1"/>
  <c r="LM85" i="33" s="1"/>
  <c r="QK84" i="33"/>
  <c r="PO84" i="33" s="1"/>
  <c r="EO84" i="33" s="1"/>
  <c r="DL84" i="33"/>
  <c r="FD84" i="33" s="1"/>
  <c r="MT84" i="33" s="1"/>
  <c r="JJ84" i="33"/>
  <c r="GE84" i="33"/>
  <c r="OQ84" i="33" s="1"/>
  <c r="FS84" i="33"/>
  <c r="GY84" i="33"/>
  <c r="MA85" i="33" s="1"/>
  <c r="DV85" i="33"/>
  <c r="FN85" i="33" s="1"/>
  <c r="ND85" i="33" s="1"/>
  <c r="DU84" i="33"/>
  <c r="FM84" i="33" s="1"/>
  <c r="NC84" i="33" s="1"/>
  <c r="CT84" i="33"/>
  <c r="CH86" i="33"/>
  <c r="CX85" i="33"/>
  <c r="CK85" i="33"/>
  <c r="CV86" i="33"/>
  <c r="NM85" i="33"/>
  <c r="NI85" i="33"/>
  <c r="IH84" i="33"/>
  <c r="V84" i="33"/>
  <c r="AR84" i="33" s="1"/>
  <c r="NR85" i="33"/>
  <c r="NU85" i="33"/>
  <c r="KL195" i="32"/>
  <c r="KU195" i="32"/>
  <c r="AI82" i="32"/>
  <c r="LI194" i="32"/>
  <c r="KZ84" i="33"/>
  <c r="FX84" i="33" s="1"/>
  <c r="KT194" i="32"/>
  <c r="JW195" i="32"/>
  <c r="KF195" i="32"/>
  <c r="KE194" i="32"/>
  <c r="JO195" i="32"/>
  <c r="JI195" i="32"/>
  <c r="JJ195" i="32" s="1"/>
  <c r="JN196" i="32"/>
  <c r="JD196" i="32" s="1"/>
  <c r="KX84" i="33"/>
  <c r="FV84" i="33" s="1"/>
  <c r="LP195" i="32"/>
  <c r="LY195" i="32"/>
  <c r="LJ195" i="32"/>
  <c r="LA195" i="32"/>
  <c r="LX194" i="32"/>
  <c r="LA85" i="33" l="1"/>
  <c r="FY85" i="33" s="1"/>
  <c r="OK85" i="33" s="1"/>
  <c r="OM84" i="33"/>
  <c r="JP86" i="33"/>
  <c r="JE85" i="33"/>
  <c r="JR85" i="33"/>
  <c r="JN84" i="33"/>
  <c r="JB86" i="33"/>
  <c r="ES85" i="33"/>
  <c r="LI84" i="33"/>
  <c r="GG84" i="33" s="1"/>
  <c r="RG84" i="33" s="1"/>
  <c r="HF85" i="33"/>
  <c r="IB85" i="33" s="1"/>
  <c r="KP85" i="33" s="1"/>
  <c r="HE84" i="33"/>
  <c r="MG85" i="33" s="1"/>
  <c r="GV84" i="33"/>
  <c r="QD84" i="33" s="1"/>
  <c r="PH84" i="33" s="1"/>
  <c r="EH84" i="33" s="1"/>
  <c r="RE84" i="33"/>
  <c r="QS84" i="33"/>
  <c r="OE84" i="33"/>
  <c r="GK85" i="33"/>
  <c r="RK85" i="33" s="1"/>
  <c r="HU84" i="33"/>
  <c r="KI84" i="33" s="1"/>
  <c r="QG84" i="33"/>
  <c r="PK84" i="33" s="1"/>
  <c r="EK84" i="33" s="1"/>
  <c r="DR86" i="33"/>
  <c r="FJ86" i="33" s="1"/>
  <c r="MZ86" i="33" s="1"/>
  <c r="DP84" i="33"/>
  <c r="FH84" i="33" s="1"/>
  <c r="MX84" i="33" s="1"/>
  <c r="DG85" i="33"/>
  <c r="EY85" i="33" s="1"/>
  <c r="MO85" i="33" s="1"/>
  <c r="DT85" i="33"/>
  <c r="FL85" i="33" s="1"/>
  <c r="NB85" i="33" s="1"/>
  <c r="DD86" i="33"/>
  <c r="EV86" i="33" s="1"/>
  <c r="ML86" i="33" s="1"/>
  <c r="QV84" i="33"/>
  <c r="QY85" i="33"/>
  <c r="QX84" i="33"/>
  <c r="BN84" i="33"/>
  <c r="NQ85" i="33"/>
  <c r="IK85" i="33"/>
  <c r="Y85" i="33"/>
  <c r="GQ85" i="33"/>
  <c r="OA86" i="33"/>
  <c r="AG85" i="33"/>
  <c r="IS85" i="33"/>
  <c r="IP85" i="33"/>
  <c r="AD85" i="33"/>
  <c r="U85" i="33"/>
  <c r="IG85" i="33"/>
  <c r="OH84" i="33"/>
  <c r="OJ84"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OS84" i="33" l="1"/>
  <c r="HD85" i="33"/>
  <c r="HZ85" i="33" s="1"/>
  <c r="KN85" i="33" s="1"/>
  <c r="HB86" i="33"/>
  <c r="MD87" i="33" s="1"/>
  <c r="MH86" i="33"/>
  <c r="QN85" i="33"/>
  <c r="PR85" i="33" s="1"/>
  <c r="ER85" i="33" s="1"/>
  <c r="QM84" i="33"/>
  <c r="PQ84" i="33" s="1"/>
  <c r="EQ84" i="33" s="1"/>
  <c r="HR84" i="33"/>
  <c r="KF84" i="33" s="1"/>
  <c r="LX85" i="33"/>
  <c r="IA84" i="33"/>
  <c r="KO84" i="33" s="1"/>
  <c r="GZ84" i="33"/>
  <c r="MB85" i="33" s="1"/>
  <c r="OW85" i="33"/>
  <c r="LE84" i="33"/>
  <c r="GN86" i="33"/>
  <c r="LP87" i="33" s="1"/>
  <c r="CJ84" i="33"/>
  <c r="LB84" i="33"/>
  <c r="FZ84" i="33" s="1"/>
  <c r="NO86" i="33"/>
  <c r="MF86" i="33"/>
  <c r="QL85" i="33"/>
  <c r="PP85" i="33" s="1"/>
  <c r="EP85" i="33" s="1"/>
  <c r="AZ85" i="33"/>
  <c r="BV85" i="33" s="1"/>
  <c r="AM86" i="33"/>
  <c r="BI86" i="33" s="1"/>
  <c r="CE86" i="33" s="1"/>
  <c r="IY86" i="33"/>
  <c r="NL85" i="33"/>
  <c r="AQ85" i="33"/>
  <c r="BM85" i="33" s="1"/>
  <c r="LS86" i="33"/>
  <c r="PY85" i="33"/>
  <c r="PC85" i="33" s="1"/>
  <c r="EC85" i="33" s="1"/>
  <c r="HM85" i="33"/>
  <c r="KA85" i="33" s="1"/>
  <c r="QJ86" i="33"/>
  <c r="PN86" i="33" s="1"/>
  <c r="EN86" i="33" s="1"/>
  <c r="AU85" i="33"/>
  <c r="BQ85" i="33" s="1"/>
  <c r="NW85" i="33"/>
  <c r="BC85" i="33"/>
  <c r="BY85" i="33" s="1"/>
  <c r="NN85" i="33"/>
  <c r="IO85" i="33"/>
  <c r="AC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HX86" i="33" l="1"/>
  <c r="KL86" i="33" s="1"/>
  <c r="JD84" i="33"/>
  <c r="PV86" i="33"/>
  <c r="OZ86" i="33" s="1"/>
  <c r="DZ86" i="33" s="1"/>
  <c r="LK84" i="33"/>
  <c r="GI84" i="33" s="1"/>
  <c r="OU84" i="33" s="1"/>
  <c r="LL85" i="33"/>
  <c r="GJ85" i="33" s="1"/>
  <c r="OV85" i="33" s="1"/>
  <c r="HJ86" i="33"/>
  <c r="JX86" i="33" s="1"/>
  <c r="HV84" i="33"/>
  <c r="KJ84" i="33" s="1"/>
  <c r="QH84" i="33"/>
  <c r="PL84" i="33" s="1"/>
  <c r="EL84" i="33" s="1"/>
  <c r="GC84" i="33"/>
  <c r="OO84" i="33" s="1"/>
  <c r="DF84" i="33"/>
  <c r="EX84" i="33" s="1"/>
  <c r="MN84" i="33" s="1"/>
  <c r="CU85" i="33"/>
  <c r="DA86" i="33"/>
  <c r="CI85" i="33"/>
  <c r="CR85" i="33"/>
  <c r="CM85" i="33"/>
  <c r="RI84" i="33"/>
  <c r="RJ85" i="33"/>
  <c r="QZ84" i="33"/>
  <c r="KW85" i="33"/>
  <c r="FU85" i="33" s="1"/>
  <c r="LF84" i="33"/>
  <c r="LJ85" i="33"/>
  <c r="GH85" i="33" s="1"/>
  <c r="OL84" i="33"/>
  <c r="AY85" i="33"/>
  <c r="BU85" i="33" s="1"/>
  <c r="Z85" i="33"/>
  <c r="IL85" i="33"/>
  <c r="NP85" i="33"/>
  <c r="AA86" i="33"/>
  <c r="IM86" i="33"/>
  <c r="AI85" i="33"/>
  <c r="IU85" i="33"/>
  <c r="IJ85" i="33"/>
  <c r="X85" i="33"/>
  <c r="AT85" i="33" s="1"/>
  <c r="LH86" i="33"/>
  <c r="GF86" i="33" s="1"/>
  <c r="U83" i="32"/>
  <c r="V83" i="32" s="1"/>
  <c r="W83" i="32" s="1"/>
  <c r="JW196" i="32"/>
  <c r="KF196" i="32"/>
  <c r="KL196" i="32"/>
  <c r="KU196" i="32"/>
  <c r="LY196" i="32"/>
  <c r="LP196" i="32"/>
  <c r="LJ196" i="32"/>
  <c r="LA196" i="32"/>
  <c r="LX195" i="32"/>
  <c r="KE195" i="32"/>
  <c r="LI195" i="32"/>
  <c r="KT195" i="32"/>
  <c r="JO196" i="32"/>
  <c r="JN197" i="32"/>
  <c r="JD197" i="32" s="1"/>
  <c r="JI196" i="32"/>
  <c r="JJ196" i="32" s="1"/>
  <c r="NZ86" i="33" l="1"/>
  <c r="NS85" i="33"/>
  <c r="JU86" i="33"/>
  <c r="JG85" i="33"/>
  <c r="JO85" i="33"/>
  <c r="JL85" i="33"/>
  <c r="JC85" i="33"/>
  <c r="GD84" i="33"/>
  <c r="RD84" i="33" s="1"/>
  <c r="RC84" i="33"/>
  <c r="DI85" i="33"/>
  <c r="FA85" i="33" s="1"/>
  <c r="MQ85" i="33" s="1"/>
  <c r="DQ85" i="33"/>
  <c r="FI85" i="33" s="1"/>
  <c r="MY85" i="33" s="1"/>
  <c r="DW86" i="33"/>
  <c r="FO86" i="33" s="1"/>
  <c r="NE86" i="33" s="1"/>
  <c r="GP84" i="33"/>
  <c r="PX84" i="33" s="1"/>
  <c r="PB84" i="33" s="1"/>
  <c r="EB84" i="33" s="1"/>
  <c r="DN85" i="33"/>
  <c r="FF85" i="33" s="1"/>
  <c r="MV85" i="33" s="1"/>
  <c r="DE85" i="33"/>
  <c r="EW85" i="33" s="1"/>
  <c r="MM85" i="33" s="1"/>
  <c r="CQ85" i="33"/>
  <c r="RH85" i="33"/>
  <c r="QU85" i="33"/>
  <c r="GS85" i="33"/>
  <c r="HO85" i="33" s="1"/>
  <c r="KC85" i="33" s="1"/>
  <c r="OG85" i="33"/>
  <c r="OT85" i="33"/>
  <c r="NX86" i="33"/>
  <c r="NT85" i="33"/>
  <c r="IX86" i="33"/>
  <c r="AL86" i="33"/>
  <c r="BH86" i="33" s="1"/>
  <c r="BE85" i="33"/>
  <c r="CA85" i="33" s="1"/>
  <c r="AE85" i="33"/>
  <c r="BA85" i="33" s="1"/>
  <c r="IQ85" i="33"/>
  <c r="AW86" i="33"/>
  <c r="BS86" i="33" s="1"/>
  <c r="NK86" i="33"/>
  <c r="NY85" i="33"/>
  <c r="AB85" i="33"/>
  <c r="IN85" i="33"/>
  <c r="AV85" i="33"/>
  <c r="BR85" i="33" s="1"/>
  <c r="BP85" i="33"/>
  <c r="AB83" i="32"/>
  <c r="JK196" i="32"/>
  <c r="JL197" i="32"/>
  <c r="JE197" i="32" s="1"/>
  <c r="JF197" i="32" s="1"/>
  <c r="JG197" i="32" s="1"/>
  <c r="JM196" i="32"/>
  <c r="KT86" i="33"/>
  <c r="FR86" i="33" s="1"/>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JK85" i="33" l="1"/>
  <c r="HG86" i="33"/>
  <c r="QO86" i="33" s="1"/>
  <c r="PS86" i="33" s="1"/>
  <c r="ES86" i="33" s="1"/>
  <c r="HA85" i="33"/>
  <c r="MC86" i="33" s="1"/>
  <c r="OP84" i="33"/>
  <c r="HL84" i="33"/>
  <c r="JZ84" i="33" s="1"/>
  <c r="KV84" i="33"/>
  <c r="GX85" i="33"/>
  <c r="HT85" i="33" s="1"/>
  <c r="KH85" i="33" s="1"/>
  <c r="GO85" i="33"/>
  <c r="LQ86" i="33" s="1"/>
  <c r="LR85" i="33"/>
  <c r="DM85" i="33"/>
  <c r="FE85" i="33" s="1"/>
  <c r="MU85" i="33" s="1"/>
  <c r="CN85" i="33"/>
  <c r="CO86" i="33"/>
  <c r="CW85" i="33"/>
  <c r="CL85" i="33"/>
  <c r="QR86" i="33"/>
  <c r="LU86" i="33"/>
  <c r="NV87" i="33"/>
  <c r="AH87" i="33" s="1"/>
  <c r="BD87" i="33" s="1"/>
  <c r="BZ87" i="33" s="1"/>
  <c r="RF86" i="33"/>
  <c r="QA85" i="33"/>
  <c r="PE85" i="33" s="1"/>
  <c r="EE85" i="33" s="1"/>
  <c r="OR86" i="33"/>
  <c r="AJ86" i="33"/>
  <c r="IV86" i="33"/>
  <c r="AK85" i="33"/>
  <c r="BG85" i="33" s="1"/>
  <c r="IW85" i="33"/>
  <c r="II86" i="33"/>
  <c r="W86" i="33"/>
  <c r="AS86" i="33" s="1"/>
  <c r="BO86" i="33" s="1"/>
  <c r="CD86" i="33"/>
  <c r="AF85" i="33"/>
  <c r="IR85" i="33"/>
  <c r="AX85" i="33"/>
  <c r="BT85" i="33" s="1"/>
  <c r="BW85" i="33"/>
  <c r="OD86"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JF85" i="33" l="1"/>
  <c r="JQ85" i="33"/>
  <c r="QI85" i="33"/>
  <c r="PM85" i="33" s="1"/>
  <c r="EM85" i="33" s="1"/>
  <c r="JI86" i="33"/>
  <c r="HW85" i="33"/>
  <c r="KK85" i="33" s="1"/>
  <c r="QF85" i="33"/>
  <c r="PJ85" i="33" s="1"/>
  <c r="EJ85" i="33" s="1"/>
  <c r="MI87" i="33"/>
  <c r="IC86" i="33"/>
  <c r="KQ86" i="33" s="1"/>
  <c r="DJ85" i="33"/>
  <c r="FB85" i="33" s="1"/>
  <c r="MR85" i="33" s="1"/>
  <c r="JH85" i="33"/>
  <c r="LZ86" i="33"/>
  <c r="FT84" i="33"/>
  <c r="OF84" i="33" s="1"/>
  <c r="PW85" i="33"/>
  <c r="PA85" i="33" s="1"/>
  <c r="EA85" i="33" s="1"/>
  <c r="HK85" i="33"/>
  <c r="JY85" i="33" s="1"/>
  <c r="GW85" i="33"/>
  <c r="LY86" i="33" s="1"/>
  <c r="DK86" i="33"/>
  <c r="FC86" i="33" s="1"/>
  <c r="MS86" i="33" s="1"/>
  <c r="DH85" i="33"/>
  <c r="EZ85" i="33" s="1"/>
  <c r="MP85" i="33" s="1"/>
  <c r="DS85" i="33"/>
  <c r="FK85" i="33" s="1"/>
  <c r="NA85" i="33" s="1"/>
  <c r="CS85" i="33"/>
  <c r="CK86" i="33"/>
  <c r="CV87" i="33"/>
  <c r="CZ86" i="33"/>
  <c r="CP85" i="33"/>
  <c r="IT87" i="33"/>
  <c r="GR85" i="33"/>
  <c r="HN85" i="33" s="1"/>
  <c r="KB85"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LG85" i="33" l="1"/>
  <c r="GE85" i="33" s="1"/>
  <c r="OQ85" i="33" s="1"/>
  <c r="JJ85" i="33"/>
  <c r="JM85" i="33"/>
  <c r="JE86" i="33"/>
  <c r="JT86" i="33"/>
  <c r="JP87" i="33"/>
  <c r="HC85" i="33"/>
  <c r="HY85" i="33" s="1"/>
  <c r="KM85" i="33" s="1"/>
  <c r="LD85" i="33"/>
  <c r="GB85" i="33" s="1"/>
  <c r="RB85" i="33" s="1"/>
  <c r="GU86" i="33"/>
  <c r="HQ86" i="33" s="1"/>
  <c r="KE86" i="33" s="1"/>
  <c r="KU85" i="33"/>
  <c r="FS85" i="33" s="1"/>
  <c r="QS85" i="33" s="1"/>
  <c r="GT85" i="33"/>
  <c r="HP85" i="33" s="1"/>
  <c r="KD85" i="33" s="1"/>
  <c r="QT84" i="33"/>
  <c r="HS85" i="33"/>
  <c r="KG85" i="33" s="1"/>
  <c r="QE85" i="33"/>
  <c r="PI85" i="33" s="1"/>
  <c r="EI85" i="33" s="1"/>
  <c r="DV86" i="33"/>
  <c r="FN86" i="33" s="1"/>
  <c r="ND86" i="33" s="1"/>
  <c r="DO85" i="33"/>
  <c r="FG85" i="33" s="1"/>
  <c r="MW85" i="33" s="1"/>
  <c r="DR87" i="33"/>
  <c r="FJ87" i="33" s="1"/>
  <c r="MZ87" i="33" s="1"/>
  <c r="DL85" i="33"/>
  <c r="FD85" i="33" s="1"/>
  <c r="MT85" i="33" s="1"/>
  <c r="DG86" i="33"/>
  <c r="EY86" i="33" s="1"/>
  <c r="MO86" i="33" s="1"/>
  <c r="CT85" i="33"/>
  <c r="CY85" i="33"/>
  <c r="CX86" i="33"/>
  <c r="LV86" i="33"/>
  <c r="RK86" i="33"/>
  <c r="RE85" i="33"/>
  <c r="QW85" i="33"/>
  <c r="GQ86" i="33"/>
  <c r="LS87" i="33" s="1"/>
  <c r="PZ85" i="33"/>
  <c r="PD85" i="33" s="1"/>
  <c r="ED85" i="33" s="1"/>
  <c r="LT86" i="33"/>
  <c r="T87" i="33"/>
  <c r="IF87" i="33"/>
  <c r="HF86" i="33"/>
  <c r="NU86" i="33"/>
  <c r="V85" i="33"/>
  <c r="IH85" i="33"/>
  <c r="OW86" i="33"/>
  <c r="OI85"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QK85" i="33" l="1"/>
  <c r="PO85" i="33" s="1"/>
  <c r="EO85" i="33" s="1"/>
  <c r="NR86" i="33"/>
  <c r="AD86" i="33" s="1"/>
  <c r="AZ86" i="33" s="1"/>
  <c r="LW87" i="33"/>
  <c r="QC86" i="33"/>
  <c r="PG86" i="33" s="1"/>
  <c r="EG86" i="33" s="1"/>
  <c r="ME86" i="33"/>
  <c r="JN85" i="33"/>
  <c r="JR86" i="33"/>
  <c r="JS85" i="33"/>
  <c r="OE85" i="33"/>
  <c r="QB85" i="33"/>
  <c r="PF85" i="33" s="1"/>
  <c r="EF85" i="33" s="1"/>
  <c r="HB87" i="33"/>
  <c r="MD88" i="33" s="1"/>
  <c r="ON85" i="33"/>
  <c r="GY85" i="33"/>
  <c r="HU85" i="33" s="1"/>
  <c r="KI85" i="33" s="1"/>
  <c r="GV85" i="33"/>
  <c r="HR85" i="33" s="1"/>
  <c r="KF85" i="33" s="1"/>
  <c r="LC85" i="33"/>
  <c r="DP85" i="33"/>
  <c r="FH85" i="33" s="1"/>
  <c r="MX85" i="33" s="1"/>
  <c r="DU85" i="33"/>
  <c r="FM85" i="33" s="1"/>
  <c r="NC85" i="33" s="1"/>
  <c r="DT86" i="33"/>
  <c r="FL86" i="33" s="1"/>
  <c r="NB86" i="33" s="1"/>
  <c r="HM86" i="33"/>
  <c r="KA86" i="33" s="1"/>
  <c r="PY86" i="33"/>
  <c r="PC86" i="33" s="1"/>
  <c r="EC86" i="33" s="1"/>
  <c r="QD85" i="33"/>
  <c r="PH85" i="33" s="1"/>
  <c r="EH85" i="33" s="1"/>
  <c r="IP86" i="33"/>
  <c r="AR85" i="33"/>
  <c r="BN85" i="33" s="1"/>
  <c r="OA87" i="33"/>
  <c r="IS86" i="33"/>
  <c r="AG86" i="33"/>
  <c r="QN86" i="33"/>
  <c r="PR86" i="33" s="1"/>
  <c r="ER86" i="33" s="1"/>
  <c r="IB86" i="33"/>
  <c r="KP86" i="33" s="1"/>
  <c r="MH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KX85" i="33"/>
  <c r="FV85" i="33" s="1"/>
  <c r="JZ197" i="32"/>
  <c r="KA198" i="32"/>
  <c r="JT198" i="32" s="1"/>
  <c r="JU198" i="32" s="1"/>
  <c r="JV198" i="32" s="1"/>
  <c r="KB197" i="32"/>
  <c r="LE198" i="32"/>
  <c r="KX198" i="32" s="1"/>
  <c r="KY198" i="32" s="1"/>
  <c r="KZ198" i="32" s="1"/>
  <c r="LD197" i="32"/>
  <c r="LF197" i="32"/>
  <c r="LI85" i="33" l="1"/>
  <c r="GG85" i="33" s="1"/>
  <c r="OS85" i="33" s="1"/>
  <c r="BV86" i="33"/>
  <c r="CR86" i="33" s="1"/>
  <c r="JL86" i="33" s="1"/>
  <c r="LA86" i="33"/>
  <c r="FY86" i="33" s="1"/>
  <c r="QJ87" i="33"/>
  <c r="PN87" i="33" s="1"/>
  <c r="EN87" i="33" s="1"/>
  <c r="HX87" i="33"/>
  <c r="KL87" i="33" s="1"/>
  <c r="KZ85" i="33"/>
  <c r="FX85" i="33" s="1"/>
  <c r="QX85" i="33" s="1"/>
  <c r="GZ85" i="33"/>
  <c r="MB86" i="33" s="1"/>
  <c r="MA86" i="33"/>
  <c r="HD86" i="33"/>
  <c r="HZ86" i="33" s="1"/>
  <c r="KN86" i="33" s="1"/>
  <c r="HE85" i="33"/>
  <c r="MG86" i="33" s="1"/>
  <c r="QG85" i="33"/>
  <c r="PK85" i="33" s="1"/>
  <c r="EK85" i="33" s="1"/>
  <c r="GA85" i="33"/>
  <c r="OM85" i="33" s="1"/>
  <c r="LX86" i="33"/>
  <c r="CH87" i="33"/>
  <c r="CJ85" i="33"/>
  <c r="QY86" i="33"/>
  <c r="QV85" i="33"/>
  <c r="LL86" i="33"/>
  <c r="GJ86" i="33" s="1"/>
  <c r="BC86" i="33"/>
  <c r="BY86" i="33" s="1"/>
  <c r="Y86" i="33"/>
  <c r="AU86" i="33" s="1"/>
  <c r="IK86" i="33"/>
  <c r="IG86" i="33"/>
  <c r="U86" i="33"/>
  <c r="NQ86" i="33"/>
  <c r="AM87" i="33"/>
  <c r="IY87" i="33"/>
  <c r="OH85" i="33"/>
  <c r="OK86" i="33"/>
  <c r="LP198" i="32"/>
  <c r="LY198" i="32"/>
  <c r="JW198" i="32"/>
  <c r="KF198" i="32"/>
  <c r="LA198" i="32"/>
  <c r="LJ198" i="32"/>
  <c r="KL198" i="32"/>
  <c r="KU198" i="32"/>
  <c r="LB85" i="33"/>
  <c r="FZ85" i="33" s="1"/>
  <c r="KE197" i="32"/>
  <c r="AA84" i="32"/>
  <c r="S84" i="32"/>
  <c r="T84" i="32" s="1"/>
  <c r="KT197" i="32"/>
  <c r="LI197" i="32"/>
  <c r="LX197" i="32"/>
  <c r="KW86" i="33"/>
  <c r="FU86" i="33" s="1"/>
  <c r="JO198" i="32"/>
  <c r="JN199" i="32"/>
  <c r="JD199" i="32" s="1"/>
  <c r="JI198" i="32"/>
  <c r="JJ198" i="32" s="1"/>
  <c r="DN86" i="33" l="1"/>
  <c r="FF86" i="33" s="1"/>
  <c r="MV86" i="33" s="1"/>
  <c r="OJ85" i="33"/>
  <c r="JD85" i="33"/>
  <c r="JB87" i="33"/>
  <c r="NW86" i="33"/>
  <c r="IU86" i="33" s="1"/>
  <c r="QH85" i="33"/>
  <c r="PL85" i="33" s="1"/>
  <c r="EL85" i="33" s="1"/>
  <c r="IA85" i="33"/>
  <c r="KO85" i="33" s="1"/>
  <c r="HV85" i="33"/>
  <c r="KJ85" i="33" s="1"/>
  <c r="MF87" i="33"/>
  <c r="QL86" i="33"/>
  <c r="PP86" i="33" s="1"/>
  <c r="EP86" i="33" s="1"/>
  <c r="LE85" i="33"/>
  <c r="GC85" i="33" s="1"/>
  <c r="OO85" i="33" s="1"/>
  <c r="QM85" i="33"/>
  <c r="PQ85" i="33" s="1"/>
  <c r="EQ85" i="33" s="1"/>
  <c r="RG85" i="33"/>
  <c r="RA85" i="33"/>
  <c r="DD87" i="33"/>
  <c r="EV87" i="33" s="1"/>
  <c r="ML87" i="33" s="1"/>
  <c r="DF85" i="33"/>
  <c r="EX85" i="33" s="1"/>
  <c r="GP85" i="33" s="1"/>
  <c r="PX85" i="33" s="1"/>
  <c r="CU86" i="33"/>
  <c r="RJ86" i="33"/>
  <c r="QU86" i="33"/>
  <c r="QZ85" i="33"/>
  <c r="BQ86" i="33"/>
  <c r="OV86" i="33"/>
  <c r="BI87" i="33"/>
  <c r="CE87" i="33" s="1"/>
  <c r="AC86" i="33"/>
  <c r="AY86" i="33" s="1"/>
  <c r="BU86" i="33" s="1"/>
  <c r="IO86" i="33"/>
  <c r="NL86" i="33"/>
  <c r="NS86" i="33"/>
  <c r="NO87" i="33"/>
  <c r="AQ86" i="33"/>
  <c r="BM86" i="33" s="1"/>
  <c r="NZ87" i="33"/>
  <c r="NN86" i="33"/>
  <c r="OL85" i="33"/>
  <c r="OG86" i="33"/>
  <c r="U84" i="32"/>
  <c r="V84" i="32" s="1"/>
  <c r="W84" i="32" s="1"/>
  <c r="JL199" i="32"/>
  <c r="JE199" i="32" s="1"/>
  <c r="JF199" i="32" s="1"/>
  <c r="JG199" i="32" s="1"/>
  <c r="JK198" i="32"/>
  <c r="JM198" i="32"/>
  <c r="LH87" i="33"/>
  <c r="GF87" i="33" s="1"/>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AI86" i="33" l="1"/>
  <c r="GX86" i="33"/>
  <c r="LZ87" i="33" s="1"/>
  <c r="MN85" i="33"/>
  <c r="LF85" i="33"/>
  <c r="GD85" i="33" s="1"/>
  <c r="RD85" i="33" s="1"/>
  <c r="LJ86" i="33"/>
  <c r="GH86" i="33" s="1"/>
  <c r="RH86" i="33" s="1"/>
  <c r="RC85" i="33"/>
  <c r="LK85" i="33"/>
  <c r="GI85" i="33" s="1"/>
  <c r="OU85" i="33" s="1"/>
  <c r="DQ86" i="33"/>
  <c r="FI86" i="33" s="1"/>
  <c r="MY86" i="33" s="1"/>
  <c r="JO86" i="33"/>
  <c r="QF86" i="33"/>
  <c r="PJ86" i="33" s="1"/>
  <c r="EJ86" i="33" s="1"/>
  <c r="HT86" i="33"/>
  <c r="KH86" i="33" s="1"/>
  <c r="GN87" i="33"/>
  <c r="LP88" i="33" s="1"/>
  <c r="CQ86" i="33"/>
  <c r="CM86" i="33"/>
  <c r="DA87" i="33"/>
  <c r="CI86" i="33"/>
  <c r="RF87" i="33"/>
  <c r="HL85" i="33"/>
  <c r="JZ85" i="33" s="1"/>
  <c r="LR86" i="33"/>
  <c r="Z86" i="33"/>
  <c r="IL86" i="33"/>
  <c r="BE86" i="33"/>
  <c r="CA86" i="33" s="1"/>
  <c r="NP86" i="33"/>
  <c r="AA87" i="33"/>
  <c r="IM87" i="33"/>
  <c r="IQ86" i="33"/>
  <c r="AE86" i="33"/>
  <c r="NK87" i="33"/>
  <c r="IX87" i="33"/>
  <c r="AL87" i="33"/>
  <c r="X86" i="33"/>
  <c r="IJ86" i="33"/>
  <c r="OR87" i="33"/>
  <c r="OP85" i="33"/>
  <c r="AB84" i="32"/>
  <c r="KO198" i="32"/>
  <c r="KP199" i="32"/>
  <c r="KI199" i="32" s="1"/>
  <c r="KJ199" i="32" s="1"/>
  <c r="KK199" i="32" s="1"/>
  <c r="KQ198" i="32"/>
  <c r="AH84" i="32"/>
  <c r="AK84" i="32"/>
  <c r="X84" i="32"/>
  <c r="PB85" i="33"/>
  <c r="EB85" i="33" s="1"/>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OT86" i="33" l="1"/>
  <c r="JG86" i="33"/>
  <c r="JK86" i="33"/>
  <c r="JC86" i="33"/>
  <c r="JU87" i="33"/>
  <c r="HA86" i="33"/>
  <c r="MC87" i="33" s="1"/>
  <c r="RI85" i="33"/>
  <c r="PV87" i="33"/>
  <c r="OZ87" i="33" s="1"/>
  <c r="DZ87" i="33" s="1"/>
  <c r="HJ87" i="33"/>
  <c r="JX87" i="33" s="1"/>
  <c r="DM86" i="33"/>
  <c r="FE86" i="33" s="1"/>
  <c r="MU86" i="33" s="1"/>
  <c r="DE86" i="33"/>
  <c r="EW86" i="33" s="1"/>
  <c r="GO86" i="33" s="1"/>
  <c r="HK86" i="33" s="1"/>
  <c r="JY86" i="33" s="1"/>
  <c r="DI86" i="33"/>
  <c r="FA86" i="33" s="1"/>
  <c r="MQ86" i="33" s="1"/>
  <c r="DW87" i="33"/>
  <c r="FO87" i="33" s="1"/>
  <c r="HG87" i="33" s="1"/>
  <c r="IC87" i="33" s="1"/>
  <c r="KQ87" i="33" s="1"/>
  <c r="QI86" i="33"/>
  <c r="PM86" i="33" s="1"/>
  <c r="EM86" i="33" s="1"/>
  <c r="HW86" i="33"/>
  <c r="KK86" i="33" s="1"/>
  <c r="CW86" i="33"/>
  <c r="GS86" i="33"/>
  <c r="HO86" i="33" s="1"/>
  <c r="KC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KT87" i="33"/>
  <c r="FR87" i="33" s="1"/>
  <c r="KT198" i="32"/>
  <c r="LI198" i="32"/>
  <c r="LP199" i="32"/>
  <c r="LY199" i="32"/>
  <c r="KV85" i="33"/>
  <c r="FT85" i="33" s="1"/>
  <c r="AF84" i="32"/>
  <c r="Y84" i="32"/>
  <c r="KE198" i="32"/>
  <c r="LX198" i="32"/>
  <c r="KU199" i="32"/>
  <c r="KL199" i="32"/>
  <c r="JW199" i="32"/>
  <c r="KF199" i="32"/>
  <c r="LD86" i="33"/>
  <c r="GB86" i="33" s="1"/>
  <c r="MM86" i="33" l="1"/>
  <c r="NE87" i="33"/>
  <c r="JQ86" i="33"/>
  <c r="QO87" i="33"/>
  <c r="PS87" i="33" s="1"/>
  <c r="ES87" i="33" s="1"/>
  <c r="GW86" i="33"/>
  <c r="LY87" i="33" s="1"/>
  <c r="MI88" i="33"/>
  <c r="DS86" i="33"/>
  <c r="FK86" i="33" s="1"/>
  <c r="NA86" i="33" s="1"/>
  <c r="CZ87" i="33"/>
  <c r="CP86" i="33"/>
  <c r="CO87" i="33"/>
  <c r="CS86" i="33"/>
  <c r="CL86" i="33"/>
  <c r="CN86" i="33"/>
  <c r="RB86" i="33"/>
  <c r="QR87" i="33"/>
  <c r="QT85" i="33"/>
  <c r="LU87" i="33"/>
  <c r="QA86" i="33"/>
  <c r="PE86" i="33" s="1"/>
  <c r="HC86" i="33"/>
  <c r="HY86" i="33" s="1"/>
  <c r="KM86" i="33" s="1"/>
  <c r="LQ87" i="33"/>
  <c r="PW86" i="33"/>
  <c r="PA86" i="33" s="1"/>
  <c r="E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JM86" i="33" l="1"/>
  <c r="JI87" i="33"/>
  <c r="JH86" i="33"/>
  <c r="JJ86" i="33"/>
  <c r="JF86" i="33"/>
  <c r="JT87" i="33"/>
  <c r="HS86" i="33"/>
  <c r="KG86" i="33" s="1"/>
  <c r="QE86" i="33"/>
  <c r="PI86" i="33" s="1"/>
  <c r="EI86" i="33" s="1"/>
  <c r="DH86" i="33"/>
  <c r="EZ86" i="33" s="1"/>
  <c r="MP86" i="33" s="1"/>
  <c r="DV87" i="33"/>
  <c r="FN87" i="33" s="1"/>
  <c r="ND87" i="33" s="1"/>
  <c r="DO86" i="33"/>
  <c r="FG86" i="33" s="1"/>
  <c r="MW86" i="33" s="1"/>
  <c r="DK87" i="33"/>
  <c r="FC87" i="33" s="1"/>
  <c r="MS87" i="33" s="1"/>
  <c r="DJ86" i="33"/>
  <c r="FB86" i="33" s="1"/>
  <c r="MR86" i="33" s="1"/>
  <c r="DL86" i="33"/>
  <c r="FD86" i="33" s="1"/>
  <c r="MT86" i="33" s="1"/>
  <c r="KY86" i="33"/>
  <c r="EE86" i="33"/>
  <c r="CX87" i="33"/>
  <c r="CK87" i="33"/>
  <c r="ME87" i="33"/>
  <c r="RE86" i="33"/>
  <c r="QK86" i="33"/>
  <c r="PO86" i="33" s="1"/>
  <c r="EO86" i="33" s="1"/>
  <c r="GT86" i="33"/>
  <c r="LV87" i="33" s="1"/>
  <c r="BG86" i="33"/>
  <c r="CC86" i="33" s="1"/>
  <c r="NH88" i="33"/>
  <c r="NJ86" i="33"/>
  <c r="BD88" i="33"/>
  <c r="BZ88" i="33" s="1"/>
  <c r="NR87" i="33"/>
  <c r="GR86" i="33"/>
  <c r="BX86" i="33"/>
  <c r="OQ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JE87" i="33" l="1"/>
  <c r="JR87" i="33"/>
  <c r="HF87" i="33"/>
  <c r="GU87" i="33"/>
  <c r="QC87" i="33" s="1"/>
  <c r="PG87" i="33" s="1"/>
  <c r="EG87" i="33" s="1"/>
  <c r="GY86" i="33"/>
  <c r="QG86" i="33" s="1"/>
  <c r="FW86" i="33"/>
  <c r="OI86" i="33" s="1"/>
  <c r="LC86" i="33"/>
  <c r="GV86" i="33"/>
  <c r="HR86" i="33" s="1"/>
  <c r="KF86" i="33" s="1"/>
  <c r="DG87" i="33"/>
  <c r="EY87" i="33" s="1"/>
  <c r="MO87" i="33" s="1"/>
  <c r="DT87" i="33"/>
  <c r="FL87" i="33" s="1"/>
  <c r="NB87" i="33" s="1"/>
  <c r="CV88" i="33"/>
  <c r="CY86" i="33"/>
  <c r="CT86" i="33"/>
  <c r="RK87" i="33"/>
  <c r="QS86" i="33"/>
  <c r="QD86" i="33"/>
  <c r="PH86" i="33" s="1"/>
  <c r="EH86" i="33" s="1"/>
  <c r="HU86" i="33"/>
  <c r="KI86" i="33" s="1"/>
  <c r="MA87" i="33"/>
  <c r="HP86" i="33"/>
  <c r="KD86" i="33" s="1"/>
  <c r="QB86" i="33"/>
  <c r="PF86" i="33" s="1"/>
  <c r="GQ87" i="33"/>
  <c r="LS88" i="33" s="1"/>
  <c r="NU87" i="33"/>
  <c r="IF88" i="33"/>
  <c r="T88" i="33"/>
  <c r="AP88" i="33" s="1"/>
  <c r="V86" i="33"/>
  <c r="AR86" i="33" s="1"/>
  <c r="IH86" i="33"/>
  <c r="NM87" i="33"/>
  <c r="AD87" i="33"/>
  <c r="AZ87" i="33" s="1"/>
  <c r="IP87" i="33"/>
  <c r="PZ86" i="33"/>
  <c r="PD86" i="33" s="1"/>
  <c r="ED86" i="33" s="1"/>
  <c r="HN86" i="33"/>
  <c r="KB86" i="33" s="1"/>
  <c r="LT87" i="33"/>
  <c r="IB87" i="33"/>
  <c r="KP87" i="33" s="1"/>
  <c r="MH88" i="33"/>
  <c r="QN87" i="33"/>
  <c r="PR87" i="33" s="1"/>
  <c r="ER87" i="33" s="1"/>
  <c r="OW87" i="33"/>
  <c r="OE86" i="33"/>
  <c r="LA200" i="32"/>
  <c r="LJ200" i="32"/>
  <c r="JW200" i="32"/>
  <c r="KF200" i="32"/>
  <c r="KT199" i="32"/>
  <c r="LY200" i="32"/>
  <c r="LP200" i="32"/>
  <c r="KE199" i="32"/>
  <c r="LI199" i="32"/>
  <c r="PK86" i="33"/>
  <c r="EK86" i="33" s="1"/>
  <c r="LI86" i="33"/>
  <c r="GG86" i="33" s="1"/>
  <c r="LX199" i="32"/>
  <c r="AG85" i="32"/>
  <c r="AD84" i="32"/>
  <c r="JI200" i="32"/>
  <c r="JJ200" i="32" s="1"/>
  <c r="JO200" i="32"/>
  <c r="JN201" i="32"/>
  <c r="JD201" i="32" s="1"/>
  <c r="KU200" i="32"/>
  <c r="KL200" i="32"/>
  <c r="LW88" i="33" l="1"/>
  <c r="JS86" i="33"/>
  <c r="JN86" i="33"/>
  <c r="HQ87" i="33"/>
  <c r="KE87" i="33" s="1"/>
  <c r="HD87" i="33"/>
  <c r="QL87" i="33" s="1"/>
  <c r="PP87" i="33" s="1"/>
  <c r="EP87" i="33" s="1"/>
  <c r="DR88" i="33"/>
  <c r="FJ88" i="33" s="1"/>
  <c r="MZ88" i="33" s="1"/>
  <c r="JP88" i="33"/>
  <c r="QW86" i="33"/>
  <c r="GA86" i="33"/>
  <c r="OM86" i="33" s="1"/>
  <c r="LX87" i="33"/>
  <c r="DU86" i="33"/>
  <c r="FM86" i="33" s="1"/>
  <c r="NC86" i="33" s="1"/>
  <c r="DP86" i="33"/>
  <c r="FH86" i="33" s="1"/>
  <c r="MX86" i="33" s="1"/>
  <c r="KZ86" i="33"/>
  <c r="EF86" i="33"/>
  <c r="RG86" i="33"/>
  <c r="PY87" i="33"/>
  <c r="PC87" i="33" s="1"/>
  <c r="EC87" i="33" s="1"/>
  <c r="LL87" i="33"/>
  <c r="GJ87" i="33" s="1"/>
  <c r="KX86" i="33"/>
  <c r="HM87" i="33"/>
  <c r="KA87" i="33" s="1"/>
  <c r="BN86" i="33"/>
  <c r="BV87" i="33"/>
  <c r="NI87" i="33"/>
  <c r="OA88" i="33"/>
  <c r="IS87" i="33"/>
  <c r="AG87" i="33"/>
  <c r="NQ87" i="33"/>
  <c r="BL88" i="33"/>
  <c r="Y87" i="33"/>
  <c r="IK87" i="33"/>
  <c r="OS86" i="33"/>
  <c r="LB86" i="33"/>
  <c r="FZ86" i="33" s="1"/>
  <c r="LE86" i="33"/>
  <c r="GC86" i="33" s="1"/>
  <c r="LA87" i="33"/>
  <c r="FY87" i="33" s="1"/>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HB88" i="33" l="1"/>
  <c r="QJ88" i="33" s="1"/>
  <c r="PN88" i="33" s="1"/>
  <c r="EN88" i="33" s="1"/>
  <c r="GZ86" i="33"/>
  <c r="QH86" i="33" s="1"/>
  <c r="PL86" i="33" s="1"/>
  <c r="EL86" i="33" s="1"/>
  <c r="HE86" i="33"/>
  <c r="MG87" i="33" s="1"/>
  <c r="HZ87" i="33"/>
  <c r="KN87" i="33" s="1"/>
  <c r="MF88" i="33"/>
  <c r="FV86" i="33"/>
  <c r="QV86" i="33" s="1"/>
  <c r="FX86" i="33"/>
  <c r="OJ86" i="33" s="1"/>
  <c r="RA86" i="33"/>
  <c r="CH88" i="33"/>
  <c r="CR87" i="33"/>
  <c r="CJ86" i="33"/>
  <c r="RC86" i="33"/>
  <c r="RJ87" i="33"/>
  <c r="QZ86" i="33"/>
  <c r="QY87" i="33"/>
  <c r="NL87" i="33"/>
  <c r="IJ87" i="33" s="1"/>
  <c r="KW87" i="33"/>
  <c r="FU87" i="33" s="1"/>
  <c r="HX88" i="33"/>
  <c r="KL88" i="33" s="1"/>
  <c r="MD89" i="33"/>
  <c r="OV87"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GH87" i="33" s="1"/>
  <c r="U85" i="32"/>
  <c r="V85" i="32" s="1"/>
  <c r="LF86" i="33" l="1"/>
  <c r="GD86" i="33" s="1"/>
  <c r="HV86" i="33"/>
  <c r="KJ86" i="33" s="1"/>
  <c r="MB87" i="33"/>
  <c r="JL87" i="33"/>
  <c r="JB88" i="33"/>
  <c r="JD86" i="33"/>
  <c r="QM86" i="33"/>
  <c r="PQ86" i="33" s="1"/>
  <c r="EQ86" i="33" s="1"/>
  <c r="IA86" i="33"/>
  <c r="KO86" i="33" s="1"/>
  <c r="OH86" i="33"/>
  <c r="QX86" i="33"/>
  <c r="DF86" i="33"/>
  <c r="EX86" i="33" s="1"/>
  <c r="MN86" i="33" s="1"/>
  <c r="DN87" i="33"/>
  <c r="FF87" i="33" s="1"/>
  <c r="GX87" i="33" s="1"/>
  <c r="QF87" i="33" s="1"/>
  <c r="DD88" i="33"/>
  <c r="EV88" i="33" s="1"/>
  <c r="ML88" i="33" s="1"/>
  <c r="CM87" i="33"/>
  <c r="CU87" i="33"/>
  <c r="CI87" i="33"/>
  <c r="RF88" i="33"/>
  <c r="RH87" i="33"/>
  <c r="RD86" i="33"/>
  <c r="QU87" i="33"/>
  <c r="OG87" i="33"/>
  <c r="X87" i="33"/>
  <c r="AT87" i="33" s="1"/>
  <c r="GP86" i="33"/>
  <c r="LR87"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KE200" i="32"/>
  <c r="LX200" i="32"/>
  <c r="AB85" i="32"/>
  <c r="W85" i="32"/>
  <c r="KT200" i="32"/>
  <c r="JN202" i="32"/>
  <c r="JD202" i="32" s="1"/>
  <c r="JI201" i="32"/>
  <c r="JJ201" i="32" s="1"/>
  <c r="JO201" i="32"/>
  <c r="LY201" i="32"/>
  <c r="LP201" i="32"/>
  <c r="MV87" i="33" l="1"/>
  <c r="LK86" i="33"/>
  <c r="GI86" i="33" s="1"/>
  <c r="RI86" i="33" s="1"/>
  <c r="JO87" i="33"/>
  <c r="JC87" i="33"/>
  <c r="JG87" i="33"/>
  <c r="HT87" i="33"/>
  <c r="KH87" i="33" s="1"/>
  <c r="LZ88" i="33"/>
  <c r="GN88" i="33"/>
  <c r="HJ88" i="33" s="1"/>
  <c r="JX88" i="33" s="1"/>
  <c r="DI87" i="33"/>
  <c r="FA87" i="33" s="1"/>
  <c r="MQ87" i="33" s="1"/>
  <c r="DQ87" i="33"/>
  <c r="FI87" i="33" s="1"/>
  <c r="MY87" i="33" s="1"/>
  <c r="DE87" i="33"/>
  <c r="EW87" i="33" s="1"/>
  <c r="MM87" i="33" s="1"/>
  <c r="PX86" i="33"/>
  <c r="PB86" i="33" s="1"/>
  <c r="EB86" i="33" s="1"/>
  <c r="CQ87" i="33"/>
  <c r="CZ88" i="33"/>
  <c r="DA88" i="33"/>
  <c r="CW87" i="33"/>
  <c r="BP87" i="33"/>
  <c r="HL86" i="33"/>
  <c r="JZ86" i="33" s="1"/>
  <c r="GS87" i="33"/>
  <c r="HO87" i="33" s="1"/>
  <c r="KC87" i="33" s="1"/>
  <c r="NX88" i="33"/>
  <c r="W88" i="33"/>
  <c r="AS88" i="33" s="1"/>
  <c r="II88" i="33"/>
  <c r="NV89" i="33"/>
  <c r="AB87" i="33"/>
  <c r="IN87" i="33"/>
  <c r="AA88" i="33"/>
  <c r="IM88" i="33"/>
  <c r="NT87" i="33"/>
  <c r="AV87" i="33"/>
  <c r="BR87" i="33" s="1"/>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EJ87" i="33" s="1"/>
  <c r="LH201" i="32"/>
  <c r="LB201" i="32"/>
  <c r="LC201" i="32" s="1"/>
  <c r="LG202" i="32"/>
  <c r="KW202" i="32" s="1"/>
  <c r="OU86" i="33" l="1"/>
  <c r="JT88" i="33"/>
  <c r="JK87" i="33"/>
  <c r="JQ87" i="33"/>
  <c r="JU88" i="33"/>
  <c r="HA87" i="33"/>
  <c r="HW87" i="33" s="1"/>
  <c r="KK87" i="33" s="1"/>
  <c r="PV88" i="33"/>
  <c r="OZ88" i="33" s="1"/>
  <c r="DZ88" i="33" s="1"/>
  <c r="LP89" i="33"/>
  <c r="GO87" i="33"/>
  <c r="HK87" i="33" s="1"/>
  <c r="JY87" i="33" s="1"/>
  <c r="DM87" i="33"/>
  <c r="FE87" i="33" s="1"/>
  <c r="MU87" i="33" s="1"/>
  <c r="DS87" i="33"/>
  <c r="FK87" i="33" s="1"/>
  <c r="NA87" i="33" s="1"/>
  <c r="DW88" i="33"/>
  <c r="FO88" i="33" s="1"/>
  <c r="NE88" i="33" s="1"/>
  <c r="DV88" i="33"/>
  <c r="FN88" i="33" s="1"/>
  <c r="ND88" i="33" s="1"/>
  <c r="MC88" i="33"/>
  <c r="CL87" i="33"/>
  <c r="CN87" i="33"/>
  <c r="QA87" i="33"/>
  <c r="PE87" i="33" s="1"/>
  <c r="LU88" i="33"/>
  <c r="NY87" i="33"/>
  <c r="AH89" i="33"/>
  <c r="IT89" i="33"/>
  <c r="AW88" i="33"/>
  <c r="BS88" i="33" s="1"/>
  <c r="IV88" i="33"/>
  <c r="AJ88" i="33"/>
  <c r="BF88" i="33" s="1"/>
  <c r="CB88" i="33" s="1"/>
  <c r="AX87" i="33"/>
  <c r="BT87" i="33" s="1"/>
  <c r="BA87" i="33"/>
  <c r="BW87" i="33" s="1"/>
  <c r="IR87" i="33"/>
  <c r="AF87" i="33"/>
  <c r="BB87" i="33" s="1"/>
  <c r="BO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KV86" i="33"/>
  <c r="FT86" i="33" s="1"/>
  <c r="LD87" i="33"/>
  <c r="GB87" i="33" s="1"/>
  <c r="KP202" i="32"/>
  <c r="KI202" i="32" s="1"/>
  <c r="KJ202" i="32" s="1"/>
  <c r="KK202" i="32" s="1"/>
  <c r="KO201" i="32"/>
  <c r="KQ201" i="32"/>
  <c r="JH87" i="33" l="1"/>
  <c r="JF87" i="33"/>
  <c r="HG88" i="33"/>
  <c r="IC88" i="33" s="1"/>
  <c r="KQ88" i="33" s="1"/>
  <c r="HF88" i="33"/>
  <c r="IB88" i="33" s="1"/>
  <c r="KP88" i="33" s="1"/>
  <c r="QI87" i="33"/>
  <c r="PM87" i="33" s="1"/>
  <c r="EM87" i="33" s="1"/>
  <c r="LQ88" i="33"/>
  <c r="KT88" i="33"/>
  <c r="FR88" i="33" s="1"/>
  <c r="QR88" i="33" s="1"/>
  <c r="PW87" i="33"/>
  <c r="PA87" i="33" s="1"/>
  <c r="EA87" i="33" s="1"/>
  <c r="HC87" i="33"/>
  <c r="HY87" i="33" s="1"/>
  <c r="KM87" i="33" s="1"/>
  <c r="GW87" i="33"/>
  <c r="LY88" i="33" s="1"/>
  <c r="DJ87" i="33"/>
  <c r="FB87" i="33" s="1"/>
  <c r="MR87" i="33" s="1"/>
  <c r="DH87" i="33"/>
  <c r="EZ87" i="33" s="1"/>
  <c r="MP87" i="33" s="1"/>
  <c r="KY87" i="33"/>
  <c r="EE87" i="33"/>
  <c r="CX88" i="33"/>
  <c r="CS87" i="33"/>
  <c r="CO88" i="33"/>
  <c r="CK88" i="33"/>
  <c r="CP87" i="33"/>
  <c r="RB87" i="33"/>
  <c r="QT86" i="33"/>
  <c r="GR87" i="33"/>
  <c r="LT88" i="33" s="1"/>
  <c r="GT87" i="33"/>
  <c r="LV88" i="33" s="1"/>
  <c r="IW87" i="33"/>
  <c r="AK87" i="33"/>
  <c r="BG87" i="33" s="1"/>
  <c r="CC87" i="33" s="1"/>
  <c r="BD89" i="33"/>
  <c r="BZ89" i="33" s="1"/>
  <c r="BX87" i="33"/>
  <c r="ON87" i="33"/>
  <c r="OF86"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QO88" i="33" l="1"/>
  <c r="PS88" i="33" s="1"/>
  <c r="ES88" i="33" s="1"/>
  <c r="QN88" i="33"/>
  <c r="PR88" i="33" s="1"/>
  <c r="ER88" i="33" s="1"/>
  <c r="MH89" i="33"/>
  <c r="MI89" i="33"/>
  <c r="JE88" i="33"/>
  <c r="JI88" i="33"/>
  <c r="JM87" i="33"/>
  <c r="JJ87" i="33"/>
  <c r="JR88" i="33"/>
  <c r="OD88" i="33"/>
  <c r="LG87" i="33"/>
  <c r="GE87" i="33" s="1"/>
  <c r="RE87" i="33" s="1"/>
  <c r="KU87" i="33"/>
  <c r="FS87" i="33" s="1"/>
  <c r="QS87" i="33" s="1"/>
  <c r="QK87" i="33"/>
  <c r="PO87" i="33" s="1"/>
  <c r="EO87" i="33" s="1"/>
  <c r="ME88" i="33"/>
  <c r="FW87" i="33"/>
  <c r="QW87" i="33" s="1"/>
  <c r="QE87" i="33"/>
  <c r="PI87" i="33" s="1"/>
  <c r="EI87" i="33" s="1"/>
  <c r="HS87" i="33"/>
  <c r="KG87" i="33" s="1"/>
  <c r="DL87" i="33"/>
  <c r="FD87" i="33" s="1"/>
  <c r="MT87" i="33" s="1"/>
  <c r="DT88" i="33"/>
  <c r="FL88" i="33" s="1"/>
  <c r="NB88" i="33" s="1"/>
  <c r="DG88" i="33"/>
  <c r="EY88" i="33" s="1"/>
  <c r="MO88" i="33" s="1"/>
  <c r="DK88" i="33"/>
  <c r="FC88" i="33" s="1"/>
  <c r="MS88" i="33" s="1"/>
  <c r="DO87" i="33"/>
  <c r="FG87" i="33" s="1"/>
  <c r="GY87" i="33" s="1"/>
  <c r="HU87" i="33" s="1"/>
  <c r="KI87" i="33" s="1"/>
  <c r="CT87" i="33"/>
  <c r="CV89" i="33"/>
  <c r="CY87" i="33"/>
  <c r="PZ87" i="33"/>
  <c r="PD87" i="33" s="1"/>
  <c r="HN87" i="33"/>
  <c r="KB87" i="33" s="1"/>
  <c r="QB87" i="33"/>
  <c r="PF87" i="33" s="1"/>
  <c r="HP87" i="33"/>
  <c r="KD87" i="33" s="1"/>
  <c r="NR88" i="33"/>
  <c r="GQ88" i="33"/>
  <c r="NJ87" i="33"/>
  <c r="NM88" i="33"/>
  <c r="NH89" i="33"/>
  <c r="OE87"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LL88" i="33" l="1"/>
  <c r="GJ88" i="33" s="1"/>
  <c r="RJ88" i="33" s="1"/>
  <c r="LM88" i="33"/>
  <c r="GK88" i="33" s="1"/>
  <c r="LC87" i="33"/>
  <c r="GA87" i="33" s="1"/>
  <c r="RA87" i="33" s="1"/>
  <c r="MW87" i="33"/>
  <c r="JS87" i="33"/>
  <c r="JN87" i="33"/>
  <c r="JP89" i="33"/>
  <c r="OQ87" i="33"/>
  <c r="LI87" i="33"/>
  <c r="GG87" i="33" s="1"/>
  <c r="RG87" i="33" s="1"/>
  <c r="GU88" i="33"/>
  <c r="HQ88" i="33" s="1"/>
  <c r="KE88" i="33" s="1"/>
  <c r="HD88" i="33"/>
  <c r="OI87" i="33"/>
  <c r="GV87" i="33"/>
  <c r="LX88" i="33" s="1"/>
  <c r="MA88" i="33"/>
  <c r="QG87" i="33"/>
  <c r="PK87" i="33" s="1"/>
  <c r="EK87" i="33" s="1"/>
  <c r="DR89" i="33"/>
  <c r="FJ89" i="33" s="1"/>
  <c r="MZ89" i="33" s="1"/>
  <c r="DP87" i="33"/>
  <c r="FH87" i="33" s="1"/>
  <c r="MX87" i="33" s="1"/>
  <c r="DU87" i="33"/>
  <c r="FM87" i="33" s="1"/>
  <c r="NC87" i="33" s="1"/>
  <c r="KZ87" i="33"/>
  <c r="EF87" i="33"/>
  <c r="KX87" i="33"/>
  <c r="ED87" i="33"/>
  <c r="NU88" i="33"/>
  <c r="HM88" i="33"/>
  <c r="KA88" i="33" s="1"/>
  <c r="PY88" i="33"/>
  <c r="PC88" i="33" s="1"/>
  <c r="EC88" i="33" s="1"/>
  <c r="LS89" i="33"/>
  <c r="QC88" i="33"/>
  <c r="PG88" i="33" s="1"/>
  <c r="EG88" i="33" s="1"/>
  <c r="T89" i="33"/>
  <c r="AP89" i="33" s="1"/>
  <c r="BL89" i="33" s="1"/>
  <c r="IF89" i="33"/>
  <c r="NI88" i="33"/>
  <c r="IP88" i="33"/>
  <c r="AD88" i="33"/>
  <c r="IK88" i="33"/>
  <c r="Y88" i="33"/>
  <c r="IH87" i="33"/>
  <c r="V87" i="33"/>
  <c r="OV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HE87" i="33" l="1"/>
  <c r="IA87" i="33" s="1"/>
  <c r="KO87" i="33" s="1"/>
  <c r="OM87" i="33"/>
  <c r="LW89" i="33"/>
  <c r="OS87" i="33"/>
  <c r="HB89" i="33"/>
  <c r="MD90" i="33" s="1"/>
  <c r="GZ87" i="33"/>
  <c r="MB88" i="33" s="1"/>
  <c r="MF89" i="33"/>
  <c r="QL88" i="33"/>
  <c r="PP88" i="33" s="1"/>
  <c r="EP88" i="33" s="1"/>
  <c r="HZ88" i="33"/>
  <c r="KN88" i="33" s="1"/>
  <c r="FV87" i="33"/>
  <c r="QV87" i="33" s="1"/>
  <c r="FX87" i="33"/>
  <c r="QX87" i="33" s="1"/>
  <c r="HR87" i="33"/>
  <c r="KF87" i="33" s="1"/>
  <c r="QD87" i="33"/>
  <c r="PH87" i="33" s="1"/>
  <c r="EH87" i="33" s="1"/>
  <c r="CH89" i="33"/>
  <c r="RK88" i="33"/>
  <c r="OA89" i="33"/>
  <c r="OW88" i="33"/>
  <c r="KW88" i="33"/>
  <c r="LA88" i="33"/>
  <c r="U88" i="33"/>
  <c r="IG88" i="33"/>
  <c r="NQ88" i="33"/>
  <c r="NW88" i="33"/>
  <c r="NL88" i="33"/>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AA86" i="32"/>
  <c r="S86" i="32"/>
  <c r="T86" i="32" s="1"/>
  <c r="QM87" i="33" l="1"/>
  <c r="PQ87" i="33" s="1"/>
  <c r="EQ87" i="33" s="1"/>
  <c r="MG88" i="33"/>
  <c r="JB89" i="33"/>
  <c r="LJ88" i="33"/>
  <c r="GH88" i="33" s="1"/>
  <c r="RH88" i="33" s="1"/>
  <c r="HV87" i="33"/>
  <c r="KJ87" i="33" s="1"/>
  <c r="HX89" i="33"/>
  <c r="KL89" i="33" s="1"/>
  <c r="QJ89" i="33"/>
  <c r="PN89" i="33" s="1"/>
  <c r="EN89" i="33" s="1"/>
  <c r="OH87" i="33"/>
  <c r="QH87" i="33"/>
  <c r="PL87" i="33" s="1"/>
  <c r="EL87" i="33" s="1"/>
  <c r="LB87" i="33"/>
  <c r="FZ87" i="33" s="1"/>
  <c r="OL87" i="33" s="1"/>
  <c r="OJ87" i="33"/>
  <c r="FU88" i="33"/>
  <c r="QU88" i="33" s="1"/>
  <c r="FY88" i="33"/>
  <c r="OK88" i="33" s="1"/>
  <c r="DD89" i="33"/>
  <c r="EV89" i="33" s="1"/>
  <c r="ML89" i="33" s="1"/>
  <c r="CM88" i="33"/>
  <c r="CJ87" i="33"/>
  <c r="CR88" i="33"/>
  <c r="RC87" i="33"/>
  <c r="NO89" i="33"/>
  <c r="AA89" i="33" s="1"/>
  <c r="AW89" i="33" s="1"/>
  <c r="NK89" i="33"/>
  <c r="II89" i="33" s="1"/>
  <c r="AM89" i="33"/>
  <c r="BI89" i="33" s="1"/>
  <c r="CE89" i="33" s="1"/>
  <c r="IY89" i="33"/>
  <c r="AL89" i="33"/>
  <c r="IX89" i="33"/>
  <c r="AI88" i="33"/>
  <c r="IU88" i="33"/>
  <c r="BC88" i="33"/>
  <c r="BY88" i="33" s="1"/>
  <c r="IJ88" i="33"/>
  <c r="X88" i="33"/>
  <c r="NP88" i="33"/>
  <c r="IL88" i="33"/>
  <c r="Z88" i="33"/>
  <c r="AC88" i="33"/>
  <c r="IO88" i="33"/>
  <c r="AQ88" i="33"/>
  <c r="BM88" i="33" s="1"/>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JL88" i="33" l="1"/>
  <c r="JD87" i="33"/>
  <c r="JG88" i="33"/>
  <c r="LH89" i="33"/>
  <c r="GF89" i="33" s="1"/>
  <c r="RF89" i="33" s="1"/>
  <c r="OT88" i="33"/>
  <c r="OG88" i="33"/>
  <c r="LF87" i="33"/>
  <c r="GD87" i="33" s="1"/>
  <c r="OP87" i="33" s="1"/>
  <c r="QZ87" i="33"/>
  <c r="QY88" i="33"/>
  <c r="GN89" i="33"/>
  <c r="LP90" i="33" s="1"/>
  <c r="DI88" i="33"/>
  <c r="FA88" i="33" s="1"/>
  <c r="MQ88" i="33" s="1"/>
  <c r="DF87" i="33"/>
  <c r="EX87" i="33" s="1"/>
  <c r="MN87" i="33" s="1"/>
  <c r="DN88" i="33"/>
  <c r="FF88" i="33" s="1"/>
  <c r="MV88" i="33" s="1"/>
  <c r="CO89" i="33"/>
  <c r="DA89" i="33"/>
  <c r="CI88" i="33"/>
  <c r="CU88" i="33"/>
  <c r="RI87" i="33"/>
  <c r="W89" i="33"/>
  <c r="AS89" i="33" s="1"/>
  <c r="BO89" i="33" s="1"/>
  <c r="IM89" i="33"/>
  <c r="GS88" i="33"/>
  <c r="HO88" i="33" s="1"/>
  <c r="KC88" i="33" s="1"/>
  <c r="IN88" i="33"/>
  <c r="AB88" i="33"/>
  <c r="AX88" i="33" s="1"/>
  <c r="BE88" i="33"/>
  <c r="CA88" i="33" s="1"/>
  <c r="NV90" i="33"/>
  <c r="NS88" i="33"/>
  <c r="NX89" i="33"/>
  <c r="AY88" i="33"/>
  <c r="BU88" i="33" s="1"/>
  <c r="AV88" i="33"/>
  <c r="BR88" i="33" s="1"/>
  <c r="AT88" i="33"/>
  <c r="BP88" i="33" s="1"/>
  <c r="BH89" i="33"/>
  <c r="CD89" i="33" s="1"/>
  <c r="OU87" i="33"/>
  <c r="KA204" i="32"/>
  <c r="JZ203" i="32"/>
  <c r="KB203" i="32"/>
  <c r="KO203" i="32"/>
  <c r="KP204" i="32"/>
  <c r="KQ203" i="32"/>
  <c r="JP203" i="32"/>
  <c r="LS203" i="32"/>
  <c r="LT204" i="32"/>
  <c r="LU203" i="32"/>
  <c r="AB86" i="32"/>
  <c r="W86" i="32"/>
  <c r="LD203" i="32"/>
  <c r="LE204" i="32"/>
  <c r="LF203" i="32"/>
  <c r="JE204" i="32"/>
  <c r="JF204" i="32" s="1"/>
  <c r="JG204" i="32" s="1"/>
  <c r="JL2" i="32"/>
  <c r="K58" i="32" s="1"/>
  <c r="NT88" i="33" l="1"/>
  <c r="AF88" i="33" s="1"/>
  <c r="JC88" i="33"/>
  <c r="JO88" i="33"/>
  <c r="JU89" i="33"/>
  <c r="JI89" i="33"/>
  <c r="RD87" i="33"/>
  <c r="HJ89" i="33"/>
  <c r="JX89" i="33" s="1"/>
  <c r="PV89" i="33"/>
  <c r="OZ89" i="33" s="1"/>
  <c r="DZ89" i="33" s="1"/>
  <c r="OR89" i="33"/>
  <c r="GX88" i="33"/>
  <c r="QF88" i="33" s="1"/>
  <c r="PJ88" i="33" s="1"/>
  <c r="EJ88" i="33" s="1"/>
  <c r="GP87" i="33"/>
  <c r="PX87" i="33" s="1"/>
  <c r="PB87" i="33" s="1"/>
  <c r="EB87" i="33" s="1"/>
  <c r="DK89" i="33"/>
  <c r="FC89" i="33" s="1"/>
  <c r="MS89" i="33" s="1"/>
  <c r="DQ88" i="33"/>
  <c r="FI88" i="33" s="1"/>
  <c r="MY88" i="33" s="1"/>
  <c r="DE88" i="33"/>
  <c r="EW88" i="33" s="1"/>
  <c r="MM88" i="33" s="1"/>
  <c r="DW89" i="33"/>
  <c r="FO89" i="33" s="1"/>
  <c r="NE89" i="33" s="1"/>
  <c r="CL88" i="33"/>
  <c r="CW88" i="33"/>
  <c r="CN88" i="33"/>
  <c r="CZ89" i="33"/>
  <c r="CQ88" i="33"/>
  <c r="CK89" i="33"/>
  <c r="LU89" i="33"/>
  <c r="QA88" i="33"/>
  <c r="PE88" i="33" s="1"/>
  <c r="EE88" i="33" s="1"/>
  <c r="IQ88" i="33"/>
  <c r="AE88" i="33"/>
  <c r="BA88" i="33" s="1"/>
  <c r="IV89" i="33"/>
  <c r="AJ89"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IR88" i="33" l="1"/>
  <c r="JK88" i="33"/>
  <c r="JF88" i="33"/>
  <c r="JE89" i="33"/>
  <c r="JQ88" i="33"/>
  <c r="JT89" i="33"/>
  <c r="JH88" i="33"/>
  <c r="HT88" i="33"/>
  <c r="KH88" i="33" s="1"/>
  <c r="HG89" i="33"/>
  <c r="QO89" i="33" s="1"/>
  <c r="PS89" i="33" s="1"/>
  <c r="ES89" i="33" s="1"/>
  <c r="LZ89" i="33"/>
  <c r="HA88" i="33"/>
  <c r="HW88" i="33" s="1"/>
  <c r="KK88" i="33" s="1"/>
  <c r="HL87" i="33"/>
  <c r="JZ87" i="33" s="1"/>
  <c r="LR88" i="33"/>
  <c r="GO88" i="33"/>
  <c r="HK88" i="33" s="1"/>
  <c r="JY88" i="33" s="1"/>
  <c r="DV89" i="33"/>
  <c r="FN89" i="33" s="1"/>
  <c r="ND89" i="33" s="1"/>
  <c r="DJ88" i="33"/>
  <c r="FB88" i="33" s="1"/>
  <c r="MR88" i="33" s="1"/>
  <c r="DG89" i="33"/>
  <c r="EY89" i="33" s="1"/>
  <c r="MO89" i="33" s="1"/>
  <c r="DS88" i="33"/>
  <c r="FK88" i="33" s="1"/>
  <c r="NA88" i="33" s="1"/>
  <c r="DM88" i="33"/>
  <c r="FE88" i="33" s="1"/>
  <c r="MU88" i="33" s="1"/>
  <c r="DH88" i="33"/>
  <c r="EZ88" i="33" s="1"/>
  <c r="GR88" i="33" s="1"/>
  <c r="LT89" i="33" s="1"/>
  <c r="CP88" i="33"/>
  <c r="QR89" i="33"/>
  <c r="QI88" i="33"/>
  <c r="PM88" i="33" s="1"/>
  <c r="EM88" i="33" s="1"/>
  <c r="KY88" i="33"/>
  <c r="KV87" i="33"/>
  <c r="FT87" i="33" s="1"/>
  <c r="LD88" i="33"/>
  <c r="GB88" i="33" s="1"/>
  <c r="HF89" i="33"/>
  <c r="MH90" i="33" s="1"/>
  <c r="BD90" i="33"/>
  <c r="BZ90" i="33" s="1"/>
  <c r="BW88" i="33"/>
  <c r="IW88" i="33"/>
  <c r="AK88" i="33"/>
  <c r="BF89" i="33"/>
  <c r="CB89" i="33" s="1"/>
  <c r="BB88" i="33"/>
  <c r="BX88" i="33" s="1"/>
  <c r="GT88" i="33"/>
  <c r="OD89" i="33"/>
  <c r="GQ89" i="33"/>
  <c r="LS90" i="33" s="1"/>
  <c r="KL204" i="32"/>
  <c r="KU204" i="32"/>
  <c r="JW204" i="32"/>
  <c r="KF204" i="32"/>
  <c r="LA204" i="32"/>
  <c r="LJ204" i="32"/>
  <c r="AF86" i="32"/>
  <c r="Y86" i="32"/>
  <c r="JQ2" i="32"/>
  <c r="K57" i="32" s="1"/>
  <c r="GU89" i="33"/>
  <c r="JO204" i="32"/>
  <c r="JI204" i="32"/>
  <c r="JJ204" i="32" s="1"/>
  <c r="LY204" i="32"/>
  <c r="LP204" i="32"/>
  <c r="MP88" i="33" l="1"/>
  <c r="MI90" i="33"/>
  <c r="IC89" i="33"/>
  <c r="KQ89" i="33" s="1"/>
  <c r="JJ88" i="33"/>
  <c r="MC89" i="33"/>
  <c r="HC88" i="33"/>
  <c r="ME89" i="33" s="1"/>
  <c r="FW88" i="33"/>
  <c r="QW88" i="33" s="1"/>
  <c r="PW88" i="33"/>
  <c r="PA88" i="33" s="1"/>
  <c r="EA88" i="33" s="1"/>
  <c r="LQ89" i="33"/>
  <c r="PZ88" i="33"/>
  <c r="PD88" i="33" s="1"/>
  <c r="ED88" i="33" s="1"/>
  <c r="HN88" i="33"/>
  <c r="KB88" i="33" s="1"/>
  <c r="GW88" i="33"/>
  <c r="HS88" i="33" s="1"/>
  <c r="KG88" i="33" s="1"/>
  <c r="DL88" i="33"/>
  <c r="FD88" i="33" s="1"/>
  <c r="MT88" i="33" s="1"/>
  <c r="CT88" i="33"/>
  <c r="CV90" i="33"/>
  <c r="CX89" i="33"/>
  <c r="CS88" i="33"/>
  <c r="RB88" i="33"/>
  <c r="QT87" i="33"/>
  <c r="LM89" i="33"/>
  <c r="GK89" i="33" s="1"/>
  <c r="IB89" i="33"/>
  <c r="KP89" i="33" s="1"/>
  <c r="QN89" i="33"/>
  <c r="PR89" i="33" s="1"/>
  <c r="ER89" i="33" s="1"/>
  <c r="OF87" i="33"/>
  <c r="ON88" i="33"/>
  <c r="NR89" i="33"/>
  <c r="NJ88" i="33"/>
  <c r="HP88" i="33"/>
  <c r="KD88" i="33" s="1"/>
  <c r="LV89" i="33"/>
  <c r="QB88" i="33"/>
  <c r="PF88" i="33" s="1"/>
  <c r="EF88" i="33" s="1"/>
  <c r="BG88" i="33"/>
  <c r="CC88" i="33" s="1"/>
  <c r="NM89" i="33"/>
  <c r="NH90" i="33"/>
  <c r="PY89" i="33"/>
  <c r="PC89" i="33" s="1"/>
  <c r="E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JN88" i="33" l="1"/>
  <c r="HY88" i="33"/>
  <c r="KM88" i="33" s="1"/>
  <c r="JM88" i="33"/>
  <c r="JR89" i="33"/>
  <c r="JP90" i="33"/>
  <c r="OI88" i="33"/>
  <c r="QK88" i="33"/>
  <c r="PO88" i="33" s="1"/>
  <c r="EO88" i="33" s="1"/>
  <c r="KU88" i="33"/>
  <c r="FS88" i="33" s="1"/>
  <c r="OE88" i="33" s="1"/>
  <c r="GV88" i="33"/>
  <c r="LX89" i="33" s="1"/>
  <c r="LY89" i="33"/>
  <c r="QE88" i="33"/>
  <c r="PI88" i="33" s="1"/>
  <c r="EI88" i="33" s="1"/>
  <c r="DP88" i="33"/>
  <c r="FH88" i="33" s="1"/>
  <c r="MX88" i="33" s="1"/>
  <c r="DT89" i="33"/>
  <c r="FL89" i="33" s="1"/>
  <c r="NB89" i="33" s="1"/>
  <c r="DO88" i="33"/>
  <c r="FG88" i="33" s="1"/>
  <c r="MW88" i="33" s="1"/>
  <c r="DR90" i="33"/>
  <c r="FJ90" i="33" s="1"/>
  <c r="MZ90" i="33" s="1"/>
  <c r="CY88" i="33"/>
  <c r="RE88" i="33"/>
  <c r="RK89" i="33"/>
  <c r="KZ88" i="33"/>
  <c r="FX88" i="33" s="1"/>
  <c r="OW89" i="33"/>
  <c r="V88" i="33"/>
  <c r="IH88" i="33"/>
  <c r="IP89" i="33"/>
  <c r="AD89" i="33"/>
  <c r="OA90" i="33"/>
  <c r="T90" i="33"/>
  <c r="IF90" i="33"/>
  <c r="Y89" i="33"/>
  <c r="AU89" i="33" s="1"/>
  <c r="IK89" i="33"/>
  <c r="OQ88" i="33"/>
  <c r="JK2" i="32"/>
  <c r="K54" i="32" s="1"/>
  <c r="JM2" i="32"/>
  <c r="K59" i="32" s="1"/>
  <c r="KX88" i="33"/>
  <c r="FV88" i="33"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PG89" i="33"/>
  <c r="EG89" i="33" s="1"/>
  <c r="KC2" i="32"/>
  <c r="L56" i="32" s="1"/>
  <c r="KD2" i="32"/>
  <c r="L55" i="32" s="1"/>
  <c r="LL89" i="33"/>
  <c r="GJ89" i="33" s="1"/>
  <c r="KW89" i="33"/>
  <c r="FU89" i="33" s="1"/>
  <c r="LS204" i="32"/>
  <c r="LT205" i="32"/>
  <c r="LU204" i="32"/>
  <c r="LX204" i="32" s="1"/>
  <c r="LX2" i="32" s="1"/>
  <c r="O53" i="32" s="1"/>
  <c r="AI86" i="32"/>
  <c r="KS2" i="32"/>
  <c r="M55" i="32" s="1"/>
  <c r="KR2" i="32"/>
  <c r="M56" i="32" s="1"/>
  <c r="JS88" i="33" l="1"/>
  <c r="QS88" i="33"/>
  <c r="HB90" i="33"/>
  <c r="MD91" i="33" s="1"/>
  <c r="LI88" i="33"/>
  <c r="GG88" i="33" s="1"/>
  <c r="RG88" i="33" s="1"/>
  <c r="GZ88" i="33"/>
  <c r="QH88" i="33" s="1"/>
  <c r="PL88" i="33" s="1"/>
  <c r="EL88" i="33" s="1"/>
  <c r="LC88" i="33"/>
  <c r="GA88" i="33" s="1"/>
  <c r="HD89" i="33"/>
  <c r="QL89" i="33" s="1"/>
  <c r="PP89" i="33" s="1"/>
  <c r="EP89" i="33" s="1"/>
  <c r="GY88" i="33"/>
  <c r="HU88" i="33" s="1"/>
  <c r="KI88" i="33" s="1"/>
  <c r="QD88" i="33"/>
  <c r="PH88" i="33" s="1"/>
  <c r="LB88" i="33" s="1"/>
  <c r="HR88" i="33"/>
  <c r="KF88" i="33" s="1"/>
  <c r="DU88" i="33"/>
  <c r="FM88" i="33" s="1"/>
  <c r="NC88" i="33" s="1"/>
  <c r="RJ89" i="33"/>
  <c r="QU89" i="33"/>
  <c r="QX88" i="33"/>
  <c r="QV88" i="33"/>
  <c r="OJ88" i="33"/>
  <c r="AR88" i="33"/>
  <c r="BN88" i="33" s="1"/>
  <c r="AZ89" i="33"/>
  <c r="BV89" i="33" s="1"/>
  <c r="NI89" i="33"/>
  <c r="NN89" i="33"/>
  <c r="AP90" i="33"/>
  <c r="BL90" i="33" s="1"/>
  <c r="NU89" i="33"/>
  <c r="NW89" i="33"/>
  <c r="IY90" i="33"/>
  <c r="AM90" i="33"/>
  <c r="BQ89" i="33"/>
  <c r="OV89" i="33"/>
  <c r="OH88" i="33"/>
  <c r="OG89" i="33"/>
  <c r="LS2" i="32"/>
  <c r="O54" i="32" s="1"/>
  <c r="LD2" i="32"/>
  <c r="N54" i="32" s="1"/>
  <c r="JZ2" i="32"/>
  <c r="L54" i="32" s="1"/>
  <c r="KO2" i="32"/>
  <c r="M54" i="32" s="1"/>
  <c r="M53" i="32"/>
  <c r="LF2" i="32"/>
  <c r="N59" i="32" s="1"/>
  <c r="KB2" i="32"/>
  <c r="L59" i="32" s="1"/>
  <c r="LU2" i="32"/>
  <c r="O59" i="32" s="1"/>
  <c r="LA89" i="33"/>
  <c r="FY89" i="33" s="1"/>
  <c r="AG87" i="32"/>
  <c r="AD86" i="32"/>
  <c r="QJ90" i="33" l="1"/>
  <c r="PN90" i="33" s="1"/>
  <c r="EN90" i="33" s="1"/>
  <c r="HX90" i="33"/>
  <c r="KL90" i="33" s="1"/>
  <c r="OS88" i="33"/>
  <c r="MA89" i="33"/>
  <c r="QG88" i="33"/>
  <c r="PK88" i="33" s="1"/>
  <c r="LE88" i="33" s="1"/>
  <c r="HV88" i="33"/>
  <c r="KJ88" i="33" s="1"/>
  <c r="MB89" i="33"/>
  <c r="MF90" i="33"/>
  <c r="HZ89" i="33"/>
  <c r="KN89" i="33" s="1"/>
  <c r="HE88" i="33"/>
  <c r="MG89" i="33" s="1"/>
  <c r="EH88" i="33"/>
  <c r="FZ88" i="33"/>
  <c r="OL88" i="33" s="1"/>
  <c r="EK88" i="33"/>
  <c r="CH90" i="33"/>
  <c r="CR89" i="33"/>
  <c r="CJ88" i="33"/>
  <c r="CM89" i="33"/>
  <c r="QY89" i="33"/>
  <c r="OM88" i="33"/>
  <c r="RA88" i="33"/>
  <c r="NQ89" i="33"/>
  <c r="LJ89" i="33"/>
  <c r="GH89" i="33" s="1"/>
  <c r="NK90" i="33"/>
  <c r="NL89" i="33"/>
  <c r="NZ90" i="33"/>
  <c r="IU89" i="33"/>
  <c r="AI89" i="33"/>
  <c r="IG89" i="33"/>
  <c r="U89" i="33"/>
  <c r="IS89" i="33"/>
  <c r="AG89" i="33"/>
  <c r="BC89" i="33" s="1"/>
  <c r="BI90" i="33"/>
  <c r="CE90" i="33" s="1"/>
  <c r="Z89" i="33"/>
  <c r="IL89" i="33"/>
  <c r="OK89" i="33"/>
  <c r="LF88" i="33"/>
  <c r="GD88" i="33" s="1"/>
  <c r="LH90" i="33"/>
  <c r="GF90" i="33" s="1"/>
  <c r="S87" i="32"/>
  <c r="T87" i="32" s="1"/>
  <c r="AA87" i="32"/>
  <c r="JD88" i="33" l="1"/>
  <c r="JL89" i="33"/>
  <c r="JB90" i="33"/>
  <c r="NP89" i="33"/>
  <c r="AB89" i="33" s="1"/>
  <c r="QM88" i="33"/>
  <c r="PQ88" i="33" s="1"/>
  <c r="EQ88" i="33" s="1"/>
  <c r="IA88" i="33"/>
  <c r="KO88" i="33" s="1"/>
  <c r="DI89" i="33"/>
  <c r="FA89" i="33" s="1"/>
  <c r="MQ89" i="33" s="1"/>
  <c r="JG89" i="33"/>
  <c r="QZ88" i="33"/>
  <c r="GC88" i="33"/>
  <c r="OO88" i="33" s="1"/>
  <c r="DN89" i="33"/>
  <c r="FF89" i="33" s="1"/>
  <c r="MV89" i="33" s="1"/>
  <c r="DD90" i="33"/>
  <c r="EV90" i="33" s="1"/>
  <c r="ML90" i="33" s="1"/>
  <c r="DF88" i="33"/>
  <c r="EX88" i="33" s="1"/>
  <c r="MN88" i="33" s="1"/>
  <c r="DA90" i="33"/>
  <c r="RF90" i="33"/>
  <c r="RH89" i="33"/>
  <c r="RD88" i="33"/>
  <c r="AC89" i="33"/>
  <c r="AY89" i="33" s="1"/>
  <c r="BU89" i="33" s="1"/>
  <c r="IO89" i="33"/>
  <c r="OT89" i="33"/>
  <c r="NO90" i="33"/>
  <c r="NS89" i="33"/>
  <c r="NX90" i="33"/>
  <c r="BE89" i="33"/>
  <c r="CA89" i="33" s="1"/>
  <c r="X89" i="33"/>
  <c r="IJ89" i="33"/>
  <c r="GS89" i="33"/>
  <c r="AQ89" i="33"/>
  <c r="BM89" i="33" s="1"/>
  <c r="IX90" i="33"/>
  <c r="AL90" i="33"/>
  <c r="BH90" i="33" s="1"/>
  <c r="CD90" i="33" s="1"/>
  <c r="W90" i="33"/>
  <c r="II90" i="33"/>
  <c r="AV89" i="33"/>
  <c r="BR89" i="33" s="1"/>
  <c r="BY89" i="33"/>
  <c r="OR90" i="33"/>
  <c r="OP88" i="33"/>
  <c r="U87" i="32"/>
  <c r="V87" i="32" s="1"/>
  <c r="JU90" i="33" l="1"/>
  <c r="IN89" i="33"/>
  <c r="LK88" i="33"/>
  <c r="GI88" i="33" s="1"/>
  <c r="RI88" i="33" s="1"/>
  <c r="GP88" i="33"/>
  <c r="HL88" i="33" s="1"/>
  <c r="JZ88" i="33" s="1"/>
  <c r="RC88" i="33"/>
  <c r="GX89" i="33"/>
  <c r="HT89" i="33" s="1"/>
  <c r="KH89" i="33" s="1"/>
  <c r="GN90" i="33"/>
  <c r="PV90" i="33" s="1"/>
  <c r="OZ90" i="33" s="1"/>
  <c r="DZ90" i="33" s="1"/>
  <c r="DW90" i="33"/>
  <c r="FO90" i="33" s="1"/>
  <c r="NE90" i="33" s="1"/>
  <c r="CI89" i="33"/>
  <c r="CW89" i="33"/>
  <c r="CQ89" i="33"/>
  <c r="CN89" i="33"/>
  <c r="CU89" i="33"/>
  <c r="CZ90"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EE89" i="33" s="1"/>
  <c r="AE89" i="33"/>
  <c r="IQ89" i="33"/>
  <c r="W87" i="32"/>
  <c r="AB87" i="32"/>
  <c r="LP91" i="33" l="1"/>
  <c r="JK89" i="33"/>
  <c r="JT90" i="33"/>
  <c r="JO89" i="33"/>
  <c r="JC89" i="33"/>
  <c r="JH89" i="33"/>
  <c r="LR89" i="33"/>
  <c r="HG90" i="33"/>
  <c r="MI91" i="33" s="1"/>
  <c r="OU88" i="33"/>
  <c r="PX88" i="33"/>
  <c r="PB88" i="33" s="1"/>
  <c r="EB88" i="33" s="1"/>
  <c r="DS89" i="33"/>
  <c r="FK89" i="33" s="1"/>
  <c r="NA89" i="33" s="1"/>
  <c r="JQ89" i="33"/>
  <c r="QF89" i="33"/>
  <c r="PJ89" i="33" s="1"/>
  <c r="EJ89" i="33" s="1"/>
  <c r="KT90" i="33"/>
  <c r="LZ90" i="33"/>
  <c r="HJ90" i="33"/>
  <c r="JX90" i="33" s="1"/>
  <c r="DQ89" i="33"/>
  <c r="FI89" i="33" s="1"/>
  <c r="MY89" i="33" s="1"/>
  <c r="DE89" i="33"/>
  <c r="EW89" i="33" s="1"/>
  <c r="MM89" i="33" s="1"/>
  <c r="DV90" i="33"/>
  <c r="FN90" i="33" s="1"/>
  <c r="ND90" i="33" s="1"/>
  <c r="DJ89" i="33"/>
  <c r="FB89" i="33" s="1"/>
  <c r="MR89" i="33" s="1"/>
  <c r="DM89" i="33"/>
  <c r="FE89" i="33" s="1"/>
  <c r="MU89" i="33" s="1"/>
  <c r="CK90" i="33"/>
  <c r="CO90" i="33"/>
  <c r="CP89" i="33"/>
  <c r="CX90" i="33"/>
  <c r="CL89" i="33"/>
  <c r="GT89" i="33"/>
  <c r="LV90" i="33" s="1"/>
  <c r="KY89" i="33"/>
  <c r="FW89" i="33" s="1"/>
  <c r="BA89" i="33"/>
  <c r="BW89" i="33" s="1"/>
  <c r="AK89" i="33"/>
  <c r="IW89" i="33"/>
  <c r="AH91" i="33"/>
  <c r="BD91" i="33" s="1"/>
  <c r="IT91" i="33"/>
  <c r="AF89" i="33"/>
  <c r="BB89" i="33" s="1"/>
  <c r="BX89" i="33" s="1"/>
  <c r="IR89" i="33"/>
  <c r="AH87" i="32"/>
  <c r="AK87" i="32"/>
  <c r="X87" i="32"/>
  <c r="HC89" i="33" l="1"/>
  <c r="HY89" i="33" s="1"/>
  <c r="KM89" i="33" s="1"/>
  <c r="LD89" i="33"/>
  <c r="GB89" i="33" s="1"/>
  <c r="RB89" i="33" s="1"/>
  <c r="QO90" i="33"/>
  <c r="PS90" i="33" s="1"/>
  <c r="ES90" i="33" s="1"/>
  <c r="JF89" i="33"/>
  <c r="JE90" i="33"/>
  <c r="JI90" i="33"/>
  <c r="JR90" i="33"/>
  <c r="JJ89" i="33"/>
  <c r="KV88" i="33"/>
  <c r="FT88" i="33" s="1"/>
  <c r="QT88" i="33" s="1"/>
  <c r="IC90" i="33"/>
  <c r="KQ90" i="33" s="1"/>
  <c r="GO89" i="33"/>
  <c r="HK89" i="33" s="1"/>
  <c r="JY89" i="33" s="1"/>
  <c r="HA89" i="33"/>
  <c r="MC90" i="33" s="1"/>
  <c r="HF90" i="33"/>
  <c r="MH91" i="33" s="1"/>
  <c r="FR90" i="33"/>
  <c r="QR90" i="33" s="1"/>
  <c r="GW89" i="33"/>
  <c r="LY90" i="33" s="1"/>
  <c r="DG90" i="33"/>
  <c r="EY90" i="33" s="1"/>
  <c r="MO90" i="33" s="1"/>
  <c r="DT90" i="33"/>
  <c r="FL90" i="33" s="1"/>
  <c r="NB90" i="33" s="1"/>
  <c r="DH89" i="33"/>
  <c r="EZ89" i="33" s="1"/>
  <c r="MP89" i="33" s="1"/>
  <c r="DL89" i="33"/>
  <c r="FD89" i="33" s="1"/>
  <c r="MT89" i="33" s="1"/>
  <c r="DK90" i="33"/>
  <c r="FC90" i="33" s="1"/>
  <c r="MS90" i="33" s="1"/>
  <c r="QN90" i="33"/>
  <c r="PR90" i="33" s="1"/>
  <c r="ER90" i="33" s="1"/>
  <c r="CS89" i="33"/>
  <c r="CT89" i="33"/>
  <c r="QB89" i="33"/>
  <c r="PF89" i="33" s="1"/>
  <c r="EF89" i="33" s="1"/>
  <c r="QW89" i="33"/>
  <c r="HP89" i="33"/>
  <c r="KD89" i="33" s="1"/>
  <c r="GR89" i="33"/>
  <c r="PZ89" i="33" s="1"/>
  <c r="ME90" i="33"/>
  <c r="BZ91" i="33"/>
  <c r="OI89" i="33"/>
  <c r="NM90" i="33"/>
  <c r="NH91" i="33"/>
  <c r="PW89" i="33"/>
  <c r="PA89" i="33" s="1"/>
  <c r="EA89" i="33" s="1"/>
  <c r="BG89" i="33"/>
  <c r="CC89" i="33" s="1"/>
  <c r="GQ90" i="33"/>
  <c r="AF87" i="32"/>
  <c r="Y87" i="32"/>
  <c r="QK89" i="33" l="1"/>
  <c r="PO89" i="33" s="1"/>
  <c r="EO89" i="33" s="1"/>
  <c r="ON89" i="33"/>
  <c r="LM90" i="33"/>
  <c r="GK90" i="33" s="1"/>
  <c r="RK90" i="33" s="1"/>
  <c r="OF88" i="33"/>
  <c r="IB90" i="33"/>
  <c r="KP90" i="33" s="1"/>
  <c r="JN89" i="33"/>
  <c r="HD90" i="33"/>
  <c r="QL90" i="33" s="1"/>
  <c r="PP90" i="33" s="1"/>
  <c r="EP90" i="33" s="1"/>
  <c r="LQ90" i="33"/>
  <c r="GU90" i="33"/>
  <c r="QC90" i="33" s="1"/>
  <c r="PG90" i="33" s="1"/>
  <c r="EG90" i="33" s="1"/>
  <c r="QI89" i="33"/>
  <c r="PM89" i="33" s="1"/>
  <c r="EM89" i="33" s="1"/>
  <c r="HW89" i="33"/>
  <c r="KK89" i="33" s="1"/>
  <c r="GV89" i="33"/>
  <c r="HR89" i="33" s="1"/>
  <c r="KF89" i="33" s="1"/>
  <c r="HS89" i="33"/>
  <c r="KG89" i="33" s="1"/>
  <c r="DO89" i="33"/>
  <c r="FG89" i="33" s="1"/>
  <c r="MW89" i="33" s="1"/>
  <c r="JM89" i="33"/>
  <c r="OD90" i="33"/>
  <c r="QE89" i="33"/>
  <c r="PI89" i="33" s="1"/>
  <c r="LC89" i="33" s="1"/>
  <c r="DP89" i="33"/>
  <c r="FH89" i="33" s="1"/>
  <c r="MX89" i="33" s="1"/>
  <c r="CV91" i="33"/>
  <c r="CY89" i="33"/>
  <c r="LI89" i="33"/>
  <c r="KU89" i="33"/>
  <c r="FS89" i="33" s="1"/>
  <c r="Y90" i="33"/>
  <c r="HN89" i="33"/>
  <c r="KB89" i="33" s="1"/>
  <c r="LT90" i="33"/>
  <c r="IK90" i="33"/>
  <c r="NJ89" i="33"/>
  <c r="PY90" i="33"/>
  <c r="PC90" i="33" s="1"/>
  <c r="EC90" i="33" s="1"/>
  <c r="LS91" i="33"/>
  <c r="HM90" i="33"/>
  <c r="KA90" i="33" s="1"/>
  <c r="IF91" i="33"/>
  <c r="T91" i="33"/>
  <c r="NR90" i="33"/>
  <c r="OW90" i="33"/>
  <c r="PD89" i="33"/>
  <c r="ED89" i="33" s="1"/>
  <c r="KZ89" i="33"/>
  <c r="FX89" i="33" s="1"/>
  <c r="LL90" i="33"/>
  <c r="GJ90" i="33" s="1"/>
  <c r="AE88" i="32"/>
  <c r="Z87" i="32"/>
  <c r="AC87" i="32" s="1"/>
  <c r="AJ87" i="32"/>
  <c r="JP91" i="33" l="1"/>
  <c r="MF91" i="33"/>
  <c r="JS89" i="33"/>
  <c r="HZ90" i="33"/>
  <c r="KN90" i="33" s="1"/>
  <c r="HQ90" i="33"/>
  <c r="KE90" i="33" s="1"/>
  <c r="LG89" i="33"/>
  <c r="GE89" i="33" s="1"/>
  <c r="RE89" i="33" s="1"/>
  <c r="LW91" i="33"/>
  <c r="GY89" i="33"/>
  <c r="HU89" i="33" s="1"/>
  <c r="KI89" i="33" s="1"/>
  <c r="LX90" i="33"/>
  <c r="QD89" i="33"/>
  <c r="PH89" i="33" s="1"/>
  <c r="EH89" i="33" s="1"/>
  <c r="DR91" i="33"/>
  <c r="FJ91" i="33" s="1"/>
  <c r="MZ91" i="33" s="1"/>
  <c r="GZ89" i="33"/>
  <c r="MB90" i="33" s="1"/>
  <c r="GG89" i="33"/>
  <c r="RG89" i="33" s="1"/>
  <c r="GA89" i="33"/>
  <c r="RA89" i="33" s="1"/>
  <c r="EI89" i="33"/>
  <c r="DU89" i="33"/>
  <c r="FM89" i="33" s="1"/>
  <c r="NC89" i="33" s="1"/>
  <c r="RJ90" i="33"/>
  <c r="QS89" i="33"/>
  <c r="QX89" i="33"/>
  <c r="KW90" i="33"/>
  <c r="FU90" i="33" s="1"/>
  <c r="AU90" i="33"/>
  <c r="BQ90" i="33" s="1"/>
  <c r="OE89" i="33"/>
  <c r="IH89" i="33"/>
  <c r="V89" i="33"/>
  <c r="OA91" i="33"/>
  <c r="NI90" i="33"/>
  <c r="NW90" i="33"/>
  <c r="IP90" i="33"/>
  <c r="AD90" i="33"/>
  <c r="AP91" i="33"/>
  <c r="BL91" i="33" s="1"/>
  <c r="OV90" i="33"/>
  <c r="OJ89" i="33"/>
  <c r="LA90" i="33"/>
  <c r="FY90" i="33" s="1"/>
  <c r="LJ90" i="33"/>
  <c r="GH90" i="33" s="1"/>
  <c r="KX89" i="33"/>
  <c r="FV89" i="33" s="1"/>
  <c r="AI87" i="32"/>
  <c r="HB91" i="33" l="1"/>
  <c r="MD92" i="33" s="1"/>
  <c r="LB89" i="33"/>
  <c r="FZ89" i="33" s="1"/>
  <c r="QZ89" i="33" s="1"/>
  <c r="NQ90" i="33"/>
  <c r="IO90" i="33" s="1"/>
  <c r="QH89" i="33"/>
  <c r="PL89" i="33" s="1"/>
  <c r="EL89" i="33" s="1"/>
  <c r="MA90" i="33"/>
  <c r="QG89" i="33"/>
  <c r="PK89" i="33" s="1"/>
  <c r="EK89" i="33" s="1"/>
  <c r="HE89" i="33"/>
  <c r="IA89" i="33" s="1"/>
  <c r="KO89" i="33" s="1"/>
  <c r="NU90" i="33"/>
  <c r="IS90" i="33" s="1"/>
  <c r="HV89" i="33"/>
  <c r="KJ89" i="33" s="1"/>
  <c r="OQ89" i="33"/>
  <c r="OS89" i="33"/>
  <c r="OM89" i="33"/>
  <c r="CH91" i="33"/>
  <c r="CM90" i="33"/>
  <c r="RH90" i="33"/>
  <c r="QY90" i="33"/>
  <c r="QU90" i="33"/>
  <c r="QV89" i="33"/>
  <c r="OG90" i="33"/>
  <c r="NZ91" i="33"/>
  <c r="AZ90" i="33"/>
  <c r="BV90" i="33" s="1"/>
  <c r="U90" i="33"/>
  <c r="IG90" i="33"/>
  <c r="AR89" i="33"/>
  <c r="BN89" i="33" s="1"/>
  <c r="NN90" i="33"/>
  <c r="NK91" i="33"/>
  <c r="AI90" i="33"/>
  <c r="IU90" i="33"/>
  <c r="AM91" i="33"/>
  <c r="IY91" i="33"/>
  <c r="OT90" i="33"/>
  <c r="OL89" i="33"/>
  <c r="OK90" i="33"/>
  <c r="OH89" i="33"/>
  <c r="AD87" i="32"/>
  <c r="AG88" i="32"/>
  <c r="HX91" i="33" l="1"/>
  <c r="KL91" i="33" s="1"/>
  <c r="JB91" i="33"/>
  <c r="AC90" i="33"/>
  <c r="AY90" i="33" s="1"/>
  <c r="QJ91" i="33"/>
  <c r="PN91" i="33" s="1"/>
  <c r="EN91" i="33" s="1"/>
  <c r="LF89" i="33"/>
  <c r="GD89" i="33" s="1"/>
  <c r="RD89" i="33" s="1"/>
  <c r="LE89" i="33"/>
  <c r="GC89" i="33" s="1"/>
  <c r="RC89" i="33" s="1"/>
  <c r="MG90" i="33"/>
  <c r="AG90" i="33"/>
  <c r="BC90" i="33" s="1"/>
  <c r="QM89" i="33"/>
  <c r="PQ89" i="33" s="1"/>
  <c r="EQ89" i="33" s="1"/>
  <c r="DI90" i="33"/>
  <c r="FA90" i="33" s="1"/>
  <c r="MQ90" i="33" s="1"/>
  <c r="JG90" i="33"/>
  <c r="DD91" i="33"/>
  <c r="EV91" i="33" s="1"/>
  <c r="ML91" i="33" s="1"/>
  <c r="BY90" i="33"/>
  <c r="CU90" i="33" s="1"/>
  <c r="CR90" i="33"/>
  <c r="CJ89" i="33"/>
  <c r="GS90" i="33"/>
  <c r="BU90" i="33"/>
  <c r="NX91" i="33"/>
  <c r="AQ90" i="33"/>
  <c r="BM90" i="33" s="1"/>
  <c r="NL90" i="33"/>
  <c r="W91" i="33"/>
  <c r="II91" i="33"/>
  <c r="IX91" i="33"/>
  <c r="AL91" i="33"/>
  <c r="NP90" i="33"/>
  <c r="BE90" i="33"/>
  <c r="CA90" i="33" s="1"/>
  <c r="NO91" i="33"/>
  <c r="BI91" i="33"/>
  <c r="CE91" i="33" s="1"/>
  <c r="IL90" i="33"/>
  <c r="Z90" i="33"/>
  <c r="S88" i="32"/>
  <c r="T88" i="32" s="1"/>
  <c r="AA88" i="32"/>
  <c r="LH91" i="33" l="1"/>
  <c r="GF91" i="33" s="1"/>
  <c r="RF91" i="33" s="1"/>
  <c r="JL90" i="33"/>
  <c r="JO90" i="33"/>
  <c r="JD89" i="33"/>
  <c r="OP89" i="33"/>
  <c r="OO89" i="33"/>
  <c r="LK89" i="33"/>
  <c r="GI89" i="33" s="1"/>
  <c r="RI89" i="33" s="1"/>
  <c r="GN91" i="33"/>
  <c r="HJ91" i="33" s="1"/>
  <c r="JX91" i="33" s="1"/>
  <c r="DQ90" i="33"/>
  <c r="FI90" i="33" s="1"/>
  <c r="MY90" i="33" s="1"/>
  <c r="DF89" i="33"/>
  <c r="EX89" i="33" s="1"/>
  <c r="MN89" i="33" s="1"/>
  <c r="DN90" i="33"/>
  <c r="FF90" i="33" s="1"/>
  <c r="MV90" i="33" s="1"/>
  <c r="CW90" i="33"/>
  <c r="CI90" i="33"/>
  <c r="DA91" i="33"/>
  <c r="CQ90" i="33"/>
  <c r="HO90" i="33"/>
  <c r="KC90" i="33" s="1"/>
  <c r="LU91" i="33"/>
  <c r="QA90" i="33"/>
  <c r="PE90" i="33" s="1"/>
  <c r="AV90" i="33"/>
  <c r="BR90" i="33" s="1"/>
  <c r="AJ91" i="33"/>
  <c r="IV91" i="33"/>
  <c r="AS91" i="33"/>
  <c r="BO91" i="33" s="1"/>
  <c r="NS90" i="33"/>
  <c r="AA91" i="33"/>
  <c r="AW91" i="33" s="1"/>
  <c r="IM91" i="33"/>
  <c r="BH91" i="33"/>
  <c r="CD91" i="33" s="1"/>
  <c r="NT90" i="33"/>
  <c r="IN90" i="33"/>
  <c r="AB90" i="33"/>
  <c r="IJ90" i="33"/>
  <c r="X90" i="33"/>
  <c r="U88" i="32"/>
  <c r="V88" i="32" s="1"/>
  <c r="W88" i="32" s="1"/>
  <c r="OR91" i="33" l="1"/>
  <c r="HA90" i="33"/>
  <c r="QI90" i="33" s="1"/>
  <c r="GP89" i="33"/>
  <c r="PX89" i="33" s="1"/>
  <c r="PB89" i="33" s="1"/>
  <c r="EB89" i="33" s="1"/>
  <c r="JU91" i="33"/>
  <c r="JC90" i="33"/>
  <c r="JQ90" i="33"/>
  <c r="JK90" i="33"/>
  <c r="OU89" i="33"/>
  <c r="LP92" i="33"/>
  <c r="PV91" i="33"/>
  <c r="OZ91" i="33" s="1"/>
  <c r="DZ91" i="33" s="1"/>
  <c r="GX90" i="33"/>
  <c r="LZ91" i="33" s="1"/>
  <c r="DS90" i="33"/>
  <c r="FK90" i="33" s="1"/>
  <c r="NA90" i="33" s="1"/>
  <c r="DE90" i="33"/>
  <c r="EW90" i="33" s="1"/>
  <c r="MM90" i="33" s="1"/>
  <c r="DM90" i="33"/>
  <c r="FE90" i="33" s="1"/>
  <c r="MU90" i="33" s="1"/>
  <c r="DW91" i="33"/>
  <c r="FO91" i="33" s="1"/>
  <c r="NE91" i="33" s="1"/>
  <c r="KY90" i="33"/>
  <c r="EE90" i="33"/>
  <c r="HW90" i="33"/>
  <c r="KK90" i="33" s="1"/>
  <c r="CN90" i="33"/>
  <c r="CZ91" i="33"/>
  <c r="CK91" i="33"/>
  <c r="MC91" i="33"/>
  <c r="QF90" i="33"/>
  <c r="PJ90" i="33" s="1"/>
  <c r="EJ90" i="33" s="1"/>
  <c r="AE90" i="33"/>
  <c r="IQ90" i="33"/>
  <c r="NV92" i="33"/>
  <c r="HL89" i="33"/>
  <c r="JZ89" i="33" s="1"/>
  <c r="AX90" i="33"/>
  <c r="BT90" i="33" s="1"/>
  <c r="BF91" i="33"/>
  <c r="CB91" i="33" s="1"/>
  <c r="NY90" i="33"/>
  <c r="AT90" i="33"/>
  <c r="BP90" i="33" s="1"/>
  <c r="AF90" i="33"/>
  <c r="BB90" i="33" s="1"/>
  <c r="BX90" i="33" s="1"/>
  <c r="IR90" i="33"/>
  <c r="BS91" i="33"/>
  <c r="AB88" i="32"/>
  <c r="PM90" i="33"/>
  <c r="EM90" i="33" s="1"/>
  <c r="AH88" i="32"/>
  <c r="AK88" i="32"/>
  <c r="X88" i="32"/>
  <c r="LR90" i="33" l="1"/>
  <c r="GO90" i="33"/>
  <c r="HK90" i="33" s="1"/>
  <c r="JY90" i="33" s="1"/>
  <c r="JE91" i="33"/>
  <c r="JT91" i="33"/>
  <c r="JH90" i="33"/>
  <c r="HG91" i="33"/>
  <c r="QO91" i="33" s="1"/>
  <c r="PS91" i="33" s="1"/>
  <c r="ES91" i="33" s="1"/>
  <c r="KT91" i="33"/>
  <c r="FR91" i="33" s="1"/>
  <c r="QR91" i="33" s="1"/>
  <c r="HC90" i="33"/>
  <c r="QK90" i="33" s="1"/>
  <c r="PO90" i="33" s="1"/>
  <c r="EO90" i="33" s="1"/>
  <c r="FW90" i="33"/>
  <c r="QW90" i="33" s="1"/>
  <c r="HT90" i="33"/>
  <c r="KH90" i="33" s="1"/>
  <c r="GW90" i="33"/>
  <c r="LY91" i="33" s="1"/>
  <c r="DV91" i="33"/>
  <c r="FN91" i="33" s="1"/>
  <c r="ND91" i="33" s="1"/>
  <c r="DJ90" i="33"/>
  <c r="FB90" i="33" s="1"/>
  <c r="MR90" i="33" s="1"/>
  <c r="DG91" i="33"/>
  <c r="EY91" i="33" s="1"/>
  <c r="MO91" i="33" s="1"/>
  <c r="CO91" i="33"/>
  <c r="CT90" i="33"/>
  <c r="CP90" i="33"/>
  <c r="CL90" i="33"/>
  <c r="CX91" i="33"/>
  <c r="GT90" i="33"/>
  <c r="HP90" i="33" s="1"/>
  <c r="KD90" i="33" s="1"/>
  <c r="GQ91" i="33"/>
  <c r="HM91" i="33" s="1"/>
  <c r="KA91" i="33" s="1"/>
  <c r="KV89" i="33"/>
  <c r="FT89" i="33" s="1"/>
  <c r="IT92" i="33"/>
  <c r="AH92" i="33"/>
  <c r="BD92" i="33" s="1"/>
  <c r="BZ92" i="33" s="1"/>
  <c r="IW90" i="33"/>
  <c r="AK90" i="33"/>
  <c r="BA90" i="33"/>
  <c r="BW90" i="33" s="1"/>
  <c r="NM91" i="33"/>
  <c r="NH92" i="33"/>
  <c r="PW90" i="33"/>
  <c r="PA90" i="33" s="1"/>
  <c r="EA90" i="33" s="1"/>
  <c r="AF88" i="32"/>
  <c r="Y88" i="32"/>
  <c r="LG90" i="33"/>
  <c r="GE90" i="33" s="1"/>
  <c r="LD90" i="33"/>
  <c r="GB90" i="33" s="1"/>
  <c r="MI92" i="33" l="1"/>
  <c r="LQ91" i="33"/>
  <c r="IC91" i="33"/>
  <c r="KQ91" i="33" s="1"/>
  <c r="JR91" i="33"/>
  <c r="JF90" i="33"/>
  <c r="JJ90" i="33"/>
  <c r="JI91" i="33"/>
  <c r="JN90" i="33"/>
  <c r="HF91" i="33"/>
  <c r="IB91" i="33" s="1"/>
  <c r="KP91" i="33" s="1"/>
  <c r="OD91" i="33"/>
  <c r="HY90" i="33"/>
  <c r="KM90" i="33" s="1"/>
  <c r="ME91" i="33"/>
  <c r="OI90" i="33"/>
  <c r="QE90" i="33"/>
  <c r="PI90" i="33" s="1"/>
  <c r="EI90" i="33" s="1"/>
  <c r="HS90" i="33"/>
  <c r="KG90" i="33" s="1"/>
  <c r="DL90" i="33"/>
  <c r="FD90" i="33" s="1"/>
  <c r="GV90" i="33" s="1"/>
  <c r="QD90" i="33" s="1"/>
  <c r="PH90" i="33" s="1"/>
  <c r="EH90" i="33" s="1"/>
  <c r="DH90" i="33"/>
  <c r="EZ90" i="33" s="1"/>
  <c r="MP90" i="33" s="1"/>
  <c r="DP90" i="33"/>
  <c r="FH90" i="33" s="1"/>
  <c r="MX90" i="33" s="1"/>
  <c r="DT91" i="33"/>
  <c r="FL91" i="33" s="1"/>
  <c r="NB91" i="33" s="1"/>
  <c r="DK91" i="33"/>
  <c r="FC91" i="33" s="1"/>
  <c r="MS91" i="33" s="1"/>
  <c r="CV92" i="33"/>
  <c r="CS90" i="33"/>
  <c r="RE90" i="33"/>
  <c r="RB90" i="33"/>
  <c r="QT89" i="33"/>
  <c r="LS92" i="33"/>
  <c r="PY91" i="33"/>
  <c r="PC91" i="33" s="1"/>
  <c r="EC91" i="33" s="1"/>
  <c r="QB90" i="33"/>
  <c r="PF90" i="33" s="1"/>
  <c r="EF90" i="33" s="1"/>
  <c r="LV91" i="33"/>
  <c r="GR90" i="33"/>
  <c r="PZ90" i="33" s="1"/>
  <c r="LI90" i="33"/>
  <c r="GG90" i="33" s="1"/>
  <c r="LM91" i="33"/>
  <c r="GK91" i="33" s="1"/>
  <c r="KU90" i="33"/>
  <c r="FS90" i="33" s="1"/>
  <c r="OF89" i="33"/>
  <c r="T92" i="33"/>
  <c r="AP92" i="33" s="1"/>
  <c r="BL92" i="33" s="1"/>
  <c r="IF92" i="33"/>
  <c r="QN91" i="33"/>
  <c r="PR91" i="33" s="1"/>
  <c r="ER91" i="33" s="1"/>
  <c r="Y91" i="33"/>
  <c r="AU91" i="33" s="1"/>
  <c r="IK91" i="33"/>
  <c r="NJ90" i="33"/>
  <c r="BG90" i="33"/>
  <c r="CC90" i="33" s="1"/>
  <c r="ON90" i="33"/>
  <c r="OQ90" i="33"/>
  <c r="AE89" i="32"/>
  <c r="Z88" i="32"/>
  <c r="AC88" i="32" s="1"/>
  <c r="AJ88" i="32"/>
  <c r="MT90" i="33" l="1"/>
  <c r="MH92" i="33"/>
  <c r="JM90" i="33"/>
  <c r="JP92" i="33"/>
  <c r="HD91" i="33"/>
  <c r="MF92" i="33" s="1"/>
  <c r="HR90" i="33"/>
  <c r="KF90" i="33" s="1"/>
  <c r="GU91" i="33"/>
  <c r="HQ91" i="33" s="1"/>
  <c r="KE91" i="33" s="1"/>
  <c r="GZ90" i="33"/>
  <c r="QH90" i="33" s="1"/>
  <c r="PL90" i="33" s="1"/>
  <c r="EL90" i="33" s="1"/>
  <c r="LC90" i="33"/>
  <c r="LX91" i="33"/>
  <c r="DR92" i="33"/>
  <c r="FJ92" i="33" s="1"/>
  <c r="MZ92" i="33" s="1"/>
  <c r="DO90" i="33"/>
  <c r="FG90" i="33" s="1"/>
  <c r="MW90" i="33" s="1"/>
  <c r="CY90" i="33"/>
  <c r="CH92" i="33"/>
  <c r="RG90" i="33"/>
  <c r="RK91" i="33"/>
  <c r="QS90" i="33"/>
  <c r="HN90" i="33"/>
  <c r="KB90" i="33" s="1"/>
  <c r="LT91" i="33"/>
  <c r="LL91" i="33"/>
  <c r="GJ91" i="33" s="1"/>
  <c r="OS90" i="33"/>
  <c r="OW91" i="33"/>
  <c r="OE90" i="33"/>
  <c r="NW91" i="33"/>
  <c r="NU91" i="33"/>
  <c r="OA92" i="33"/>
  <c r="NR91" i="33"/>
  <c r="V90" i="33"/>
  <c r="IH90" i="33"/>
  <c r="NI91" i="33"/>
  <c r="BQ91" i="33"/>
  <c r="KW91" i="33"/>
  <c r="FU91" i="33" s="1"/>
  <c r="PD90" i="33"/>
  <c r="ED90" i="33" s="1"/>
  <c r="AI88" i="32"/>
  <c r="LB90" i="33"/>
  <c r="FZ90" i="33" s="1"/>
  <c r="KZ90" i="33"/>
  <c r="FX90" i="33" s="1"/>
  <c r="HZ91" i="33" l="1"/>
  <c r="KN91" i="33" s="1"/>
  <c r="QL91" i="33"/>
  <c r="PP91" i="33" s="1"/>
  <c r="EP91" i="33" s="1"/>
  <c r="JB92" i="33"/>
  <c r="LW92" i="33"/>
  <c r="HB92" i="33"/>
  <c r="MD93" i="33" s="1"/>
  <c r="QC91" i="33"/>
  <c r="PG91" i="33" s="1"/>
  <c r="EG91" i="33" s="1"/>
  <c r="MB91" i="33"/>
  <c r="HV90" i="33"/>
  <c r="KJ90" i="33" s="1"/>
  <c r="DU90" i="33"/>
  <c r="FM90" i="33" s="1"/>
  <c r="NC90" i="33" s="1"/>
  <c r="JS90" i="33"/>
  <c r="GA90" i="33"/>
  <c r="NQ91" i="33" s="1"/>
  <c r="AC91" i="33" s="1"/>
  <c r="GY90" i="33"/>
  <c r="HU90" i="33" s="1"/>
  <c r="KI90" i="33" s="1"/>
  <c r="DD92" i="33"/>
  <c r="EV92" i="33" s="1"/>
  <c r="ML92" i="33" s="1"/>
  <c r="CM91" i="33"/>
  <c r="QX90" i="33"/>
  <c r="QU91" i="33"/>
  <c r="QZ90" i="33"/>
  <c r="AG91" i="33"/>
  <c r="IS91" i="33"/>
  <c r="AR90" i="33"/>
  <c r="BN90" i="33" s="1"/>
  <c r="U91" i="33"/>
  <c r="IG91" i="33"/>
  <c r="AD91" i="33"/>
  <c r="IP91" i="33"/>
  <c r="AI91" i="33"/>
  <c r="IU91" i="33"/>
  <c r="AM92" i="33"/>
  <c r="IY92" i="33"/>
  <c r="OG91" i="33"/>
  <c r="OJ90" i="33"/>
  <c r="OL90" i="33"/>
  <c r="LF90" i="33"/>
  <c r="GD90" i="33" s="1"/>
  <c r="KX90" i="33"/>
  <c r="FV90" i="33" s="1"/>
  <c r="AG89" i="32"/>
  <c r="AD88" i="32"/>
  <c r="LA91" i="33" l="1"/>
  <c r="FY91" i="33" s="1"/>
  <c r="OK91" i="33" s="1"/>
  <c r="LJ91" i="33"/>
  <c r="GH91" i="33" s="1"/>
  <c r="OT91" i="33" s="1"/>
  <c r="JG91" i="33"/>
  <c r="QJ92" i="33"/>
  <c r="PN92" i="33" s="1"/>
  <c r="EN92" i="33" s="1"/>
  <c r="HX92" i="33"/>
  <c r="KL92" i="33" s="1"/>
  <c r="IO91" i="33"/>
  <c r="HE90" i="33"/>
  <c r="QM90" i="33" s="1"/>
  <c r="PQ90" i="33" s="1"/>
  <c r="EQ90" i="33" s="1"/>
  <c r="OM90" i="33"/>
  <c r="RA90" i="33"/>
  <c r="MA91" i="33"/>
  <c r="QG90" i="33"/>
  <c r="PK90" i="33" s="1"/>
  <c r="EK90" i="33" s="1"/>
  <c r="GN92" i="33"/>
  <c r="LP93" i="33" s="1"/>
  <c r="DI91" i="33"/>
  <c r="FA91" i="33" s="1"/>
  <c r="MQ91" i="33" s="1"/>
  <c r="CJ90" i="33"/>
  <c r="RD90" i="33"/>
  <c r="QV90" i="33"/>
  <c r="NZ92" i="33"/>
  <c r="IX92" i="33" s="1"/>
  <c r="RJ91" i="33"/>
  <c r="GS91" i="33"/>
  <c r="HO91" i="33" s="1"/>
  <c r="KC91" i="33" s="1"/>
  <c r="OV91" i="33"/>
  <c r="NO92" i="33"/>
  <c r="BI92" i="33"/>
  <c r="CE92" i="33" s="1"/>
  <c r="BE91" i="33"/>
  <c r="CA91" i="33" s="1"/>
  <c r="AQ91" i="33"/>
  <c r="BM91" i="33" s="1"/>
  <c r="NN91" i="33"/>
  <c r="NX92" i="33"/>
  <c r="BC91" i="33"/>
  <c r="BY91" i="33" s="1"/>
  <c r="NK92" i="33"/>
  <c r="AZ91" i="33"/>
  <c r="BV91" i="33" s="1"/>
  <c r="NP91" i="33"/>
  <c r="AY91" i="33"/>
  <c r="BU91" i="33" s="1"/>
  <c r="OP90" i="33"/>
  <c r="OH90" i="33"/>
  <c r="AA89" i="32"/>
  <c r="S89" i="32"/>
  <c r="T89" i="32" s="1"/>
  <c r="IA90" i="33" l="1"/>
  <c r="KO90" i="33" s="1"/>
  <c r="RH91" i="33"/>
  <c r="JD90" i="33"/>
  <c r="LH92" i="33"/>
  <c r="GF92" i="33" s="1"/>
  <c r="OR92" i="33" s="1"/>
  <c r="MG91" i="33"/>
  <c r="QY91" i="33"/>
  <c r="LE90" i="33"/>
  <c r="GC90" i="33" s="1"/>
  <c r="OO90" i="33" s="1"/>
  <c r="PV92" i="33"/>
  <c r="OZ92" i="33" s="1"/>
  <c r="DZ92" i="33" s="1"/>
  <c r="HJ92" i="33"/>
  <c r="JX92" i="33" s="1"/>
  <c r="DF90" i="33"/>
  <c r="EX90" i="33" s="1"/>
  <c r="MN90" i="33" s="1"/>
  <c r="CR91" i="33"/>
  <c r="DA92" i="33"/>
  <c r="CI91" i="33"/>
  <c r="CQ91" i="33"/>
  <c r="CU91" i="33"/>
  <c r="CW91" i="33"/>
  <c r="LU92" i="33"/>
  <c r="QA91" i="33"/>
  <c r="PE91" i="33" s="1"/>
  <c r="EE91" i="33" s="1"/>
  <c r="AL92" i="33"/>
  <c r="BH92" i="33" s="1"/>
  <c r="IL91" i="33"/>
  <c r="Z91" i="33"/>
  <c r="AV91" i="33" s="1"/>
  <c r="NL91" i="33"/>
  <c r="AB91" i="33"/>
  <c r="IN91" i="33"/>
  <c r="IM92" i="33"/>
  <c r="AA92" i="33"/>
  <c r="AW92" i="33" s="1"/>
  <c r="NT91" i="33"/>
  <c r="II92" i="33"/>
  <c r="W92" i="33"/>
  <c r="IV92" i="33"/>
  <c r="AJ92" i="33"/>
  <c r="U89" i="32"/>
  <c r="V89" i="32" s="1"/>
  <c r="W89" i="32" s="1"/>
  <c r="LK90" i="33"/>
  <c r="GI90" i="33" s="1"/>
  <c r="RF92" i="33" l="1"/>
  <c r="JC91" i="33"/>
  <c r="JQ91" i="33"/>
  <c r="JU92" i="33"/>
  <c r="JO91" i="33"/>
  <c r="JL91" i="33"/>
  <c r="JK91" i="33"/>
  <c r="RC90" i="33"/>
  <c r="GP90" i="33"/>
  <c r="HL90" i="33" s="1"/>
  <c r="JZ90" i="33" s="1"/>
  <c r="DS91" i="33"/>
  <c r="FK91" i="33" s="1"/>
  <c r="NA91" i="33" s="1"/>
  <c r="DW92" i="33"/>
  <c r="FO92" i="33" s="1"/>
  <c r="NE92" i="33" s="1"/>
  <c r="DQ91" i="33"/>
  <c r="FI91" i="33" s="1"/>
  <c r="MY91" i="33" s="1"/>
  <c r="DN91" i="33"/>
  <c r="FF91" i="33" s="1"/>
  <c r="MV91" i="33" s="1"/>
  <c r="DM91" i="33"/>
  <c r="FE91" i="33" s="1"/>
  <c r="MU91" i="33" s="1"/>
  <c r="DE91" i="33"/>
  <c r="EW91" i="33" s="1"/>
  <c r="GO91" i="33" s="1"/>
  <c r="PW91" i="33" s="1"/>
  <c r="CD92" i="33"/>
  <c r="RI90" i="33"/>
  <c r="BR91" i="33"/>
  <c r="X91" i="33"/>
  <c r="IJ91" i="33"/>
  <c r="BF92" i="33"/>
  <c r="CB92" i="33" s="1"/>
  <c r="AX91" i="33"/>
  <c r="BT91" i="33" s="1"/>
  <c r="IR91" i="33"/>
  <c r="AF91" i="33"/>
  <c r="BB91" i="33" s="1"/>
  <c r="NV93" i="33"/>
  <c r="AS92" i="33"/>
  <c r="BO92" i="33" s="1"/>
  <c r="NS91" i="33"/>
  <c r="BS92" i="33"/>
  <c r="OU90" i="33"/>
  <c r="AB89" i="32"/>
  <c r="KT92" i="33"/>
  <c r="FR92" i="33" s="1"/>
  <c r="AK89" i="32"/>
  <c r="AH89" i="32"/>
  <c r="X89" i="32"/>
  <c r="KY91" i="33"/>
  <c r="FW91" i="33" s="1"/>
  <c r="MM91" i="33" l="1"/>
  <c r="HC91" i="33"/>
  <c r="HY91" i="33" s="1"/>
  <c r="KM91" i="33" s="1"/>
  <c r="HA91" i="33"/>
  <c r="MC92" i="33" s="1"/>
  <c r="HG92" i="33"/>
  <c r="MI93" i="33" s="1"/>
  <c r="GX91" i="33"/>
  <c r="QF91" i="33" s="1"/>
  <c r="PJ91" i="33" s="1"/>
  <c r="EJ91" i="33" s="1"/>
  <c r="PX90" i="33"/>
  <c r="PB90" i="33" s="1"/>
  <c r="EB90" i="33" s="1"/>
  <c r="LR91" i="33"/>
  <c r="HK91" i="33"/>
  <c r="JY91" i="33" s="1"/>
  <c r="LQ92" i="33"/>
  <c r="GW91" i="33"/>
  <c r="QE91" i="33" s="1"/>
  <c r="PI91" i="33" s="1"/>
  <c r="EI91" i="33" s="1"/>
  <c r="CZ92" i="33"/>
  <c r="CN91" i="33"/>
  <c r="CP91" i="33"/>
  <c r="CK92" i="33"/>
  <c r="CO92" i="33"/>
  <c r="CX92" i="33"/>
  <c r="QR92" i="33"/>
  <c r="QW91" i="33"/>
  <c r="AE91" i="33"/>
  <c r="IQ91" i="33"/>
  <c r="AH93" i="33"/>
  <c r="IT93" i="33"/>
  <c r="NY91" i="33"/>
  <c r="BX91" i="33"/>
  <c r="AT91" i="33"/>
  <c r="BP91" i="33" s="1"/>
  <c r="OI91" i="33"/>
  <c r="OD92" i="33"/>
  <c r="AF89" i="32"/>
  <c r="Y89" i="32"/>
  <c r="PA91" i="33"/>
  <c r="EA91" i="33" s="1"/>
  <c r="QK91" i="33" l="1"/>
  <c r="PO91" i="33" s="1"/>
  <c r="EO91" i="33" s="1"/>
  <c r="ME92" i="33"/>
  <c r="JR92" i="33"/>
  <c r="QO92" i="33"/>
  <c r="PS92" i="33" s="1"/>
  <c r="ES92" i="33" s="1"/>
  <c r="JI92" i="33"/>
  <c r="JT92" i="33"/>
  <c r="JE92" i="33"/>
  <c r="JH91" i="33"/>
  <c r="JJ91" i="33"/>
  <c r="QI91" i="33"/>
  <c r="PM91" i="33" s="1"/>
  <c r="EM91" i="33" s="1"/>
  <c r="HW91" i="33"/>
  <c r="KK91" i="33" s="1"/>
  <c r="HT91" i="33"/>
  <c r="KH91" i="33" s="1"/>
  <c r="LZ92" i="33"/>
  <c r="IC92" i="33"/>
  <c r="KQ92" i="33" s="1"/>
  <c r="LY92" i="33"/>
  <c r="KV90" i="33"/>
  <c r="FT90" i="33" s="1"/>
  <c r="QT90" i="33" s="1"/>
  <c r="HS91" i="33"/>
  <c r="KG91" i="33" s="1"/>
  <c r="DL91" i="33"/>
  <c r="FD91" i="33" s="1"/>
  <c r="MT91" i="33" s="1"/>
  <c r="DT92" i="33"/>
  <c r="FL92" i="33" s="1"/>
  <c r="NB92" i="33" s="1"/>
  <c r="DJ91" i="33"/>
  <c r="FB91" i="33" s="1"/>
  <c r="MR91" i="33" s="1"/>
  <c r="DK92" i="33"/>
  <c r="FC92" i="33" s="1"/>
  <c r="MS92" i="33" s="1"/>
  <c r="DV92" i="33"/>
  <c r="FN92" i="33" s="1"/>
  <c r="ND92" i="33" s="1"/>
  <c r="DG92" i="33"/>
  <c r="EY92" i="33" s="1"/>
  <c r="MO92" i="33" s="1"/>
  <c r="CL91" i="33"/>
  <c r="CT91" i="33"/>
  <c r="GU92" i="33"/>
  <c r="LW93" i="33" s="1"/>
  <c r="GT91" i="33"/>
  <c r="LV92" i="33" s="1"/>
  <c r="LM92" i="33"/>
  <c r="LI91" i="33"/>
  <c r="GG91" i="33" s="1"/>
  <c r="LD91" i="33"/>
  <c r="GB91" i="33" s="1"/>
  <c r="GQ92" i="33"/>
  <c r="LS93" i="33" s="1"/>
  <c r="NH93" i="33"/>
  <c r="BD93" i="33"/>
  <c r="BZ93" i="33" s="1"/>
  <c r="GV91" i="33"/>
  <c r="IW91" i="33"/>
  <c r="AK91" i="33"/>
  <c r="BA91" i="33"/>
  <c r="BW91" i="33" s="1"/>
  <c r="NM92" i="33"/>
  <c r="AE90" i="32"/>
  <c r="Z89" i="32"/>
  <c r="AC89" i="32" s="1"/>
  <c r="AJ89" i="32"/>
  <c r="KU91" i="33"/>
  <c r="FS91" i="33" s="1"/>
  <c r="LC91" i="33"/>
  <c r="GA91" i="33" s="1"/>
  <c r="HD92" i="33" l="1"/>
  <c r="JF91" i="33"/>
  <c r="JN91" i="33"/>
  <c r="LG91" i="33"/>
  <c r="GE91" i="33" s="1"/>
  <c r="RE91" i="33" s="1"/>
  <c r="HF92" i="33"/>
  <c r="OF90" i="33"/>
  <c r="GK92" i="33"/>
  <c r="RK92" i="33" s="1"/>
  <c r="DH91" i="33"/>
  <c r="EZ91" i="33" s="1"/>
  <c r="MP91" i="33" s="1"/>
  <c r="DP91" i="33"/>
  <c r="FH91" i="33" s="1"/>
  <c r="MX91" i="33" s="1"/>
  <c r="CV93" i="33"/>
  <c r="CS91" i="33"/>
  <c r="RG91" i="33"/>
  <c r="RB91" i="33"/>
  <c r="QS91" i="33"/>
  <c r="RA91" i="33"/>
  <c r="HQ92" i="33"/>
  <c r="KE92" i="33" s="1"/>
  <c r="QC92" i="33"/>
  <c r="PG92" i="33" s="1"/>
  <c r="EG92" i="33" s="1"/>
  <c r="GR91" i="33"/>
  <c r="LT92" i="33" s="1"/>
  <c r="HP91" i="33"/>
  <c r="KD91" i="33" s="1"/>
  <c r="QB91" i="33"/>
  <c r="PF91" i="33" s="1"/>
  <c r="PY92" i="33"/>
  <c r="PC92" i="33" s="1"/>
  <c r="EC92" i="33" s="1"/>
  <c r="HM92" i="33"/>
  <c r="KA92" i="33" s="1"/>
  <c r="ON91" i="33"/>
  <c r="OS91" i="33"/>
  <c r="OQ91" i="33"/>
  <c r="NR92" i="33"/>
  <c r="NU92" i="33"/>
  <c r="T93" i="33"/>
  <c r="AP93" i="33" s="1"/>
  <c r="BL93" i="33" s="1"/>
  <c r="IF93" i="33"/>
  <c r="Y92" i="33"/>
  <c r="AU92" i="33" s="1"/>
  <c r="IK92" i="33"/>
  <c r="BG91" i="33"/>
  <c r="CC91" i="33" s="1"/>
  <c r="HZ92" i="33"/>
  <c r="KN92" i="33" s="1"/>
  <c r="QL92" i="33"/>
  <c r="PP92" i="33" s="1"/>
  <c r="EP92" i="33" s="1"/>
  <c r="MF93" i="33"/>
  <c r="NJ91" i="33"/>
  <c r="OA93" i="33"/>
  <c r="LX92" i="33"/>
  <c r="HR91" i="33"/>
  <c r="KF91" i="33" s="1"/>
  <c r="QD91" i="33"/>
  <c r="PH91" i="33" s="1"/>
  <c r="EH91" i="33" s="1"/>
  <c r="NW92" i="33"/>
  <c r="OM91" i="33"/>
  <c r="OE91" i="33"/>
  <c r="AI89" i="32"/>
  <c r="JM91" i="33" l="1"/>
  <c r="JP93" i="33"/>
  <c r="OW92" i="33"/>
  <c r="GZ91" i="33"/>
  <c r="MB92" i="33" s="1"/>
  <c r="QN92" i="33"/>
  <c r="PR92" i="33" s="1"/>
  <c r="MH93" i="33"/>
  <c r="IB92" i="33"/>
  <c r="KP92" i="33" s="1"/>
  <c r="DO91" i="33"/>
  <c r="FG91" i="33" s="1"/>
  <c r="MW91" i="33" s="1"/>
  <c r="DR93" i="33"/>
  <c r="FJ93" i="33" s="1"/>
  <c r="MZ93" i="33" s="1"/>
  <c r="KZ91" i="33"/>
  <c r="EF91" i="33"/>
  <c r="HV91" i="33"/>
  <c r="KJ91" i="33" s="1"/>
  <c r="CH93" i="33"/>
  <c r="CY91" i="33"/>
  <c r="PZ91" i="33"/>
  <c r="PD91" i="33" s="1"/>
  <c r="ED91" i="33" s="1"/>
  <c r="HN91" i="33"/>
  <c r="KB91" i="33" s="1"/>
  <c r="LB91" i="33"/>
  <c r="FZ91" i="33" s="1"/>
  <c r="LJ92" i="33"/>
  <c r="GH92" i="33" s="1"/>
  <c r="BQ92" i="33"/>
  <c r="IP92" i="33"/>
  <c r="AD92" i="33"/>
  <c r="IH91" i="33"/>
  <c r="V91" i="33"/>
  <c r="NI92" i="33"/>
  <c r="AG92" i="33"/>
  <c r="IS92" i="33"/>
  <c r="NQ92" i="33"/>
  <c r="AI92" i="33"/>
  <c r="IU92" i="33"/>
  <c r="IY93" i="33"/>
  <c r="AM93" i="33"/>
  <c r="LA92" i="33"/>
  <c r="FY92" i="33" s="1"/>
  <c r="AG90" i="32"/>
  <c r="AD89" i="32"/>
  <c r="KW92" i="33"/>
  <c r="FU92" i="33" s="1"/>
  <c r="QH91" i="33" l="1"/>
  <c r="PL91" i="33" s="1"/>
  <c r="EL91" i="33" s="1"/>
  <c r="JB93" i="33"/>
  <c r="JS91" i="33"/>
  <c r="HB93" i="33"/>
  <c r="MD94" i="33" s="1"/>
  <c r="GY91" i="33"/>
  <c r="HU91" i="33" s="1"/>
  <c r="KI91" i="33" s="1"/>
  <c r="ER92" i="33"/>
  <c r="LL92" i="33"/>
  <c r="GJ92" i="33" s="1"/>
  <c r="FX91" i="33"/>
  <c r="OJ91" i="33" s="1"/>
  <c r="DD93" i="33"/>
  <c r="EV93" i="33" s="1"/>
  <c r="ML93" i="33" s="1"/>
  <c r="DU91" i="33"/>
  <c r="FM91" i="33" s="1"/>
  <c r="NC91" i="33" s="1"/>
  <c r="CM92" i="33"/>
  <c r="RH92" i="33"/>
  <c r="QY92" i="33"/>
  <c r="QU92" i="33"/>
  <c r="QZ91" i="33"/>
  <c r="OT92" i="33"/>
  <c r="AZ92" i="33"/>
  <c r="BV92" i="33" s="1"/>
  <c r="OL91" i="33"/>
  <c r="NZ93" i="33"/>
  <c r="NP92" i="33"/>
  <c r="IG92" i="33"/>
  <c r="U92" i="33"/>
  <c r="NN92" i="33"/>
  <c r="BE92" i="33"/>
  <c r="CA92" i="33" s="1"/>
  <c r="AR91" i="33"/>
  <c r="BN91" i="33" s="1"/>
  <c r="NX93" i="33"/>
  <c r="BI93" i="33"/>
  <c r="CE93" i="33" s="1"/>
  <c r="AC92" i="33"/>
  <c r="IO92" i="33"/>
  <c r="BC92" i="33"/>
  <c r="BY92" i="33" s="1"/>
  <c r="OK92" i="33"/>
  <c r="OG92" i="33"/>
  <c r="KX91" i="33"/>
  <c r="FV91" i="33" s="1"/>
  <c r="LF91" i="33"/>
  <c r="GD91" i="33" s="1"/>
  <c r="AA90" i="32"/>
  <c r="S90" i="32"/>
  <c r="T90" i="32" s="1"/>
  <c r="JG92" i="33" l="1"/>
  <c r="HE91" i="33"/>
  <c r="MG92" i="33" s="1"/>
  <c r="HX93" i="33"/>
  <c r="KL93" i="33" s="1"/>
  <c r="QG91" i="33"/>
  <c r="PK91" i="33" s="1"/>
  <c r="EK91" i="33" s="1"/>
  <c r="QJ93" i="33"/>
  <c r="PN93" i="33" s="1"/>
  <c r="EN93" i="33" s="1"/>
  <c r="MA92" i="33"/>
  <c r="RJ92" i="33"/>
  <c r="OV92" i="33"/>
  <c r="QX91" i="33"/>
  <c r="GN93" i="33"/>
  <c r="LP94" i="33" s="1"/>
  <c r="DI92" i="33"/>
  <c r="FA92" i="33" s="1"/>
  <c r="MQ92" i="33" s="1"/>
  <c r="CU92" i="33"/>
  <c r="CR92" i="33"/>
  <c r="DA93" i="33"/>
  <c r="CJ91" i="33"/>
  <c r="CW92" i="33"/>
  <c r="RD91" i="33"/>
  <c r="QV91" i="33"/>
  <c r="GS92" i="33"/>
  <c r="QA92" i="33" s="1"/>
  <c r="AY92" i="33"/>
  <c r="BU92" i="33" s="1"/>
  <c r="IN92" i="33"/>
  <c r="AB92" i="33"/>
  <c r="NK93" i="33"/>
  <c r="AL93" i="33"/>
  <c r="IX93" i="33"/>
  <c r="NO93" i="33"/>
  <c r="IV93" i="33"/>
  <c r="AJ93" i="33"/>
  <c r="Z92" i="33"/>
  <c r="IL92" i="33"/>
  <c r="AQ92" i="33"/>
  <c r="BM92" i="33" s="1"/>
  <c r="OP91" i="33"/>
  <c r="OH91" i="33"/>
  <c r="U90" i="32"/>
  <c r="V90" i="32" s="1"/>
  <c r="AB90" i="32" s="1"/>
  <c r="JD91" i="33" l="1"/>
  <c r="JU93" i="33"/>
  <c r="JL92" i="33"/>
  <c r="JQ92" i="33"/>
  <c r="JO92" i="33"/>
  <c r="IA91" i="33"/>
  <c r="KO91" i="33" s="1"/>
  <c r="QM91" i="33"/>
  <c r="PQ91" i="33" s="1"/>
  <c r="EQ91" i="33" s="1"/>
  <c r="LE91" i="33"/>
  <c r="GC91" i="33" s="1"/>
  <c r="OO91" i="33" s="1"/>
  <c r="LH93" i="33"/>
  <c r="GF93" i="33" s="1"/>
  <c r="OR93" i="33" s="1"/>
  <c r="PV93" i="33"/>
  <c r="OZ93" i="33" s="1"/>
  <c r="DZ93" i="33" s="1"/>
  <c r="HJ93" i="33"/>
  <c r="JX93" i="33" s="1"/>
  <c r="DN92" i="33"/>
  <c r="FF92" i="33" s="1"/>
  <c r="MV92" i="33" s="1"/>
  <c r="DS92" i="33"/>
  <c r="FK92" i="33" s="1"/>
  <c r="NA92" i="33" s="1"/>
  <c r="DQ92" i="33"/>
  <c r="FI92" i="33" s="1"/>
  <c r="MY92" i="33" s="1"/>
  <c r="DF91" i="33"/>
  <c r="EX91" i="33" s="1"/>
  <c r="GP91" i="33" s="1"/>
  <c r="DW93" i="33"/>
  <c r="FO93" i="33" s="1"/>
  <c r="NE93" i="33" s="1"/>
  <c r="CQ92" i="33"/>
  <c r="CI92" i="33"/>
  <c r="HO92" i="33"/>
  <c r="KC92" i="33" s="1"/>
  <c r="LU93" i="33"/>
  <c r="HC92" i="33"/>
  <c r="HY92" i="33" s="1"/>
  <c r="KM92" i="33" s="1"/>
  <c r="NL92" i="33"/>
  <c r="NT92" i="33"/>
  <c r="AV92" i="33"/>
  <c r="BR92" i="33" s="1"/>
  <c r="II93" i="33"/>
  <c r="W93" i="33"/>
  <c r="NV94" i="33"/>
  <c r="BF93" i="33"/>
  <c r="CB93" i="33" s="1"/>
  <c r="AX92" i="33"/>
  <c r="BT92" i="33" s="1"/>
  <c r="AA93" i="33"/>
  <c r="AW93" i="33" s="1"/>
  <c r="IM93" i="33"/>
  <c r="BH93" i="33"/>
  <c r="CD93" i="33" s="1"/>
  <c r="W90" i="32"/>
  <c r="AH90" i="32" s="1"/>
  <c r="PE92" i="33"/>
  <c r="EE92" i="33" s="1"/>
  <c r="MN91" i="33" l="1"/>
  <c r="RC91" i="33"/>
  <c r="JK92" i="33"/>
  <c r="LK91" i="33"/>
  <c r="GI91" i="33" s="1"/>
  <c r="RI91" i="33" s="1"/>
  <c r="JC92" i="33"/>
  <c r="KT93" i="33"/>
  <c r="FR93" i="33" s="1"/>
  <c r="QR93" i="33" s="1"/>
  <c r="HA92" i="33"/>
  <c r="QI92" i="33" s="1"/>
  <c r="PM92" i="33" s="1"/>
  <c r="EM92" i="33" s="1"/>
  <c r="RF93" i="33"/>
  <c r="HG93" i="33"/>
  <c r="IC93" i="33" s="1"/>
  <c r="KQ93" i="33" s="1"/>
  <c r="QK92" i="33"/>
  <c r="PO92" i="33" s="1"/>
  <c r="EO92" i="33" s="1"/>
  <c r="GX92" i="33"/>
  <c r="LZ93" i="33" s="1"/>
  <c r="DE92" i="33"/>
  <c r="EW92" i="33" s="1"/>
  <c r="MM92" i="33" s="1"/>
  <c r="DM92" i="33"/>
  <c r="FE92" i="33" s="1"/>
  <c r="GW92" i="33" s="1"/>
  <c r="ME93" i="33"/>
  <c r="CP92" i="33"/>
  <c r="CZ93" i="33"/>
  <c r="CX93" i="33"/>
  <c r="CN92" i="33"/>
  <c r="PX91" i="33"/>
  <c r="PB91" i="33" s="1"/>
  <c r="EB91" i="33" s="1"/>
  <c r="LR92" i="33"/>
  <c r="HL91" i="33"/>
  <c r="JZ91" i="33" s="1"/>
  <c r="AH94" i="33"/>
  <c r="IT94" i="33"/>
  <c r="AS93" i="33"/>
  <c r="BO93" i="33" s="1"/>
  <c r="AF92" i="33"/>
  <c r="IR92" i="33"/>
  <c r="NS92" i="33"/>
  <c r="NY92" i="33"/>
  <c r="X92" i="33"/>
  <c r="IJ92" i="33"/>
  <c r="BS93" i="33"/>
  <c r="X90" i="32"/>
  <c r="Y90" i="32" s="1"/>
  <c r="AK90" i="32"/>
  <c r="KY92" i="33"/>
  <c r="FW92" i="33" s="1"/>
  <c r="OD93" i="33" l="1"/>
  <c r="MU92" i="33"/>
  <c r="MC93" i="33"/>
  <c r="HW92" i="33"/>
  <c r="KK92" i="33" s="1"/>
  <c r="JH92" i="33"/>
  <c r="JR93" i="33"/>
  <c r="JJ92" i="33"/>
  <c r="MI94" i="33"/>
  <c r="QO93" i="33"/>
  <c r="PS93" i="33" s="1"/>
  <c r="ES93" i="33" s="1"/>
  <c r="DV93" i="33"/>
  <c r="FN93" i="33" s="1"/>
  <c r="ND93" i="33" s="1"/>
  <c r="JT93" i="33"/>
  <c r="OU91" i="33"/>
  <c r="LI92" i="33"/>
  <c r="GG92" i="33" s="1"/>
  <c r="OS92" i="33" s="1"/>
  <c r="HT92" i="33"/>
  <c r="KH92" i="33" s="1"/>
  <c r="GO92" i="33"/>
  <c r="LQ93" i="33" s="1"/>
  <c r="QF92" i="33"/>
  <c r="PJ92" i="33" s="1"/>
  <c r="EJ92" i="33" s="1"/>
  <c r="DL92" i="33"/>
  <c r="FD92" i="33" s="1"/>
  <c r="MT92" i="33" s="1"/>
  <c r="DJ92" i="33"/>
  <c r="FB92" i="33" s="1"/>
  <c r="MR92" i="33" s="1"/>
  <c r="DT93" i="33"/>
  <c r="FL93" i="33" s="1"/>
  <c r="NB93" i="33" s="1"/>
  <c r="CO93" i="33"/>
  <c r="CK93" i="33"/>
  <c r="QW92" i="33"/>
  <c r="GT92" i="33"/>
  <c r="LV93" i="33" s="1"/>
  <c r="KV91" i="33"/>
  <c r="FT91" i="33" s="1"/>
  <c r="QE92" i="33"/>
  <c r="PI92" i="33" s="1"/>
  <c r="EI92" i="33" s="1"/>
  <c r="LY93" i="33"/>
  <c r="HS92" i="33"/>
  <c r="KG92" i="33" s="1"/>
  <c r="IQ92" i="33"/>
  <c r="AE92" i="33"/>
  <c r="BA92" i="33" s="1"/>
  <c r="BD94" i="33"/>
  <c r="BZ94" i="33" s="1"/>
  <c r="IW92" i="33"/>
  <c r="AK92" i="33"/>
  <c r="NH94" i="33"/>
  <c r="AT92" i="33"/>
  <c r="BP92" i="33" s="1"/>
  <c r="BB92" i="33"/>
  <c r="BX92" i="33" s="1"/>
  <c r="OI92" i="33"/>
  <c r="AF90" i="32"/>
  <c r="LG92" i="33"/>
  <c r="GE92" i="33" s="1"/>
  <c r="Z90" i="32"/>
  <c r="AC90" i="32" s="1"/>
  <c r="AE91" i="32"/>
  <c r="AJ90" i="32"/>
  <c r="GQ93" i="33"/>
  <c r="JI93" i="33" l="1"/>
  <c r="LM93" i="33"/>
  <c r="GK93" i="33" s="1"/>
  <c r="JE93" i="33"/>
  <c r="HD93" i="33"/>
  <c r="HZ93" i="33" s="1"/>
  <c r="KN93" i="33" s="1"/>
  <c r="HF93" i="33"/>
  <c r="MH94" i="33" s="1"/>
  <c r="GV92" i="33"/>
  <c r="LX93" i="33" s="1"/>
  <c r="RG92" i="33"/>
  <c r="HK92" i="33"/>
  <c r="JY92" i="33" s="1"/>
  <c r="LD92" i="33"/>
  <c r="GB92" i="33" s="1"/>
  <c r="RB92" i="33" s="1"/>
  <c r="PW92" i="33"/>
  <c r="PA92" i="33" s="1"/>
  <c r="EA92" i="33" s="1"/>
  <c r="DG93" i="33"/>
  <c r="EY93" i="33" s="1"/>
  <c r="MO93" i="33" s="1"/>
  <c r="DK93" i="33"/>
  <c r="FC93" i="33" s="1"/>
  <c r="MS93" i="33" s="1"/>
  <c r="CL92" i="33"/>
  <c r="CV94" i="33"/>
  <c r="CT92" i="33"/>
  <c r="QB92" i="33"/>
  <c r="PF92" i="33" s="1"/>
  <c r="EF92" i="33" s="1"/>
  <c r="RE92" i="33"/>
  <c r="QT91" i="33"/>
  <c r="GU93" i="33"/>
  <c r="HQ93" i="33" s="1"/>
  <c r="KE93" i="33" s="1"/>
  <c r="HP92" i="33"/>
  <c r="KD92" i="33" s="1"/>
  <c r="QN93" i="33"/>
  <c r="PR93" i="33" s="1"/>
  <c r="LC92" i="33"/>
  <c r="GA92" i="33" s="1"/>
  <c r="BW92" i="33"/>
  <c r="OF91" i="33"/>
  <c r="IF94" i="33"/>
  <c r="T94" i="33"/>
  <c r="NJ92" i="33"/>
  <c r="MF94" i="33"/>
  <c r="NW93" i="33"/>
  <c r="NM93" i="33"/>
  <c r="OA94" i="33"/>
  <c r="BG92" i="33"/>
  <c r="CC92" i="33" s="1"/>
  <c r="OQ92" i="33"/>
  <c r="AI90" i="32"/>
  <c r="LS94" i="33"/>
  <c r="HM93" i="33"/>
  <c r="KA93" i="33" s="1"/>
  <c r="PY93" i="33"/>
  <c r="QL93" i="33" l="1"/>
  <c r="PP93" i="33" s="1"/>
  <c r="EP93" i="33" s="1"/>
  <c r="RK93" i="33"/>
  <c r="OW93" i="33"/>
  <c r="HR92" i="33"/>
  <c r="KF92" i="33" s="1"/>
  <c r="JN92" i="33"/>
  <c r="QD92" i="33"/>
  <c r="PH92" i="33" s="1"/>
  <c r="LB92" i="33" s="1"/>
  <c r="JP94" i="33"/>
  <c r="JF92" i="33"/>
  <c r="IB93" i="33"/>
  <c r="KP93" i="33" s="1"/>
  <c r="ON92" i="33"/>
  <c r="KU92" i="33"/>
  <c r="DP92" i="33"/>
  <c r="FH92" i="33" s="1"/>
  <c r="MX92" i="33" s="1"/>
  <c r="DR94" i="33"/>
  <c r="FJ94" i="33" s="1"/>
  <c r="MZ94" i="33" s="1"/>
  <c r="DH92" i="33"/>
  <c r="EZ92" i="33" s="1"/>
  <c r="MP92" i="33" s="1"/>
  <c r="LL93" i="33"/>
  <c r="ER93" i="33"/>
  <c r="QC93" i="33"/>
  <c r="PG93" i="33" s="1"/>
  <c r="EG93" i="33" s="1"/>
  <c r="CY92" i="33"/>
  <c r="CS92" i="33"/>
  <c r="LW94" i="33"/>
  <c r="RA92" i="33"/>
  <c r="GR92" i="33"/>
  <c r="HN92" i="33" s="1"/>
  <c r="KB92" i="33" s="1"/>
  <c r="OM92" i="33"/>
  <c r="NI93" i="33"/>
  <c r="NU93" i="33"/>
  <c r="AM94" i="33"/>
  <c r="IY94" i="33"/>
  <c r="AP94" i="33"/>
  <c r="BL94" i="33" s="1"/>
  <c r="NQ93" i="33"/>
  <c r="IU93" i="33"/>
  <c r="AI93" i="33"/>
  <c r="Y93" i="33"/>
  <c r="IK93" i="33"/>
  <c r="NR93" i="33"/>
  <c r="IH92" i="33"/>
  <c r="V92" i="33"/>
  <c r="KZ92" i="33"/>
  <c r="FX92" i="33" s="1"/>
  <c r="PC93" i="33"/>
  <c r="EC93" i="33" s="1"/>
  <c r="AD90" i="32"/>
  <c r="AG91" i="32"/>
  <c r="LJ93" i="33" l="1"/>
  <c r="GH93" i="33" s="1"/>
  <c r="EH92" i="33"/>
  <c r="JS92" i="33"/>
  <c r="JM92" i="33"/>
  <c r="HB94" i="33"/>
  <c r="QJ94" i="33" s="1"/>
  <c r="GZ92" i="33"/>
  <c r="HV92" i="33" s="1"/>
  <c r="KJ92" i="33" s="1"/>
  <c r="GJ93" i="33"/>
  <c r="RJ93" i="33" s="1"/>
  <c r="FZ92" i="33"/>
  <c r="OL92" i="33" s="1"/>
  <c r="FS92" i="33"/>
  <c r="OE92" i="33" s="1"/>
  <c r="DU92" i="33"/>
  <c r="FM92" i="33" s="1"/>
  <c r="NC92" i="33" s="1"/>
  <c r="DO92" i="33"/>
  <c r="FG92" i="33" s="1"/>
  <c r="MW92" i="33" s="1"/>
  <c r="CH94" i="33"/>
  <c r="HX94" i="33"/>
  <c r="KL94" i="33" s="1"/>
  <c r="RH93" i="33"/>
  <c r="QX92" i="33"/>
  <c r="LT93" i="33"/>
  <c r="PZ92" i="33"/>
  <c r="PD92" i="33" s="1"/>
  <c r="ED92"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EN94" i="33" s="1"/>
  <c r="KW93" i="33"/>
  <c r="FU93" i="33" s="1"/>
  <c r="LA93" i="33"/>
  <c r="FY93" i="33" s="1"/>
  <c r="HE92" i="33" l="1"/>
  <c r="MG93" i="33" s="1"/>
  <c r="MD95" i="33"/>
  <c r="JB94" i="33"/>
  <c r="MB93" i="33"/>
  <c r="QH92" i="33"/>
  <c r="PL92" i="33" s="1"/>
  <c r="EL92" i="33" s="1"/>
  <c r="GY92" i="33"/>
  <c r="QG92" i="33" s="1"/>
  <c r="PK92" i="33" s="1"/>
  <c r="EK92" i="33" s="1"/>
  <c r="OV93" i="33"/>
  <c r="QS92" i="33"/>
  <c r="QZ92" i="33"/>
  <c r="DD94" i="33"/>
  <c r="EV94" i="33" s="1"/>
  <c r="ML94" i="33" s="1"/>
  <c r="CM93" i="33"/>
  <c r="CJ92" i="33"/>
  <c r="DA94" i="33"/>
  <c r="CW93" i="33"/>
  <c r="QY93" i="33"/>
  <c r="QU93" i="33"/>
  <c r="QM92" i="33"/>
  <c r="PQ92" i="33" s="1"/>
  <c r="EQ92" i="33" s="1"/>
  <c r="AQ93" i="33"/>
  <c r="BM93" i="33" s="1"/>
  <c r="AJ94" i="33"/>
  <c r="IV94" i="33"/>
  <c r="IN93" i="33"/>
  <c r="AB93" i="33"/>
  <c r="IX94" i="33"/>
  <c r="AL94" i="33"/>
  <c r="AY93" i="33"/>
  <c r="BU93" i="33" s="1"/>
  <c r="NN93" i="33"/>
  <c r="AZ93" i="33"/>
  <c r="BV93" i="33" s="1"/>
  <c r="BC93" i="33"/>
  <c r="BY93" i="33" s="1"/>
  <c r="OK93" i="33"/>
  <c r="OG93" i="33"/>
  <c r="W91" i="32"/>
  <c r="AB91" i="32"/>
  <c r="KX92" i="33"/>
  <c r="FV92" i="33" s="1"/>
  <c r="LH94" i="33"/>
  <c r="GF94" i="33" s="1"/>
  <c r="IA92" i="33" l="1"/>
  <c r="KO92" i="33" s="1"/>
  <c r="JD92" i="33"/>
  <c r="JU94" i="33"/>
  <c r="JG93" i="33"/>
  <c r="JQ93" i="33"/>
  <c r="LF92" i="33"/>
  <c r="GD92" i="33" s="1"/>
  <c r="OP92" i="33" s="1"/>
  <c r="MA93" i="33"/>
  <c r="HU92" i="33"/>
  <c r="KI92" i="33" s="1"/>
  <c r="GN94" i="33"/>
  <c r="LP95" i="33" s="1"/>
  <c r="DI93" i="33"/>
  <c r="FA93" i="33" s="1"/>
  <c r="MQ93" i="33" s="1"/>
  <c r="DF92" i="33"/>
  <c r="EX92" i="33" s="1"/>
  <c r="MN92" i="33" s="1"/>
  <c r="DS93" i="33"/>
  <c r="FK93" i="33" s="1"/>
  <c r="NA93" i="33" s="1"/>
  <c r="DW94" i="33"/>
  <c r="FO94" i="33" s="1"/>
  <c r="NE94" i="33" s="1"/>
  <c r="CQ93" i="33"/>
  <c r="CR93" i="33"/>
  <c r="CI93" i="33"/>
  <c r="CU93" i="33"/>
  <c r="RF94" i="33"/>
  <c r="QV92" i="33"/>
  <c r="HC93" i="33"/>
  <c r="QK93" i="33" s="1"/>
  <c r="GS93" i="33"/>
  <c r="LU94" i="33" s="1"/>
  <c r="Z93" i="33"/>
  <c r="AV93" i="33" s="1"/>
  <c r="IL93" i="33"/>
  <c r="AX93" i="33"/>
  <c r="BT93" i="33" s="1"/>
  <c r="NO94" i="33"/>
  <c r="BH94" i="33"/>
  <c r="CD94" i="33" s="1"/>
  <c r="BF94" i="33"/>
  <c r="CB94" i="33" s="1"/>
  <c r="NK94" i="33"/>
  <c r="OR94" i="33"/>
  <c r="OH92" i="33"/>
  <c r="LK92" i="33"/>
  <c r="GI92" i="33" s="1"/>
  <c r="LE92" i="33"/>
  <c r="GC92" i="33" s="1"/>
  <c r="AK91" i="32"/>
  <c r="AH91" i="32"/>
  <c r="X91" i="32"/>
  <c r="RD92" i="33" l="1"/>
  <c r="JO93" i="33"/>
  <c r="JC93" i="33"/>
  <c r="JL93" i="33"/>
  <c r="JK93" i="33"/>
  <c r="HG94" i="33"/>
  <c r="MI95" i="33" s="1"/>
  <c r="PV94" i="33"/>
  <c r="OZ94" i="33" s="1"/>
  <c r="DZ94" i="33" s="1"/>
  <c r="HJ94" i="33"/>
  <c r="JX94" i="33" s="1"/>
  <c r="GP92" i="33"/>
  <c r="PX92" i="33" s="1"/>
  <c r="PB92" i="33" s="1"/>
  <c r="EB92" i="33" s="1"/>
  <c r="DE93" i="33"/>
  <c r="EW93" i="33" s="1"/>
  <c r="MM93" i="33" s="1"/>
  <c r="DN93" i="33"/>
  <c r="FF93" i="33" s="1"/>
  <c r="MV93" i="33" s="1"/>
  <c r="DM93" i="33"/>
  <c r="FE93" i="33" s="1"/>
  <c r="MU93" i="33" s="1"/>
  <c r="DQ93" i="33"/>
  <c r="FI93" i="33" s="1"/>
  <c r="MY93" i="33" s="1"/>
  <c r="CP93" i="33"/>
  <c r="CX94" i="33"/>
  <c r="CZ94" i="33"/>
  <c r="ME94" i="33"/>
  <c r="RC92" i="33"/>
  <c r="RI92" i="33"/>
  <c r="HY93" i="33"/>
  <c r="KM93" i="33" s="1"/>
  <c r="BR93" i="33"/>
  <c r="HO93" i="33"/>
  <c r="KC93" i="33" s="1"/>
  <c r="QA93" i="33"/>
  <c r="PE93" i="33" s="1"/>
  <c r="EE93" i="33" s="1"/>
  <c r="NV95" i="33"/>
  <c r="IM94" i="33"/>
  <c r="AA94" i="33"/>
  <c r="NT93" i="33"/>
  <c r="NL93" i="33"/>
  <c r="W94" i="33"/>
  <c r="II94" i="33"/>
  <c r="OU92" i="33"/>
  <c r="OO92" i="33"/>
  <c r="PO93" i="33"/>
  <c r="EO93" i="33" s="1"/>
  <c r="AF91" i="32"/>
  <c r="Y91" i="32"/>
  <c r="QO94" i="33" l="1"/>
  <c r="PS94" i="33" s="1"/>
  <c r="ES94" i="33" s="1"/>
  <c r="IC94" i="33"/>
  <c r="KQ94" i="33" s="1"/>
  <c r="JT94" i="33"/>
  <c r="JR94" i="33"/>
  <c r="JJ93" i="33"/>
  <c r="HA93" i="33"/>
  <c r="HW93" i="33" s="1"/>
  <c r="KK93" i="33" s="1"/>
  <c r="GO93" i="33"/>
  <c r="HK93" i="33" s="1"/>
  <c r="JY93" i="33" s="1"/>
  <c r="KT94" i="33"/>
  <c r="FR94" i="33" s="1"/>
  <c r="QR94" i="33" s="1"/>
  <c r="HL92" i="33"/>
  <c r="JZ92" i="33" s="1"/>
  <c r="LR93" i="33"/>
  <c r="KV92" i="33"/>
  <c r="GX93" i="33"/>
  <c r="LZ94" i="33" s="1"/>
  <c r="GW93" i="33"/>
  <c r="LY94" i="33" s="1"/>
  <c r="DV94" i="33"/>
  <c r="FN94" i="33" s="1"/>
  <c r="ND94" i="33" s="1"/>
  <c r="DT94" i="33"/>
  <c r="FL94" i="33" s="1"/>
  <c r="NB94" i="33" s="1"/>
  <c r="DL93" i="33"/>
  <c r="FD93" i="33" s="1"/>
  <c r="MT93" i="33" s="1"/>
  <c r="CN93" i="33"/>
  <c r="MC94" i="33"/>
  <c r="PW93" i="33"/>
  <c r="PA93" i="33" s="1"/>
  <c r="EA93" i="33" s="1"/>
  <c r="AS94" i="33"/>
  <c r="BO94" i="33" s="1"/>
  <c r="NY93" i="33"/>
  <c r="X93" i="33"/>
  <c r="IJ93" i="33"/>
  <c r="AH95" i="33"/>
  <c r="IT95" i="33"/>
  <c r="NS93" i="33"/>
  <c r="IR93" i="33"/>
  <c r="AF93" i="33"/>
  <c r="BB93" i="33" s="1"/>
  <c r="AW94" i="33"/>
  <c r="BS94" i="33" s="1"/>
  <c r="AE92" i="32"/>
  <c r="Z91" i="32"/>
  <c r="AC91" i="32" s="1"/>
  <c r="AJ91" i="32"/>
  <c r="KY93" i="33"/>
  <c r="FW93" i="33" s="1"/>
  <c r="LI93" i="33"/>
  <c r="GG93" i="33" s="1"/>
  <c r="HF94" i="33" l="1"/>
  <c r="MH95" i="33" s="1"/>
  <c r="LM94" i="33"/>
  <c r="GK94" i="33" s="1"/>
  <c r="RK94" i="33" s="1"/>
  <c r="JH93" i="33"/>
  <c r="HD94" i="33"/>
  <c r="MF95" i="33" s="1"/>
  <c r="QI93" i="33"/>
  <c r="PM93" i="33" s="1"/>
  <c r="EM93" i="33" s="1"/>
  <c r="LQ94" i="33"/>
  <c r="GV93" i="33"/>
  <c r="HR93" i="33" s="1"/>
  <c r="KF93" i="33" s="1"/>
  <c r="HS93" i="33"/>
  <c r="KG93" i="33" s="1"/>
  <c r="OD94" i="33"/>
  <c r="QE93" i="33"/>
  <c r="PI93" i="33" s="1"/>
  <c r="EI93" i="33" s="1"/>
  <c r="FT92" i="33"/>
  <c r="OF92" i="33" s="1"/>
  <c r="QF93" i="33"/>
  <c r="PJ93" i="33" s="1"/>
  <c r="EJ93" i="33" s="1"/>
  <c r="HT93" i="33"/>
  <c r="KH93" i="33" s="1"/>
  <c r="DJ93" i="33"/>
  <c r="FB93" i="33" s="1"/>
  <c r="MR93" i="33" s="1"/>
  <c r="CO94" i="33"/>
  <c r="CK94" i="33"/>
  <c r="RG93" i="33"/>
  <c r="QW93" i="33"/>
  <c r="GT93" i="33"/>
  <c r="HP93" i="33" s="1"/>
  <c r="KD93" i="33" s="1"/>
  <c r="QN94" i="33"/>
  <c r="PR94" i="33" s="1"/>
  <c r="ER94" i="33" s="1"/>
  <c r="IQ93" i="33"/>
  <c r="AE93" i="33"/>
  <c r="BA93" i="33" s="1"/>
  <c r="BW93" i="33" s="1"/>
  <c r="AT93" i="33"/>
  <c r="BP93" i="33" s="1"/>
  <c r="NJ93" i="33"/>
  <c r="OA95" i="33"/>
  <c r="IW93" i="33"/>
  <c r="AK93" i="33"/>
  <c r="NH95" i="33"/>
  <c r="BD95" i="33"/>
  <c r="BZ95" i="33" s="1"/>
  <c r="BX93" i="33"/>
  <c r="OS93" i="33"/>
  <c r="OI93" i="33"/>
  <c r="LG93" i="33"/>
  <c r="GE93" i="33" s="1"/>
  <c r="AI91" i="32"/>
  <c r="KU93" i="33"/>
  <c r="FS93" i="33" s="1"/>
  <c r="HZ94" i="33" l="1"/>
  <c r="KN94" i="33" s="1"/>
  <c r="LX94" i="33"/>
  <c r="IB94" i="33"/>
  <c r="KP94" i="33" s="1"/>
  <c r="QL94" i="33"/>
  <c r="PP94" i="33" s="1"/>
  <c r="EP94" i="33" s="1"/>
  <c r="JE94" i="33"/>
  <c r="JI94" i="33"/>
  <c r="QD93" i="33"/>
  <c r="PH93" i="33" s="1"/>
  <c r="EH93" i="33" s="1"/>
  <c r="LC93" i="33"/>
  <c r="GA93" i="33" s="1"/>
  <c r="RA93" i="33" s="1"/>
  <c r="OW94" i="33"/>
  <c r="QT92" i="33"/>
  <c r="LD93" i="33"/>
  <c r="GB93" i="33" s="1"/>
  <c r="ON93" i="33" s="1"/>
  <c r="DG94" i="33"/>
  <c r="EY94" i="33" s="1"/>
  <c r="MO94" i="33" s="1"/>
  <c r="DK94" i="33"/>
  <c r="FC94" i="33" s="1"/>
  <c r="MS94" i="33" s="1"/>
  <c r="CL93" i="33"/>
  <c r="CS93" i="33"/>
  <c r="CV95" i="33"/>
  <c r="CT93" i="33"/>
  <c r="RE93" i="33"/>
  <c r="QS93" i="33"/>
  <c r="LV94" i="33"/>
  <c r="GQ94" i="33"/>
  <c r="PY94" i="33" s="1"/>
  <c r="PC94" i="33" s="1"/>
  <c r="EC94" i="33" s="1"/>
  <c r="GU94" i="33"/>
  <c r="LW95" i="33" s="1"/>
  <c r="QB93" i="33"/>
  <c r="PF93" i="33" s="1"/>
  <c r="EF93" i="33" s="1"/>
  <c r="AM95" i="33"/>
  <c r="IY95" i="33"/>
  <c r="NM94" i="33"/>
  <c r="IH93" i="33"/>
  <c r="V93" i="33"/>
  <c r="NW94" i="33"/>
  <c r="T95" i="33"/>
  <c r="IF95" i="33"/>
  <c r="BG93" i="33"/>
  <c r="CC93" i="33" s="1"/>
  <c r="OQ93" i="33"/>
  <c r="OE93" i="33"/>
  <c r="LL94" i="33"/>
  <c r="GJ94" i="33" s="1"/>
  <c r="AD91" i="32"/>
  <c r="AG92" i="32"/>
  <c r="LJ94" i="33" l="1"/>
  <c r="GH94" i="33" s="1"/>
  <c r="OM93" i="33"/>
  <c r="LB93" i="33"/>
  <c r="FZ93" i="33" s="1"/>
  <c r="JF93" i="33"/>
  <c r="JN93" i="33"/>
  <c r="JP95" i="33"/>
  <c r="JM93" i="33"/>
  <c r="RB93" i="33"/>
  <c r="DR95" i="33"/>
  <c r="FJ95" i="33" s="1"/>
  <c r="MZ95" i="33" s="1"/>
  <c r="DP93" i="33"/>
  <c r="FH93" i="33" s="1"/>
  <c r="MX93" i="33" s="1"/>
  <c r="DO93" i="33"/>
  <c r="FG93" i="33" s="1"/>
  <c r="MW93" i="33" s="1"/>
  <c r="DH93" i="33"/>
  <c r="EZ93" i="33" s="1"/>
  <c r="MP93" i="33" s="1"/>
  <c r="CY93" i="33"/>
  <c r="HM94" i="33"/>
  <c r="KA94" i="33" s="1"/>
  <c r="HQ94" i="33"/>
  <c r="KE94" i="33" s="1"/>
  <c r="RJ94" i="33"/>
  <c r="RH94" i="33"/>
  <c r="QZ93" i="33"/>
  <c r="QC94" i="33"/>
  <c r="PG94" i="33" s="1"/>
  <c r="EG94" i="33" s="1"/>
  <c r="LS95" i="33"/>
  <c r="GR93" i="33"/>
  <c r="LT94" i="33" s="1"/>
  <c r="OL93" i="33"/>
  <c r="NR94" i="33"/>
  <c r="AR93" i="33"/>
  <c r="BN93" i="33" s="1"/>
  <c r="NI94" i="33"/>
  <c r="NP94" i="33"/>
  <c r="AP95" i="33"/>
  <c r="BL95" i="33" s="1"/>
  <c r="BI95" i="33"/>
  <c r="CE95" i="33" s="1"/>
  <c r="NQ94" i="33"/>
  <c r="IU94" i="33"/>
  <c r="AI94" i="33"/>
  <c r="IK94" i="33"/>
  <c r="Y94" i="33"/>
  <c r="NU94" i="33"/>
  <c r="OT94" i="33"/>
  <c r="OV94" i="33"/>
  <c r="KZ93" i="33"/>
  <c r="FX93" i="33" s="1"/>
  <c r="S92" i="32"/>
  <c r="T92" i="32" s="1"/>
  <c r="AA92" i="32"/>
  <c r="KW94" i="33"/>
  <c r="FU94" i="33" s="1"/>
  <c r="GZ93" i="33" l="1"/>
  <c r="MB94" i="33" s="1"/>
  <c r="JS93" i="33"/>
  <c r="HB95" i="33"/>
  <c r="MD96" i="33" s="1"/>
  <c r="GY93" i="33"/>
  <c r="HU93" i="33" s="1"/>
  <c r="KI93" i="33" s="1"/>
  <c r="DU93" i="33"/>
  <c r="FM93" i="33" s="1"/>
  <c r="NC93" i="33" s="1"/>
  <c r="DA95" i="33"/>
  <c r="CJ93" i="33"/>
  <c r="CH95" i="33"/>
  <c r="PZ93" i="33"/>
  <c r="PD93" i="33" s="1"/>
  <c r="ED93" i="33" s="1"/>
  <c r="QU94" i="33"/>
  <c r="QX93" i="33"/>
  <c r="HN93" i="33"/>
  <c r="KB93" i="33" s="1"/>
  <c r="QH93" i="33"/>
  <c r="PL93" i="33" s="1"/>
  <c r="EL93" i="33" s="1"/>
  <c r="NZ95" i="33"/>
  <c r="AU94" i="33"/>
  <c r="BQ94" i="33" s="1"/>
  <c r="AC94" i="33"/>
  <c r="IO94" i="33"/>
  <c r="U94" i="33"/>
  <c r="IG94" i="33"/>
  <c r="IP94" i="33"/>
  <c r="AD94" i="33"/>
  <c r="NX95" i="33"/>
  <c r="AG94" i="33"/>
  <c r="IS94" i="33"/>
  <c r="BE94" i="33"/>
  <c r="CA94" i="33" s="1"/>
  <c r="AB94" i="33"/>
  <c r="IN94" i="33"/>
  <c r="OG94" i="33"/>
  <c r="OJ93" i="33"/>
  <c r="LA94" i="33"/>
  <c r="FY94" i="33" s="1"/>
  <c r="U92" i="32"/>
  <c r="V92" i="32" s="1"/>
  <c r="QJ95" i="33" l="1"/>
  <c r="PN95" i="33" s="1"/>
  <c r="EN95" i="33" s="1"/>
  <c r="HX95" i="33"/>
  <c r="KL95" i="33" s="1"/>
  <c r="HV93" i="33"/>
  <c r="KJ93" i="33" s="1"/>
  <c r="QG93" i="33"/>
  <c r="JB95" i="33"/>
  <c r="MA94" i="33"/>
  <c r="JD93" i="33"/>
  <c r="JU95" i="33"/>
  <c r="HE93" i="33"/>
  <c r="QM93" i="33" s="1"/>
  <c r="PQ93" i="33" s="1"/>
  <c r="EQ93" i="33" s="1"/>
  <c r="DF93" i="33"/>
  <c r="EX93" i="33" s="1"/>
  <c r="MN93" i="33" s="1"/>
  <c r="DW95" i="33"/>
  <c r="FO95" i="33" s="1"/>
  <c r="NE95" i="33" s="1"/>
  <c r="DD95" i="33"/>
  <c r="EV95" i="33" s="1"/>
  <c r="ML95" i="33" s="1"/>
  <c r="CW94" i="33"/>
  <c r="CM94" i="33"/>
  <c r="QY94" i="33"/>
  <c r="LF93" i="33"/>
  <c r="LH95" i="33"/>
  <c r="GF95" i="33" s="1"/>
  <c r="NK95" i="33"/>
  <c r="AX94" i="33"/>
  <c r="BT94" i="33" s="1"/>
  <c r="AQ94" i="33"/>
  <c r="BM94" i="33" s="1"/>
  <c r="BC94" i="33"/>
  <c r="BY94" i="33" s="1"/>
  <c r="AZ94" i="33"/>
  <c r="BV94" i="33" s="1"/>
  <c r="AL95" i="33"/>
  <c r="IX95" i="33"/>
  <c r="NN94" i="33"/>
  <c r="AJ95" i="33"/>
  <c r="IV95" i="33"/>
  <c r="AY94" i="33"/>
  <c r="BU94" i="33" s="1"/>
  <c r="OK94" i="33"/>
  <c r="W92" i="32"/>
  <c r="AB92" i="32"/>
  <c r="PK93" i="33"/>
  <c r="EK93" i="33" s="1"/>
  <c r="KX93" i="33"/>
  <c r="FV93" i="33" s="1"/>
  <c r="JQ94" i="33" l="1"/>
  <c r="JG94" i="33"/>
  <c r="LK93" i="33"/>
  <c r="GI93" i="33" s="1"/>
  <c r="RI93" i="33" s="1"/>
  <c r="IA93" i="33"/>
  <c r="KO93" i="33" s="1"/>
  <c r="MG94" i="33"/>
  <c r="HG95" i="33"/>
  <c r="MI96" i="33" s="1"/>
  <c r="GP93" i="33"/>
  <c r="HL93" i="33" s="1"/>
  <c r="JZ93" i="33" s="1"/>
  <c r="GD93" i="33"/>
  <c r="OP93" i="33" s="1"/>
  <c r="GN95" i="33"/>
  <c r="PV95" i="33" s="1"/>
  <c r="OZ95" i="33" s="1"/>
  <c r="DZ95" i="33" s="1"/>
  <c r="DS94" i="33"/>
  <c r="FK94" i="33" s="1"/>
  <c r="NA94" i="33" s="1"/>
  <c r="DI94" i="33"/>
  <c r="FA94" i="33" s="1"/>
  <c r="MQ94" i="33" s="1"/>
  <c r="CQ94" i="33"/>
  <c r="CI94" i="33"/>
  <c r="CP94" i="33"/>
  <c r="CR94" i="33"/>
  <c r="CU94" i="33"/>
  <c r="RF95" i="33"/>
  <c r="QV93" i="33"/>
  <c r="LR94" i="33"/>
  <c r="GS94" i="33"/>
  <c r="LU95" i="33" s="1"/>
  <c r="OR95" i="33"/>
  <c r="IL94" i="33"/>
  <c r="Z94" i="33"/>
  <c r="AV94" i="33" s="1"/>
  <c r="BH95" i="33"/>
  <c r="CD95" i="33" s="1"/>
  <c r="NO95" i="33"/>
  <c r="II95" i="33"/>
  <c r="W95" i="33"/>
  <c r="NT94" i="33"/>
  <c r="BF95" i="33"/>
  <c r="CB95" i="33" s="1"/>
  <c r="NV96" i="33"/>
  <c r="OH93" i="33"/>
  <c r="LE93" i="33"/>
  <c r="GC93" i="33" s="1"/>
  <c r="AK92" i="32"/>
  <c r="AH92" i="32"/>
  <c r="X92" i="32"/>
  <c r="JJ94" i="33" l="1"/>
  <c r="JC94" i="33"/>
  <c r="JL94" i="33"/>
  <c r="JO94" i="33"/>
  <c r="JK94" i="33"/>
  <c r="PX93" i="33"/>
  <c r="PB93" i="33" s="1"/>
  <c r="EB93" i="33" s="1"/>
  <c r="OU93" i="33"/>
  <c r="IC95" i="33"/>
  <c r="KQ95" i="33" s="1"/>
  <c r="QO95" i="33"/>
  <c r="PS95" i="33" s="1"/>
  <c r="ES95" i="33" s="1"/>
  <c r="RD93" i="33"/>
  <c r="HC94" i="33"/>
  <c r="HY94" i="33" s="1"/>
  <c r="KM94" i="33" s="1"/>
  <c r="KT95" i="33"/>
  <c r="FR95" i="33" s="1"/>
  <c r="QR95" i="33" s="1"/>
  <c r="LP96" i="33"/>
  <c r="HJ95" i="33"/>
  <c r="JX95" i="33" s="1"/>
  <c r="DQ94" i="33"/>
  <c r="FI94" i="33" s="1"/>
  <c r="MY94" i="33" s="1"/>
  <c r="DN94" i="33"/>
  <c r="FF94" i="33" s="1"/>
  <c r="MV94" i="33" s="1"/>
  <c r="DE94" i="33"/>
  <c r="EW94" i="33" s="1"/>
  <c r="MM94" i="33" s="1"/>
  <c r="DM94" i="33"/>
  <c r="FE94" i="33" s="1"/>
  <c r="MU94" i="33" s="1"/>
  <c r="DL94" i="33"/>
  <c r="FD94" i="33" s="1"/>
  <c r="MT94" i="33" s="1"/>
  <c r="CZ95" i="33"/>
  <c r="CX95" i="33"/>
  <c r="RC93" i="33"/>
  <c r="QA94" i="33"/>
  <c r="PE94" i="33" s="1"/>
  <c r="EE94" i="33" s="1"/>
  <c r="HO94" i="33"/>
  <c r="KC94" i="33" s="1"/>
  <c r="BR94" i="33"/>
  <c r="NL94" i="33"/>
  <c r="AH96" i="33"/>
  <c r="IT96" i="33"/>
  <c r="AA95" i="33"/>
  <c r="IM95" i="33"/>
  <c r="NY94" i="33"/>
  <c r="AF94" i="33"/>
  <c r="IR94" i="33"/>
  <c r="AS95" i="33"/>
  <c r="BO95" i="33" s="1"/>
  <c r="OO93" i="33"/>
  <c r="AF92" i="32"/>
  <c r="Y92" i="32"/>
  <c r="KV93" i="33" l="1"/>
  <c r="FT93" i="33" s="1"/>
  <c r="QT93" i="33" s="1"/>
  <c r="OD95" i="33"/>
  <c r="JR95" i="33"/>
  <c r="JT95" i="33"/>
  <c r="LM95" i="33"/>
  <c r="GK95" i="33" s="1"/>
  <c r="GV94" i="33"/>
  <c r="LX95" i="33" s="1"/>
  <c r="HA94" i="33"/>
  <c r="QI94" i="33" s="1"/>
  <c r="PM94" i="33" s="1"/>
  <c r="QK94" i="33"/>
  <c r="PO94" i="33" s="1"/>
  <c r="LI94" i="33" s="1"/>
  <c r="ME95" i="33"/>
  <c r="GX94" i="33"/>
  <c r="HT94" i="33" s="1"/>
  <c r="KH94" i="33" s="1"/>
  <c r="GW94" i="33"/>
  <c r="QE94" i="33" s="1"/>
  <c r="GO94" i="33"/>
  <c r="LQ95" i="33" s="1"/>
  <c r="DT95" i="33"/>
  <c r="FL95" i="33" s="1"/>
  <c r="NB95" i="33" s="1"/>
  <c r="DV95" i="33"/>
  <c r="FN95" i="33" s="1"/>
  <c r="ND95" i="33" s="1"/>
  <c r="CN94" i="33"/>
  <c r="CK95" i="33"/>
  <c r="RK95" i="33"/>
  <c r="MC95" i="33"/>
  <c r="NH96" i="33"/>
  <c r="AK94" i="33"/>
  <c r="BG94" i="33" s="1"/>
  <c r="CC94" i="33" s="1"/>
  <c r="IW94" i="33"/>
  <c r="AW95" i="33"/>
  <c r="BS95" i="33" s="1"/>
  <c r="BD96" i="33"/>
  <c r="BZ96" i="33" s="1"/>
  <c r="NS94" i="33"/>
  <c r="BB94" i="33"/>
  <c r="BX94" i="33" s="1"/>
  <c r="X94" i="33"/>
  <c r="IJ94" i="33"/>
  <c r="OW95" i="33"/>
  <c r="PI94" i="33"/>
  <c r="EI94" i="33" s="1"/>
  <c r="Z92" i="32"/>
  <c r="AC92" i="32" s="1"/>
  <c r="AE93" i="32"/>
  <c r="AJ92" i="32"/>
  <c r="KY94" i="33"/>
  <c r="FW94" i="33" s="1"/>
  <c r="OF93" i="33" l="1"/>
  <c r="JE95" i="33"/>
  <c r="JH94" i="33"/>
  <c r="HW94" i="33"/>
  <c r="KK94" i="33" s="1"/>
  <c r="HF95" i="33"/>
  <c r="IB95" i="33" s="1"/>
  <c r="KP95" i="33" s="1"/>
  <c r="HR94" i="33"/>
  <c r="KF94" i="33" s="1"/>
  <c r="QD94" i="33"/>
  <c r="PH94" i="33" s="1"/>
  <c r="EH94" i="33" s="1"/>
  <c r="LZ95" i="33"/>
  <c r="EO94" i="33"/>
  <c r="QF94" i="33"/>
  <c r="PJ94" i="33" s="1"/>
  <c r="EJ94" i="33" s="1"/>
  <c r="HD95" i="33"/>
  <c r="HZ95" i="33" s="1"/>
  <c r="KN95" i="33" s="1"/>
  <c r="HS94" i="33"/>
  <c r="KG94" i="33" s="1"/>
  <c r="LY95" i="33"/>
  <c r="PW94" i="33"/>
  <c r="PA94" i="33" s="1"/>
  <c r="EA94" i="33" s="1"/>
  <c r="HK94" i="33"/>
  <c r="JY94" i="33" s="1"/>
  <c r="GG94" i="33"/>
  <c r="OS94" i="33" s="1"/>
  <c r="DG95" i="33"/>
  <c r="EY95" i="33" s="1"/>
  <c r="MO95" i="33" s="1"/>
  <c r="DJ94" i="33"/>
  <c r="FB94" i="33" s="1"/>
  <c r="MR94" i="33" s="1"/>
  <c r="LG94" i="33"/>
  <c r="EM94" i="33"/>
  <c r="CV96" i="33"/>
  <c r="CO95" i="33"/>
  <c r="CT94" i="33"/>
  <c r="CY94" i="33"/>
  <c r="QW94" i="33"/>
  <c r="MH96" i="33"/>
  <c r="GQ95" i="33"/>
  <c r="HM95" i="33" s="1"/>
  <c r="KA95" i="33" s="1"/>
  <c r="GT94" i="33"/>
  <c r="LV95" i="33" s="1"/>
  <c r="AT94" i="33"/>
  <c r="BP94" i="33" s="1"/>
  <c r="NJ94" i="33"/>
  <c r="AE94" i="33"/>
  <c r="IQ94" i="33"/>
  <c r="OA96" i="33"/>
  <c r="NW95" i="33"/>
  <c r="IF96" i="33"/>
  <c r="T96" i="33"/>
  <c r="OI94" i="33"/>
  <c r="AI92" i="32"/>
  <c r="LC94" i="33"/>
  <c r="GA94" i="33" s="1"/>
  <c r="JI95" i="33" l="1"/>
  <c r="JN94" i="33"/>
  <c r="JP96" i="33"/>
  <c r="JS94" i="33"/>
  <c r="LB94" i="33"/>
  <c r="FZ94" i="33" s="1"/>
  <c r="OL94" i="33" s="1"/>
  <c r="QN95" i="33"/>
  <c r="PR95" i="33" s="1"/>
  <c r="ER95" i="33" s="1"/>
  <c r="LD94" i="33"/>
  <c r="GB94" i="33" s="1"/>
  <c r="RB94" i="33" s="1"/>
  <c r="MF96" i="33"/>
  <c r="QL95" i="33"/>
  <c r="PP95" i="33" s="1"/>
  <c r="EP95" i="33" s="1"/>
  <c r="KU94" i="33"/>
  <c r="FS94" i="33" s="1"/>
  <c r="QS94" i="33" s="1"/>
  <c r="GE94" i="33"/>
  <c r="RE94" i="33" s="1"/>
  <c r="RG94" i="33"/>
  <c r="DR96" i="33"/>
  <c r="FJ96" i="33" s="1"/>
  <c r="MZ96" i="33" s="1"/>
  <c r="DU94" i="33"/>
  <c r="FM94" i="33" s="1"/>
  <c r="NC94" i="33" s="1"/>
  <c r="DP94" i="33"/>
  <c r="FH94" i="33" s="1"/>
  <c r="MX94" i="33" s="1"/>
  <c r="DK95" i="33"/>
  <c r="FC95" i="33" s="1"/>
  <c r="GU95" i="33" s="1"/>
  <c r="HQ95" i="33" s="1"/>
  <c r="KE95" i="33" s="1"/>
  <c r="CL94" i="33"/>
  <c r="PY95" i="33"/>
  <c r="PC95" i="33" s="1"/>
  <c r="EC95" i="33" s="1"/>
  <c r="LS96" i="33"/>
  <c r="RA94" i="33"/>
  <c r="QZ94" i="33"/>
  <c r="QB94" i="33"/>
  <c r="PF94" i="33" s="1"/>
  <c r="EF94" i="33" s="1"/>
  <c r="HP94" i="33"/>
  <c r="KD94" i="33" s="1"/>
  <c r="NM95" i="33"/>
  <c r="AP96" i="33"/>
  <c r="BL96" i="33" s="1"/>
  <c r="V94" i="33"/>
  <c r="IH94" i="33"/>
  <c r="AM96" i="33"/>
  <c r="IY96" i="33"/>
  <c r="NU95" i="33"/>
  <c r="AI95" i="33"/>
  <c r="IU95" i="33"/>
  <c r="BA94" i="33"/>
  <c r="BW94" i="33" s="1"/>
  <c r="OM94" i="33"/>
  <c r="AG93" i="32"/>
  <c r="AD92" i="32"/>
  <c r="HB96" i="33" l="1"/>
  <c r="QJ96" i="33" s="1"/>
  <c r="PN96" i="33" s="1"/>
  <c r="EN96" i="33" s="1"/>
  <c r="MS95" i="33"/>
  <c r="OE94" i="33"/>
  <c r="HE94" i="33"/>
  <c r="QM94" i="33" s="1"/>
  <c r="GZ94" i="33"/>
  <c r="QH94" i="33" s="1"/>
  <c r="PL94" i="33" s="1"/>
  <c r="EL94" i="33" s="1"/>
  <c r="LL95" i="33"/>
  <c r="GJ95" i="33" s="1"/>
  <c r="RJ95" i="33" s="1"/>
  <c r="ON94" i="33"/>
  <c r="LJ95" i="33"/>
  <c r="GH95" i="33" s="1"/>
  <c r="OT95" i="33" s="1"/>
  <c r="OQ94" i="33"/>
  <c r="DH94" i="33"/>
  <c r="EZ94" i="33" s="1"/>
  <c r="MP94" i="33" s="1"/>
  <c r="JF94" i="33"/>
  <c r="QC95" i="33"/>
  <c r="PG95" i="33" s="1"/>
  <c r="EG95" i="33" s="1"/>
  <c r="LW96" i="33"/>
  <c r="CS94" i="33"/>
  <c r="CH96" i="33"/>
  <c r="MG95" i="33"/>
  <c r="MD97" i="33"/>
  <c r="NI95" i="33"/>
  <c r="GR94" i="33"/>
  <c r="BI96" i="33"/>
  <c r="CE96" i="33" s="1"/>
  <c r="IK95" i="33"/>
  <c r="Y95" i="33"/>
  <c r="NP95" i="33"/>
  <c r="NR95" i="33"/>
  <c r="BE95" i="33"/>
  <c r="CA95" i="33" s="1"/>
  <c r="AR94" i="33"/>
  <c r="BN94" i="33" s="1"/>
  <c r="NQ95" i="33"/>
  <c r="MB95" i="33"/>
  <c r="IS95" i="33"/>
  <c r="AG95" i="33"/>
  <c r="S93" i="32"/>
  <c r="T93" i="32" s="1"/>
  <c r="AA93" i="32"/>
  <c r="LH96" i="33"/>
  <c r="GF96" i="33" s="1"/>
  <c r="KZ94" i="33"/>
  <c r="FX94" i="33" s="1"/>
  <c r="KW95" i="33"/>
  <c r="FU95" i="33" s="1"/>
  <c r="PQ94" i="33"/>
  <c r="EQ94" i="33" s="1"/>
  <c r="HV94" i="33" l="1"/>
  <c r="KJ94" i="33" s="1"/>
  <c r="HX96" i="33"/>
  <c r="KL96" i="33" s="1"/>
  <c r="IA94" i="33"/>
  <c r="KO94" i="33" s="1"/>
  <c r="JM94" i="33"/>
  <c r="JB96" i="33"/>
  <c r="OV95" i="33"/>
  <c r="RH95" i="33"/>
  <c r="DD96" i="33"/>
  <c r="EV96" i="33" s="1"/>
  <c r="ML96" i="33" s="1"/>
  <c r="DO94" i="33"/>
  <c r="FG94" i="33" s="1"/>
  <c r="MW94" i="33" s="1"/>
  <c r="CW95" i="33"/>
  <c r="DA96" i="33"/>
  <c r="CJ94" i="33"/>
  <c r="RF96" i="33"/>
  <c r="QX94" i="33"/>
  <c r="QU95" i="33"/>
  <c r="LF94" i="33"/>
  <c r="GD94" i="33" s="1"/>
  <c r="NZ96" i="33"/>
  <c r="BC95" i="33"/>
  <c r="BY95" i="33" s="1"/>
  <c r="AU95" i="33"/>
  <c r="BQ95" i="33" s="1"/>
  <c r="IO95" i="33"/>
  <c r="AC95" i="33"/>
  <c r="NX96" i="33"/>
  <c r="IN95" i="33"/>
  <c r="AB95" i="33"/>
  <c r="LT95" i="33"/>
  <c r="HN94" i="33"/>
  <c r="KB94" i="33" s="1"/>
  <c r="PZ94" i="33"/>
  <c r="PD94" i="33" s="1"/>
  <c r="ED94" i="33" s="1"/>
  <c r="AD95" i="33"/>
  <c r="IP95" i="33"/>
  <c r="IG95" i="33"/>
  <c r="U95" i="33"/>
  <c r="OR96" i="33"/>
  <c r="OG95" i="33"/>
  <c r="OJ94" i="33"/>
  <c r="LK94" i="33"/>
  <c r="GI94" i="33" s="1"/>
  <c r="LA95" i="33"/>
  <c r="FY95" i="33" s="1"/>
  <c r="U93" i="32"/>
  <c r="V93" i="32" s="1"/>
  <c r="JD94" i="33" l="1"/>
  <c r="JU96" i="33"/>
  <c r="JQ95" i="33"/>
  <c r="GY94" i="33"/>
  <c r="MA95" i="33" s="1"/>
  <c r="GN96" i="33"/>
  <c r="HJ96" i="33" s="1"/>
  <c r="JX96" i="33" s="1"/>
  <c r="DF94" i="33"/>
  <c r="EX94" i="33" s="1"/>
  <c r="MN94" i="33" s="1"/>
  <c r="DW96" i="33"/>
  <c r="FO96" i="33" s="1"/>
  <c r="NE96" i="33" s="1"/>
  <c r="DS95" i="33"/>
  <c r="FK95" i="33" s="1"/>
  <c r="NA95" i="33" s="1"/>
  <c r="CM95" i="33"/>
  <c r="CU95" i="33"/>
  <c r="RD94" i="33"/>
  <c r="RI94" i="33"/>
  <c r="QY95" i="33"/>
  <c r="KX94" i="33"/>
  <c r="FV94" i="33" s="1"/>
  <c r="OP94" i="33"/>
  <c r="NN95" i="33"/>
  <c r="AZ95" i="33"/>
  <c r="BV95" i="33" s="1"/>
  <c r="AX95" i="33"/>
  <c r="BT95" i="33" s="1"/>
  <c r="NV97" i="33"/>
  <c r="NK96" i="33"/>
  <c r="AQ95" i="33"/>
  <c r="BM95" i="33" s="1"/>
  <c r="NT95" i="33"/>
  <c r="AY95" i="33"/>
  <c r="BU95" i="33" s="1"/>
  <c r="IX96" i="33"/>
  <c r="AL96" i="33"/>
  <c r="IV96" i="33"/>
  <c r="AJ96" i="33"/>
  <c r="OU94" i="33"/>
  <c r="OK95" i="33"/>
  <c r="AB93" i="32"/>
  <c r="W93" i="32"/>
  <c r="HG96" i="33" l="1"/>
  <c r="IC96" i="33" s="1"/>
  <c r="KQ96" i="33" s="1"/>
  <c r="JG95" i="33"/>
  <c r="JO95" i="33"/>
  <c r="HC95" i="33"/>
  <c r="ME96" i="33" s="1"/>
  <c r="QG94" i="33"/>
  <c r="PK94" i="33" s="1"/>
  <c r="EK94" i="33" s="1"/>
  <c r="HU94" i="33"/>
  <c r="KI94" i="33" s="1"/>
  <c r="GP94" i="33"/>
  <c r="HL94" i="33" s="1"/>
  <c r="JZ94" i="33" s="1"/>
  <c r="PV96" i="33"/>
  <c r="OZ96" i="33" s="1"/>
  <c r="DZ96" i="33" s="1"/>
  <c r="LP97" i="33"/>
  <c r="DI95" i="33"/>
  <c r="FA95" i="33" s="1"/>
  <c r="MQ95" i="33" s="1"/>
  <c r="DQ95" i="33"/>
  <c r="FI95" i="33" s="1"/>
  <c r="MY95" i="33" s="1"/>
  <c r="CR95" i="33"/>
  <c r="CP95" i="33"/>
  <c r="CQ95" i="33"/>
  <c r="CI95" i="33"/>
  <c r="QV94" i="33"/>
  <c r="MI97" i="33"/>
  <c r="OH94" i="33"/>
  <c r="II96" i="33"/>
  <c r="W96" i="33"/>
  <c r="AS96" i="33" s="1"/>
  <c r="Z95" i="33"/>
  <c r="IL95" i="33"/>
  <c r="NY95" i="33"/>
  <c r="NL95" i="33"/>
  <c r="NO96" i="33"/>
  <c r="BF96" i="33"/>
  <c r="CB96" i="33" s="1"/>
  <c r="AH97" i="33"/>
  <c r="IT97" i="33"/>
  <c r="BH96" i="33"/>
  <c r="CD96" i="33" s="1"/>
  <c r="AF95" i="33"/>
  <c r="IR95" i="33"/>
  <c r="GS95" i="33"/>
  <c r="AH93" i="32"/>
  <c r="AK93" i="32"/>
  <c r="X93" i="32"/>
  <c r="QO96" i="33" l="1"/>
  <c r="PS96" i="33" s="1"/>
  <c r="ES96" i="33" s="1"/>
  <c r="QK95" i="33"/>
  <c r="PO95" i="33" s="1"/>
  <c r="LI95" i="33" s="1"/>
  <c r="HY95" i="33"/>
  <c r="KM95" i="33" s="1"/>
  <c r="JC95" i="33"/>
  <c r="JK95" i="33"/>
  <c r="JJ95" i="33"/>
  <c r="JL95" i="33"/>
  <c r="LR95" i="33"/>
  <c r="PX94" i="33"/>
  <c r="PB94" i="33" s="1"/>
  <c r="EB94" i="33" s="1"/>
  <c r="KT96" i="33"/>
  <c r="FR96" i="33" s="1"/>
  <c r="QR96" i="33" s="1"/>
  <c r="LE94" i="33"/>
  <c r="GC94" i="33" s="1"/>
  <c r="OO94" i="33" s="1"/>
  <c r="HA95" i="33"/>
  <c r="MC96" i="33" s="1"/>
  <c r="DE95" i="33"/>
  <c r="EW95" i="33" s="1"/>
  <c r="MM95" i="33" s="1"/>
  <c r="DM95" i="33"/>
  <c r="FE95" i="33" s="1"/>
  <c r="MU95" i="33" s="1"/>
  <c r="DL95" i="33"/>
  <c r="FD95" i="33" s="1"/>
  <c r="MT95" i="33" s="1"/>
  <c r="DN95" i="33"/>
  <c r="FF95" i="33" s="1"/>
  <c r="MV95" i="33" s="1"/>
  <c r="CX96" i="33"/>
  <c r="CZ96" i="33"/>
  <c r="GV95" i="33"/>
  <c r="QD95" i="33" s="1"/>
  <c r="AA96" i="33"/>
  <c r="IM96" i="33"/>
  <c r="BB95" i="33"/>
  <c r="BX95" i="33" s="1"/>
  <c r="BD97" i="33"/>
  <c r="BZ97" i="33" s="1"/>
  <c r="BO96" i="33"/>
  <c r="NH97" i="33"/>
  <c r="QA95" i="33"/>
  <c r="PE95" i="33" s="1"/>
  <c r="EE95" i="33" s="1"/>
  <c r="LU96" i="33"/>
  <c r="HO95" i="33"/>
  <c r="KC95" i="33" s="1"/>
  <c r="AV95" i="33"/>
  <c r="BR95" i="33" s="1"/>
  <c r="X95" i="33"/>
  <c r="IJ95" i="33"/>
  <c r="AK95" i="33"/>
  <c r="IW95" i="33"/>
  <c r="KV94" i="33"/>
  <c r="FT94" i="33" s="1"/>
  <c r="AF93" i="32"/>
  <c r="Y93" i="32"/>
  <c r="EO95" i="33" l="1"/>
  <c r="LM96" i="33"/>
  <c r="GK96" i="33" s="1"/>
  <c r="RK96" i="33" s="1"/>
  <c r="JT96" i="33"/>
  <c r="JR96" i="33"/>
  <c r="OD96" i="33"/>
  <c r="HW95" i="33"/>
  <c r="KK95" i="33" s="1"/>
  <c r="NS95" i="33"/>
  <c r="IQ95" i="33" s="1"/>
  <c r="QI95" i="33"/>
  <c r="PM95" i="33" s="1"/>
  <c r="EM95" i="33" s="1"/>
  <c r="GW95" i="33"/>
  <c r="QE95" i="33" s="1"/>
  <c r="PI95" i="33" s="1"/>
  <c r="EI95" i="33" s="1"/>
  <c r="GO95" i="33"/>
  <c r="PW95" i="33" s="1"/>
  <c r="PA95" i="33" s="1"/>
  <c r="EA95" i="33" s="1"/>
  <c r="RC94" i="33"/>
  <c r="GX95" i="33"/>
  <c r="QF95" i="33" s="1"/>
  <c r="PJ95" i="33" s="1"/>
  <c r="EJ95" i="33" s="1"/>
  <c r="GG95" i="33"/>
  <c r="OS95" i="33" s="1"/>
  <c r="DV96" i="33"/>
  <c r="FN96" i="33" s="1"/>
  <c r="ND96" i="33" s="1"/>
  <c r="DT96" i="33"/>
  <c r="FL96" i="33" s="1"/>
  <c r="NB96" i="33" s="1"/>
  <c r="CN95" i="33"/>
  <c r="CK96" i="33"/>
  <c r="CV97" i="33"/>
  <c r="CT95" i="33"/>
  <c r="QT94" i="33"/>
  <c r="LX96" i="33"/>
  <c r="HR95" i="33"/>
  <c r="KF95" i="33" s="1"/>
  <c r="KY95" i="33"/>
  <c r="FW95" i="33" s="1"/>
  <c r="OA97" i="33"/>
  <c r="AT95" i="33"/>
  <c r="BP95" i="33" s="1"/>
  <c r="BG95" i="33"/>
  <c r="CC95" i="33" s="1"/>
  <c r="NW96" i="33"/>
  <c r="IF97" i="33"/>
  <c r="T97" i="33"/>
  <c r="AW96" i="33"/>
  <c r="BS96" i="33" s="1"/>
  <c r="OF94" i="33"/>
  <c r="Z93" i="32"/>
  <c r="AC93" i="32" s="1"/>
  <c r="AE94" i="32"/>
  <c r="AJ93" i="32"/>
  <c r="PH95" i="33"/>
  <c r="EH95" i="33" s="1"/>
  <c r="HS95" i="33" l="1"/>
  <c r="KG95" i="33" s="1"/>
  <c r="JN95" i="33"/>
  <c r="JP97" i="33"/>
  <c r="JE96" i="33"/>
  <c r="JH95" i="33"/>
  <c r="HF96" i="33"/>
  <c r="MH97" i="33" s="1"/>
  <c r="AE95" i="33"/>
  <c r="BA95" i="33" s="1"/>
  <c r="BW95" i="33" s="1"/>
  <c r="HD96" i="33"/>
  <c r="HZ96" i="33" s="1"/>
  <c r="KN96" i="33" s="1"/>
  <c r="LG95" i="33"/>
  <c r="GE95" i="33" s="1"/>
  <c r="RE95" i="33" s="1"/>
  <c r="LC95" i="33"/>
  <c r="GA95" i="33" s="1"/>
  <c r="LY96" i="33"/>
  <c r="KU95" i="33"/>
  <c r="FS95" i="33" s="1"/>
  <c r="QS95" i="33" s="1"/>
  <c r="HK95" i="33"/>
  <c r="JY95" i="33" s="1"/>
  <c r="LQ96" i="33"/>
  <c r="HT95" i="33"/>
  <c r="KH95" i="33" s="1"/>
  <c r="LZ96" i="33"/>
  <c r="RG95" i="33"/>
  <c r="OW96" i="33"/>
  <c r="DG96" i="33"/>
  <c r="EY96" i="33" s="1"/>
  <c r="MO96" i="33" s="1"/>
  <c r="DJ95" i="33"/>
  <c r="FB95" i="33" s="1"/>
  <c r="MR95" i="33" s="1"/>
  <c r="DP95" i="33"/>
  <c r="FH95" i="33" s="1"/>
  <c r="MX95" i="33" s="1"/>
  <c r="DR97" i="33"/>
  <c r="FJ97" i="33" s="1"/>
  <c r="MZ97" i="33" s="1"/>
  <c r="CL95" i="33"/>
  <c r="CY95" i="33"/>
  <c r="CO96" i="33"/>
  <c r="QW95" i="33"/>
  <c r="RA95" i="33"/>
  <c r="GT95" i="33"/>
  <c r="LV96" i="33" s="1"/>
  <c r="OI95" i="33"/>
  <c r="AP97" i="33"/>
  <c r="BL97" i="33" s="1"/>
  <c r="GQ96" i="33"/>
  <c r="NM96" i="33"/>
  <c r="NJ95" i="33"/>
  <c r="IB96" i="33"/>
  <c r="KP96" i="33" s="1"/>
  <c r="AI96" i="33"/>
  <c r="IU96" i="33"/>
  <c r="AM97" i="33"/>
  <c r="IY97" i="33"/>
  <c r="OM95" i="33"/>
  <c r="AI93" i="32"/>
  <c r="LD95" i="33"/>
  <c r="GB95" i="33" s="1"/>
  <c r="LB95" i="33"/>
  <c r="FZ95" i="33" s="1"/>
  <c r="QN96" i="33" l="1"/>
  <c r="PR96" i="33" s="1"/>
  <c r="ER96" i="33" s="1"/>
  <c r="OE95" i="33"/>
  <c r="JI96" i="33"/>
  <c r="JS95" i="33"/>
  <c r="JF95" i="33"/>
  <c r="HB97" i="33"/>
  <c r="MD98" i="33" s="1"/>
  <c r="OQ95" i="33"/>
  <c r="QL96" i="33"/>
  <c r="PP96" i="33" s="1"/>
  <c r="EP96" i="33" s="1"/>
  <c r="MF97" i="33"/>
  <c r="GZ95" i="33"/>
  <c r="HV95" i="33" s="1"/>
  <c r="KJ95" i="33" s="1"/>
  <c r="DK96" i="33"/>
  <c r="FC96" i="33" s="1"/>
  <c r="MS96" i="33" s="1"/>
  <c r="DU95" i="33"/>
  <c r="FM95" i="33" s="1"/>
  <c r="NC95" i="33" s="1"/>
  <c r="DH95" i="33"/>
  <c r="EZ95" i="33" s="1"/>
  <c r="MP95" i="33" s="1"/>
  <c r="HX97" i="33"/>
  <c r="KL97" i="33" s="1"/>
  <c r="CH97" i="33"/>
  <c r="CS95" i="33"/>
  <c r="RB95" i="33"/>
  <c r="QZ95" i="33"/>
  <c r="QB95" i="33"/>
  <c r="PF95" i="33" s="1"/>
  <c r="EF95" i="33" s="1"/>
  <c r="HP95" i="33"/>
  <c r="KD95" i="33" s="1"/>
  <c r="GU96" i="33"/>
  <c r="LW97" i="33" s="1"/>
  <c r="NI96" i="33"/>
  <c r="NU96" i="33"/>
  <c r="NQ96" i="33"/>
  <c r="Y96" i="33"/>
  <c r="IK96" i="33"/>
  <c r="PY96" i="33"/>
  <c r="PC96" i="33" s="1"/>
  <c r="EC96" i="33" s="1"/>
  <c r="LS97" i="33"/>
  <c r="HM96" i="33"/>
  <c r="KA96" i="33" s="1"/>
  <c r="BI97" i="33"/>
  <c r="CE97" i="33" s="1"/>
  <c r="BE96" i="33"/>
  <c r="CA96" i="33" s="1"/>
  <c r="V95" i="33"/>
  <c r="IH95" i="33"/>
  <c r="GR95" i="33"/>
  <c r="ON95" i="33"/>
  <c r="OL95" i="33"/>
  <c r="AG94" i="32"/>
  <c r="AD93" i="32"/>
  <c r="LL96" i="33" l="1"/>
  <c r="GJ96" i="33" s="1"/>
  <c r="HE95" i="33"/>
  <c r="IA95" i="33" s="1"/>
  <c r="KO95" i="33" s="1"/>
  <c r="LJ96" i="33"/>
  <c r="GH96" i="33" s="1"/>
  <c r="RH96" i="33" s="1"/>
  <c r="QJ97" i="33"/>
  <c r="PN97" i="33" s="1"/>
  <c r="EN97" i="33" s="1"/>
  <c r="JM95" i="33"/>
  <c r="JB97" i="33"/>
  <c r="MB96" i="33"/>
  <c r="QH95" i="33"/>
  <c r="PL95" i="33" s="1"/>
  <c r="EL95" i="33" s="1"/>
  <c r="DO95" i="33"/>
  <c r="FG95" i="33" s="1"/>
  <c r="MW95" i="33" s="1"/>
  <c r="DD97" i="33"/>
  <c r="EV97" i="33" s="1"/>
  <c r="GN97" i="33" s="1"/>
  <c r="PV97" i="33" s="1"/>
  <c r="CW96" i="33"/>
  <c r="DA97" i="33"/>
  <c r="RJ96" i="33"/>
  <c r="QC96" i="33"/>
  <c r="PG96" i="33" s="1"/>
  <c r="EG96" i="33" s="1"/>
  <c r="HQ96" i="33"/>
  <c r="KE96" i="33" s="1"/>
  <c r="KW96" i="33"/>
  <c r="FU96" i="33" s="1"/>
  <c r="OV96" i="33"/>
  <c r="MG96" i="33"/>
  <c r="QM95" i="33"/>
  <c r="PQ95" i="33" s="1"/>
  <c r="EQ95" i="33" s="1"/>
  <c r="NP96" i="33"/>
  <c r="AR95" i="33"/>
  <c r="BN95" i="33" s="1"/>
  <c r="NZ97" i="33"/>
  <c r="AG96" i="33"/>
  <c r="IS96" i="33"/>
  <c r="AU96" i="33"/>
  <c r="BQ96" i="33" s="1"/>
  <c r="NR96" i="33"/>
  <c r="HN95" i="33"/>
  <c r="KB95" i="33" s="1"/>
  <c r="LT96" i="33"/>
  <c r="PZ95" i="33"/>
  <c r="PD95" i="33" s="1"/>
  <c r="ED95" i="33" s="1"/>
  <c r="AC96" i="33"/>
  <c r="IO96" i="33"/>
  <c r="IG96" i="33"/>
  <c r="U96" i="33"/>
  <c r="OT96" i="33"/>
  <c r="S94" i="32"/>
  <c r="T94" i="32" s="1"/>
  <c r="AA94" i="32"/>
  <c r="KZ95" i="33"/>
  <c r="FX95" i="33" s="1"/>
  <c r="LH97" i="33" l="1"/>
  <c r="GF97" i="33" s="1"/>
  <c r="RF97" i="33" s="1"/>
  <c r="ML97" i="33"/>
  <c r="JU97" i="33"/>
  <c r="JQ96" i="33"/>
  <c r="LF95" i="33"/>
  <c r="GD95" i="33" s="1"/>
  <c r="RD95" i="33" s="1"/>
  <c r="GY95" i="33"/>
  <c r="QG95" i="33" s="1"/>
  <c r="PK95" i="33" s="1"/>
  <c r="EK95" i="33" s="1"/>
  <c r="DW97" i="33"/>
  <c r="FO97" i="33" s="1"/>
  <c r="NE97" i="33" s="1"/>
  <c r="DS96" i="33"/>
  <c r="FK96" i="33" s="1"/>
  <c r="NA96" i="33" s="1"/>
  <c r="CJ95" i="33"/>
  <c r="CM96" i="33"/>
  <c r="QU96" i="33"/>
  <c r="QX95" i="33"/>
  <c r="LP98" i="33"/>
  <c r="HJ97" i="33"/>
  <c r="JX97" i="33" s="1"/>
  <c r="KX95" i="33"/>
  <c r="FV95" i="33" s="1"/>
  <c r="LK95" i="33"/>
  <c r="GI95" i="33" s="1"/>
  <c r="OG96" i="33"/>
  <c r="NX97" i="33"/>
  <c r="AY96" i="33"/>
  <c r="BU96" i="33" s="1"/>
  <c r="IP96" i="33"/>
  <c r="AD96" i="33"/>
  <c r="NT96" i="33"/>
  <c r="BC96" i="33"/>
  <c r="BY96" i="33" s="1"/>
  <c r="AB96" i="33"/>
  <c r="IN96" i="33"/>
  <c r="NK97" i="33"/>
  <c r="AQ96" i="33"/>
  <c r="BM96" i="33" s="1"/>
  <c r="AL97" i="33"/>
  <c r="IX97" i="33"/>
  <c r="OJ95" i="33"/>
  <c r="OZ97" i="33"/>
  <c r="DZ97" i="33" s="1"/>
  <c r="U94" i="32"/>
  <c r="V94" i="32" s="1"/>
  <c r="LA96" i="33"/>
  <c r="FY96" i="33" s="1"/>
  <c r="OR97" i="33" l="1"/>
  <c r="OP95" i="33"/>
  <c r="JG96" i="33"/>
  <c r="JD95" i="33"/>
  <c r="HU95" i="33"/>
  <c r="KI95" i="33" s="1"/>
  <c r="MA96" i="33"/>
  <c r="HG97" i="33"/>
  <c r="MI98" i="33" s="1"/>
  <c r="HC96" i="33"/>
  <c r="HY96" i="33" s="1"/>
  <c r="KM96" i="33" s="1"/>
  <c r="DI96" i="33"/>
  <c r="FA96" i="33" s="1"/>
  <c r="MQ96" i="33" s="1"/>
  <c r="DF95" i="33"/>
  <c r="EX95" i="33" s="1"/>
  <c r="MN95" i="33" s="1"/>
  <c r="CI96" i="33"/>
  <c r="CU96" i="33"/>
  <c r="CQ96" i="33"/>
  <c r="RI95" i="33"/>
  <c r="QY96" i="33"/>
  <c r="QV95" i="33"/>
  <c r="LE95" i="33"/>
  <c r="GC95" i="33" s="1"/>
  <c r="GS96" i="33"/>
  <c r="QA96" i="33" s="1"/>
  <c r="OH95" i="33"/>
  <c r="OU95" i="33"/>
  <c r="NL96" i="33"/>
  <c r="BH97" i="33"/>
  <c r="CD97" i="33" s="1"/>
  <c r="AJ97" i="33"/>
  <c r="IV97" i="33"/>
  <c r="II97" i="33"/>
  <c r="W97" i="33"/>
  <c r="NV98" i="33"/>
  <c r="IR96" i="33"/>
  <c r="AF96" i="33"/>
  <c r="NN96" i="33"/>
  <c r="AX96" i="33"/>
  <c r="BT96" i="33" s="1"/>
  <c r="AZ96" i="33"/>
  <c r="BV96" i="33" s="1"/>
  <c r="NY96" i="33"/>
  <c r="OK96" i="33"/>
  <c r="W94" i="32"/>
  <c r="AB94" i="32"/>
  <c r="KT97" i="33"/>
  <c r="FR97" i="33" s="1"/>
  <c r="JO96" i="33" l="1"/>
  <c r="JC96" i="33"/>
  <c r="JK96" i="33"/>
  <c r="GP95" i="33"/>
  <c r="HL95" i="33" s="1"/>
  <c r="JZ95" i="33" s="1"/>
  <c r="IC97" i="33"/>
  <c r="KQ97" i="33" s="1"/>
  <c r="QO97" i="33"/>
  <c r="PS97" i="33" s="1"/>
  <c r="ES97" i="33" s="1"/>
  <c r="QK96" i="33"/>
  <c r="PO96" i="33" s="1"/>
  <c r="EO96" i="33" s="1"/>
  <c r="ME97" i="33"/>
  <c r="DE96" i="33"/>
  <c r="EW96" i="33" s="1"/>
  <c r="GO96" i="33" s="1"/>
  <c r="HK96" i="33" s="1"/>
  <c r="JY96" i="33" s="1"/>
  <c r="DM96" i="33"/>
  <c r="FE96" i="33" s="1"/>
  <c r="MU96" i="33" s="1"/>
  <c r="DQ96" i="33"/>
  <c r="FI96" i="33" s="1"/>
  <c r="MY96" i="33" s="1"/>
  <c r="CP96" i="33"/>
  <c r="CZ97" i="33"/>
  <c r="CR96" i="33"/>
  <c r="RC95" i="33"/>
  <c r="QR97" i="33"/>
  <c r="LU97" i="33"/>
  <c r="HO96" i="33"/>
  <c r="KC96" i="33" s="1"/>
  <c r="OO95" i="33"/>
  <c r="X96" i="33"/>
  <c r="IJ96" i="33"/>
  <c r="AK96" i="33"/>
  <c r="IW96" i="33"/>
  <c r="BB96" i="33"/>
  <c r="BX96" i="33" s="1"/>
  <c r="BF97" i="33"/>
  <c r="CB97" i="33" s="1"/>
  <c r="IL96" i="33"/>
  <c r="Z96" i="33"/>
  <c r="AH98" i="33"/>
  <c r="IT98" i="33"/>
  <c r="AS97" i="33"/>
  <c r="BO97" i="33" s="1"/>
  <c r="NO97" i="33"/>
  <c r="NS96" i="33"/>
  <c r="OD97" i="33"/>
  <c r="PE96" i="33"/>
  <c r="EE96" i="33" s="1"/>
  <c r="AK94" i="32"/>
  <c r="AH94" i="32"/>
  <c r="X94" i="32"/>
  <c r="PX95" i="33" l="1"/>
  <c r="PB95" i="33" s="1"/>
  <c r="EB95" i="33" s="1"/>
  <c r="MM96" i="33"/>
  <c r="JJ96" i="33"/>
  <c r="JL96" i="33"/>
  <c r="JT97" i="33"/>
  <c r="HA96" i="33"/>
  <c r="HW96" i="33" s="1"/>
  <c r="KK96" i="33" s="1"/>
  <c r="LR96" i="33"/>
  <c r="GW96" i="33"/>
  <c r="LY97" i="33" s="1"/>
  <c r="LI96" i="33"/>
  <c r="GG96" i="33" s="1"/>
  <c r="RG96" i="33" s="1"/>
  <c r="LM97" i="33"/>
  <c r="GK97" i="33" s="1"/>
  <c r="RK97" i="33" s="1"/>
  <c r="LQ97" i="33"/>
  <c r="PW96" i="33"/>
  <c r="PA96" i="33" s="1"/>
  <c r="EA96" i="33" s="1"/>
  <c r="DN96" i="33"/>
  <c r="FF96" i="33" s="1"/>
  <c r="MV96" i="33" s="1"/>
  <c r="DV97" i="33"/>
  <c r="FN97" i="33" s="1"/>
  <c r="ND97" i="33" s="1"/>
  <c r="DL96" i="33"/>
  <c r="FD96" i="33" s="1"/>
  <c r="MT96" i="33" s="1"/>
  <c r="CX97" i="33"/>
  <c r="CT96" i="33"/>
  <c r="CK97" i="33"/>
  <c r="AT96" i="33"/>
  <c r="BP96" i="33" s="1"/>
  <c r="IM97" i="33"/>
  <c r="AA97" i="33"/>
  <c r="AW97" i="33" s="1"/>
  <c r="AV96" i="33"/>
  <c r="BR96" i="33" s="1"/>
  <c r="OA98" i="33"/>
  <c r="NH98" i="33"/>
  <c r="AE96" i="33"/>
  <c r="BA96" i="33" s="1"/>
  <c r="IQ96" i="33"/>
  <c r="BD98" i="33"/>
  <c r="BZ98" i="33" s="1"/>
  <c r="BG96" i="33"/>
  <c r="CC96" i="33" s="1"/>
  <c r="AF94" i="32"/>
  <c r="Y94" i="32"/>
  <c r="KV95" i="33"/>
  <c r="FT95" i="33" s="1"/>
  <c r="KY96" i="33"/>
  <c r="FW96" i="33" s="1"/>
  <c r="MC97" i="33" l="1"/>
  <c r="QI96" i="33"/>
  <c r="PM96" i="33" s="1"/>
  <c r="EM96" i="33" s="1"/>
  <c r="JN96" i="33"/>
  <c r="JE97" i="33"/>
  <c r="QE96" i="33"/>
  <c r="PI96" i="33" s="1"/>
  <c r="EI96" i="33" s="1"/>
  <c r="HF97" i="33"/>
  <c r="QN97" i="33" s="1"/>
  <c r="PR97" i="33" s="1"/>
  <c r="ER97" i="33" s="1"/>
  <c r="HS96" i="33"/>
  <c r="KG96" i="33" s="1"/>
  <c r="OW97" i="33"/>
  <c r="GV96" i="33"/>
  <c r="HR96" i="33" s="1"/>
  <c r="KF96" i="33" s="1"/>
  <c r="OS96" i="33"/>
  <c r="GX96" i="33"/>
  <c r="HT96" i="33" s="1"/>
  <c r="KH96" i="33" s="1"/>
  <c r="DT97" i="33"/>
  <c r="FL97" i="33" s="1"/>
  <c r="NB97" i="33" s="1"/>
  <c r="JR97" i="33"/>
  <c r="DG97" i="33"/>
  <c r="EY97" i="33" s="1"/>
  <c r="MO97" i="33" s="1"/>
  <c r="DP96" i="33"/>
  <c r="FH96" i="33" s="1"/>
  <c r="MX96" i="33" s="1"/>
  <c r="CY96" i="33"/>
  <c r="CV98" i="33"/>
  <c r="CN96" i="33"/>
  <c r="CL96" i="33"/>
  <c r="QT95" i="33"/>
  <c r="QW96" i="33"/>
  <c r="GQ97" i="33"/>
  <c r="HM97" i="33" s="1"/>
  <c r="KA97" i="33" s="1"/>
  <c r="NW97" i="33"/>
  <c r="IY98" i="33"/>
  <c r="AM98" i="33"/>
  <c r="BI98" i="33" s="1"/>
  <c r="CE98" i="33" s="1"/>
  <c r="IF98" i="33"/>
  <c r="T98" i="33"/>
  <c r="BW96" i="33"/>
  <c r="BS97" i="33"/>
  <c r="OI96" i="33"/>
  <c r="OF95" i="33"/>
  <c r="AE95" i="32"/>
  <c r="Z94" i="32"/>
  <c r="AC94" i="32" s="1"/>
  <c r="AJ94" i="32"/>
  <c r="KU96" i="33"/>
  <c r="FS96" i="33" s="1"/>
  <c r="LG96" i="33" l="1"/>
  <c r="GE96" i="33" s="1"/>
  <c r="OQ96" i="33" s="1"/>
  <c r="LL97" i="33"/>
  <c r="GJ97" i="33" s="1"/>
  <c r="RJ97" i="33" s="1"/>
  <c r="IB97" i="33"/>
  <c r="KP97" i="33" s="1"/>
  <c r="LC96" i="33"/>
  <c r="GA96" i="33" s="1"/>
  <c r="RA96" i="33" s="1"/>
  <c r="JF96" i="33"/>
  <c r="JH96" i="33"/>
  <c r="JP98" i="33"/>
  <c r="JS96" i="33"/>
  <c r="GZ96" i="33"/>
  <c r="MB97" i="33" s="1"/>
  <c r="QD96" i="33"/>
  <c r="PH96" i="33" s="1"/>
  <c r="EH96" i="33" s="1"/>
  <c r="MH98" i="33"/>
  <c r="HD97" i="33"/>
  <c r="MF98" i="33" s="1"/>
  <c r="LX97" i="33"/>
  <c r="QF96" i="33"/>
  <c r="PJ96" i="33" s="1"/>
  <c r="EJ96" i="33" s="1"/>
  <c r="LZ97" i="33"/>
  <c r="DJ96" i="33"/>
  <c r="FB96" i="33" s="1"/>
  <c r="MR96" i="33" s="1"/>
  <c r="DR98" i="33"/>
  <c r="FJ98" i="33" s="1"/>
  <c r="MZ98" i="33" s="1"/>
  <c r="DU96" i="33"/>
  <c r="FM96" i="33" s="1"/>
  <c r="NC96" i="33" s="1"/>
  <c r="DH96" i="33"/>
  <c r="EZ96" i="33" s="1"/>
  <c r="MP96" i="33" s="1"/>
  <c r="CS96" i="33"/>
  <c r="CO97" i="33"/>
  <c r="DA98" i="33"/>
  <c r="LS98" i="33"/>
  <c r="QS96" i="33"/>
  <c r="PY97" i="33"/>
  <c r="PC97" i="33" s="1"/>
  <c r="EC97" i="33" s="1"/>
  <c r="GR96" i="33"/>
  <c r="LT97" i="33" s="1"/>
  <c r="GT96" i="33"/>
  <c r="LV97" i="33" s="1"/>
  <c r="NM97" i="33"/>
  <c r="NJ96" i="33"/>
  <c r="AP98" i="33"/>
  <c r="BL98" i="33" s="1"/>
  <c r="IU97" i="33"/>
  <c r="AI97" i="33"/>
  <c r="BE97" i="33" s="1"/>
  <c r="NQ97" i="33"/>
  <c r="OE96" i="33"/>
  <c r="AI94" i="32"/>
  <c r="RE96" i="33" l="1"/>
  <c r="HB98" i="33"/>
  <c r="HX98" i="33" s="1"/>
  <c r="KL98" i="33" s="1"/>
  <c r="OM96" i="33"/>
  <c r="HZ97" i="33"/>
  <c r="KN97" i="33" s="1"/>
  <c r="OV97" i="33"/>
  <c r="LB96" i="33"/>
  <c r="FZ96" i="33" s="1"/>
  <c r="QZ96" i="33" s="1"/>
  <c r="QH96" i="33"/>
  <c r="PL96" i="33" s="1"/>
  <c r="EL96" i="33" s="1"/>
  <c r="HV96" i="33"/>
  <c r="KJ96" i="33" s="1"/>
  <c r="JU98" i="33"/>
  <c r="JI97" i="33"/>
  <c r="JM96" i="33"/>
  <c r="QL97" i="33"/>
  <c r="PP97" i="33" s="1"/>
  <c r="EP97" i="33" s="1"/>
  <c r="HE96" i="33"/>
  <c r="QM96" i="33" s="1"/>
  <c r="PQ96" i="33" s="1"/>
  <c r="EQ96" i="33" s="1"/>
  <c r="LD96" i="33"/>
  <c r="GB96" i="33" s="1"/>
  <c r="RB96" i="33" s="1"/>
  <c r="DW98" i="33"/>
  <c r="FO98" i="33" s="1"/>
  <c r="NE98" i="33" s="1"/>
  <c r="DK97" i="33"/>
  <c r="FC97" i="33" s="1"/>
  <c r="MS97" i="33" s="1"/>
  <c r="DO96" i="33"/>
  <c r="FG96" i="33" s="1"/>
  <c r="MW96" i="33" s="1"/>
  <c r="CH98" i="33"/>
  <c r="PZ96" i="33"/>
  <c r="PD96" i="33" s="1"/>
  <c r="GU97" i="33"/>
  <c r="LW98" i="33" s="1"/>
  <c r="HN96" i="33"/>
  <c r="KB96" i="33" s="1"/>
  <c r="HP96" i="33"/>
  <c r="KD96" i="33" s="1"/>
  <c r="QB96" i="33"/>
  <c r="PF96" i="33" s="1"/>
  <c r="EF96" i="33" s="1"/>
  <c r="QJ98" i="33"/>
  <c r="PN98" i="33" s="1"/>
  <c r="EN98" i="33" s="1"/>
  <c r="MD99" i="33"/>
  <c r="NU97" i="33"/>
  <c r="AC97" i="33"/>
  <c r="IO97" i="33"/>
  <c r="IK97" i="33"/>
  <c r="Y97" i="33"/>
  <c r="NR97" i="33"/>
  <c r="IH96" i="33"/>
  <c r="V96" i="33"/>
  <c r="NZ98" i="33"/>
  <c r="NI97" i="33"/>
  <c r="CA97" i="33"/>
  <c r="AD94" i="32"/>
  <c r="AG95" i="32"/>
  <c r="KW97" i="33"/>
  <c r="FU97" i="33" s="1"/>
  <c r="OL96" i="33" l="1"/>
  <c r="ON96" i="33"/>
  <c r="LJ97" i="33"/>
  <c r="GH97" i="33" s="1"/>
  <c r="OT97" i="33" s="1"/>
  <c r="LF96" i="33"/>
  <c r="GD96" i="33" s="1"/>
  <c r="OP96" i="33" s="1"/>
  <c r="MG97" i="33"/>
  <c r="JB98" i="33"/>
  <c r="IA96" i="33"/>
  <c r="KO96" i="33" s="1"/>
  <c r="GY96" i="33"/>
  <c r="QG96" i="33" s="1"/>
  <c r="PK96" i="33" s="1"/>
  <c r="EK96" i="33" s="1"/>
  <c r="HG98" i="33"/>
  <c r="MI99" i="33" s="1"/>
  <c r="DD98" i="33"/>
  <c r="EV98" i="33" s="1"/>
  <c r="ML98" i="33" s="1"/>
  <c r="KX96" i="33"/>
  <c r="ED96" i="33"/>
  <c r="CW97" i="33"/>
  <c r="QC97" i="33"/>
  <c r="PG97" i="33" s="1"/>
  <c r="EG97" i="33" s="1"/>
  <c r="HQ97" i="33"/>
  <c r="KE97" i="33" s="1"/>
  <c r="RD96" i="33"/>
  <c r="QU97" i="33"/>
  <c r="LH98" i="33"/>
  <c r="GF98" i="33" s="1"/>
  <c r="IX98" i="33"/>
  <c r="AL98" i="33"/>
  <c r="IP97" i="33"/>
  <c r="AD97" i="33"/>
  <c r="NP97" i="33"/>
  <c r="IG97" i="33"/>
  <c r="U97" i="33"/>
  <c r="AY97" i="33"/>
  <c r="BU97" i="33" s="1"/>
  <c r="AG97" i="33"/>
  <c r="IS97" i="33"/>
  <c r="NT97" i="33"/>
  <c r="AR96" i="33"/>
  <c r="BN96" i="33" s="1"/>
  <c r="AU97" i="33"/>
  <c r="BQ97" i="33" s="1"/>
  <c r="OG97" i="33"/>
  <c r="KZ96" i="33"/>
  <c r="FX96" i="33" s="1"/>
  <c r="S95" i="32"/>
  <c r="T95" i="32" s="1"/>
  <c r="U95" i="32" s="1"/>
  <c r="V95" i="32" s="1"/>
  <c r="AA95" i="32"/>
  <c r="LK96" i="33"/>
  <c r="GI96" i="33" s="1"/>
  <c r="RH97" i="33" l="1"/>
  <c r="JQ97" i="33"/>
  <c r="HU96" i="33"/>
  <c r="KI96" i="33" s="1"/>
  <c r="LE96" i="33"/>
  <c r="GC96" i="33" s="1"/>
  <c r="OO96" i="33" s="1"/>
  <c r="MA97" i="33"/>
  <c r="QO98" i="33"/>
  <c r="PS98" i="33" s="1"/>
  <c r="ES98" i="33" s="1"/>
  <c r="IC98" i="33"/>
  <c r="KQ98" i="33" s="1"/>
  <c r="FV96" i="33"/>
  <c r="OH96" i="33" s="1"/>
  <c r="GN98" i="33"/>
  <c r="PV98" i="33" s="1"/>
  <c r="OZ98" i="33" s="1"/>
  <c r="DZ98" i="33" s="1"/>
  <c r="DS97" i="33"/>
  <c r="FK97" i="33" s="1"/>
  <c r="NA97" i="33" s="1"/>
  <c r="CM97" i="33"/>
  <c r="CQ97" i="33"/>
  <c r="CJ96" i="33"/>
  <c r="RI96" i="33"/>
  <c r="QX96" i="33"/>
  <c r="NK98" i="33"/>
  <c r="AZ97" i="33"/>
  <c r="BV97" i="33" s="1"/>
  <c r="IN97" i="33"/>
  <c r="AB97" i="33"/>
  <c r="AQ97" i="33"/>
  <c r="BM97" i="33" s="1"/>
  <c r="BH98" i="33"/>
  <c r="CD98" i="33" s="1"/>
  <c r="IR97" i="33"/>
  <c r="AF97" i="33"/>
  <c r="BB97" i="33" s="1"/>
  <c r="NL97" i="33"/>
  <c r="NX98" i="33"/>
  <c r="BC97" i="33"/>
  <c r="BY97" i="33" s="1"/>
  <c r="OU96" i="33"/>
  <c r="OJ96" i="33"/>
  <c r="W95" i="32"/>
  <c r="AB95" i="32"/>
  <c r="LA97" i="33"/>
  <c r="FY97" i="33" s="1"/>
  <c r="JK97" i="33" l="1"/>
  <c r="JG97" i="33"/>
  <c r="JD96" i="33"/>
  <c r="LM98" i="33"/>
  <c r="GK98" i="33" s="1"/>
  <c r="RK98" i="33" s="1"/>
  <c r="RC96" i="33"/>
  <c r="HC97" i="33"/>
  <c r="ME98" i="33" s="1"/>
  <c r="QV96" i="33"/>
  <c r="LP99" i="33"/>
  <c r="HJ98" i="33"/>
  <c r="JX98" i="33" s="1"/>
  <c r="DM97" i="33"/>
  <c r="FE97" i="33" s="1"/>
  <c r="MU97" i="33" s="1"/>
  <c r="DF96" i="33"/>
  <c r="EX96" i="33" s="1"/>
  <c r="MN96" i="33" s="1"/>
  <c r="DI97" i="33"/>
  <c r="FA97" i="33" s="1"/>
  <c r="MQ97" i="33" s="1"/>
  <c r="CU97" i="33"/>
  <c r="CZ98" i="33"/>
  <c r="CR97" i="33"/>
  <c r="CI97" i="33"/>
  <c r="QY97" i="33"/>
  <c r="OR98" i="33"/>
  <c r="RF98" i="33"/>
  <c r="GP96" i="33"/>
  <c r="LR97" i="33" s="1"/>
  <c r="GS97" i="33"/>
  <c r="HO97" i="33" s="1"/>
  <c r="KC97" i="33" s="1"/>
  <c r="NV99" i="33"/>
  <c r="AJ98" i="33"/>
  <c r="IV98" i="33"/>
  <c r="NS97" i="33"/>
  <c r="NY97" i="33"/>
  <c r="AX97" i="33"/>
  <c r="BT97" i="33" s="1"/>
  <c r="W98" i="33"/>
  <c r="II98" i="33"/>
  <c r="NN97" i="33"/>
  <c r="IJ97" i="33"/>
  <c r="X97" i="33"/>
  <c r="BX97" i="33"/>
  <c r="OK97" i="33"/>
  <c r="KT98" i="33"/>
  <c r="FR98" i="33" s="1"/>
  <c r="AK95" i="32"/>
  <c r="AH95" i="32"/>
  <c r="X95" i="32"/>
  <c r="JT98" i="33" l="1"/>
  <c r="JO97" i="33"/>
  <c r="JC97" i="33"/>
  <c r="JL97" i="33"/>
  <c r="GW97" i="33"/>
  <c r="QE97" i="33" s="1"/>
  <c r="PI97" i="33" s="1"/>
  <c r="EI97" i="33" s="1"/>
  <c r="QK97" i="33"/>
  <c r="PO97" i="33" s="1"/>
  <c r="EO97" i="33" s="1"/>
  <c r="HY97" i="33"/>
  <c r="KM97" i="33" s="1"/>
  <c r="OW98" i="33"/>
  <c r="DV98" i="33"/>
  <c r="FN98" i="33" s="1"/>
  <c r="ND98" i="33" s="1"/>
  <c r="DQ97" i="33"/>
  <c r="FI97" i="33" s="1"/>
  <c r="MY97" i="33" s="1"/>
  <c r="DE97" i="33"/>
  <c r="EW97" i="33" s="1"/>
  <c r="MM97" i="33" s="1"/>
  <c r="DN97" i="33"/>
  <c r="FF97" i="33" s="1"/>
  <c r="MV97" i="33" s="1"/>
  <c r="CP97" i="33"/>
  <c r="CT97" i="33"/>
  <c r="PX96" i="33"/>
  <c r="PB96" i="33" s="1"/>
  <c r="EB96" i="33" s="1"/>
  <c r="QR98" i="33"/>
  <c r="HS97" i="33"/>
  <c r="KG97" i="33" s="1"/>
  <c r="HL96" i="33"/>
  <c r="JZ96" i="33" s="1"/>
  <c r="QA97" i="33"/>
  <c r="PE97" i="33" s="1"/>
  <c r="EE97" i="33" s="1"/>
  <c r="LU98" i="33"/>
  <c r="AH99" i="33"/>
  <c r="BD99" i="33" s="1"/>
  <c r="BZ99" i="33" s="1"/>
  <c r="IT99" i="33"/>
  <c r="OA99" i="33"/>
  <c r="AS98" i="33"/>
  <c r="BO98" i="33" s="1"/>
  <c r="AE97" i="33"/>
  <c r="IQ97" i="33"/>
  <c r="IL97" i="33"/>
  <c r="Z97" i="33"/>
  <c r="IW97" i="33"/>
  <c r="AK97" i="33"/>
  <c r="BG97" i="33" s="1"/>
  <c r="NO98" i="33"/>
  <c r="AT97" i="33"/>
  <c r="BP97" i="33" s="1"/>
  <c r="BF98" i="33"/>
  <c r="CB98" i="33" s="1"/>
  <c r="OD98" i="33"/>
  <c r="AF95" i="32"/>
  <c r="Y95" i="32"/>
  <c r="JN97" i="33" l="1"/>
  <c r="JJ97" i="33"/>
  <c r="LY98" i="33"/>
  <c r="HA97" i="33"/>
  <c r="QI97" i="33" s="1"/>
  <c r="PM97" i="33" s="1"/>
  <c r="EM97" i="33" s="1"/>
  <c r="HF98" i="33"/>
  <c r="QN98" i="33" s="1"/>
  <c r="PR98" i="33" s="1"/>
  <c r="ER98" i="33" s="1"/>
  <c r="GO97" i="33"/>
  <c r="PW97" i="33" s="1"/>
  <c r="PA97" i="33" s="1"/>
  <c r="EA97" i="33" s="1"/>
  <c r="LI97" i="33"/>
  <c r="GG97" i="33" s="1"/>
  <c r="GX97" i="33"/>
  <c r="QF97" i="33" s="1"/>
  <c r="PJ97" i="33" s="1"/>
  <c r="EJ97" i="33" s="1"/>
  <c r="DP97" i="33"/>
  <c r="FH97" i="33" s="1"/>
  <c r="MX97" i="33" s="1"/>
  <c r="DL97" i="33"/>
  <c r="FD97" i="33" s="1"/>
  <c r="MT97" i="33" s="1"/>
  <c r="CL97" i="33"/>
  <c r="CK98" i="33"/>
  <c r="CX98" i="33"/>
  <c r="CV99" i="33"/>
  <c r="NW98" i="33"/>
  <c r="BA97" i="33"/>
  <c r="BW97" i="33" s="1"/>
  <c r="AA98" i="33"/>
  <c r="IM98" i="33"/>
  <c r="AV97" i="33"/>
  <c r="BR97" i="33" s="1"/>
  <c r="AM99" i="33"/>
  <c r="IY99" i="33"/>
  <c r="NH99" i="33"/>
  <c r="CC97" i="33"/>
  <c r="KY97" i="33"/>
  <c r="FW97" i="33" s="1"/>
  <c r="KV96" i="33"/>
  <c r="FT96" i="33" s="1"/>
  <c r="Z95" i="32"/>
  <c r="AC95" i="32" s="1"/>
  <c r="AE96" i="32"/>
  <c r="AJ95" i="32"/>
  <c r="LC97" i="33"/>
  <c r="GA97" i="33" s="1"/>
  <c r="LG97" i="33" l="1"/>
  <c r="GE97" i="33" s="1"/>
  <c r="JP99" i="33"/>
  <c r="JE98" i="33"/>
  <c r="JR98" i="33"/>
  <c r="LQ98" i="33"/>
  <c r="HK97" i="33"/>
  <c r="JY97" i="33" s="1"/>
  <c r="HW97" i="33"/>
  <c r="KK97" i="33" s="1"/>
  <c r="MH99" i="33"/>
  <c r="IB98" i="33"/>
  <c r="KP98" i="33" s="1"/>
  <c r="MC98" i="33"/>
  <c r="GV97" i="33"/>
  <c r="QD97" i="33" s="1"/>
  <c r="PH97" i="33" s="1"/>
  <c r="EH97" i="33" s="1"/>
  <c r="GZ97" i="33"/>
  <c r="MB98" i="33" s="1"/>
  <c r="RG97" i="33"/>
  <c r="OS97" i="33"/>
  <c r="LZ98" i="33"/>
  <c r="HT97" i="33"/>
  <c r="KH97" i="33" s="1"/>
  <c r="DH97" i="33"/>
  <c r="EZ97" i="33" s="1"/>
  <c r="MP97" i="33" s="1"/>
  <c r="JF97" i="33"/>
  <c r="DR99" i="33"/>
  <c r="FJ99" i="33" s="1"/>
  <c r="MZ99" i="33" s="1"/>
  <c r="DT98" i="33"/>
  <c r="FL98" i="33" s="1"/>
  <c r="NB98" i="33" s="1"/>
  <c r="DG98" i="33"/>
  <c r="EY98" i="33" s="1"/>
  <c r="MO98" i="33" s="1"/>
  <c r="CY97" i="33"/>
  <c r="CS97" i="33"/>
  <c r="CN97" i="33"/>
  <c r="RE97" i="33"/>
  <c r="RA97" i="33"/>
  <c r="QT96" i="33"/>
  <c r="QW97" i="33"/>
  <c r="GQ98" i="33"/>
  <c r="LS99" i="33" s="1"/>
  <c r="KU97" i="33"/>
  <c r="FS97" i="33" s="1"/>
  <c r="GR97" i="33"/>
  <c r="PZ97" i="33" s="1"/>
  <c r="PD97" i="33" s="1"/>
  <c r="ED97" i="33" s="1"/>
  <c r="IF99" i="33"/>
  <c r="T99" i="33"/>
  <c r="HR97" i="33"/>
  <c r="KF97" i="33" s="1"/>
  <c r="AI98" i="33"/>
  <c r="IU98" i="33"/>
  <c r="BI99" i="33"/>
  <c r="CE99" i="33" s="1"/>
  <c r="AW98" i="33"/>
  <c r="BS98" i="33" s="1"/>
  <c r="OQ97" i="33"/>
  <c r="OM97" i="33"/>
  <c r="OF96" i="33"/>
  <c r="OI97" i="33"/>
  <c r="AI95" i="32"/>
  <c r="LD97" i="33"/>
  <c r="GB97" i="33" s="1"/>
  <c r="LL98" i="33"/>
  <c r="GJ98" i="33" s="1"/>
  <c r="LX98" i="33" l="1"/>
  <c r="HB99" i="33"/>
  <c r="MD100" i="33" s="1"/>
  <c r="JH97" i="33"/>
  <c r="JM97" i="33"/>
  <c r="JS97" i="33"/>
  <c r="HD98" i="33"/>
  <c r="HZ98" i="33" s="1"/>
  <c r="KN98" i="33" s="1"/>
  <c r="HV97" i="33"/>
  <c r="KJ97" i="33" s="1"/>
  <c r="QH97" i="33"/>
  <c r="PL97" i="33" s="1"/>
  <c r="EL97" i="33" s="1"/>
  <c r="DU97" i="33"/>
  <c r="FM97" i="33" s="1"/>
  <c r="HE97" i="33" s="1"/>
  <c r="IA97" i="33" s="1"/>
  <c r="KO97" i="33" s="1"/>
  <c r="DO97" i="33"/>
  <c r="FG97" i="33" s="1"/>
  <c r="MW97" i="33" s="1"/>
  <c r="DJ97" i="33"/>
  <c r="FB97" i="33" s="1"/>
  <c r="MR97" i="33" s="1"/>
  <c r="HM98" i="33"/>
  <c r="KA98" i="33" s="1"/>
  <c r="CO98" i="33"/>
  <c r="DA99" i="33"/>
  <c r="RJ98" i="33"/>
  <c r="RB97" i="33"/>
  <c r="QS97" i="33"/>
  <c r="PY98" i="33"/>
  <c r="PC98" i="33" s="1"/>
  <c r="EC98" i="33" s="1"/>
  <c r="LB97" i="33"/>
  <c r="FZ97" i="33" s="1"/>
  <c r="GT97" i="33"/>
  <c r="LV98" i="33" s="1"/>
  <c r="QJ99" i="33"/>
  <c r="PN99" i="33" s="1"/>
  <c r="EN99" i="33" s="1"/>
  <c r="HN97" i="33"/>
  <c r="KB97" i="33" s="1"/>
  <c r="LT98" i="33"/>
  <c r="OE97" i="33"/>
  <c r="BE98" i="33"/>
  <c r="CA98" i="33" s="1"/>
  <c r="AP99" i="33"/>
  <c r="BL99" i="33" s="1"/>
  <c r="NM98" i="33"/>
  <c r="NQ98" i="33"/>
  <c r="NI98" i="33"/>
  <c r="NU98" i="33"/>
  <c r="NJ97" i="33"/>
  <c r="ON97" i="33"/>
  <c r="OV98" i="33"/>
  <c r="KX97" i="33"/>
  <c r="FV97" i="33" s="1"/>
  <c r="AG96" i="32"/>
  <c r="AD95" i="32"/>
  <c r="HX99" i="33" l="1"/>
  <c r="KL99" i="33" s="1"/>
  <c r="MF99" i="33"/>
  <c r="QL98" i="33"/>
  <c r="PP98" i="33" s="1"/>
  <c r="EP98" i="33" s="1"/>
  <c r="NC97" i="33"/>
  <c r="JI98" i="33"/>
  <c r="JU99" i="33"/>
  <c r="LF97" i="33"/>
  <c r="GD97" i="33" s="1"/>
  <c r="OP97" i="33" s="1"/>
  <c r="GY97" i="33"/>
  <c r="MA98" i="33" s="1"/>
  <c r="QM97" i="33"/>
  <c r="PQ97" i="33" s="1"/>
  <c r="EQ97" i="33" s="1"/>
  <c r="MG98" i="33"/>
  <c r="DW99" i="33"/>
  <c r="FO99" i="33" s="1"/>
  <c r="NE99" i="33" s="1"/>
  <c r="DK98" i="33"/>
  <c r="FC98" i="33" s="1"/>
  <c r="MS98" i="33" s="1"/>
  <c r="CW98" i="33"/>
  <c r="CH99" i="33"/>
  <c r="QZ97" i="33"/>
  <c r="QV97" i="33"/>
  <c r="GU98" i="33"/>
  <c r="HQ98" i="33" s="1"/>
  <c r="KE98" i="33" s="1"/>
  <c r="LH99" i="33"/>
  <c r="QB97" i="33"/>
  <c r="PF97" i="33" s="1"/>
  <c r="EF97" i="33" s="1"/>
  <c r="HP97" i="33"/>
  <c r="KD97" i="33" s="1"/>
  <c r="OL97" i="33"/>
  <c r="IH97" i="33"/>
  <c r="V97" i="33"/>
  <c r="NP98" i="33"/>
  <c r="IK98" i="33"/>
  <c r="Y98" i="33"/>
  <c r="NT98" i="33"/>
  <c r="U98" i="33"/>
  <c r="AQ98" i="33" s="1"/>
  <c r="IG98" i="33"/>
  <c r="NZ99" i="33"/>
  <c r="AC98" i="33"/>
  <c r="AY98" i="33" s="1"/>
  <c r="BU98" i="33" s="1"/>
  <c r="IO98" i="33"/>
  <c r="NR98" i="33"/>
  <c r="IS98" i="33"/>
  <c r="AG98" i="33"/>
  <c r="OH97" i="33"/>
  <c r="S96" i="32"/>
  <c r="T96" i="32" s="1"/>
  <c r="AA96" i="32"/>
  <c r="KW98" i="33"/>
  <c r="FU98" i="33" s="1"/>
  <c r="LJ98" i="33" l="1"/>
  <c r="GH98" i="33" s="1"/>
  <c r="RH98" i="33" s="1"/>
  <c r="JQ98" i="33"/>
  <c r="JB99" i="33"/>
  <c r="QG97" i="33"/>
  <c r="PK97" i="33" s="1"/>
  <c r="EK97" i="33" s="1"/>
  <c r="LK97" i="33"/>
  <c r="GI97" i="33" s="1"/>
  <c r="OU97" i="33" s="1"/>
  <c r="HU97" i="33"/>
  <c r="KI97" i="33" s="1"/>
  <c r="RD97" i="33"/>
  <c r="HG99" i="33"/>
  <c r="QO99" i="33" s="1"/>
  <c r="PS99" i="33" s="1"/>
  <c r="ES99" i="33" s="1"/>
  <c r="GF99" i="33"/>
  <c r="RF99" i="33" s="1"/>
  <c r="DD99" i="33"/>
  <c r="EV99" i="33" s="1"/>
  <c r="ML99" i="33" s="1"/>
  <c r="DS98" i="33"/>
  <c r="FK98" i="33" s="1"/>
  <c r="NA98" i="33" s="1"/>
  <c r="CQ98" i="33"/>
  <c r="QU98" i="33"/>
  <c r="LW99" i="33"/>
  <c r="QC98" i="33"/>
  <c r="PG98" i="33" s="1"/>
  <c r="EG98" i="33" s="1"/>
  <c r="KZ97" i="33"/>
  <c r="BM98" i="33"/>
  <c r="AU98" i="33"/>
  <c r="BQ98" i="33" s="1"/>
  <c r="AR97" i="33"/>
  <c r="BN97" i="33" s="1"/>
  <c r="AD98" i="33"/>
  <c r="IP98" i="33"/>
  <c r="IX99" i="33"/>
  <c r="AL99" i="33"/>
  <c r="AF98" i="33"/>
  <c r="IR98" i="33"/>
  <c r="IN98" i="33"/>
  <c r="AB98" i="33"/>
  <c r="NL98" i="33"/>
  <c r="NV100" i="33"/>
  <c r="BC98" i="33"/>
  <c r="BY98" i="33" s="1"/>
  <c r="OG98" i="33"/>
  <c r="U96" i="32"/>
  <c r="V96" i="32" s="1"/>
  <c r="OR99" i="33" l="1"/>
  <c r="RI97" i="33"/>
  <c r="OT98" i="33"/>
  <c r="JK98" i="33"/>
  <c r="HC98" i="33"/>
  <c r="QK98" i="33" s="1"/>
  <c r="PO98" i="33" s="1"/>
  <c r="EO98" i="33" s="1"/>
  <c r="LE97" i="33"/>
  <c r="GC97" i="33" s="1"/>
  <c r="RC97" i="33" s="1"/>
  <c r="IC99" i="33"/>
  <c r="KQ99" i="33" s="1"/>
  <c r="MI100" i="33"/>
  <c r="LM99" i="33"/>
  <c r="GK99" i="33" s="1"/>
  <c r="RK99" i="33" s="1"/>
  <c r="FX97" i="33"/>
  <c r="OJ97" i="33" s="1"/>
  <c r="GN99" i="33"/>
  <c r="PV99" i="33" s="1"/>
  <c r="OZ99" i="33" s="1"/>
  <c r="DZ99" i="33" s="1"/>
  <c r="DM98" i="33"/>
  <c r="FE98" i="33" s="1"/>
  <c r="MU98" i="33" s="1"/>
  <c r="CI98" i="33"/>
  <c r="CU98" i="33"/>
  <c r="CJ97" i="33"/>
  <c r="CM98" i="33"/>
  <c r="NN98" i="33"/>
  <c r="NX99" i="33"/>
  <c r="AH100" i="33"/>
  <c r="BD100" i="33" s="1"/>
  <c r="BZ100" i="33" s="1"/>
  <c r="IT100" i="33"/>
  <c r="BB98" i="33"/>
  <c r="BX98" i="33" s="1"/>
  <c r="NY98" i="33"/>
  <c r="AX98" i="33"/>
  <c r="BT98" i="33" s="1"/>
  <c r="AZ98" i="33"/>
  <c r="BV98" i="33" s="1"/>
  <c r="NK99" i="33"/>
  <c r="X98" i="33"/>
  <c r="AT98" i="33" s="1"/>
  <c r="IJ98" i="33"/>
  <c r="BH99" i="33"/>
  <c r="CD99" i="33" s="1"/>
  <c r="LA98" i="33"/>
  <c r="FY98" i="33" s="1"/>
  <c r="W96" i="32"/>
  <c r="AB96" i="32"/>
  <c r="HY98" i="33" l="1"/>
  <c r="KM98" i="33" s="1"/>
  <c r="ME99" i="33"/>
  <c r="NS98" i="33"/>
  <c r="AE98" i="33" s="1"/>
  <c r="JO98" i="33"/>
  <c r="JC98" i="33"/>
  <c r="JG98" i="33"/>
  <c r="JD97" i="33"/>
  <c r="OO97" i="33"/>
  <c r="OW99" i="33"/>
  <c r="QX97" i="33"/>
  <c r="GW98" i="33"/>
  <c r="QE98" i="33" s="1"/>
  <c r="PI98" i="33" s="1"/>
  <c r="EI98" i="33" s="1"/>
  <c r="LP100" i="33"/>
  <c r="HJ99" i="33"/>
  <c r="JX99" i="33" s="1"/>
  <c r="DE98" i="33"/>
  <c r="EW98" i="33" s="1"/>
  <c r="MM98" i="33" s="1"/>
  <c r="DI98" i="33"/>
  <c r="FA98" i="33" s="1"/>
  <c r="MQ98" i="33" s="1"/>
  <c r="DQ98" i="33"/>
  <c r="FI98" i="33" s="1"/>
  <c r="MY98" i="33" s="1"/>
  <c r="DF97" i="33"/>
  <c r="EX97" i="33" s="1"/>
  <c r="MN97" i="33" s="1"/>
  <c r="CT98" i="33"/>
  <c r="CZ99" i="33"/>
  <c r="CR98" i="33"/>
  <c r="CV100" i="33"/>
  <c r="CP98" i="33"/>
  <c r="QY98" i="33"/>
  <c r="HA98" i="33"/>
  <c r="MC99" i="33" s="1"/>
  <c r="GS98" i="33"/>
  <c r="HO98" i="33" s="1"/>
  <c r="KC98" i="33" s="1"/>
  <c r="LI98" i="33"/>
  <c r="GG98" i="33" s="1"/>
  <c r="IQ98" i="33"/>
  <c r="Z98" i="33"/>
  <c r="IL98" i="33"/>
  <c r="W99" i="33"/>
  <c r="II99" i="33"/>
  <c r="OA100" i="33"/>
  <c r="AK98" i="33"/>
  <c r="IW98" i="33"/>
  <c r="IV99" i="33"/>
  <c r="AJ99" i="33"/>
  <c r="BP98" i="33"/>
  <c r="OK98" i="33"/>
  <c r="AK96" i="32"/>
  <c r="AH96" i="32"/>
  <c r="X96" i="32"/>
  <c r="KT99" i="33"/>
  <c r="FR99" i="33" s="1"/>
  <c r="GP97" i="33" l="1"/>
  <c r="LR98" i="33" s="1"/>
  <c r="JT99" i="33"/>
  <c r="JJ98" i="33"/>
  <c r="JN98" i="33"/>
  <c r="JP100" i="33"/>
  <c r="JL98" i="33"/>
  <c r="GO98" i="33"/>
  <c r="HK98" i="33" s="1"/>
  <c r="JY98" i="33" s="1"/>
  <c r="LY99" i="33"/>
  <c r="HS98" i="33"/>
  <c r="KG98" i="33" s="1"/>
  <c r="DL98" i="33"/>
  <c r="FD98" i="33" s="1"/>
  <c r="MT98" i="33" s="1"/>
  <c r="DP98" i="33"/>
  <c r="FH98" i="33" s="1"/>
  <c r="MX98" i="33" s="1"/>
  <c r="DR100" i="33"/>
  <c r="FJ100" i="33" s="1"/>
  <c r="MZ100" i="33" s="1"/>
  <c r="DN98" i="33"/>
  <c r="FF98" i="33" s="1"/>
  <c r="MV98" i="33" s="1"/>
  <c r="DV99" i="33"/>
  <c r="FN99" i="33" s="1"/>
  <c r="ND99" i="33" s="1"/>
  <c r="HW98" i="33"/>
  <c r="KK98" i="33" s="1"/>
  <c r="LU99" i="33"/>
  <c r="CL98" i="33"/>
  <c r="QI98" i="33"/>
  <c r="PM98" i="33" s="1"/>
  <c r="EM98" i="33" s="1"/>
  <c r="RG98" i="33"/>
  <c r="QR99" i="33"/>
  <c r="QA98" i="33"/>
  <c r="PE98" i="33" s="1"/>
  <c r="EE98" i="33" s="1"/>
  <c r="PX97" i="33"/>
  <c r="PB97" i="33" s="1"/>
  <c r="EB97" i="33" s="1"/>
  <c r="HL97" i="33"/>
  <c r="JZ97" i="33" s="1"/>
  <c r="GX98" i="33"/>
  <c r="QF98" i="33" s="1"/>
  <c r="GV98" i="33"/>
  <c r="QD98" i="33" s="1"/>
  <c r="PH98" i="33" s="1"/>
  <c r="EH98" i="33" s="1"/>
  <c r="OS98" i="33"/>
  <c r="NW99" i="33"/>
  <c r="NO99" i="33"/>
  <c r="BF99" i="33"/>
  <c r="CB99" i="33" s="1"/>
  <c r="IY100" i="33"/>
  <c r="AM100" i="33"/>
  <c r="AS99" i="33"/>
  <c r="BO99" i="33" s="1"/>
  <c r="BG98" i="33"/>
  <c r="CC98" i="33" s="1"/>
  <c r="AV98" i="33"/>
  <c r="BR98" i="33" s="1"/>
  <c r="BA98" i="33"/>
  <c r="BW98" i="33" s="1"/>
  <c r="OD99" i="33"/>
  <c r="AF96" i="32"/>
  <c r="Y96" i="32"/>
  <c r="LC98" i="33"/>
  <c r="GA98" i="33" s="1"/>
  <c r="HB100" i="33" l="1"/>
  <c r="MD101" i="33" s="1"/>
  <c r="PW98" i="33"/>
  <c r="PA98" i="33" s="1"/>
  <c r="EA98" i="33" s="1"/>
  <c r="LQ99" i="33"/>
  <c r="HF99" i="33"/>
  <c r="MH100" i="33" s="1"/>
  <c r="GZ98" i="33"/>
  <c r="QH98" i="33" s="1"/>
  <c r="PL98" i="33" s="1"/>
  <c r="EL98" i="33" s="1"/>
  <c r="DH98" i="33"/>
  <c r="EZ98" i="33" s="1"/>
  <c r="MP98" i="33" s="1"/>
  <c r="JF98" i="33"/>
  <c r="CN98" i="33"/>
  <c r="CX99" i="33"/>
  <c r="CY98" i="33"/>
  <c r="CK99" i="33"/>
  <c r="CS98" i="33"/>
  <c r="HX100" i="33"/>
  <c r="KL100" i="33" s="1"/>
  <c r="RA98" i="33"/>
  <c r="HT98" i="33"/>
  <c r="KH98" i="33" s="1"/>
  <c r="LZ99" i="33"/>
  <c r="GR98" i="33"/>
  <c r="HN98" i="33" s="1"/>
  <c r="KB98" i="33" s="1"/>
  <c r="HR98" i="33"/>
  <c r="KF98" i="33" s="1"/>
  <c r="LX99" i="33"/>
  <c r="IU99" i="33"/>
  <c r="AI99" i="33"/>
  <c r="BI100" i="33"/>
  <c r="CE100" i="33" s="1"/>
  <c r="IM99" i="33"/>
  <c r="AA99" i="33"/>
  <c r="NH100" i="33"/>
  <c r="OM98" i="33"/>
  <c r="AE97" i="32"/>
  <c r="Z96" i="32"/>
  <c r="AC96" i="32" s="1"/>
  <c r="AJ96" i="32"/>
  <c r="LG98" i="33"/>
  <c r="GE98" i="33" s="1"/>
  <c r="KV97" i="33"/>
  <c r="FT97" i="33" s="1"/>
  <c r="LB98" i="33"/>
  <c r="FZ98" i="33" s="1"/>
  <c r="KY98" i="33"/>
  <c r="FW98" i="33" s="1"/>
  <c r="PJ98" i="33"/>
  <c r="EJ98" i="33" s="1"/>
  <c r="KU98" i="33" l="1"/>
  <c r="FS98" i="33" s="1"/>
  <c r="QS98" i="33" s="1"/>
  <c r="QJ100" i="33"/>
  <c r="PN100" i="33" s="1"/>
  <c r="EN100" i="33" s="1"/>
  <c r="QN99" i="33"/>
  <c r="PR99" i="33" s="1"/>
  <c r="IB99" i="33"/>
  <c r="KP99" i="33" s="1"/>
  <c r="JS98" i="33"/>
  <c r="JR99" i="33"/>
  <c r="JM98" i="33"/>
  <c r="JE99" i="33"/>
  <c r="MB99" i="33"/>
  <c r="HV98" i="33"/>
  <c r="KJ98" i="33" s="1"/>
  <c r="DJ98" i="33"/>
  <c r="FB98" i="33" s="1"/>
  <c r="MR98" i="33" s="1"/>
  <c r="JH98" i="33"/>
  <c r="DT99" i="33"/>
  <c r="FL99" i="33" s="1"/>
  <c r="NB99" i="33" s="1"/>
  <c r="DO98" i="33"/>
  <c r="FG98" i="33" s="1"/>
  <c r="GY98" i="33" s="1"/>
  <c r="HU98" i="33" s="1"/>
  <c r="KI98" i="33" s="1"/>
  <c r="DG99" i="33"/>
  <c r="EY99" i="33" s="1"/>
  <c r="MO99" i="33" s="1"/>
  <c r="DU98" i="33"/>
  <c r="FM98" i="33" s="1"/>
  <c r="NC98" i="33" s="1"/>
  <c r="LL99" i="33"/>
  <c r="ER99" i="33"/>
  <c r="DA100" i="33"/>
  <c r="RE98" i="33"/>
  <c r="QW98" i="33"/>
  <c r="QZ98" i="33"/>
  <c r="QT97" i="33"/>
  <c r="PZ98" i="33"/>
  <c r="PD98" i="33" s="1"/>
  <c r="ED98" i="33" s="1"/>
  <c r="LT99" i="33"/>
  <c r="GQ99" i="33"/>
  <c r="LS100" i="33" s="1"/>
  <c r="GT98" i="33"/>
  <c r="QB98" i="33" s="1"/>
  <c r="BE99" i="33"/>
  <c r="CA99" i="33" s="1"/>
  <c r="AW99" i="33"/>
  <c r="BS99" i="33" s="1"/>
  <c r="NQ99" i="33"/>
  <c r="T100" i="33"/>
  <c r="IF100" i="33"/>
  <c r="OQ98" i="33"/>
  <c r="OL98" i="33"/>
  <c r="OI98" i="33"/>
  <c r="OE98" i="33"/>
  <c r="OF97" i="33"/>
  <c r="LD98" i="33"/>
  <c r="GB98" i="33" s="1"/>
  <c r="LF98" i="33"/>
  <c r="GD98" i="33" s="1"/>
  <c r="LH100" i="33"/>
  <c r="GF100" i="33" s="1"/>
  <c r="AI96" i="32"/>
  <c r="HE98" i="33" l="1"/>
  <c r="IA98" i="33" s="1"/>
  <c r="KO98" i="33" s="1"/>
  <c r="MW98" i="33"/>
  <c r="JU100" i="33"/>
  <c r="HD99" i="33"/>
  <c r="QL99" i="33" s="1"/>
  <c r="PP99" i="33" s="1"/>
  <c r="EP99" i="33" s="1"/>
  <c r="GJ99" i="33"/>
  <c r="RJ99" i="33" s="1"/>
  <c r="MA99" i="33"/>
  <c r="QG98" i="33"/>
  <c r="PK98" i="33" s="1"/>
  <c r="EK98" i="33" s="1"/>
  <c r="DW100" i="33"/>
  <c r="FO100" i="33" s="1"/>
  <c r="NE100" i="33" s="1"/>
  <c r="QM98" i="33"/>
  <c r="PQ98" i="33" s="1"/>
  <c r="EQ98" i="33" s="1"/>
  <c r="CW99" i="33"/>
  <c r="CO99" i="33"/>
  <c r="RF100" i="33"/>
  <c r="RD98" i="33"/>
  <c r="RB98" i="33"/>
  <c r="HM99" i="33"/>
  <c r="KA99" i="33" s="1"/>
  <c r="PY99" i="33"/>
  <c r="PC99" i="33" s="1"/>
  <c r="EC99" i="33" s="1"/>
  <c r="LV99" i="33"/>
  <c r="HP98" i="33"/>
  <c r="KD98" i="33" s="1"/>
  <c r="NJ98" i="33"/>
  <c r="NZ100" i="33"/>
  <c r="AP100" i="33"/>
  <c r="BL100" i="33" s="1"/>
  <c r="IO99" i="33"/>
  <c r="AC99" i="33"/>
  <c r="NM99" i="33"/>
  <c r="NI99" i="33"/>
  <c r="NP99" i="33"/>
  <c r="NU99" i="33"/>
  <c r="OR100" i="33"/>
  <c r="OP98" i="33"/>
  <c r="ON98" i="33"/>
  <c r="AD96" i="32"/>
  <c r="AG97" i="32"/>
  <c r="KX98" i="33"/>
  <c r="FV98" i="33" s="1"/>
  <c r="PF98" i="33"/>
  <c r="EF98" i="33" s="1"/>
  <c r="MG99" i="33" l="1"/>
  <c r="LE98" i="33"/>
  <c r="GC98" i="33" s="1"/>
  <c r="HG100" i="33"/>
  <c r="QO100" i="33" s="1"/>
  <c r="PS100" i="33" s="1"/>
  <c r="ES100" i="33" s="1"/>
  <c r="MF100" i="33"/>
  <c r="JQ99" i="33"/>
  <c r="JI99" i="33"/>
  <c r="HZ99" i="33"/>
  <c r="KN99" i="33" s="1"/>
  <c r="OV99" i="33"/>
  <c r="DK99" i="33"/>
  <c r="FC99" i="33" s="1"/>
  <c r="MS99" i="33" s="1"/>
  <c r="DS99" i="33"/>
  <c r="FK99" i="33" s="1"/>
  <c r="NA99" i="33" s="1"/>
  <c r="CH100" i="33"/>
  <c r="RC98" i="33"/>
  <c r="QV98" i="33"/>
  <c r="HC99" i="33"/>
  <c r="ME100" i="33" s="1"/>
  <c r="GU99" i="33"/>
  <c r="HQ99" i="33" s="1"/>
  <c r="KE99" i="33" s="1"/>
  <c r="LJ99" i="33"/>
  <c r="GH99" i="33" s="1"/>
  <c r="NT99" i="33"/>
  <c r="IN99" i="33"/>
  <c r="AB99" i="33"/>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IC100" i="33" l="1"/>
  <c r="KQ100" i="33" s="1"/>
  <c r="MI101" i="33"/>
  <c r="JB100" i="33"/>
  <c r="DD100" i="33"/>
  <c r="EV100" i="33" s="1"/>
  <c r="ML100" i="33" s="1"/>
  <c r="QK99" i="33"/>
  <c r="PO99" i="33" s="1"/>
  <c r="EO99" i="33" s="1"/>
  <c r="HY99" i="33"/>
  <c r="KM99" i="33" s="1"/>
  <c r="CM99" i="33"/>
  <c r="CQ99" i="33"/>
  <c r="RI98" i="33"/>
  <c r="RH99" i="33"/>
  <c r="QX98" i="33"/>
  <c r="QU99" i="33"/>
  <c r="QC99" i="33"/>
  <c r="PG99" i="33" s="1"/>
  <c r="EG99" i="33" s="1"/>
  <c r="LW100" i="33"/>
  <c r="LM100" i="33"/>
  <c r="GK100" i="33" s="1"/>
  <c r="OT99" i="33"/>
  <c r="NL99" i="33"/>
  <c r="IP99" i="33"/>
  <c r="AD99" i="33"/>
  <c r="AQ99" i="33"/>
  <c r="BM99" i="33" s="1"/>
  <c r="AR98" i="33"/>
  <c r="BN98" i="33" s="1"/>
  <c r="AF99" i="33"/>
  <c r="IR99" i="33"/>
  <c r="AH101" i="33"/>
  <c r="BD101" i="33" s="1"/>
  <c r="IT101" i="33"/>
  <c r="BC99" i="33"/>
  <c r="BY99" i="33" s="1"/>
  <c r="AX99" i="33"/>
  <c r="BT99" i="33" s="1"/>
  <c r="NS99" i="33"/>
  <c r="BH100" i="33"/>
  <c r="CD100" i="33" s="1"/>
  <c r="NX100" i="33"/>
  <c r="OU98" i="33"/>
  <c r="OG99" i="33"/>
  <c r="OJ98" i="33"/>
  <c r="U97" i="32"/>
  <c r="V97" i="32" s="1"/>
  <c r="AB97" i="32" s="1"/>
  <c r="JG99" i="33" l="1"/>
  <c r="JK99" i="33"/>
  <c r="GN100" i="33"/>
  <c r="PV100" i="33" s="1"/>
  <c r="OZ100" i="33" s="1"/>
  <c r="DZ100" i="33" s="1"/>
  <c r="DM99" i="33"/>
  <c r="FE99" i="33" s="1"/>
  <c r="MU99" i="33" s="1"/>
  <c r="DI99" i="33"/>
  <c r="FA99" i="33" s="1"/>
  <c r="MQ99" i="33" s="1"/>
  <c r="CU99" i="33"/>
  <c r="CJ98" i="33"/>
  <c r="CP99" i="33"/>
  <c r="CI99" i="33"/>
  <c r="CZ100" i="33"/>
  <c r="RK100" i="33"/>
  <c r="GS99" i="33"/>
  <c r="LU100" i="33" s="1"/>
  <c r="OW100" i="33"/>
  <c r="AJ100" i="33"/>
  <c r="BF100" i="33" s="1"/>
  <c r="IV100" i="33"/>
  <c r="NN99" i="33"/>
  <c r="NY99" i="33"/>
  <c r="AZ99" i="33"/>
  <c r="BV99" i="33" s="1"/>
  <c r="NK100" i="33"/>
  <c r="AE99" i="33"/>
  <c r="IQ99" i="33"/>
  <c r="IJ99" i="33"/>
  <c r="X99" i="33"/>
  <c r="BZ101" i="33"/>
  <c r="LP101" i="33"/>
  <c r="OA101" i="33"/>
  <c r="BB99" i="33"/>
  <c r="BX99" i="33" s="1"/>
  <c r="W97" i="32"/>
  <c r="AH97" i="32" s="1"/>
  <c r="LA99" i="33"/>
  <c r="FY99" i="33" s="1"/>
  <c r="LI99" i="33"/>
  <c r="GG99" i="33" s="1"/>
  <c r="JT100" i="33" l="1"/>
  <c r="JO99" i="33"/>
  <c r="JC99" i="33"/>
  <c r="JJ99" i="33"/>
  <c r="JD98" i="33"/>
  <c r="HJ100" i="33"/>
  <c r="JX100" i="33" s="1"/>
  <c r="GW99" i="33"/>
  <c r="QE99" i="33" s="1"/>
  <c r="DF98" i="33"/>
  <c r="EX98" i="33" s="1"/>
  <c r="MN98" i="33" s="1"/>
  <c r="DE99" i="33"/>
  <c r="EW99" i="33" s="1"/>
  <c r="MM99" i="33" s="1"/>
  <c r="DL99" i="33"/>
  <c r="FD99" i="33" s="1"/>
  <c r="MT99" i="33" s="1"/>
  <c r="DV100" i="33"/>
  <c r="FN100" i="33" s="1"/>
  <c r="ND100" i="33" s="1"/>
  <c r="DQ99" i="33"/>
  <c r="FI99" i="33" s="1"/>
  <c r="MY99" i="33" s="1"/>
  <c r="CV101" i="33"/>
  <c r="CT99" i="33"/>
  <c r="CR99" i="33"/>
  <c r="RG99" i="33"/>
  <c r="QY99" i="33"/>
  <c r="HO99" i="33"/>
  <c r="KC99" i="33" s="1"/>
  <c r="QA99" i="33"/>
  <c r="PE99" i="33" s="1"/>
  <c r="EE99" i="33" s="1"/>
  <c r="GV99" i="33"/>
  <c r="LX100" i="33" s="1"/>
  <c r="AT99" i="33"/>
  <c r="BP99" i="33" s="1"/>
  <c r="II100" i="33"/>
  <c r="W100" i="33"/>
  <c r="AK99" i="33"/>
  <c r="IW99" i="33"/>
  <c r="CB100" i="33"/>
  <c r="GP98" i="33"/>
  <c r="KT100" i="33"/>
  <c r="FR100" i="33" s="1"/>
  <c r="IY101" i="33"/>
  <c r="AM101" i="33"/>
  <c r="BI101" i="33" s="1"/>
  <c r="CE101" i="33" s="1"/>
  <c r="Z99" i="33"/>
  <c r="IL99" i="33"/>
  <c r="BA99" i="33"/>
  <c r="BW99" i="33" s="1"/>
  <c r="OS99" i="33"/>
  <c r="OK99" i="33"/>
  <c r="AK97" i="32"/>
  <c r="X97" i="32"/>
  <c r="Y97" i="32" s="1"/>
  <c r="PI99" i="33"/>
  <c r="EI99" i="33" s="1"/>
  <c r="JL99" i="33" l="1"/>
  <c r="JN99" i="33"/>
  <c r="JP101" i="33"/>
  <c r="GO99" i="33"/>
  <c r="HK99" i="33" s="1"/>
  <c r="JY99" i="33" s="1"/>
  <c r="HF100" i="33"/>
  <c r="MH101" i="33" s="1"/>
  <c r="HA99" i="33"/>
  <c r="QI99" i="33" s="1"/>
  <c r="PM99" i="33" s="1"/>
  <c r="EM99" i="33" s="1"/>
  <c r="HS99" i="33"/>
  <c r="KG99" i="33" s="1"/>
  <c r="LY100" i="33"/>
  <c r="DN99" i="33"/>
  <c r="FF99" i="33" s="1"/>
  <c r="MV99" i="33" s="1"/>
  <c r="DP99" i="33"/>
  <c r="FH99" i="33" s="1"/>
  <c r="MX99" i="33" s="1"/>
  <c r="DR101" i="33"/>
  <c r="FJ101" i="33" s="1"/>
  <c r="MZ101" i="33" s="1"/>
  <c r="HR99" i="33"/>
  <c r="KF99" i="33" s="1"/>
  <c r="DA101" i="33"/>
  <c r="CS99" i="33"/>
  <c r="CX100" i="33"/>
  <c r="CL99" i="33"/>
  <c r="QR100" i="33"/>
  <c r="QD99" i="33"/>
  <c r="PH99" i="33" s="1"/>
  <c r="EH99" i="33" s="1"/>
  <c r="OD100" i="33"/>
  <c r="NO100" i="33"/>
  <c r="NH101" i="33"/>
  <c r="AS100" i="33"/>
  <c r="BO100" i="33" s="1"/>
  <c r="NW100" i="33"/>
  <c r="AV99" i="33"/>
  <c r="BR99" i="33" s="1"/>
  <c r="PX98" i="33"/>
  <c r="PB98" i="33" s="1"/>
  <c r="EB98" i="33" s="1"/>
  <c r="LR99" i="33"/>
  <c r="HL98" i="33"/>
  <c r="JZ98" i="33" s="1"/>
  <c r="BG99" i="33"/>
  <c r="CC99" i="33" s="1"/>
  <c r="AF97" i="32"/>
  <c r="LC99" i="33"/>
  <c r="GA99" i="33" s="1"/>
  <c r="KY99" i="33"/>
  <c r="FW99" i="33" s="1"/>
  <c r="AE98" i="32"/>
  <c r="Z97" i="32"/>
  <c r="AC97" i="32" s="1"/>
  <c r="AJ97" i="32"/>
  <c r="IB100" i="33" l="1"/>
  <c r="KP100" i="33" s="1"/>
  <c r="QN100" i="33"/>
  <c r="PR100" i="33" s="1"/>
  <c r="ER100" i="33" s="1"/>
  <c r="MC100" i="33"/>
  <c r="HW99" i="33"/>
  <c r="KK99" i="33" s="1"/>
  <c r="PW99" i="33"/>
  <c r="PA99" i="33" s="1"/>
  <c r="EA99" i="33" s="1"/>
  <c r="JU101" i="33"/>
  <c r="JF99" i="33"/>
  <c r="JR100" i="33"/>
  <c r="JM99" i="33"/>
  <c r="LQ100" i="33"/>
  <c r="HB101" i="33"/>
  <c r="HX101" i="33" s="1"/>
  <c r="KL101" i="33" s="1"/>
  <c r="GZ99" i="33"/>
  <c r="MB100" i="33" s="1"/>
  <c r="GX99" i="33"/>
  <c r="HT99" i="33" s="1"/>
  <c r="KH99" i="33" s="1"/>
  <c r="DW101" i="33"/>
  <c r="FO101" i="33" s="1"/>
  <c r="NE101" i="33" s="1"/>
  <c r="DH99" i="33"/>
  <c r="EZ99" i="33" s="1"/>
  <c r="MP99" i="33" s="1"/>
  <c r="DT100" i="33"/>
  <c r="FL100" i="33" s="1"/>
  <c r="NB100" i="33" s="1"/>
  <c r="DO99" i="33"/>
  <c r="FG99" i="33" s="1"/>
  <c r="MW99" i="33" s="1"/>
  <c r="CY99" i="33"/>
  <c r="CK100" i="33"/>
  <c r="CN99" i="33"/>
  <c r="QW99" i="33"/>
  <c r="RA99" i="33"/>
  <c r="KV98" i="33"/>
  <c r="FT98" i="33" s="1"/>
  <c r="LL100" i="33"/>
  <c r="GJ100" i="33" s="1"/>
  <c r="AI100" i="33"/>
  <c r="BE100" i="33" s="1"/>
  <c r="CA100" i="33" s="1"/>
  <c r="IU100" i="33"/>
  <c r="GR99" i="33"/>
  <c r="AA100" i="33"/>
  <c r="IM100" i="33"/>
  <c r="T101" i="33"/>
  <c r="IF101" i="33"/>
  <c r="OI99" i="33"/>
  <c r="OM99" i="33"/>
  <c r="LB99" i="33"/>
  <c r="FZ99" i="33" s="1"/>
  <c r="LG99" i="33"/>
  <c r="GE99" i="33" s="1"/>
  <c r="AI97" i="32"/>
  <c r="KU99" i="33" l="1"/>
  <c r="FS99" i="33" s="1"/>
  <c r="QH99" i="33"/>
  <c r="PL99" i="33" s="1"/>
  <c r="EL99" i="33" s="1"/>
  <c r="QJ101" i="33"/>
  <c r="PN101" i="33" s="1"/>
  <c r="EN101" i="33" s="1"/>
  <c r="MD102" i="33"/>
  <c r="JH99" i="33"/>
  <c r="JE100" i="33"/>
  <c r="JS99" i="33"/>
  <c r="HV99" i="33"/>
  <c r="KJ99" i="33" s="1"/>
  <c r="HG101" i="33"/>
  <c r="MI102" i="33" s="1"/>
  <c r="LZ100" i="33"/>
  <c r="HD100" i="33"/>
  <c r="HZ100" i="33" s="1"/>
  <c r="KN100" i="33" s="1"/>
  <c r="GY99" i="33"/>
  <c r="HU99" i="33" s="1"/>
  <c r="KI99" i="33" s="1"/>
  <c r="QF99" i="33"/>
  <c r="PJ99" i="33" s="1"/>
  <c r="EJ99" i="33" s="1"/>
  <c r="DJ99" i="33"/>
  <c r="FB99" i="33" s="1"/>
  <c r="MR99" i="33" s="1"/>
  <c r="DG100" i="33"/>
  <c r="EY100" i="33" s="1"/>
  <c r="MO100" i="33" s="1"/>
  <c r="DU99" i="33"/>
  <c r="FM99" i="33" s="1"/>
  <c r="NC99" i="33" s="1"/>
  <c r="CW100" i="33"/>
  <c r="RJ100" i="33"/>
  <c r="RE99" i="33"/>
  <c r="QZ99" i="33"/>
  <c r="QT98" i="33"/>
  <c r="QS99" i="33"/>
  <c r="GT99" i="33"/>
  <c r="LV100" i="33" s="1"/>
  <c r="LF99" i="33"/>
  <c r="OF98" i="33"/>
  <c r="OV100" i="33"/>
  <c r="AP101" i="33"/>
  <c r="BL101" i="33" s="1"/>
  <c r="HN99" i="33"/>
  <c r="KB99" i="33" s="1"/>
  <c r="LT100" i="33"/>
  <c r="PZ99" i="33"/>
  <c r="PD99" i="33" s="1"/>
  <c r="ED99" i="33" s="1"/>
  <c r="NQ100" i="33"/>
  <c r="AW100" i="33"/>
  <c r="BS100" i="33" s="1"/>
  <c r="NJ99" i="33"/>
  <c r="NM100" i="33"/>
  <c r="NZ101" i="33"/>
  <c r="GQ100" i="33"/>
  <c r="OQ99" i="33"/>
  <c r="OE99" i="33"/>
  <c r="OL99" i="33"/>
  <c r="AG98" i="32"/>
  <c r="AD97" i="32"/>
  <c r="HE99" i="33" l="1"/>
  <c r="MG100" i="33" s="1"/>
  <c r="LH101" i="33"/>
  <c r="GF101" i="33" s="1"/>
  <c r="IC101" i="33"/>
  <c r="KQ101" i="33" s="1"/>
  <c r="QO101" i="33"/>
  <c r="PS101" i="33" s="1"/>
  <c r="ES101" i="33" s="1"/>
  <c r="JQ100" i="33"/>
  <c r="QG99" i="33"/>
  <c r="PK99" i="33" s="1"/>
  <c r="EK99" i="33" s="1"/>
  <c r="MA100" i="33"/>
  <c r="MF101" i="33"/>
  <c r="QL100" i="33"/>
  <c r="PP100" i="33" s="1"/>
  <c r="EP100" i="33" s="1"/>
  <c r="LD99" i="33"/>
  <c r="GB99" i="33" s="1"/>
  <c r="RB99" i="33" s="1"/>
  <c r="GD99" i="33"/>
  <c r="OP99" i="33" s="1"/>
  <c r="DS100" i="33"/>
  <c r="FK100" i="33" s="1"/>
  <c r="NA100" i="33" s="1"/>
  <c r="CO100" i="33"/>
  <c r="CH101" i="33"/>
  <c r="RF101" i="33"/>
  <c r="QB99" i="33"/>
  <c r="PF99" i="33" s="1"/>
  <c r="EF99" i="33" s="1"/>
  <c r="HP99" i="33"/>
  <c r="KD99" i="33" s="1"/>
  <c r="LE99" i="33"/>
  <c r="GC99" i="33" s="1"/>
  <c r="KX99" i="33"/>
  <c r="FV99" i="33" s="1"/>
  <c r="IA99" i="33"/>
  <c r="KO99" i="33" s="1"/>
  <c r="QM99" i="33"/>
  <c r="PQ99" i="33" s="1"/>
  <c r="EQ99" i="33" s="1"/>
  <c r="OR101" i="33"/>
  <c r="IK100" i="33"/>
  <c r="Y100" i="33"/>
  <c r="NI100" i="33"/>
  <c r="AC100" i="33"/>
  <c r="IO100" i="33"/>
  <c r="NT100" i="33"/>
  <c r="LS101" i="33"/>
  <c r="HM100" i="33"/>
  <c r="KA100" i="33" s="1"/>
  <c r="PY100" i="33"/>
  <c r="PC100" i="33" s="1"/>
  <c r="EC100" i="33" s="1"/>
  <c r="AL101" i="33"/>
  <c r="BH101" i="33" s="1"/>
  <c r="CD101" i="33" s="1"/>
  <c r="IX101" i="33"/>
  <c r="V99" i="33"/>
  <c r="IH99" i="33"/>
  <c r="NP100" i="33"/>
  <c r="NU100" i="33"/>
  <c r="NR100" i="33"/>
  <c r="NV102" i="33"/>
  <c r="LM101" i="33"/>
  <c r="GK101" i="33" s="1"/>
  <c r="S98" i="32"/>
  <c r="T98" i="32" s="1"/>
  <c r="AA98" i="32"/>
  <c r="JB101" i="33" l="1"/>
  <c r="JI100" i="33"/>
  <c r="LJ100" i="33"/>
  <c r="GH100" i="33" s="1"/>
  <c r="RH100" i="33" s="1"/>
  <c r="ON99" i="33"/>
  <c r="RD99" i="33"/>
  <c r="HC100" i="33"/>
  <c r="HY100" i="33" s="1"/>
  <c r="KM100" i="33" s="1"/>
  <c r="DD101" i="33"/>
  <c r="EV101" i="33" s="1"/>
  <c r="ML101" i="33" s="1"/>
  <c r="DK100" i="33"/>
  <c r="FC100" i="33" s="1"/>
  <c r="MS100" i="33" s="1"/>
  <c r="CZ101" i="33"/>
  <c r="RK101" i="33"/>
  <c r="RC99" i="33"/>
  <c r="QV99" i="33"/>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W101" i="33"/>
  <c r="U98" i="32"/>
  <c r="V98" i="32" s="1"/>
  <c r="AB98" i="32" s="1"/>
  <c r="LK99" i="33"/>
  <c r="GI99" i="33" s="1"/>
  <c r="KZ99" i="33"/>
  <c r="FX99" i="33" s="1"/>
  <c r="JT101" i="33" l="1"/>
  <c r="OT100" i="33"/>
  <c r="QK100" i="33"/>
  <c r="PO100" i="33" s="1"/>
  <c r="EO100" i="33" s="1"/>
  <c r="ME101" i="33"/>
  <c r="GN101" i="33"/>
  <c r="LP102" i="33" s="1"/>
  <c r="DV101" i="33"/>
  <c r="FN101" i="33" s="1"/>
  <c r="ND101" i="33" s="1"/>
  <c r="CM100" i="33"/>
  <c r="CQ100" i="33"/>
  <c r="CJ99" i="33"/>
  <c r="RI99" i="33"/>
  <c r="QX99" i="33"/>
  <c r="QU100" i="33"/>
  <c r="QC100" i="33"/>
  <c r="PG100" i="33" s="1"/>
  <c r="EG100" i="33" s="1"/>
  <c r="LW101" i="33"/>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JD99" i="33" l="1"/>
  <c r="JK100" i="33"/>
  <c r="LI100" i="33"/>
  <c r="GG100" i="33" s="1"/>
  <c r="RG100" i="33" s="1"/>
  <c r="HF101" i="33"/>
  <c r="IB101" i="33" s="1"/>
  <c r="KP101" i="33" s="1"/>
  <c r="DI100" i="33"/>
  <c r="FA100" i="33" s="1"/>
  <c r="MQ100" i="33" s="1"/>
  <c r="JG100" i="33"/>
  <c r="HJ101" i="33"/>
  <c r="JX101" i="33" s="1"/>
  <c r="PV101" i="33"/>
  <c r="OZ101" i="33" s="1"/>
  <c r="DZ101" i="33" s="1"/>
  <c r="DF99" i="33"/>
  <c r="EX99" i="33" s="1"/>
  <c r="MN99" i="33" s="1"/>
  <c r="DM100" i="33"/>
  <c r="FE100" i="33" s="1"/>
  <c r="MU100" i="33" s="1"/>
  <c r="CV102" i="33"/>
  <c r="CI100" i="33"/>
  <c r="CP100" i="33"/>
  <c r="CU100" i="33"/>
  <c r="CR100" i="33"/>
  <c r="CT100" i="33"/>
  <c r="GS100" i="33"/>
  <c r="LU101" i="33" s="1"/>
  <c r="NN100" i="33"/>
  <c r="IY102" i="33"/>
  <c r="AM102" i="33"/>
  <c r="BI102" i="33" s="1"/>
  <c r="NY100" i="33"/>
  <c r="AJ101" i="33"/>
  <c r="IV101" i="33"/>
  <c r="AT100" i="33"/>
  <c r="BP100" i="33" s="1"/>
  <c r="BA100" i="33"/>
  <c r="BW100" i="33" s="1"/>
  <c r="W101" i="33"/>
  <c r="AS101" i="33" s="1"/>
  <c r="II101" i="33"/>
  <c r="AH98" i="32"/>
  <c r="X98" i="32"/>
  <c r="AF98" i="32" s="1"/>
  <c r="LA100" i="33"/>
  <c r="FY100" i="33" s="1"/>
  <c r="GP99" i="33" l="1"/>
  <c r="LR100" i="33" s="1"/>
  <c r="JJ100" i="33"/>
  <c r="JN100" i="33"/>
  <c r="JC100" i="33"/>
  <c r="JL100" i="33"/>
  <c r="JP102" i="33"/>
  <c r="JO100" i="33"/>
  <c r="OS100" i="33"/>
  <c r="GW100" i="33"/>
  <c r="HS100" i="33" s="1"/>
  <c r="KG100" i="33" s="1"/>
  <c r="KT101" i="33"/>
  <c r="FR101" i="33" s="1"/>
  <c r="OD101" i="33" s="1"/>
  <c r="QN101" i="33"/>
  <c r="PR101" i="33" s="1"/>
  <c r="ER101" i="33" s="1"/>
  <c r="MH102" i="33"/>
  <c r="DN100" i="33"/>
  <c r="FF100" i="33" s="1"/>
  <c r="MV100" i="33" s="1"/>
  <c r="DL100" i="33"/>
  <c r="FD100" i="33" s="1"/>
  <c r="MT100" i="33" s="1"/>
  <c r="DR102" i="33"/>
  <c r="FJ102" i="33" s="1"/>
  <c r="MZ102" i="33" s="1"/>
  <c r="DQ100" i="33"/>
  <c r="FI100" i="33" s="1"/>
  <c r="MY100" i="33" s="1"/>
  <c r="DP100" i="33"/>
  <c r="FH100" i="33" s="1"/>
  <c r="GZ100" i="33" s="1"/>
  <c r="MB101" i="33" s="1"/>
  <c r="DE100" i="33"/>
  <c r="EW100" i="33" s="1"/>
  <c r="MM100" i="33" s="1"/>
  <c r="CS100" i="33"/>
  <c r="CL100" i="33"/>
  <c r="QY100" i="33"/>
  <c r="QR101" i="33"/>
  <c r="HO100" i="33"/>
  <c r="KC100" i="33" s="1"/>
  <c r="QA100" i="33"/>
  <c r="PE100" i="33" s="1"/>
  <c r="EE100" i="33" s="1"/>
  <c r="HL99" i="33"/>
  <c r="JZ99" i="33" s="1"/>
  <c r="PX99" i="33"/>
  <c r="PB99" i="33" s="1"/>
  <c r="EB99" i="33" s="1"/>
  <c r="HA100" i="33"/>
  <c r="QI100" i="33" s="1"/>
  <c r="CE102" i="33"/>
  <c r="BO101" i="33"/>
  <c r="NW101" i="33"/>
  <c r="AK100" i="33"/>
  <c r="IW100" i="33"/>
  <c r="IL100" i="33"/>
  <c r="Z100" i="33"/>
  <c r="BF101" i="33"/>
  <c r="CB101" i="33" s="1"/>
  <c r="GV100" i="33"/>
  <c r="OK100" i="33"/>
  <c r="Y98" i="32"/>
  <c r="Z98" i="32" s="1"/>
  <c r="AC98" i="32" s="1"/>
  <c r="HB102" i="33" l="1"/>
  <c r="MD103" i="33" s="1"/>
  <c r="MX100" i="33"/>
  <c r="JM100" i="33"/>
  <c r="JF100" i="33"/>
  <c r="GX100" i="33"/>
  <c r="QF100" i="33" s="1"/>
  <c r="PJ100" i="33" s="1"/>
  <c r="EJ100" i="33" s="1"/>
  <c r="LY101" i="33"/>
  <c r="QE100" i="33"/>
  <c r="PI100" i="33" s="1"/>
  <c r="EI100" i="33" s="1"/>
  <c r="LL101" i="33"/>
  <c r="GJ101" i="33" s="1"/>
  <c r="OV101" i="33" s="1"/>
  <c r="GO100" i="33"/>
  <c r="LQ101" i="33" s="1"/>
  <c r="HV100" i="33"/>
  <c r="KJ100" i="33" s="1"/>
  <c r="DO100" i="33"/>
  <c r="FG100" i="33" s="1"/>
  <c r="MW100" i="33" s="1"/>
  <c r="QH100" i="33"/>
  <c r="PL100" i="33" s="1"/>
  <c r="EL100" i="33" s="1"/>
  <c r="DH100" i="33"/>
  <c r="EZ100" i="33" s="1"/>
  <c r="MP100" i="33" s="1"/>
  <c r="CK101" i="33"/>
  <c r="CX101" i="33"/>
  <c r="DA102" i="33"/>
  <c r="HW100" i="33"/>
  <c r="KK100" i="33" s="1"/>
  <c r="MC101" i="33"/>
  <c r="NH102" i="33"/>
  <c r="LX101" i="33"/>
  <c r="HR100" i="33"/>
  <c r="KF100" i="33" s="1"/>
  <c r="QD100" i="33"/>
  <c r="PH100" i="33" s="1"/>
  <c r="EH100" i="33" s="1"/>
  <c r="NO101" i="33"/>
  <c r="AV100" i="33"/>
  <c r="BR100" i="33" s="1"/>
  <c r="BG100" i="33"/>
  <c r="CC100" i="33" s="1"/>
  <c r="IU101" i="33"/>
  <c r="AI101" i="33"/>
  <c r="BE101" i="33" s="1"/>
  <c r="GR100" i="33"/>
  <c r="AE99" i="32"/>
  <c r="AJ98" i="32"/>
  <c r="AI98" i="32" s="1"/>
  <c r="PM100" i="33"/>
  <c r="EM100" i="33" s="1"/>
  <c r="KY100" i="33"/>
  <c r="FW100" i="33" s="1"/>
  <c r="KV99" i="33"/>
  <c r="FT99" i="33" s="1"/>
  <c r="QJ102" i="33" l="1"/>
  <c r="PN102" i="33" s="1"/>
  <c r="EN102" i="33" s="1"/>
  <c r="HX102" i="33"/>
  <c r="KL102" i="33" s="1"/>
  <c r="LD100" i="33"/>
  <c r="GB100" i="33" s="1"/>
  <c r="HT100" i="33"/>
  <c r="KH100" i="33" s="1"/>
  <c r="JE101" i="33"/>
  <c r="JU102" i="33"/>
  <c r="JR101" i="33"/>
  <c r="PW100" i="33"/>
  <c r="PA100" i="33" s="1"/>
  <c r="EA100" i="33" s="1"/>
  <c r="LC100" i="33"/>
  <c r="GA100" i="33" s="1"/>
  <c r="RA100" i="33" s="1"/>
  <c r="LZ101" i="33"/>
  <c r="RJ101" i="33"/>
  <c r="HK100" i="33"/>
  <c r="JY100" i="33" s="1"/>
  <c r="GY100" i="33"/>
  <c r="MA101" i="33" s="1"/>
  <c r="DW102" i="33"/>
  <c r="FO102" i="33" s="1"/>
  <c r="NE102" i="33" s="1"/>
  <c r="DT101" i="33"/>
  <c r="FL101" i="33" s="1"/>
  <c r="NB101" i="33" s="1"/>
  <c r="DG101" i="33"/>
  <c r="EY101" i="33" s="1"/>
  <c r="MO101" i="33" s="1"/>
  <c r="CY100" i="33"/>
  <c r="CN100" i="33"/>
  <c r="RB100" i="33"/>
  <c r="QW100" i="33"/>
  <c r="QT99" i="33"/>
  <c r="GQ101" i="33"/>
  <c r="HM101" i="33" s="1"/>
  <c r="KA101" i="33" s="1"/>
  <c r="LB100" i="33"/>
  <c r="FZ100" i="33" s="1"/>
  <c r="KU100" i="33"/>
  <c r="FS100" i="33" s="1"/>
  <c r="LT101" i="33"/>
  <c r="HN100" i="33"/>
  <c r="KB100" i="33" s="1"/>
  <c r="PZ100" i="33"/>
  <c r="PD100" i="33" s="1"/>
  <c r="ED100" i="33" s="1"/>
  <c r="IF102" i="33"/>
  <c r="T102" i="33"/>
  <c r="NZ102" i="33"/>
  <c r="NQ101" i="33"/>
  <c r="IM101" i="33"/>
  <c r="AA101" i="33"/>
  <c r="CA101" i="33"/>
  <c r="ON100" i="33"/>
  <c r="OI100" i="33"/>
  <c r="OF99" i="33"/>
  <c r="LG100" i="33"/>
  <c r="GE100" i="33" s="1"/>
  <c r="AG99" i="32"/>
  <c r="AD98" i="32"/>
  <c r="LF100" i="33"/>
  <c r="GD100" i="33" s="1"/>
  <c r="LH102" i="33"/>
  <c r="GF102" i="33" s="1"/>
  <c r="JS100" i="33" l="1"/>
  <c r="JH100" i="33"/>
  <c r="HD101" i="33"/>
  <c r="HZ101" i="33" s="1"/>
  <c r="KN101" i="33" s="1"/>
  <c r="HU100" i="33"/>
  <c r="KI100" i="33" s="1"/>
  <c r="QG100" i="33"/>
  <c r="PK100" i="33" s="1"/>
  <c r="EK100" i="33" s="1"/>
  <c r="HG102" i="33"/>
  <c r="MI103" i="33" s="1"/>
  <c r="OM100" i="33"/>
  <c r="DJ100" i="33"/>
  <c r="FB100" i="33" s="1"/>
  <c r="MR100" i="33" s="1"/>
  <c r="DU100" i="33"/>
  <c r="FM100" i="33" s="1"/>
  <c r="NC100" i="33" s="1"/>
  <c r="CW101" i="33"/>
  <c r="LS102" i="33"/>
  <c r="RE100" i="33"/>
  <c r="RD100" i="33"/>
  <c r="RF102" i="33"/>
  <c r="QS100" i="33"/>
  <c r="QZ100" i="33"/>
  <c r="PY101" i="33"/>
  <c r="PC101" i="33" s="1"/>
  <c r="EC101" i="33" s="1"/>
  <c r="IC102" i="33"/>
  <c r="KQ102" i="33" s="1"/>
  <c r="MF102" i="33"/>
  <c r="KX100" i="33"/>
  <c r="FV100" i="33" s="1"/>
  <c r="QL101" i="33"/>
  <c r="PP101" i="33" s="1"/>
  <c r="E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JQ101" i="33" l="1"/>
  <c r="QO102" i="33"/>
  <c r="PS102" i="33" s="1"/>
  <c r="ES102" i="33" s="1"/>
  <c r="HE100" i="33"/>
  <c r="MG101" i="33" s="1"/>
  <c r="DS101" i="33"/>
  <c r="FK101" i="33" s="1"/>
  <c r="NA101" i="33" s="1"/>
  <c r="CO101" i="33"/>
  <c r="CH102" i="33"/>
  <c r="RC100" i="33"/>
  <c r="QV100" i="33"/>
  <c r="LJ101" i="33"/>
  <c r="LV101" i="33"/>
  <c r="QB100" i="33"/>
  <c r="PF100" i="33" s="1"/>
  <c r="E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JB102" i="33" l="1"/>
  <c r="JI101" i="33"/>
  <c r="LM102" i="33"/>
  <c r="IA100" i="33"/>
  <c r="KO100" i="33" s="1"/>
  <c r="HC101" i="33"/>
  <c r="HY101" i="33" s="1"/>
  <c r="KM101" i="33" s="1"/>
  <c r="QM100" i="33"/>
  <c r="PQ100" i="33" s="1"/>
  <c r="EQ100" i="33" s="1"/>
  <c r="GK102" i="33"/>
  <c r="RK102" i="33" s="1"/>
  <c r="GH101" i="33"/>
  <c r="RH101" i="33" s="1"/>
  <c r="DK101" i="33"/>
  <c r="FC101" i="33" s="1"/>
  <c r="MS101" i="33" s="1"/>
  <c r="DD102" i="33"/>
  <c r="EV102" i="33" s="1"/>
  <c r="GN102" i="33" s="1"/>
  <c r="CZ102" i="33"/>
  <c r="CQ101" i="33"/>
  <c r="QU101" i="33"/>
  <c r="GU101" i="33"/>
  <c r="HQ101" i="33" s="1"/>
  <c r="KE101" i="33" s="1"/>
  <c r="KZ100" i="33"/>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OG101" i="33"/>
  <c r="W99" i="32"/>
  <c r="AH99" i="32" s="1"/>
  <c r="LK100" i="33"/>
  <c r="GI100" i="33" s="1"/>
  <c r="ML102" i="33" l="1"/>
  <c r="JK101" i="33"/>
  <c r="QK101" i="33"/>
  <c r="PO101" i="33" s="1"/>
  <c r="EO101" i="33" s="1"/>
  <c r="ME102" i="33"/>
  <c r="OT101" i="33"/>
  <c r="DV102" i="33"/>
  <c r="FN102" i="33" s="1"/>
  <c r="ND102" i="33" s="1"/>
  <c r="JT102" i="33"/>
  <c r="FX100" i="33"/>
  <c r="QX100" i="33" s="1"/>
  <c r="OW102" i="33"/>
  <c r="DM101" i="33"/>
  <c r="FE101" i="33" s="1"/>
  <c r="GW101" i="33" s="1"/>
  <c r="HS101" i="33" s="1"/>
  <c r="KG101" i="33" s="1"/>
  <c r="LW102" i="33"/>
  <c r="CP101" i="33"/>
  <c r="CR101" i="33"/>
  <c r="CI101" i="33"/>
  <c r="CJ100" i="33"/>
  <c r="CM101" i="33"/>
  <c r="RI100" i="33"/>
  <c r="QC101" i="33"/>
  <c r="PG101" i="33" s="1"/>
  <c r="EG101" i="33" s="1"/>
  <c r="NK102" i="33"/>
  <c r="PV102" i="33"/>
  <c r="OZ102" i="33" s="1"/>
  <c r="D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OJ100" i="33" l="1"/>
  <c r="LI101" i="33"/>
  <c r="GG101" i="33" s="1"/>
  <c r="MU101" i="33"/>
  <c r="JL101" i="33"/>
  <c r="JG101" i="33"/>
  <c r="JC101" i="33"/>
  <c r="JD100" i="33"/>
  <c r="HF102" i="33"/>
  <c r="QN102" i="33" s="1"/>
  <c r="PR102" i="33" s="1"/>
  <c r="ER102" i="33" s="1"/>
  <c r="DL101" i="33"/>
  <c r="FD101" i="33" s="1"/>
  <c r="MT101" i="33" s="1"/>
  <c r="JJ101" i="33"/>
  <c r="QE101" i="33"/>
  <c r="PI101" i="33" s="1"/>
  <c r="EI101" i="33" s="1"/>
  <c r="DE101" i="33"/>
  <c r="EW101" i="33" s="1"/>
  <c r="MM101" i="33" s="1"/>
  <c r="DN101" i="33"/>
  <c r="FF101" i="33" s="1"/>
  <c r="MV101" i="33" s="1"/>
  <c r="LY102" i="33"/>
  <c r="DI101" i="33"/>
  <c r="FA101" i="33" s="1"/>
  <c r="MQ101" i="33" s="1"/>
  <c r="DF100" i="33"/>
  <c r="EX100" i="33" s="1"/>
  <c r="MN100" i="33" s="1"/>
  <c r="CU101" i="33"/>
  <c r="CL101" i="33"/>
  <c r="CT101" i="33"/>
  <c r="CV103" i="33"/>
  <c r="RG101" i="33"/>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LA101" i="33"/>
  <c r="FY101" i="33" s="1"/>
  <c r="JO101" i="33" l="1"/>
  <c r="JP103" i="33"/>
  <c r="JF101" i="33"/>
  <c r="MH103" i="33"/>
  <c r="GO101" i="33"/>
  <c r="LQ102" i="33" s="1"/>
  <c r="IB102" i="33"/>
  <c r="KP102" i="33" s="1"/>
  <c r="DQ101" i="33"/>
  <c r="FI101" i="33" s="1"/>
  <c r="MY101" i="33" s="1"/>
  <c r="DP101" i="33"/>
  <c r="FH101" i="33" s="1"/>
  <c r="MX101" i="33" s="1"/>
  <c r="JN101" i="33"/>
  <c r="GX101" i="33"/>
  <c r="HT101" i="33" s="1"/>
  <c r="KH101" i="33" s="1"/>
  <c r="DR103" i="33"/>
  <c r="FJ103" i="33" s="1"/>
  <c r="MZ103" i="33" s="1"/>
  <c r="DH101" i="33"/>
  <c r="EZ101" i="33" s="1"/>
  <c r="MP101" i="33" s="1"/>
  <c r="CX102" i="33"/>
  <c r="CS101" i="33"/>
  <c r="DA103" i="33"/>
  <c r="QY101" i="33"/>
  <c r="QR102" i="33"/>
  <c r="HO101" i="33"/>
  <c r="KC101" i="33" s="1"/>
  <c r="QA101" i="33"/>
  <c r="PE101" i="33" s="1"/>
  <c r="EE101" i="33" s="1"/>
  <c r="OD102" i="33"/>
  <c r="AV101" i="33"/>
  <c r="BR101" i="33" s="1"/>
  <c r="PX100" i="33"/>
  <c r="PB100" i="33" s="1"/>
  <c r="EB100" i="33" s="1"/>
  <c r="LR101" i="33"/>
  <c r="HL100" i="33"/>
  <c r="JZ100" i="33" s="1"/>
  <c r="IW101" i="33"/>
  <c r="AK101" i="33"/>
  <c r="BG101" i="33" s="1"/>
  <c r="AS102" i="33"/>
  <c r="BO102" i="33" s="1"/>
  <c r="NW102" i="33"/>
  <c r="GR101" i="33"/>
  <c r="HR101" i="33"/>
  <c r="KF101" i="33" s="1"/>
  <c r="LX102" i="33"/>
  <c r="QD101" i="33"/>
  <c r="PH101" i="33" s="1"/>
  <c r="EH101" i="33" s="1"/>
  <c r="NH103" i="33"/>
  <c r="OK101" i="33"/>
  <c r="AE100" i="32"/>
  <c r="AJ99" i="32"/>
  <c r="AI99" i="32" s="1"/>
  <c r="LL102" i="33"/>
  <c r="GJ102" i="33" s="1"/>
  <c r="LC101" i="33"/>
  <c r="GA101" i="33" s="1"/>
  <c r="HK101" i="33" l="1"/>
  <c r="JY101" i="33" s="1"/>
  <c r="PW101" i="33"/>
  <c r="PA101" i="33" s="1"/>
  <c r="EA101" i="33" s="1"/>
  <c r="JU103" i="33"/>
  <c r="JM101" i="33"/>
  <c r="JR102" i="33"/>
  <c r="HA101" i="33"/>
  <c r="MC102" i="33" s="1"/>
  <c r="GZ101" i="33"/>
  <c r="MB102" i="33" s="1"/>
  <c r="HB103" i="33"/>
  <c r="HX103" i="33" s="1"/>
  <c r="KL103" i="33" s="1"/>
  <c r="QF101" i="33"/>
  <c r="PJ101" i="33" s="1"/>
  <c r="LD101" i="33" s="1"/>
  <c r="LZ102" i="33"/>
  <c r="DO101" i="33"/>
  <c r="FG101" i="33" s="1"/>
  <c r="MW101" i="33" s="1"/>
  <c r="DT102" i="33"/>
  <c r="FL102" i="33" s="1"/>
  <c r="NB102" i="33" s="1"/>
  <c r="DW103" i="33"/>
  <c r="FO103" i="33" s="1"/>
  <c r="NE103" i="33" s="1"/>
  <c r="CN101" i="33"/>
  <c r="CK102" i="33"/>
  <c r="QJ103" i="33"/>
  <c r="PN103" i="33" s="1"/>
  <c r="EN103" i="33" s="1"/>
  <c r="RJ102" i="33"/>
  <c r="RA101" i="33"/>
  <c r="KY101" i="33"/>
  <c r="LB101" i="33"/>
  <c r="FZ101" i="33" s="1"/>
  <c r="KV100" i="33"/>
  <c r="FT100" i="33" s="1"/>
  <c r="IU102" i="33"/>
  <c r="AI102" i="33"/>
  <c r="BE102" i="33" s="1"/>
  <c r="IF103" i="33"/>
  <c r="T103" i="33"/>
  <c r="AP103" i="33" s="1"/>
  <c r="NO102" i="33"/>
  <c r="PZ101" i="33"/>
  <c r="PD101" i="33" s="1"/>
  <c r="ED101" i="33" s="1"/>
  <c r="LT102" i="33"/>
  <c r="HN101" i="33"/>
  <c r="KB101" i="33" s="1"/>
  <c r="CC101" i="33"/>
  <c r="OV102" i="33"/>
  <c r="OM101" i="33"/>
  <c r="KU101" i="33"/>
  <c r="FS101" i="33" s="1"/>
  <c r="AD99" i="32"/>
  <c r="AG100" i="32"/>
  <c r="JE102" i="33" l="1"/>
  <c r="JH101" i="33"/>
  <c r="HG103" i="33"/>
  <c r="QO103" i="33" s="1"/>
  <c r="HW101" i="33"/>
  <c r="KK101" i="33" s="1"/>
  <c r="QI101" i="33"/>
  <c r="PM101" i="33" s="1"/>
  <c r="EM101" i="33" s="1"/>
  <c r="HV101" i="33"/>
  <c r="KJ101" i="33" s="1"/>
  <c r="QH101" i="33"/>
  <c r="PL101" i="33" s="1"/>
  <c r="EL101" i="33" s="1"/>
  <c r="GY101" i="33"/>
  <c r="HU101" i="33" s="1"/>
  <c r="KI101" i="33" s="1"/>
  <c r="HD102" i="33"/>
  <c r="QL102" i="33" s="1"/>
  <c r="PP102" i="33" s="1"/>
  <c r="EP102" i="33" s="1"/>
  <c r="MD104" i="33"/>
  <c r="FW101" i="33"/>
  <c r="QW101" i="33" s="1"/>
  <c r="GB101" i="33"/>
  <c r="RB101" i="33" s="1"/>
  <c r="EJ101" i="33"/>
  <c r="DG102" i="33"/>
  <c r="EY102" i="33" s="1"/>
  <c r="MO102" i="33" s="1"/>
  <c r="DJ101" i="33"/>
  <c r="FB101" i="33" s="1"/>
  <c r="MR101" i="33" s="1"/>
  <c r="CY101" i="33"/>
  <c r="CA102" i="33"/>
  <c r="QT100" i="33"/>
  <c r="QS101" i="33"/>
  <c r="QZ101" i="33"/>
  <c r="GT101" i="33"/>
  <c r="LV102" i="33" s="1"/>
  <c r="KX101" i="33"/>
  <c r="FV101" i="33" s="1"/>
  <c r="GQ102" i="33"/>
  <c r="PY102" i="33" s="1"/>
  <c r="BL103" i="33"/>
  <c r="OF100" i="33"/>
  <c r="OL101" i="33"/>
  <c r="NM102" i="33"/>
  <c r="NQ102" i="33"/>
  <c r="NZ103" i="33"/>
  <c r="NP102" i="33"/>
  <c r="AA102" i="33"/>
  <c r="AW102" i="33" s="1"/>
  <c r="BS102" i="33" s="1"/>
  <c r="IM102" i="33"/>
  <c r="NJ101" i="33"/>
  <c r="OE101" i="33"/>
  <c r="LH103" i="33"/>
  <c r="GF103" i="33" s="1"/>
  <c r="PS103" i="33"/>
  <c r="ES103" i="33" s="1"/>
  <c r="AA100" i="32"/>
  <c r="S100" i="32"/>
  <c r="T100" i="32" s="1"/>
  <c r="NR102" i="33" l="1"/>
  <c r="IP102" i="33" s="1"/>
  <c r="MI104" i="33"/>
  <c r="OI101" i="33"/>
  <c r="IC103" i="33"/>
  <c r="KQ103" i="33" s="1"/>
  <c r="JS101" i="33"/>
  <c r="LG101" i="33"/>
  <c r="GE101" i="33" s="1"/>
  <c r="OQ101" i="33" s="1"/>
  <c r="LF101" i="33"/>
  <c r="GD101" i="33" s="1"/>
  <c r="RD101" i="33" s="1"/>
  <c r="HZ102" i="33"/>
  <c r="KN102" i="33" s="1"/>
  <c r="MF103" i="33"/>
  <c r="QG101" i="33"/>
  <c r="PK101" i="33" s="1"/>
  <c r="EK101" i="33" s="1"/>
  <c r="MA102" i="33"/>
  <c r="ON101" i="33"/>
  <c r="DU101" i="33"/>
  <c r="FM101" i="33" s="1"/>
  <c r="NC101" i="33" s="1"/>
  <c r="CH103" i="33"/>
  <c r="CO102" i="33"/>
  <c r="CW102" i="33"/>
  <c r="HP101" i="33"/>
  <c r="KD101" i="33" s="1"/>
  <c r="RF103" i="33"/>
  <c r="QV101" i="33"/>
  <c r="QB101" i="33"/>
  <c r="PF101" i="33" s="1"/>
  <c r="EF101" i="33" s="1"/>
  <c r="LJ102" i="33"/>
  <c r="GH102" i="33" s="1"/>
  <c r="HM102" i="33"/>
  <c r="KA102" i="33" s="1"/>
  <c r="LS103" i="33"/>
  <c r="OH101" i="33"/>
  <c r="IH101" i="33"/>
  <c r="V101" i="33"/>
  <c r="AL103" i="33"/>
  <c r="IX103" i="33"/>
  <c r="NI102" i="33"/>
  <c r="AC102" i="33"/>
  <c r="IO102" i="33"/>
  <c r="IN102" i="33"/>
  <c r="AB102" i="33"/>
  <c r="Y102" i="33"/>
  <c r="IK102" i="33"/>
  <c r="NL102" i="33"/>
  <c r="OR103" i="33"/>
  <c r="U100" i="32"/>
  <c r="V100" i="32" s="1"/>
  <c r="W100" i="32" s="1"/>
  <c r="LM103" i="33"/>
  <c r="GK103" i="33" s="1"/>
  <c r="PC102" i="33"/>
  <c r="EC102" i="33" s="1"/>
  <c r="AD102" i="33" l="1"/>
  <c r="AZ102" i="33" s="1"/>
  <c r="BV102" i="33" s="1"/>
  <c r="JQ102" i="33"/>
  <c r="RE101" i="33"/>
  <c r="OP101" i="33"/>
  <c r="HE101" i="33"/>
  <c r="QM101" i="33" s="1"/>
  <c r="PQ101" i="33" s="1"/>
  <c r="EQ101" i="33" s="1"/>
  <c r="LE101" i="33"/>
  <c r="GC101" i="33" s="1"/>
  <c r="RC101" i="33" s="1"/>
  <c r="DK102" i="33"/>
  <c r="FC102" i="33" s="1"/>
  <c r="MS102" i="33" s="1"/>
  <c r="JI102" i="33"/>
  <c r="DD103" i="33"/>
  <c r="EV103" i="33" s="1"/>
  <c r="ML103" i="33" s="1"/>
  <c r="JB103" i="33"/>
  <c r="DS102" i="33"/>
  <c r="FK102" i="33" s="1"/>
  <c r="NA102" i="33" s="1"/>
  <c r="RH102" i="33"/>
  <c r="RK103" i="33"/>
  <c r="GU102" i="33"/>
  <c r="QC102" i="33" s="1"/>
  <c r="OT102" i="33"/>
  <c r="NU102" i="33"/>
  <c r="AX102" i="33"/>
  <c r="BT102" i="33" s="1"/>
  <c r="IG102" i="33"/>
  <c r="U102" i="33"/>
  <c r="NT102" i="33"/>
  <c r="IJ102" i="33"/>
  <c r="X102" i="33"/>
  <c r="BH103" i="33"/>
  <c r="CD103" i="33" s="1"/>
  <c r="AR101" i="33"/>
  <c r="BN101" i="33" s="1"/>
  <c r="NV104" i="33"/>
  <c r="AU102" i="33"/>
  <c r="BQ102" i="33" s="1"/>
  <c r="AY102" i="33"/>
  <c r="BU102" i="33" s="1"/>
  <c r="NX103" i="33"/>
  <c r="OW103" i="33"/>
  <c r="AB100" i="32"/>
  <c r="KW102" i="33"/>
  <c r="FU102" i="33" s="1"/>
  <c r="KZ101" i="33"/>
  <c r="FX101" i="33" s="1"/>
  <c r="AK100" i="32"/>
  <c r="AH100" i="32"/>
  <c r="X100" i="32"/>
  <c r="NS102" i="33" l="1"/>
  <c r="IQ102" i="33" s="1"/>
  <c r="IA101" i="33"/>
  <c r="KO101" i="33" s="1"/>
  <c r="MG102" i="33"/>
  <c r="LK101" i="33"/>
  <c r="GI101" i="33" s="1"/>
  <c r="OU101" i="33" s="1"/>
  <c r="HQ102" i="33"/>
  <c r="KE102" i="33" s="1"/>
  <c r="HC102" i="33"/>
  <c r="GN103" i="33"/>
  <c r="HJ103" i="33" s="1"/>
  <c r="JX103" i="33" s="1"/>
  <c r="OO101" i="33"/>
  <c r="CM102" i="33"/>
  <c r="CZ103" i="33"/>
  <c r="CJ101" i="33"/>
  <c r="CQ102" i="33"/>
  <c r="CR102" i="33"/>
  <c r="CP102" i="33"/>
  <c r="QX101" i="33"/>
  <c r="QU102" i="33"/>
  <c r="LW103" i="33"/>
  <c r="AJ103" i="33"/>
  <c r="IV103" i="33"/>
  <c r="AH104" i="33"/>
  <c r="IT104" i="33"/>
  <c r="AT102" i="33"/>
  <c r="BP102" i="33" s="1"/>
  <c r="AQ102" i="33"/>
  <c r="BM102" i="33" s="1"/>
  <c r="IS102" i="33"/>
  <c r="AG102" i="33"/>
  <c r="OA104" i="33"/>
  <c r="IR102" i="33"/>
  <c r="AF102" i="33"/>
  <c r="OG102" i="33"/>
  <c r="OJ101" i="33"/>
  <c r="PG102" i="33"/>
  <c r="EG102" i="33" s="1"/>
  <c r="AF100" i="32"/>
  <c r="Y100" i="32"/>
  <c r="AE102" i="33" l="1"/>
  <c r="LP104" i="33"/>
  <c r="JJ102" i="33"/>
  <c r="JL102" i="33"/>
  <c r="JG102" i="33"/>
  <c r="JK102" i="33"/>
  <c r="JT103" i="33"/>
  <c r="RI101" i="33"/>
  <c r="JD101" i="33"/>
  <c r="HY102" i="33"/>
  <c r="KM102" i="33" s="1"/>
  <c r="QK102" i="33"/>
  <c r="PO102" i="33" s="1"/>
  <c r="EO102" i="33" s="1"/>
  <c r="ME103" i="33"/>
  <c r="PV103" i="33"/>
  <c r="OZ103" i="33" s="1"/>
  <c r="DZ103" i="33" s="1"/>
  <c r="DM102" i="33"/>
  <c r="FE102" i="33" s="1"/>
  <c r="GW102" i="33" s="1"/>
  <c r="HS102" i="33" s="1"/>
  <c r="KG102" i="33" s="1"/>
  <c r="DF101" i="33"/>
  <c r="EX101" i="33" s="1"/>
  <c r="MN101" i="33" s="1"/>
  <c r="DL102" i="33"/>
  <c r="FD102" i="33" s="1"/>
  <c r="MT102" i="33" s="1"/>
  <c r="DV103" i="33"/>
  <c r="FN103" i="33" s="1"/>
  <c r="ND103" i="33" s="1"/>
  <c r="DN102" i="33"/>
  <c r="FF102" i="33" s="1"/>
  <c r="MV102" i="33" s="1"/>
  <c r="DI102" i="33"/>
  <c r="FA102" i="33" s="1"/>
  <c r="MQ102" i="33" s="1"/>
  <c r="CL102" i="33"/>
  <c r="CI102" i="33"/>
  <c r="GP101" i="33"/>
  <c r="PX101" i="33" s="1"/>
  <c r="GS102" i="33"/>
  <c r="LU103" i="33" s="1"/>
  <c r="AM104" i="33"/>
  <c r="IY104" i="33"/>
  <c r="NY102" i="33"/>
  <c r="BD104" i="33"/>
  <c r="BZ104" i="33" s="1"/>
  <c r="BF103" i="33"/>
  <c r="CB103" i="33" s="1"/>
  <c r="NN102" i="33"/>
  <c r="BB102" i="33"/>
  <c r="BX102" i="33" s="1"/>
  <c r="BC102" i="33"/>
  <c r="BY102" i="33" s="1"/>
  <c r="BA102" i="33"/>
  <c r="BW102" i="33" s="1"/>
  <c r="NK103" i="33"/>
  <c r="GV102" i="33"/>
  <c r="LA102" i="33"/>
  <c r="FY102" i="33" s="1"/>
  <c r="AE101" i="32"/>
  <c r="Z100" i="32"/>
  <c r="AC100" i="32" s="1"/>
  <c r="AJ100" i="32"/>
  <c r="MU102" i="33" l="1"/>
  <c r="JF102" i="33"/>
  <c r="JC102" i="33"/>
  <c r="KT103" i="33"/>
  <c r="FR103" i="33" s="1"/>
  <c r="QR103" i="33" s="1"/>
  <c r="GX102" i="33"/>
  <c r="HT102" i="33" s="1"/>
  <c r="KH102" i="33" s="1"/>
  <c r="LI102" i="33"/>
  <c r="GG102" i="33" s="1"/>
  <c r="OS102" i="33" s="1"/>
  <c r="HF103" i="33"/>
  <c r="QN103" i="33" s="1"/>
  <c r="PR103" i="33" s="1"/>
  <c r="ER103" i="33" s="1"/>
  <c r="LY103" i="33"/>
  <c r="QE102" i="33"/>
  <c r="DE102" i="33"/>
  <c r="EW102" i="33" s="1"/>
  <c r="MM102" i="33" s="1"/>
  <c r="DH102" i="33"/>
  <c r="EZ102" i="33" s="1"/>
  <c r="MP102" i="33" s="1"/>
  <c r="CU102" i="33"/>
  <c r="CX103" i="33"/>
  <c r="CS102" i="33"/>
  <c r="CT102" i="33"/>
  <c r="CV104" i="33"/>
  <c r="QY102" i="33"/>
  <c r="GR102" i="33"/>
  <c r="LT103" i="33" s="1"/>
  <c r="LR102" i="33"/>
  <c r="HL101" i="33"/>
  <c r="JZ101" i="33" s="1"/>
  <c r="HO102" i="33"/>
  <c r="KC102" i="33" s="1"/>
  <c r="QA102" i="33"/>
  <c r="PE102" i="33" s="1"/>
  <c r="EE102" i="33" s="1"/>
  <c r="AK102" i="33"/>
  <c r="IW102" i="33"/>
  <c r="BI104" i="33"/>
  <c r="CE104" i="33" s="1"/>
  <c r="II103" i="33"/>
  <c r="W103" i="33"/>
  <c r="IL102" i="33"/>
  <c r="Z102" i="33"/>
  <c r="AV102" i="33" s="1"/>
  <c r="BR102" i="33" s="1"/>
  <c r="LX103" i="33"/>
  <c r="HR102" i="33"/>
  <c r="KF102" i="33" s="1"/>
  <c r="QD102" i="33"/>
  <c r="PH102" i="33" s="1"/>
  <c r="EH102" i="33" s="1"/>
  <c r="OK102" i="33"/>
  <c r="PI102" i="33"/>
  <c r="EI102" i="33" s="1"/>
  <c r="PB101" i="33"/>
  <c r="EB101" i="33" s="1"/>
  <c r="AI100" i="32"/>
  <c r="JN102" i="33" l="1"/>
  <c r="JM102" i="33"/>
  <c r="RG102" i="33"/>
  <c r="JR103" i="33"/>
  <c r="JP104" i="33"/>
  <c r="JO102" i="33"/>
  <c r="OD103" i="33"/>
  <c r="QF102" i="33"/>
  <c r="PJ102" i="33" s="1"/>
  <c r="EJ102" i="33" s="1"/>
  <c r="LZ103" i="33"/>
  <c r="MH104" i="33"/>
  <c r="IB103" i="33"/>
  <c r="KP103" i="33" s="1"/>
  <c r="GO102" i="33"/>
  <c r="HK102" i="33" s="1"/>
  <c r="JY102" i="33" s="1"/>
  <c r="DR104" i="33"/>
  <c r="FJ104" i="33" s="1"/>
  <c r="MZ104" i="33" s="1"/>
  <c r="DQ102" i="33"/>
  <c r="FI102" i="33" s="1"/>
  <c r="HA102" i="33" s="1"/>
  <c r="HW102" i="33" s="1"/>
  <c r="KK102" i="33" s="1"/>
  <c r="DP102" i="33"/>
  <c r="FH102" i="33" s="1"/>
  <c r="MX102" i="33" s="1"/>
  <c r="DO102" i="33"/>
  <c r="FG102" i="33" s="1"/>
  <c r="MW102" i="33" s="1"/>
  <c r="DT103" i="33"/>
  <c r="FL103" i="33" s="1"/>
  <c r="NB103" i="33" s="1"/>
  <c r="CN102" i="33"/>
  <c r="DA104" i="33"/>
  <c r="PZ102" i="33"/>
  <c r="PD102" i="33" s="1"/>
  <c r="ED102" i="33" s="1"/>
  <c r="HN102" i="33"/>
  <c r="KB102" i="33" s="1"/>
  <c r="NW103" i="33"/>
  <c r="NO103" i="33"/>
  <c r="HB104" i="33"/>
  <c r="AS103" i="33"/>
  <c r="BO103" i="33" s="1"/>
  <c r="LB102" i="33"/>
  <c r="FZ102" i="33" s="1"/>
  <c r="NH104" i="33"/>
  <c r="GZ102" i="33"/>
  <c r="BG102" i="33"/>
  <c r="CC102" i="33" s="1"/>
  <c r="KY102" i="33"/>
  <c r="FW102" i="33" s="1"/>
  <c r="AD100" i="32"/>
  <c r="AG101" i="32"/>
  <c r="LL103" i="33"/>
  <c r="GJ103" i="33" s="1"/>
  <c r="KV101" i="33"/>
  <c r="FT101" i="33" s="1"/>
  <c r="LC102" i="33"/>
  <c r="GA102" i="33" s="1"/>
  <c r="MY102" i="33" l="1"/>
  <c r="JU104" i="33"/>
  <c r="JH102" i="33"/>
  <c r="LD102" i="33"/>
  <c r="GB102" i="33" s="1"/>
  <c r="ON102" i="33" s="1"/>
  <c r="GY102" i="33"/>
  <c r="MA103" i="33" s="1"/>
  <c r="HD103" i="33"/>
  <c r="MF104" i="33" s="1"/>
  <c r="LQ103" i="33"/>
  <c r="PW102" i="33"/>
  <c r="PA102" i="33" s="1"/>
  <c r="EA102" i="33" s="1"/>
  <c r="MC103" i="33"/>
  <c r="QI102" i="33"/>
  <c r="PM102" i="33" s="1"/>
  <c r="EM102" i="33" s="1"/>
  <c r="DW104" i="33"/>
  <c r="FO104" i="33" s="1"/>
  <c r="NE104" i="33" s="1"/>
  <c r="DJ102" i="33"/>
  <c r="FB102" i="33" s="1"/>
  <c r="MR102" i="33" s="1"/>
  <c r="CY102" i="33"/>
  <c r="CK103" i="33"/>
  <c r="RJ103" i="33"/>
  <c r="QT101" i="33"/>
  <c r="QW102" i="33"/>
  <c r="QZ102" i="33"/>
  <c r="RA102" i="33"/>
  <c r="GT102" i="33"/>
  <c r="LV103" i="33" s="1"/>
  <c r="OL102" i="33"/>
  <c r="HX104" i="33"/>
  <c r="KL104" i="33" s="1"/>
  <c r="MD105" i="33"/>
  <c r="QJ104" i="33"/>
  <c r="PN104" i="33" s="1"/>
  <c r="EN104" i="33" s="1"/>
  <c r="AI103" i="33"/>
  <c r="BE103" i="33" s="1"/>
  <c r="IU103" i="33"/>
  <c r="T104" i="33"/>
  <c r="IF104" i="33"/>
  <c r="AA103" i="33"/>
  <c r="IM103" i="33"/>
  <c r="MB103" i="33"/>
  <c r="HV102" i="33"/>
  <c r="KJ102" i="33" s="1"/>
  <c r="QH102" i="33"/>
  <c r="PL102" i="33" s="1"/>
  <c r="EL102" i="33" s="1"/>
  <c r="NP103" i="33"/>
  <c r="OV103" i="33"/>
  <c r="OM102" i="33"/>
  <c r="OI102" i="33"/>
  <c r="OF101" i="33"/>
  <c r="AA101" i="32"/>
  <c r="S101" i="32"/>
  <c r="T101" i="32" s="1"/>
  <c r="KX102" i="33"/>
  <c r="FV102" i="33" s="1"/>
  <c r="JE103" i="33" l="1"/>
  <c r="JS102" i="33"/>
  <c r="HG104" i="33"/>
  <c r="QO104" i="33" s="1"/>
  <c r="PS104" i="33" s="1"/>
  <c r="ES104" i="33" s="1"/>
  <c r="QL103" i="33"/>
  <c r="PP103" i="33" s="1"/>
  <c r="EP103" i="33" s="1"/>
  <c r="HU102" i="33"/>
  <c r="KI102" i="33" s="1"/>
  <c r="QG102" i="33"/>
  <c r="PK102" i="33" s="1"/>
  <c r="EK102" i="33" s="1"/>
  <c r="RB102" i="33"/>
  <c r="NR103" i="33"/>
  <c r="AD103" i="33" s="1"/>
  <c r="AZ103" i="33" s="1"/>
  <c r="BV103" i="33" s="1"/>
  <c r="CR103" i="33" s="1"/>
  <c r="LG102" i="33"/>
  <c r="GE102" i="33" s="1"/>
  <c r="RE102" i="33" s="1"/>
  <c r="HZ103" i="33"/>
  <c r="KN103" i="33" s="1"/>
  <c r="KU102" i="33"/>
  <c r="DU102" i="33"/>
  <c r="FM102" i="33" s="1"/>
  <c r="NC102" i="33" s="1"/>
  <c r="DG103" i="33"/>
  <c r="EY103" i="33" s="1"/>
  <c r="GQ103" i="33" s="1"/>
  <c r="HM103" i="33" s="1"/>
  <c r="KA103" i="33" s="1"/>
  <c r="QB102" i="33"/>
  <c r="PF102" i="33" s="1"/>
  <c r="EF102" i="33" s="1"/>
  <c r="HP102" i="33"/>
  <c r="KD102" i="33" s="1"/>
  <c r="QV102" i="33"/>
  <c r="LH104" i="33"/>
  <c r="GF104" i="33" s="1"/>
  <c r="CA103" i="33"/>
  <c r="LF102" i="33"/>
  <c r="AB103" i="33"/>
  <c r="IN103" i="33"/>
  <c r="NJ102" i="33"/>
  <c r="NZ104" i="33"/>
  <c r="AW103" i="33"/>
  <c r="BS103" i="33" s="1"/>
  <c r="IC104" i="33"/>
  <c r="KQ104" i="33" s="1"/>
  <c r="MI105" i="33"/>
  <c r="NM103" i="33"/>
  <c r="NQ103" i="33"/>
  <c r="AP104" i="33"/>
  <c r="BL104" i="33" s="1"/>
  <c r="OH102" i="33"/>
  <c r="U101" i="32"/>
  <c r="V101" i="32" s="1"/>
  <c r="W101" i="32" s="1"/>
  <c r="MO103" i="33" l="1"/>
  <c r="JL103" i="33"/>
  <c r="LE102" i="33"/>
  <c r="GC102" i="33" s="1"/>
  <c r="OO102" i="33" s="1"/>
  <c r="OQ102" i="33"/>
  <c r="LJ103" i="33"/>
  <c r="GH103" i="33" s="1"/>
  <c r="RH103" i="33" s="1"/>
  <c r="IP103" i="33"/>
  <c r="HE102" i="33"/>
  <c r="QM102" i="33" s="1"/>
  <c r="PQ102" i="33" s="1"/>
  <c r="EQ102" i="33" s="1"/>
  <c r="DN103" i="33"/>
  <c r="FF103" i="33" s="1"/>
  <c r="MV103" i="33" s="1"/>
  <c r="GD102" i="33"/>
  <c r="RD102" i="33" s="1"/>
  <c r="FS102" i="33"/>
  <c r="QS102" i="33" s="1"/>
  <c r="PY103" i="33"/>
  <c r="PC103" i="33" s="1"/>
  <c r="EC103" i="33" s="1"/>
  <c r="LS104" i="33"/>
  <c r="CW103" i="33"/>
  <c r="CO103" i="33"/>
  <c r="CH104" i="33"/>
  <c r="RC102" i="33"/>
  <c r="RF104" i="33"/>
  <c r="LM104" i="33"/>
  <c r="GK104" i="33" s="1"/>
  <c r="OR104" i="33"/>
  <c r="NU103" i="33"/>
  <c r="IH102" i="33"/>
  <c r="V102" i="33"/>
  <c r="NV105" i="33"/>
  <c r="NL103" i="33"/>
  <c r="NI103" i="33"/>
  <c r="IO103" i="33"/>
  <c r="AC103" i="33"/>
  <c r="IK103" i="33"/>
  <c r="Y103" i="33"/>
  <c r="AU103" i="33" s="1"/>
  <c r="AL104" i="33"/>
  <c r="IX104" i="33"/>
  <c r="AX103" i="33"/>
  <c r="BT103" i="33" s="1"/>
  <c r="AB101" i="32"/>
  <c r="AH101" i="32"/>
  <c r="AK101" i="32"/>
  <c r="X101" i="32"/>
  <c r="KZ102" i="33"/>
  <c r="FX102" i="33" s="1"/>
  <c r="NT103" i="33" l="1"/>
  <c r="AF103" i="33" s="1"/>
  <c r="BB103" i="33" s="1"/>
  <c r="JB104" i="33"/>
  <c r="JI103" i="33"/>
  <c r="JQ103" i="33"/>
  <c r="OT103" i="33"/>
  <c r="OP102" i="33"/>
  <c r="IA102" i="33"/>
  <c r="KO102" i="33" s="1"/>
  <c r="GX103" i="33"/>
  <c r="HT103" i="33" s="1"/>
  <c r="KH103" i="33" s="1"/>
  <c r="MG103" i="33"/>
  <c r="OE102" i="33"/>
  <c r="DK103" i="33"/>
  <c r="FC103" i="33" s="1"/>
  <c r="MS103" i="33" s="1"/>
  <c r="DS103" i="33"/>
  <c r="FK103" i="33" s="1"/>
  <c r="NA103" i="33" s="1"/>
  <c r="DD104" i="33"/>
  <c r="EV104" i="33" s="1"/>
  <c r="ML104" i="33" s="1"/>
  <c r="CP103" i="33"/>
  <c r="RK104" i="33"/>
  <c r="QX102" i="33"/>
  <c r="BX103" i="33"/>
  <c r="GU103" i="33"/>
  <c r="QC103" i="33" s="1"/>
  <c r="OW104" i="33"/>
  <c r="OA105" i="33"/>
  <c r="IJ103" i="33"/>
  <c r="X103" i="33"/>
  <c r="AH105" i="33"/>
  <c r="IT105" i="33"/>
  <c r="NX104" i="33"/>
  <c r="IG103" i="33"/>
  <c r="U103" i="33"/>
  <c r="AR102" i="33"/>
  <c r="BN102" i="33" s="1"/>
  <c r="BQ103" i="33"/>
  <c r="NS103" i="33"/>
  <c r="BH104" i="33"/>
  <c r="CD104" i="33" s="1"/>
  <c r="AY103" i="33"/>
  <c r="BU103" i="33" s="1"/>
  <c r="IS103" i="33"/>
  <c r="AG103" i="33"/>
  <c r="OJ102" i="33"/>
  <c r="AF101" i="32"/>
  <c r="Y101" i="32"/>
  <c r="KW103" i="33"/>
  <c r="FU103" i="33" s="1"/>
  <c r="LK102" i="33"/>
  <c r="GI102" i="33" s="1"/>
  <c r="HC103" i="33" l="1"/>
  <c r="LZ104" i="33"/>
  <c r="IR103" i="33"/>
  <c r="JJ103" i="33"/>
  <c r="QF103" i="33"/>
  <c r="PJ103" i="33" s="1"/>
  <c r="EJ103" i="33" s="1"/>
  <c r="GN104" i="33"/>
  <c r="LP105" i="33" s="1"/>
  <c r="DL103" i="33"/>
  <c r="FD103" i="33" s="1"/>
  <c r="MT103" i="33" s="1"/>
  <c r="LW104" i="33"/>
  <c r="CM103" i="33"/>
  <c r="CQ103" i="33"/>
  <c r="CJ102" i="33"/>
  <c r="CZ104" i="33"/>
  <c r="CT103" i="33"/>
  <c r="RI102" i="33"/>
  <c r="QU103" i="33"/>
  <c r="HQ103" i="33"/>
  <c r="KE103" i="33" s="1"/>
  <c r="ME104" i="33"/>
  <c r="QK103" i="33"/>
  <c r="PO103" i="33" s="1"/>
  <c r="HY103" i="33"/>
  <c r="KM103" i="33" s="1"/>
  <c r="GV103" i="33"/>
  <c r="QD103" i="33" s="1"/>
  <c r="PH103" i="33" s="1"/>
  <c r="EH103" i="33" s="1"/>
  <c r="BC103" i="33"/>
  <c r="BY103" i="33" s="1"/>
  <c r="AQ103" i="33"/>
  <c r="BM103" i="33" s="1"/>
  <c r="AM105" i="33"/>
  <c r="BI105" i="33" s="1"/>
  <c r="CE105" i="33" s="1"/>
  <c r="IY105" i="33"/>
  <c r="IV104" i="33"/>
  <c r="AJ104" i="33"/>
  <c r="BD105" i="33"/>
  <c r="BZ105" i="33" s="1"/>
  <c r="NN103" i="33"/>
  <c r="IQ103" i="33"/>
  <c r="AE103" i="33"/>
  <c r="AT103" i="33"/>
  <c r="BP103" i="33" s="1"/>
  <c r="OU102" i="33"/>
  <c r="OG103" i="33"/>
  <c r="PG103" i="33"/>
  <c r="EG103" i="33" s="1"/>
  <c r="Z101" i="32"/>
  <c r="AC101" i="32" s="1"/>
  <c r="AE102" i="32"/>
  <c r="AJ101" i="32"/>
  <c r="JK103" i="33" l="1"/>
  <c r="JN103" i="33"/>
  <c r="JG103" i="33"/>
  <c r="JT104" i="33"/>
  <c r="JD102" i="33"/>
  <c r="HJ104" i="33"/>
  <c r="JX104" i="33" s="1"/>
  <c r="PV104" i="33"/>
  <c r="OZ104" i="33" s="1"/>
  <c r="DZ104" i="33" s="1"/>
  <c r="DP103" i="33"/>
  <c r="FH103" i="33" s="1"/>
  <c r="MX103" i="33" s="1"/>
  <c r="DI103" i="33"/>
  <c r="FA103" i="33" s="1"/>
  <c r="MQ103" i="33" s="1"/>
  <c r="DM103" i="33"/>
  <c r="FE103" i="33" s="1"/>
  <c r="MU103" i="33" s="1"/>
  <c r="DV104" i="33"/>
  <c r="FN104" i="33" s="1"/>
  <c r="ND104" i="33" s="1"/>
  <c r="DF102" i="33"/>
  <c r="EX102" i="33" s="1"/>
  <c r="MN102" i="33" s="1"/>
  <c r="LI103" i="33"/>
  <c r="EO103" i="33"/>
  <c r="GS103" i="33"/>
  <c r="HO103" i="33" s="1"/>
  <c r="KC103" i="33" s="1"/>
  <c r="CV105" i="33"/>
  <c r="CL103" i="33"/>
  <c r="DA105" i="33"/>
  <c r="CI103" i="33"/>
  <c r="CU103" i="33"/>
  <c r="GP102" i="33"/>
  <c r="LR103" i="33" s="1"/>
  <c r="GW103" i="33"/>
  <c r="QE103" i="33" s="1"/>
  <c r="LX104" i="33"/>
  <c r="KT104" i="33"/>
  <c r="FR104" i="33" s="1"/>
  <c r="HR103" i="33"/>
  <c r="KF103" i="33" s="1"/>
  <c r="BA103" i="33"/>
  <c r="BW103" i="33" s="1"/>
  <c r="NY103" i="33"/>
  <c r="Z103" i="33"/>
  <c r="IL103" i="33"/>
  <c r="BF104" i="33"/>
  <c r="CB104" i="33" s="1"/>
  <c r="NK104" i="33"/>
  <c r="LB103" i="33"/>
  <c r="FZ103" i="33" s="1"/>
  <c r="AI101" i="32"/>
  <c r="LD103" i="33"/>
  <c r="GB103" i="33" s="1"/>
  <c r="LA103" i="33"/>
  <c r="FY103" i="33" s="1"/>
  <c r="JC103" i="33" l="1"/>
  <c r="JU105" i="33"/>
  <c r="JF103" i="33"/>
  <c r="JO103" i="33"/>
  <c r="JP105" i="33"/>
  <c r="GZ103" i="33"/>
  <c r="MB104" i="33" s="1"/>
  <c r="HF104" i="33"/>
  <c r="QN104" i="33" s="1"/>
  <c r="PR104" i="33" s="1"/>
  <c r="ER104" i="33" s="1"/>
  <c r="GG103" i="33"/>
  <c r="OS103" i="33" s="1"/>
  <c r="DW105" i="33"/>
  <c r="FO105" i="33" s="1"/>
  <c r="NE105" i="33" s="1"/>
  <c r="DQ103" i="33"/>
  <c r="FI103" i="33" s="1"/>
  <c r="MY103" i="33" s="1"/>
  <c r="DR105" i="33"/>
  <c r="FJ105" i="33" s="1"/>
  <c r="MZ105" i="33" s="1"/>
  <c r="DH103" i="33"/>
  <c r="EZ103" i="33" s="1"/>
  <c r="MP103" i="33" s="1"/>
  <c r="DE103" i="33"/>
  <c r="EW103" i="33" s="1"/>
  <c r="MM103" i="33" s="1"/>
  <c r="HV103" i="33"/>
  <c r="KJ103" i="33" s="1"/>
  <c r="QA103" i="33"/>
  <c r="PE103" i="33" s="1"/>
  <c r="EE103" i="33" s="1"/>
  <c r="LU104" i="33"/>
  <c r="CX104" i="33"/>
  <c r="CS103" i="33"/>
  <c r="PX102" i="33"/>
  <c r="PB102" i="33" s="1"/>
  <c r="EB102" i="33" s="1"/>
  <c r="HL102" i="33"/>
  <c r="JZ102" i="33" s="1"/>
  <c r="RB103" i="33"/>
  <c r="QZ103" i="33"/>
  <c r="QR104" i="33"/>
  <c r="QY103" i="33"/>
  <c r="LY104" i="33"/>
  <c r="HS103" i="33"/>
  <c r="KG103" i="33" s="1"/>
  <c r="MH105" i="33"/>
  <c r="OD104" i="33"/>
  <c r="W104" i="33"/>
  <c r="II104" i="33"/>
  <c r="NH105" i="33"/>
  <c r="AV103" i="33"/>
  <c r="BR103" i="33" s="1"/>
  <c r="AK103" i="33"/>
  <c r="IW103" i="33"/>
  <c r="GR103" i="33"/>
  <c r="ON103" i="33"/>
  <c r="OK103" i="33"/>
  <c r="OL103" i="33"/>
  <c r="LL104" i="33"/>
  <c r="GJ104" i="33" s="1"/>
  <c r="AD101" i="32"/>
  <c r="AG102" i="32"/>
  <c r="PI103" i="33"/>
  <c r="EI103" i="33" s="1"/>
  <c r="HG105" i="33" l="1"/>
  <c r="IC105" i="33" s="1"/>
  <c r="KQ105" i="33" s="1"/>
  <c r="HB105" i="33"/>
  <c r="QJ105" i="33" s="1"/>
  <c r="NW104" i="33"/>
  <c r="IB104" i="33"/>
  <c r="KP104" i="33" s="1"/>
  <c r="JM103" i="33"/>
  <c r="JR104" i="33"/>
  <c r="QH103" i="33"/>
  <c r="PL103" i="33" s="1"/>
  <c r="EL103" i="33" s="1"/>
  <c r="HA103" i="33"/>
  <c r="MC104" i="33" s="1"/>
  <c r="GO103" i="33"/>
  <c r="HK103" i="33" s="1"/>
  <c r="JY103" i="33" s="1"/>
  <c r="RG103" i="33"/>
  <c r="DO103" i="33"/>
  <c r="FG103" i="33" s="1"/>
  <c r="MW103" i="33" s="1"/>
  <c r="DT104" i="33"/>
  <c r="FL104" i="33" s="1"/>
  <c r="NB104" i="33" s="1"/>
  <c r="CN103" i="33"/>
  <c r="RJ104" i="33"/>
  <c r="QO105" i="33"/>
  <c r="PS105" i="33" s="1"/>
  <c r="ES105" i="33" s="1"/>
  <c r="MI106" i="33"/>
  <c r="HX105" i="33"/>
  <c r="KL105" i="33" s="1"/>
  <c r="MD106" i="33"/>
  <c r="NP104" i="33"/>
  <c r="NR104" i="33"/>
  <c r="BG103" i="33"/>
  <c r="CC103" i="33" s="1"/>
  <c r="AI104" i="33"/>
  <c r="IU104" i="33"/>
  <c r="NO104" i="33"/>
  <c r="PZ103" i="33"/>
  <c r="PD103" i="33" s="1"/>
  <c r="ED103" i="33" s="1"/>
  <c r="HN103" i="33"/>
  <c r="KB103" i="33" s="1"/>
  <c r="LT104" i="33"/>
  <c r="T105" i="33"/>
  <c r="IF105" i="33"/>
  <c r="AS104" i="33"/>
  <c r="BO104" i="33" s="1"/>
  <c r="OV104" i="33"/>
  <c r="KY103" i="33"/>
  <c r="FW103" i="33" s="1"/>
  <c r="PN105" i="33"/>
  <c r="EN105" i="33" s="1"/>
  <c r="LC103" i="33"/>
  <c r="GA103" i="33" s="1"/>
  <c r="KV102" i="33"/>
  <c r="FT102" i="33" s="1"/>
  <c r="AA102" i="32"/>
  <c r="S102" i="32"/>
  <c r="T102" i="32" s="1"/>
  <c r="LF103" i="33" l="1"/>
  <c r="GD103" i="33" s="1"/>
  <c r="RD103" i="33" s="1"/>
  <c r="HW103" i="33"/>
  <c r="KK103" i="33" s="1"/>
  <c r="JH103" i="33"/>
  <c r="PW103" i="33"/>
  <c r="PA103" i="33" s="1"/>
  <c r="EA103" i="33" s="1"/>
  <c r="QI103" i="33"/>
  <c r="PM103" i="33" s="1"/>
  <c r="EM103" i="33" s="1"/>
  <c r="GY103" i="33"/>
  <c r="QG103" i="33" s="1"/>
  <c r="PK103" i="33" s="1"/>
  <c r="EK103" i="33" s="1"/>
  <c r="LQ104" i="33"/>
  <c r="HD104" i="33"/>
  <c r="HZ104" i="33" s="1"/>
  <c r="KN104" i="33" s="1"/>
  <c r="DJ103" i="33"/>
  <c r="FB103" i="33" s="1"/>
  <c r="MR103" i="33" s="1"/>
  <c r="CK104" i="33"/>
  <c r="CY103" i="33"/>
  <c r="QT102" i="33"/>
  <c r="RA103" i="33"/>
  <c r="QW103" i="33"/>
  <c r="GT103" i="33"/>
  <c r="HP103" i="33" s="1"/>
  <c r="KD103" i="33" s="1"/>
  <c r="KX103" i="33"/>
  <c r="FV103" i="33" s="1"/>
  <c r="AP105" i="33"/>
  <c r="BL105" i="33" s="1"/>
  <c r="IN104" i="33"/>
  <c r="AB104" i="33"/>
  <c r="NZ105" i="33"/>
  <c r="IP104" i="33"/>
  <c r="AD104" i="33"/>
  <c r="AZ104" i="33" s="1"/>
  <c r="BV104" i="33" s="1"/>
  <c r="IM104" i="33"/>
  <c r="AA104" i="33"/>
  <c r="BE104" i="33"/>
  <c r="CA104" i="33" s="1"/>
  <c r="OF102" i="33"/>
  <c r="OM103" i="33"/>
  <c r="OI103" i="33"/>
  <c r="U102" i="32"/>
  <c r="V102" i="32" s="1"/>
  <c r="AB102" i="32" s="1"/>
  <c r="GQ104" i="33"/>
  <c r="LM105" i="33"/>
  <c r="GK105" i="33" s="1"/>
  <c r="LH105" i="33"/>
  <c r="GF105" i="33" s="1"/>
  <c r="OP103" i="33" l="1"/>
  <c r="HU103" i="33"/>
  <c r="KI103" i="33" s="1"/>
  <c r="QL104" i="33"/>
  <c r="PP104" i="33" s="1"/>
  <c r="EP104" i="33" s="1"/>
  <c r="KU103" i="33"/>
  <c r="FS103" i="33" s="1"/>
  <c r="OE103" i="33" s="1"/>
  <c r="JS103" i="33"/>
  <c r="LG103" i="33"/>
  <c r="JE104" i="33"/>
  <c r="MA104" i="33"/>
  <c r="MF105" i="33"/>
  <c r="GE103" i="33"/>
  <c r="RE103" i="33" s="1"/>
  <c r="DG104" i="33"/>
  <c r="EY104" i="33" s="1"/>
  <c r="MO104" i="33" s="1"/>
  <c r="DU103" i="33"/>
  <c r="FM103" i="33" s="1"/>
  <c r="NC103" i="33" s="1"/>
  <c r="CW104" i="33"/>
  <c r="CR104" i="33"/>
  <c r="CH105" i="33"/>
  <c r="RK105" i="33"/>
  <c r="RF105" i="33"/>
  <c r="QV103" i="33"/>
  <c r="QB103" i="33"/>
  <c r="PF103" i="33" s="1"/>
  <c r="EF103" i="33" s="1"/>
  <c r="LV104" i="33"/>
  <c r="LE103" i="33"/>
  <c r="GC103" i="33" s="1"/>
  <c r="OH103" i="33"/>
  <c r="NQ104" i="33"/>
  <c r="NT104" i="33"/>
  <c r="AW104" i="33"/>
  <c r="BS104" i="33" s="1"/>
  <c r="IX105" i="33"/>
  <c r="AL105" i="33"/>
  <c r="NJ103" i="33"/>
  <c r="NM104" i="33"/>
  <c r="AX104" i="33"/>
  <c r="BT104" i="33" s="1"/>
  <c r="NL104" i="33"/>
  <c r="OR105" i="33"/>
  <c r="OW105" i="33"/>
  <c r="W102" i="32"/>
  <c r="AH102" i="32" s="1"/>
  <c r="HM104" i="33"/>
  <c r="KA104" i="33" s="1"/>
  <c r="LS105" i="33"/>
  <c r="PY104" i="33"/>
  <c r="LJ104" i="33" l="1"/>
  <c r="GH104" i="33" s="1"/>
  <c r="HE103" i="33"/>
  <c r="NU104" i="33"/>
  <c r="IS104" i="33" s="1"/>
  <c r="QS103" i="33"/>
  <c r="JL104" i="33"/>
  <c r="JB105" i="33"/>
  <c r="JQ104" i="33"/>
  <c r="OQ103" i="33"/>
  <c r="DD105" i="33"/>
  <c r="EV105" i="33" s="1"/>
  <c r="ML105" i="33" s="1"/>
  <c r="DN104" i="33"/>
  <c r="FF104" i="33" s="1"/>
  <c r="MV104" i="33" s="1"/>
  <c r="DS104" i="33"/>
  <c r="FK104" i="33" s="1"/>
  <c r="NA104" i="33" s="1"/>
  <c r="CO104" i="33"/>
  <c r="CP104" i="33"/>
  <c r="RH104" i="33"/>
  <c r="RC103" i="33"/>
  <c r="OO103" i="33"/>
  <c r="NV106" i="33"/>
  <c r="V103" i="33"/>
  <c r="IH103" i="33"/>
  <c r="IO104" i="33"/>
  <c r="AC104" i="33"/>
  <c r="X104" i="33"/>
  <c r="IJ104" i="33"/>
  <c r="Y104" i="33"/>
  <c r="IK104" i="33"/>
  <c r="NI104" i="33"/>
  <c r="NS104" i="33"/>
  <c r="BH105" i="33"/>
  <c r="CD105" i="33" s="1"/>
  <c r="IR104" i="33"/>
  <c r="AF104" i="33"/>
  <c r="OA106" i="33"/>
  <c r="MG104" i="33"/>
  <c r="QM103" i="33"/>
  <c r="PQ103" i="33" s="1"/>
  <c r="EQ103" i="33" s="1"/>
  <c r="IA103" i="33"/>
  <c r="KO103" i="33" s="1"/>
  <c r="OT104" i="33"/>
  <c r="X102" i="32"/>
  <c r="Y102" i="32" s="1"/>
  <c r="AK102" i="32"/>
  <c r="PC104" i="33"/>
  <c r="EC104" i="33" s="1"/>
  <c r="KZ103" i="33"/>
  <c r="FX103" i="33" s="1"/>
  <c r="AG104" i="33" l="1"/>
  <c r="BC104" i="33" s="1"/>
  <c r="BY104" i="33" s="1"/>
  <c r="JJ104" i="33"/>
  <c r="JI104" i="33"/>
  <c r="HC104" i="33"/>
  <c r="HY104" i="33" s="1"/>
  <c r="KM104" i="33" s="1"/>
  <c r="GX104" i="33"/>
  <c r="LZ105" i="33" s="1"/>
  <c r="GN105" i="33"/>
  <c r="PV105" i="33" s="1"/>
  <c r="OZ105" i="33" s="1"/>
  <c r="DZ105" i="33" s="1"/>
  <c r="DL104" i="33"/>
  <c r="FD104" i="33" s="1"/>
  <c r="MT104" i="33" s="1"/>
  <c r="DK104" i="33"/>
  <c r="FC104" i="33" s="1"/>
  <c r="MS104" i="33" s="1"/>
  <c r="CZ105" i="33"/>
  <c r="QX103" i="33"/>
  <c r="GU104" i="33"/>
  <c r="QC104" i="33" s="1"/>
  <c r="PG104" i="33" s="1"/>
  <c r="EG104" i="33" s="1"/>
  <c r="LK103" i="33"/>
  <c r="GI103" i="33" s="1"/>
  <c r="GV104" i="33"/>
  <c r="QD104" i="33" s="1"/>
  <c r="PH104" i="33" s="1"/>
  <c r="EH104" i="33" s="1"/>
  <c r="BB104" i="33"/>
  <c r="BX104" i="33" s="1"/>
  <c r="AY104" i="33"/>
  <c r="BU104" i="33" s="1"/>
  <c r="AH106" i="33"/>
  <c r="IT106" i="33"/>
  <c r="AU104" i="33"/>
  <c r="BQ104" i="33" s="1"/>
  <c r="AE104" i="33"/>
  <c r="BA104" i="33" s="1"/>
  <c r="BW104" i="33" s="1"/>
  <c r="IQ104" i="33"/>
  <c r="IY106" i="33"/>
  <c r="AM106" i="33"/>
  <c r="BI106" i="33" s="1"/>
  <c r="NX105" i="33"/>
  <c r="U104" i="33"/>
  <c r="IG104" i="33"/>
  <c r="AT104" i="33"/>
  <c r="BP104" i="33" s="1"/>
  <c r="AR103" i="33"/>
  <c r="BN103" i="33" s="1"/>
  <c r="OJ103" i="33"/>
  <c r="AF102" i="32"/>
  <c r="Z102" i="32"/>
  <c r="AC102" i="32" s="1"/>
  <c r="AE103" i="32"/>
  <c r="AJ102" i="32"/>
  <c r="KW104" i="33"/>
  <c r="FU104" i="33" s="1"/>
  <c r="JT105" i="33" l="1"/>
  <c r="ME105" i="33"/>
  <c r="QK104" i="33"/>
  <c r="PO104" i="33" s="1"/>
  <c r="EO104" i="33" s="1"/>
  <c r="LP106" i="33"/>
  <c r="HJ105" i="33"/>
  <c r="JX105" i="33" s="1"/>
  <c r="QF104" i="33"/>
  <c r="PJ104" i="33" s="1"/>
  <c r="EJ104" i="33" s="1"/>
  <c r="HT104" i="33"/>
  <c r="KH104" i="33" s="1"/>
  <c r="DV105" i="33"/>
  <c r="FN105" i="33" s="1"/>
  <c r="ND105" i="33" s="1"/>
  <c r="CS104" i="33"/>
  <c r="CM104" i="33"/>
  <c r="CU104" i="33"/>
  <c r="CJ103" i="33"/>
  <c r="CL104" i="33"/>
  <c r="CT104" i="33"/>
  <c r="CQ104" i="33"/>
  <c r="RI103" i="33"/>
  <c r="LW105" i="33"/>
  <c r="QU104" i="33"/>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A104" i="33"/>
  <c r="FY104" i="33" s="1"/>
  <c r="LB104" i="33"/>
  <c r="FZ104" i="33" s="1"/>
  <c r="AI102" i="32"/>
  <c r="JK104" i="33" l="1"/>
  <c r="JO104" i="33"/>
  <c r="JN104" i="33"/>
  <c r="JG104" i="33"/>
  <c r="JM104" i="33"/>
  <c r="JD103" i="33"/>
  <c r="LD104" i="33"/>
  <c r="GB104" i="33" s="1"/>
  <c r="RB104" i="33" s="1"/>
  <c r="HF105" i="33"/>
  <c r="QN105" i="33" s="1"/>
  <c r="PR105" i="33" s="1"/>
  <c r="ER105" i="33" s="1"/>
  <c r="DH104" i="33"/>
  <c r="EZ104" i="33" s="1"/>
  <c r="MP104" i="33" s="1"/>
  <c r="JF104" i="33"/>
  <c r="DP104" i="33"/>
  <c r="FH104" i="33" s="1"/>
  <c r="MX104" i="33" s="1"/>
  <c r="DI104" i="33"/>
  <c r="FA104" i="33" s="1"/>
  <c r="MQ104" i="33" s="1"/>
  <c r="DO104" i="33"/>
  <c r="FG104" i="33" s="1"/>
  <c r="MW104" i="33" s="1"/>
  <c r="DF103" i="33"/>
  <c r="EX103" i="33" s="1"/>
  <c r="MN103" i="33" s="1"/>
  <c r="DM104" i="33"/>
  <c r="FE104" i="33" s="1"/>
  <c r="MU104" i="33" s="1"/>
  <c r="DQ104" i="33"/>
  <c r="FI104" i="33" s="1"/>
  <c r="MY104" i="33" s="1"/>
  <c r="CV106" i="33"/>
  <c r="DA106" i="33"/>
  <c r="CI104" i="33"/>
  <c r="RG104" i="33"/>
  <c r="QZ104" i="33"/>
  <c r="QY104" i="33"/>
  <c r="QR105" i="33"/>
  <c r="NH106" i="33"/>
  <c r="IF106" i="33" s="1"/>
  <c r="OS104" i="33"/>
  <c r="GP103" i="33"/>
  <c r="HL103" i="33" s="1"/>
  <c r="JZ103" i="33" s="1"/>
  <c r="GW104" i="33"/>
  <c r="QE104" i="33" s="1"/>
  <c r="PI104" i="33" s="1"/>
  <c r="EI104" i="33" s="1"/>
  <c r="GR104" i="33"/>
  <c r="HN104" i="33" s="1"/>
  <c r="KB104" i="33" s="1"/>
  <c r="GS104" i="33"/>
  <c r="QA104" i="33" s="1"/>
  <c r="OD105" i="33"/>
  <c r="IL104" i="33"/>
  <c r="Z104" i="33"/>
  <c r="AV104" i="33" s="1"/>
  <c r="BR104" i="33" s="1"/>
  <c r="NW105" i="33"/>
  <c r="IW104" i="33"/>
  <c r="AK104" i="33"/>
  <c r="CB105" i="33"/>
  <c r="NK105" i="33"/>
  <c r="OK104" i="33"/>
  <c r="OL104" i="33"/>
  <c r="AD102" i="32"/>
  <c r="AG103" i="32"/>
  <c r="JP106" i="33" l="1"/>
  <c r="JC104" i="33"/>
  <c r="JU106" i="33"/>
  <c r="HA104" i="33"/>
  <c r="HW104" i="33" s="1"/>
  <c r="KK104" i="33" s="1"/>
  <c r="GZ104" i="33"/>
  <c r="HV104" i="33" s="1"/>
  <c r="KJ104" i="33" s="1"/>
  <c r="MH106" i="33"/>
  <c r="IB105" i="33"/>
  <c r="KP105" i="33" s="1"/>
  <c r="GY104" i="33"/>
  <c r="QG104" i="33" s="1"/>
  <c r="PK104" i="33" s="1"/>
  <c r="EK104" i="33" s="1"/>
  <c r="ON104" i="33"/>
  <c r="DE104" i="33"/>
  <c r="EW104" i="33" s="1"/>
  <c r="MM104" i="33" s="1"/>
  <c r="DW106" i="33"/>
  <c r="FO106" i="33" s="1"/>
  <c r="NE106" i="33" s="1"/>
  <c r="DR106" i="33"/>
  <c r="FJ106" i="33" s="1"/>
  <c r="MZ106" i="33" s="1"/>
  <c r="CX105" i="33"/>
  <c r="CN104" i="33"/>
  <c r="T106" i="33"/>
  <c r="AP106" i="33" s="1"/>
  <c r="BL106" i="33" s="1"/>
  <c r="LR104" i="33"/>
  <c r="QH104" i="33"/>
  <c r="PL104" i="33" s="1"/>
  <c r="EL104" i="33" s="1"/>
  <c r="PX103" i="33"/>
  <c r="PB103" i="33" s="1"/>
  <c r="EB103" i="33" s="1"/>
  <c r="LT105" i="33"/>
  <c r="PZ104" i="33"/>
  <c r="PD104" i="33" s="1"/>
  <c r="ED104" i="33" s="1"/>
  <c r="HS104" i="33"/>
  <c r="KG104" i="33" s="1"/>
  <c r="LY105" i="33"/>
  <c r="HO104" i="33"/>
  <c r="KC104" i="33" s="1"/>
  <c r="LU105" i="33"/>
  <c r="AI105" i="33"/>
  <c r="IU105" i="33"/>
  <c r="NP105" i="33"/>
  <c r="NR105" i="33"/>
  <c r="BG104" i="33"/>
  <c r="CC104" i="33" s="1"/>
  <c r="NO105" i="33"/>
  <c r="II105" i="33"/>
  <c r="W105" i="33"/>
  <c r="AS105" i="33" s="1"/>
  <c r="BO105" i="33" s="1"/>
  <c r="PE104" i="33"/>
  <c r="EE104" i="33" s="1"/>
  <c r="LL105" i="33"/>
  <c r="GJ105" i="33" s="1"/>
  <c r="S103" i="32"/>
  <c r="T103" i="32" s="1"/>
  <c r="AA103" i="32"/>
  <c r="LC104" i="33"/>
  <c r="GA104" i="33" s="1"/>
  <c r="MB105" i="33" l="1"/>
  <c r="MC105" i="33"/>
  <c r="QI104" i="33"/>
  <c r="PM104" i="33" s="1"/>
  <c r="EM104" i="33" s="1"/>
  <c r="JR105" i="33"/>
  <c r="HU104" i="33"/>
  <c r="KI104" i="33" s="1"/>
  <c r="HB106" i="33"/>
  <c r="HX106" i="33" s="1"/>
  <c r="KL106" i="33" s="1"/>
  <c r="MA105" i="33"/>
  <c r="GO104" i="33"/>
  <c r="PW104" i="33" s="1"/>
  <c r="PA104" i="33" s="1"/>
  <c r="EA104" i="33" s="1"/>
  <c r="HG106" i="33"/>
  <c r="QO106" i="33" s="1"/>
  <c r="PS106" i="33" s="1"/>
  <c r="ES106" i="33" s="1"/>
  <c r="DJ104" i="33"/>
  <c r="FB104" i="33" s="1"/>
  <c r="MR104" i="33" s="1"/>
  <c r="JH104" i="33"/>
  <c r="DT105" i="33"/>
  <c r="FL105" i="33" s="1"/>
  <c r="NB105" i="33" s="1"/>
  <c r="CK105" i="33"/>
  <c r="CY104" i="33"/>
  <c r="CH106" i="33"/>
  <c r="RJ105" i="33"/>
  <c r="RA104" i="33"/>
  <c r="IM105" i="33"/>
  <c r="AA105" i="33"/>
  <c r="AW105" i="33" s="1"/>
  <c r="BS105" i="33" s="1"/>
  <c r="AD105" i="33"/>
  <c r="IP105" i="33"/>
  <c r="BE105" i="33"/>
  <c r="CA105" i="33" s="1"/>
  <c r="AB105" i="33"/>
  <c r="IN105" i="33"/>
  <c r="OV105" i="33"/>
  <c r="OM104" i="33"/>
  <c r="U103" i="32"/>
  <c r="V103" i="32" s="1"/>
  <c r="W103" i="32" s="1"/>
  <c r="LG104" i="33"/>
  <c r="GE104" i="33" s="1"/>
  <c r="KX104" i="33"/>
  <c r="FV104" i="33" s="1"/>
  <c r="KV103" i="33"/>
  <c r="FT103" i="33" s="1"/>
  <c r="KY104" i="33"/>
  <c r="FW104" i="33" s="1"/>
  <c r="GT104" i="33"/>
  <c r="LE104" i="33"/>
  <c r="GC104" i="33" s="1"/>
  <c r="LF104" i="33"/>
  <c r="GD104" i="33" s="1"/>
  <c r="JB106" i="33" l="1"/>
  <c r="JS104" i="33"/>
  <c r="HD105" i="33"/>
  <c r="MF106" i="33" s="1"/>
  <c r="IC106" i="33"/>
  <c r="KQ106" i="33" s="1"/>
  <c r="QJ106" i="33"/>
  <c r="PN106" i="33" s="1"/>
  <c r="EN106" i="33" s="1"/>
  <c r="MD107" i="33"/>
  <c r="MI107" i="33"/>
  <c r="LQ105" i="33"/>
  <c r="HK104" i="33"/>
  <c r="JY104" i="33" s="1"/>
  <c r="DG105" i="33"/>
  <c r="EY105" i="33" s="1"/>
  <c r="MO105" i="33" s="1"/>
  <c r="JE105" i="33"/>
  <c r="DD106" i="33"/>
  <c r="EV106" i="33" s="1"/>
  <c r="GN106" i="33" s="1"/>
  <c r="LP107" i="33" s="1"/>
  <c r="DU104" i="33"/>
  <c r="FM104" i="33" s="1"/>
  <c r="NC104" i="33" s="1"/>
  <c r="GQ105" i="33"/>
  <c r="LS106" i="33" s="1"/>
  <c r="CO105" i="33"/>
  <c r="CW105" i="33"/>
  <c r="RD104" i="33"/>
  <c r="RC104" i="33"/>
  <c r="RE104" i="33"/>
  <c r="QW104" i="33"/>
  <c r="QV104" i="33"/>
  <c r="QT103" i="33"/>
  <c r="QL105" i="33"/>
  <c r="PP105" i="33" s="1"/>
  <c r="EP105" i="33" s="1"/>
  <c r="AX105" i="33"/>
  <c r="BT105" i="33" s="1"/>
  <c r="AZ105" i="33"/>
  <c r="BV105" i="33" s="1"/>
  <c r="NQ105" i="33"/>
  <c r="NZ106" i="33"/>
  <c r="OP104" i="33"/>
  <c r="OQ104" i="33"/>
  <c r="OO104" i="33"/>
  <c r="OH104" i="33"/>
  <c r="OF103" i="33"/>
  <c r="OI104" i="33"/>
  <c r="AB103" i="32"/>
  <c r="LM106" i="33"/>
  <c r="GK106" i="33" s="1"/>
  <c r="KU104" i="33"/>
  <c r="FS104" i="33" s="1"/>
  <c r="HP104" i="33"/>
  <c r="KD104" i="33" s="1"/>
  <c r="LV105" i="33"/>
  <c r="QB104" i="33"/>
  <c r="AK103" i="32"/>
  <c r="AH103" i="32"/>
  <c r="X103" i="32"/>
  <c r="LH106" i="33" l="1"/>
  <c r="GF106" i="33" s="1"/>
  <c r="RF106" i="33" s="1"/>
  <c r="HZ105" i="33"/>
  <c r="KN105" i="33" s="1"/>
  <c r="ML106" i="33"/>
  <c r="JQ105" i="33"/>
  <c r="HE104" i="33"/>
  <c r="IA104" i="33" s="1"/>
  <c r="KO104" i="33" s="1"/>
  <c r="DK105" i="33"/>
  <c r="FC105" i="33" s="1"/>
  <c r="MS105" i="33" s="1"/>
  <c r="JI105" i="33"/>
  <c r="PV106" i="33"/>
  <c r="OZ106" i="33" s="1"/>
  <c r="DZ106" i="33" s="1"/>
  <c r="HJ106" i="33"/>
  <c r="JX106" i="33" s="1"/>
  <c r="DS105" i="33"/>
  <c r="FK105" i="33" s="1"/>
  <c r="NA105" i="33" s="1"/>
  <c r="PY105" i="33"/>
  <c r="PC105" i="33" s="1"/>
  <c r="EC105" i="33" s="1"/>
  <c r="HM105" i="33"/>
  <c r="KA105" i="33" s="1"/>
  <c r="CR105" i="33"/>
  <c r="CP105" i="33"/>
  <c r="RK106" i="33"/>
  <c r="QS104" i="33"/>
  <c r="GU105" i="33"/>
  <c r="LW106" i="33" s="1"/>
  <c r="IX106" i="33"/>
  <c r="AL106" i="33"/>
  <c r="NJ104" i="33"/>
  <c r="NS105" i="33"/>
  <c r="NU105" i="33"/>
  <c r="NL105" i="33"/>
  <c r="NM105" i="33"/>
  <c r="NT105" i="33"/>
  <c r="IO105" i="33"/>
  <c r="AC105" i="33"/>
  <c r="OW106" i="33"/>
  <c r="OR106" i="33"/>
  <c r="OE104" i="33"/>
  <c r="AF103" i="32"/>
  <c r="Y103" i="32"/>
  <c r="LJ105" i="33"/>
  <c r="GH105" i="33" s="1"/>
  <c r="PF104" i="33"/>
  <c r="EF104" i="33" s="1"/>
  <c r="JJ105" i="33" l="1"/>
  <c r="JL105" i="33"/>
  <c r="QM104" i="33"/>
  <c r="PQ104" i="33" s="1"/>
  <c r="EQ104" i="33" s="1"/>
  <c r="MG105" i="33"/>
  <c r="HC105" i="33"/>
  <c r="HY105" i="33" s="1"/>
  <c r="KM105" i="33" s="1"/>
  <c r="DL105" i="33"/>
  <c r="FD105" i="33" s="1"/>
  <c r="MT105" i="33" s="1"/>
  <c r="DN105" i="33"/>
  <c r="FF105" i="33" s="1"/>
  <c r="MV105" i="33" s="1"/>
  <c r="RH105" i="33"/>
  <c r="QC105" i="33"/>
  <c r="PG105" i="33" s="1"/>
  <c r="EG105" i="33" s="1"/>
  <c r="HQ105" i="33"/>
  <c r="KE105" i="33" s="1"/>
  <c r="GV105" i="33"/>
  <c r="LX106"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KW105" i="33"/>
  <c r="FU105" i="33" s="1"/>
  <c r="ME106" i="33" l="1"/>
  <c r="GX105" i="33"/>
  <c r="HT105" i="33" s="1"/>
  <c r="KH105" i="33" s="1"/>
  <c r="QK105" i="33"/>
  <c r="PO105" i="33" s="1"/>
  <c r="EO105" i="33" s="1"/>
  <c r="CZ106" i="33"/>
  <c r="CQ105" i="33"/>
  <c r="HR105" i="33"/>
  <c r="KF105" i="33" s="1"/>
  <c r="RI104" i="33"/>
  <c r="QU105" i="33"/>
  <c r="QR106" i="33"/>
  <c r="QX104" i="33"/>
  <c r="QD105" i="33"/>
  <c r="PH105" i="33" s="1"/>
  <c r="EH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JT106" i="33" l="1"/>
  <c r="JK105" i="33"/>
  <c r="QF105" i="33"/>
  <c r="PJ105" i="33" s="1"/>
  <c r="EJ105" i="33" s="1"/>
  <c r="LZ106" i="33"/>
  <c r="LI105" i="33"/>
  <c r="GG105" i="33" s="1"/>
  <c r="OS105" i="33" s="1"/>
  <c r="DM105" i="33"/>
  <c r="FE105" i="33" s="1"/>
  <c r="MU105" i="33" s="1"/>
  <c r="DV106" i="33"/>
  <c r="FN106" i="33" s="1"/>
  <c r="ND106" i="33" s="1"/>
  <c r="CM105" i="33"/>
  <c r="CL105" i="33"/>
  <c r="CJ104" i="33"/>
  <c r="CT105" i="33"/>
  <c r="CU105" i="33"/>
  <c r="CS105" i="33"/>
  <c r="QY105" i="33"/>
  <c r="HF106" i="33"/>
  <c r="MH107" i="33" s="1"/>
  <c r="BM105" i="33"/>
  <c r="NY105" i="33"/>
  <c r="BD107" i="33"/>
  <c r="BZ107" i="33" s="1"/>
  <c r="AJ106" i="33"/>
  <c r="IV106" i="33"/>
  <c r="NN105" i="33"/>
  <c r="NW106" i="33"/>
  <c r="BI107" i="33"/>
  <c r="CE107" i="33" s="1"/>
  <c r="NH107" i="33"/>
  <c r="NK106" i="33"/>
  <c r="OK105" i="33"/>
  <c r="LB105" i="33"/>
  <c r="FZ105" i="33" s="1"/>
  <c r="AD103" i="32"/>
  <c r="AG104" i="32"/>
  <c r="JD104" i="33" l="1"/>
  <c r="JF105" i="33"/>
  <c r="JO105" i="33"/>
  <c r="JG105" i="33"/>
  <c r="JN105" i="33"/>
  <c r="LD105" i="33"/>
  <c r="GB105" i="33" s="1"/>
  <c r="RB105" i="33" s="1"/>
  <c r="GW105" i="33"/>
  <c r="HS105" i="33" s="1"/>
  <c r="KG105" i="33" s="1"/>
  <c r="RG105" i="33"/>
  <c r="DO105" i="33"/>
  <c r="FG105" i="33" s="1"/>
  <c r="MW105" i="33" s="1"/>
  <c r="JM105" i="33"/>
  <c r="IB106" i="33"/>
  <c r="KP106" i="33" s="1"/>
  <c r="DP105" i="33"/>
  <c r="FH105" i="33" s="1"/>
  <c r="MX105" i="33" s="1"/>
  <c r="DF104" i="33"/>
  <c r="EX104" i="33" s="1"/>
  <c r="MN104" i="33" s="1"/>
  <c r="DH105" i="33"/>
  <c r="EZ105" i="33" s="1"/>
  <c r="MP105" i="33" s="1"/>
  <c r="DQ105" i="33"/>
  <c r="FI105" i="33" s="1"/>
  <c r="MY105" i="33" s="1"/>
  <c r="DI105" i="33"/>
  <c r="FA105" i="33" s="1"/>
  <c r="MQ105" i="33" s="1"/>
  <c r="CI105" i="33"/>
  <c r="DA107" i="33"/>
  <c r="CV107" i="33"/>
  <c r="QZ105" i="33"/>
  <c r="QN106" i="33"/>
  <c r="PR106" i="33" s="1"/>
  <c r="ER106" i="33" s="1"/>
  <c r="GS105" i="33"/>
  <c r="LU106" i="33" s="1"/>
  <c r="LY106" i="33"/>
  <c r="GP104" i="33"/>
  <c r="LR105" i="33" s="1"/>
  <c r="IF107" i="33"/>
  <c r="T107" i="33"/>
  <c r="AP107" i="33" s="1"/>
  <c r="BL107" i="33" s="1"/>
  <c r="IL105" i="33"/>
  <c r="Z105" i="33"/>
  <c r="AK105" i="33"/>
  <c r="IW105" i="33"/>
  <c r="GR105" i="33"/>
  <c r="NO106" i="33"/>
  <c r="II106" i="33"/>
  <c r="W106" i="33"/>
  <c r="BF106" i="33"/>
  <c r="CB106" i="33" s="1"/>
  <c r="IU106" i="33"/>
  <c r="AI106" i="33"/>
  <c r="OL105" i="33"/>
  <c r="AA104" i="32"/>
  <c r="S104" i="32"/>
  <c r="T104" i="32" s="1"/>
  <c r="GZ105" i="33" l="1"/>
  <c r="GY105" i="33"/>
  <c r="JU107" i="33"/>
  <c r="JC105" i="33"/>
  <c r="JP107" i="33"/>
  <c r="HA105" i="33"/>
  <c r="QI105" i="33" s="1"/>
  <c r="PM105" i="33" s="1"/>
  <c r="EM105" i="33" s="1"/>
  <c r="ON105" i="33"/>
  <c r="QE105" i="33"/>
  <c r="PI105" i="33" s="1"/>
  <c r="EI105" i="33" s="1"/>
  <c r="DE105" i="33"/>
  <c r="EW105" i="33" s="1"/>
  <c r="MM105" i="33" s="1"/>
  <c r="DR107" i="33"/>
  <c r="FJ107" i="33" s="1"/>
  <c r="MZ107" i="33" s="1"/>
  <c r="DW107" i="33"/>
  <c r="FO107" i="33" s="1"/>
  <c r="NE107" i="33" s="1"/>
  <c r="CH107" i="33"/>
  <c r="CX106" i="33"/>
  <c r="HL104" i="33"/>
  <c r="JZ104" i="33" s="1"/>
  <c r="QA105" i="33"/>
  <c r="PE105" i="33" s="1"/>
  <c r="EE105" i="33" s="1"/>
  <c r="HO105" i="33"/>
  <c r="KC105" i="33" s="1"/>
  <c r="PX104" i="33"/>
  <c r="PB104" i="33" s="1"/>
  <c r="EB104" i="33" s="1"/>
  <c r="NP106" i="33"/>
  <c r="HV105" i="33"/>
  <c r="KJ105" i="33" s="1"/>
  <c r="MB106" i="33"/>
  <c r="QH105" i="33"/>
  <c r="PL105" i="33" s="1"/>
  <c r="EL105" i="33" s="1"/>
  <c r="AA106" i="33"/>
  <c r="IM106" i="33"/>
  <c r="MA106" i="33"/>
  <c r="HU105" i="33"/>
  <c r="KI105" i="33" s="1"/>
  <c r="QG105" i="33"/>
  <c r="PK105" i="33" s="1"/>
  <c r="EK105" i="33" s="1"/>
  <c r="BE106" i="33"/>
  <c r="CA106" i="33" s="1"/>
  <c r="AS106" i="33"/>
  <c r="BO106" i="33" s="1"/>
  <c r="BG105" i="33"/>
  <c r="CC105" i="33" s="1"/>
  <c r="NR106" i="33"/>
  <c r="AV105" i="33"/>
  <c r="BR105" i="33" s="1"/>
  <c r="HN105" i="33"/>
  <c r="KB105" i="33" s="1"/>
  <c r="LT106" i="33"/>
  <c r="PZ105" i="33"/>
  <c r="PD105" i="33" s="1"/>
  <c r="ED105" i="33" s="1"/>
  <c r="LL106" i="33"/>
  <c r="GJ106" i="33" s="1"/>
  <c r="U104" i="32"/>
  <c r="V104" i="32" s="1"/>
  <c r="HB107" i="33" l="1"/>
  <c r="MD108" i="33" s="1"/>
  <c r="MC106" i="33"/>
  <c r="JR106" i="33"/>
  <c r="JB107" i="33"/>
  <c r="HW105" i="33"/>
  <c r="KK105" i="33" s="1"/>
  <c r="LC105" i="33"/>
  <c r="GA105" i="33" s="1"/>
  <c r="RA105" i="33" s="1"/>
  <c r="HG107" i="33"/>
  <c r="IC107" i="33" s="1"/>
  <c r="KQ107" i="33" s="1"/>
  <c r="GO105" i="33"/>
  <c r="LQ106" i="33" s="1"/>
  <c r="DT106" i="33"/>
  <c r="FL106" i="33" s="1"/>
  <c r="NB106" i="33" s="1"/>
  <c r="DD107" i="33"/>
  <c r="EV107" i="33" s="1"/>
  <c r="ML107" i="33" s="1"/>
  <c r="CK106" i="33"/>
  <c r="CN105" i="33"/>
  <c r="CY105" i="33"/>
  <c r="CW106" i="33"/>
  <c r="RJ106" i="33"/>
  <c r="KX105" i="33"/>
  <c r="FV105" i="33" s="1"/>
  <c r="LE105" i="33"/>
  <c r="GC105" i="33" s="1"/>
  <c r="LF105" i="33"/>
  <c r="GD105" i="33" s="1"/>
  <c r="LG105" i="33"/>
  <c r="GE105" i="33" s="1"/>
  <c r="AD106" i="33"/>
  <c r="AZ106" i="33" s="1"/>
  <c r="IP106" i="33"/>
  <c r="AW106" i="33"/>
  <c r="BS106" i="33" s="1"/>
  <c r="IN106" i="33"/>
  <c r="AB106" i="33"/>
  <c r="OV106" i="33"/>
  <c r="OM105" i="33"/>
  <c r="KV104" i="33"/>
  <c r="FT104" i="33" s="1"/>
  <c r="KY105" i="33"/>
  <c r="FW105" i="33" s="1"/>
  <c r="W104" i="32"/>
  <c r="AB104" i="32"/>
  <c r="QJ107" i="33" l="1"/>
  <c r="PN107" i="33" s="1"/>
  <c r="EN107" i="33" s="1"/>
  <c r="HX107" i="33"/>
  <c r="KL107" i="33" s="1"/>
  <c r="JS105" i="33"/>
  <c r="JE106" i="33"/>
  <c r="JQ106" i="33"/>
  <c r="QO107" i="33"/>
  <c r="PS107" i="33" s="1"/>
  <c r="ES107" i="33" s="1"/>
  <c r="MI108" i="33"/>
  <c r="HD106" i="33"/>
  <c r="MF107" i="33" s="1"/>
  <c r="DJ105" i="33"/>
  <c r="FB105" i="33" s="1"/>
  <c r="MR105" i="33" s="1"/>
  <c r="JH105" i="33"/>
  <c r="HK105" i="33"/>
  <c r="JY105" i="33" s="1"/>
  <c r="PW105" i="33"/>
  <c r="PA105" i="33" s="1"/>
  <c r="EA105" i="33" s="1"/>
  <c r="GN107" i="33"/>
  <c r="HJ107" i="33" s="1"/>
  <c r="JX107" i="33" s="1"/>
  <c r="DU105" i="33"/>
  <c r="FM105" i="33" s="1"/>
  <c r="HE105" i="33" s="1"/>
  <c r="QM105" i="33" s="1"/>
  <c r="PQ105" i="33" s="1"/>
  <c r="EQ105" i="33" s="1"/>
  <c r="DG106" i="33"/>
  <c r="EY106" i="33" s="1"/>
  <c r="MO106" i="33" s="1"/>
  <c r="DS106" i="33"/>
  <c r="FK106" i="33" s="1"/>
  <c r="NA106" i="33" s="1"/>
  <c r="CO106" i="33"/>
  <c r="RD105" i="33"/>
  <c r="RC105" i="33"/>
  <c r="RE105" i="33"/>
  <c r="QT104" i="33"/>
  <c r="QW105" i="33"/>
  <c r="QV105" i="33"/>
  <c r="QL106" i="33"/>
  <c r="PP106" i="33" s="1"/>
  <c r="EP106" i="33" s="1"/>
  <c r="GT105" i="33"/>
  <c r="QB105" i="33" s="1"/>
  <c r="OQ105" i="33"/>
  <c r="OH105" i="33"/>
  <c r="OP105" i="33"/>
  <c r="OO105" i="33"/>
  <c r="NQ106" i="33"/>
  <c r="AX106" i="33"/>
  <c r="BT106" i="33" s="1"/>
  <c r="NS106" i="33"/>
  <c r="GQ106" i="33"/>
  <c r="NZ107" i="33"/>
  <c r="NT106" i="33"/>
  <c r="NL106" i="33"/>
  <c r="NU106" i="33"/>
  <c r="BV106" i="33"/>
  <c r="OI105" i="33"/>
  <c r="OF104" i="33"/>
  <c r="LH107" i="33"/>
  <c r="GF107" i="33" s="1"/>
  <c r="LM107" i="33"/>
  <c r="GK107" i="33" s="1"/>
  <c r="AK104" i="32"/>
  <c r="AH104" i="32"/>
  <c r="X104" i="32"/>
  <c r="NC105" i="33" l="1"/>
  <c r="JI106" i="33"/>
  <c r="HC106" i="33"/>
  <c r="HY106" i="33" s="1"/>
  <c r="KM106" i="33" s="1"/>
  <c r="HZ106" i="33"/>
  <c r="KN106" i="33" s="1"/>
  <c r="KU105" i="33"/>
  <c r="PV107" i="33"/>
  <c r="OZ107" i="33" s="1"/>
  <c r="DZ107" i="33" s="1"/>
  <c r="LP108" i="33"/>
  <c r="IA105" i="33"/>
  <c r="KO105" i="33" s="1"/>
  <c r="MG106" i="33"/>
  <c r="DK106" i="33"/>
  <c r="FC106" i="33" s="1"/>
  <c r="MS106" i="33" s="1"/>
  <c r="CP106" i="33"/>
  <c r="CR106" i="33"/>
  <c r="HP105" i="33"/>
  <c r="KD105" i="33" s="1"/>
  <c r="RK107" i="33"/>
  <c r="RF107" i="33"/>
  <c r="LV106" i="33"/>
  <c r="GU106" i="33"/>
  <c r="LW107" i="33" s="1"/>
  <c r="NI106" i="33"/>
  <c r="NM106" i="33"/>
  <c r="AG106" i="33"/>
  <c r="IS106" i="33"/>
  <c r="AE106" i="33"/>
  <c r="IQ106" i="33"/>
  <c r="ME107" i="33"/>
  <c r="X106" i="33"/>
  <c r="IJ106" i="33"/>
  <c r="IO106" i="33"/>
  <c r="AC106" i="33"/>
  <c r="NJ105" i="33"/>
  <c r="IR106" i="33"/>
  <c r="AF106" i="33"/>
  <c r="HM106" i="33"/>
  <c r="KA106" i="33" s="1"/>
  <c r="PY106" i="33"/>
  <c r="PC106" i="33" s="1"/>
  <c r="EC106" i="33" s="1"/>
  <c r="LS107" i="33"/>
  <c r="IX107" i="33"/>
  <c r="AL107" i="33"/>
  <c r="OR107" i="33"/>
  <c r="OW107" i="33"/>
  <c r="PF105" i="33"/>
  <c r="EF105" i="33" s="1"/>
  <c r="AF104" i="32"/>
  <c r="Y104" i="32"/>
  <c r="LJ106" i="33"/>
  <c r="GH106" i="33" s="1"/>
  <c r="LK105" i="33"/>
  <c r="GI105" i="33" s="1"/>
  <c r="QK106" i="33" l="1"/>
  <c r="PO106" i="33" s="1"/>
  <c r="EO106" i="33" s="1"/>
  <c r="JJ106" i="33"/>
  <c r="JL106" i="33"/>
  <c r="FS105" i="33"/>
  <c r="QS105" i="33" s="1"/>
  <c r="KT107" i="33"/>
  <c r="DN106" i="33"/>
  <c r="FF106" i="33" s="1"/>
  <c r="MV106" i="33" s="1"/>
  <c r="DL106" i="33"/>
  <c r="FD106" i="33" s="1"/>
  <c r="MT106" i="33" s="1"/>
  <c r="HQ106" i="33"/>
  <c r="KE106" i="33" s="1"/>
  <c r="RH106" i="33"/>
  <c r="RI105" i="33"/>
  <c r="QC106" i="33"/>
  <c r="PG106" i="33" s="1"/>
  <c r="EG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Z104" i="32"/>
  <c r="AC104" i="32" s="1"/>
  <c r="AE105" i="32"/>
  <c r="AJ104" i="32"/>
  <c r="KZ105" i="33"/>
  <c r="FX105" i="33" s="1"/>
  <c r="GX106" i="33" l="1"/>
  <c r="HT106" i="33" s="1"/>
  <c r="KH106" i="33" s="1"/>
  <c r="OE105" i="33"/>
  <c r="FR107" i="33"/>
  <c r="QR107" i="33" s="1"/>
  <c r="CU106" i="33"/>
  <c r="CQ106" i="33"/>
  <c r="CT106" i="33"/>
  <c r="CL106" i="33"/>
  <c r="CZ107" i="33"/>
  <c r="CS106" i="33"/>
  <c r="RG106" i="33"/>
  <c r="QX105" i="33"/>
  <c r="QU106" i="33"/>
  <c r="QD106" i="33"/>
  <c r="PH106" i="33" s="1"/>
  <c r="EH106" i="33" s="1"/>
  <c r="HR106" i="33"/>
  <c r="KF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JT107" i="33" l="1"/>
  <c r="JO106" i="33"/>
  <c r="JF106" i="33"/>
  <c r="JN106" i="33"/>
  <c r="JM106" i="33"/>
  <c r="JK106" i="33"/>
  <c r="LZ107" i="33"/>
  <c r="QF106" i="33"/>
  <c r="PJ106" i="33" s="1"/>
  <c r="EJ106" i="33" s="1"/>
  <c r="OD107" i="33"/>
  <c r="DH106" i="33"/>
  <c r="EZ106" i="33" s="1"/>
  <c r="MP106" i="33" s="1"/>
  <c r="DP106" i="33"/>
  <c r="FH106" i="33" s="1"/>
  <c r="MX106" i="33" s="1"/>
  <c r="DO106" i="33"/>
  <c r="FG106" i="33" s="1"/>
  <c r="MW106" i="33" s="1"/>
  <c r="DM106" i="33"/>
  <c r="FE106" i="33" s="1"/>
  <c r="MU106" i="33" s="1"/>
  <c r="DV107" i="33"/>
  <c r="FN107" i="33" s="1"/>
  <c r="ND107" i="33" s="1"/>
  <c r="DQ106" i="33"/>
  <c r="FI106" i="33" s="1"/>
  <c r="MY106" i="33" s="1"/>
  <c r="CI106" i="33"/>
  <c r="CJ105" i="33"/>
  <c r="CM106" i="33"/>
  <c r="QY106" i="33"/>
  <c r="GR106" i="33"/>
  <c r="HN106" i="33" s="1"/>
  <c r="KB106" i="33" s="1"/>
  <c r="GW106" i="33"/>
  <c r="HS106" i="33" s="1"/>
  <c r="KG106" i="33" s="1"/>
  <c r="AJ107" i="33"/>
  <c r="IV107" i="33"/>
  <c r="II107" i="33"/>
  <c r="W107" i="33"/>
  <c r="AS107" i="33" s="1"/>
  <c r="BD108" i="33"/>
  <c r="BZ108" i="33" s="1"/>
  <c r="BI108" i="33"/>
  <c r="CE108" i="33" s="1"/>
  <c r="AK106" i="33"/>
  <c r="IW106" i="33"/>
  <c r="NN106" i="33"/>
  <c r="T108" i="33"/>
  <c r="IF108" i="33"/>
  <c r="IU107" i="33"/>
  <c r="AI107" i="33"/>
  <c r="BE107" i="33" s="1"/>
  <c r="OK106" i="33"/>
  <c r="LB106" i="33"/>
  <c r="FZ106" i="33" s="1"/>
  <c r="AD104" i="32"/>
  <c r="AG105" i="32"/>
  <c r="GY106" i="33" l="1"/>
  <c r="JG106" i="33"/>
  <c r="JC106" i="33"/>
  <c r="GZ106" i="33"/>
  <c r="HV106" i="33" s="1"/>
  <c r="KJ106" i="33" s="1"/>
  <c r="LD106" i="33"/>
  <c r="GB106" i="33" s="1"/>
  <c r="RB106" i="33" s="1"/>
  <c r="HA106" i="33"/>
  <c r="MC107" i="33" s="1"/>
  <c r="HF107" i="33"/>
  <c r="IB107" i="33" s="1"/>
  <c r="KP107" i="33" s="1"/>
  <c r="DF105" i="33"/>
  <c r="EX105" i="33" s="1"/>
  <c r="MN105" i="33" s="1"/>
  <c r="JD105" i="33"/>
  <c r="DE106" i="33"/>
  <c r="EW106" i="33" s="1"/>
  <c r="MM106" i="33" s="1"/>
  <c r="DI106" i="33"/>
  <c r="FA106" i="33" s="1"/>
  <c r="MQ106" i="33" s="1"/>
  <c r="LT107" i="33"/>
  <c r="DA108" i="33"/>
  <c r="CV108" i="33"/>
  <c r="PZ106" i="33"/>
  <c r="PD106" i="33" s="1"/>
  <c r="ED106" i="33" s="1"/>
  <c r="QZ106" i="33"/>
  <c r="GP105" i="33"/>
  <c r="PX105" i="33" s="1"/>
  <c r="LY107" i="33"/>
  <c r="QE106" i="33"/>
  <c r="PI106" i="33" s="1"/>
  <c r="EI106" i="33" s="1"/>
  <c r="NO107" i="33"/>
  <c r="IL106" i="33"/>
  <c r="Z106" i="33"/>
  <c r="BG106" i="33"/>
  <c r="CC106" i="33" s="1"/>
  <c r="GS106" i="33"/>
  <c r="CA107" i="33"/>
  <c r="MA107" i="33"/>
  <c r="HU106" i="33"/>
  <c r="KI106" i="33" s="1"/>
  <c r="QG106" i="33"/>
  <c r="PK106" i="33" s="1"/>
  <c r="EK106" i="33" s="1"/>
  <c r="BO107" i="33"/>
  <c r="BF107" i="33"/>
  <c r="CB107" i="33" s="1"/>
  <c r="AP108" i="33"/>
  <c r="BL108" i="33" s="1"/>
  <c r="OL106" i="33"/>
  <c r="S105" i="32"/>
  <c r="T105" i="32" s="1"/>
  <c r="AA105" i="32"/>
  <c r="MB107" i="33" l="1"/>
  <c r="GO106" i="33"/>
  <c r="PW106" i="33" s="1"/>
  <c r="PA106" i="33" s="1"/>
  <c r="EA106" i="33" s="1"/>
  <c r="QH106" i="33"/>
  <c r="PL106" i="33" s="1"/>
  <c r="LF106" i="33" s="1"/>
  <c r="JP108" i="33"/>
  <c r="QN107" i="33"/>
  <c r="PR107" i="33" s="1"/>
  <c r="ER107" i="33" s="1"/>
  <c r="ON106" i="33"/>
  <c r="MH108" i="33"/>
  <c r="HW106" i="33"/>
  <c r="KK106" i="33" s="1"/>
  <c r="QI106" i="33"/>
  <c r="PM106" i="33" s="1"/>
  <c r="EM106" i="33" s="1"/>
  <c r="DW108" i="33"/>
  <c r="FO108" i="33" s="1"/>
  <c r="NE108" i="33" s="1"/>
  <c r="JU108" i="33"/>
  <c r="DR108" i="33"/>
  <c r="FJ108" i="33" s="1"/>
  <c r="MZ108" i="33" s="1"/>
  <c r="CW107" i="33"/>
  <c r="CH108" i="33"/>
  <c r="CY106" i="33"/>
  <c r="CX107" i="33"/>
  <c r="CK107" i="33"/>
  <c r="HL105" i="33"/>
  <c r="JZ105" i="33" s="1"/>
  <c r="LR106" i="33"/>
  <c r="LE106" i="33"/>
  <c r="GC106" i="33" s="1"/>
  <c r="AV106" i="33"/>
  <c r="BR106" i="33" s="1"/>
  <c r="NR107" i="33"/>
  <c r="QA106" i="33"/>
  <c r="PE106" i="33" s="1"/>
  <c r="EE106" i="33" s="1"/>
  <c r="LU107" i="33"/>
  <c r="HO106" i="33"/>
  <c r="KC106" i="33" s="1"/>
  <c r="HK106" i="33"/>
  <c r="JY106" i="33" s="1"/>
  <c r="IM107" i="33"/>
  <c r="AA107" i="33"/>
  <c r="NP107" i="33"/>
  <c r="LL107" i="33"/>
  <c r="GJ107" i="33" s="1"/>
  <c r="KX106" i="33"/>
  <c r="FV106" i="33" s="1"/>
  <c r="PB105" i="33"/>
  <c r="EB105" i="33" s="1"/>
  <c r="LC106" i="33"/>
  <c r="GA106" i="33" s="1"/>
  <c r="U105" i="32"/>
  <c r="V105" i="32" s="1"/>
  <c r="HG108" i="33" l="1"/>
  <c r="HB108" i="33"/>
  <c r="HX108" i="33" s="1"/>
  <c r="KL108" i="33" s="1"/>
  <c r="EL106" i="33"/>
  <c r="LQ107" i="33"/>
  <c r="JS106" i="33"/>
  <c r="JB108" i="33"/>
  <c r="JE107" i="33"/>
  <c r="JQ107" i="33"/>
  <c r="JR107" i="33"/>
  <c r="LG106" i="33"/>
  <c r="GE106" i="33" s="1"/>
  <c r="OQ106" i="33" s="1"/>
  <c r="GD106" i="33"/>
  <c r="RD106" i="33" s="1"/>
  <c r="DU106" i="33"/>
  <c r="FM106" i="33" s="1"/>
  <c r="NC106" i="33" s="1"/>
  <c r="DD108" i="33"/>
  <c r="EV108" i="33" s="1"/>
  <c r="ML108" i="33" s="1"/>
  <c r="DG107" i="33"/>
  <c r="EY107" i="33" s="1"/>
  <c r="MO107" i="33" s="1"/>
  <c r="DS107" i="33"/>
  <c r="FK107" i="33" s="1"/>
  <c r="NA107" i="33" s="1"/>
  <c r="DT107" i="33"/>
  <c r="FL107" i="33" s="1"/>
  <c r="NB107" i="33" s="1"/>
  <c r="CN106" i="33"/>
  <c r="RJ107" i="33"/>
  <c r="RC106" i="33"/>
  <c r="QV106" i="33"/>
  <c r="RA106" i="33"/>
  <c r="QJ108" i="33"/>
  <c r="PN108" i="33" s="1"/>
  <c r="EN108" i="33" s="1"/>
  <c r="HE106" i="33"/>
  <c r="MG107" i="33" s="1"/>
  <c r="KU106" i="33"/>
  <c r="FS106" i="33" s="1"/>
  <c r="KY106" i="33"/>
  <c r="FW106" i="33" s="1"/>
  <c r="GQ107" i="33"/>
  <c r="HM107" i="33" s="1"/>
  <c r="KA107" i="33" s="1"/>
  <c r="OO106" i="33"/>
  <c r="AW107" i="33"/>
  <c r="BS107" i="33" s="1"/>
  <c r="NT107" i="33"/>
  <c r="IC108" i="33"/>
  <c r="KQ108" i="33" s="1"/>
  <c r="QO108" i="33"/>
  <c r="PS108" i="33" s="1"/>
  <c r="ES108" i="33" s="1"/>
  <c r="NS107" i="33"/>
  <c r="IN107" i="33"/>
  <c r="AB107" i="33"/>
  <c r="IP107" i="33"/>
  <c r="AD107" i="33"/>
  <c r="OV107" i="33"/>
  <c r="OM106" i="33"/>
  <c r="OH106" i="33"/>
  <c r="W105" i="32"/>
  <c r="AB105" i="32"/>
  <c r="KV105" i="33"/>
  <c r="FT105" i="33" s="1"/>
  <c r="JH106" i="33" l="1"/>
  <c r="HD107" i="33"/>
  <c r="MF108" i="33" s="1"/>
  <c r="HC107" i="33"/>
  <c r="ME108" i="33" s="1"/>
  <c r="RE106" i="33"/>
  <c r="GN108" i="33"/>
  <c r="HJ108" i="33" s="1"/>
  <c r="JX108" i="33" s="1"/>
  <c r="OP106" i="33"/>
  <c r="DJ106" i="33"/>
  <c r="FB106" i="33" s="1"/>
  <c r="MR106" i="33" s="1"/>
  <c r="CO107" i="33"/>
  <c r="QW106" i="33"/>
  <c r="QS106" i="33"/>
  <c r="QT105" i="33"/>
  <c r="QM106" i="33"/>
  <c r="PQ106" i="33" s="1"/>
  <c r="EQ106" i="33" s="1"/>
  <c r="IA106" i="33"/>
  <c r="KO106" i="33" s="1"/>
  <c r="GT106" i="33"/>
  <c r="LV107" i="33" s="1"/>
  <c r="LS108" i="33"/>
  <c r="PY107" i="33"/>
  <c r="PC107" i="33" s="1"/>
  <c r="EC107" i="33" s="1"/>
  <c r="OE106" i="33"/>
  <c r="OI106" i="33"/>
  <c r="NL107" i="33"/>
  <c r="NQ107" i="33"/>
  <c r="NI107" i="33"/>
  <c r="NZ108" i="33"/>
  <c r="IR107" i="33"/>
  <c r="AF107" i="33"/>
  <c r="BB107" i="33" s="1"/>
  <c r="BX107" i="33" s="1"/>
  <c r="IQ107" i="33"/>
  <c r="AE107" i="33"/>
  <c r="BA107" i="33" s="1"/>
  <c r="NU107" i="33"/>
  <c r="AZ107" i="33"/>
  <c r="BV107" i="33" s="1"/>
  <c r="AX107" i="33"/>
  <c r="BT107" i="33" s="1"/>
  <c r="LM108" i="33"/>
  <c r="GK108" i="33" s="1"/>
  <c r="NM107" i="33"/>
  <c r="OF105" i="33"/>
  <c r="LH108" i="33"/>
  <c r="GF108" i="33" s="1"/>
  <c r="AH105" i="32"/>
  <c r="AK105" i="32"/>
  <c r="X105" i="32"/>
  <c r="HZ107" i="33" l="1"/>
  <c r="KN107" i="33" s="1"/>
  <c r="JI107" i="33"/>
  <c r="QL107" i="33"/>
  <c r="PP107" i="33" s="1"/>
  <c r="EP107" i="33" s="1"/>
  <c r="QK107" i="33"/>
  <c r="PO107" i="33" s="1"/>
  <c r="EO107" i="33" s="1"/>
  <c r="HY107" i="33"/>
  <c r="KM107" i="33" s="1"/>
  <c r="PV108" i="33"/>
  <c r="OZ108" i="33" s="1"/>
  <c r="DZ108" i="33" s="1"/>
  <c r="DK107" i="33"/>
  <c r="FC107" i="33" s="1"/>
  <c r="MS107" i="33" s="1"/>
  <c r="CR107" i="33"/>
  <c r="CP107" i="33"/>
  <c r="CT107" i="33"/>
  <c r="RF108" i="33"/>
  <c r="QB106" i="33"/>
  <c r="PF106" i="33" s="1"/>
  <c r="EF106" i="33" s="1"/>
  <c r="GU107" i="33"/>
  <c r="LW108" i="33" s="1"/>
  <c r="HP106" i="33"/>
  <c r="KD106" i="33" s="1"/>
  <c r="KW107" i="33"/>
  <c r="LJ107" i="33"/>
  <c r="Y107" i="33"/>
  <c r="IK107" i="33"/>
  <c r="IX108" i="33"/>
  <c r="AL108" i="33"/>
  <c r="IS107" i="33"/>
  <c r="AG107" i="33"/>
  <c r="IJ107" i="33"/>
  <c r="X107" i="33"/>
  <c r="NJ106" i="33"/>
  <c r="IG107" i="33"/>
  <c r="U107" i="33"/>
  <c r="IO107" i="33"/>
  <c r="AC107" i="33"/>
  <c r="BW107" i="33"/>
  <c r="OR108" i="33"/>
  <c r="LK106" i="33"/>
  <c r="GI106" i="33" s="1"/>
  <c r="AF105" i="32"/>
  <c r="Y105" i="32"/>
  <c r="JL107" i="33" l="1"/>
  <c r="LI107" i="33"/>
  <c r="GG107" i="33" s="1"/>
  <c r="OS107" i="33" s="1"/>
  <c r="JN107" i="33"/>
  <c r="JJ107" i="33"/>
  <c r="KT108" i="33"/>
  <c r="FR108" i="33" s="1"/>
  <c r="QR108" i="33" s="1"/>
  <c r="GH107" i="33"/>
  <c r="RH107" i="33" s="1"/>
  <c r="FU107" i="33"/>
  <c r="QU107" i="33" s="1"/>
  <c r="DL107" i="33"/>
  <c r="FD107" i="33" s="1"/>
  <c r="MT107" i="33" s="1"/>
  <c r="DN107" i="33"/>
  <c r="FF107" i="33" s="1"/>
  <c r="MV107" i="33" s="1"/>
  <c r="DP107" i="33"/>
  <c r="FH107" i="33" s="1"/>
  <c r="MX107" i="33" s="1"/>
  <c r="CS107" i="33"/>
  <c r="HQ107" i="33"/>
  <c r="KE107" i="33" s="1"/>
  <c r="RI106" i="33"/>
  <c r="RK108" i="33"/>
  <c r="NX108" i="33"/>
  <c r="IV108" i="33" s="1"/>
  <c r="QC107" i="33"/>
  <c r="PG107" i="33" s="1"/>
  <c r="EG107" i="33" s="1"/>
  <c r="OW108" i="33"/>
  <c r="NK108" i="33"/>
  <c r="AY107" i="33"/>
  <c r="BU107" i="33" s="1"/>
  <c r="AQ107" i="33"/>
  <c r="BM107" i="33" s="1"/>
  <c r="AT107" i="33"/>
  <c r="BP107" i="33" s="1"/>
  <c r="V106" i="33"/>
  <c r="IH106" i="33"/>
  <c r="BH108" i="33"/>
  <c r="CD108" i="33" s="1"/>
  <c r="BC107" i="33"/>
  <c r="BY107" i="33" s="1"/>
  <c r="AU107" i="33"/>
  <c r="BQ107" i="33" s="1"/>
  <c r="GV107" i="33"/>
  <c r="OU106" i="33"/>
  <c r="Z105" i="32"/>
  <c r="AC105" i="32" s="1"/>
  <c r="AE106" i="32"/>
  <c r="AJ105" i="32"/>
  <c r="KZ106" i="33"/>
  <c r="FX106" i="33" s="1"/>
  <c r="RG107" i="33" l="1"/>
  <c r="JM107" i="33"/>
  <c r="OD108" i="33"/>
  <c r="GZ107" i="33"/>
  <c r="HV107" i="33" s="1"/>
  <c r="KJ107" i="33" s="1"/>
  <c r="OT107" i="33"/>
  <c r="GX107" i="33"/>
  <c r="LZ108" i="33" s="1"/>
  <c r="OG107" i="33"/>
  <c r="DO107" i="33"/>
  <c r="FG107" i="33" s="1"/>
  <c r="MW107" i="33" s="1"/>
  <c r="CZ108" i="33"/>
  <c r="CI107" i="33"/>
  <c r="CU107" i="33"/>
  <c r="CQ107" i="33"/>
  <c r="CL107" i="33"/>
  <c r="CM107" i="33"/>
  <c r="QX106" i="33"/>
  <c r="AJ108" i="33"/>
  <c r="BF108" i="33" s="1"/>
  <c r="CB108" i="33" s="1"/>
  <c r="NW108" i="33"/>
  <c r="AR106" i="33"/>
  <c r="BN106" i="33" s="1"/>
  <c r="HR107" i="33"/>
  <c r="KF107" i="33" s="1"/>
  <c r="LX108" i="33"/>
  <c r="QD107" i="33"/>
  <c r="PH107" i="33" s="1"/>
  <c r="EH107" i="33" s="1"/>
  <c r="NY107" i="33"/>
  <c r="II108" i="33"/>
  <c r="W108" i="33"/>
  <c r="AS108" i="33" s="1"/>
  <c r="BO108" i="33" s="1"/>
  <c r="OJ106" i="33"/>
  <c r="LA107" i="33"/>
  <c r="FY107" i="33" s="1"/>
  <c r="AI105" i="32"/>
  <c r="JO107" i="33" l="1"/>
  <c r="JK107" i="33"/>
  <c r="JG107" i="33"/>
  <c r="JC107" i="33"/>
  <c r="JF107" i="33"/>
  <c r="JT108" i="33"/>
  <c r="MB108" i="33"/>
  <c r="QH107" i="33"/>
  <c r="PL107" i="33" s="1"/>
  <c r="EL107" i="33" s="1"/>
  <c r="HT107" i="33"/>
  <c r="KH107" i="33" s="1"/>
  <c r="GY107" i="33"/>
  <c r="MA108" i="33" s="1"/>
  <c r="QF107" i="33"/>
  <c r="PJ107" i="33" s="1"/>
  <c r="EJ107" i="33" s="1"/>
  <c r="DH107" i="33"/>
  <c r="EZ107" i="33" s="1"/>
  <c r="MP107" i="33" s="1"/>
  <c r="DV108" i="33"/>
  <c r="FN108" i="33" s="1"/>
  <c r="ND108" i="33" s="1"/>
  <c r="DM107" i="33"/>
  <c r="FE107" i="33" s="1"/>
  <c r="MU107" i="33" s="1"/>
  <c r="DQ107" i="33"/>
  <c r="FI107" i="33" s="1"/>
  <c r="MY107" i="33" s="1"/>
  <c r="DI107" i="33"/>
  <c r="FA107" i="33" s="1"/>
  <c r="MQ107" i="33" s="1"/>
  <c r="DE107" i="33"/>
  <c r="EW107" i="33" s="1"/>
  <c r="MM107" i="33" s="1"/>
  <c r="CK108" i="33"/>
  <c r="CX108" i="33"/>
  <c r="CJ106" i="33"/>
  <c r="QY107" i="33"/>
  <c r="LB107" i="33"/>
  <c r="GS107" i="33"/>
  <c r="QA107" i="33" s="1"/>
  <c r="AI108" i="33"/>
  <c r="IU108" i="33"/>
  <c r="IW107" i="33"/>
  <c r="AK107" i="33"/>
  <c r="NN107" i="33"/>
  <c r="GR107" i="33"/>
  <c r="GW107" i="33"/>
  <c r="OK107" i="33"/>
  <c r="AD105" i="32"/>
  <c r="AG106" i="32"/>
  <c r="JE108" i="33" l="1"/>
  <c r="JD106" i="33"/>
  <c r="JR108" i="33"/>
  <c r="HF108" i="33"/>
  <c r="IB108" i="33" s="1"/>
  <c r="KP108" i="33" s="1"/>
  <c r="HU107" i="33"/>
  <c r="KI107" i="33" s="1"/>
  <c r="QG107" i="33"/>
  <c r="PK107" i="33" s="1"/>
  <c r="EK107" i="33" s="1"/>
  <c r="LD107" i="33"/>
  <c r="GB107" i="33" s="1"/>
  <c r="ON107" i="33" s="1"/>
  <c r="LF107" i="33"/>
  <c r="GD107" i="33" s="1"/>
  <c r="OP107" i="33" s="1"/>
  <c r="GO107" i="33"/>
  <c r="HK107" i="33" s="1"/>
  <c r="JY107" i="33" s="1"/>
  <c r="HA107" i="33"/>
  <c r="MC108" i="33" s="1"/>
  <c r="FZ107" i="33"/>
  <c r="QZ107" i="33" s="1"/>
  <c r="DT108" i="33"/>
  <c r="FL108" i="33" s="1"/>
  <c r="NB108" i="33" s="1"/>
  <c r="DG108" i="33"/>
  <c r="EY108" i="33" s="1"/>
  <c r="MO108" i="33" s="1"/>
  <c r="DF106" i="33"/>
  <c r="EX106" i="33" s="1"/>
  <c r="MN106" i="33" s="1"/>
  <c r="GQ108" i="33"/>
  <c r="PY108" i="33" s="1"/>
  <c r="NP108" i="33"/>
  <c r="IN108" i="33" s="1"/>
  <c r="HO107" i="33"/>
  <c r="KC107" i="33" s="1"/>
  <c r="LU108" i="33"/>
  <c r="GP106" i="33"/>
  <c r="HL106" i="33" s="1"/>
  <c r="JZ106" i="33" s="1"/>
  <c r="QE107" i="33"/>
  <c r="PI107" i="33" s="1"/>
  <c r="EI107" i="33" s="1"/>
  <c r="LY108" i="33"/>
  <c r="HS107" i="33"/>
  <c r="KG107" i="33" s="1"/>
  <c r="IL107" i="33"/>
  <c r="Z107" i="33"/>
  <c r="BE108" i="33"/>
  <c r="CA108" i="33" s="1"/>
  <c r="NO108" i="33"/>
  <c r="HN107" i="33"/>
  <c r="KB107" i="33" s="1"/>
  <c r="PZ107" i="33"/>
  <c r="PD107" i="33" s="1"/>
  <c r="ED107" i="33" s="1"/>
  <c r="LT108" i="33"/>
  <c r="BG107" i="33"/>
  <c r="CC107" i="33" s="1"/>
  <c r="S106" i="32"/>
  <c r="T106" i="32" s="1"/>
  <c r="U106" i="32" s="1"/>
  <c r="V106" i="32" s="1"/>
  <c r="AA106" i="32"/>
  <c r="PE107" i="33"/>
  <c r="EE107" i="33" s="1"/>
  <c r="PW107" i="33" l="1"/>
  <c r="PA107" i="33" s="1"/>
  <c r="EA107" i="33" s="1"/>
  <c r="RD107" i="33"/>
  <c r="RB107" i="33"/>
  <c r="LQ108" i="33"/>
  <c r="QN108" i="33"/>
  <c r="PR108" i="33" s="1"/>
  <c r="ER108" i="33" s="1"/>
  <c r="LE107" i="33"/>
  <c r="GC107" i="33" s="1"/>
  <c r="OO107" i="33" s="1"/>
  <c r="HW107" i="33"/>
  <c r="KK107" i="33" s="1"/>
  <c r="QI107" i="33"/>
  <c r="PM107" i="33" s="1"/>
  <c r="EM107" i="33" s="1"/>
  <c r="HD108" i="33"/>
  <c r="QL108" i="33" s="1"/>
  <c r="PP108" i="33" s="1"/>
  <c r="EP108" i="33" s="1"/>
  <c r="OL107" i="33"/>
  <c r="CY107" i="33"/>
  <c r="CW108" i="33"/>
  <c r="HM108" i="33"/>
  <c r="KA108" i="33" s="1"/>
  <c r="AB108" i="33"/>
  <c r="AX108" i="33" s="1"/>
  <c r="KX107" i="33"/>
  <c r="FV107" i="33" s="1"/>
  <c r="LC107" i="33"/>
  <c r="GA107" i="33" s="1"/>
  <c r="PX106" i="33"/>
  <c r="PB106" i="33" s="1"/>
  <c r="EB106" i="33" s="1"/>
  <c r="LR107" i="33"/>
  <c r="NT108" i="33"/>
  <c r="NR108" i="33"/>
  <c r="AA108" i="33"/>
  <c r="IM108" i="33"/>
  <c r="AV107" i="33"/>
  <c r="BR107" i="33" s="1"/>
  <c r="PC108" i="33"/>
  <c r="EC108" i="33" s="1"/>
  <c r="W106" i="32"/>
  <c r="AB106" i="32"/>
  <c r="KY107" i="33"/>
  <c r="FW107" i="33" s="1"/>
  <c r="KU107" i="33" l="1"/>
  <c r="FS107" i="33" s="1"/>
  <c r="LL108" i="33"/>
  <c r="GJ108" i="33" s="1"/>
  <c r="RJ108" i="33" s="1"/>
  <c r="JS107" i="33"/>
  <c r="JQ108" i="33"/>
  <c r="RC107" i="33"/>
  <c r="HZ108" i="33"/>
  <c r="KN108" i="33" s="1"/>
  <c r="LG107" i="33"/>
  <c r="GE107" i="33" s="1"/>
  <c r="RE107" i="33" s="1"/>
  <c r="DS108" i="33"/>
  <c r="FK108" i="33" s="1"/>
  <c r="NA108" i="33" s="1"/>
  <c r="DU107" i="33"/>
  <c r="FM107" i="33" s="1"/>
  <c r="NC107" i="33" s="1"/>
  <c r="BT108" i="33"/>
  <c r="CP108" i="33" s="1"/>
  <c r="CN107" i="33"/>
  <c r="QW107" i="33"/>
  <c r="RA107" i="33"/>
  <c r="QS107" i="33"/>
  <c r="QV107" i="33"/>
  <c r="OE107" i="33"/>
  <c r="OH107" i="33"/>
  <c r="OM107" i="33"/>
  <c r="AW108" i="33"/>
  <c r="BS108" i="33" s="1"/>
  <c r="NQ108" i="33"/>
  <c r="AD108" i="33"/>
  <c r="IP108" i="33"/>
  <c r="IR108" i="33"/>
  <c r="AF108" i="33"/>
  <c r="NI108" i="33"/>
  <c r="NS108" i="33"/>
  <c r="NL108" i="33"/>
  <c r="OI107" i="33"/>
  <c r="LJ108" i="33"/>
  <c r="GH108" i="33" s="1"/>
  <c r="KV106" i="33"/>
  <c r="FT106" i="33" s="1"/>
  <c r="KW108" i="33"/>
  <c r="FU108" i="33" s="1"/>
  <c r="AH106" i="32"/>
  <c r="AK106" i="32"/>
  <c r="X106" i="32"/>
  <c r="OV108" i="33" l="1"/>
  <c r="JH107" i="33"/>
  <c r="JJ108" i="33"/>
  <c r="HE107" i="33"/>
  <c r="MG108" i="33" s="1"/>
  <c r="OQ107" i="33"/>
  <c r="HC108" i="33"/>
  <c r="QK108" i="33" s="1"/>
  <c r="PO108" i="33" s="1"/>
  <c r="EO108" i="33" s="1"/>
  <c r="DJ107" i="33"/>
  <c r="FB107" i="33" s="1"/>
  <c r="MR107" i="33" s="1"/>
  <c r="DL108" i="33"/>
  <c r="FD108" i="33" s="1"/>
  <c r="MT108" i="33" s="1"/>
  <c r="CO108" i="33"/>
  <c r="RH108" i="33"/>
  <c r="QU108" i="33"/>
  <c r="QT106" i="33"/>
  <c r="GV108" i="33"/>
  <c r="QD108"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JI108" i="33" l="1"/>
  <c r="IA107" i="33"/>
  <c r="KO107" i="33" s="1"/>
  <c r="QM107" i="33"/>
  <c r="PQ107" i="33" s="1"/>
  <c r="EQ107" i="33" s="1"/>
  <c r="HY108" i="33"/>
  <c r="KM108" i="33" s="1"/>
  <c r="DK108" i="33"/>
  <c r="FC108" i="33" s="1"/>
  <c r="MS108" i="33" s="1"/>
  <c r="CS108" i="33"/>
  <c r="CR108" i="33"/>
  <c r="CT108" i="33"/>
  <c r="HR108" i="33"/>
  <c r="KF108" i="33" s="1"/>
  <c r="GU108" i="33"/>
  <c r="HQ108" i="33" s="1"/>
  <c r="KE108" i="33" s="1"/>
  <c r="QB107" i="33"/>
  <c r="PF107" i="33" s="1"/>
  <c r="EF107" i="33" s="1"/>
  <c r="LV108" i="33"/>
  <c r="NJ107" i="33"/>
  <c r="AQ108" i="33"/>
  <c r="BM108" i="33" s="1"/>
  <c r="AT108" i="33"/>
  <c r="BP108" i="33" s="1"/>
  <c r="IK108" i="33"/>
  <c r="Y108" i="33"/>
  <c r="AY108" i="33"/>
  <c r="BU108" i="33" s="1"/>
  <c r="AG108" i="33"/>
  <c r="IS108" i="33"/>
  <c r="PH108" i="33"/>
  <c r="EH108" i="33" s="1"/>
  <c r="LI108" i="33"/>
  <c r="GG108" i="33" s="1"/>
  <c r="AE107" i="32"/>
  <c r="Z106" i="32"/>
  <c r="AC106" i="32" s="1"/>
  <c r="AJ106" i="32"/>
  <c r="LK107" i="33" l="1"/>
  <c r="GI107" i="33" s="1"/>
  <c r="RI107" i="33" s="1"/>
  <c r="JL108" i="33"/>
  <c r="JN108" i="33"/>
  <c r="DO108" i="33"/>
  <c r="FG108" i="33" s="1"/>
  <c r="MW108" i="33" s="1"/>
  <c r="JM108" i="33"/>
  <c r="DN108" i="33"/>
  <c r="FF108" i="33" s="1"/>
  <c r="MV108" i="33" s="1"/>
  <c r="DP108" i="33"/>
  <c r="FH108" i="33" s="1"/>
  <c r="MX108" i="33" s="1"/>
  <c r="CI108" i="33"/>
  <c r="CL108" i="33"/>
  <c r="CQ108" i="33"/>
  <c r="RG108" i="33"/>
  <c r="QC108" i="33"/>
  <c r="PG108" i="33" s="1"/>
  <c r="EG108" i="33" s="1"/>
  <c r="BC108" i="33"/>
  <c r="BY108" i="33" s="1"/>
  <c r="IH107" i="33"/>
  <c r="V107" i="33"/>
  <c r="AU108" i="33"/>
  <c r="BQ108" i="33" s="1"/>
  <c r="OS108" i="33"/>
  <c r="KZ107" i="33"/>
  <c r="FX107" i="33" s="1"/>
  <c r="LB108" i="33"/>
  <c r="FZ108" i="33" s="1"/>
  <c r="AI106" i="32"/>
  <c r="OU107" i="33" l="1"/>
  <c r="JK108" i="33"/>
  <c r="JF108" i="33"/>
  <c r="JC108" i="33"/>
  <c r="GZ108" i="33"/>
  <c r="QH108" i="33" s="1"/>
  <c r="PL108" i="33" s="1"/>
  <c r="EL108" i="33" s="1"/>
  <c r="GY108" i="33"/>
  <c r="QG108" i="33" s="1"/>
  <c r="PK108" i="33" s="1"/>
  <c r="EK108" i="33" s="1"/>
  <c r="GX108" i="33"/>
  <c r="QF108" i="33" s="1"/>
  <c r="PJ108" i="33" s="1"/>
  <c r="EJ108" i="33" s="1"/>
  <c r="DH108" i="33"/>
  <c r="EZ108" i="33" s="1"/>
  <c r="MP108" i="33" s="1"/>
  <c r="DE108" i="33"/>
  <c r="EW108" i="33" s="1"/>
  <c r="MM108" i="33" s="1"/>
  <c r="DM108" i="33"/>
  <c r="FE108" i="33" s="1"/>
  <c r="MU108" i="33" s="1"/>
  <c r="CM108" i="33"/>
  <c r="CU108" i="33"/>
  <c r="QZ108" i="33"/>
  <c r="QX107" i="33"/>
  <c r="GW108" i="33"/>
  <c r="HS108" i="33" s="1"/>
  <c r="KG108" i="33" s="1"/>
  <c r="GR108" i="33"/>
  <c r="HN108" i="33" s="1"/>
  <c r="KB108" i="33" s="1"/>
  <c r="NY108" i="33"/>
  <c r="AR107" i="33"/>
  <c r="BN107" i="33" s="1"/>
  <c r="OJ107" i="33"/>
  <c r="OL108" i="33"/>
  <c r="AD106" i="32"/>
  <c r="AG107" i="32"/>
  <c r="LA108" i="33"/>
  <c r="FY108" i="33" s="1"/>
  <c r="JO108" i="33" l="1"/>
  <c r="JG108" i="33"/>
  <c r="HU108" i="33"/>
  <c r="KI108" i="33" s="1"/>
  <c r="HV108" i="33"/>
  <c r="KJ108" i="33" s="1"/>
  <c r="GO108" i="33"/>
  <c r="HK108" i="33" s="1"/>
  <c r="JY108" i="33" s="1"/>
  <c r="HT108" i="33"/>
  <c r="KH108" i="33" s="1"/>
  <c r="DQ108" i="33"/>
  <c r="FI108" i="33" s="1"/>
  <c r="MY108" i="33" s="1"/>
  <c r="DI108" i="33"/>
  <c r="FA108" i="33" s="1"/>
  <c r="MQ108" i="33" s="1"/>
  <c r="CJ107" i="33"/>
  <c r="QY108" i="33"/>
  <c r="QE108" i="33"/>
  <c r="PI108" i="33" s="1"/>
  <c r="GS108" i="33"/>
  <c r="HO108" i="33" s="1"/>
  <c r="KC108" i="33" s="1"/>
  <c r="PZ108" i="33"/>
  <c r="PD108" i="33" s="1"/>
  <c r="ED108" i="33" s="1"/>
  <c r="LD108" i="33"/>
  <c r="GB108" i="33" s="1"/>
  <c r="NN108" i="33"/>
  <c r="IW108" i="33"/>
  <c r="AK108" i="33"/>
  <c r="BG108" i="33" s="1"/>
  <c r="CC108" i="33" s="1"/>
  <c r="OK108" i="33"/>
  <c r="AA107" i="32"/>
  <c r="S107" i="32"/>
  <c r="T107" i="32" s="1"/>
  <c r="LF108" i="33"/>
  <c r="GD108" i="33" s="1"/>
  <c r="LE108" i="33"/>
  <c r="GC108" i="33" s="1"/>
  <c r="JD107" i="33" l="1"/>
  <c r="PW108" i="33"/>
  <c r="PA108" i="33" s="1"/>
  <c r="KU108" i="33" s="1"/>
  <c r="HA108" i="33"/>
  <c r="QI108" i="33" s="1"/>
  <c r="PM108" i="33" s="1"/>
  <c r="EM108" i="33" s="1"/>
  <c r="DF107" i="33"/>
  <c r="EX107" i="33" s="1"/>
  <c r="MN107" i="33" s="1"/>
  <c r="LC108" i="33"/>
  <c r="EI108" i="33"/>
  <c r="CY108" i="33"/>
  <c r="RD108" i="33"/>
  <c r="RC108" i="33"/>
  <c r="RB108" i="33"/>
  <c r="QA108" i="33"/>
  <c r="PE108" i="33" s="1"/>
  <c r="GP107" i="33"/>
  <c r="HL107" i="33" s="1"/>
  <c r="JZ107" i="33" s="1"/>
  <c r="ON108" i="33"/>
  <c r="Z108" i="33"/>
  <c r="IL108" i="33"/>
  <c r="OO108" i="33"/>
  <c r="OP108" i="33"/>
  <c r="U107" i="32"/>
  <c r="V107" i="32" s="1"/>
  <c r="AB107" i="32" s="1"/>
  <c r="KX108" i="33"/>
  <c r="FV108" i="33" s="1"/>
  <c r="JS108" i="33" l="1"/>
  <c r="EA108" i="33"/>
  <c r="HW108" i="33"/>
  <c r="KK108" i="33" s="1"/>
  <c r="GA108" i="33"/>
  <c r="RA108" i="33" s="1"/>
  <c r="FS108" i="33"/>
  <c r="DU108" i="33"/>
  <c r="FM108" i="33" s="1"/>
  <c r="NC108" i="33" s="1"/>
  <c r="KY108" i="33"/>
  <c r="EE108" i="33"/>
  <c r="QV108" i="33"/>
  <c r="LR108" i="33"/>
  <c r="PX107" i="33"/>
  <c r="PB107" i="33" s="1"/>
  <c r="EB107" i="33" s="1"/>
  <c r="LG108" i="33"/>
  <c r="AV108" i="33"/>
  <c r="BR108" i="33" s="1"/>
  <c r="OH108" i="33"/>
  <c r="W107" i="32"/>
  <c r="AK107" i="32" s="1"/>
  <c r="HE108" i="33" l="1"/>
  <c r="QM108" i="33" s="1"/>
  <c r="PQ108" i="33" s="1"/>
  <c r="EQ108" i="33" s="1"/>
  <c r="OM108" i="33"/>
  <c r="QS108" i="33"/>
  <c r="FW108" i="33"/>
  <c r="OI108" i="33" s="1"/>
  <c r="OE108" i="33"/>
  <c r="GE108" i="33"/>
  <c r="OQ108" i="33" s="1"/>
  <c r="CN108" i="33"/>
  <c r="AH107" i="32"/>
  <c r="X107" i="32"/>
  <c r="AF107" i="32" s="1"/>
  <c r="KV107" i="33"/>
  <c r="FT107" i="33" s="1"/>
  <c r="JH108" i="33" l="1"/>
  <c r="LK108" i="33"/>
  <c r="GI108" i="33" s="1"/>
  <c r="RI108" i="33" s="1"/>
  <c r="IA108" i="33"/>
  <c r="KO108" i="33" s="1"/>
  <c r="RE108" i="33"/>
  <c r="QW108" i="33"/>
  <c r="DJ108" i="33"/>
  <c r="FB108" i="33" s="1"/>
  <c r="MR108" i="33" s="1"/>
  <c r="QT107" i="33"/>
  <c r="GT108" i="33"/>
  <c r="HP108" i="33" s="1"/>
  <c r="KD108" i="33" s="1"/>
  <c r="OF107" i="33"/>
  <c r="Y107" i="32"/>
  <c r="Z107" i="32" s="1"/>
  <c r="AC107" i="32" s="1"/>
  <c r="OU108" i="33" l="1"/>
  <c r="QB108" i="33"/>
  <c r="PF108" i="33" s="1"/>
  <c r="EF108" i="33" s="1"/>
  <c r="NJ108" i="33"/>
  <c r="AJ107" i="32"/>
  <c r="AI107" i="32" s="1"/>
  <c r="AE108" i="32"/>
  <c r="IH108" i="33" l="1"/>
  <c r="V108" i="33"/>
  <c r="AD107" i="32"/>
  <c r="AG108" i="32"/>
  <c r="KZ108" i="33"/>
  <c r="FX108" i="33" s="1"/>
  <c r="QX108" i="33" l="1"/>
  <c r="AR108" i="33"/>
  <c r="BN108" i="33" s="1"/>
  <c r="OJ108" i="33"/>
  <c r="AA108" i="32"/>
  <c r="S108" i="32"/>
  <c r="T108" i="32" s="1"/>
  <c r="CJ108" i="33" l="1"/>
  <c r="U108" i="32"/>
  <c r="V108" i="32" s="1"/>
  <c r="AB108" i="32" s="1"/>
  <c r="JD108" i="33" l="1"/>
  <c r="DF108" i="33"/>
  <c r="EX108" i="33" s="1"/>
  <c r="MN108" i="33" s="1"/>
  <c r="GP108" i="33"/>
  <c r="HL108" i="33" s="1"/>
  <c r="JZ108" i="33" s="1"/>
  <c r="W108" i="32"/>
  <c r="AK108" i="32" s="1"/>
  <c r="PX108" i="33" l="1"/>
  <c r="PB108" i="33" s="1"/>
  <c r="EB108" i="33" s="1"/>
  <c r="AH108" i="32"/>
  <c r="X108" i="32"/>
  <c r="AF108" i="32" s="1"/>
  <c r="Y108" i="32" l="1"/>
  <c r="AE109" i="32" s="1"/>
  <c r="KV108" i="33"/>
  <c r="FT108" i="33" s="1"/>
  <c r="QT108" i="33" l="1"/>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DY11" i="33" s="1"/>
  <c r="KS11" i="33" l="1"/>
  <c r="FQ11" i="33" s="1"/>
  <c r="QQ11" i="33" l="1"/>
  <c r="OC11" i="33"/>
  <c r="NG12" i="33"/>
  <c r="S12" i="33" l="1"/>
  <c r="AO12" i="33" s="1"/>
  <c r="BK12" i="33" s="1"/>
  <c r="IE12" i="33"/>
  <c r="CG12" i="33" l="1"/>
  <c r="JA12" i="33" l="1"/>
  <c r="DC12" i="33"/>
  <c r="EU12" i="33" s="1"/>
  <c r="MK12" i="33" s="1"/>
  <c r="GM12" i="33" l="1"/>
  <c r="LO13" i="33" s="1"/>
  <c r="HI12" i="33" l="1"/>
  <c r="JW12" i="33" s="1"/>
  <c r="PU12" i="33"/>
  <c r="OY12" i="33" s="1"/>
  <c r="DY12" i="33" s="1"/>
  <c r="KS12" i="33" l="1"/>
  <c r="FQ12" i="33" s="1"/>
  <c r="OC12" i="33" l="1"/>
  <c r="QQ12" i="33"/>
  <c r="NG13" i="33"/>
  <c r="IE13" i="33" s="1"/>
  <c r="S13" i="33" l="1"/>
  <c r="AO13" i="33" s="1"/>
  <c r="BK13" i="33" s="1"/>
  <c r="CG13" i="33" s="1"/>
  <c r="JA13" i="33" l="1"/>
  <c r="DC13" i="33"/>
  <c r="EU13" i="33" s="1"/>
  <c r="MK13" i="33" s="1"/>
  <c r="GM13" i="33" l="1"/>
  <c r="LO14" i="33" s="1"/>
  <c r="HI13" i="33" l="1"/>
  <c r="JW13" i="33" s="1"/>
  <c r="PU13" i="33"/>
  <c r="OY13" i="33" s="1"/>
  <c r="DY13" i="33" s="1"/>
  <c r="KS13" i="33" l="1"/>
  <c r="FQ13" i="33" s="1"/>
  <c r="QQ13" i="33" l="1"/>
  <c r="OC13" i="33"/>
  <c r="NG14" i="33"/>
  <c r="S14" i="33" l="1"/>
  <c r="AO14" i="33" s="1"/>
  <c r="BK14" i="33" s="1"/>
  <c r="IE14" i="33"/>
  <c r="CG14" i="33" l="1"/>
  <c r="JA14" i="33" l="1"/>
  <c r="DC14" i="33"/>
  <c r="EU14" i="33" s="1"/>
  <c r="MK14" i="33" s="1"/>
  <c r="GM14" i="33" l="1"/>
  <c r="HI14" i="33" s="1"/>
  <c r="JW14" i="33" s="1"/>
  <c r="PU14" i="33" l="1"/>
  <c r="OY14" i="33" s="1"/>
  <c r="DY14" i="33" s="1"/>
  <c r="LO15" i="33"/>
  <c r="KS14" i="33" l="1"/>
  <c r="FQ14" i="33" s="1"/>
  <c r="QQ14" i="33" l="1"/>
  <c r="OC14" i="33"/>
  <c r="NG15" i="33"/>
  <c r="S15" i="33" l="1"/>
  <c r="AO15" i="33" s="1"/>
  <c r="IE15" i="33"/>
  <c r="BK15" i="33" l="1"/>
  <c r="CG15" i="33" l="1"/>
  <c r="JA15" i="33" l="1"/>
  <c r="DC15" i="33"/>
  <c r="EU15" i="33" s="1"/>
  <c r="MK15" i="33" s="1"/>
  <c r="GM15" i="33" l="1"/>
  <c r="HI15" i="33" s="1"/>
  <c r="JW15" i="33" s="1"/>
  <c r="PU15" i="33" l="1"/>
  <c r="OY15" i="33" s="1"/>
  <c r="KS15" i="33" s="1"/>
  <c r="FQ15" i="33" s="1"/>
  <c r="LO16" i="33"/>
  <c r="DY15" i="33" l="1"/>
  <c r="QQ15" i="33"/>
  <c r="OC15" i="33"/>
  <c r="NG16" i="33"/>
  <c r="IE16" i="33" s="1"/>
  <c r="S16" i="33" l="1"/>
  <c r="AO16" i="33" s="1"/>
  <c r="BK16" i="33" s="1"/>
  <c r="CG16" i="33" s="1"/>
  <c r="JA16" i="33" l="1"/>
  <c r="DC16" i="33"/>
  <c r="EU16" i="33" s="1"/>
  <c r="MK16" i="33" s="1"/>
  <c r="GM16" i="33" l="1"/>
  <c r="LO17" i="33" s="1"/>
  <c r="HI16" i="33" l="1"/>
  <c r="JW16" i="33" s="1"/>
  <c r="PU16" i="33"/>
  <c r="OY16" i="33" s="1"/>
  <c r="DY16" i="33" s="1"/>
  <c r="KS16" i="33" l="1"/>
  <c r="FQ16" i="33" s="1"/>
  <c r="QQ16" i="33" l="1"/>
  <c r="OC16" i="33"/>
  <c r="NG17" i="33"/>
  <c r="IE17" i="33" l="1"/>
  <c r="S17" i="33"/>
  <c r="AO17" i="33" s="1"/>
  <c r="BK17" i="33" l="1"/>
  <c r="CG17" i="33" l="1"/>
  <c r="JA17" i="33" l="1"/>
  <c r="DC17" i="33"/>
  <c r="EU17" i="33" s="1"/>
  <c r="MK17" i="33" s="1"/>
  <c r="GM17" i="33" l="1"/>
  <c r="LO18" i="33" s="1"/>
  <c r="HI17" i="33" l="1"/>
  <c r="JW17" i="33" s="1"/>
  <c r="PU17" i="33"/>
  <c r="OY17" i="33" s="1"/>
  <c r="DY17" i="33" s="1"/>
  <c r="KS17" i="33" l="1"/>
  <c r="FQ17" i="33" s="1"/>
  <c r="QQ17" i="33" l="1"/>
  <c r="OC17" i="33"/>
  <c r="NG18" i="33"/>
  <c r="S18" i="33" l="1"/>
  <c r="AO18" i="33" s="1"/>
  <c r="BK18" i="33" s="1"/>
  <c r="IE18" i="33"/>
  <c r="CG18" i="33" l="1"/>
  <c r="JA18" i="33" l="1"/>
  <c r="DC18" i="33"/>
  <c r="EU18" i="33" s="1"/>
  <c r="MK18" i="33" s="1"/>
  <c r="GM18" i="33" l="1"/>
  <c r="HI18" i="33" s="1"/>
  <c r="JW18" i="33" s="1"/>
  <c r="LO19" i="33" l="1"/>
  <c r="PU18" i="33"/>
  <c r="OY18" i="33" s="1"/>
  <c r="DY18" i="33" s="1"/>
  <c r="KS18" i="33" l="1"/>
  <c r="FQ18" i="33" s="1"/>
  <c r="QQ18" i="33" l="1"/>
  <c r="OC18" i="33"/>
  <c r="NG19" i="33"/>
  <c r="IE19" i="33" l="1"/>
  <c r="S19" i="33"/>
  <c r="AO19" i="33" s="1"/>
  <c r="BK19" i="33" s="1"/>
  <c r="CG19" i="33" l="1"/>
  <c r="JA19" i="33" l="1"/>
  <c r="DC19" i="33"/>
  <c r="EU19" i="33" s="1"/>
  <c r="MK19" i="33" s="1"/>
  <c r="GM19" i="33" l="1"/>
  <c r="LO20" i="33" s="1"/>
  <c r="HI19" i="33" l="1"/>
  <c r="JW19" i="33" s="1"/>
  <c r="PU19" i="33"/>
  <c r="OY19" i="33" s="1"/>
  <c r="DY19" i="33" s="1"/>
  <c r="KS19" i="33" l="1"/>
  <c r="FQ19" i="33" s="1"/>
  <c r="QQ19" i="33" l="1"/>
  <c r="OC19" i="33"/>
  <c r="NG20" i="33"/>
  <c r="IE20" i="33" l="1"/>
  <c r="S20" i="33"/>
  <c r="AO20" i="33" s="1"/>
  <c r="BK20" i="33" s="1"/>
  <c r="CG20" i="33" l="1"/>
  <c r="JA20" i="33" l="1"/>
  <c r="DC20" i="33"/>
  <c r="EU20" i="33" s="1"/>
  <c r="MK20" i="33" s="1"/>
  <c r="GM20" i="33" l="1"/>
  <c r="HI20" i="33" s="1"/>
  <c r="JW20" i="33" s="1"/>
  <c r="LO21" i="33" l="1"/>
  <c r="PU20" i="33"/>
  <c r="OY20" i="33" s="1"/>
  <c r="DY20" i="33" s="1"/>
  <c r="KS20" i="33" l="1"/>
  <c r="FQ20" i="33" s="1"/>
  <c r="QQ20" i="33" l="1"/>
  <c r="OC20" i="33"/>
  <c r="NG21" i="33"/>
  <c r="IE21" i="33" l="1"/>
  <c r="S21" i="33"/>
  <c r="AO21" i="33" s="1"/>
  <c r="BK21" i="33" s="1"/>
  <c r="CG21" i="33" l="1"/>
  <c r="JA21" i="33" l="1"/>
  <c r="DC21" i="33"/>
  <c r="EU21" i="33" s="1"/>
  <c r="MK21" i="33" s="1"/>
  <c r="GM21" i="33" l="1"/>
  <c r="LO22" i="33" s="1"/>
  <c r="HI21" i="33" l="1"/>
  <c r="JW21" i="33" s="1"/>
  <c r="PU21" i="33"/>
  <c r="OY21" i="33" s="1"/>
  <c r="DY21" i="33" l="1"/>
  <c r="KS21" i="33"/>
  <c r="FQ21" i="33" s="1"/>
  <c r="QQ21" i="33" l="1"/>
  <c r="OC21" i="33"/>
  <c r="NG22" i="33"/>
  <c r="S22" i="33" l="1"/>
  <c r="AO22" i="33" s="1"/>
  <c r="BK22" i="33" s="1"/>
  <c r="IE22" i="33"/>
  <c r="CG22" i="33" l="1"/>
  <c r="JA22" i="33" l="1"/>
  <c r="DC22" i="33"/>
  <c r="EU22" i="33" l="1"/>
  <c r="MK22" i="33" s="1"/>
  <c r="GM22" i="33" l="1"/>
  <c r="LO23" i="33" s="1"/>
  <c r="PU22" i="33" l="1"/>
  <c r="OY22" i="33" s="1"/>
  <c r="DY22" i="33" s="1"/>
  <c r="HI22" i="33"/>
  <c r="JW22" i="33" s="1"/>
  <c r="KS22" i="33" l="1"/>
  <c r="FQ22" i="33" s="1"/>
  <c r="QQ22" i="33" s="1"/>
  <c r="NG23" i="33" l="1"/>
  <c r="IE23" i="33" s="1"/>
  <c r="OC22" i="33"/>
  <c r="S23" i="33" l="1"/>
  <c r="AO23" i="33" s="1"/>
  <c r="BK23" i="33" s="1"/>
  <c r="CG23" i="33" s="1"/>
  <c r="JA23" i="33" l="1"/>
  <c r="DC23" i="33"/>
  <c r="EU23" i="33" s="1"/>
  <c r="MK23" i="33" s="1"/>
  <c r="GM23" i="33" l="1"/>
  <c r="HI23" i="33" s="1"/>
  <c r="JW23" i="33" s="1"/>
  <c r="LO24" i="33" l="1"/>
  <c r="PU23" i="33"/>
  <c r="OY23" i="33" s="1"/>
  <c r="DY23" i="33" s="1"/>
  <c r="KS23" i="33" l="1"/>
  <c r="FQ23" i="33" s="1"/>
  <c r="QQ23" i="33" l="1"/>
  <c r="OC23" i="33"/>
  <c r="NG24" i="33"/>
  <c r="IE24" i="33" l="1"/>
  <c r="S24" i="33"/>
  <c r="AO24" i="33" s="1"/>
  <c r="BK24" i="33" s="1"/>
  <c r="CG24" i="33" l="1"/>
  <c r="JA24" i="33" l="1"/>
  <c r="DC24" i="33"/>
  <c r="EU24" i="33" s="1"/>
  <c r="MK24" i="33" s="1"/>
  <c r="GM24" i="33" l="1"/>
  <c r="HI24" i="33" s="1"/>
  <c r="JW24" i="33" s="1"/>
  <c r="LO25" i="33" l="1"/>
  <c r="PU24" i="33"/>
  <c r="OY24" i="33" s="1"/>
  <c r="DY24" i="33" s="1"/>
  <c r="KS24" i="33" l="1"/>
  <c r="FQ24" i="33" s="1"/>
  <c r="QQ24" i="33" l="1"/>
  <c r="OC24" i="33"/>
  <c r="NG25" i="33"/>
  <c r="IE25" i="33" l="1"/>
  <c r="S25" i="33"/>
  <c r="AO25" i="33" s="1"/>
  <c r="BK25" i="33" s="1"/>
  <c r="CG25" i="33" l="1"/>
  <c r="JA25" i="33" l="1"/>
  <c r="DC25" i="33"/>
  <c r="EU25" i="33" s="1"/>
  <c r="MK25" i="33" s="1"/>
  <c r="GM25" i="33" l="1"/>
  <c r="LO26" i="33" s="1"/>
  <c r="HI25" i="33" l="1"/>
  <c r="JW25" i="33" s="1"/>
  <c r="PU25" i="33"/>
  <c r="OY25" i="33" s="1"/>
  <c r="DY25" i="33" s="1"/>
  <c r="KS25" i="33" l="1"/>
  <c r="FQ25" i="33" s="1"/>
  <c r="QQ25" i="33" l="1"/>
  <c r="OC25" i="33"/>
  <c r="NG26" i="33"/>
  <c r="S26" i="33" l="1"/>
  <c r="AO26" i="33" s="1"/>
  <c r="BK26" i="33" s="1"/>
  <c r="IE26" i="33"/>
  <c r="CG26" i="33" l="1"/>
  <c r="JA26" i="33" l="1"/>
  <c r="DC26" i="33"/>
  <c r="EU26" i="33" s="1"/>
  <c r="MK26" i="33" s="1"/>
  <c r="GM26" i="33" l="1"/>
  <c r="LO27" i="33" s="1"/>
  <c r="HI26" i="33" l="1"/>
  <c r="JW26" i="33" s="1"/>
  <c r="PU26" i="33"/>
  <c r="OY26" i="33" s="1"/>
  <c r="DY26" i="33" s="1"/>
  <c r="KS26" i="33" l="1"/>
  <c r="FQ26" i="33" s="1"/>
  <c r="QQ26" i="33" l="1"/>
  <c r="OC26" i="33"/>
  <c r="NG27" i="33"/>
  <c r="IE27" i="33" l="1"/>
  <c r="S27" i="33"/>
  <c r="AO27" i="33" s="1"/>
  <c r="BK27" i="33" s="1"/>
  <c r="CG27" i="33" l="1"/>
  <c r="JA27" i="33" l="1"/>
  <c r="DC27" i="33"/>
  <c r="EU27" i="33" s="1"/>
  <c r="MK27" i="33" s="1"/>
  <c r="GM27" i="33" l="1"/>
  <c r="HI27" i="33" s="1"/>
  <c r="JW27" i="33" s="1"/>
  <c r="LO28" i="33" l="1"/>
  <c r="PU27" i="33"/>
  <c r="OY27" i="33" s="1"/>
  <c r="DY27" i="33" s="1"/>
  <c r="KS27" i="33" l="1"/>
  <c r="FQ27" i="33" s="1"/>
  <c r="QQ27" i="33" l="1"/>
  <c r="OC27" i="33"/>
  <c r="NG28" i="33"/>
  <c r="IE28" i="33" l="1"/>
  <c r="S28" i="33"/>
  <c r="AO28" i="33" s="1"/>
  <c r="BK28" i="33" s="1"/>
  <c r="CG28" i="33" l="1"/>
  <c r="JA28" i="33" l="1"/>
  <c r="DC28" i="33"/>
  <c r="EU28" i="33" s="1"/>
  <c r="MK28" i="33" s="1"/>
  <c r="GM28" i="33" l="1"/>
  <c r="LO29" i="33" s="1"/>
  <c r="HI28" i="33" l="1"/>
  <c r="JW28" i="33" s="1"/>
  <c r="PU28" i="33"/>
  <c r="OY28" i="33" s="1"/>
  <c r="DY28" i="33" s="1"/>
  <c r="KS28" i="33" l="1"/>
  <c r="FQ28" i="33" s="1"/>
  <c r="QQ28" i="33" l="1"/>
  <c r="OC28" i="33"/>
  <c r="NG29" i="33"/>
  <c r="S29" i="33" l="1"/>
  <c r="AO29" i="33" s="1"/>
  <c r="BK29" i="33" s="1"/>
  <c r="IE29" i="33"/>
  <c r="CG29" i="33" l="1"/>
  <c r="JA29" i="33" l="1"/>
  <c r="DC29" i="33"/>
  <c r="EU29" i="33" s="1"/>
  <c r="MK29" i="33" s="1"/>
  <c r="GM29" i="33" l="1"/>
  <c r="HI29" i="33" s="1"/>
  <c r="JW29" i="33" s="1"/>
  <c r="LO30" i="33" l="1"/>
  <c r="PU29" i="33"/>
  <c r="OY29" i="33" s="1"/>
  <c r="DY29" i="33" s="1"/>
  <c r="KS29" i="33" l="1"/>
  <c r="FQ29" i="33" s="1"/>
  <c r="QQ29" i="33" l="1"/>
  <c r="OC29" i="33"/>
  <c r="NG30" i="33"/>
  <c r="IE30" i="33" l="1"/>
  <c r="S30" i="33"/>
  <c r="AO30" i="33" s="1"/>
  <c r="BK30" i="33" s="1"/>
  <c r="CG30" i="33" l="1"/>
  <c r="JA30" i="33" l="1"/>
  <c r="DC30" i="33"/>
  <c r="EU30" i="33" s="1"/>
  <c r="MK30" i="33" s="1"/>
  <c r="GM30" i="33" l="1"/>
  <c r="LO31" i="33" s="1"/>
  <c r="HI30" i="33" l="1"/>
  <c r="JW30" i="33" s="1"/>
  <c r="PU30" i="33"/>
  <c r="OY30" i="33" s="1"/>
  <c r="DY30" i="33" s="1"/>
  <c r="KS30" i="33" l="1"/>
  <c r="FQ30" i="33" s="1"/>
  <c r="QQ30" i="33" l="1"/>
  <c r="OC30" i="33"/>
  <c r="NG31" i="33"/>
  <c r="IE31" i="33" l="1"/>
  <c r="S31" i="33"/>
  <c r="AO31" i="33" s="1"/>
  <c r="BK31" i="33" s="1"/>
  <c r="CG31" i="33" l="1"/>
  <c r="JA31" i="33" l="1"/>
  <c r="DC31" i="33"/>
  <c r="EU31" i="33" s="1"/>
  <c r="MK31" i="33" s="1"/>
  <c r="GM31" i="33" l="1"/>
  <c r="LO32" i="33" s="1"/>
  <c r="HI31" i="33" l="1"/>
  <c r="JW31" i="33" s="1"/>
  <c r="PU31" i="33"/>
  <c r="OY31" i="33" s="1"/>
  <c r="DY31" i="33" s="1"/>
  <c r="KS31" i="33" l="1"/>
  <c r="FQ31" i="33" s="1"/>
  <c r="QQ31" i="33" l="1"/>
  <c r="OC31" i="33"/>
  <c r="NG32" i="33"/>
  <c r="S32" i="33" l="1"/>
  <c r="AO32" i="33" s="1"/>
  <c r="BK32" i="33" s="1"/>
  <c r="IE32" i="33"/>
  <c r="CG32" i="33" l="1"/>
  <c r="JA32" i="33" l="1"/>
  <c r="DC32" i="33"/>
  <c r="EU32" i="33" s="1"/>
  <c r="MK32" i="33" s="1"/>
  <c r="GM32" i="33" l="1"/>
  <c r="HI32" i="33" s="1"/>
  <c r="JW32" i="33" s="1"/>
  <c r="LO33" i="33" l="1"/>
  <c r="PU32" i="33"/>
  <c r="OY32" i="33" s="1"/>
  <c r="DY32" i="33" s="1"/>
  <c r="KS32" i="33" l="1"/>
  <c r="FQ32" i="33" s="1"/>
  <c r="QQ32" i="33" l="1"/>
  <c r="OC32" i="33"/>
  <c r="NG33" i="33"/>
  <c r="IE33" i="33" l="1"/>
  <c r="S33" i="33"/>
  <c r="AO33" i="33" s="1"/>
  <c r="BK33" i="33" s="1"/>
  <c r="CG33" i="33" l="1"/>
  <c r="JA33" i="33" l="1"/>
  <c r="DC33" i="33"/>
  <c r="EU33" i="33" s="1"/>
  <c r="MK33" i="33" s="1"/>
  <c r="GM33" i="33" l="1"/>
  <c r="LO34" i="33" s="1"/>
  <c r="HI33" i="33" l="1"/>
  <c r="JW33" i="33" s="1"/>
  <c r="PU33" i="33"/>
  <c r="OY33" i="33" s="1"/>
  <c r="DY33" i="33" s="1"/>
  <c r="KS33" i="33" l="1"/>
  <c r="FQ33" i="33" s="1"/>
  <c r="QQ33" i="33" l="1"/>
  <c r="OC33" i="33"/>
  <c r="NG34" i="33"/>
  <c r="S34" i="33" l="1"/>
  <c r="AO34" i="33" s="1"/>
  <c r="BK34" i="33" s="1"/>
  <c r="IE34" i="33"/>
  <c r="CG34" i="33" l="1"/>
  <c r="JA34" i="33" l="1"/>
  <c r="DC34" i="33"/>
  <c r="EU34" i="33" s="1"/>
  <c r="MK34" i="33" s="1"/>
  <c r="GM34" i="33" l="1"/>
  <c r="LO35" i="33" s="1"/>
  <c r="PU34" i="33" l="1"/>
  <c r="OY34" i="33" s="1"/>
  <c r="DY34" i="33" s="1"/>
  <c r="HI34" i="33"/>
  <c r="JW34" i="33" s="1"/>
  <c r="KS34" i="33" l="1"/>
  <c r="FQ34" i="33" s="1"/>
  <c r="QQ34" i="33" l="1"/>
  <c r="OC34" i="33"/>
  <c r="NG35" i="33"/>
  <c r="S35" i="33" l="1"/>
  <c r="AO35" i="33" s="1"/>
  <c r="BK35" i="33" s="1"/>
  <c r="IE35" i="33"/>
  <c r="CG35" i="33" l="1"/>
  <c r="JA35" i="33" l="1"/>
  <c r="DC35" i="33"/>
  <c r="EU35" i="33" s="1"/>
  <c r="MK35" i="33" s="1"/>
  <c r="GM35" i="33" l="1"/>
  <c r="LO36" i="33" s="1"/>
  <c r="HI35" i="33" l="1"/>
  <c r="JW35" i="33" s="1"/>
  <c r="PU35" i="33"/>
  <c r="OY35" i="33" s="1"/>
  <c r="DY35" i="33" s="1"/>
  <c r="KS35" i="33" l="1"/>
  <c r="FQ35" i="33" s="1"/>
  <c r="QQ35" i="33" l="1"/>
  <c r="OC35" i="33"/>
  <c r="NG36" i="33"/>
  <c r="S36" i="33" l="1"/>
  <c r="AO36" i="33" s="1"/>
  <c r="BK36" i="33" s="1"/>
  <c r="IE36" i="33"/>
  <c r="CG36" i="33" l="1"/>
  <c r="JA36" i="33" l="1"/>
  <c r="DC36" i="33"/>
  <c r="EU36" i="33" s="1"/>
  <c r="MK36" i="33" s="1"/>
  <c r="GM36" i="33" l="1"/>
  <c r="LO37" i="33" s="1"/>
  <c r="HI36" i="33" l="1"/>
  <c r="JW36" i="33" s="1"/>
  <c r="PU36" i="33"/>
  <c r="OY36" i="33" s="1"/>
  <c r="DY36" i="33" s="1"/>
  <c r="KS36" i="33" l="1"/>
  <c r="FQ36" i="33" s="1"/>
  <c r="QQ36" i="33" l="1"/>
  <c r="OC36" i="33"/>
  <c r="NG37" i="33"/>
  <c r="S37" i="33" l="1"/>
  <c r="AO37" i="33" s="1"/>
  <c r="BK37" i="33" s="1"/>
  <c r="IE37" i="33"/>
  <c r="CG37" i="33" l="1"/>
  <c r="JA37" i="33" l="1"/>
  <c r="DC37" i="33"/>
  <c r="EU37" i="33" s="1"/>
  <c r="MK37" i="33" s="1"/>
  <c r="GM37" i="33" l="1"/>
  <c r="LO38" i="33" s="1"/>
  <c r="HI37" i="33" l="1"/>
  <c r="JW37" i="33" s="1"/>
  <c r="PU37" i="33"/>
  <c r="OY37" i="33" s="1"/>
  <c r="DY37" i="33" s="1"/>
  <c r="KS37" i="33" l="1"/>
  <c r="FQ37" i="33" s="1"/>
  <c r="QQ37" i="33" l="1"/>
  <c r="OC37" i="33"/>
  <c r="NG38" i="33"/>
  <c r="S38" i="33" l="1"/>
  <c r="AO38" i="33" s="1"/>
  <c r="BK38" i="33" s="1"/>
  <c r="IE38" i="33"/>
  <c r="CG38" i="33" l="1"/>
  <c r="JA38" i="33" l="1"/>
  <c r="DC38" i="33"/>
  <c r="EU38" i="33" s="1"/>
  <c r="MK38" i="33" s="1"/>
  <c r="GM38" i="33" l="1"/>
  <c r="LO39" i="33" s="1"/>
  <c r="PU38" i="33" l="1"/>
  <c r="OY38" i="33" s="1"/>
  <c r="DY38" i="33" s="1"/>
  <c r="HI38" i="33"/>
  <c r="JW38" i="33" s="1"/>
  <c r="KS38" i="33" l="1"/>
  <c r="FQ38" i="33" s="1"/>
  <c r="QQ38" i="33" l="1"/>
  <c r="OC38" i="33"/>
  <c r="NG39" i="33"/>
  <c r="S39" i="33" l="1"/>
  <c r="AO39" i="33" s="1"/>
  <c r="BK39" i="33" s="1"/>
  <c r="IE39" i="33"/>
  <c r="CG39" i="33" l="1"/>
  <c r="JA39" i="33" l="1"/>
  <c r="DC39" i="33"/>
  <c r="EU39" i="33" s="1"/>
  <c r="MK39" i="33" s="1"/>
  <c r="GM39" i="33" l="1"/>
  <c r="HI39" i="33" s="1"/>
  <c r="JW39" i="33" s="1"/>
  <c r="LO40" i="33" l="1"/>
  <c r="PU39" i="33"/>
  <c r="OY39" i="33" s="1"/>
  <c r="DY39" i="33" s="1"/>
  <c r="KS39" i="33" l="1"/>
  <c r="FQ39" i="33" s="1"/>
  <c r="QQ39" i="33" l="1"/>
  <c r="OC39" i="33"/>
  <c r="NG40" i="33"/>
  <c r="IE40" i="33" l="1"/>
  <c r="S40" i="33"/>
  <c r="AO40" i="33" s="1"/>
  <c r="BK40" i="33" s="1"/>
  <c r="CG40" i="33" l="1"/>
  <c r="JA40" i="33" l="1"/>
  <c r="DC40" i="33"/>
  <c r="EU40" i="33" s="1"/>
  <c r="MK40" i="33" s="1"/>
  <c r="GM40" i="33" l="1"/>
  <c r="LO41" i="33" s="1"/>
  <c r="HI40" i="33" l="1"/>
  <c r="JW40" i="33" s="1"/>
  <c r="PU40" i="33"/>
  <c r="OY40" i="33" s="1"/>
  <c r="DY40" i="33" s="1"/>
  <c r="KS40" i="33" l="1"/>
  <c r="FQ40" i="33" s="1"/>
  <c r="QQ40" i="33" l="1"/>
  <c r="OC40" i="33"/>
  <c r="NG41" i="33"/>
  <c r="S41" i="33" l="1"/>
  <c r="AO41" i="33" s="1"/>
  <c r="BK41" i="33" s="1"/>
  <c r="IE41" i="33"/>
  <c r="CG41" i="33" l="1"/>
  <c r="JA41" i="33" l="1"/>
  <c r="DC41" i="33"/>
  <c r="EU41" i="33" s="1"/>
  <c r="MK41" i="33" s="1"/>
  <c r="GM41" i="33" l="1"/>
  <c r="HI41" i="33" s="1"/>
  <c r="JW41" i="33" s="1"/>
  <c r="LO42" i="33" l="1"/>
  <c r="PU41" i="33"/>
  <c r="OY41" i="33" s="1"/>
  <c r="DY41" i="33" s="1"/>
  <c r="KS41" i="33" l="1"/>
  <c r="FQ41" i="33" s="1"/>
  <c r="QQ41" i="33" l="1"/>
  <c r="OC41" i="33"/>
  <c r="NG42" i="33"/>
  <c r="IE42" i="33" l="1"/>
  <c r="S42" i="33"/>
  <c r="AO42" i="33" s="1"/>
  <c r="BK42" i="33" s="1"/>
  <c r="CG42" i="33" l="1"/>
  <c r="JA42" i="33" l="1"/>
  <c r="DC42" i="33"/>
  <c r="EU42" i="33" s="1"/>
  <c r="MK42" i="33" s="1"/>
  <c r="GM42" i="33" l="1"/>
  <c r="LO43" i="33" s="1"/>
  <c r="HI42" i="33" l="1"/>
  <c r="JW42" i="33" s="1"/>
  <c r="PU42" i="33"/>
  <c r="OY42" i="33" s="1"/>
  <c r="DY42" i="33" s="1"/>
  <c r="KS42" i="33" l="1"/>
  <c r="FQ42" i="33" s="1"/>
  <c r="QQ42" i="33" l="1"/>
  <c r="OC42" i="33"/>
  <c r="NG43" i="33"/>
  <c r="S43" i="33" l="1"/>
  <c r="AO43" i="33" s="1"/>
  <c r="BK43" i="33" s="1"/>
  <c r="IE43" i="33"/>
  <c r="CG43" i="33" l="1"/>
  <c r="JA43" i="33" l="1"/>
  <c r="DC43" i="33"/>
  <c r="EU43" i="33" s="1"/>
  <c r="MK43" i="33" s="1"/>
  <c r="GM43" i="33" l="1"/>
  <c r="LO44" i="33" s="1"/>
  <c r="PU43" i="33" l="1"/>
  <c r="OY43" i="33" s="1"/>
  <c r="DY43" i="33" s="1"/>
  <c r="HI43" i="33"/>
  <c r="JW43" i="33" s="1"/>
  <c r="KS43" i="33" l="1"/>
  <c r="FQ43" i="33" s="1"/>
  <c r="QQ43" i="33" l="1"/>
  <c r="OC43" i="33"/>
  <c r="NG44" i="33"/>
  <c r="IE44" i="33" l="1"/>
  <c r="S44" i="33"/>
  <c r="AO44" i="33" s="1"/>
  <c r="BK44" i="33" s="1"/>
  <c r="CG44" i="33" l="1"/>
  <c r="JA44" i="33" l="1"/>
  <c r="DC44" i="33"/>
  <c r="EU44" i="33" s="1"/>
  <c r="MK44" i="33" s="1"/>
  <c r="GM44" i="33" l="1"/>
  <c r="LO45" i="33" s="1"/>
  <c r="HI44" i="33" l="1"/>
  <c r="JW44" i="33" s="1"/>
  <c r="PU44" i="33"/>
  <c r="OY44" i="33" s="1"/>
  <c r="DY44" i="33" s="1"/>
  <c r="KS44" i="33" l="1"/>
  <c r="FQ44" i="33" s="1"/>
  <c r="QQ44" i="33" l="1"/>
  <c r="OC44" i="33"/>
  <c r="NG45" i="33"/>
  <c r="S45" i="33" l="1"/>
  <c r="AO45" i="33" s="1"/>
  <c r="BK45" i="33" s="1"/>
  <c r="IE45" i="33"/>
  <c r="CG45" i="33" l="1"/>
  <c r="JA45" i="33" l="1"/>
  <c r="DC45" i="33"/>
  <c r="EU45" i="33" s="1"/>
  <c r="MK45" i="33" s="1"/>
  <c r="GM45" i="33" l="1"/>
  <c r="LO46" i="33" s="1"/>
  <c r="HI45" i="33" l="1"/>
  <c r="JW45" i="33" s="1"/>
  <c r="PU45" i="33"/>
  <c r="OY45" i="33" s="1"/>
  <c r="DY45" i="33" s="1"/>
  <c r="KS45" i="33" l="1"/>
  <c r="FQ45" i="33" s="1"/>
  <c r="QQ45" i="33" l="1"/>
  <c r="OC45" i="33"/>
  <c r="NG46" i="33"/>
  <c r="S46" i="33" l="1"/>
  <c r="AO46" i="33" s="1"/>
  <c r="BK46" i="33" s="1"/>
  <c r="IE46" i="33"/>
  <c r="CG46" i="33" l="1"/>
  <c r="JA46" i="33" l="1"/>
  <c r="DC46" i="33"/>
  <c r="EU46" i="33" s="1"/>
  <c r="MK46" i="33" s="1"/>
  <c r="GM46" i="33" l="1"/>
  <c r="LO47" i="33" s="1"/>
  <c r="HI46" i="33" l="1"/>
  <c r="JW46" i="33" s="1"/>
  <c r="PU46" i="33"/>
  <c r="OY46" i="33" s="1"/>
  <c r="DY46" i="33" s="1"/>
  <c r="KS46" i="33" l="1"/>
  <c r="FQ46" i="33" s="1"/>
  <c r="QQ46" i="33" l="1"/>
  <c r="OC46" i="33"/>
  <c r="NG47" i="33"/>
  <c r="S47" i="33" l="1"/>
  <c r="AO47" i="33" s="1"/>
  <c r="IE47" i="33"/>
  <c r="BK47" i="33" l="1"/>
  <c r="CG47" i="33" l="1"/>
  <c r="JA47" i="33" l="1"/>
  <c r="DC47" i="33"/>
  <c r="EU47" i="33" s="1"/>
  <c r="MK47" i="33" s="1"/>
  <c r="GM47" i="33" l="1"/>
  <c r="HI47" i="33" s="1"/>
  <c r="JW47" i="33" s="1"/>
  <c r="PU47" i="33" l="1"/>
  <c r="OY47" i="33" s="1"/>
  <c r="KS47" i="33" s="1"/>
  <c r="FQ47" i="33" s="1"/>
  <c r="LO48" i="33"/>
  <c r="DY47" i="33" l="1"/>
  <c r="QQ47" i="33"/>
  <c r="OC47" i="33"/>
  <c r="NG48" i="33"/>
  <c r="IE48" i="33" l="1"/>
  <c r="S48" i="33"/>
  <c r="AO48" i="33" s="1"/>
  <c r="BK48" i="33" s="1"/>
  <c r="CG48" i="33" l="1"/>
  <c r="JA48" i="33" l="1"/>
  <c r="DC48" i="33"/>
  <c r="EU48" i="33" s="1"/>
  <c r="MK48" i="33" s="1"/>
  <c r="GM48" i="33" l="1"/>
  <c r="LO49" i="33" s="1"/>
  <c r="HI48" i="33" l="1"/>
  <c r="JW48" i="33" s="1"/>
  <c r="PU48" i="33"/>
  <c r="OY48" i="33" s="1"/>
  <c r="DY48" i="33" s="1"/>
  <c r="KS48" i="33" l="1"/>
  <c r="FQ48" i="33" s="1"/>
  <c r="QQ48" i="33" l="1"/>
  <c r="OC48" i="33"/>
  <c r="NG49" i="33"/>
  <c r="S49" i="33" l="1"/>
  <c r="AO49" i="33" s="1"/>
  <c r="BK49" i="33" s="1"/>
  <c r="IE49" i="33"/>
  <c r="CG49" i="33" l="1"/>
  <c r="JA49" i="33" l="1"/>
  <c r="DC49" i="33"/>
  <c r="EU49" i="33" s="1"/>
  <c r="MK49" i="33" s="1"/>
  <c r="GM49" i="33" l="1"/>
  <c r="LO50" i="33" s="1"/>
  <c r="HI49" i="33" l="1"/>
  <c r="JW49" i="33" s="1"/>
  <c r="PU49" i="33"/>
  <c r="OY49" i="33" s="1"/>
  <c r="DY49" i="33" s="1"/>
  <c r="KS49" i="33" l="1"/>
  <c r="FQ49" i="33" s="1"/>
  <c r="QQ49" i="33" l="1"/>
  <c r="OC49" i="33"/>
  <c r="NG50" i="33"/>
  <c r="S50" i="33" l="1"/>
  <c r="AO50" i="33" s="1"/>
  <c r="BK50" i="33" s="1"/>
  <c r="IE50" i="33"/>
  <c r="CG50" i="33" l="1"/>
  <c r="JA50" i="33" l="1"/>
  <c r="DC50" i="33"/>
  <c r="EU50" i="33" s="1"/>
  <c r="MK50" i="33" s="1"/>
  <c r="GM50" i="33" l="1"/>
  <c r="LO51" i="33" s="1"/>
  <c r="HI50" i="33" l="1"/>
  <c r="JW50" i="33" s="1"/>
  <c r="PU50" i="33"/>
  <c r="OY50" i="33" s="1"/>
  <c r="DY50" i="33" s="1"/>
  <c r="KS50" i="33" l="1"/>
  <c r="FQ50" i="33" s="1"/>
  <c r="QQ50" i="33" l="1"/>
  <c r="OC50" i="33"/>
  <c r="NG51" i="33"/>
  <c r="S51" i="33" l="1"/>
  <c r="AO51" i="33" s="1"/>
  <c r="BK51" i="33" s="1"/>
  <c r="IE51" i="33"/>
  <c r="CG51" i="33" l="1"/>
  <c r="JA51" i="33" l="1"/>
  <c r="DC51" i="33"/>
  <c r="EU51" i="33" s="1"/>
  <c r="MK51" i="33" s="1"/>
  <c r="GM51" i="33" l="1"/>
  <c r="LO52" i="33" s="1"/>
  <c r="HI51" i="33" l="1"/>
  <c r="JW51" i="33" s="1"/>
  <c r="PU51" i="33"/>
  <c r="OY51" i="33" s="1"/>
  <c r="DY51" i="33" s="1"/>
  <c r="KS51" i="33" l="1"/>
  <c r="FQ51" i="33" s="1"/>
  <c r="QQ51" i="33" l="1"/>
  <c r="OC51" i="33"/>
  <c r="NG52" i="33"/>
  <c r="IE52" i="33" l="1"/>
  <c r="S52" i="33"/>
  <c r="AO52" i="33" s="1"/>
  <c r="BK52" i="33" s="1"/>
  <c r="CG52" i="33" l="1"/>
  <c r="JA52" i="33" l="1"/>
  <c r="DC52" i="33"/>
  <c r="EU52" i="33" s="1"/>
  <c r="MK52" i="33" s="1"/>
  <c r="GM52" i="33" l="1"/>
  <c r="HI52" i="33" s="1"/>
  <c r="JW52" i="33" s="1"/>
  <c r="PU52" i="33" l="1"/>
  <c r="OY52" i="33" s="1"/>
  <c r="DY52" i="33" s="1"/>
  <c r="LO53" i="33"/>
  <c r="KS52" i="33" l="1"/>
  <c r="FQ52" i="33" s="1"/>
  <c r="QQ52" i="33" l="1"/>
  <c r="OC52" i="33"/>
  <c r="NG53" i="33"/>
  <c r="S53" i="33" l="1"/>
  <c r="AO53" i="33" s="1"/>
  <c r="IE53" i="33"/>
  <c r="BK53" i="33" l="1"/>
  <c r="CG53" i="33" l="1"/>
  <c r="JA53" i="33" l="1"/>
  <c r="DC53" i="33"/>
  <c r="EU53" i="33" s="1"/>
  <c r="MK53" i="33" s="1"/>
  <c r="GM53" i="33" l="1"/>
  <c r="LO54" i="33" s="1"/>
  <c r="HI53" i="33" l="1"/>
  <c r="JW53" i="33" s="1"/>
  <c r="PU53" i="33"/>
  <c r="OY53" i="33" s="1"/>
  <c r="KS53" i="33" s="1"/>
  <c r="FQ53" i="33" s="1"/>
  <c r="DY53" i="33" l="1"/>
  <c r="QQ53" i="33"/>
  <c r="OC53" i="33"/>
  <c r="NG54" i="33"/>
  <c r="IE54" i="33" l="1"/>
  <c r="S54" i="33"/>
  <c r="AO54" i="33" s="1"/>
  <c r="BK54" i="33" s="1"/>
  <c r="CG54" i="33" l="1"/>
  <c r="JA54" i="33" l="1"/>
  <c r="DC54" i="33"/>
  <c r="EU54" i="33" s="1"/>
  <c r="MK54" i="33" s="1"/>
  <c r="GM54" i="33" l="1"/>
  <c r="LO55" i="33" s="1"/>
  <c r="HI54" i="33" l="1"/>
  <c r="JW54" i="33" s="1"/>
  <c r="PU54" i="33"/>
  <c r="OY54" i="33" s="1"/>
  <c r="DY54" i="33" s="1"/>
  <c r="KS54" i="33" l="1"/>
  <c r="FQ54" i="33" s="1"/>
  <c r="QQ54" i="33" l="1"/>
  <c r="OC54" i="33"/>
  <c r="NG55" i="33"/>
  <c r="IE55" i="33" l="1"/>
  <c r="S55" i="33"/>
  <c r="AO55" i="33" s="1"/>
  <c r="BK55" i="33" s="1"/>
  <c r="CG55" i="33" l="1"/>
  <c r="JA55" i="33" l="1"/>
  <c r="DC55" i="33"/>
  <c r="EU55" i="33" s="1"/>
  <c r="MK55" i="33" s="1"/>
  <c r="GM55" i="33" l="1"/>
  <c r="LO56" i="33" s="1"/>
  <c r="HI55" i="33" l="1"/>
  <c r="JW55" i="33" s="1"/>
  <c r="PU55" i="33"/>
  <c r="OY55" i="33" s="1"/>
  <c r="DY55" i="33" s="1"/>
  <c r="KS55" i="33" l="1"/>
  <c r="FQ55" i="33" s="1"/>
  <c r="QQ55" i="33" l="1"/>
  <c r="OC55" i="33"/>
  <c r="NG56" i="33"/>
  <c r="S56" i="33" l="1"/>
  <c r="AO56" i="33" s="1"/>
  <c r="BK56" i="33" s="1"/>
  <c r="IE56" i="33"/>
  <c r="CG56" i="33" l="1"/>
  <c r="JA56" i="33" l="1"/>
  <c r="DC56" i="33"/>
  <c r="EU56" i="33" s="1"/>
  <c r="MK56" i="33" s="1"/>
  <c r="GM56" i="33" l="1"/>
  <c r="HI56" i="33" s="1"/>
  <c r="JW56" i="33" s="1"/>
  <c r="LO57" i="33" l="1"/>
  <c r="PU56" i="33"/>
  <c r="OY56" i="33" s="1"/>
  <c r="KS56" i="33" s="1"/>
  <c r="FQ56" i="33" s="1"/>
  <c r="DY56" i="33" l="1"/>
  <c r="QQ56" i="33" l="1"/>
  <c r="OC56" i="33"/>
  <c r="NG57" i="33"/>
  <c r="S57" i="33" l="1"/>
  <c r="AO57" i="33" s="1"/>
  <c r="IE57" i="33"/>
  <c r="BK57" i="33" l="1"/>
  <c r="CG57" i="33" l="1"/>
  <c r="JA57" i="33" l="1"/>
  <c r="DC57" i="33"/>
  <c r="EU57" i="33" s="1"/>
  <c r="MK57" i="33" s="1"/>
  <c r="GM57" i="33" l="1"/>
  <c r="LO58" i="33" s="1"/>
  <c r="HI57" i="33" l="1"/>
  <c r="JW57" i="33" s="1"/>
  <c r="PU57" i="33"/>
  <c r="OY57" i="33" s="1"/>
  <c r="KS57" i="33" l="1"/>
  <c r="FQ57" i="33" s="1"/>
  <c r="NG58" i="33" s="1"/>
  <c r="DY57" i="33"/>
  <c r="IE58" i="33" l="1"/>
  <c r="S58" i="33"/>
  <c r="AO58" i="33" s="1"/>
  <c r="QQ57" i="33"/>
  <c r="BK58" i="33"/>
  <c r="OC57" i="33" l="1"/>
  <c r="CG58" i="33"/>
  <c r="JA58" i="33" l="1"/>
  <c r="DC58" i="33"/>
  <c r="EU58" i="33" s="1"/>
  <c r="MK58" i="33" s="1"/>
  <c r="GM58" i="33" l="1"/>
  <c r="LO59" i="33" s="1"/>
  <c r="PU58" i="33" l="1"/>
  <c r="OY58" i="33" s="1"/>
  <c r="KS58" i="33" s="1"/>
  <c r="FQ58" i="33" s="1"/>
  <c r="HI58" i="33"/>
  <c r="JW58" i="33" s="1"/>
  <c r="DY58" i="33" l="1"/>
  <c r="QQ58" i="33"/>
  <c r="OC58" i="33"/>
  <c r="NG59" i="33"/>
  <c r="IE59" i="33" l="1"/>
  <c r="S59" i="33"/>
  <c r="AO59" i="33" s="1"/>
  <c r="BK59" i="33" s="1"/>
  <c r="CG59" i="33" l="1"/>
  <c r="JA59" i="33" l="1"/>
  <c r="DC59" i="33"/>
  <c r="EU59" i="33" s="1"/>
  <c r="MK59" i="33" s="1"/>
  <c r="GM59" i="33" l="1"/>
  <c r="HI59" i="33" s="1"/>
  <c r="JW59" i="33" s="1"/>
  <c r="LO60" i="33" l="1"/>
  <c r="PU59" i="33"/>
  <c r="OY59" i="33" s="1"/>
  <c r="DY59" i="33" s="1"/>
  <c r="KS59" i="33" l="1"/>
  <c r="FQ59" i="33" s="1"/>
  <c r="QQ59" i="33" l="1"/>
  <c r="OC59" i="33"/>
  <c r="NG60" i="33"/>
  <c r="IE60" i="33" l="1"/>
  <c r="S60" i="33"/>
  <c r="AO60" i="33" s="1"/>
  <c r="BK60" i="33" s="1"/>
  <c r="CG60" i="33" l="1"/>
  <c r="JA60" i="33" l="1"/>
  <c r="DC60" i="33"/>
  <c r="EU60" i="33" s="1"/>
  <c r="MK60" i="33" s="1"/>
  <c r="GM60" i="33" l="1"/>
  <c r="HI60" i="33" s="1"/>
  <c r="JW60" i="33" s="1"/>
  <c r="LO61" i="33" l="1"/>
  <c r="PU60" i="33"/>
  <c r="OY60" i="33" s="1"/>
  <c r="DY60" i="33" s="1"/>
  <c r="KS60" i="33" l="1"/>
  <c r="FQ60" i="33" s="1"/>
  <c r="QQ60" i="33" l="1"/>
  <c r="OC60" i="33"/>
  <c r="NG61" i="33"/>
  <c r="S61" i="33" l="1"/>
  <c r="AO61" i="33" s="1"/>
  <c r="BK61" i="33" s="1"/>
  <c r="IE61" i="33"/>
  <c r="CG61" i="33" l="1"/>
  <c r="JA61" i="33" l="1"/>
  <c r="DC61" i="33"/>
  <c r="EU61" i="33" s="1"/>
  <c r="MK61" i="33" s="1"/>
  <c r="GM61" i="33" l="1"/>
  <c r="LO62" i="33" s="1"/>
  <c r="HI61" i="33" l="1"/>
  <c r="JW61" i="33" s="1"/>
  <c r="PU61" i="33"/>
  <c r="OY61" i="33" s="1"/>
  <c r="DY61" i="33" s="1"/>
  <c r="KS61" i="33" l="1"/>
  <c r="FQ61" i="33" s="1"/>
  <c r="QQ61" i="33" l="1"/>
  <c r="OC61" i="33"/>
  <c r="NG62" i="33"/>
  <c r="S62" i="33" l="1"/>
  <c r="AO62" i="33" s="1"/>
  <c r="BK62" i="33" s="1"/>
  <c r="IE62" i="33"/>
  <c r="CG62" i="33" l="1"/>
  <c r="JA62" i="33" l="1"/>
  <c r="DC62" i="33"/>
  <c r="EU62" i="33" s="1"/>
  <c r="MK62" i="33" s="1"/>
  <c r="GM62" i="33" l="1"/>
  <c r="LO63" i="33" s="1"/>
  <c r="HI62" i="33" l="1"/>
  <c r="JW62" i="33" s="1"/>
  <c r="PU62" i="33"/>
  <c r="OY62" i="33" s="1"/>
  <c r="DY62" i="33" s="1"/>
  <c r="KS62" i="33" l="1"/>
  <c r="FQ62" i="33" s="1"/>
  <c r="QQ62" i="33" l="1"/>
  <c r="OC62" i="33"/>
  <c r="NG63" i="33"/>
  <c r="S63" i="33" l="1"/>
  <c r="AO63" i="33" s="1"/>
  <c r="BK63" i="33" s="1"/>
  <c r="IE63" i="33"/>
  <c r="CG63" i="33" l="1"/>
  <c r="JA63" i="33" l="1"/>
  <c r="DC63" i="33"/>
  <c r="EU63" i="33" s="1"/>
  <c r="MK63" i="33" s="1"/>
  <c r="GM63" i="33" l="1"/>
  <c r="LO64" i="33" s="1"/>
  <c r="HI63" i="33" l="1"/>
  <c r="JW63" i="33" s="1"/>
  <c r="PU63" i="33"/>
  <c r="OY63" i="33" s="1"/>
  <c r="DY63" i="33" s="1"/>
  <c r="KS63" i="33" l="1"/>
  <c r="FQ63" i="33" s="1"/>
  <c r="QQ63" i="33" l="1"/>
  <c r="OC63" i="33"/>
  <c r="NG64" i="33"/>
  <c r="IE64" i="33" l="1"/>
  <c r="S64" i="33"/>
  <c r="AO64" i="33" s="1"/>
  <c r="BK64" i="33" s="1"/>
  <c r="CG64" i="33" l="1"/>
  <c r="JA64" i="33" l="1"/>
  <c r="DC64" i="33"/>
  <c r="EU64" i="33" s="1"/>
  <c r="MK64" i="33" s="1"/>
  <c r="GM64" i="33" l="1"/>
  <c r="LO65" i="33" s="1"/>
  <c r="HI64" i="33" l="1"/>
  <c r="JW64" i="33" s="1"/>
  <c r="PU64" i="33"/>
  <c r="OY64" i="33" s="1"/>
  <c r="DY64" i="33" s="1"/>
  <c r="KS64" i="33" l="1"/>
  <c r="FQ64" i="33" s="1"/>
  <c r="QQ64" i="33" l="1"/>
  <c r="OC64" i="33"/>
  <c r="NG65" i="33"/>
  <c r="IE65" i="33" l="1"/>
  <c r="S65" i="33"/>
  <c r="AO65" i="33" s="1"/>
  <c r="BK65" i="33" s="1"/>
  <c r="CG65" i="33" l="1"/>
  <c r="JA65" i="33" l="1"/>
  <c r="DC65" i="33"/>
  <c r="EU65" i="33" s="1"/>
  <c r="MK65" i="33" s="1"/>
  <c r="GM65" i="33" l="1"/>
  <c r="LO66" i="33" s="1"/>
  <c r="HI65" i="33" l="1"/>
  <c r="JW65" i="33" s="1"/>
  <c r="PU65" i="33"/>
  <c r="OY65" i="33" s="1"/>
  <c r="DY65" i="33" s="1"/>
  <c r="KS65" i="33" l="1"/>
  <c r="FQ65" i="33" s="1"/>
  <c r="QQ65" i="33" l="1"/>
  <c r="OC65" i="33"/>
  <c r="NG66" i="33"/>
  <c r="S66" i="33" l="1"/>
  <c r="AO66" i="33" s="1"/>
  <c r="BK66" i="33" s="1"/>
  <c r="IE66" i="33"/>
  <c r="CG66" i="33" l="1"/>
  <c r="JA66" i="33" l="1"/>
  <c r="DC66" i="33"/>
  <c r="EU66" i="33" s="1"/>
  <c r="MK66" i="33" s="1"/>
  <c r="GM66" i="33" l="1"/>
  <c r="LO67" i="33" s="1"/>
  <c r="HI66" i="33" l="1"/>
  <c r="JW66" i="33" s="1"/>
  <c r="PU66" i="33"/>
  <c r="OY66" i="33" s="1"/>
  <c r="DY66" i="33" s="1"/>
  <c r="KS66" i="33" l="1"/>
  <c r="FQ66" i="33" s="1"/>
  <c r="QQ66" i="33" l="1"/>
  <c r="OC66" i="33"/>
  <c r="NG67" i="33"/>
  <c r="S67" i="33" l="1"/>
  <c r="AO67" i="33" s="1"/>
  <c r="BK67" i="33" s="1"/>
  <c r="IE67" i="33"/>
  <c r="CG67" i="33" l="1"/>
  <c r="JA67" i="33" l="1"/>
  <c r="DC67" i="33"/>
  <c r="EU67" i="33" s="1"/>
  <c r="MK67" i="33" s="1"/>
  <c r="GM67" i="33" l="1"/>
  <c r="LO68" i="33" s="1"/>
  <c r="HI67" i="33" l="1"/>
  <c r="JW67" i="33" s="1"/>
  <c r="PU67" i="33"/>
  <c r="OY67" i="33" s="1"/>
  <c r="DY67" i="33" s="1"/>
  <c r="KS67" i="33" l="1"/>
  <c r="FQ67" i="33" s="1"/>
  <c r="QQ67" i="33" l="1"/>
  <c r="OC67" i="33"/>
  <c r="NG68" i="33"/>
  <c r="S68" i="33" l="1"/>
  <c r="AO68" i="33" s="1"/>
  <c r="BK68" i="33" s="1"/>
  <c r="IE68" i="33"/>
  <c r="CG68" i="33" l="1"/>
  <c r="JA68" i="33" l="1"/>
  <c r="DC68" i="33"/>
  <c r="EU68" i="33" s="1"/>
  <c r="MK68" i="33" s="1"/>
  <c r="GM68" i="33" l="1"/>
  <c r="HI68" i="33" s="1"/>
  <c r="JW68" i="33" s="1"/>
  <c r="PU68" i="33" l="1"/>
  <c r="OY68" i="33" s="1"/>
  <c r="DY68" i="33" s="1"/>
  <c r="LO69" i="33"/>
  <c r="KS68" i="33" l="1"/>
  <c r="FQ68" i="33" s="1"/>
  <c r="QQ68" i="33" l="1"/>
  <c r="OC68" i="33"/>
  <c r="NG69" i="33"/>
  <c r="S69" i="33" l="1"/>
  <c r="AO69" i="33" s="1"/>
  <c r="IE69" i="33"/>
  <c r="BK69" i="33" l="1"/>
  <c r="CG69" i="33" l="1"/>
  <c r="JA69" i="33" l="1"/>
  <c r="DC69" i="33"/>
  <c r="EU69" i="33" s="1"/>
  <c r="MK69" i="33" s="1"/>
  <c r="GM69" i="33" l="1"/>
  <c r="HI69" i="33" s="1"/>
  <c r="JW69" i="33" s="1"/>
  <c r="PU69" i="33" l="1"/>
  <c r="OY69" i="33" s="1"/>
  <c r="KS69" i="33" s="1"/>
  <c r="FQ69" i="33" s="1"/>
  <c r="LO70" i="33"/>
  <c r="OC69" i="33" l="1"/>
  <c r="NG70" i="33"/>
  <c r="IE70" i="33" s="1"/>
  <c r="DY69" i="33"/>
  <c r="QQ69" i="33" l="1"/>
  <c r="S70" i="33"/>
  <c r="AO70" i="33" s="1"/>
  <c r="BK70" i="33" s="1"/>
  <c r="CG70" i="33" l="1"/>
  <c r="JA70" i="33" l="1"/>
  <c r="DC70" i="33"/>
  <c r="EU70" i="33" s="1"/>
  <c r="MK70" i="33" s="1"/>
  <c r="GM70" i="33" l="1"/>
  <c r="LO71" i="33" s="1"/>
  <c r="HI70" i="33" l="1"/>
  <c r="JW70" i="33" s="1"/>
  <c r="PU70" i="33"/>
  <c r="OY70" i="33" s="1"/>
  <c r="KS70" i="33" s="1"/>
  <c r="FQ70" i="33" s="1"/>
  <c r="DY70" i="33" l="1"/>
  <c r="QQ70" i="33"/>
  <c r="OC70" i="33"/>
  <c r="NG71" i="33"/>
  <c r="IE71" i="33" l="1"/>
  <c r="S71" i="33"/>
  <c r="AO71" i="33" s="1"/>
  <c r="BK71" i="33" s="1"/>
  <c r="CG71" i="33" l="1"/>
  <c r="JA71" i="33" l="1"/>
  <c r="DC71" i="33"/>
  <c r="EU71" i="33" s="1"/>
  <c r="MK71" i="33" s="1"/>
  <c r="GM71" i="33" l="1"/>
  <c r="LO72" i="33" s="1"/>
  <c r="PU71" i="33" l="1"/>
  <c r="OY71" i="33" s="1"/>
  <c r="DY71" i="33" s="1"/>
  <c r="HI71" i="33"/>
  <c r="JW71" i="33" s="1"/>
  <c r="KS71" i="33" l="1"/>
  <c r="FQ71" i="33" s="1"/>
  <c r="QQ71" i="33" l="1"/>
  <c r="OC71" i="33"/>
  <c r="NG72" i="33"/>
  <c r="S72" i="33" l="1"/>
  <c r="AO72" i="33" s="1"/>
  <c r="IE72" i="33"/>
  <c r="BK72" i="33" l="1"/>
  <c r="CG72" i="33" l="1"/>
  <c r="JA72" i="33" l="1"/>
  <c r="DC72" i="33"/>
  <c r="EU72" i="33" s="1"/>
  <c r="MK72" i="33" s="1"/>
  <c r="GM72" i="33" l="1"/>
  <c r="LO73" i="33" s="1"/>
  <c r="PU72" i="33" l="1"/>
  <c r="OY72" i="33" s="1"/>
  <c r="KS72" i="33" s="1"/>
  <c r="FQ72" i="33" s="1"/>
  <c r="HI72" i="33"/>
  <c r="JW72" i="33" s="1"/>
  <c r="DY72" i="33" l="1"/>
  <c r="QQ72" i="33"/>
  <c r="OC72" i="33"/>
  <c r="NG73" i="33"/>
  <c r="S73" i="33" l="1"/>
  <c r="AO73" i="33" s="1"/>
  <c r="BK73" i="33" s="1"/>
  <c r="IE73" i="33"/>
  <c r="CG73" i="33" l="1"/>
  <c r="JA73" i="33" l="1"/>
  <c r="DC73" i="33"/>
  <c r="EU73" i="33" s="1"/>
  <c r="MK73" i="33" s="1"/>
  <c r="GM73" i="33" l="1"/>
  <c r="LO74" i="33" s="1"/>
  <c r="PU73" i="33" l="1"/>
  <c r="OY73" i="33" s="1"/>
  <c r="DY73" i="33" s="1"/>
  <c r="HI73" i="33"/>
  <c r="JW73" i="33" s="1"/>
  <c r="KS73" i="33" l="1"/>
  <c r="FQ73" i="33" s="1"/>
  <c r="QQ73" i="33" l="1"/>
  <c r="OC73" i="33"/>
  <c r="NG74" i="33"/>
  <c r="IE74" i="33" l="1"/>
  <c r="S74" i="33"/>
  <c r="AO74" i="33" s="1"/>
  <c r="BK74" i="33" s="1"/>
  <c r="CG74" i="33" l="1"/>
  <c r="JA74" i="33" l="1"/>
  <c r="DC74" i="33"/>
  <c r="EU74" i="33" s="1"/>
  <c r="GM74" i="33" s="1"/>
  <c r="LO75" i="33" s="1"/>
  <c r="MK74" i="33" l="1"/>
  <c r="PU74" i="33"/>
  <c r="OY74" i="33" s="1"/>
  <c r="DY74" i="33" s="1"/>
  <c r="HI74" i="33"/>
  <c r="JW74" i="33" s="1"/>
  <c r="KS74" i="33" l="1"/>
  <c r="FQ74" i="33" s="1"/>
  <c r="QQ74" i="33" l="1"/>
  <c r="OC74" i="33"/>
  <c r="NG75" i="33"/>
  <c r="S75" i="33" l="1"/>
  <c r="AO75" i="33" s="1"/>
  <c r="BK75" i="33" s="1"/>
  <c r="IE75" i="33"/>
  <c r="CG75" i="33" l="1"/>
  <c r="JA75" i="33" l="1"/>
  <c r="DC75" i="33"/>
  <c r="EU75" i="33" s="1"/>
  <c r="MK75" i="33" s="1"/>
  <c r="GM75" i="33" l="1"/>
  <c r="LO76" i="33" s="1"/>
  <c r="HI75" i="33" l="1"/>
  <c r="JW75" i="33" s="1"/>
  <c r="PU75" i="33"/>
  <c r="OY75" i="33" s="1"/>
  <c r="DY75" i="33" s="1"/>
  <c r="KS75" i="33" l="1"/>
  <c r="FQ75" i="33" s="1"/>
  <c r="QQ75" i="33" l="1"/>
  <c r="OC75" i="33"/>
  <c r="NG76" i="33"/>
  <c r="IE76" i="33" l="1"/>
  <c r="S76" i="33"/>
  <c r="AO76" i="33" s="1"/>
  <c r="BK76" i="33" s="1"/>
  <c r="CG76" i="33" l="1"/>
  <c r="JA76" i="33" l="1"/>
  <c r="DC76" i="33"/>
  <c r="EU76" i="33" s="1"/>
  <c r="MK76" i="33" s="1"/>
  <c r="GM76" i="33" l="1"/>
  <c r="LO77" i="33" s="1"/>
  <c r="HI76" i="33" l="1"/>
  <c r="JW76" i="33" s="1"/>
  <c r="PU76" i="33"/>
  <c r="OY76" i="33" s="1"/>
  <c r="DY76" i="33" s="1"/>
  <c r="KS76" i="33" l="1"/>
  <c r="FQ76" i="33" s="1"/>
  <c r="QQ76" i="33" l="1"/>
  <c r="OC76" i="33"/>
  <c r="NG77" i="33"/>
  <c r="IE77" i="33" l="1"/>
  <c r="S77" i="33"/>
  <c r="AO77" i="33" s="1"/>
  <c r="BK77" i="33" s="1"/>
  <c r="CG77" i="33" l="1"/>
  <c r="JA77" i="33" l="1"/>
  <c r="DC77" i="33"/>
  <c r="EU77" i="33" s="1"/>
  <c r="MK77" i="33" s="1"/>
  <c r="GM77" i="33" l="1"/>
  <c r="LO78" i="33" s="1"/>
  <c r="PU77" i="33" l="1"/>
  <c r="OY77" i="33" s="1"/>
  <c r="DY77" i="33" s="1"/>
  <c r="HI77" i="33"/>
  <c r="JW77" i="33" s="1"/>
  <c r="KS77" i="33" l="1"/>
  <c r="FQ77" i="33" s="1"/>
  <c r="QQ77" i="33" l="1"/>
  <c r="OC77" i="33"/>
  <c r="NG78" i="33"/>
  <c r="S78" i="33" l="1"/>
  <c r="AO78" i="33" s="1"/>
  <c r="BK78" i="33" s="1"/>
  <c r="IE78" i="33"/>
  <c r="CG78" i="33" l="1"/>
  <c r="JA78" i="33" l="1"/>
  <c r="DC78" i="33"/>
  <c r="EU78" i="33" s="1"/>
  <c r="MK78" i="33" s="1"/>
  <c r="GM78" i="33" l="1"/>
  <c r="HI78" i="33" s="1"/>
  <c r="JW78" i="33" s="1"/>
  <c r="LO79" i="33" l="1"/>
  <c r="PU78" i="33"/>
  <c r="OY78" i="33" s="1"/>
  <c r="DY78" i="33" s="1"/>
  <c r="KS78" i="33" l="1"/>
  <c r="FQ78" i="33" s="1"/>
  <c r="QQ78" i="33" s="1"/>
  <c r="NG79" i="33" l="1"/>
  <c r="IE79" i="33" s="1"/>
  <c r="OC78" i="33"/>
  <c r="S79" i="33" l="1"/>
  <c r="AO79" i="33" s="1"/>
  <c r="BK79" i="33" s="1"/>
  <c r="CG79" i="33" s="1"/>
  <c r="JA79" i="33" l="1"/>
  <c r="DC79" i="33"/>
  <c r="EU79" i="33" s="1"/>
  <c r="MK79" i="33" s="1"/>
  <c r="GM79" i="33" l="1"/>
  <c r="LO80" i="33" s="1"/>
  <c r="HI79" i="33" l="1"/>
  <c r="JW79" i="33" s="1"/>
  <c r="PU79" i="33"/>
  <c r="OY79" i="33" s="1"/>
  <c r="DY79" i="33" s="1"/>
  <c r="KS79" i="33" l="1"/>
  <c r="FQ79" i="33" s="1"/>
  <c r="QQ79" i="33" s="1"/>
  <c r="NG80" i="33" l="1"/>
  <c r="S80" i="33" s="1"/>
  <c r="AO80" i="33" s="1"/>
  <c r="OC79" i="33"/>
  <c r="IE80" i="33" l="1"/>
  <c r="BK80" i="33"/>
  <c r="CG80" i="33" l="1"/>
  <c r="JA80" i="33" l="1"/>
  <c r="DC80" i="33"/>
  <c r="EU80" i="33" s="1"/>
  <c r="MK80" i="33" s="1"/>
  <c r="GM80" i="33" l="1"/>
  <c r="HI80" i="33" s="1"/>
  <c r="JW80" i="33" s="1"/>
  <c r="PU80" i="33" l="1"/>
  <c r="OY80" i="33" s="1"/>
  <c r="KS80" i="33" s="1"/>
  <c r="FQ80" i="33" s="1"/>
  <c r="LO81" i="33"/>
  <c r="DY80" i="33" l="1"/>
  <c r="QQ80" i="33"/>
  <c r="OC80" i="33"/>
  <c r="NG81" i="33"/>
  <c r="S81" i="33" l="1"/>
  <c r="AO81" i="33" s="1"/>
  <c r="BK81" i="33" s="1"/>
  <c r="IE81" i="33"/>
  <c r="CG81" i="33" l="1"/>
  <c r="JA81" i="33" l="1"/>
  <c r="DC81" i="33"/>
  <c r="EU81" i="33" s="1"/>
  <c r="MK81" i="33" s="1"/>
  <c r="GM81" i="33" l="1"/>
  <c r="LO82" i="33" s="1"/>
  <c r="HI81" i="33" l="1"/>
  <c r="JW81" i="33" s="1"/>
  <c r="PU81" i="33"/>
  <c r="OY81" i="33" s="1"/>
  <c r="DY81" i="33" s="1"/>
  <c r="KS81" i="33" l="1"/>
  <c r="FQ81" i="33" s="1"/>
  <c r="QQ81" i="33" s="1"/>
  <c r="NG82" i="33" l="1"/>
  <c r="S82" i="33" s="1"/>
  <c r="AO82" i="33" s="1"/>
  <c r="BK82" i="33" s="1"/>
  <c r="OC81" i="33"/>
  <c r="IE82" i="33" l="1"/>
  <c r="CG82" i="33"/>
  <c r="JA82" i="33" l="1"/>
  <c r="DC82" i="33"/>
  <c r="EU82" i="33" s="1"/>
  <c r="MK82" i="33" s="1"/>
  <c r="GM82" i="33" l="1"/>
  <c r="LO83" i="33" s="1"/>
  <c r="HI82" i="33" l="1"/>
  <c r="JW82" i="33" s="1"/>
  <c r="PU82" i="33"/>
  <c r="OY82" i="33" s="1"/>
  <c r="DY82" i="33" s="1"/>
  <c r="KS82" i="33" l="1"/>
  <c r="FQ82" i="33" s="1"/>
  <c r="QQ82" i="33" s="1"/>
  <c r="NG83" i="33" l="1"/>
  <c r="IE83" i="33" s="1"/>
  <c r="OC82" i="33"/>
  <c r="S83" i="33" l="1"/>
  <c r="AO83" i="33" s="1"/>
  <c r="BK83" i="33" s="1"/>
  <c r="CG83" i="33" s="1"/>
  <c r="JA83" i="33" l="1"/>
  <c r="DC83" i="33"/>
  <c r="EU83" i="33" s="1"/>
  <c r="MK83" i="33" s="1"/>
  <c r="GM83" i="33" l="1"/>
  <c r="LO84" i="33" s="1"/>
  <c r="HI83" i="33" l="1"/>
  <c r="JW83" i="33" s="1"/>
  <c r="PU83" i="33"/>
  <c r="OY83" i="33" s="1"/>
  <c r="DY83" i="33" s="1"/>
  <c r="KS83" i="33" l="1"/>
  <c r="FQ83" i="33" s="1"/>
  <c r="QQ83" i="33" s="1"/>
  <c r="NG84" i="33" l="1"/>
  <c r="S84" i="33" s="1"/>
  <c r="AO84" i="33" s="1"/>
  <c r="BK84" i="33" s="1"/>
  <c r="OC83" i="33"/>
  <c r="IE84" i="33" l="1"/>
  <c r="CG84" i="33"/>
  <c r="JA84" i="33" l="1"/>
  <c r="DC84" i="33"/>
  <c r="EU84" i="33" s="1"/>
  <c r="MK84" i="33" s="1"/>
  <c r="GM84" i="33" l="1"/>
  <c r="LO85" i="33" s="1"/>
  <c r="HI84" i="33" l="1"/>
  <c r="JW84" i="33" s="1"/>
  <c r="PU84" i="33"/>
  <c r="OY84" i="33" s="1"/>
  <c r="DY84" i="33" s="1"/>
  <c r="KS84" i="33" l="1"/>
  <c r="FQ84" i="33" s="1"/>
  <c r="QQ84" i="33" s="1"/>
  <c r="NG85" i="33" l="1"/>
  <c r="IE85" i="33" s="1"/>
  <c r="OC84" i="33"/>
  <c r="S85" i="33" l="1"/>
  <c r="AO85" i="33" s="1"/>
  <c r="BK85" i="33" s="1"/>
  <c r="CG85" i="33" s="1"/>
  <c r="JA85" i="33" l="1"/>
  <c r="DC85" i="33"/>
  <c r="EU85" i="33" s="1"/>
  <c r="MK85" i="33" s="1"/>
  <c r="GM85" i="33" l="1"/>
  <c r="LO86" i="33" s="1"/>
  <c r="HI85" i="33" l="1"/>
  <c r="JW85" i="33" s="1"/>
  <c r="PU85" i="33"/>
  <c r="OY85" i="33" s="1"/>
  <c r="DY85" i="33" s="1"/>
  <c r="KS85" i="33" l="1"/>
  <c r="FQ85" i="33" s="1"/>
  <c r="QQ85" i="33" s="1"/>
  <c r="NG86" i="33" l="1"/>
  <c r="S86" i="33" s="1"/>
  <c r="AO86" i="33" s="1"/>
  <c r="BK86" i="33" s="1"/>
  <c r="OC85" i="33"/>
  <c r="IE86" i="33" l="1"/>
  <c r="CG86" i="33"/>
  <c r="JA86" i="33" l="1"/>
  <c r="DC86" i="33"/>
  <c r="EU86" i="33" s="1"/>
  <c r="MK86" i="33" s="1"/>
  <c r="GM86" i="33" l="1"/>
  <c r="LO87" i="33" s="1"/>
  <c r="HI86" i="33" l="1"/>
  <c r="JW86" i="33" s="1"/>
  <c r="PU86" i="33"/>
  <c r="OY86" i="33" s="1"/>
  <c r="DY86" i="33" s="1"/>
  <c r="KS86" i="33" l="1"/>
  <c r="FQ86" i="33" s="1"/>
  <c r="QQ86" i="33" s="1"/>
  <c r="NG87" i="33" l="1"/>
  <c r="S87" i="33" s="1"/>
  <c r="AO87" i="33" s="1"/>
  <c r="BK87" i="33" s="1"/>
  <c r="OC86" i="33"/>
  <c r="IE87" i="33" l="1"/>
  <c r="CG87" i="33"/>
  <c r="JA87" i="33" l="1"/>
  <c r="DC87" i="33"/>
  <c r="EU87" i="33" s="1"/>
  <c r="MK87" i="33" s="1"/>
  <c r="GM87" i="33" l="1"/>
  <c r="HI87" i="33" s="1"/>
  <c r="JW87" i="33" s="1"/>
  <c r="PU87" i="33" l="1"/>
  <c r="OY87" i="33" s="1"/>
  <c r="DY87" i="33" s="1"/>
  <c r="LO88" i="33"/>
  <c r="KS87" i="33" l="1"/>
  <c r="FQ87" i="33" s="1"/>
  <c r="QQ87" i="33" s="1"/>
  <c r="NG88" i="33" l="1"/>
  <c r="S88" i="33" s="1"/>
  <c r="AO88" i="33" s="1"/>
  <c r="BK88" i="33" s="1"/>
  <c r="OC87" i="33"/>
  <c r="IE88" i="33" l="1"/>
  <c r="CG88" i="33"/>
  <c r="JA88" i="33" l="1"/>
  <c r="DC88" i="33"/>
  <c r="EU88" i="33" s="1"/>
  <c r="MK88" i="33" s="1"/>
  <c r="GM88" i="33" l="1"/>
  <c r="HI88" i="33" s="1"/>
  <c r="JW88" i="33" s="1"/>
  <c r="LO89" i="33" l="1"/>
  <c r="PU88" i="33"/>
  <c r="OY88" i="33" s="1"/>
  <c r="DY88" i="33" s="1"/>
  <c r="KS88" i="33" l="1"/>
  <c r="FQ88" i="33" s="1"/>
  <c r="QQ88" i="33" s="1"/>
  <c r="NG89" i="33" l="1"/>
  <c r="IE89" i="33" s="1"/>
  <c r="OC88" i="33"/>
  <c r="S89" i="33" l="1"/>
  <c r="AO89" i="33" s="1"/>
  <c r="BK89" i="33" s="1"/>
  <c r="CG89" i="33" s="1"/>
  <c r="JA89" i="33" l="1"/>
  <c r="DC89" i="33"/>
  <c r="EU89" i="33" s="1"/>
  <c r="MK89" i="33" s="1"/>
  <c r="GM89" i="33" l="1"/>
  <c r="LO90" i="33" s="1"/>
  <c r="HI89" i="33" l="1"/>
  <c r="JW89" i="33" s="1"/>
  <c r="PU89" i="33"/>
  <c r="OY89" i="33" s="1"/>
  <c r="DY89" i="33" s="1"/>
  <c r="KS89" i="33" l="1"/>
  <c r="FQ89" i="33" s="1"/>
  <c r="QQ89" i="33" s="1"/>
  <c r="NG90" i="33" l="1"/>
  <c r="S90" i="33" s="1"/>
  <c r="AO90" i="33" s="1"/>
  <c r="BK90" i="33" s="1"/>
  <c r="OC89" i="33"/>
  <c r="IE90" i="33" l="1"/>
  <c r="CG90" i="33"/>
  <c r="JA90" i="33" l="1"/>
  <c r="DC90" i="33"/>
  <c r="EU90" i="33" s="1"/>
  <c r="MK90" i="33" s="1"/>
  <c r="GM90" i="33" l="1"/>
  <c r="LO91" i="33" s="1"/>
  <c r="HI90" i="33" l="1"/>
  <c r="JW90" i="33" s="1"/>
  <c r="PU90" i="33"/>
  <c r="OY90" i="33" s="1"/>
  <c r="DY90" i="33" s="1"/>
  <c r="KS90" i="33" l="1"/>
  <c r="FQ90" i="33" s="1"/>
  <c r="QQ90" i="33" s="1"/>
  <c r="NG91" i="33" l="1"/>
  <c r="S91" i="33" s="1"/>
  <c r="AO91" i="33" s="1"/>
  <c r="BK91" i="33" s="1"/>
  <c r="OC90" i="33"/>
  <c r="IE91" i="33" l="1"/>
  <c r="CG91" i="33"/>
  <c r="JA91" i="33" l="1"/>
  <c r="DC91" i="33"/>
  <c r="EU91" i="33" s="1"/>
  <c r="MK91" i="33" s="1"/>
  <c r="GM91" i="33" l="1"/>
  <c r="LO92" i="33" s="1"/>
  <c r="HI91" i="33" l="1"/>
  <c r="JW91" i="33" s="1"/>
  <c r="PU91" i="33"/>
  <c r="OY91" i="33" s="1"/>
  <c r="DY91" i="33" s="1"/>
  <c r="KS91" i="33" l="1"/>
  <c r="FQ91" i="33" s="1"/>
  <c r="QQ91" i="33" s="1"/>
  <c r="NG92" i="33" l="1"/>
  <c r="IE92" i="33" s="1"/>
  <c r="OC91" i="33"/>
  <c r="S92" i="33" l="1"/>
  <c r="AO92" i="33" s="1"/>
  <c r="BK92" i="33" s="1"/>
  <c r="CG92" i="33" s="1"/>
  <c r="JA92" i="33" l="1"/>
  <c r="DC92" i="33"/>
  <c r="EU92" i="33" s="1"/>
  <c r="MK92" i="33" s="1"/>
  <c r="GM92" i="33" l="1"/>
  <c r="LO93" i="33" s="1"/>
  <c r="HI92" i="33" l="1"/>
  <c r="JW92" i="33" s="1"/>
  <c r="PU92" i="33"/>
  <c r="OY92" i="33" s="1"/>
  <c r="DY92" i="33" s="1"/>
  <c r="KS92" i="33" l="1"/>
  <c r="FQ92" i="33" s="1"/>
  <c r="QQ92" i="33" s="1"/>
  <c r="NG93" i="33" l="1"/>
  <c r="S93" i="33" s="1"/>
  <c r="AO93" i="33" s="1"/>
  <c r="BK93" i="33" s="1"/>
  <c r="OC92" i="33"/>
  <c r="IE93" i="33" l="1"/>
  <c r="CG93" i="33"/>
  <c r="JA93" i="33" l="1"/>
  <c r="DC93" i="33"/>
  <c r="EU93" i="33" s="1"/>
  <c r="MK93" i="33" s="1"/>
  <c r="GM93" i="33" l="1"/>
  <c r="LO94" i="33" s="1"/>
  <c r="HI93" i="33" l="1"/>
  <c r="JW93" i="33" s="1"/>
  <c r="PU93" i="33"/>
  <c r="OY93" i="33" s="1"/>
  <c r="DY93" i="33" s="1"/>
  <c r="KS93" i="33" l="1"/>
  <c r="FQ93" i="33" s="1"/>
  <c r="QQ93" i="33" s="1"/>
  <c r="NG94" i="33" l="1"/>
  <c r="S94" i="33" s="1"/>
  <c r="AO94" i="33" s="1"/>
  <c r="BK94" i="33" s="1"/>
  <c r="OC93" i="33"/>
  <c r="IE94" i="33" l="1"/>
  <c r="CG94" i="33"/>
  <c r="JA94" i="33" l="1"/>
  <c r="DC94" i="33"/>
  <c r="EU94" i="33" s="1"/>
  <c r="MK94" i="33" s="1"/>
  <c r="GM94" i="33" l="1"/>
  <c r="LO95" i="33" s="1"/>
  <c r="HI94" i="33" l="1"/>
  <c r="JW94" i="33" s="1"/>
  <c r="PU94" i="33"/>
  <c r="OY94" i="33" s="1"/>
  <c r="DY94" i="33" s="1"/>
  <c r="KS94" i="33" l="1"/>
  <c r="FQ94" i="33" s="1"/>
  <c r="QQ94" i="33" s="1"/>
  <c r="NG95" i="33" l="1"/>
  <c r="IE95" i="33" s="1"/>
  <c r="OC94" i="33"/>
  <c r="S95" i="33" l="1"/>
  <c r="AO95" i="33" s="1"/>
  <c r="BK95" i="33" s="1"/>
  <c r="CG95" i="33" s="1"/>
  <c r="JA95" i="33" l="1"/>
  <c r="DC95" i="33"/>
  <c r="EU95" i="33" s="1"/>
  <c r="MK95" i="33" s="1"/>
  <c r="GM95" i="33" l="1"/>
  <c r="LO96" i="33" s="1"/>
  <c r="HI95" i="33" l="1"/>
  <c r="JW95" i="33" s="1"/>
  <c r="PU95" i="33"/>
  <c r="OY95" i="33" s="1"/>
  <c r="DY95" i="33" s="1"/>
  <c r="KS95" i="33" l="1"/>
  <c r="FQ95" i="33" s="1"/>
  <c r="QQ95" i="33" s="1"/>
  <c r="NG96" i="33" l="1"/>
  <c r="IE96" i="33" s="1"/>
  <c r="OC95" i="33"/>
  <c r="S96" i="33" l="1"/>
  <c r="AO96" i="33" s="1"/>
  <c r="BK96" i="33" s="1"/>
  <c r="CG96" i="33" s="1"/>
  <c r="JA96" i="33" l="1"/>
  <c r="DC96" i="33"/>
  <c r="EU96" i="33" s="1"/>
  <c r="MK96" i="33" s="1"/>
  <c r="GM96" i="33" l="1"/>
  <c r="HI96" i="33" s="1"/>
  <c r="JW96" i="33" s="1"/>
  <c r="LO97" i="33" l="1"/>
  <c r="PU96" i="33"/>
  <c r="OY96" i="33" s="1"/>
  <c r="DY96" i="33" s="1"/>
  <c r="KS96" i="33" l="1"/>
  <c r="FQ96" i="33" s="1"/>
  <c r="QQ96" i="33" s="1"/>
  <c r="NG97" i="33" l="1"/>
  <c r="S97" i="33" s="1"/>
  <c r="AO97" i="33" s="1"/>
  <c r="BK97" i="33" s="1"/>
  <c r="OC96" i="33"/>
  <c r="IE97" i="33" l="1"/>
  <c r="CG97" i="33"/>
  <c r="JA97" i="33" l="1"/>
  <c r="DC97" i="33"/>
  <c r="EU97" i="33" s="1"/>
  <c r="MK97" i="33" s="1"/>
  <c r="GM97" i="33" l="1"/>
  <c r="LO98" i="33" s="1"/>
  <c r="HI97" i="33" l="1"/>
  <c r="JW97" i="33" s="1"/>
  <c r="PU97" i="33"/>
  <c r="OY97" i="33" s="1"/>
  <c r="DY97" i="33" s="1"/>
  <c r="KS97" i="33" l="1"/>
  <c r="FQ97" i="33" s="1"/>
  <c r="QQ97" i="33" s="1"/>
  <c r="NG98" i="33" l="1"/>
  <c r="S98" i="33" s="1"/>
  <c r="AO98" i="33" s="1"/>
  <c r="BK98" i="33" s="1"/>
  <c r="OC97" i="33"/>
  <c r="IE98" i="33" l="1"/>
  <c r="CG98" i="33"/>
  <c r="JA98" i="33" l="1"/>
  <c r="DC98" i="33"/>
  <c r="EU98" i="33" s="1"/>
  <c r="MK98" i="33" s="1"/>
  <c r="GM98" i="33" l="1"/>
  <c r="LO99" i="33" s="1"/>
  <c r="HI98" i="33" l="1"/>
  <c r="JW98" i="33" s="1"/>
  <c r="PU98" i="33"/>
  <c r="OY98" i="33" s="1"/>
  <c r="DY98" i="33" s="1"/>
  <c r="KS98" i="33" l="1"/>
  <c r="FQ98" i="33" s="1"/>
  <c r="QQ98" i="33" s="1"/>
  <c r="NG99" i="33" l="1"/>
  <c r="S99" i="33" s="1"/>
  <c r="AO99" i="33" s="1"/>
  <c r="OC98" i="33"/>
  <c r="BK99" i="33"/>
  <c r="IE99" i="33" l="1"/>
  <c r="CG99" i="33"/>
  <c r="JA99" i="33" l="1"/>
  <c r="DC99" i="33"/>
  <c r="EU99" i="33" s="1"/>
  <c r="MK99" i="33" s="1"/>
  <c r="GM99" i="33" l="1"/>
  <c r="LO100" i="33" s="1"/>
  <c r="PU99" i="33" l="1"/>
  <c r="OY99" i="33" s="1"/>
  <c r="KS99" i="33" s="1"/>
  <c r="FQ99" i="33" s="1"/>
  <c r="HI99" i="33"/>
  <c r="JW99" i="33" s="1"/>
  <c r="DY99" i="33" l="1"/>
  <c r="NG100" i="33"/>
  <c r="IE100" i="33" s="1"/>
  <c r="QQ99" i="33"/>
  <c r="OC99" i="33" l="1"/>
  <c r="S100" i="33"/>
  <c r="AO100" i="33" s="1"/>
  <c r="BK100" i="33" s="1"/>
  <c r="CG100" i="33" l="1"/>
  <c r="JA100" i="33" l="1"/>
  <c r="DC100" i="33"/>
  <c r="EU100" i="33" s="1"/>
  <c r="MK100" i="33" s="1"/>
  <c r="GM100" i="33" l="1"/>
  <c r="LO101" i="33" s="1"/>
  <c r="PU100" i="33" l="1"/>
  <c r="OY100" i="33" s="1"/>
  <c r="KS100" i="33" s="1"/>
  <c r="FQ100" i="33" s="1"/>
  <c r="HI100" i="33"/>
  <c r="JW100" i="33" s="1"/>
  <c r="DY100" i="33" l="1"/>
  <c r="NG101" i="33"/>
  <c r="S101" i="33" s="1"/>
  <c r="AO101" i="33" s="1"/>
  <c r="BK101" i="33" s="1"/>
  <c r="OC100" i="33" l="1"/>
  <c r="QQ100" i="33"/>
  <c r="CG101" i="33"/>
  <c r="IE101" i="33"/>
  <c r="JA101" i="33" l="1"/>
  <c r="DC101" i="33"/>
  <c r="EU101" i="33" s="1"/>
  <c r="MK101" i="33" s="1"/>
  <c r="GM101" i="33" l="1"/>
  <c r="LO102" i="33" s="1"/>
  <c r="HI101" i="33" l="1"/>
  <c r="JW101" i="33" s="1"/>
  <c r="PU101" i="33"/>
  <c r="OY101" i="33" s="1"/>
  <c r="DY101" i="33" s="1"/>
  <c r="KS101" i="33" l="1"/>
  <c r="FQ101" i="33" s="1"/>
  <c r="QQ101" i="33" s="1"/>
  <c r="NG102" i="33" l="1"/>
  <c r="S102" i="33" s="1"/>
  <c r="AO102" i="33" s="1"/>
  <c r="BK102" i="33" s="1"/>
  <c r="CG102" i="33" s="1"/>
  <c r="OC101" i="33"/>
  <c r="JA102" i="33" l="1"/>
  <c r="IE102" i="33"/>
  <c r="DC102" i="33"/>
  <c r="EU102" i="33" s="1"/>
  <c r="MK102" i="33" s="1"/>
  <c r="GM102" i="33" l="1"/>
  <c r="LO103" i="33" s="1"/>
  <c r="PU102" i="33" l="1"/>
  <c r="OY102" i="33" s="1"/>
  <c r="KS102" i="33" s="1"/>
  <c r="FQ102" i="33" s="1"/>
  <c r="HI102" i="33"/>
  <c r="JW102" i="33" s="1"/>
  <c r="DY102" i="33" l="1"/>
  <c r="NG103" i="33"/>
  <c r="IE103" i="33" s="1"/>
  <c r="QQ102" i="33" l="1"/>
  <c r="OC102" i="33"/>
  <c r="S103" i="33"/>
  <c r="AO103" i="33" s="1"/>
  <c r="BK103" i="33" s="1"/>
  <c r="CG103" i="33" l="1"/>
  <c r="JA103" i="33" l="1"/>
  <c r="DC103" i="33"/>
  <c r="EU103" i="33" s="1"/>
  <c r="MK103" i="33" s="1"/>
  <c r="GM103" i="33" l="1"/>
  <c r="LO104" i="33" s="1"/>
  <c r="PU103" i="33" l="1"/>
  <c r="OY103" i="33" s="1"/>
  <c r="KS103" i="33" s="1"/>
  <c r="FQ103" i="33" s="1"/>
  <c r="HI103" i="33"/>
  <c r="JW103" i="33" s="1"/>
  <c r="DY103" i="33" l="1"/>
  <c r="NG104" i="33"/>
  <c r="S104" i="33" s="1"/>
  <c r="AO104" i="33" s="1"/>
  <c r="BK104" i="33" s="1"/>
  <c r="QQ103" i="33" l="1"/>
  <c r="OC103" i="33"/>
  <c r="CG104" i="33"/>
  <c r="IE104" i="33"/>
  <c r="JA104" i="33" l="1"/>
  <c r="DC104" i="33"/>
  <c r="EU104" i="33" s="1"/>
  <c r="MK104" i="33" s="1"/>
  <c r="GM104" i="33" l="1"/>
  <c r="LO105" i="33" s="1"/>
  <c r="PU104" i="33" l="1"/>
  <c r="OY104" i="33" s="1"/>
  <c r="KS104" i="33" s="1"/>
  <c r="FQ104" i="33" s="1"/>
  <c r="HI104" i="33"/>
  <c r="JW104" i="33" s="1"/>
  <c r="DY104" i="33" l="1"/>
  <c r="OC104" i="33"/>
  <c r="NG105" i="33"/>
  <c r="IE105" i="33" s="1"/>
  <c r="QQ104" i="33" l="1"/>
  <c r="S105" i="33"/>
  <c r="AO105" i="33" s="1"/>
  <c r="BK105" i="33" s="1"/>
  <c r="CG105" i="33" l="1"/>
  <c r="JA105" i="33" l="1"/>
  <c r="DC105" i="33"/>
  <c r="EU105" i="33" s="1"/>
  <c r="MK105" i="33" s="1"/>
  <c r="GM105" i="33" l="1"/>
  <c r="HI105" i="33" s="1"/>
  <c r="JW105" i="33" s="1"/>
  <c r="PU105" i="33" l="1"/>
  <c r="OY105" i="33" s="1"/>
  <c r="KS105" i="33" s="1"/>
  <c r="FQ105" i="33" s="1"/>
  <c r="LO106" i="33"/>
  <c r="DY105" i="33" l="1"/>
  <c r="NG106" i="33"/>
  <c r="IE106" i="33" s="1"/>
  <c r="QQ105" i="33"/>
  <c r="OC105" i="33"/>
  <c r="S106" i="33" l="1"/>
  <c r="AO106" i="33" s="1"/>
  <c r="BK106" i="33" s="1"/>
  <c r="CG106" i="33" l="1"/>
  <c r="JA106" i="33" l="1"/>
  <c r="DC106" i="33"/>
  <c r="EU106" i="33" s="1"/>
  <c r="MK106" i="33" s="1"/>
  <c r="GM106" i="33" l="1"/>
  <c r="LO107" i="33" s="1"/>
  <c r="PU106" i="33" l="1"/>
  <c r="OY106" i="33" s="1"/>
  <c r="KS106" i="33" s="1"/>
  <c r="FQ106" i="33" s="1"/>
  <c r="HI106" i="33"/>
  <c r="JW106" i="33" s="1"/>
  <c r="DY106" i="33" l="1"/>
  <c r="NG107" i="33"/>
  <c r="S107" i="33" s="1"/>
  <c r="AO107" i="33" s="1"/>
  <c r="QQ106" i="33"/>
  <c r="OC106" i="33" l="1"/>
  <c r="IE107" i="33"/>
  <c r="BK107" i="33"/>
  <c r="CG107" i="33" l="1"/>
  <c r="JA107" i="33" l="1"/>
  <c r="DC107" i="33"/>
  <c r="EU107" i="33" s="1"/>
  <c r="MK107" i="33" s="1"/>
  <c r="GM107" i="33" l="1"/>
  <c r="LO108" i="33" s="1"/>
  <c r="PU107" i="33" l="1"/>
  <c r="OY107" i="33" s="1"/>
  <c r="HI107" i="33"/>
  <c r="JW107" i="33" s="1"/>
  <c r="KS107" i="33" l="1"/>
  <c r="FQ107" i="33" s="1"/>
  <c r="NG108" i="33" s="1"/>
  <c r="S108" i="33" s="1"/>
  <c r="AO108" i="33" s="1"/>
  <c r="DY107" i="33"/>
  <c r="IE108" i="33" l="1"/>
  <c r="BK108" i="33"/>
  <c r="OC107" i="33" l="1"/>
  <c r="QQ107" i="33"/>
  <c r="CG108" i="33"/>
  <c r="JA108" i="33" l="1"/>
  <c r="DC108" i="33"/>
  <c r="EU108" i="33" s="1"/>
  <c r="MK108" i="33" s="1"/>
  <c r="GM108" i="33" l="1"/>
  <c r="PU108" i="33" s="1"/>
  <c r="OY108" i="33" s="1"/>
  <c r="HI108" i="33" l="1"/>
  <c r="JW108" i="33" s="1"/>
  <c r="KS108" i="33"/>
  <c r="FQ108" i="33" s="1"/>
  <c r="DY108" i="33"/>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01CBE08F-27CF-4F9C-BB68-0F49A154CCA4}">
      <text>
        <r>
          <rPr>
            <b/>
            <sz val="9"/>
            <color indexed="81"/>
            <rFont val="Tahoma"/>
            <charset val="1"/>
          </rPr>
          <t>Jesse Knight:</t>
        </r>
        <r>
          <rPr>
            <sz val="9"/>
            <color indexed="81"/>
            <rFont val="Tahoma"/>
            <charset val="1"/>
          </rPr>
          <t xml:space="preserve">
Total current for the entire drive train when applying maximum torque to the wheels just before they slip.  If "Ratio Spread" has a non-zero value, then this represents low gear.  Otherwise, it represents the single speed.
This assumes the wheels do not slip.</t>
        </r>
      </text>
    </comment>
    <comment ref="M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<sst xmlns="http://schemas.openxmlformats.org/spreadsheetml/2006/main" count="2091" uniqueCount="306">
  <si>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</si>
  <si>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</si>
  <si>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</si>
  <si>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</si>
  <si>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</si>
  <si>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</si>
  <si>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</si>
  <si>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</si>
  <si>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</si>
  <si>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</si>
  <si>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</si>
  <si>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</si>
  <si>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</si>
  <si>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</si>
  <si>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</si>
  <si>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</si>
  <si>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</si>
  <si>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</si>
  <si>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</si>
  <si>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</si>
  <si>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</si>
  <si>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</si>
  <si>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</si>
  <si>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</si>
  <si>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</si>
  <si>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</si>
  <si>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</si>
  <si>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</si>
  <si>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</si>
  <si>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</si>
  <si>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</si>
  <si>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</si>
  <si>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</si>
  <si>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</si>
  <si>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</si>
  <si>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</si>
  <si>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</si>
  <si>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</si>
  <si>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</si>
  <si>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</si>
  <si>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</si>
  <si>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</si>
  <si>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</si>
  <si>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</si>
  <si>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</si>
  <si>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</si>
  <si>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</si>
  <si>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</si>
  <si>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</si>
  <si>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</si>
  <si>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</si>
  <si>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</si>
  <si>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</si>
  <si>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</si>
  <si>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</si>
  <si>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</si>
  <si>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</si>
  <si>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</si>
  <si>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</si>
  <si>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</si>
  <si>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</si>
  <si>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</si>
  <si>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</si>
  <si>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</si>
  <si>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</si>
  <si>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</si>
  <si>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</si>
  <si>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</si>
  <si>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</si>
  <si>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</si>
  <si>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</si>
  <si>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</si>
  <si>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</si>
  <si>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</si>
  <si>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</si>
  <si>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</si>
  <si>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</si>
  <si>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</si>
  <si>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</si>
  <si>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</si>
  <si>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</si>
  <si>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</si>
  <si>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</si>
  <si>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</si>
  <si>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</si>
  <si>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</si>
  <si>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</si>
  <si>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</si>
  <si>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</si>
  <si>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</si>
  <si>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</si>
  <si>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</si>
  <si>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</si>
  <si>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</si>
  <si>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</si>
  <si>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</si>
  <si>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</si>
  <si>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</si>
  <si>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</si>
  <si>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</si>
  <si>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</si>
  <si>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</si>
  <si>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</si>
  <si>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</si>
  <si>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</si>
  <si>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</si>
  <si>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</si>
  <si>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</si>
  <si>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</si>
  <si>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</si>
  <si>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</si>
  <si>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</si>
  <si>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</si>
  <si>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</si>
  <si>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</si>
  <si>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</si>
  <si>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</si>
  <si>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</si>
  <si>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</si>
  <si>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</si>
  <si>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</si>
  <si>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</si>
  <si>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</si>
  <si>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</si>
  <si>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</si>
  <si>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</si>
  <si>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</si>
  <si>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</si>
  <si>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</si>
  <si>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</si>
  <si>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</si>
  <si>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</si>
  <si>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</si>
  <si>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</si>
  <si>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</si>
  <si>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</si>
  <si>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</si>
  <si>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</si>
  <si>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</si>
  <si>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</si>
  <si>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</si>
  <si>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</si>
  <si>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</si>
  <si>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</si>
  <si>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</si>
  <si>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</si>
  <si>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</si>
  <si>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</si>
  <si>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</si>
  <si>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</si>
  <si>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</si>
  <si>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</si>
  <si>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</si>
  <si>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</si>
  <si>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</si>
  <si>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</si>
  <si>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</si>
  <si>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</si>
  <si>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</si>
  <si>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</si>
  <si>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</si>
  <si>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</si>
  <si>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</si>
  <si>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</si>
  <si>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</si>
  <si>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</si>
  <si>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</si>
  <si>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</si>
  <si>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</si>
  <si>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</si>
  <si>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</si>
  <si>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</si>
  <si>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</si>
  <si>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</si>
  <si>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</si>
  <si>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</si>
  <si>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</si>
  <si>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</si>
  <si>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</si>
  <si>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</si>
  <si>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</si>
  <si>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</si>
  <si>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</si>
  <si>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</si>
  <si>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</si>
  <si>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</si>
  <si>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</si>
  <si>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</si>
  <si>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</si>
  <si>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</si>
  <si>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</si>
  <si>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</si>
  <si>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</si>
  <si>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</si>
  <si>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</si>
  <si>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</si>
  <si>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</si>
  <si>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</si>
  <si>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</si>
  <si>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</si>
  <si>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</si>
  <si>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</si>
  <si>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</si>
  <si>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</si>
  <si>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</si>
  <si>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</si>
  <si>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</si>
  <si>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</si>
  <si>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</si>
  <si>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</si>
  <si>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</si>
  <si>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</si>
  <si>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</si>
  <si>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</si>
  <si>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</si>
  <si>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</si>
  <si>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</si>
  <si>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</si>
  <si>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</si>
  <si>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</si>
  <si>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</si>
  <si>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</si>
  <si>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</si>
  <si>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</si>
  <si>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</si>
  <si>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</si>
  <si>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</si>
  <si>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</si>
  <si>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</si>
  <si>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</si>
  <si>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</si>
  <si>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</si>
  <si>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</si>
  <si>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</si>
  <si>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</si>
  <si>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</si>
  <si>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</si>
  <si>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</si>
  <si>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</si>
  <si>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</si>
  <si>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</si>
  <si>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</si>
  <si>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</si>
  <si>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</si>
  <si>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</si>
  <si>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</si>
  <si>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</si>
  <si>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</si>
  <si>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</si>
  <si>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</si>
  <si>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</si>
  <si>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</si>
  <si>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</si>
  <si>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</si>
  <si>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</si>
  <si>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</si>
  <si>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</si>
  <si>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</si>
  <si>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</si>
  <si>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</si>
  <si>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</si>
  <si>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</si>
  <si>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</si>
  <si>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</si>
  <si>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</si>
  <si>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</si>
  <si>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</si>
  <si>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</si>
  <si>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</si>
  <si>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</si>
  <si>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</si>
  <si>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</si>
  <si>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</si>
  <si>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</si>
  <si>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</si>
  <si>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</si>
  <si>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</si>
  <si>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</si>
  <si>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</si>
  <si>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</si>
  <si>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</si>
  <si>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</si>
  <si>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</si>
  <si>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</si>
  <si>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</si>
  <si>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</si>
  <si>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</si>
  <si>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</si>
  <si>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</si>
  <si>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</si>
  <si>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</si>
  <si>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</si>
  <si>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</si>
  <si>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</si>
  <si>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</si>
  <si>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</si>
  <si>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</si>
  <si>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REV Robotics NEO (Unverified VP Dyno)</t>
  </si>
  <si>
    <t>Current Limit Max (for graph)</t>
  </si>
  <si>
    <t>v2020.rc.4</t>
  </si>
  <si>
    <t>Fixed issue with reverse deceleration not properly showing wheel slip</t>
  </si>
  <si>
    <t>Low Gear Max Torque (Nm)</t>
  </si>
  <si>
    <t>Max Motor Torque (High Gear) (Nm)</t>
  </si>
  <si>
    <t>Max Motor Torque (Low Gear) (Nm)</t>
  </si>
  <si>
    <t>Current While Pushing (A)</t>
  </si>
  <si>
    <t>Current to Push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</si>
</sst>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0"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79">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right" vertical="top" textRotation="90"/>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5" fillId="16" borderId="9" xfId="0" applyFont="1"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10">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14.030961299309183</c:v>
                </c:pt>
                <c:pt idx="6">
                  <c:v>9.7401786309233458</c:v>
                </c:pt>
                <c:pt idx="7">
                  <c:v>6.9733419251052853</c:v>
                </c:pt>
                <c:pt idx="8">
                  <c:v>5.2957189835257434</c:v>
                </c:pt>
                <c:pt idx="9">
                  <c:v>4.1566444797941413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2.2041592223734376</c:v>
                </c:pt>
                <c:pt idx="6">
                  <c:v>6.5371561363774688</c:v>
                </c:pt>
                <c:pt idx="7">
                  <c:v>9.2215600725219531</c:v>
                </c:pt>
                <c:pt idx="8">
                  <c:v>10.752628214637555</c:v>
                </c:pt>
                <c:pt idx="9">
                  <c:v>12.00187439491723</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12.75032518570212</c:v>
                </c:pt>
                <c:pt idx="3">
                  <c:v>8.3449665021062991</c:v>
                </c:pt>
                <c:pt idx="4">
                  <c:v>5.2228319330350423</c:v>
                </c:pt>
                <c:pt idx="5">
                  <c:v>3.3172602246130509</c:v>
                </c:pt>
                <c:pt idx="6">
                  <c:v>2.3230718159630648</c:v>
                </c:pt>
                <c:pt idx="7">
                  <c:v>1.765879549102209</c:v>
                </c:pt>
                <c:pt idx="8">
                  <c:v>1.4033824197200389</c:v>
                </c:pt>
                <c:pt idx="9">
                  <c:v>1.1501005380025511</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10.428739679887077</c:v>
                </c:pt>
                <c:pt idx="1">
                  <c:v>14.992633982692599</c:v>
                </c:pt>
                <c:pt idx="2">
                  <c:v>18.187136401361155</c:v>
                </c:pt>
                <c:pt idx="3">
                  <c:v>19.019634683427348</c:v>
                </c:pt>
                <c:pt idx="4">
                  <c:v>18.423271667005981</c:v>
                </c:pt>
                <c:pt idx="5">
                  <c:v>17.396893337855293</c:v>
                </c:pt>
                <c:pt idx="6">
                  <c:v>15.884114976637715</c:v>
                </c:pt>
                <c:pt idx="7">
                  <c:v>14.476924425250145</c:v>
                </c:pt>
                <c:pt idx="8">
                  <c:v>13.271402284132613</c:v>
                </c:pt>
                <c:pt idx="9">
                  <c:v>12.239089822618286</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74516013719144003"/>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3.5200000000000022</c:v>
                </c:pt>
                <c:pt idx="1">
                  <c:v>3.200000000000002</c:v>
                </c:pt>
                <c:pt idx="2">
                  <c:v>2.8800000000000017</c:v>
                </c:pt>
                <c:pt idx="3">
                  <c:v>2.6800000000000015</c:v>
                </c:pt>
                <c:pt idx="4">
                  <c:v>2.6000000000000014</c:v>
                </c:pt>
                <c:pt idx="5">
                  <c:v>2.5600000000000014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c:v>
                </c:pt>
                <c:pt idx="6">
                  <c:v>8.66</c:v>
                </c:pt>
                <c:pt idx="7">
                  <c:v>8.32</c:v>
                </c:pt>
                <c:pt idx="8">
                  <c:v>7.98</c:v>
                </c:pt>
                <c:pt idx="9">
                  <c:v>7.64</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50</c:v>
                </c:pt>
                <c:pt idx="1">
                  <c:v>50</c:v>
                </c:pt>
              </c:numCache>
            </c:numRef>
          </c:xVal>
          <c:yVal>
            <c:numRef>
              <c:f>Calcs!$K$79:$K$80</c:f>
              <c:numCache>
                <c:formatCode>General</c:formatCode>
                <c:ptCount val="2"/>
                <c:pt idx="0">
                  <c:v>0</c:v>
                </c:pt>
                <c:pt idx="1">
                  <c:v>9</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10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0.80963978306754103</c:v>
                </c:pt>
                <c:pt idx="3">
                  <c:v>1.5910051826726446</c:v>
                </c:pt>
                <c:pt idx="4">
                  <c:v>2.3450836018269956</c:v>
                </c:pt>
                <c:pt idx="5">
                  <c:v>3.0728279612799594</c:v>
                </c:pt>
                <c:pt idx="6">
                  <c:v>3.7751579037142342</c:v>
                </c:pt>
                <c:pt idx="7">
                  <c:v>4.4529609558883729</c:v>
                </c:pt>
                <c:pt idx="8">
                  <c:v>5.1070936501947539</c:v>
                </c:pt>
                <c:pt idx="9">
                  <c:v>5.7383826070503119</c:v>
                </c:pt>
                <c:pt idx="10">
                  <c:v>6.3476255794878256</c:v>
                </c:pt>
                <c:pt idx="11">
                  <c:v>6.9355924612678015</c:v>
                </c:pt>
                <c:pt idx="12">
                  <c:v>7.4651218530509444</c:v>
                </c:pt>
                <c:pt idx="13">
                  <c:v>7.9255955919251004</c:v>
                </c:pt>
                <c:pt idx="14">
                  <c:v>8.3294661890093877</c:v>
                </c:pt>
                <c:pt idx="15">
                  <c:v>8.6863734118960192</c:v>
                </c:pt>
                <c:pt idx="16">
                  <c:v>9.0048451769841105</c:v>
                </c:pt>
                <c:pt idx="17">
                  <c:v>9.2852886729973712</c:v>
                </c:pt>
                <c:pt idx="18">
                  <c:v>9.5320042729531878</c:v>
                </c:pt>
                <c:pt idx="19">
                  <c:v>9.747635588712134</c:v>
                </c:pt>
                <c:pt idx="20">
                  <c:v>9.9354447118831501</c:v>
                </c:pt>
                <c:pt idx="21">
                  <c:v>10.098314757082496</c:v>
                </c:pt>
                <c:pt idx="22">
                  <c:v>10.239068208766939</c:v>
                </c:pt>
                <c:pt idx="23">
                  <c:v>10.360305066107951</c:v>
                </c:pt>
                <c:pt idx="24">
                  <c:v>10.464429066228144</c:v>
                </c:pt>
                <c:pt idx="25">
                  <c:v>10.553623178796899</c:v>
                </c:pt>
                <c:pt idx="26">
                  <c:v>10.62985350214919</c:v>
                </c:pt>
                <c:pt idx="27">
                  <c:v>10.694873379619922</c:v>
                </c:pt>
                <c:pt idx="28">
                  <c:v>10.750234292117081</c:v>
                </c:pt>
                <c:pt idx="29">
                  <c:v>10.797299412585742</c:v>
                </c:pt>
                <c:pt idx="30">
                  <c:v>10.837259233211592</c:v>
                </c:pt>
                <c:pt idx="31">
                  <c:v>10.87114797946715</c:v>
                </c:pt>
                <c:pt idx="32">
                  <c:v>10.899860061823656</c:v>
                </c:pt>
                <c:pt idx="33">
                  <c:v>10.924165970315315</c:v>
                </c:pt>
                <c:pt idx="34">
                  <c:v>10.944727232733195</c:v>
                </c:pt>
                <c:pt idx="35">
                  <c:v>10.962110206070468</c:v>
                </c:pt>
                <c:pt idx="36">
                  <c:v>10.976798589783742</c:v>
                </c:pt>
                <c:pt idx="37">
                  <c:v>10.989204634175131</c:v>
                </c:pt>
                <c:pt idx="38">
                  <c:v>10.99967907595909</c:v>
                </c:pt>
                <c:pt idx="39">
                  <c:v>11.008519870925655</c:v>
                </c:pt>
                <c:pt idx="40">
                  <c:v>11.01597981581957</c:v>
                </c:pt>
                <c:pt idx="41">
                  <c:v>11.022273162369686</c:v>
                </c:pt>
                <c:pt idx="42">
                  <c:v>11.02758132927201</c:v>
                </c:pt>
                <c:pt idx="43">
                  <c:v>11.032057815501224</c:v>
                </c:pt>
                <c:pt idx="44">
                  <c:v>11.0358324125789</c:v>
                </c:pt>
                <c:pt idx="45">
                  <c:v>11.03901480579454</c:v>
                </c:pt>
                <c:pt idx="46">
                  <c:v>11.041697645862424</c:v>
                </c:pt>
                <c:pt idx="47">
                  <c:v>11.043959163783194</c:v>
                </c:pt>
                <c:pt idx="48">
                  <c:v>10.234319380715654</c:v>
                </c:pt>
                <c:pt idx="49">
                  <c:v>9.4246795976481135</c:v>
                </c:pt>
                <c:pt idx="50">
                  <c:v>8.6255747068871944</c:v>
                </c:pt>
                <c:pt idx="51">
                  <c:v>7.8543762982194343</c:v>
                </c:pt>
                <c:pt idx="52">
                  <c:v>7.1101098165497261</c:v>
                </c:pt>
                <c:pt idx="53">
                  <c:v>6.391834740368072</c:v>
                </c:pt>
                <c:pt idx="54">
                  <c:v>5.6986433932227136</c:v>
                </c:pt>
                <c:pt idx="55">
                  <c:v>5.0296597966992103</c:v>
                </c:pt>
                <c:pt idx="56">
                  <c:v>4.3840385634559809</c:v>
                </c:pt>
                <c:pt idx="57">
                  <c:v>3.7609638289174581</c:v>
                </c:pt>
                <c:pt idx="58">
                  <c:v>3.1596482202748386</c:v>
                </c:pt>
                <c:pt idx="59">
                  <c:v>2.5793318614915757</c:v>
                </c:pt>
                <c:pt idx="60">
                  <c:v>2.019281413056242</c:v>
                </c:pt>
                <c:pt idx="61">
                  <c:v>1.4787891452693136</c:v>
                </c:pt>
                <c:pt idx="62">
                  <c:v>0.95717204389279775</c:v>
                </c:pt>
                <c:pt idx="63">
                  <c:v>0.4537709470325203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1.6192795661350821E-2</c:v>
                </c:pt>
                <c:pt idx="2">
                  <c:v>6.4205694976154526E-2</c:v>
                </c:pt>
                <c:pt idx="3">
                  <c:v>0.14292747066614733</c:v>
                </c:pt>
                <c:pt idx="4">
                  <c:v>0.25128570192828648</c:v>
                </c:pt>
                <c:pt idx="5">
                  <c:v>0.38824541922817035</c:v>
                </c:pt>
                <c:pt idx="6">
                  <c:v>0.55280779642022249</c:v>
                </c:pt>
                <c:pt idx="7">
                  <c:v>0.74400888854188496</c:v>
                </c:pt>
                <c:pt idx="8">
                  <c:v>0.96091841368678632</c:v>
                </c:pt>
                <c:pt idx="9">
                  <c:v>1.202638577417549</c:v>
                </c:pt>
                <c:pt idx="10">
                  <c:v>1.4683029382326616</c:v>
                </c:pt>
                <c:pt idx="11">
                  <c:v>1.7563172245190366</c:v>
                </c:pt>
                <c:pt idx="12">
                  <c:v>2.0641315734185577</c:v>
                </c:pt>
                <c:pt idx="13">
                  <c:v>2.3892328090372477</c:v>
                </c:pt>
                <c:pt idx="14">
                  <c:v>2.7295496010553562</c:v>
                </c:pt>
                <c:pt idx="15">
                  <c:v>3.083373972832959</c:v>
                </c:pt>
                <c:pt idx="16">
                  <c:v>3.4491766498325886</c:v>
                </c:pt>
                <c:pt idx="17">
                  <c:v>3.8255225087515998</c:v>
                </c:pt>
                <c:pt idx="18">
                  <c:v>4.2111153059849062</c:v>
                </c:pt>
                <c:pt idx="19">
                  <c:v>4.6047769119968116</c:v>
                </c:pt>
                <c:pt idx="20">
                  <c:v>5.0054521013761244</c:v>
                </c:pt>
                <c:pt idx="21">
                  <c:v>5.4121997606931131</c:v>
                </c:pt>
                <c:pt idx="22">
                  <c:v>5.8241872261906114</c:v>
                </c:pt>
                <c:pt idx="23">
                  <c:v>6.2406819088373329</c:v>
                </c:pt>
                <c:pt idx="24">
                  <c:v>6.6610429537378337</c:v>
                </c:pt>
                <c:pt idx="25">
                  <c:v>7.0847124873567555</c:v>
                </c:pt>
                <c:pt idx="26">
                  <c:v>7.5112070249921379</c:v>
                </c:pt>
                <c:pt idx="27">
                  <c:v>7.9401091784268774</c:v>
                </c:pt>
                <c:pt idx="28">
                  <c:v>8.3710598525209345</c:v>
                </c:pt>
                <c:pt idx="29">
                  <c:v>8.8037510254368812</c:v>
                </c:pt>
                <c:pt idx="30">
                  <c:v>9.2379191696904552</c:v>
                </c:pt>
                <c:pt idx="31">
                  <c:v>9.6733393305162707</c:v>
                </c:pt>
                <c:pt idx="32">
                  <c:v>10.109819851159051</c:v>
                </c:pt>
                <c:pt idx="33">
                  <c:v>10.547197715220022</c:v>
                </c:pt>
                <c:pt idx="34">
                  <c:v>10.985334463996097</c:v>
                </c:pt>
                <c:pt idx="35">
                  <c:v>11.424112639913179</c:v>
                </c:pt>
                <c:pt idx="36">
                  <c:v>11.863432704392356</c:v>
                </c:pt>
                <c:pt idx="37">
                  <c:v>12.30321037859504</c:v>
                </c:pt>
                <c:pt idx="38">
                  <c:v>12.743374357532735</c:v>
                </c:pt>
                <c:pt idx="39">
                  <c:v>13.183864351267639</c:v>
                </c:pt>
                <c:pt idx="40">
                  <c:v>13.624629410831425</c:v>
                </c:pt>
                <c:pt idx="41">
                  <c:v>14.065626500664258</c:v>
                </c:pt>
                <c:pt idx="42">
                  <c:v>14.506819283559723</c:v>
                </c:pt>
                <c:pt idx="43">
                  <c:v>14.948177088121325</c:v>
                </c:pt>
                <c:pt idx="44">
                  <c:v>15.389674032488793</c:v>
                </c:pt>
                <c:pt idx="45">
                  <c:v>15.831288281521932</c:v>
                </c:pt>
                <c:pt idx="46">
                  <c:v>16.273001417714845</c:v>
                </c:pt>
                <c:pt idx="47">
                  <c:v>16.698566988604821</c:v>
                </c:pt>
                <c:pt idx="48">
                  <c:v>17.091746968172096</c:v>
                </c:pt>
                <c:pt idx="49">
                  <c:v>17.452752054262803</c:v>
                </c:pt>
                <c:pt idx="50">
                  <c:v>17.782351074364936</c:v>
                </c:pt>
                <c:pt idx="51">
                  <c:v>18.08164079666032</c:v>
                </c:pt>
                <c:pt idx="52">
                  <c:v>18.351679687798676</c:v>
                </c:pt>
                <c:pt idx="53">
                  <c:v>18.593489250470494</c:v>
                </c:pt>
                <c:pt idx="54">
                  <c:v>18.808055314268934</c:v>
                </c:pt>
                <c:pt idx="55">
                  <c:v>18.996329281472036</c:v>
                </c:pt>
                <c:pt idx="56">
                  <c:v>19.159229329319505</c:v>
                </c:pt>
                <c:pt idx="57">
                  <c:v>19.297641570303348</c:v>
                </c:pt>
                <c:pt idx="58">
                  <c:v>19.412421171938675</c:v>
                </c:pt>
                <c:pt idx="59">
                  <c:v>19.504393437429631</c:v>
                </c:pt>
                <c:pt idx="60">
                  <c:v>19.574354848596144</c:v>
                </c:pt>
                <c:pt idx="61">
                  <c:v>19.623074072379385</c:v>
                </c:pt>
                <c:pt idx="62">
                  <c:v>19.651292932197894</c:v>
                </c:pt>
                <c:pt idx="63">
                  <c:v>19.659727345381793</c:v>
                </c:pt>
                <c:pt idx="64">
                  <c:v>19.650327854067083</c:v>
                </c:pt>
                <c:pt idx="65">
                  <c:v>19.650327854067083</c:v>
                </c:pt>
                <c:pt idx="66">
                  <c:v>19.650327854067083</c:v>
                </c:pt>
                <c:pt idx="67">
                  <c:v>19.650327854067083</c:v>
                </c:pt>
                <c:pt idx="68">
                  <c:v>19.650327854067083</c:v>
                </c:pt>
                <c:pt idx="69">
                  <c:v>19.650327854067083</c:v>
                </c:pt>
                <c:pt idx="70">
                  <c:v>19.650327854067083</c:v>
                </c:pt>
                <c:pt idx="71">
                  <c:v>19.650327854067083</c:v>
                </c:pt>
                <c:pt idx="72">
                  <c:v>19.650327854067083</c:v>
                </c:pt>
                <c:pt idx="73">
                  <c:v>19.650327854067083</c:v>
                </c:pt>
                <c:pt idx="74">
                  <c:v>19.650327854067083</c:v>
                </c:pt>
                <c:pt idx="75">
                  <c:v>19.650327854067083</c:v>
                </c:pt>
                <c:pt idx="76">
                  <c:v>19.650327854067083</c:v>
                </c:pt>
                <c:pt idx="77">
                  <c:v>19.650327854067083</c:v>
                </c:pt>
                <c:pt idx="78">
                  <c:v>19.650327854067083</c:v>
                </c:pt>
                <c:pt idx="79">
                  <c:v>19.650327854067083</c:v>
                </c:pt>
                <c:pt idx="80">
                  <c:v>19.650327854067083</c:v>
                </c:pt>
                <c:pt idx="81">
                  <c:v>19.650327854067083</c:v>
                </c:pt>
                <c:pt idx="82">
                  <c:v>19.650327854067083</c:v>
                </c:pt>
                <c:pt idx="83">
                  <c:v>19.650327854067083</c:v>
                </c:pt>
                <c:pt idx="84">
                  <c:v>19.650327854067083</c:v>
                </c:pt>
                <c:pt idx="85">
                  <c:v>19.650327854067083</c:v>
                </c:pt>
                <c:pt idx="86">
                  <c:v>19.650327854067083</c:v>
                </c:pt>
                <c:pt idx="87">
                  <c:v>19.650327854067083</c:v>
                </c:pt>
                <c:pt idx="88">
                  <c:v>19.650327854067083</c:v>
                </c:pt>
                <c:pt idx="89">
                  <c:v>19.650327854067083</c:v>
                </c:pt>
                <c:pt idx="90">
                  <c:v>19.650327854067083</c:v>
                </c:pt>
                <c:pt idx="91">
                  <c:v>19.650327854067083</c:v>
                </c:pt>
                <c:pt idx="92">
                  <c:v>19.650327854067083</c:v>
                </c:pt>
                <c:pt idx="93">
                  <c:v>19.650327854067083</c:v>
                </c:pt>
                <c:pt idx="94">
                  <c:v>19.650327854067083</c:v>
                </c:pt>
                <c:pt idx="95">
                  <c:v>19.650327854067083</c:v>
                </c:pt>
                <c:pt idx="96">
                  <c:v>19.650327854067083</c:v>
                </c:pt>
                <c:pt idx="97">
                  <c:v>19.650327854067083</c:v>
                </c:pt>
                <c:pt idx="98">
                  <c:v>19.650327854067083</c:v>
                </c:pt>
                <c:pt idx="99">
                  <c:v>19.650327854067083</c:v>
                </c:pt>
                <c:pt idx="100">
                  <c:v>19.650327854067083</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20.240994576688525</c:v>
                </c:pt>
                <c:pt idx="2">
                  <c:v>19.534134990127587</c:v>
                </c:pt>
                <c:pt idx="3">
                  <c:v>18.851960478858775</c:v>
                </c:pt>
                <c:pt idx="4">
                  <c:v>18.193608986324094</c:v>
                </c:pt>
                <c:pt idx="5">
                  <c:v>17.558248560856875</c:v>
                </c:pt>
                <c:pt idx="6">
                  <c:v>16.94507630435346</c:v>
                </c:pt>
                <c:pt idx="7">
                  <c:v>16.353317357659524</c:v>
                </c:pt>
                <c:pt idx="8">
                  <c:v>15.782223921388951</c:v>
                </c:pt>
                <c:pt idx="9">
                  <c:v>15.231074310937831</c:v>
                </c:pt>
                <c:pt idx="10">
                  <c:v>14.699172044499406</c:v>
                </c:pt>
                <c:pt idx="11">
                  <c:v>13.238234794578572</c:v>
                </c:pt>
                <c:pt idx="12">
                  <c:v>11.511843471853894</c:v>
                </c:pt>
                <c:pt idx="13">
                  <c:v>10.096764927107174</c:v>
                </c:pt>
                <c:pt idx="14">
                  <c:v>8.9226805721657669</c:v>
                </c:pt>
                <c:pt idx="15">
                  <c:v>7.9617941272022872</c:v>
                </c:pt>
                <c:pt idx="16">
                  <c:v>7.0110874003315091</c:v>
                </c:pt>
                <c:pt idx="17">
                  <c:v>6.1678899988954319</c:v>
                </c:pt>
                <c:pt idx="18">
                  <c:v>5.3907828939736522</c:v>
                </c:pt>
                <c:pt idx="19">
                  <c:v>4.695228079275422</c:v>
                </c:pt>
                <c:pt idx="20">
                  <c:v>4.0717511299836371</c:v>
                </c:pt>
                <c:pt idx="21">
                  <c:v>3.5188362921110525</c:v>
                </c:pt>
                <c:pt idx="22">
                  <c:v>3.0309214335253225</c:v>
                </c:pt>
                <c:pt idx="23">
                  <c:v>2.6031000030048186</c:v>
                </c:pt>
                <c:pt idx="24">
                  <c:v>2.2298528142188916</c:v>
                </c:pt>
                <c:pt idx="25">
                  <c:v>1.9057580838072725</c:v>
                </c:pt>
                <c:pt idx="26">
                  <c:v>1.6254969367683112</c:v>
                </c:pt>
                <c:pt idx="27">
                  <c:v>1.3840228124289624</c:v>
                </c:pt>
                <c:pt idx="28">
                  <c:v>1.1766280117165051</c:v>
                </c:pt>
                <c:pt idx="29">
                  <c:v>0.99899551564623101</c:v>
                </c:pt>
                <c:pt idx="30">
                  <c:v>0.84721865638893368</c:v>
                </c:pt>
                <c:pt idx="31">
                  <c:v>0.71780205891263837</c:v>
                </c:pt>
                <c:pt idx="32">
                  <c:v>0.6076477122914602</c:v>
                </c:pt>
                <c:pt idx="33">
                  <c:v>0.5140315604469905</c:v>
                </c:pt>
                <c:pt idx="34">
                  <c:v>0.43457433343184737</c:v>
                </c:pt>
                <c:pt idx="35">
                  <c:v>0.36720959283184501</c:v>
                </c:pt>
                <c:pt idx="36">
                  <c:v>0.31015110978469596</c:v>
                </c:pt>
                <c:pt idx="37">
                  <c:v>0.26186104459896814</c:v>
                </c:pt>
                <c:pt idx="38">
                  <c:v>0.22101987416412547</c:v>
                </c:pt>
                <c:pt idx="39">
                  <c:v>0.18649862234789202</c:v>
                </c:pt>
                <c:pt idx="40">
                  <c:v>0.15733366375290345</c:v>
                </c:pt>
                <c:pt idx="41">
                  <c:v>0.13270417255812683</c:v>
                </c:pt>
                <c:pt idx="42">
                  <c:v>0.11191215573033621</c:v>
                </c:pt>
                <c:pt idx="43">
                  <c:v>9.4364926941888624E-2</c:v>
                </c:pt>
                <c:pt idx="44">
                  <c:v>7.9559830390990224E-2</c:v>
                </c:pt>
                <c:pt idx="45">
                  <c:v>6.7071001697095511E-2</c:v>
                </c:pt>
                <c:pt idx="46">
                  <c:v>5.6537948019259612E-2</c:v>
                </c:pt>
                <c:pt idx="47">
                  <c:v>20.240994576688525</c:v>
                </c:pt>
                <c:pt idx="48">
                  <c:v>20.240994576688525</c:v>
                </c:pt>
                <c:pt idx="49">
                  <c:v>19.977622269022987</c:v>
                </c:pt>
                <c:pt idx="50">
                  <c:v>19.279960216694008</c:v>
                </c:pt>
                <c:pt idx="51">
                  <c:v>18.606662041742705</c:v>
                </c:pt>
                <c:pt idx="52">
                  <c:v>17.95687690454135</c:v>
                </c:pt>
                <c:pt idx="53">
                  <c:v>17.329783678633948</c:v>
                </c:pt>
                <c:pt idx="54">
                  <c:v>16.724589913087581</c:v>
                </c:pt>
                <c:pt idx="55">
                  <c:v>16.140530831080728</c:v>
                </c:pt>
                <c:pt idx="56">
                  <c:v>15.576868363463072</c:v>
                </c:pt>
                <c:pt idx="57">
                  <c:v>15.032890216065486</c:v>
                </c:pt>
                <c:pt idx="58">
                  <c:v>14.507908969581576</c:v>
                </c:pt>
                <c:pt idx="59">
                  <c:v>14.001261210883346</c:v>
                </c:pt>
                <c:pt idx="60">
                  <c:v>13.51230669467321</c:v>
                </c:pt>
                <c:pt idx="61">
                  <c:v>13.040427534412897</c:v>
                </c:pt>
                <c:pt idx="62">
                  <c:v>12.585027421506936</c:v>
                </c:pt>
                <c:pt idx="63">
                  <c:v>12.145530871753902</c:v>
                </c:pt>
                <c:pt idx="64">
                  <c:v>11.749364143387963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6</c:v>
                </c:pt>
                <c:pt idx="3">
                  <c:v>6</c:v>
                </c:pt>
                <c:pt idx="4">
                  <c:v>6</c:v>
                </c:pt>
                <c:pt idx="5">
                  <c:v>6</c:v>
                </c:pt>
                <c:pt idx="6">
                  <c:v>6</c:v>
                </c:pt>
                <c:pt idx="7">
                  <c:v>6</c:v>
                </c:pt>
                <c:pt idx="8">
                  <c:v>6</c:v>
                </c:pt>
                <c:pt idx="9">
                  <c:v>6</c:v>
                </c:pt>
                <c:pt idx="10">
                  <c:v>6</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8.82</c:v>
                </c:pt>
                <c:pt idx="3">
                  <c:v>8.82</c:v>
                </c:pt>
                <c:pt idx="4">
                  <c:v>8.82</c:v>
                </c:pt>
                <c:pt idx="5">
                  <c:v>8.82</c:v>
                </c:pt>
                <c:pt idx="6">
                  <c:v>8.82</c:v>
                </c:pt>
                <c:pt idx="7">
                  <c:v>8.82</c:v>
                </c:pt>
                <c:pt idx="8">
                  <c:v>8.82</c:v>
                </c:pt>
                <c:pt idx="9">
                  <c:v>8.82</c:v>
                </c:pt>
                <c:pt idx="10">
                  <c:v>8.82</c:v>
                </c:pt>
                <c:pt idx="11">
                  <c:v>8.82</c:v>
                </c:pt>
                <c:pt idx="12">
                  <c:v>8.9704226325497665</c:v>
                </c:pt>
                <c:pt idx="13">
                  <c:v>9.1710818820841702</c:v>
                </c:pt>
                <c:pt idx="14">
                  <c:v>9.415719754541346</c:v>
                </c:pt>
                <c:pt idx="15">
                  <c:v>9.7142927071075125</c:v>
                </c:pt>
                <c:pt idx="16">
                  <c:v>9.9586488317301516</c:v>
                </c:pt>
                <c:pt idx="17">
                  <c:v>10.200416225420096</c:v>
                </c:pt>
                <c:pt idx="18">
                  <c:v>10.414843695374291</c:v>
                </c:pt>
                <c:pt idx="19">
                  <c:v>10.612464217102664</c:v>
                </c:pt>
                <c:pt idx="20">
                  <c:v>10.789345762131367</c:v>
                </c:pt>
                <c:pt idx="21">
                  <c:v>10.947897703330076</c:v>
                </c:pt>
                <c:pt idx="22">
                  <c:v>11.088505501199505</c:v>
                </c:pt>
                <c:pt idx="23">
                  <c:v>11.212583621579633</c:v>
                </c:pt>
                <c:pt idx="24">
                  <c:v>11.321379814241585</c:v>
                </c:pt>
                <c:pt idx="25">
                  <c:v>11.416297623787218</c:v>
                </c:pt>
                <c:pt idx="26">
                  <c:v>11.49871582496916</c:v>
                </c:pt>
                <c:pt idx="27">
                  <c:v>11.569987022655104</c:v>
                </c:pt>
                <c:pt idx="28">
                  <c:v>11.631394571413326</c:v>
                </c:pt>
                <c:pt idx="29">
                  <c:v>11.68413565235438</c:v>
                </c:pt>
                <c:pt idx="30">
                  <c:v>11.729308095543988</c:v>
                </c:pt>
                <c:pt idx="31">
                  <c:v>11.76790537759527</c:v>
                </c:pt>
                <c:pt idx="32">
                  <c:v>11.800816382206598</c:v>
                </c:pt>
                <c:pt idx="33">
                  <c:v>11.828828942266922</c:v>
                </c:pt>
                <c:pt idx="34">
                  <c:v>11.852635792896049</c:v>
                </c:pt>
                <c:pt idx="35">
                  <c:v>11.872841989131254</c:v>
                </c:pt>
                <c:pt idx="36">
                  <c:v>11.889973032071351</c:v>
                </c:pt>
                <c:pt idx="37">
                  <c:v>11.904483164738254</c:v>
                </c:pt>
                <c:pt idx="38">
                  <c:v>11.916763464089346</c:v>
                </c:pt>
                <c:pt idx="39">
                  <c:v>11.927149488561666</c:v>
                </c:pt>
                <c:pt idx="40">
                  <c:v>11.935928339959926</c:v>
                </c:pt>
                <c:pt idx="41">
                  <c:v>11.943345070932047</c:v>
                </c:pt>
                <c:pt idx="42">
                  <c:v>11.949608419792185</c:v>
                </c:pt>
                <c:pt idx="43">
                  <c:v>11.954895888131192</c:v>
                </c:pt>
                <c:pt idx="44">
                  <c:v>11.959358197748616</c:v>
                </c:pt>
                <c:pt idx="45">
                  <c:v>11.963123175428137</c:v>
                </c:pt>
                <c:pt idx="46">
                  <c:v>11.966299119679105</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c:v>
                </c:pt>
                <c:pt idx="2">
                  <c:v>9</c:v>
                </c:pt>
                <c:pt idx="3">
                  <c:v>9</c:v>
                </c:pt>
                <c:pt idx="4">
                  <c:v>9</c:v>
                </c:pt>
                <c:pt idx="5">
                  <c:v>9</c:v>
                </c:pt>
                <c:pt idx="6">
                  <c:v>9</c:v>
                </c:pt>
                <c:pt idx="7">
                  <c:v>9</c:v>
                </c:pt>
                <c:pt idx="8">
                  <c:v>9</c:v>
                </c:pt>
                <c:pt idx="9">
                  <c:v>9</c:v>
                </c:pt>
                <c:pt idx="10">
                  <c:v>9</c:v>
                </c:pt>
                <c:pt idx="11">
                  <c:v>9.1504226325497662</c:v>
                </c:pt>
                <c:pt idx="12">
                  <c:v>9.3510818820841699</c:v>
                </c:pt>
                <c:pt idx="13">
                  <c:v>9.5957197545413457</c:v>
                </c:pt>
                <c:pt idx="14">
                  <c:v>9.8942927071075122</c:v>
                </c:pt>
                <c:pt idx="15">
                  <c:v>10.138648831730151</c:v>
                </c:pt>
                <c:pt idx="16">
                  <c:v>10.380416225420095</c:v>
                </c:pt>
                <c:pt idx="17">
                  <c:v>10.594843695374291</c:v>
                </c:pt>
                <c:pt idx="18">
                  <c:v>10.792464217102664</c:v>
                </c:pt>
                <c:pt idx="19">
                  <c:v>10.969345762131367</c:v>
                </c:pt>
                <c:pt idx="20">
                  <c:v>11.127897703330076</c:v>
                </c:pt>
                <c:pt idx="21">
                  <c:v>11.268505501199504</c:v>
                </c:pt>
                <c:pt idx="22">
                  <c:v>11.392583621579632</c:v>
                </c:pt>
                <c:pt idx="23">
                  <c:v>11.501379814241584</c:v>
                </c:pt>
                <c:pt idx="24">
                  <c:v>11.596297623787217</c:v>
                </c:pt>
                <c:pt idx="25">
                  <c:v>11.67871582496916</c:v>
                </c:pt>
                <c:pt idx="26">
                  <c:v>11.749987022655104</c:v>
                </c:pt>
                <c:pt idx="27">
                  <c:v>11.811394571413325</c:v>
                </c:pt>
                <c:pt idx="28">
                  <c:v>11.86413565235438</c:v>
                </c:pt>
                <c:pt idx="29">
                  <c:v>11.909308095543988</c:v>
                </c:pt>
                <c:pt idx="30">
                  <c:v>11.947905377595269</c:v>
                </c:pt>
                <c:pt idx="31">
                  <c:v>11.980816382206598</c:v>
                </c:pt>
                <c:pt idx="32">
                  <c:v>12.008828942266922</c:v>
                </c:pt>
                <c:pt idx="33">
                  <c:v>12.032635792896048</c:v>
                </c:pt>
                <c:pt idx="34">
                  <c:v>12.052841989131254</c:v>
                </c:pt>
                <c:pt idx="35">
                  <c:v>12.069973032071351</c:v>
                </c:pt>
                <c:pt idx="36">
                  <c:v>12.084483164738254</c:v>
                </c:pt>
                <c:pt idx="37">
                  <c:v>12.096763464089346</c:v>
                </c:pt>
                <c:pt idx="38">
                  <c:v>12.107149488561666</c:v>
                </c:pt>
                <c:pt idx="39">
                  <c:v>12.115928339959925</c:v>
                </c:pt>
                <c:pt idx="40">
                  <c:v>12.123345070932046</c:v>
                </c:pt>
                <c:pt idx="41">
                  <c:v>12.129608419792184</c:v>
                </c:pt>
                <c:pt idx="42">
                  <c:v>12.134895888131192</c:v>
                </c:pt>
                <c:pt idx="43">
                  <c:v>12.139358197748615</c:v>
                </c:pt>
                <c:pt idx="44">
                  <c:v>12.143123175428137</c:v>
                </c:pt>
                <c:pt idx="45">
                  <c:v>12.146299119679105</c:v>
                </c:pt>
                <c:pt idx="46">
                  <c:v>12.148977704844553</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50</c:v>
                </c:pt>
                <c:pt idx="2">
                  <c:v>50</c:v>
                </c:pt>
                <c:pt idx="3">
                  <c:v>50</c:v>
                </c:pt>
                <c:pt idx="4">
                  <c:v>50</c:v>
                </c:pt>
                <c:pt idx="5">
                  <c:v>50</c:v>
                </c:pt>
                <c:pt idx="6">
                  <c:v>50</c:v>
                </c:pt>
                <c:pt idx="7">
                  <c:v>50</c:v>
                </c:pt>
                <c:pt idx="8">
                  <c:v>50</c:v>
                </c:pt>
                <c:pt idx="9">
                  <c:v>50</c:v>
                </c:pt>
                <c:pt idx="10">
                  <c:v>50</c:v>
                </c:pt>
                <c:pt idx="11">
                  <c:v>47.787902462503425</c:v>
                </c:pt>
                <c:pt idx="12">
                  <c:v>44.837031145821037</c:v>
                </c:pt>
                <c:pt idx="13">
                  <c:v>41.239415374391982</c:v>
                </c:pt>
                <c:pt idx="14">
                  <c:v>36.848636660183651</c:v>
                </c:pt>
                <c:pt idx="15">
                  <c:v>33.255164239262491</c:v>
                </c:pt>
                <c:pt idx="16">
                  <c:v>29.699761390880948</c:v>
                </c:pt>
                <c:pt idx="17">
                  <c:v>26.546416244495727</c:v>
                </c:pt>
                <c:pt idx="18">
                  <c:v>23.640232101431419</c:v>
                </c:pt>
                <c:pt idx="19">
                  <c:v>21.039032909832855</c:v>
                </c:pt>
                <c:pt idx="20">
                  <c:v>18.707386715734192</c:v>
                </c:pt>
                <c:pt idx="21">
                  <c:v>16.639624982360228</c:v>
                </c:pt>
                <c:pt idx="22">
                  <c:v>14.814946741475993</c:v>
                </c:pt>
                <c:pt idx="23">
                  <c:v>13.215002731741418</c:v>
                </c:pt>
                <c:pt idx="24">
                  <c:v>11.819152591364466</c:v>
                </c:pt>
                <c:pt idx="25">
                  <c:v>10.607120221041773</c:v>
                </c:pt>
                <c:pt idx="26">
                  <c:v>9.5590143727190657</c:v>
                </c:pt>
                <c:pt idx="27">
                  <c:v>8.6559621850981685</c:v>
                </c:pt>
                <c:pt idx="28">
                  <c:v>7.8803580536120794</c:v>
                </c:pt>
                <c:pt idx="29">
                  <c:v>7.2160574184707675</c:v>
                </c:pt>
                <c:pt idx="30">
                  <c:v>6.648450329481328</c:v>
                </c:pt>
                <c:pt idx="31">
                  <c:v>6.1644649675500354</c:v>
                </c:pt>
                <c:pt idx="32">
                  <c:v>5.7525155548982232</c:v>
                </c:pt>
                <c:pt idx="33">
                  <c:v>5.4024148103522265</c:v>
                </c:pt>
                <c:pt idx="34">
                  <c:v>5.1052648657168431</c:v>
                </c:pt>
                <c:pt idx="35">
                  <c:v>4.8533377636566026</c:v>
                </c:pt>
                <c:pt idx="36">
                  <c:v>4.6399534597315739</c:v>
                </c:pt>
                <c:pt idx="37">
                  <c:v>4.4593608222155003</c:v>
                </c:pt>
                <c:pt idx="38">
                  <c:v>4.3066251682108003</c:v>
                </c:pt>
                <c:pt idx="39">
                  <c:v>4.1775244123540309</c:v>
                </c:pt>
                <c:pt idx="40">
                  <c:v>4.068454839234616</c:v>
                </c:pt>
                <c:pt idx="41">
                  <c:v>3.9763467677620139</c:v>
                </c:pt>
                <c:pt idx="42">
                  <c:v>3.8985898804236423</c:v>
                </c:pt>
                <c:pt idx="43">
                  <c:v>3.832967680167422</c:v>
                </c:pt>
                <c:pt idx="44">
                  <c:v>3.7776003613509412</c:v>
                </c:pt>
                <c:pt idx="45">
                  <c:v>3.7308952988366864</c:v>
                </c:pt>
                <c:pt idx="46">
                  <c:v>3.69150434052129</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2.4800000000000013</c:v>
                </c:pt>
                <c:pt idx="1">
                  <c:v>2.0400000000000009</c:v>
                </c:pt>
                <c:pt idx="2">
                  <c:v>1.840000000000001</c:v>
                </c:pt>
                <c:pt idx="3">
                  <c:v>1.7600000000000009</c:v>
                </c:pt>
                <c:pt idx="4">
                  <c:v>1.7600000000000009</c:v>
                </c:pt>
                <c:pt idx="5">
                  <c:v>1.840000000000001</c:v>
                </c:pt>
                <c:pt idx="6">
                  <c:v>2.0000000000000009</c:v>
                </c:pt>
                <c:pt idx="7">
                  <c:v>2.160000000000001</c:v>
                </c:pt>
                <c:pt idx="8">
                  <c:v>2.3200000000000012</c:v>
                </c:pt>
                <c:pt idx="9">
                  <c:v>2.5200000000000014</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3.6400000000000023</c:v>
                </c:pt>
                <c:pt idx="3">
                  <c:v>3.0800000000000018</c:v>
                </c:pt>
                <c:pt idx="4">
                  <c:v>2.7200000000000015</c:v>
                </c:pt>
                <c:pt idx="5">
                  <c:v>2.5600000000000014</c:v>
                </c:pt>
                <c:pt idx="6">
                  <c:v>2.5600000000000014</c:v>
                </c:pt>
                <c:pt idx="7">
                  <c:v>2.6400000000000015</c:v>
                </c:pt>
                <c:pt idx="8">
                  <c:v>2.7600000000000016</c:v>
                </c:pt>
                <c:pt idx="9">
                  <c:v>2.9200000000000017</c:v>
                </c:pt>
              </c:numCache>
            </c:numRef>
          </c:yVal>
          <c:smooth val="1"/>
          <c:extLst>
            <c:ext xmlns:c16="http://schemas.microsoft.com/office/drawing/2014/chart" uri="{C3380CC4-5D6E-409C-BE32-E72D297353CC}">
              <c16:uniqueId val="{00000000-DD9E-493A-A395-ED1C68E49872}"/>
            </c:ext>
          </c:extLst>
        </c:ser>
        <c:ser>
          <c:idx val="1"/>
          <c:order val="4"/>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2"/>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0.33333333333333337</c:v>
                </c:pt>
                <c:pt idx="1">
                  <c:v>0.33333333333333337</c:v>
                </c:pt>
                <c:pt idx="2">
                  <c:v>0.33333333333333337</c:v>
                </c:pt>
                <c:pt idx="3">
                  <c:v>0.33333333333333337</c:v>
                </c:pt>
                <c:pt idx="4">
                  <c:v>0.33333333333333337</c:v>
                </c:pt>
                <c:pt idx="5">
                  <c:v>0.33333333333333337</c:v>
                </c:pt>
                <c:pt idx="6">
                  <c:v>0.33333333333333337</c:v>
                </c:pt>
                <c:pt idx="7">
                  <c:v>0.33333333333333337</c:v>
                </c:pt>
                <c:pt idx="8">
                  <c:v>0.3327611803653745</c:v>
                </c:pt>
                <c:pt idx="9">
                  <c:v>0.30902146451494805</c:v>
                </c:pt>
              </c:numCache>
            </c:numRef>
          </c:yVal>
          <c:smooth val="1"/>
          <c:extLst>
            <c:ext xmlns:c16="http://schemas.microsoft.com/office/drawing/2014/chart" uri="{C3380CC4-5D6E-409C-BE32-E72D297353CC}">
              <c16:uniqueId val="{00000001-DD9E-493A-A395-ED1C68E49872}"/>
            </c:ext>
          </c:extLst>
        </c:ser>
        <c:ser>
          <c:idx val="4"/>
          <c:order val="3"/>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1.0815840589866761</c:v>
                </c:pt>
                <c:pt idx="1">
                  <c:v>0.90615494476485625</c:v>
                </c:pt>
                <c:pt idx="2">
                  <c:v>0.77060562403827548</c:v>
                </c:pt>
                <c:pt idx="3">
                  <c:v>0.59966668092161235</c:v>
                </c:pt>
                <c:pt idx="4">
                  <c:v>0.45328932687510659</c:v>
                </c:pt>
                <c:pt idx="5">
                  <c:v>0.3507862015930503</c:v>
                </c:pt>
                <c:pt idx="6">
                  <c:v>0.30153155483949079</c:v>
                </c:pt>
                <c:pt idx="7">
                  <c:v>0.26867578888711857</c:v>
                </c:pt>
                <c:pt idx="8">
                  <c:v>0.24037629222758033</c:v>
                </c:pt>
                <c:pt idx="9">
                  <c:v>0.21932438545489424</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0.95973154362416113</c:v>
                </c:pt>
                <c:pt idx="2">
                  <c:v>0.91946308724832215</c:v>
                </c:pt>
                <c:pt idx="3">
                  <c:v>0.87919463087248317</c:v>
                </c:pt>
                <c:pt idx="4">
                  <c:v>0.83892617449664442</c:v>
                </c:pt>
                <c:pt idx="5">
                  <c:v>0.79865771812080533</c:v>
                </c:pt>
                <c:pt idx="6">
                  <c:v>0.75838926174496635</c:v>
                </c:pt>
                <c:pt idx="7">
                  <c:v>0.71812080536912748</c:v>
                </c:pt>
                <c:pt idx="8">
                  <c:v>0.67785234899328861</c:v>
                </c:pt>
                <c:pt idx="9">
                  <c:v>0.63758389261744974</c:v>
                </c:pt>
                <c:pt idx="10">
                  <c:v>0.59731543624161076</c:v>
                </c:pt>
                <c:pt idx="11">
                  <c:v>0.55704697986577179</c:v>
                </c:pt>
                <c:pt idx="12">
                  <c:v>0.51677852348993292</c:v>
                </c:pt>
                <c:pt idx="13">
                  <c:v>0.47651006711409394</c:v>
                </c:pt>
                <c:pt idx="14">
                  <c:v>0.43624161073825501</c:v>
                </c:pt>
                <c:pt idx="15">
                  <c:v>0.39597315436241604</c:v>
                </c:pt>
                <c:pt idx="16">
                  <c:v>0.35570469798657722</c:v>
                </c:pt>
                <c:pt idx="17">
                  <c:v>0.31543624161073824</c:v>
                </c:pt>
                <c:pt idx="18">
                  <c:v>0.27516778523489938</c:v>
                </c:pt>
                <c:pt idx="19">
                  <c:v>0.23489932885906037</c:v>
                </c:pt>
                <c:pt idx="20">
                  <c:v>0.1946308724832215</c:v>
                </c:pt>
                <c:pt idx="21">
                  <c:v>0.15436241610738255</c:v>
                </c:pt>
                <c:pt idx="22">
                  <c:v>0.11409395973154357</c:v>
                </c:pt>
                <c:pt idx="23">
                  <c:v>7.3825503355704702E-2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0.15476190476190474</c:v>
                </c:pt>
                <c:pt idx="2">
                  <c:v>0.29653679653679643</c:v>
                </c:pt>
                <c:pt idx="3">
                  <c:v>0.42532467532467527</c:v>
                </c:pt>
                <c:pt idx="4">
                  <c:v>0.54112554112554101</c:v>
                </c:pt>
                <c:pt idx="5">
                  <c:v>0.64393939393939381</c:v>
                </c:pt>
                <c:pt idx="6">
                  <c:v>0.73376623376623362</c:v>
                </c:pt>
                <c:pt idx="7">
                  <c:v>0.81060606060606033</c:v>
                </c:pt>
                <c:pt idx="8">
                  <c:v>0.87445887445887416</c:v>
                </c:pt>
                <c:pt idx="9">
                  <c:v>0.92532467532467522</c:v>
                </c:pt>
                <c:pt idx="10">
                  <c:v>0.96320346320346306</c:v>
                </c:pt>
                <c:pt idx="11">
                  <c:v>0.98809523809523792</c:v>
                </c:pt>
                <c:pt idx="12">
                  <c:v>1</c:v>
                </c:pt>
                <c:pt idx="13">
                  <c:v>0.99891774891774876</c:v>
                </c:pt>
                <c:pt idx="14">
                  <c:v>0.98484848484848464</c:v>
                </c:pt>
                <c:pt idx="15">
                  <c:v>0.95779220779220764</c:v>
                </c:pt>
                <c:pt idx="16">
                  <c:v>0.91774891774891754</c:v>
                </c:pt>
                <c:pt idx="17">
                  <c:v>0.86471861471861455</c:v>
                </c:pt>
                <c:pt idx="18">
                  <c:v>0.79870129870129869</c:v>
                </c:pt>
                <c:pt idx="19">
                  <c:v>0.71969696969696961</c:v>
                </c:pt>
                <c:pt idx="20">
                  <c:v>0.62770562770562766</c:v>
                </c:pt>
                <c:pt idx="21">
                  <c:v>0.52272727272727271</c:v>
                </c:pt>
                <c:pt idx="22">
                  <c:v>0.40476190476190455</c:v>
                </c:pt>
                <c:pt idx="23">
                  <c:v>0.27380952380952378</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0.55882838348150132</c:v>
                </c:pt>
                <c:pt idx="2">
                  <c:v>0.64629498479196512</c:v>
                </c:pt>
                <c:pt idx="3">
                  <c:v>0.66383171002195973</c:v>
                </c:pt>
                <c:pt idx="4">
                  <c:v>0.65782547740220054</c:v>
                </c:pt>
                <c:pt idx="5">
                  <c:v>0.64106534130622528</c:v>
                </c:pt>
                <c:pt idx="6">
                  <c:v>0.61849744195987577</c:v>
                </c:pt>
                <c:pt idx="7">
                  <c:v>0.59243790439560162</c:v>
                </c:pt>
                <c:pt idx="8">
                  <c:v>0.5641158031482052</c:v>
                </c:pt>
                <c:pt idx="9">
                  <c:v>0.53424393605818865</c:v>
                </c:pt>
                <c:pt idx="10">
                  <c:v>0.50326414222249249</c:v>
                </c:pt>
                <c:pt idx="11">
                  <c:v>0.47146487904593404</c:v>
                </c:pt>
                <c:pt idx="12">
                  <c:v>0.43904246417660009</c:v>
                </c:pt>
                <c:pt idx="13">
                  <c:v>0.40613514429972575</c:v>
                </c:pt>
                <c:pt idx="14">
                  <c:v>0.37284308844115438</c:v>
                </c:pt>
                <c:pt idx="15">
                  <c:v>0.33924065319718283</c:v>
                </c:pt>
                <c:pt idx="16">
                  <c:v>0.30538419398231725</c:v>
                </c:pt>
                <c:pt idx="17">
                  <c:v>0.27131720158960826</c:v>
                </c:pt>
                <c:pt idx="18">
                  <c:v>0.23707377487245146</c:v>
                </c:pt>
                <c:pt idx="19">
                  <c:v>0.20268102614603997</c:v>
                </c:pt>
                <c:pt idx="20">
                  <c:v>0.16816078334427653</c:v>
                </c:pt>
                <c:pt idx="21">
                  <c:v>0.13353081765502295</c:v>
                </c:pt>
                <c:pt idx="22">
                  <c:v>9.8805744114493041E-2</c:v>
                </c:pt>
                <c:pt idx="23">
                  <c:v>6.3997692483602833E-2</c:v>
                </c:pt>
                <c:pt idx="24">
                  <c:v>2.9116813979509038E-2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(Calcs!$E$61,Calcs!$E$61)</c:f>
              <c:numCache>
                <c:formatCode>0.000</c:formatCode>
                <c:ptCount val="2"/>
                <c:pt idx="0">
                  <c:v>0.25869001920458767</c:v>
                </c:pt>
                <c:pt idx="1">
                  <c:v>0.25869001920458767</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8.0106610738255029</c:v>
                </c:pt>
                <c:pt idx="2">
                  <c:v>13.271822147651005</c:v>
                </c:pt>
                <c:pt idx="3">
                  <c:v>18.53298322147651</c:v>
                </c:pt>
                <c:pt idx="4">
                  <c:v>23.794144295302011</c:v>
                </c:pt>
                <c:pt idx="5">
                  <c:v>29.055305369127513</c:v>
                </c:pt>
                <c:pt idx="6">
                  <c:v>34.316466442953015</c:v>
                </c:pt>
                <c:pt idx="7">
                  <c:v>39.57762751677852</c:v>
                </c:pt>
                <c:pt idx="8">
                  <c:v>44.838788590604018</c:v>
                </c:pt>
                <c:pt idx="9">
                  <c:v>50.099949664429523</c:v>
                </c:pt>
                <c:pt idx="10">
                  <c:v>55.361110738255022</c:v>
                </c:pt>
                <c:pt idx="11">
                  <c:v>60.622271812080534</c:v>
                </c:pt>
                <c:pt idx="12">
                  <c:v>65.883432885906032</c:v>
                </c:pt>
                <c:pt idx="13">
                  <c:v>71.144593959731537</c:v>
                </c:pt>
                <c:pt idx="14">
                  <c:v>76.405755033557043</c:v>
                </c:pt>
                <c:pt idx="15">
                  <c:v>81.666916107382548</c:v>
                </c:pt>
                <c:pt idx="16">
                  <c:v>86.928077181208039</c:v>
                </c:pt>
                <c:pt idx="17">
                  <c:v>92.189238255033544</c:v>
                </c:pt>
                <c:pt idx="18">
                  <c:v>97.450399328859049</c:v>
                </c:pt>
                <c:pt idx="19">
                  <c:v>102.71156040268457</c:v>
                </c:pt>
                <c:pt idx="20">
                  <c:v>107.97272147651005</c:v>
                </c:pt>
                <c:pt idx="21">
                  <c:v>113.23388255033555</c:v>
                </c:pt>
                <c:pt idx="22">
                  <c:v>118.49504362416107</c:v>
                </c:pt>
                <c:pt idx="23">
                  <c:v>123.75620469798658</c:v>
                </c:pt>
                <c:pt idx="24">
                  <c:v>129.01736577181208</c:v>
                </c:pt>
                <c:pt idx="25">
                  <c:v>133.40166666666667</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T7" sqref="T7:T8"/>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30" t="s">
        <v>228</v>
      </c>
      <c r="C1" s="330"/>
      <c r="D1" s="330"/>
      <c r="E1" s="330"/>
      <c r="F1" s="330"/>
      <c r="G1" s="197"/>
      <c r="H1" s="184"/>
      <c r="I1" s="184" t="s">
        <v>226</v>
      </c>
      <c r="J1" s="184"/>
      <c r="K1" s="187"/>
      <c r="L1" s="187"/>
      <c r="M1" s="187"/>
      <c r="N1" s="185"/>
      <c r="O1" s="185"/>
      <c r="P1" s="336" t="s">
        <v>294</v>
      </c>
      <c r="Q1" s="336"/>
      <c r="R1" s="335" t="s">
        <v>279</v>
      </c>
      <c r="S1" s="335"/>
      <c r="T1" s="335"/>
      <c r="U1" s="185"/>
      <c r="V1" s="185"/>
      <c r="W1" s="189"/>
      <c r="X1" s="301" t="s">
        <v>91</v>
      </c>
      <c r="Y1" s="279"/>
      <c r="Z1" s="279"/>
      <c r="AA1" s="279"/>
      <c r="AB1" s="279"/>
      <c r="AC1" s="280"/>
      <c r="AD1" s="279"/>
      <c r="AE1" s="279"/>
      <c r="AF1" s="279"/>
      <c r="AG1" s="298" t="s">
        <v>266</v>
      </c>
      <c r="AH1" s="296" t="s">
        <v>265</v>
      </c>
      <c r="AI1" s="296"/>
      <c r="AJ1" s="296"/>
      <c r="AK1" s="297"/>
      <c r="AL1" s="189"/>
      <c r="AM1" s="200"/>
    </row>
    <row r="2" spans="2:39" ht="6.75" customHeight="1" x14ac:dyDescent="0.25">
      <c r="B2" s="318"/>
      <c r="C2" s="319"/>
      <c r="D2" s="319"/>
      <c r="E2" s="319"/>
      <c r="F2" s="232"/>
      <c r="G2" s="233"/>
      <c r="H2" s="6"/>
      <c r="I2" s="126"/>
      <c r="J2" s="127"/>
      <c r="K2" s="127"/>
      <c r="L2" s="127"/>
      <c r="M2" s="127"/>
      <c r="N2" s="127"/>
      <c r="O2" s="127"/>
      <c r="P2" s="127"/>
      <c r="Q2" s="127"/>
      <c r="R2" s="127"/>
      <c r="S2" s="127"/>
      <c r="T2" s="127"/>
      <c r="U2" s="127"/>
      <c r="V2" s="128"/>
      <c r="W2" s="189"/>
      <c r="X2" s="302"/>
      <c r="Y2" s="72"/>
      <c r="Z2" s="72"/>
      <c r="AA2" s="72"/>
      <c r="AB2" s="72"/>
      <c r="AC2" s="281"/>
      <c r="AD2" s="72"/>
      <c r="AE2" s="72"/>
      <c r="AF2" s="72"/>
      <c r="AG2" s="299"/>
      <c r="AH2" s="72"/>
      <c r="AI2" s="72"/>
      <c r="AJ2" s="72"/>
      <c r="AK2" s="223"/>
      <c r="AL2" s="189"/>
      <c r="AM2" s="200"/>
    </row>
    <row r="3" spans="2:39" x14ac:dyDescent="0.2">
      <c r="B3" s="38"/>
      <c r="C3" s="191" t="s">
        <v>227</v>
      </c>
      <c r="D3" s="192"/>
      <c r="E3" s="192"/>
      <c r="F3" s="236"/>
      <c r="G3" s="36"/>
      <c r="H3" s="6"/>
      <c r="I3" s="45"/>
      <c r="J3" s="333" t="s">
        <v>58</v>
      </c>
      <c r="K3" s="322" t="s">
        <v>64</v>
      </c>
      <c r="L3" s="322" t="s">
        <v>14</v>
      </c>
      <c r="M3" s="322" t="s">
        <v>161</v>
      </c>
      <c r="N3" s="225"/>
      <c r="O3" s="320" t="s">
        <v>173</v>
      </c>
      <c r="P3" s="320" t="s">
        <v>162</v>
      </c>
      <c r="Q3" s="320" t="s">
        <v>160</v>
      </c>
      <c r="R3" s="320" t="s">
        <v>164</v>
      </c>
      <c r="S3" s="226"/>
      <c r="T3" s="327"/>
      <c r="U3" s="327"/>
      <c r="V3" s="44"/>
      <c r="W3" s="189"/>
      <c r="X3" s="302"/>
      <c r="Y3" s="72"/>
      <c r="Z3" s="72"/>
      <c r="AA3" s="72"/>
      <c r="AB3" s="72"/>
      <c r="AC3" s="71"/>
      <c r="AD3" s="72"/>
      <c r="AE3" s="72"/>
      <c r="AF3" s="72"/>
      <c r="AG3" s="299"/>
      <c r="AH3" s="72"/>
      <c r="AI3" s="72"/>
      <c r="AJ3" s="72"/>
      <c r="AK3" s="223"/>
      <c r="AL3" s="189"/>
      <c r="AM3" s="200"/>
    </row>
    <row r="4" spans="2:39" ht="12.75" customHeight="1" x14ac:dyDescent="0.2">
      <c r="B4" s="38"/>
      <c r="C4" s="219" t="s">
        <v>43</v>
      </c>
      <c r="D4" s="324" t="s">
        <v>136</v>
      </c>
      <c r="E4" s="325"/>
      <c r="F4" s="326"/>
      <c r="G4" s="36"/>
      <c r="H4" s="6"/>
      <c r="I4" s="45"/>
      <c r="J4" s="334"/>
      <c r="K4" s="323"/>
      <c r="L4" s="323"/>
      <c r="M4" s="323"/>
      <c r="N4" s="225"/>
      <c r="O4" s="321"/>
      <c r="P4" s="321"/>
      <c r="Q4" s="321"/>
      <c r="R4" s="321"/>
      <c r="S4" s="226"/>
      <c r="T4" s="327"/>
      <c r="U4" s="327"/>
      <c r="V4" s="44"/>
      <c r="W4" s="189"/>
      <c r="X4" s="302"/>
      <c r="Y4" s="72"/>
      <c r="Z4" s="72"/>
      <c r="AA4" s="72"/>
      <c r="AB4" s="72"/>
      <c r="AC4" s="71"/>
      <c r="AD4" s="72"/>
      <c r="AE4" s="72"/>
      <c r="AF4" s="72"/>
      <c r="AG4" s="299"/>
      <c r="AH4" s="72"/>
      <c r="AI4" s="72"/>
      <c r="AJ4" s="72"/>
      <c r="AK4" s="223"/>
      <c r="AL4" s="189"/>
      <c r="AM4" s="200"/>
    </row>
    <row r="5" spans="2:39" ht="12.75" customHeight="1" x14ac:dyDescent="0.25">
      <c r="B5" s="234"/>
      <c r="C5" s="193"/>
      <c r="D5" s="7"/>
      <c r="E5" s="190" t="s">
        <v>12</v>
      </c>
      <c r="F5" s="146">
        <v>4</v>
      </c>
      <c r="G5" s="235"/>
      <c r="H5" s="6"/>
      <c r="I5" s="45"/>
      <c r="J5" s="129">
        <f>Calcs!E57</f>
        <v>11.043959163783194</v>
      </c>
      <c r="K5" s="129" t="e">
        <f>IF($E$10&gt;0,J5/$E$10,NA())</f>
        <v>#N/A</v>
      </c>
      <c r="L5" s="129">
        <f>Calcs!E47</f>
        <v>1.840000000000001</v>
      </c>
      <c r="M5" s="129">
        <f>Calcs!E48</f>
        <v>2.5600000000000014</v>
      </c>
      <c r="N5" s="225"/>
      <c r="O5" s="129">
        <f>Calcs!E49</f>
        <v>14.506819283559723</v>
      </c>
      <c r="P5" s="129">
        <f>MAX(R5-O5-Q5,0)</f>
        <v>1.7755816254698313</v>
      </c>
      <c r="Q5" s="129">
        <f>Calcs!E50</f>
        <v>3.3773264363522379</v>
      </c>
      <c r="R5" s="129">
        <f>Calcs!E53</f>
        <v>19.659727345381793</v>
      </c>
      <c r="S5" s="226"/>
      <c r="T5" s="199"/>
      <c r="U5" s="199"/>
      <c r="V5" s="44"/>
      <c r="W5" s="189"/>
      <c r="X5" s="302"/>
      <c r="Y5" s="72"/>
      <c r="Z5" s="72"/>
      <c r="AA5" s="72"/>
      <c r="AB5" s="72"/>
      <c r="AC5" s="71"/>
      <c r="AD5" s="72"/>
      <c r="AE5" s="72"/>
      <c r="AF5" s="72"/>
      <c r="AG5" s="299"/>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02"/>
      <c r="Y6" s="72"/>
      <c r="Z6" s="72"/>
      <c r="AA6" s="72"/>
      <c r="AB6" s="72"/>
      <c r="AC6" s="282"/>
      <c r="AD6" s="72"/>
      <c r="AE6" s="72"/>
      <c r="AF6" s="72"/>
      <c r="AG6" s="299"/>
      <c r="AH6" s="72"/>
      <c r="AI6" s="72"/>
      <c r="AJ6" s="72"/>
      <c r="AK6" s="223"/>
      <c r="AL6" s="189"/>
      <c r="AM6" s="200"/>
    </row>
    <row r="7" spans="2:39" x14ac:dyDescent="0.2">
      <c r="B7" s="38"/>
      <c r="C7" s="219" t="s">
        <v>0</v>
      </c>
      <c r="D7" s="11">
        <v>14</v>
      </c>
      <c r="E7" s="11">
        <v>50</v>
      </c>
      <c r="F7" s="238">
        <f>0.95^(F5/2)</f>
        <v>0.90249999999999997</v>
      </c>
      <c r="G7" s="36"/>
      <c r="H7" s="6"/>
      <c r="I7" s="45"/>
      <c r="J7" s="332" t="s">
        <v>44</v>
      </c>
      <c r="K7" s="332" t="s">
        <v>278</v>
      </c>
      <c r="L7" s="332" t="s">
        <v>305</v>
      </c>
      <c r="M7" s="332" t="s">
        <v>277</v>
      </c>
      <c r="N7" s="225"/>
      <c r="O7" s="332" t="s">
        <v>114</v>
      </c>
      <c r="P7" s="332" t="s">
        <v>101</v>
      </c>
      <c r="Q7" s="331" t="s">
        <v>268</v>
      </c>
      <c r="R7" s="331" t="s">
        <v>269</v>
      </c>
      <c r="S7" s="226"/>
      <c r="T7" s="327"/>
      <c r="U7" s="327"/>
      <c r="V7" s="44"/>
      <c r="W7" s="189"/>
      <c r="X7" s="302"/>
      <c r="Y7" s="72"/>
      <c r="Z7" s="72"/>
      <c r="AA7" s="72"/>
      <c r="AB7" s="72"/>
      <c r="AC7" s="317"/>
      <c r="AD7" s="72"/>
      <c r="AE7" s="72"/>
      <c r="AF7" s="72"/>
      <c r="AG7" s="299"/>
      <c r="AH7" s="72"/>
      <c r="AI7" s="72"/>
      <c r="AJ7" s="72"/>
      <c r="AK7" s="223"/>
      <c r="AL7" s="189"/>
      <c r="AM7" s="200"/>
    </row>
    <row r="8" spans="2:39" x14ac:dyDescent="0.2">
      <c r="B8" s="38"/>
      <c r="C8" s="219" t="s">
        <v>1</v>
      </c>
      <c r="D8" s="11">
        <v>16</v>
      </c>
      <c r="E8" s="11">
        <v>48</v>
      </c>
      <c r="F8" s="238">
        <f>IF(D8=1,1,0.95)</f>
        <v>0.95</v>
      </c>
      <c r="G8" s="36"/>
      <c r="H8" s="6"/>
      <c r="I8" s="45"/>
      <c r="J8" s="332"/>
      <c r="K8" s="332"/>
      <c r="L8" s="332"/>
      <c r="M8" s="332"/>
      <c r="N8" s="225"/>
      <c r="O8" s="332"/>
      <c r="P8" s="332"/>
      <c r="Q8" s="331"/>
      <c r="R8" s="331"/>
      <c r="S8" s="226"/>
      <c r="T8" s="327"/>
      <c r="U8" s="327"/>
      <c r="V8" s="44"/>
      <c r="W8" s="189"/>
      <c r="X8" s="302"/>
      <c r="Y8" s="72"/>
      <c r="Z8" s="72"/>
      <c r="AA8" s="72"/>
      <c r="AB8" s="72"/>
      <c r="AC8" s="317"/>
      <c r="AD8" s="72"/>
      <c r="AE8" s="72"/>
      <c r="AF8" s="72"/>
      <c r="AG8" s="299"/>
      <c r="AH8" s="72"/>
      <c r="AI8" s="72"/>
      <c r="AJ8" s="72"/>
      <c r="AK8" s="223"/>
      <c r="AL8" s="189"/>
      <c r="AM8" s="200"/>
    </row>
    <row r="9" spans="2:39" ht="12.75" customHeight="1" thickBot="1" x14ac:dyDescent="0.25">
      <c r="B9" s="38"/>
      <c r="C9" s="219" t="s">
        <v>2</v>
      </c>
      <c r="D9" s="11">
        <v>1</v>
      </c>
      <c r="E9" s="11">
        <v>1</v>
      </c>
      <c r="F9" s="238">
        <f>IF(D9=1,1,0.95)-0.03</f>
        <v>0.97</v>
      </c>
      <c r="G9" s="36"/>
      <c r="H9" s="6"/>
      <c r="I9" s="45"/>
      <c r="J9" s="284" t="str">
        <f>IF(AND(Calcs!C30=TRUE,Calcs!C30=TRUE, M9&lt;120,M9/F5&lt;VLOOKUP(D4,Motors!B6:C26,2,FALSE)),"YES","NO")</f>
        <v>YES</v>
      </c>
      <c r="K9" s="284" t="str">
        <f>IF(O5/F29&gt;=1,"YES","NO")</f>
        <v>NO</v>
      </c>
      <c r="L9" s="287">
        <f>Calcs!C38</f>
        <v>256.23846880555908</v>
      </c>
      <c r="M9" s="287">
        <f>Calcs!E60</f>
        <v>50</v>
      </c>
      <c r="N9" s="225"/>
      <c r="O9" s="285">
        <f>Calcs!E54</f>
        <v>9</v>
      </c>
      <c r="P9" s="285">
        <f>Calcs!E55</f>
        <v>12.4</v>
      </c>
      <c r="Q9" s="286">
        <f>Calcs!E63</f>
        <v>0.33333333333333337</v>
      </c>
      <c r="R9" s="286">
        <f>Calcs!E64</f>
        <v>0.35414063018409769</v>
      </c>
      <c r="S9" s="226"/>
      <c r="T9" s="199"/>
      <c r="U9" s="199"/>
      <c r="V9" s="44"/>
      <c r="W9" s="189"/>
      <c r="X9" s="303"/>
      <c r="Y9" s="203"/>
      <c r="Z9" s="203"/>
      <c r="AA9" s="203"/>
      <c r="AB9" s="203"/>
      <c r="AC9" s="283"/>
      <c r="AD9" s="203"/>
      <c r="AE9" s="203"/>
      <c r="AF9" s="203"/>
      <c r="AG9" s="300"/>
      <c r="AH9" s="203"/>
      <c r="AI9" s="203"/>
      <c r="AJ9" s="203"/>
      <c r="AK9" s="204"/>
      <c r="AL9" s="189"/>
      <c r="AM9" s="200"/>
    </row>
    <row r="10" spans="2:39" ht="13.5" thickBot="1" x14ac:dyDescent="0.25">
      <c r="B10" s="38"/>
      <c r="C10" s="193"/>
      <c r="D10" s="3" t="s">
        <v>292</v>
      </c>
      <c r="E10" s="53"/>
      <c r="F10" s="196">
        <f>IF(AND(D7&lt;&gt;0,E7&lt;&gt;0),D7/E7,1)*IF(AND(D8&lt;&gt;0,E8&lt;&gt;0),D8/E8,1)*IF(AND(D9&lt;&gt;0,E9&lt;&gt;0),D9/E9,1)</f>
        <v>9.3333333333333338E-2</v>
      </c>
      <c r="G10" s="36"/>
      <c r="H10" s="6"/>
      <c r="I10" s="45"/>
      <c r="J10" s="226"/>
      <c r="K10" s="226"/>
      <c r="L10" s="225"/>
      <c r="M10" s="225"/>
      <c r="N10" s="225"/>
      <c r="O10" s="226"/>
      <c r="P10" s="226"/>
      <c r="Q10" s="226"/>
      <c r="R10" s="226"/>
      <c r="S10" s="226"/>
      <c r="T10" s="226"/>
      <c r="U10" s="226"/>
      <c r="V10" s="44"/>
      <c r="W10" s="189"/>
      <c r="X10" s="189"/>
      <c r="Y10" s="189"/>
      <c r="Z10" s="189"/>
      <c r="AA10" s="189"/>
      <c r="AB10" s="189"/>
      <c r="AC10" s="259"/>
      <c r="AD10" s="189"/>
      <c r="AE10" s="189"/>
      <c r="AF10" s="189"/>
      <c r="AG10" s="189"/>
      <c r="AH10" s="189"/>
      <c r="AI10" s="189"/>
      <c r="AJ10" s="189"/>
      <c r="AK10" s="189"/>
      <c r="AL10" s="189"/>
      <c r="AM10" s="200"/>
    </row>
    <row r="11" spans="2:39" ht="13.5" customHeight="1" x14ac:dyDescent="0.2">
      <c r="B11" s="38"/>
      <c r="C11" s="215" t="s">
        <v>65</v>
      </c>
      <c r="D11" s="214" t="str">
        <f>CONCATENATE(ROUND(1/F10,1), " : 1")</f>
        <v>10.7 : 1</v>
      </c>
      <c r="E11" s="216" t="s">
        <v>104</v>
      </c>
      <c r="F11" s="239" t="str">
        <f>IF(ISBLANK(E10),"N/A",CONCATENATE(ROUND(1/F10*E10,1), " : 1"))</f>
        <v>N/A</v>
      </c>
      <c r="G11" s="36"/>
      <c r="H11" s="6"/>
      <c r="I11" s="45"/>
      <c r="J11" s="309" t="s">
        <v>245</v>
      </c>
      <c r="K11" s="304"/>
      <c r="L11" s="304"/>
      <c r="M11" s="304"/>
      <c r="N11" s="304"/>
      <c r="O11" s="304"/>
      <c r="P11" s="304"/>
      <c r="Q11" s="304"/>
      <c r="R11" s="304"/>
      <c r="S11" s="304"/>
      <c r="T11" s="304"/>
      <c r="U11" s="305"/>
      <c r="V11" s="44"/>
      <c r="W11" s="189"/>
      <c r="X11" s="301" t="s">
        <v>57</v>
      </c>
      <c r="Y11" s="270"/>
      <c r="Z11" s="270"/>
      <c r="AA11" s="270"/>
      <c r="AB11" s="270"/>
      <c r="AC11" s="270"/>
      <c r="AD11" s="270"/>
      <c r="AE11" s="270"/>
      <c r="AF11" s="270"/>
      <c r="AG11" s="304" t="s">
        <v>262</v>
      </c>
      <c r="AH11" s="304"/>
      <c r="AI11" s="304"/>
      <c r="AJ11" s="304"/>
      <c r="AK11" s="305"/>
      <c r="AL11" s="189"/>
      <c r="AM11" s="200"/>
    </row>
    <row r="12" spans="2:39" ht="13.5" customHeight="1" x14ac:dyDescent="0.2">
      <c r="B12" s="38"/>
      <c r="C12" s="194"/>
      <c r="D12" s="195"/>
      <c r="E12" s="217" t="s">
        <v>225</v>
      </c>
      <c r="F12" s="218">
        <f>Calcs!C10*F10*F15*PI()/12/60</f>
        <v>13.023646878381687</v>
      </c>
      <c r="G12" s="36"/>
      <c r="H12" s="6"/>
      <c r="I12" s="45"/>
      <c r="J12" s="310"/>
      <c r="K12" s="306"/>
      <c r="L12" s="306"/>
      <c r="M12" s="306"/>
      <c r="N12" s="306"/>
      <c r="O12" s="306"/>
      <c r="P12" s="306"/>
      <c r="Q12" s="306"/>
      <c r="R12" s="306"/>
      <c r="S12" s="306"/>
      <c r="T12" s="306"/>
      <c r="U12" s="307"/>
      <c r="V12" s="227"/>
      <c r="W12" s="189"/>
      <c r="X12" s="302"/>
      <c r="Y12" s="266"/>
      <c r="Z12" s="266"/>
      <c r="AA12" s="266"/>
      <c r="AB12" s="266"/>
      <c r="AC12" s="266"/>
      <c r="AD12" s="266"/>
      <c r="AE12" s="266"/>
      <c r="AF12" s="266"/>
      <c r="AG12" s="306"/>
      <c r="AH12" s="306"/>
      <c r="AI12" s="306"/>
      <c r="AJ12" s="306"/>
      <c r="AK12" s="307"/>
      <c r="AL12" s="189"/>
      <c r="AM12" s="200"/>
    </row>
    <row r="13" spans="2:39" ht="7.5" customHeight="1" x14ac:dyDescent="0.2">
      <c r="B13" s="38"/>
      <c r="C13" s="226"/>
      <c r="D13" s="226"/>
      <c r="E13" s="226"/>
      <c r="F13" s="226"/>
      <c r="G13" s="36"/>
      <c r="H13" s="6"/>
      <c r="I13" s="45"/>
      <c r="J13" s="302" t="s">
        <v>58</v>
      </c>
      <c r="K13" s="7"/>
      <c r="L13" s="209"/>
      <c r="M13" s="25"/>
      <c r="N13" s="208"/>
      <c r="O13" s="208"/>
      <c r="P13" s="208"/>
      <c r="Q13" s="208"/>
      <c r="R13" s="208"/>
      <c r="S13" s="208"/>
      <c r="T13" s="208"/>
      <c r="U13" s="328" t="s">
        <v>251</v>
      </c>
      <c r="V13" s="227"/>
      <c r="W13" s="189"/>
      <c r="X13" s="302"/>
      <c r="Y13" s="72"/>
      <c r="Z13" s="72"/>
      <c r="AA13" s="72"/>
      <c r="AB13" s="72"/>
      <c r="AC13" s="8"/>
      <c r="AD13" s="72"/>
      <c r="AE13" s="72"/>
      <c r="AF13" s="72"/>
      <c r="AG13" s="23"/>
      <c r="AH13" s="72"/>
      <c r="AI13" s="72"/>
      <c r="AJ13" s="72"/>
      <c r="AK13" s="222"/>
      <c r="AL13" s="189"/>
      <c r="AM13" s="200"/>
    </row>
    <row r="14" spans="2:39" x14ac:dyDescent="0.2">
      <c r="B14" s="38"/>
      <c r="C14" s="191" t="s">
        <v>102</v>
      </c>
      <c r="D14" s="197"/>
      <c r="E14" s="197"/>
      <c r="F14" s="240"/>
      <c r="G14" s="254"/>
      <c r="H14" s="6"/>
      <c r="I14" s="45"/>
      <c r="J14" s="302"/>
      <c r="K14" s="7"/>
      <c r="L14" s="7"/>
      <c r="M14" s="25"/>
      <c r="N14" s="208"/>
      <c r="O14" s="208"/>
      <c r="P14" s="208"/>
      <c r="Q14" s="208"/>
      <c r="R14" s="208"/>
      <c r="S14" s="208"/>
      <c r="T14" s="208"/>
      <c r="U14" s="328"/>
      <c r="V14" s="227"/>
      <c r="W14" s="189"/>
      <c r="X14" s="302"/>
      <c r="Y14" s="72"/>
      <c r="Z14" s="72"/>
      <c r="AA14" s="72"/>
      <c r="AB14" s="72"/>
      <c r="AC14" s="8"/>
      <c r="AD14" s="72"/>
      <c r="AE14" s="72"/>
      <c r="AF14" s="72"/>
      <c r="AG14" s="23"/>
      <c r="AH14" s="72"/>
      <c r="AI14" s="72"/>
      <c r="AJ14" s="72"/>
      <c r="AK14" s="222"/>
      <c r="AL14" s="189"/>
      <c r="AM14" s="200"/>
    </row>
    <row r="15" spans="2:39" ht="12.75" customHeight="1" x14ac:dyDescent="0.2">
      <c r="B15" s="38"/>
      <c r="C15" s="193"/>
      <c r="D15" s="145"/>
      <c r="E15" s="144" t="s">
        <v>37</v>
      </c>
      <c r="F15" s="241">
        <v>6</v>
      </c>
      <c r="G15" s="36"/>
      <c r="I15" s="45"/>
      <c r="J15" s="302"/>
      <c r="K15" s="7"/>
      <c r="L15" s="209"/>
      <c r="M15" s="25"/>
      <c r="N15" s="208"/>
      <c r="O15" s="208"/>
      <c r="P15" s="208"/>
      <c r="Q15" s="208"/>
      <c r="R15" s="208"/>
      <c r="S15" s="208"/>
      <c r="T15" s="208"/>
      <c r="U15" s="328"/>
      <c r="V15" s="227"/>
      <c r="W15" s="189"/>
      <c r="X15" s="302"/>
      <c r="Y15" s="72"/>
      <c r="Z15" s="72"/>
      <c r="AA15" s="72"/>
      <c r="AB15" s="72"/>
      <c r="AC15" s="8"/>
      <c r="AD15" s="72"/>
      <c r="AE15" s="72"/>
      <c r="AF15" s="72"/>
      <c r="AG15" s="23"/>
      <c r="AH15" s="72"/>
      <c r="AI15" s="72"/>
      <c r="AJ15" s="72"/>
      <c r="AK15" s="222"/>
      <c r="AL15" s="189"/>
      <c r="AM15" s="200"/>
    </row>
    <row r="16" spans="2:39" ht="13.5" customHeight="1" x14ac:dyDescent="0.2">
      <c r="B16" s="38"/>
      <c r="C16" s="193"/>
      <c r="D16" s="145"/>
      <c r="E16" s="144" t="s">
        <v>240</v>
      </c>
      <c r="F16" s="242">
        <v>1</v>
      </c>
      <c r="G16" s="36"/>
      <c r="I16" s="45"/>
      <c r="J16" s="302"/>
      <c r="K16" s="7"/>
      <c r="L16" s="209"/>
      <c r="M16" s="25"/>
      <c r="N16" s="208"/>
      <c r="O16" s="208"/>
      <c r="P16" s="208"/>
      <c r="Q16" s="208"/>
      <c r="R16" s="208"/>
      <c r="S16" s="208"/>
      <c r="T16" s="208"/>
      <c r="U16" s="328"/>
      <c r="V16" s="227"/>
      <c r="W16" s="189"/>
      <c r="X16" s="302"/>
      <c r="Y16" s="72"/>
      <c r="Z16" s="72"/>
      <c r="AA16" s="72"/>
      <c r="AB16" s="72"/>
      <c r="AC16" s="8"/>
      <c r="AD16" s="72"/>
      <c r="AE16" s="72"/>
      <c r="AF16" s="72"/>
      <c r="AG16" s="23"/>
      <c r="AH16" s="72"/>
      <c r="AI16" s="72"/>
      <c r="AJ16" s="72"/>
      <c r="AK16" s="222"/>
      <c r="AL16" s="189"/>
      <c r="AM16" s="200"/>
    </row>
    <row r="17" spans="2:39" ht="12.75" customHeight="1" x14ac:dyDescent="0.2">
      <c r="B17" s="38"/>
      <c r="C17" s="193"/>
      <c r="D17" s="145"/>
      <c r="E17" s="144" t="s">
        <v>241</v>
      </c>
      <c r="F17" s="242">
        <v>0.8</v>
      </c>
      <c r="G17" s="36"/>
      <c r="I17" s="45"/>
      <c r="J17" s="302"/>
      <c r="K17" s="7"/>
      <c r="L17" s="209"/>
      <c r="M17" s="25"/>
      <c r="N17" s="208"/>
      <c r="O17" s="208"/>
      <c r="P17" s="208"/>
      <c r="Q17" s="208"/>
      <c r="R17" s="208"/>
      <c r="S17" s="208"/>
      <c r="T17" s="208"/>
      <c r="U17" s="328"/>
      <c r="V17" s="227"/>
      <c r="W17" s="189"/>
      <c r="X17" s="302"/>
      <c r="Y17" s="72"/>
      <c r="Z17" s="72"/>
      <c r="AA17" s="72"/>
      <c r="AB17" s="72"/>
      <c r="AC17" s="8"/>
      <c r="AD17" s="72"/>
      <c r="AE17" s="72"/>
      <c r="AF17" s="72"/>
      <c r="AG17" s="23"/>
      <c r="AH17" s="72"/>
      <c r="AI17" s="72"/>
      <c r="AJ17" s="72"/>
      <c r="AK17" s="222"/>
      <c r="AL17" s="189"/>
      <c r="AM17" s="200"/>
    </row>
    <row r="18" spans="2:39" x14ac:dyDescent="0.2">
      <c r="B18" s="38"/>
      <c r="C18" s="193"/>
      <c r="D18" s="145"/>
      <c r="E18" s="144" t="s">
        <v>38</v>
      </c>
      <c r="F18" s="243">
        <v>1</v>
      </c>
      <c r="G18" s="36"/>
      <c r="I18" s="38"/>
      <c r="J18" s="302"/>
      <c r="K18" s="7"/>
      <c r="L18" s="209"/>
      <c r="M18" s="25"/>
      <c r="N18" s="208"/>
      <c r="O18" s="208"/>
      <c r="P18" s="208"/>
      <c r="Q18" s="208"/>
      <c r="R18" s="208"/>
      <c r="S18" s="208"/>
      <c r="T18" s="208"/>
      <c r="U18" s="328"/>
      <c r="V18" s="227"/>
      <c r="W18" s="189"/>
      <c r="X18" s="302"/>
      <c r="Y18" s="72"/>
      <c r="Z18" s="72"/>
      <c r="AA18" s="72"/>
      <c r="AB18" s="72"/>
      <c r="AC18" s="8"/>
      <c r="AD18" s="72"/>
      <c r="AE18" s="72"/>
      <c r="AF18" s="72"/>
      <c r="AG18" s="23"/>
      <c r="AH18" s="72"/>
      <c r="AI18" s="72"/>
      <c r="AJ18" s="72"/>
      <c r="AK18" s="222"/>
      <c r="AL18" s="189"/>
      <c r="AM18" s="200"/>
    </row>
    <row r="19" spans="2:39" ht="12.75" customHeight="1" x14ac:dyDescent="0.2">
      <c r="B19" s="38"/>
      <c r="C19" s="193"/>
      <c r="D19" s="145"/>
      <c r="E19" s="144" t="s">
        <v>40</v>
      </c>
      <c r="F19" s="241">
        <v>13</v>
      </c>
      <c r="G19" s="36"/>
      <c r="I19" s="38"/>
      <c r="J19" s="302"/>
      <c r="K19" s="209"/>
      <c r="L19" s="209"/>
      <c r="M19" s="25"/>
      <c r="N19" s="208"/>
      <c r="O19" s="208"/>
      <c r="P19" s="208"/>
      <c r="Q19" s="208"/>
      <c r="R19" s="208"/>
      <c r="S19" s="208"/>
      <c r="T19" s="208"/>
      <c r="U19" s="328"/>
      <c r="V19" s="227"/>
      <c r="W19" s="189"/>
      <c r="X19" s="302"/>
      <c r="Y19" s="72"/>
      <c r="Z19" s="72"/>
      <c r="AA19" s="72"/>
      <c r="AB19" s="72"/>
      <c r="AC19" s="8"/>
      <c r="AD19" s="72"/>
      <c r="AE19" s="72"/>
      <c r="AF19" s="72"/>
      <c r="AG19" s="23"/>
      <c r="AH19" s="72"/>
      <c r="AI19" s="72"/>
      <c r="AJ19" s="72"/>
      <c r="AK19" s="222"/>
      <c r="AL19" s="189"/>
      <c r="AM19" s="200"/>
    </row>
    <row r="20" spans="2:39" x14ac:dyDescent="0.2">
      <c r="B20" s="39"/>
      <c r="C20" s="193"/>
      <c r="D20" s="145"/>
      <c r="E20" s="144" t="s">
        <v>103</v>
      </c>
      <c r="F20" s="241">
        <v>22</v>
      </c>
      <c r="G20" s="37"/>
      <c r="I20" s="38"/>
      <c r="J20" s="302"/>
      <c r="K20" s="209"/>
      <c r="L20" s="209"/>
      <c r="M20" s="25"/>
      <c r="N20" s="208"/>
      <c r="O20" s="208"/>
      <c r="P20" s="208"/>
      <c r="Q20" s="208"/>
      <c r="R20" s="208"/>
      <c r="S20" s="208"/>
      <c r="T20" s="208"/>
      <c r="U20" s="328"/>
      <c r="V20" s="227"/>
      <c r="W20" s="189"/>
      <c r="X20" s="302"/>
      <c r="Y20" s="72"/>
      <c r="Z20" s="72"/>
      <c r="AA20" s="72"/>
      <c r="AB20" s="72"/>
      <c r="AC20" s="8"/>
      <c r="AD20" s="72"/>
      <c r="AE20" s="72"/>
      <c r="AF20" s="72"/>
      <c r="AG20" s="23"/>
      <c r="AH20" s="72"/>
      <c r="AI20" s="72"/>
      <c r="AJ20" s="72"/>
      <c r="AK20" s="222"/>
      <c r="AL20" s="189"/>
      <c r="AM20" s="200"/>
    </row>
    <row r="21" spans="2:39" x14ac:dyDescent="0.2">
      <c r="B21" s="38"/>
      <c r="C21" s="193"/>
      <c r="D21" s="145"/>
      <c r="E21" s="144" t="s">
        <v>56</v>
      </c>
      <c r="F21" s="244">
        <v>0.5</v>
      </c>
      <c r="G21" s="36"/>
      <c r="I21" s="38"/>
      <c r="J21" s="302"/>
      <c r="K21" s="209"/>
      <c r="L21" s="209"/>
      <c r="M21" s="25"/>
      <c r="N21" s="208"/>
      <c r="O21" s="208"/>
      <c r="P21" s="208"/>
      <c r="Q21" s="208"/>
      <c r="R21" s="208"/>
      <c r="S21" s="208"/>
      <c r="T21" s="208"/>
      <c r="U21" s="328"/>
      <c r="V21" s="227"/>
      <c r="W21" s="189"/>
      <c r="X21" s="302"/>
      <c r="Y21" s="72"/>
      <c r="Z21" s="72"/>
      <c r="AA21" s="72"/>
      <c r="AB21" s="72"/>
      <c r="AC21" s="8"/>
      <c r="AD21" s="72"/>
      <c r="AE21" s="72"/>
      <c r="AF21" s="72"/>
      <c r="AG21" s="23"/>
      <c r="AH21" s="72"/>
      <c r="AI21" s="72"/>
      <c r="AJ21" s="72"/>
      <c r="AK21" s="222"/>
      <c r="AL21" s="189"/>
      <c r="AM21" s="200"/>
    </row>
    <row r="22" spans="2:39" ht="13.5" customHeight="1" x14ac:dyDescent="0.2">
      <c r="B22" s="38"/>
      <c r="C22" s="194"/>
      <c r="D22" s="245"/>
      <c r="E22" s="246" t="s">
        <v>41</v>
      </c>
      <c r="F22" s="244">
        <v>0.5</v>
      </c>
      <c r="G22" s="36"/>
      <c r="I22" s="38"/>
      <c r="J22" s="302"/>
      <c r="K22" s="209"/>
      <c r="L22" s="209"/>
      <c r="M22" s="209"/>
      <c r="N22" s="72"/>
      <c r="O22" s="208"/>
      <c r="P22" s="208"/>
      <c r="Q22" s="208"/>
      <c r="R22" s="208"/>
      <c r="S22" s="208"/>
      <c r="T22" s="208"/>
      <c r="U22" s="328"/>
      <c r="V22" s="227"/>
      <c r="W22" s="189"/>
      <c r="X22" s="302"/>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02"/>
      <c r="K23" s="209"/>
      <c r="L23" s="209"/>
      <c r="M23" s="209"/>
      <c r="N23" s="72"/>
      <c r="O23" s="208"/>
      <c r="P23" s="208"/>
      <c r="Q23" s="208"/>
      <c r="R23" s="208"/>
      <c r="S23" s="208"/>
      <c r="T23" s="208"/>
      <c r="U23" s="328"/>
      <c r="V23" s="227"/>
      <c r="W23" s="189"/>
      <c r="X23" s="302"/>
      <c r="Y23" s="72"/>
      <c r="Z23" s="72"/>
      <c r="AA23" s="72"/>
      <c r="AB23" s="72"/>
      <c r="AC23" s="8"/>
      <c r="AD23" s="72"/>
      <c r="AE23" s="72"/>
      <c r="AF23" s="72"/>
      <c r="AG23" s="23"/>
      <c r="AH23" s="72"/>
      <c r="AI23" s="72"/>
      <c r="AJ23" s="72"/>
      <c r="AK23" s="222"/>
      <c r="AL23" s="189"/>
      <c r="AM23" s="200"/>
    </row>
    <row r="24" spans="2:39" ht="13.5" thickBot="1" x14ac:dyDescent="0.25">
      <c r="B24" s="38"/>
      <c r="C24" s="201" t="s">
        <v>39</v>
      </c>
      <c r="D24" s="247"/>
      <c r="E24" s="247"/>
      <c r="F24" s="248"/>
      <c r="G24" s="36"/>
      <c r="I24" s="38"/>
      <c r="J24" s="303"/>
      <c r="K24" s="210"/>
      <c r="L24" s="210"/>
      <c r="M24" s="210"/>
      <c r="N24" s="203"/>
      <c r="O24" s="211"/>
      <c r="P24" s="211"/>
      <c r="Q24" s="211"/>
      <c r="R24" s="211"/>
      <c r="S24" s="211"/>
      <c r="T24" s="211"/>
      <c r="U24" s="329"/>
      <c r="V24" s="227"/>
      <c r="W24" s="189"/>
      <c r="X24" s="303"/>
      <c r="Y24" s="203"/>
      <c r="Z24" s="203"/>
      <c r="AA24" s="203"/>
      <c r="AB24" s="203"/>
      <c r="AC24" s="265"/>
      <c r="AD24" s="203"/>
      <c r="AE24" s="203"/>
      <c r="AF24" s="203"/>
      <c r="AG24" s="213"/>
      <c r="AH24" s="203"/>
      <c r="AI24" s="203"/>
      <c r="AJ24" s="203"/>
      <c r="AK24" s="224"/>
      <c r="AL24" s="189"/>
      <c r="AM24" s="200"/>
    </row>
    <row r="25" spans="2:39" ht="13.5" customHeight="1" thickBot="1" x14ac:dyDescent="0.25">
      <c r="B25" s="38"/>
      <c r="C25" s="193"/>
      <c r="D25" s="145"/>
      <c r="E25" s="144" t="s">
        <v>59</v>
      </c>
      <c r="F25" s="241">
        <v>120</v>
      </c>
      <c r="G25" s="36"/>
      <c r="I25" s="38"/>
      <c r="J25" s="226"/>
      <c r="K25" s="255"/>
      <c r="L25" s="226"/>
      <c r="M25" s="226"/>
      <c r="N25" s="225"/>
      <c r="O25" s="225"/>
      <c r="P25" s="225"/>
      <c r="Q25" s="225"/>
      <c r="R25" s="225"/>
      <c r="S25" s="225"/>
      <c r="T25" s="225"/>
      <c r="U25" s="225"/>
      <c r="V25" s="227"/>
      <c r="W25" s="189"/>
      <c r="X25" s="225"/>
      <c r="Y25" s="225"/>
      <c r="Z25" s="225"/>
      <c r="AA25" s="225"/>
      <c r="AB25" s="225"/>
      <c r="AC25" s="263"/>
      <c r="AD25" s="225"/>
      <c r="AE25" s="225"/>
      <c r="AF25" s="225"/>
      <c r="AG25" s="264"/>
      <c r="AH25" s="225"/>
      <c r="AI25" s="225"/>
      <c r="AJ25" s="225"/>
      <c r="AK25" s="225"/>
      <c r="AL25" s="189"/>
      <c r="AM25" s="200"/>
    </row>
    <row r="26" spans="2:39" ht="13.5" customHeight="1" x14ac:dyDescent="0.2">
      <c r="B26" s="38"/>
      <c r="C26" s="194"/>
      <c r="D26" s="245"/>
      <c r="E26" s="246" t="s">
        <v>242</v>
      </c>
      <c r="F26" s="241">
        <v>23</v>
      </c>
      <c r="G26" s="36"/>
      <c r="I26" s="38"/>
      <c r="J26" s="311" t="s">
        <v>246</v>
      </c>
      <c r="K26" s="312"/>
      <c r="L26" s="312"/>
      <c r="M26" s="312"/>
      <c r="N26" s="312"/>
      <c r="O26" s="312"/>
      <c r="P26" s="312"/>
      <c r="Q26" s="312"/>
      <c r="R26" s="312"/>
      <c r="S26" s="312"/>
      <c r="T26" s="312"/>
      <c r="U26" s="313"/>
      <c r="V26" s="227"/>
      <c r="W26" s="189"/>
      <c r="X26" s="301" t="s">
        <v>91</v>
      </c>
      <c r="Y26" s="268"/>
      <c r="Z26" s="268"/>
      <c r="AA26" s="268"/>
      <c r="AB26" s="268"/>
      <c r="AC26" s="268"/>
      <c r="AD26" s="268"/>
      <c r="AE26" s="268"/>
      <c r="AF26" s="268"/>
      <c r="AG26" s="304" t="s">
        <v>267</v>
      </c>
      <c r="AH26" s="304"/>
      <c r="AI26" s="304"/>
      <c r="AJ26" s="304"/>
      <c r="AK26" s="305"/>
      <c r="AL26" s="189"/>
      <c r="AM26" s="200"/>
    </row>
    <row r="27" spans="2:39" ht="7.5" customHeight="1" x14ac:dyDescent="0.2">
      <c r="B27" s="38"/>
      <c r="C27" s="43"/>
      <c r="D27" s="43"/>
      <c r="E27" s="43"/>
      <c r="F27" s="43"/>
      <c r="G27" s="36"/>
      <c r="I27" s="38"/>
      <c r="J27" s="314"/>
      <c r="K27" s="315"/>
      <c r="L27" s="315"/>
      <c r="M27" s="315"/>
      <c r="N27" s="315"/>
      <c r="O27" s="315"/>
      <c r="P27" s="315"/>
      <c r="Q27" s="315"/>
      <c r="R27" s="315"/>
      <c r="S27" s="315"/>
      <c r="T27" s="315"/>
      <c r="U27" s="316"/>
      <c r="V27" s="227"/>
      <c r="W27" s="189"/>
      <c r="X27" s="302"/>
      <c r="Y27" s="269"/>
      <c r="Z27" s="269"/>
      <c r="AA27" s="269"/>
      <c r="AB27" s="269"/>
      <c r="AC27" s="269"/>
      <c r="AD27" s="269"/>
      <c r="AE27" s="269"/>
      <c r="AF27" s="269"/>
      <c r="AG27" s="306"/>
      <c r="AH27" s="306"/>
      <c r="AI27" s="306"/>
      <c r="AJ27" s="306"/>
      <c r="AK27" s="307"/>
      <c r="AL27" s="189"/>
      <c r="AM27" s="200"/>
    </row>
    <row r="28" spans="2:39" ht="13.5" customHeight="1" x14ac:dyDescent="0.2">
      <c r="B28" s="38"/>
      <c r="C28" s="191" t="s">
        <v>42</v>
      </c>
      <c r="D28" s="197"/>
      <c r="E28" s="197"/>
      <c r="F28" s="240"/>
      <c r="G28" s="36"/>
      <c r="I28" s="38"/>
      <c r="J28" s="186"/>
      <c r="K28" s="209"/>
      <c r="L28" s="209"/>
      <c r="M28" s="209"/>
      <c r="N28" s="72"/>
      <c r="O28" s="208"/>
      <c r="P28" s="208"/>
      <c r="Q28" s="208"/>
      <c r="R28" s="208"/>
      <c r="S28" s="208"/>
      <c r="T28" s="208"/>
      <c r="U28" s="222"/>
      <c r="V28" s="227"/>
      <c r="W28" s="189"/>
      <c r="X28" s="302"/>
      <c r="Y28" s="72"/>
      <c r="Z28" s="72"/>
      <c r="AA28" s="72"/>
      <c r="AB28" s="72"/>
      <c r="AC28" s="8"/>
      <c r="AD28" s="72"/>
      <c r="AE28" s="72"/>
      <c r="AF28" s="72"/>
      <c r="AG28" s="308" t="s">
        <v>264</v>
      </c>
      <c r="AH28" s="72"/>
      <c r="AI28" s="72"/>
      <c r="AJ28" s="72"/>
      <c r="AK28" s="223"/>
      <c r="AL28" s="189"/>
      <c r="AM28" s="200"/>
    </row>
    <row r="29" spans="2:39" ht="13.5" customHeight="1" x14ac:dyDescent="0.2">
      <c r="B29" s="38"/>
      <c r="C29" s="193"/>
      <c r="D29" s="145"/>
      <c r="E29" s="144" t="s">
        <v>133</v>
      </c>
      <c r="F29" s="249">
        <v>16</v>
      </c>
      <c r="G29" s="36"/>
      <c r="I29" s="38"/>
      <c r="J29" s="186"/>
      <c r="K29" s="209"/>
      <c r="L29" s="209"/>
      <c r="M29" s="209"/>
      <c r="N29" s="72"/>
      <c r="O29" s="208"/>
      <c r="P29" s="208"/>
      <c r="Q29" s="208"/>
      <c r="R29" s="208"/>
      <c r="S29" s="208"/>
      <c r="T29" s="208"/>
      <c r="U29" s="222"/>
      <c r="V29" s="227"/>
      <c r="W29" s="189"/>
      <c r="X29" s="302"/>
      <c r="Y29" s="72"/>
      <c r="Z29" s="72"/>
      <c r="AA29" s="72"/>
      <c r="AB29" s="72"/>
      <c r="AC29" s="8"/>
      <c r="AD29" s="72"/>
      <c r="AE29" s="72"/>
      <c r="AF29" s="72"/>
      <c r="AG29" s="308"/>
      <c r="AH29" s="72"/>
      <c r="AI29" s="72"/>
      <c r="AJ29" s="72"/>
      <c r="AK29" s="223"/>
      <c r="AL29" s="189"/>
      <c r="AM29" s="200"/>
    </row>
    <row r="30" spans="2:39" ht="13.5" customHeight="1" x14ac:dyDescent="0.2">
      <c r="B30" s="38"/>
      <c r="C30" s="193"/>
      <c r="D30" s="7"/>
      <c r="E30" s="143" t="s">
        <v>248</v>
      </c>
      <c r="F30" s="295">
        <v>2</v>
      </c>
      <c r="G30" s="36"/>
      <c r="I30" s="38"/>
      <c r="J30" s="186"/>
      <c r="K30" s="209"/>
      <c r="L30" s="209"/>
      <c r="M30" s="209"/>
      <c r="N30" s="72"/>
      <c r="O30" s="208"/>
      <c r="P30" s="208"/>
      <c r="Q30" s="208"/>
      <c r="R30" s="208"/>
      <c r="S30" s="208"/>
      <c r="T30" s="208"/>
      <c r="U30" s="222"/>
      <c r="V30" s="227"/>
      <c r="W30" s="189"/>
      <c r="X30" s="302"/>
      <c r="Y30" s="72"/>
      <c r="Z30" s="72"/>
      <c r="AA30" s="72"/>
      <c r="AB30" s="72"/>
      <c r="AC30" s="8"/>
      <c r="AD30" s="72"/>
      <c r="AE30" s="72"/>
      <c r="AF30" s="72"/>
      <c r="AG30" s="308"/>
      <c r="AH30" s="72"/>
      <c r="AI30" s="72"/>
      <c r="AJ30" s="72"/>
      <c r="AK30" s="223"/>
      <c r="AL30" s="189"/>
      <c r="AM30" s="200"/>
    </row>
    <row r="31" spans="2:39" ht="13.5" customHeight="1" x14ac:dyDescent="0.2">
      <c r="B31" s="38"/>
      <c r="C31" s="193"/>
      <c r="D31" s="145"/>
      <c r="E31" s="144" t="s">
        <v>46</v>
      </c>
      <c r="F31" s="241">
        <v>24</v>
      </c>
      <c r="G31" s="36"/>
      <c r="I31" s="38"/>
      <c r="J31" s="186"/>
      <c r="K31" s="209"/>
      <c r="L31" s="209"/>
      <c r="M31" s="209"/>
      <c r="N31" s="72"/>
      <c r="O31" s="208"/>
      <c r="P31" s="208"/>
      <c r="Q31" s="208"/>
      <c r="R31" s="208"/>
      <c r="S31" s="208"/>
      <c r="T31" s="208"/>
      <c r="U31" s="222"/>
      <c r="V31" s="227"/>
      <c r="W31" s="189"/>
      <c r="X31" s="302"/>
      <c r="Y31" s="72"/>
      <c r="Z31" s="72"/>
      <c r="AA31" s="72"/>
      <c r="AB31" s="72"/>
      <c r="AC31" s="8"/>
      <c r="AD31" s="72"/>
      <c r="AE31" s="72"/>
      <c r="AF31" s="72"/>
      <c r="AG31" s="308"/>
      <c r="AH31" s="72"/>
      <c r="AI31" s="72"/>
      <c r="AJ31" s="72"/>
      <c r="AK31" s="223"/>
      <c r="AL31" s="189"/>
      <c r="AM31" s="200"/>
    </row>
    <row r="32" spans="2:39" x14ac:dyDescent="0.2">
      <c r="B32" s="38"/>
      <c r="C32" s="194"/>
      <c r="D32" s="245"/>
      <c r="E32" s="246" t="s">
        <v>169</v>
      </c>
      <c r="F32" s="250" t="s">
        <v>171</v>
      </c>
      <c r="G32" s="36"/>
      <c r="I32" s="38"/>
      <c r="J32" s="186"/>
      <c r="K32" s="209"/>
      <c r="L32" s="209"/>
      <c r="M32" s="209"/>
      <c r="N32" s="72"/>
      <c r="O32" s="208"/>
      <c r="P32" s="208"/>
      <c r="Q32" s="208"/>
      <c r="R32" s="208"/>
      <c r="S32" s="208"/>
      <c r="T32" s="208"/>
      <c r="U32" s="222"/>
      <c r="V32" s="227"/>
      <c r="W32" s="189"/>
      <c r="X32" s="302"/>
      <c r="Y32" s="72"/>
      <c r="Z32" s="72"/>
      <c r="AA32" s="72"/>
      <c r="AB32" s="72"/>
      <c r="AC32" s="8"/>
      <c r="AD32" s="72"/>
      <c r="AE32" s="72"/>
      <c r="AF32" s="72"/>
      <c r="AG32" s="308"/>
      <c r="AH32" s="72"/>
      <c r="AI32" s="72"/>
      <c r="AJ32" s="72"/>
      <c r="AK32" s="223"/>
      <c r="AL32" s="189"/>
      <c r="AM32" s="200"/>
    </row>
    <row r="33" spans="2:345" ht="7.5" customHeight="1" x14ac:dyDescent="0.2">
      <c r="B33" s="38"/>
      <c r="C33" s="43"/>
      <c r="D33" s="43"/>
      <c r="E33" s="43"/>
      <c r="F33" s="43"/>
      <c r="G33" s="36"/>
      <c r="I33" s="38"/>
      <c r="J33" s="186"/>
      <c r="K33" s="209"/>
      <c r="L33" s="209"/>
      <c r="M33" s="209"/>
      <c r="N33" s="72"/>
      <c r="O33" s="208"/>
      <c r="P33" s="208"/>
      <c r="Q33" s="208"/>
      <c r="R33" s="208"/>
      <c r="S33" s="208"/>
      <c r="T33" s="208"/>
      <c r="U33" s="222"/>
      <c r="V33" s="227"/>
      <c r="W33" s="189"/>
      <c r="X33" s="302"/>
      <c r="Y33" s="72"/>
      <c r="Z33" s="72"/>
      <c r="AA33" s="72"/>
      <c r="AB33" s="72"/>
      <c r="AC33" s="8"/>
      <c r="AD33" s="72"/>
      <c r="AE33" s="72"/>
      <c r="AF33" s="72"/>
      <c r="AG33" s="308"/>
      <c r="AH33" s="72"/>
      <c r="AI33" s="72"/>
      <c r="AJ33" s="72"/>
      <c r="AK33" s="223"/>
      <c r="AL33" s="189"/>
      <c r="AM33" s="200"/>
    </row>
    <row r="34" spans="2:345" ht="13.5" customHeight="1" x14ac:dyDescent="0.2">
      <c r="B34" s="38"/>
      <c r="C34" s="191" t="s">
        <v>148</v>
      </c>
      <c r="D34" s="251"/>
      <c r="E34" s="251"/>
      <c r="F34" s="252"/>
      <c r="G34" s="36"/>
      <c r="I34" s="38"/>
      <c r="J34" s="186"/>
      <c r="K34" s="209"/>
      <c r="L34" s="209"/>
      <c r="M34" s="209"/>
      <c r="N34" s="72"/>
      <c r="O34" s="208"/>
      <c r="P34" s="208"/>
      <c r="Q34" s="208"/>
      <c r="R34" s="208"/>
      <c r="S34" s="208"/>
      <c r="T34" s="208"/>
      <c r="U34" s="222"/>
      <c r="V34" s="227"/>
      <c r="W34" s="189"/>
      <c r="X34" s="302"/>
      <c r="Y34" s="72"/>
      <c r="Z34" s="72"/>
      <c r="AA34" s="72"/>
      <c r="AB34" s="72"/>
      <c r="AC34" s="8"/>
      <c r="AD34" s="72"/>
      <c r="AE34" s="72"/>
      <c r="AF34" s="72"/>
      <c r="AG34" s="308"/>
      <c r="AH34" s="72"/>
      <c r="AI34" s="72"/>
      <c r="AJ34" s="72"/>
      <c r="AK34" s="223"/>
      <c r="AL34" s="189"/>
      <c r="AM34" s="200"/>
    </row>
    <row r="35" spans="2:345" ht="13.5" customHeight="1" x14ac:dyDescent="0.2">
      <c r="B35" s="38"/>
      <c r="C35" s="193"/>
      <c r="D35" s="143"/>
      <c r="E35" s="142" t="s">
        <v>115</v>
      </c>
      <c r="F35" s="241">
        <v>12.4</v>
      </c>
      <c r="G35" s="36"/>
      <c r="I35" s="38"/>
      <c r="J35" s="186"/>
      <c r="K35" s="209"/>
      <c r="L35" s="209"/>
      <c r="M35" s="209"/>
      <c r="N35" s="72"/>
      <c r="O35" s="72"/>
      <c r="P35" s="72"/>
      <c r="Q35" s="72"/>
      <c r="R35" s="72"/>
      <c r="S35" s="72"/>
      <c r="T35" s="72"/>
      <c r="U35" s="223"/>
      <c r="V35" s="227"/>
      <c r="W35" s="189"/>
      <c r="X35" s="302"/>
      <c r="Y35" s="72"/>
      <c r="Z35" s="72"/>
      <c r="AA35" s="72"/>
      <c r="AB35" s="72"/>
      <c r="AC35" s="8"/>
      <c r="AD35" s="72"/>
      <c r="AE35" s="72"/>
      <c r="AF35" s="72"/>
      <c r="AG35" s="308"/>
      <c r="AH35" s="72"/>
      <c r="AI35" s="72"/>
      <c r="AJ35" s="72"/>
      <c r="AK35" s="223"/>
      <c r="AL35" s="189"/>
      <c r="AM35" s="200"/>
    </row>
    <row r="36" spans="2:345" x14ac:dyDescent="0.2">
      <c r="B36" s="38"/>
      <c r="C36" s="193"/>
      <c r="D36" s="143"/>
      <c r="E36" s="142" t="s">
        <v>109</v>
      </c>
      <c r="F36" s="241">
        <v>1200</v>
      </c>
      <c r="G36" s="36"/>
      <c r="I36" s="38"/>
      <c r="J36" s="186"/>
      <c r="K36" s="209"/>
      <c r="L36" s="209"/>
      <c r="M36" s="209"/>
      <c r="N36" s="72"/>
      <c r="O36" s="72"/>
      <c r="P36" s="72"/>
      <c r="Q36" s="72"/>
      <c r="R36" s="72"/>
      <c r="S36" s="72"/>
      <c r="T36" s="72"/>
      <c r="U36" s="223"/>
      <c r="V36" s="227"/>
      <c r="W36" s="189"/>
      <c r="X36" s="302"/>
      <c r="Y36" s="72"/>
      <c r="Z36" s="72"/>
      <c r="AA36" s="72"/>
      <c r="AB36" s="72"/>
      <c r="AC36" s="8"/>
      <c r="AD36" s="72"/>
      <c r="AE36" s="72"/>
      <c r="AF36" s="72"/>
      <c r="AG36" s="308"/>
      <c r="AH36" s="72"/>
      <c r="AI36" s="72"/>
      <c r="AJ36" s="72"/>
      <c r="AK36" s="223"/>
      <c r="AL36" s="189"/>
      <c r="AM36" s="200"/>
    </row>
    <row r="37" spans="2:345" ht="13.5" customHeight="1" x14ac:dyDescent="0.2">
      <c r="B37" s="38"/>
      <c r="C37" s="193"/>
      <c r="D37" s="143"/>
      <c r="E37" s="142" t="s">
        <v>243</v>
      </c>
      <c r="F37" s="241">
        <v>50</v>
      </c>
      <c r="G37" s="36"/>
      <c r="I37" s="38"/>
      <c r="J37" s="186"/>
      <c r="K37" s="209"/>
      <c r="L37" s="209"/>
      <c r="M37" s="209"/>
      <c r="N37" s="72"/>
      <c r="O37" s="72"/>
      <c r="P37" s="72"/>
      <c r="Q37" s="72"/>
      <c r="R37" s="72"/>
      <c r="S37" s="72"/>
      <c r="T37" s="72"/>
      <c r="U37" s="223"/>
      <c r="V37" s="227"/>
      <c r="W37" s="189"/>
      <c r="X37" s="302"/>
      <c r="Y37" s="72"/>
      <c r="Z37" s="72"/>
      <c r="AA37" s="72"/>
      <c r="AB37" s="72"/>
      <c r="AC37" s="8"/>
      <c r="AD37" s="72"/>
      <c r="AE37" s="72"/>
      <c r="AF37" s="72"/>
      <c r="AG37" s="308"/>
      <c r="AH37" s="72"/>
      <c r="AI37" s="72"/>
      <c r="AJ37" s="72"/>
      <c r="AK37" s="223"/>
      <c r="AL37" s="189"/>
      <c r="AM37" s="200"/>
    </row>
    <row r="38" spans="2:345" x14ac:dyDescent="0.2">
      <c r="B38" s="38"/>
      <c r="C38" s="193"/>
      <c r="D38" s="143"/>
      <c r="E38" s="142" t="s">
        <v>146</v>
      </c>
      <c r="F38" s="241">
        <v>1.7000000000000001E-2</v>
      </c>
      <c r="G38" s="36"/>
      <c r="I38" s="38"/>
      <c r="J38" s="186"/>
      <c r="K38" s="209"/>
      <c r="L38" s="209"/>
      <c r="M38" s="209"/>
      <c r="N38" s="72"/>
      <c r="O38" s="72"/>
      <c r="P38" s="72"/>
      <c r="Q38" s="72"/>
      <c r="R38" s="72"/>
      <c r="S38" s="72"/>
      <c r="T38" s="72"/>
      <c r="U38" s="223"/>
      <c r="V38" s="227"/>
      <c r="W38" s="189"/>
      <c r="X38" s="302"/>
      <c r="Y38" s="72"/>
      <c r="Z38" s="72"/>
      <c r="AA38" s="72"/>
      <c r="AB38" s="72"/>
      <c r="AC38" s="8"/>
      <c r="AD38" s="72"/>
      <c r="AE38" s="72"/>
      <c r="AF38" s="72"/>
      <c r="AG38" s="308"/>
      <c r="AH38" s="72"/>
      <c r="AI38" s="72"/>
      <c r="AJ38" s="72"/>
      <c r="AK38" s="223"/>
      <c r="AL38" s="189"/>
      <c r="AM38" s="200"/>
    </row>
    <row r="39" spans="2:345" x14ac:dyDescent="0.2">
      <c r="B39" s="38"/>
      <c r="C39" s="193"/>
      <c r="D39" s="143"/>
      <c r="E39" s="142" t="s">
        <v>107</v>
      </c>
      <c r="F39" s="241">
        <v>18</v>
      </c>
      <c r="G39" s="36"/>
      <c r="H39" s="23"/>
      <c r="I39" s="45"/>
      <c r="J39" s="205"/>
      <c r="K39" s="23"/>
      <c r="L39" s="23"/>
      <c r="M39" s="23"/>
      <c r="N39" s="72"/>
      <c r="O39" s="72"/>
      <c r="P39" s="72"/>
      <c r="Q39" s="72"/>
      <c r="R39" s="72"/>
      <c r="S39" s="72"/>
      <c r="T39" s="72"/>
      <c r="U39" s="223"/>
      <c r="V39" s="227"/>
      <c r="W39" s="189"/>
      <c r="X39" s="302"/>
      <c r="Y39" s="72"/>
      <c r="Z39" s="72"/>
      <c r="AA39" s="72"/>
      <c r="AB39" s="72"/>
      <c r="AC39" s="8"/>
      <c r="AD39" s="72"/>
      <c r="AE39" s="72"/>
      <c r="AF39" s="72"/>
      <c r="AG39" s="308"/>
      <c r="AH39" s="72"/>
      <c r="AI39" s="72"/>
      <c r="AJ39" s="72"/>
      <c r="AK39" s="223"/>
      <c r="AL39" s="189"/>
      <c r="AM39" s="200"/>
    </row>
    <row r="40" spans="2:345" ht="13.5" thickBot="1" x14ac:dyDescent="0.25">
      <c r="B40" s="38"/>
      <c r="C40" s="194"/>
      <c r="D40" s="253"/>
      <c r="E40" s="202" t="s">
        <v>108</v>
      </c>
      <c r="F40" s="241">
        <v>20</v>
      </c>
      <c r="G40" s="36"/>
      <c r="H40" s="23"/>
      <c r="I40" s="45"/>
      <c r="J40" s="212"/>
      <c r="K40" s="213"/>
      <c r="L40" s="213"/>
      <c r="M40" s="213"/>
      <c r="N40" s="203"/>
      <c r="O40" s="203"/>
      <c r="P40" s="203"/>
      <c r="Q40" s="203"/>
      <c r="R40" s="203"/>
      <c r="S40" s="203"/>
      <c r="T40" s="203"/>
      <c r="U40" s="204"/>
      <c r="V40" s="227"/>
      <c r="W40" s="189"/>
      <c r="X40" s="303"/>
      <c r="Y40" s="203"/>
      <c r="Z40" s="203"/>
      <c r="AA40" s="203"/>
      <c r="AB40" s="203"/>
      <c r="AC40" s="265"/>
      <c r="AD40" s="203"/>
      <c r="AE40" s="203"/>
      <c r="AF40" s="203"/>
      <c r="AG40" s="267"/>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8"/>
      <c r="J41" s="229"/>
      <c r="K41" s="256"/>
      <c r="L41" s="229"/>
      <c r="M41" s="229"/>
      <c r="N41" s="230"/>
      <c r="O41" s="230"/>
      <c r="P41" s="230"/>
      <c r="Q41" s="230"/>
      <c r="R41" s="230"/>
      <c r="S41" s="230"/>
      <c r="T41" s="230"/>
      <c r="U41" s="230"/>
      <c r="V41" s="231"/>
      <c r="W41" s="189"/>
      <c r="X41" s="189"/>
      <c r="Y41" s="189"/>
      <c r="Z41" s="189"/>
      <c r="AA41" s="189"/>
      <c r="AB41" s="189"/>
      <c r="AC41" s="259"/>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40" t="s">
        <v>142</v>
      </c>
      <c r="D43" s="340"/>
      <c r="E43" s="340"/>
      <c r="F43" s="340"/>
      <c r="G43" s="340"/>
      <c r="H43" s="340"/>
      <c r="I43" s="340"/>
      <c r="J43" s="340"/>
      <c r="K43" s="340"/>
      <c r="L43" s="340"/>
      <c r="M43" s="340"/>
      <c r="N43" s="340"/>
      <c r="O43" s="340"/>
      <c r="P43" s="340"/>
      <c r="Q43" s="340"/>
      <c r="R43" s="340"/>
      <c r="S43" s="340"/>
      <c r="T43" s="340"/>
      <c r="U43" s="340"/>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49">
        <v>1</v>
      </c>
      <c r="D44" s="341" t="s">
        <v>177</v>
      </c>
      <c r="E44" s="342"/>
      <c r="F44" s="342"/>
      <c r="G44" s="342"/>
      <c r="H44" s="342"/>
      <c r="I44" s="342"/>
      <c r="J44" s="342"/>
      <c r="K44" s="342"/>
      <c r="L44" s="342"/>
      <c r="M44" s="342"/>
      <c r="N44" s="342"/>
      <c r="O44" s="342"/>
      <c r="P44" s="342"/>
      <c r="Q44" s="342"/>
      <c r="R44" s="342"/>
      <c r="S44" s="342"/>
      <c r="T44" s="342"/>
      <c r="U44" s="342"/>
      <c r="V44" s="343"/>
      <c r="W44" s="73"/>
      <c r="X44" s="273" t="s">
        <v>229</v>
      </c>
      <c r="Y44" s="12"/>
      <c r="Z44" s="12"/>
      <c r="AA44" s="274"/>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54"/>
      <c r="D45" s="352" t="s">
        <v>154</v>
      </c>
      <c r="E45" s="353"/>
      <c r="F45" s="353"/>
      <c r="G45" s="353"/>
      <c r="H45" s="353"/>
      <c r="I45" s="353"/>
      <c r="J45" s="353"/>
      <c r="K45" s="353"/>
      <c r="L45" s="353"/>
      <c r="M45" s="353"/>
      <c r="N45" s="203"/>
      <c r="O45" s="203"/>
      <c r="P45" s="203"/>
      <c r="Q45" s="203"/>
      <c r="R45" s="203"/>
      <c r="S45" s="203"/>
      <c r="T45" s="203"/>
      <c r="U45" s="203"/>
      <c r="V45" s="204"/>
      <c r="W45" s="73"/>
      <c r="X45" s="207"/>
      <c r="Y45" s="7"/>
      <c r="Z45" s="144" t="s">
        <v>272</v>
      </c>
      <c r="AA45" s="275">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51">
        <v>2</v>
      </c>
      <c r="D46" s="341" t="s">
        <v>155</v>
      </c>
      <c r="E46" s="342"/>
      <c r="F46" s="342"/>
      <c r="G46" s="342"/>
      <c r="H46" s="342"/>
      <c r="I46" s="342"/>
      <c r="J46" s="342"/>
      <c r="K46" s="342"/>
      <c r="L46" s="342"/>
      <c r="M46" s="342"/>
      <c r="N46" s="342"/>
      <c r="O46" s="342"/>
      <c r="P46" s="342"/>
      <c r="Q46" s="342"/>
      <c r="R46" s="342"/>
      <c r="S46" s="342"/>
      <c r="T46" s="342"/>
      <c r="U46" s="342"/>
      <c r="V46" s="343"/>
      <c r="W46" s="73"/>
      <c r="X46" s="207"/>
      <c r="Y46" s="7"/>
      <c r="Z46" s="144" t="s">
        <v>144</v>
      </c>
      <c r="AA46" s="276">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48"/>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6">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51">
        <v>3</v>
      </c>
      <c r="D48" s="344" t="s">
        <v>61</v>
      </c>
      <c r="E48" s="345"/>
      <c r="F48" s="345"/>
      <c r="G48" s="345"/>
      <c r="H48" s="345"/>
      <c r="I48" s="345"/>
      <c r="J48" s="345"/>
      <c r="K48" s="345"/>
      <c r="L48" s="345"/>
      <c r="M48" s="345"/>
      <c r="N48" s="345"/>
      <c r="O48" s="345"/>
      <c r="P48" s="345"/>
      <c r="Q48" s="345"/>
      <c r="R48" s="345"/>
      <c r="S48" s="345"/>
      <c r="T48" s="345"/>
      <c r="U48" s="345"/>
      <c r="V48" s="346"/>
      <c r="W48" s="73"/>
      <c r="X48" s="207"/>
      <c r="Y48" s="7"/>
      <c r="Z48" s="145" t="s">
        <v>149</v>
      </c>
      <c r="AA48" s="277">
        <v>1</v>
      </c>
      <c r="AC48" s="2"/>
    </row>
    <row r="49" spans="2:345" ht="12.75" customHeight="1" thickBot="1" x14ac:dyDescent="0.25">
      <c r="C49" s="348"/>
      <c r="D49" s="27" t="s">
        <v>53</v>
      </c>
      <c r="E49" s="28"/>
      <c r="F49" s="9"/>
      <c r="G49" s="9"/>
      <c r="H49" s="9"/>
      <c r="I49" s="9"/>
      <c r="J49" s="9"/>
      <c r="K49" s="9"/>
      <c r="L49" s="9"/>
      <c r="M49" s="9"/>
      <c r="N49" s="203"/>
      <c r="O49" s="203"/>
      <c r="P49" s="203"/>
      <c r="Q49" s="203"/>
      <c r="R49" s="203"/>
      <c r="S49" s="203"/>
      <c r="T49" s="203"/>
      <c r="U49" s="203"/>
      <c r="V49" s="204"/>
      <c r="W49" s="73"/>
      <c r="X49" s="207"/>
      <c r="Y49" s="7"/>
      <c r="Z49" s="144" t="s">
        <v>298</v>
      </c>
      <c r="AA49" s="278">
        <v>60</v>
      </c>
      <c r="AC49" s="2"/>
    </row>
    <row r="50" spans="2:345" x14ac:dyDescent="0.2">
      <c r="C50" s="347">
        <v>4</v>
      </c>
      <c r="D50" s="355" t="s">
        <v>141</v>
      </c>
      <c r="E50" s="356"/>
      <c r="F50" s="356"/>
      <c r="G50" s="356"/>
      <c r="H50" s="356"/>
      <c r="I50" s="356"/>
      <c r="J50" s="356"/>
      <c r="K50" s="356"/>
      <c r="L50" s="356"/>
      <c r="M50" s="356"/>
      <c r="N50" s="356"/>
      <c r="O50" s="356"/>
      <c r="P50" s="356"/>
      <c r="Q50" s="356"/>
      <c r="R50" s="356"/>
      <c r="S50" s="356"/>
      <c r="T50" s="356"/>
      <c r="U50" s="356"/>
      <c r="V50" s="357"/>
      <c r="W50" s="73"/>
      <c r="X50" s="207"/>
      <c r="Y50" s="7"/>
      <c r="Z50" s="145" t="s">
        <v>247</v>
      </c>
      <c r="AA50" s="277">
        <f>F12/100</f>
        <v>0.13023646878381687</v>
      </c>
      <c r="AC50" s="2"/>
    </row>
    <row r="51" spans="2:345" x14ac:dyDescent="0.2">
      <c r="C51" s="351"/>
      <c r="D51" s="358"/>
      <c r="E51" s="359"/>
      <c r="F51" s="359"/>
      <c r="G51" s="359"/>
      <c r="H51" s="359"/>
      <c r="I51" s="359"/>
      <c r="J51" s="359"/>
      <c r="K51" s="359"/>
      <c r="L51" s="359"/>
      <c r="M51" s="359"/>
      <c r="N51" s="359"/>
      <c r="O51" s="359"/>
      <c r="P51" s="359"/>
      <c r="Q51" s="359"/>
      <c r="R51" s="359"/>
      <c r="S51" s="359"/>
      <c r="T51" s="359"/>
      <c r="U51" s="359"/>
      <c r="V51" s="360"/>
      <c r="W51" s="73"/>
      <c r="X51" s="271"/>
      <c r="Y51" s="72"/>
      <c r="Z51" s="72"/>
      <c r="AA51" s="223"/>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48"/>
      <c r="D52" s="125" t="s">
        <v>62</v>
      </c>
      <c r="E52" s="32"/>
      <c r="F52" s="32"/>
      <c r="G52" s="32"/>
      <c r="H52" s="32"/>
      <c r="I52" s="32"/>
      <c r="J52" s="32"/>
      <c r="K52" s="32"/>
      <c r="L52" s="32"/>
      <c r="M52" s="32"/>
      <c r="N52" s="203"/>
      <c r="O52" s="203"/>
      <c r="P52" s="203"/>
      <c r="Q52" s="203"/>
      <c r="R52" s="203"/>
      <c r="S52" s="203"/>
      <c r="T52" s="203"/>
      <c r="U52" s="203"/>
      <c r="V52" s="204"/>
      <c r="W52" s="73"/>
      <c r="X52" s="272"/>
      <c r="Y52" s="203"/>
      <c r="Z52" s="203"/>
      <c r="AA52" s="204"/>
      <c r="AC52" s="2"/>
    </row>
    <row r="53" spans="2:345" x14ac:dyDescent="0.2">
      <c r="C53" s="349">
        <v>5</v>
      </c>
      <c r="D53" s="361" t="s">
        <v>244</v>
      </c>
      <c r="E53" s="362"/>
      <c r="F53" s="362"/>
      <c r="G53" s="362"/>
      <c r="H53" s="362"/>
      <c r="I53" s="362"/>
      <c r="J53" s="362"/>
      <c r="K53" s="362"/>
      <c r="L53" s="362"/>
      <c r="M53" s="362"/>
      <c r="N53" s="362"/>
      <c r="O53" s="362"/>
      <c r="P53" s="362"/>
      <c r="Q53" s="362"/>
      <c r="R53" s="362"/>
      <c r="S53" s="362"/>
      <c r="T53" s="362"/>
      <c r="U53" s="362"/>
      <c r="V53" s="363"/>
      <c r="W53" s="73"/>
      <c r="X53" s="73"/>
      <c r="AC53" s="2"/>
    </row>
    <row r="54" spans="2:345" ht="13.5" thickBot="1" x14ac:dyDescent="0.25">
      <c r="C54" s="350"/>
      <c r="D54" s="364" t="s">
        <v>156</v>
      </c>
      <c r="E54" s="365"/>
      <c r="F54" s="365"/>
      <c r="G54" s="365"/>
      <c r="H54" s="365"/>
      <c r="I54" s="365"/>
      <c r="J54" s="365"/>
      <c r="K54" s="365"/>
      <c r="L54" s="365"/>
      <c r="M54" s="365"/>
      <c r="N54" s="365"/>
      <c r="O54" s="365"/>
      <c r="P54" s="365"/>
      <c r="Q54" s="365"/>
      <c r="R54" s="365"/>
      <c r="S54" s="365"/>
      <c r="T54" s="365"/>
      <c r="U54" s="365"/>
      <c r="V54" s="366"/>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47">
        <v>6</v>
      </c>
      <c r="D55" s="337" t="s">
        <v>158</v>
      </c>
      <c r="E55" s="338"/>
      <c r="F55" s="338"/>
      <c r="G55" s="338"/>
      <c r="H55" s="338"/>
      <c r="I55" s="338"/>
      <c r="J55" s="338"/>
      <c r="K55" s="338"/>
      <c r="L55" s="338"/>
      <c r="M55" s="338"/>
      <c r="N55" s="338"/>
      <c r="O55" s="338"/>
      <c r="P55" s="338"/>
      <c r="Q55" s="338"/>
      <c r="R55" s="338"/>
      <c r="S55" s="338"/>
      <c r="T55" s="338"/>
      <c r="U55" s="338"/>
      <c r="V55" s="339"/>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48"/>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 ref="B1:F1"/>
    <mergeCell ref="U7:U8"/>
    <mergeCell ref="T7:T8"/>
    <mergeCell ref="R7:R8"/>
    <mergeCell ref="J7:J8"/>
    <mergeCell ref="Q7:Q8"/>
    <mergeCell ref="O7:O8"/>
    <mergeCell ref="P7:P8"/>
    <mergeCell ref="K7:K8"/>
    <mergeCell ref="J3:J4"/>
    <mergeCell ref="M7:M8"/>
    <mergeCell ref="L7:L8"/>
    <mergeCell ref="R1:T1"/>
    <mergeCell ref="P1:Q1"/>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AH1:AK1"/>
    <mergeCell ref="AG1:AG9"/>
    <mergeCell ref="X1:X9"/>
    <mergeCell ref="X11:X24"/>
    <mergeCell ref="X26:X40"/>
    <mergeCell ref="AG11:AK12"/>
    <mergeCell ref="AG28:AG39"/>
    <mergeCell ref="AG26:AK27"/>
  </mergeCells>
  <conditionalFormatting sqref="K9">
    <cfRule type="containsText" dxfId="9" priority="18" operator="containsText" text="NO">
      <formula>NOT(ISERROR(SEARCH("NO",K9)))</formula>
    </cfRule>
    <cfRule type="containsText" dxfId="8" priority="19" operator="containsText" text="YES">
      <formula>NOT(ISERROR(SEARCH("YES",K9)))</formula>
    </cfRule>
  </conditionalFormatting>
  <conditionalFormatting sqref="J9">
    <cfRule type="containsText" dxfId="7" priority="16" operator="containsText" text="YES">
      <formula>NOT(ISERROR(SEARCH("YES",J9)))</formula>
    </cfRule>
    <cfRule type="containsText" dxfId="6" priority="17" operator="containsText" text="NO">
      <formula>NOT(ISERROR(SEARCH("NO",J9)))</formula>
    </cfRule>
  </conditionalFormatting>
  <conditionalFormatting sqref="O9">
    <cfRule type="cellIs" dxfId="5" priority="9" stopIfTrue="1" operator="lessThan">
      <formula>6.85</formula>
    </cfRule>
    <cfRule type="cellIs" dxfId="4" priority="10" operator="between">
      <formula>6.85</formula>
      <formula>8</formula>
    </cfRule>
  </conditionalFormatting>
  <conditionalFormatting sqref="M9">
    <cfRule type="cellIs" dxfId="3" priority="3" stopIfTrue="1" operator="lessThan">
      <formula>6.85</formula>
    </cfRule>
    <cfRule type="cellIs" dxfId="2" priority="4" operator="between">
      <formula>6.85</formula>
      <formula>8</formula>
    </cfRule>
  </conditionalFormatting>
  <conditionalFormatting sqref="L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Motors!$C$29:$C$31</xm:f>
          </x14:formula1>
          <xm:sqref>F32</xm:sqref>
        </x14:dataValidation>
        <x14:dataValidation type="list" allowBlank="1" showInputMessage="1" showErrorMessage="1" xr:uid="{00000000-0002-0000-0000-000000000000}">
          <x14:formula1>
            <xm:f>Motors!$B$6:$B$26</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67" t="s">
        <v>290</v>
      </c>
      <c r="B1" s="368"/>
      <c r="C1" s="368"/>
      <c r="D1" s="368"/>
      <c r="E1" s="368"/>
      <c r="F1" s="368"/>
      <c r="G1" s="368"/>
      <c r="H1" s="368"/>
      <c r="I1" s="368"/>
      <c r="J1" s="368"/>
      <c r="K1" s="368"/>
      <c r="L1" s="368"/>
      <c r="M1" s="368"/>
      <c r="N1" s="368"/>
      <c r="O1" s="368"/>
      <c r="P1" s="368"/>
      <c r="Q1" s="369"/>
    </row>
    <row r="2" spans="1:17" x14ac:dyDescent="0.2">
      <c r="A2" s="294"/>
      <c r="B2" s="294"/>
      <c r="C2" s="294"/>
      <c r="D2" s="294"/>
      <c r="E2" s="294"/>
      <c r="F2" s="294"/>
      <c r="G2" s="294"/>
      <c r="H2" s="294"/>
      <c r="I2" s="294"/>
      <c r="J2" s="294"/>
      <c r="K2" s="294"/>
      <c r="L2" s="294"/>
      <c r="M2" s="294"/>
      <c r="N2" s="294"/>
      <c r="O2" s="294"/>
      <c r="P2" s="294"/>
    </row>
    <row r="3" spans="1:17" x14ac:dyDescent="0.2">
      <c r="A3" s="294"/>
      <c r="B3" s="294"/>
      <c r="C3" s="294"/>
      <c r="D3" s="294"/>
      <c r="E3" s="294"/>
      <c r="F3" s="294"/>
      <c r="G3" s="294"/>
      <c r="H3" s="294"/>
      <c r="I3" s="294"/>
      <c r="J3" s="294"/>
      <c r="K3" s="294"/>
      <c r="L3" s="294"/>
      <c r="M3" s="294"/>
      <c r="N3" s="294"/>
      <c r="O3" s="294"/>
      <c r="P3" s="294"/>
    </row>
    <row r="4" spans="1:17" x14ac:dyDescent="0.2">
      <c r="A4" s="294"/>
      <c r="B4" s="294"/>
      <c r="C4" s="294"/>
      <c r="D4" s="294"/>
      <c r="E4" s="294"/>
      <c r="F4" s="294"/>
      <c r="G4" s="294"/>
      <c r="H4" s="294"/>
      <c r="I4" s="294"/>
      <c r="J4" s="294"/>
      <c r="K4" s="294"/>
      <c r="L4" s="294"/>
      <c r="M4" s="294"/>
      <c r="N4" s="294"/>
      <c r="O4" s="294"/>
      <c r="P4" s="294"/>
    </row>
    <row r="5" spans="1:17" x14ac:dyDescent="0.2">
      <c r="A5" s="294"/>
      <c r="B5" s="294"/>
      <c r="C5" s="294"/>
      <c r="D5" s="294"/>
      <c r="E5" s="294"/>
      <c r="F5" s="294"/>
      <c r="G5" s="294"/>
      <c r="H5" s="294"/>
      <c r="I5" s="294"/>
      <c r="J5" s="294"/>
      <c r="K5" s="294"/>
      <c r="L5" s="294"/>
      <c r="M5" s="294"/>
      <c r="N5" s="294"/>
      <c r="O5" s="294"/>
      <c r="P5" s="294"/>
    </row>
    <row r="6" spans="1:17" x14ac:dyDescent="0.2">
      <c r="A6" s="294"/>
      <c r="B6" s="294"/>
      <c r="C6" s="294"/>
      <c r="D6" s="294"/>
      <c r="E6" s="294"/>
      <c r="F6" s="294"/>
      <c r="G6" s="294"/>
      <c r="H6" s="294"/>
      <c r="I6" s="294"/>
      <c r="J6" s="294"/>
      <c r="K6" s="294"/>
      <c r="L6" s="294"/>
      <c r="M6" s="294"/>
      <c r="N6" s="294"/>
      <c r="O6" s="294"/>
      <c r="P6" s="294"/>
    </row>
    <row r="7" spans="1:17" x14ac:dyDescent="0.2">
      <c r="A7" s="294"/>
      <c r="B7" s="294"/>
      <c r="C7" s="294"/>
      <c r="D7" s="294"/>
      <c r="E7" s="294"/>
      <c r="F7" s="294"/>
      <c r="G7" s="294"/>
      <c r="H7" s="294"/>
      <c r="I7" s="294"/>
      <c r="J7" s="294"/>
      <c r="K7" s="294"/>
      <c r="L7" s="294"/>
      <c r="M7" s="294"/>
      <c r="N7" s="294"/>
      <c r="O7" s="294"/>
      <c r="P7" s="294"/>
    </row>
    <row r="8" spans="1:17" x14ac:dyDescent="0.2">
      <c r="A8" s="294"/>
      <c r="B8" s="294"/>
      <c r="C8" s="294"/>
      <c r="D8" s="294"/>
      <c r="E8" s="294"/>
      <c r="F8" s="294"/>
      <c r="G8" s="294"/>
      <c r="H8" s="294"/>
      <c r="I8" s="294"/>
      <c r="J8" s="294"/>
      <c r="K8" s="294"/>
      <c r="L8" s="294"/>
      <c r="M8" s="294"/>
      <c r="N8" s="294"/>
      <c r="O8" s="294"/>
      <c r="P8" s="294"/>
    </row>
    <row r="9" spans="1:17" x14ac:dyDescent="0.2">
      <c r="A9" s="294"/>
      <c r="B9" s="294"/>
      <c r="C9" s="294"/>
      <c r="D9" s="294"/>
      <c r="E9" s="294"/>
      <c r="F9" s="294"/>
      <c r="G9" s="294"/>
      <c r="H9" s="294"/>
      <c r="I9" s="294"/>
      <c r="J9" s="294"/>
      <c r="K9" s="294"/>
      <c r="L9" s="294"/>
      <c r="M9" s="294"/>
      <c r="N9" s="294"/>
      <c r="O9" s="294"/>
      <c r="P9" s="294"/>
    </row>
    <row r="10" spans="1:17" x14ac:dyDescent="0.2">
      <c r="A10" s="294"/>
      <c r="B10" s="294"/>
      <c r="C10" s="294"/>
      <c r="D10" s="294"/>
      <c r="E10" s="294"/>
      <c r="F10" s="294"/>
      <c r="G10" s="294"/>
      <c r="H10" s="294"/>
      <c r="I10" s="294"/>
      <c r="J10" s="294"/>
      <c r="K10" s="294"/>
      <c r="L10" s="294"/>
      <c r="M10" s="294"/>
      <c r="N10" s="294"/>
      <c r="O10" s="294"/>
      <c r="P10" s="294"/>
    </row>
    <row r="11" spans="1:17" x14ac:dyDescent="0.2">
      <c r="A11" s="294"/>
      <c r="B11" s="294"/>
      <c r="C11" s="294"/>
      <c r="D11" s="294"/>
      <c r="E11" s="294"/>
      <c r="F11" s="294"/>
      <c r="G11" s="294"/>
      <c r="H11" s="294"/>
      <c r="I11" s="294"/>
      <c r="J11" s="294"/>
      <c r="K11" s="294"/>
      <c r="L11" s="294"/>
      <c r="M11" s="294"/>
      <c r="N11" s="294"/>
      <c r="O11" s="294"/>
      <c r="P11" s="294"/>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4"/>
  <sheetViews>
    <sheetView showGridLines="0" topLeftCell="A28" zoomScale="130" zoomScaleNormal="130" workbookViewId="0">
      <selection activeCell="B7" sqref="B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284</v>
      </c>
      <c r="K4" s="113" t="s">
        <v>287</v>
      </c>
      <c r="L4" s="113" t="s">
        <v>238</v>
      </c>
      <c r="M4" s="113" t="s">
        <v>239</v>
      </c>
      <c r="N4" s="293" t="s">
        <v>283</v>
      </c>
      <c r="O4" s="108">
        <v>149</v>
      </c>
    </row>
    <row r="5" spans="1:163" ht="18.75" x14ac:dyDescent="0.2">
      <c r="A5" s="108"/>
      <c r="B5" s="370" t="s">
        <v>52</v>
      </c>
      <c r="C5" s="371"/>
      <c r="D5" s="371"/>
      <c r="E5" s="371"/>
      <c r="F5" s="371"/>
      <c r="G5" s="371"/>
      <c r="H5" s="371"/>
      <c r="I5" s="371"/>
      <c r="J5" s="291"/>
      <c r="K5" s="291"/>
      <c r="N5" s="289">
        <v>0</v>
      </c>
      <c r="O5" s="289">
        <f>+N5+1</f>
        <v>1</v>
      </c>
      <c r="P5" s="289">
        <f t="shared" ref="P5:CA5" si="0">+O5+1</f>
        <v>2</v>
      </c>
      <c r="Q5" s="289">
        <f t="shared" si="0"/>
        <v>3</v>
      </c>
      <c r="R5" s="289">
        <f t="shared" si="0"/>
        <v>4</v>
      </c>
      <c r="S5" s="289">
        <f t="shared" si="0"/>
        <v>5</v>
      </c>
      <c r="T5" s="289">
        <f t="shared" si="0"/>
        <v>6</v>
      </c>
      <c r="U5" s="289">
        <f t="shared" si="0"/>
        <v>7</v>
      </c>
      <c r="V5" s="289">
        <f t="shared" si="0"/>
        <v>8</v>
      </c>
      <c r="W5" s="289">
        <f t="shared" si="0"/>
        <v>9</v>
      </c>
      <c r="X5" s="289">
        <f t="shared" si="0"/>
        <v>10</v>
      </c>
      <c r="Y5" s="289">
        <f t="shared" si="0"/>
        <v>11</v>
      </c>
      <c r="Z5" s="289">
        <f t="shared" si="0"/>
        <v>12</v>
      </c>
      <c r="AA5" s="289">
        <f t="shared" si="0"/>
        <v>13</v>
      </c>
      <c r="AB5" s="289">
        <f t="shared" si="0"/>
        <v>14</v>
      </c>
      <c r="AC5" s="289">
        <f t="shared" si="0"/>
        <v>15</v>
      </c>
      <c r="AD5" s="289">
        <f t="shared" si="0"/>
        <v>16</v>
      </c>
      <c r="AE5" s="289">
        <f t="shared" si="0"/>
        <v>17</v>
      </c>
      <c r="AF5" s="289">
        <f t="shared" si="0"/>
        <v>18</v>
      </c>
      <c r="AG5" s="289">
        <f t="shared" si="0"/>
        <v>19</v>
      </c>
      <c r="AH5" s="289">
        <f t="shared" si="0"/>
        <v>20</v>
      </c>
      <c r="AI5" s="289">
        <f t="shared" si="0"/>
        <v>21</v>
      </c>
      <c r="AJ5" s="289">
        <f t="shared" si="0"/>
        <v>22</v>
      </c>
      <c r="AK5" s="289">
        <f t="shared" si="0"/>
        <v>23</v>
      </c>
      <c r="AL5" s="289">
        <f t="shared" si="0"/>
        <v>24</v>
      </c>
      <c r="AM5" s="289">
        <f t="shared" si="0"/>
        <v>25</v>
      </c>
      <c r="AN5" s="289">
        <f t="shared" si="0"/>
        <v>26</v>
      </c>
      <c r="AO5" s="289">
        <f t="shared" si="0"/>
        <v>27</v>
      </c>
      <c r="AP5" s="289">
        <f t="shared" si="0"/>
        <v>28</v>
      </c>
      <c r="AQ5" s="289">
        <f t="shared" si="0"/>
        <v>29</v>
      </c>
      <c r="AR5" s="289">
        <f t="shared" si="0"/>
        <v>30</v>
      </c>
      <c r="AS5" s="289">
        <f t="shared" si="0"/>
        <v>31</v>
      </c>
      <c r="AT5" s="289">
        <f t="shared" si="0"/>
        <v>32</v>
      </c>
      <c r="AU5" s="289">
        <f t="shared" si="0"/>
        <v>33</v>
      </c>
      <c r="AV5" s="289">
        <f t="shared" si="0"/>
        <v>34</v>
      </c>
      <c r="AW5" s="289">
        <f t="shared" si="0"/>
        <v>35</v>
      </c>
      <c r="AX5" s="289">
        <f t="shared" si="0"/>
        <v>36</v>
      </c>
      <c r="AY5" s="289">
        <f t="shared" si="0"/>
        <v>37</v>
      </c>
      <c r="AZ5" s="289">
        <f t="shared" si="0"/>
        <v>38</v>
      </c>
      <c r="BA5" s="289">
        <f t="shared" si="0"/>
        <v>39</v>
      </c>
      <c r="BB5" s="289">
        <f t="shared" si="0"/>
        <v>40</v>
      </c>
      <c r="BC5" s="289">
        <f t="shared" si="0"/>
        <v>41</v>
      </c>
      <c r="BD5" s="289">
        <f t="shared" si="0"/>
        <v>42</v>
      </c>
      <c r="BE5" s="289">
        <f t="shared" si="0"/>
        <v>43</v>
      </c>
      <c r="BF5" s="289">
        <f t="shared" si="0"/>
        <v>44</v>
      </c>
      <c r="BG5" s="289">
        <f t="shared" si="0"/>
        <v>45</v>
      </c>
      <c r="BH5" s="289">
        <f t="shared" si="0"/>
        <v>46</v>
      </c>
      <c r="BI5" s="289">
        <f t="shared" si="0"/>
        <v>47</v>
      </c>
      <c r="BJ5" s="289">
        <f t="shared" si="0"/>
        <v>48</v>
      </c>
      <c r="BK5" s="289">
        <f t="shared" si="0"/>
        <v>49</v>
      </c>
      <c r="BL5" s="289">
        <f t="shared" si="0"/>
        <v>50</v>
      </c>
      <c r="BM5" s="289">
        <f t="shared" si="0"/>
        <v>51</v>
      </c>
      <c r="BN5" s="289">
        <f t="shared" si="0"/>
        <v>52</v>
      </c>
      <c r="BO5" s="289">
        <f t="shared" si="0"/>
        <v>53</v>
      </c>
      <c r="BP5" s="289">
        <f t="shared" si="0"/>
        <v>54</v>
      </c>
      <c r="BQ5" s="289">
        <f t="shared" si="0"/>
        <v>55</v>
      </c>
      <c r="BR5" s="289">
        <f t="shared" si="0"/>
        <v>56</v>
      </c>
      <c r="BS5" s="289">
        <f t="shared" si="0"/>
        <v>57</v>
      </c>
      <c r="BT5" s="289">
        <f t="shared" si="0"/>
        <v>58</v>
      </c>
      <c r="BU5" s="289">
        <f t="shared" si="0"/>
        <v>59</v>
      </c>
      <c r="BV5" s="289">
        <f t="shared" si="0"/>
        <v>60</v>
      </c>
      <c r="BW5" s="289">
        <f t="shared" si="0"/>
        <v>61</v>
      </c>
      <c r="BX5" s="289">
        <f t="shared" si="0"/>
        <v>62</v>
      </c>
      <c r="BY5" s="289">
        <f t="shared" si="0"/>
        <v>63</v>
      </c>
      <c r="BZ5" s="289">
        <f t="shared" si="0"/>
        <v>64</v>
      </c>
      <c r="CA5" s="289">
        <f t="shared" si="0"/>
        <v>65</v>
      </c>
      <c r="CB5" s="289">
        <f t="shared" ref="CB5:EM5" si="1">+CA5+1</f>
        <v>66</v>
      </c>
      <c r="CC5" s="289">
        <f t="shared" si="1"/>
        <v>67</v>
      </c>
      <c r="CD5" s="289">
        <f t="shared" si="1"/>
        <v>68</v>
      </c>
      <c r="CE5" s="289">
        <f t="shared" si="1"/>
        <v>69</v>
      </c>
      <c r="CF5" s="289">
        <f t="shared" si="1"/>
        <v>70</v>
      </c>
      <c r="CG5" s="289">
        <f t="shared" si="1"/>
        <v>71</v>
      </c>
      <c r="CH5" s="289">
        <f t="shared" si="1"/>
        <v>72</v>
      </c>
      <c r="CI5" s="289">
        <f t="shared" si="1"/>
        <v>73</v>
      </c>
      <c r="CJ5" s="289">
        <f t="shared" si="1"/>
        <v>74</v>
      </c>
      <c r="CK5" s="289">
        <f t="shared" si="1"/>
        <v>75</v>
      </c>
      <c r="CL5" s="289">
        <f t="shared" si="1"/>
        <v>76</v>
      </c>
      <c r="CM5" s="289">
        <f t="shared" si="1"/>
        <v>77</v>
      </c>
      <c r="CN5" s="289">
        <f t="shared" si="1"/>
        <v>78</v>
      </c>
      <c r="CO5" s="289">
        <f t="shared" si="1"/>
        <v>79</v>
      </c>
      <c r="CP5" s="289">
        <f t="shared" si="1"/>
        <v>80</v>
      </c>
      <c r="CQ5" s="289">
        <f t="shared" si="1"/>
        <v>81</v>
      </c>
      <c r="CR5" s="289">
        <f t="shared" si="1"/>
        <v>82</v>
      </c>
      <c r="CS5" s="289">
        <f t="shared" si="1"/>
        <v>83</v>
      </c>
      <c r="CT5" s="289">
        <f t="shared" si="1"/>
        <v>84</v>
      </c>
      <c r="CU5" s="289">
        <f t="shared" si="1"/>
        <v>85</v>
      </c>
      <c r="CV5" s="289">
        <f t="shared" si="1"/>
        <v>86</v>
      </c>
      <c r="CW5" s="289">
        <f t="shared" si="1"/>
        <v>87</v>
      </c>
      <c r="CX5" s="289">
        <f t="shared" si="1"/>
        <v>88</v>
      </c>
      <c r="CY5" s="289">
        <f t="shared" si="1"/>
        <v>89</v>
      </c>
      <c r="CZ5" s="289">
        <f t="shared" si="1"/>
        <v>90</v>
      </c>
      <c r="DA5" s="289">
        <f t="shared" si="1"/>
        <v>91</v>
      </c>
      <c r="DB5" s="289">
        <f t="shared" si="1"/>
        <v>92</v>
      </c>
      <c r="DC5" s="289">
        <f t="shared" si="1"/>
        <v>93</v>
      </c>
      <c r="DD5" s="289">
        <f t="shared" si="1"/>
        <v>94</v>
      </c>
      <c r="DE5" s="289">
        <f t="shared" si="1"/>
        <v>95</v>
      </c>
      <c r="DF5" s="289">
        <f t="shared" si="1"/>
        <v>96</v>
      </c>
      <c r="DG5" s="289">
        <f t="shared" si="1"/>
        <v>97</v>
      </c>
      <c r="DH5" s="289">
        <f t="shared" si="1"/>
        <v>98</v>
      </c>
      <c r="DI5" s="289">
        <f t="shared" si="1"/>
        <v>99</v>
      </c>
      <c r="DJ5" s="289">
        <f t="shared" si="1"/>
        <v>100</v>
      </c>
      <c r="DK5" s="289">
        <f t="shared" si="1"/>
        <v>101</v>
      </c>
      <c r="DL5" s="289">
        <f t="shared" si="1"/>
        <v>102</v>
      </c>
      <c r="DM5" s="289">
        <f t="shared" si="1"/>
        <v>103</v>
      </c>
      <c r="DN5" s="289">
        <f t="shared" si="1"/>
        <v>104</v>
      </c>
      <c r="DO5" s="289">
        <f t="shared" si="1"/>
        <v>105</v>
      </c>
      <c r="DP5" s="289">
        <f t="shared" si="1"/>
        <v>106</v>
      </c>
      <c r="DQ5" s="289">
        <f t="shared" si="1"/>
        <v>107</v>
      </c>
      <c r="DR5" s="289">
        <f t="shared" si="1"/>
        <v>108</v>
      </c>
      <c r="DS5" s="289">
        <f t="shared" si="1"/>
        <v>109</v>
      </c>
      <c r="DT5" s="289">
        <f t="shared" si="1"/>
        <v>110</v>
      </c>
      <c r="DU5" s="289">
        <f t="shared" si="1"/>
        <v>111</v>
      </c>
      <c r="DV5" s="289">
        <f t="shared" si="1"/>
        <v>112</v>
      </c>
      <c r="DW5" s="289">
        <f t="shared" si="1"/>
        <v>113</v>
      </c>
      <c r="DX5" s="289">
        <f t="shared" si="1"/>
        <v>114</v>
      </c>
      <c r="DY5" s="289">
        <f t="shared" si="1"/>
        <v>115</v>
      </c>
      <c r="DZ5" s="289">
        <f t="shared" si="1"/>
        <v>116</v>
      </c>
      <c r="EA5" s="289">
        <f t="shared" si="1"/>
        <v>117</v>
      </c>
      <c r="EB5" s="289">
        <f t="shared" si="1"/>
        <v>118</v>
      </c>
      <c r="EC5" s="289">
        <f t="shared" si="1"/>
        <v>119</v>
      </c>
      <c r="ED5" s="289">
        <f t="shared" si="1"/>
        <v>120</v>
      </c>
      <c r="EE5" s="289">
        <f t="shared" si="1"/>
        <v>121</v>
      </c>
      <c r="EF5" s="289">
        <f t="shared" si="1"/>
        <v>122</v>
      </c>
      <c r="EG5" s="289">
        <f t="shared" si="1"/>
        <v>123</v>
      </c>
      <c r="EH5" s="289">
        <f t="shared" si="1"/>
        <v>124</v>
      </c>
      <c r="EI5" s="289">
        <f t="shared" si="1"/>
        <v>125</v>
      </c>
      <c r="EJ5" s="289">
        <f t="shared" si="1"/>
        <v>126</v>
      </c>
      <c r="EK5" s="289">
        <f t="shared" si="1"/>
        <v>127</v>
      </c>
      <c r="EL5" s="289">
        <f t="shared" si="1"/>
        <v>128</v>
      </c>
      <c r="EM5" s="289">
        <f t="shared" si="1"/>
        <v>129</v>
      </c>
      <c r="EN5" s="289">
        <f t="shared" ref="EN5:FG5" si="2">+EM5+1</f>
        <v>130</v>
      </c>
      <c r="EO5" s="289">
        <f t="shared" si="2"/>
        <v>131</v>
      </c>
      <c r="EP5" s="289">
        <f t="shared" si="2"/>
        <v>132</v>
      </c>
      <c r="EQ5" s="289">
        <f t="shared" si="2"/>
        <v>133</v>
      </c>
      <c r="ER5" s="289">
        <f t="shared" si="2"/>
        <v>134</v>
      </c>
      <c r="ES5" s="289">
        <f t="shared" si="2"/>
        <v>135</v>
      </c>
      <c r="ET5" s="289">
        <f t="shared" si="2"/>
        <v>136</v>
      </c>
      <c r="EU5" s="289">
        <f t="shared" si="2"/>
        <v>137</v>
      </c>
      <c r="EV5" s="289">
        <f t="shared" si="2"/>
        <v>138</v>
      </c>
      <c r="EW5" s="289">
        <f t="shared" si="2"/>
        <v>139</v>
      </c>
      <c r="EX5" s="289">
        <f t="shared" si="2"/>
        <v>140</v>
      </c>
      <c r="EY5" s="289">
        <f t="shared" si="2"/>
        <v>141</v>
      </c>
      <c r="EZ5" s="289">
        <f t="shared" si="2"/>
        <v>142</v>
      </c>
      <c r="FA5" s="289">
        <f t="shared" si="2"/>
        <v>143</v>
      </c>
      <c r="FB5" s="289">
        <f t="shared" si="2"/>
        <v>144</v>
      </c>
      <c r="FC5" s="289">
        <f t="shared" si="2"/>
        <v>145</v>
      </c>
      <c r="FD5" s="289">
        <f t="shared" si="2"/>
        <v>146</v>
      </c>
      <c r="FE5" s="289">
        <f t="shared" si="2"/>
        <v>147</v>
      </c>
      <c r="FF5" s="289">
        <f t="shared" si="2"/>
        <v>148</v>
      </c>
      <c r="FG5" s="289">
        <f t="shared" si="2"/>
        <v>149</v>
      </c>
    </row>
    <row r="6" spans="1:163" x14ac:dyDescent="0.2">
      <c r="A6" s="108"/>
      <c r="B6" s="114" t="s">
        <v>297</v>
      </c>
      <c r="C6" s="96">
        <v>40</v>
      </c>
      <c r="D6" s="97">
        <f t="shared" ref="D6" si="3">E6/2*F6/2*2*PI()/60</f>
        <v>499.28703724971871</v>
      </c>
      <c r="E6" s="107">
        <v>5676</v>
      </c>
      <c r="F6" s="136">
        <v>3.36</v>
      </c>
      <c r="G6" s="107">
        <v>166</v>
      </c>
      <c r="H6" s="107">
        <v>1.8</v>
      </c>
      <c r="I6" s="107">
        <v>12</v>
      </c>
      <c r="J6" s="107">
        <v>105</v>
      </c>
      <c r="K6" s="136">
        <f t="shared" ref="K6" si="4">F6/G6*J6</f>
        <v>2.125301204819277</v>
      </c>
      <c r="L6" s="97">
        <f>+E6/I6</f>
        <v>473</v>
      </c>
      <c r="M6" s="96">
        <f t="shared" ref="M6" si="5">F6/G6</f>
        <v>2.0240963855421686E-2</v>
      </c>
      <c r="N6" s="290">
        <f t="shared" ref="N6:AC26" si="6">(MIN((N$5/$O$4*($G6-$H6))/($J6-$H6),1) * ($J6-$H6))/($J6-$H6)*$K6</f>
        <v>0</v>
      </c>
      <c r="O6" s="290">
        <f t="shared" si="6"/>
        <v>2.2694868752362343E-2</v>
      </c>
      <c r="P6" s="290">
        <f t="shared" si="6"/>
        <v>4.5389737504724685E-2</v>
      </c>
      <c r="Q6" s="290">
        <f t="shared" si="6"/>
        <v>6.8084606257087024E-2</v>
      </c>
      <c r="R6" s="290">
        <f t="shared" si="6"/>
        <v>9.077947500944937E-2</v>
      </c>
      <c r="S6" s="290">
        <f t="shared" si="6"/>
        <v>0.1134743437618117</v>
      </c>
      <c r="T6" s="290">
        <f t="shared" si="6"/>
        <v>0.13616921251417405</v>
      </c>
      <c r="U6" s="290">
        <f t="shared" si="6"/>
        <v>0.15886408126653639</v>
      </c>
      <c r="V6" s="290">
        <f t="shared" si="6"/>
        <v>0.18155895001889874</v>
      </c>
      <c r="W6" s="290">
        <f t="shared" si="6"/>
        <v>0.20425381877126109</v>
      </c>
      <c r="X6" s="290">
        <f t="shared" si="6"/>
        <v>0.2269486875236234</v>
      </c>
      <c r="Y6" s="290">
        <f t="shared" si="6"/>
        <v>0.24964355627598578</v>
      </c>
      <c r="Z6" s="290">
        <f t="shared" si="6"/>
        <v>0.2723384250283481</v>
      </c>
      <c r="AA6" s="290">
        <f t="shared" si="6"/>
        <v>0.29503329378071041</v>
      </c>
      <c r="AB6" s="290">
        <f t="shared" si="6"/>
        <v>0.31772816253307279</v>
      </c>
      <c r="AC6" s="290">
        <f t="shared" si="6"/>
        <v>0.34042303128543511</v>
      </c>
      <c r="AD6" s="290">
        <f t="shared" ref="AD6:CO7" si="7">(MIN((AD$5/$O$4*($G6-$H6))/($J6-$H6),1) * ($J6-$H6))/($J6-$H6)*$K6</f>
        <v>0.36311790003779748</v>
      </c>
      <c r="AE6" s="290">
        <f t="shared" si="7"/>
        <v>0.3858127687901598</v>
      </c>
      <c r="AF6" s="290">
        <f t="shared" si="7"/>
        <v>0.40850763754252217</v>
      </c>
      <c r="AG6" s="290">
        <f t="shared" si="7"/>
        <v>0.43120250629488455</v>
      </c>
      <c r="AH6" s="290">
        <f t="shared" si="7"/>
        <v>0.45389737504724681</v>
      </c>
      <c r="AI6" s="290">
        <f t="shared" si="7"/>
        <v>0.47659224379960907</v>
      </c>
      <c r="AJ6" s="290">
        <f t="shared" si="7"/>
        <v>0.49928711255197156</v>
      </c>
      <c r="AK6" s="290">
        <f t="shared" si="7"/>
        <v>0.52198198130433382</v>
      </c>
      <c r="AL6" s="290">
        <f t="shared" si="7"/>
        <v>0.54467685005669619</v>
      </c>
      <c r="AM6" s="290">
        <f t="shared" si="7"/>
        <v>0.56737171880905846</v>
      </c>
      <c r="AN6" s="290">
        <f t="shared" si="7"/>
        <v>0.59006658756142083</v>
      </c>
      <c r="AO6" s="290">
        <f t="shared" si="7"/>
        <v>0.6127614563137832</v>
      </c>
      <c r="AP6" s="290">
        <f t="shared" si="7"/>
        <v>0.63545632506614558</v>
      </c>
      <c r="AQ6" s="290">
        <f t="shared" si="7"/>
        <v>0.65815119381850795</v>
      </c>
      <c r="AR6" s="290">
        <f t="shared" si="7"/>
        <v>0.68084606257087021</v>
      </c>
      <c r="AS6" s="290">
        <f t="shared" si="7"/>
        <v>0.70354093132323259</v>
      </c>
      <c r="AT6" s="290">
        <f t="shared" si="7"/>
        <v>0.72623580007559496</v>
      </c>
      <c r="AU6" s="290">
        <f t="shared" si="7"/>
        <v>0.74893066882795734</v>
      </c>
      <c r="AV6" s="290">
        <f t="shared" si="7"/>
        <v>0.7716255375803196</v>
      </c>
      <c r="AW6" s="290">
        <f t="shared" si="7"/>
        <v>0.79432040633268186</v>
      </c>
      <c r="AX6" s="290">
        <f t="shared" si="7"/>
        <v>0.81701527508504435</v>
      </c>
      <c r="AY6" s="290">
        <f t="shared" si="7"/>
        <v>0.83971014383740661</v>
      </c>
      <c r="AZ6" s="290">
        <f t="shared" si="7"/>
        <v>0.86240501258976909</v>
      </c>
      <c r="BA6" s="290">
        <f t="shared" si="7"/>
        <v>0.88509988134213136</v>
      </c>
      <c r="BB6" s="290">
        <f t="shared" si="7"/>
        <v>0.90779475009449362</v>
      </c>
      <c r="BC6" s="290">
        <f t="shared" si="7"/>
        <v>0.93048961884685599</v>
      </c>
      <c r="BD6" s="290">
        <f t="shared" si="7"/>
        <v>0.95318448759921814</v>
      </c>
      <c r="BE6" s="290">
        <f t="shared" si="7"/>
        <v>0.97587935635158074</v>
      </c>
      <c r="BF6" s="290">
        <f t="shared" si="7"/>
        <v>0.99857422510394311</v>
      </c>
      <c r="BG6" s="290">
        <f t="shared" si="7"/>
        <v>1.0212690938563054</v>
      </c>
      <c r="BH6" s="290">
        <f t="shared" si="7"/>
        <v>1.0439639626086676</v>
      </c>
      <c r="BI6" s="290">
        <f t="shared" si="7"/>
        <v>1.0666588313610299</v>
      </c>
      <c r="BJ6" s="290">
        <f t="shared" si="7"/>
        <v>1.0893537001133924</v>
      </c>
      <c r="BK6" s="290">
        <f t="shared" si="7"/>
        <v>1.1120485688657549</v>
      </c>
      <c r="BL6" s="290">
        <f t="shared" si="7"/>
        <v>1.1347434376181169</v>
      </c>
      <c r="BM6" s="290">
        <f t="shared" si="7"/>
        <v>1.1574383063704794</v>
      </c>
      <c r="BN6" s="290">
        <f t="shared" si="7"/>
        <v>1.1801331751228417</v>
      </c>
      <c r="BO6" s="290">
        <f t="shared" si="7"/>
        <v>1.2028280438752041</v>
      </c>
      <c r="BP6" s="290">
        <f t="shared" si="7"/>
        <v>1.2255229126275664</v>
      </c>
      <c r="BQ6" s="290">
        <f t="shared" si="7"/>
        <v>1.2482177813799289</v>
      </c>
      <c r="BR6" s="290">
        <f t="shared" si="7"/>
        <v>1.2709126501322912</v>
      </c>
      <c r="BS6" s="290">
        <f t="shared" si="7"/>
        <v>1.2936075188846536</v>
      </c>
      <c r="BT6" s="290">
        <f t="shared" si="7"/>
        <v>1.3163023876370159</v>
      </c>
      <c r="BU6" s="290">
        <f t="shared" si="7"/>
        <v>1.3389972563893782</v>
      </c>
      <c r="BV6" s="290">
        <f t="shared" si="7"/>
        <v>1.3616921251417404</v>
      </c>
      <c r="BW6" s="290">
        <f t="shared" si="7"/>
        <v>1.3843869938941029</v>
      </c>
      <c r="BX6" s="290">
        <f t="shared" si="7"/>
        <v>1.4070818626464652</v>
      </c>
      <c r="BY6" s="290">
        <f t="shared" si="7"/>
        <v>1.4297767313988272</v>
      </c>
      <c r="BZ6" s="290">
        <f t="shared" si="7"/>
        <v>1.4524716001511899</v>
      </c>
      <c r="CA6" s="290">
        <f t="shared" si="7"/>
        <v>1.4751664689035522</v>
      </c>
      <c r="CB6" s="290">
        <f t="shared" si="7"/>
        <v>1.4978613376559147</v>
      </c>
      <c r="CC6" s="290">
        <f t="shared" si="7"/>
        <v>1.5205562064082767</v>
      </c>
      <c r="CD6" s="290">
        <f t="shared" si="7"/>
        <v>1.5432510751606392</v>
      </c>
      <c r="CE6" s="290">
        <f t="shared" si="7"/>
        <v>1.5659459439130015</v>
      </c>
      <c r="CF6" s="290">
        <f t="shared" si="7"/>
        <v>1.5886408126653637</v>
      </c>
      <c r="CG6" s="290">
        <f t="shared" si="7"/>
        <v>1.6113356814177264</v>
      </c>
      <c r="CH6" s="290">
        <f t="shared" si="7"/>
        <v>1.6340305501700887</v>
      </c>
      <c r="CI6" s="290">
        <f t="shared" si="7"/>
        <v>1.656725418922451</v>
      </c>
      <c r="CJ6" s="290">
        <f t="shared" si="7"/>
        <v>1.6794202876748132</v>
      </c>
      <c r="CK6" s="290">
        <f t="shared" si="7"/>
        <v>1.7021151564271757</v>
      </c>
      <c r="CL6" s="290">
        <f t="shared" si="7"/>
        <v>1.7248100251795382</v>
      </c>
      <c r="CM6" s="290">
        <f t="shared" si="7"/>
        <v>1.7475048939319004</v>
      </c>
      <c r="CN6" s="290">
        <f t="shared" si="7"/>
        <v>1.7701997626842627</v>
      </c>
      <c r="CO6" s="290">
        <f t="shared" si="7"/>
        <v>1.7928946314366252</v>
      </c>
      <c r="CP6" s="290">
        <f t="shared" ref="CP6:FA7" si="8">(MIN((CP$5/$O$4*($G6-$H6))/($J6-$H6),1) * ($J6-$H6))/($J6-$H6)*$K6</f>
        <v>1.8155895001889872</v>
      </c>
      <c r="CQ6" s="290">
        <f t="shared" si="8"/>
        <v>1.8382843689413495</v>
      </c>
      <c r="CR6" s="290">
        <f t="shared" si="8"/>
        <v>1.860979237693712</v>
      </c>
      <c r="CS6" s="290">
        <f t="shared" si="8"/>
        <v>1.8836741064460742</v>
      </c>
      <c r="CT6" s="290">
        <f t="shared" si="8"/>
        <v>1.9063689751984363</v>
      </c>
      <c r="CU6" s="290">
        <f t="shared" si="8"/>
        <v>1.929063843950799</v>
      </c>
      <c r="CV6" s="290">
        <f t="shared" si="8"/>
        <v>1.9517587127031615</v>
      </c>
      <c r="CW6" s="290">
        <f t="shared" si="8"/>
        <v>1.9744535814555237</v>
      </c>
      <c r="CX6" s="290">
        <f t="shared" si="8"/>
        <v>1.9971484502078862</v>
      </c>
      <c r="CY6" s="290">
        <f t="shared" si="8"/>
        <v>2.0198433189602483</v>
      </c>
      <c r="CZ6" s="290">
        <f t="shared" si="8"/>
        <v>2.0425381877126108</v>
      </c>
      <c r="DA6" s="290">
        <f t="shared" si="8"/>
        <v>2.0652330564649732</v>
      </c>
      <c r="DB6" s="290">
        <f t="shared" si="8"/>
        <v>2.0879279252173353</v>
      </c>
      <c r="DC6" s="290">
        <f t="shared" si="8"/>
        <v>2.1106227939696978</v>
      </c>
      <c r="DD6" s="290">
        <f t="shared" si="8"/>
        <v>2.125301204819277</v>
      </c>
      <c r="DE6" s="290">
        <f t="shared" si="8"/>
        <v>2.125301204819277</v>
      </c>
      <c r="DF6" s="290">
        <f t="shared" si="8"/>
        <v>2.125301204819277</v>
      </c>
      <c r="DG6" s="290">
        <f t="shared" si="8"/>
        <v>2.125301204819277</v>
      </c>
      <c r="DH6" s="290">
        <f t="shared" si="8"/>
        <v>2.125301204819277</v>
      </c>
      <c r="DI6" s="290">
        <f t="shared" si="8"/>
        <v>2.125301204819277</v>
      </c>
      <c r="DJ6" s="290">
        <f t="shared" si="8"/>
        <v>2.125301204819277</v>
      </c>
      <c r="DK6" s="290">
        <f t="shared" si="8"/>
        <v>2.125301204819277</v>
      </c>
      <c r="DL6" s="290">
        <f t="shared" si="8"/>
        <v>2.125301204819277</v>
      </c>
      <c r="DM6" s="290">
        <f t="shared" si="8"/>
        <v>2.125301204819277</v>
      </c>
      <c r="DN6" s="290">
        <f t="shared" si="8"/>
        <v>2.125301204819277</v>
      </c>
      <c r="DO6" s="290">
        <f t="shared" si="8"/>
        <v>2.125301204819277</v>
      </c>
      <c r="DP6" s="290">
        <f t="shared" si="8"/>
        <v>2.125301204819277</v>
      </c>
      <c r="DQ6" s="290">
        <f t="shared" si="8"/>
        <v>2.125301204819277</v>
      </c>
      <c r="DR6" s="290">
        <f t="shared" si="8"/>
        <v>2.125301204819277</v>
      </c>
      <c r="DS6" s="290">
        <f t="shared" si="8"/>
        <v>2.125301204819277</v>
      </c>
      <c r="DT6" s="290">
        <f t="shared" si="8"/>
        <v>2.125301204819277</v>
      </c>
      <c r="DU6" s="290">
        <f t="shared" si="8"/>
        <v>2.125301204819277</v>
      </c>
      <c r="DV6" s="290">
        <f t="shared" si="8"/>
        <v>2.125301204819277</v>
      </c>
      <c r="DW6" s="290">
        <f t="shared" si="8"/>
        <v>2.125301204819277</v>
      </c>
      <c r="DX6" s="290">
        <f t="shared" si="8"/>
        <v>2.125301204819277</v>
      </c>
      <c r="DY6" s="290">
        <f t="shared" si="8"/>
        <v>2.125301204819277</v>
      </c>
      <c r="DZ6" s="290">
        <f t="shared" si="8"/>
        <v>2.125301204819277</v>
      </c>
      <c r="EA6" s="290">
        <f t="shared" si="8"/>
        <v>2.125301204819277</v>
      </c>
      <c r="EB6" s="290">
        <f t="shared" si="8"/>
        <v>2.125301204819277</v>
      </c>
      <c r="EC6" s="290">
        <f t="shared" si="8"/>
        <v>2.125301204819277</v>
      </c>
      <c r="ED6" s="290">
        <f t="shared" si="8"/>
        <v>2.125301204819277</v>
      </c>
      <c r="EE6" s="290">
        <f t="shared" si="8"/>
        <v>2.125301204819277</v>
      </c>
      <c r="EF6" s="290">
        <f t="shared" si="8"/>
        <v>2.125301204819277</v>
      </c>
      <c r="EG6" s="290">
        <f t="shared" si="8"/>
        <v>2.125301204819277</v>
      </c>
      <c r="EH6" s="290">
        <f t="shared" si="8"/>
        <v>2.125301204819277</v>
      </c>
      <c r="EI6" s="290">
        <f t="shared" si="8"/>
        <v>2.125301204819277</v>
      </c>
      <c r="EJ6" s="290">
        <f t="shared" si="8"/>
        <v>2.125301204819277</v>
      </c>
      <c r="EK6" s="290">
        <f t="shared" si="8"/>
        <v>2.125301204819277</v>
      </c>
      <c r="EL6" s="290">
        <f t="shared" si="8"/>
        <v>2.125301204819277</v>
      </c>
      <c r="EM6" s="290">
        <f t="shared" si="8"/>
        <v>2.125301204819277</v>
      </c>
      <c r="EN6" s="290">
        <f t="shared" si="8"/>
        <v>2.125301204819277</v>
      </c>
      <c r="EO6" s="290">
        <f t="shared" si="8"/>
        <v>2.125301204819277</v>
      </c>
      <c r="EP6" s="290">
        <f t="shared" si="8"/>
        <v>2.125301204819277</v>
      </c>
      <c r="EQ6" s="290">
        <f t="shared" si="8"/>
        <v>2.125301204819277</v>
      </c>
      <c r="ER6" s="290">
        <f t="shared" si="8"/>
        <v>2.125301204819277</v>
      </c>
      <c r="ES6" s="290">
        <f t="shared" si="8"/>
        <v>2.125301204819277</v>
      </c>
      <c r="ET6" s="290">
        <f t="shared" si="8"/>
        <v>2.125301204819277</v>
      </c>
      <c r="EU6" s="290">
        <f t="shared" si="8"/>
        <v>2.125301204819277</v>
      </c>
      <c r="EV6" s="290">
        <f t="shared" si="8"/>
        <v>2.125301204819277</v>
      </c>
      <c r="EW6" s="290">
        <f t="shared" si="8"/>
        <v>2.125301204819277</v>
      </c>
      <c r="EX6" s="290">
        <f t="shared" si="8"/>
        <v>2.125301204819277</v>
      </c>
      <c r="EY6" s="290">
        <f t="shared" si="8"/>
        <v>2.125301204819277</v>
      </c>
      <c r="EZ6" s="290">
        <f t="shared" si="8"/>
        <v>2.125301204819277</v>
      </c>
      <c r="FA6" s="290">
        <f t="shared" si="8"/>
        <v>2.125301204819277</v>
      </c>
      <c r="FB6" s="290">
        <f t="shared" ref="FB6:FG7" si="9">(MIN((FB$5/$O$4*($G6-$H6))/($J6-$H6),1) * ($J6-$H6))/($J6-$H6)*$K6</f>
        <v>2.125301204819277</v>
      </c>
      <c r="FC6" s="290">
        <f t="shared" si="9"/>
        <v>2.125301204819277</v>
      </c>
      <c r="FD6" s="290">
        <f t="shared" si="9"/>
        <v>2.125301204819277</v>
      </c>
      <c r="FE6" s="290">
        <f t="shared" si="9"/>
        <v>2.125301204819277</v>
      </c>
      <c r="FF6" s="290">
        <f t="shared" si="9"/>
        <v>2.125301204819277</v>
      </c>
      <c r="FG6" s="290">
        <f t="shared" si="9"/>
        <v>2.125301204819277</v>
      </c>
    </row>
    <row r="7" spans="1:163" x14ac:dyDescent="0.2">
      <c r="A7" s="108"/>
      <c r="B7" s="114" t="s">
        <v>293</v>
      </c>
      <c r="C7" s="96">
        <v>40</v>
      </c>
      <c r="D7" s="97">
        <f t="shared" ref="D7" si="10">E7/2*F7/2*2*PI()/60</f>
        <v>783.36136416037095</v>
      </c>
      <c r="E7" s="107">
        <v>6380</v>
      </c>
      <c r="F7" s="136">
        <v>4.6900000000000004</v>
      </c>
      <c r="G7" s="107">
        <v>257</v>
      </c>
      <c r="H7" s="107">
        <v>1.5</v>
      </c>
      <c r="I7" s="107">
        <v>12</v>
      </c>
      <c r="J7" s="107">
        <v>257</v>
      </c>
      <c r="K7" s="136">
        <f>F7/G7*J7</f>
        <v>4.6900000000000004</v>
      </c>
      <c r="L7" s="97">
        <f>+E7/I7</f>
        <v>531.66666666666663</v>
      </c>
      <c r="M7" s="96">
        <f>F7/G7</f>
        <v>1.8249027237354089E-2</v>
      </c>
      <c r="N7" s="290">
        <f t="shared" si="6"/>
        <v>0</v>
      </c>
      <c r="O7" s="290">
        <f t="shared" si="6"/>
        <v>3.1476510067114098E-2</v>
      </c>
      <c r="P7" s="290">
        <f t="shared" si="6"/>
        <v>6.2953020134228196E-2</v>
      </c>
      <c r="Q7" s="290">
        <f t="shared" si="6"/>
        <v>9.4429530201342288E-2</v>
      </c>
      <c r="R7" s="290">
        <f t="shared" si="6"/>
        <v>0.12590604026845639</v>
      </c>
      <c r="S7" s="290">
        <f t="shared" si="6"/>
        <v>0.15738255033557047</v>
      </c>
      <c r="T7" s="290">
        <f t="shared" si="6"/>
        <v>0.18885906040268458</v>
      </c>
      <c r="U7" s="290">
        <f t="shared" si="6"/>
        <v>0.22033557046979868</v>
      </c>
      <c r="V7" s="290">
        <f t="shared" si="6"/>
        <v>0.25181208053691279</v>
      </c>
      <c r="W7" s="290">
        <f t="shared" si="6"/>
        <v>0.28328859060402689</v>
      </c>
      <c r="X7" s="290">
        <f t="shared" si="6"/>
        <v>0.31476510067114094</v>
      </c>
      <c r="Y7" s="290">
        <f t="shared" si="6"/>
        <v>0.3462416107382551</v>
      </c>
      <c r="Z7" s="290">
        <f t="shared" si="6"/>
        <v>0.37771812080536915</v>
      </c>
      <c r="AA7" s="290">
        <f t="shared" si="6"/>
        <v>0.40919463087248326</v>
      </c>
      <c r="AB7" s="290">
        <f t="shared" si="6"/>
        <v>0.44067114093959736</v>
      </c>
      <c r="AC7" s="290">
        <f t="shared" si="6"/>
        <v>0.47214765100671141</v>
      </c>
      <c r="AD7" s="290">
        <f t="shared" si="7"/>
        <v>0.50362416107382557</v>
      </c>
      <c r="AE7" s="290">
        <f t="shared" si="7"/>
        <v>0.53510067114093962</v>
      </c>
      <c r="AF7" s="290">
        <f t="shared" si="7"/>
        <v>0.56657718120805378</v>
      </c>
      <c r="AG7" s="290">
        <f t="shared" si="7"/>
        <v>0.59805369127516783</v>
      </c>
      <c r="AH7" s="290">
        <f t="shared" si="7"/>
        <v>0.62953020134228188</v>
      </c>
      <c r="AI7" s="290">
        <f t="shared" si="7"/>
        <v>0.66100671140939593</v>
      </c>
      <c r="AJ7" s="290">
        <f t="shared" si="7"/>
        <v>0.6924832214765102</v>
      </c>
      <c r="AK7" s="290">
        <f t="shared" si="7"/>
        <v>0.72395973154362425</v>
      </c>
      <c r="AL7" s="290">
        <f t="shared" si="7"/>
        <v>0.7554362416107383</v>
      </c>
      <c r="AM7" s="290">
        <f t="shared" si="7"/>
        <v>0.78691275167785246</v>
      </c>
      <c r="AN7" s="290">
        <f t="shared" si="7"/>
        <v>0.81838926174496651</v>
      </c>
      <c r="AO7" s="290">
        <f t="shared" si="7"/>
        <v>0.84986577181208056</v>
      </c>
      <c r="AP7" s="290">
        <f t="shared" si="7"/>
        <v>0.88134228187919472</v>
      </c>
      <c r="AQ7" s="290">
        <f t="shared" si="7"/>
        <v>0.91281879194630877</v>
      </c>
      <c r="AR7" s="290">
        <f t="shared" si="7"/>
        <v>0.94429530201342282</v>
      </c>
      <c r="AS7" s="290">
        <f t="shared" si="7"/>
        <v>0.97577181208053698</v>
      </c>
      <c r="AT7" s="290">
        <f t="shared" si="7"/>
        <v>1.0072483221476511</v>
      </c>
      <c r="AU7" s="290">
        <f t="shared" si="7"/>
        <v>1.0387248322147653</v>
      </c>
      <c r="AV7" s="290">
        <f t="shared" si="7"/>
        <v>1.0702013422818792</v>
      </c>
      <c r="AW7" s="290">
        <f t="shared" si="7"/>
        <v>1.1016778523489934</v>
      </c>
      <c r="AX7" s="290">
        <f t="shared" si="7"/>
        <v>1.1331543624161076</v>
      </c>
      <c r="AY7" s="290">
        <f t="shared" si="7"/>
        <v>1.1646308724832215</v>
      </c>
      <c r="AZ7" s="290">
        <f t="shared" si="7"/>
        <v>1.1961073825503357</v>
      </c>
      <c r="BA7" s="290">
        <f t="shared" si="7"/>
        <v>1.2275838926174498</v>
      </c>
      <c r="BB7" s="290">
        <f t="shared" si="7"/>
        <v>1.2590604026845638</v>
      </c>
      <c r="BC7" s="290">
        <f t="shared" si="7"/>
        <v>1.2905369127516779</v>
      </c>
      <c r="BD7" s="290">
        <f t="shared" si="7"/>
        <v>1.3220134228187919</v>
      </c>
      <c r="BE7" s="290">
        <f t="shared" si="7"/>
        <v>1.3534899328859062</v>
      </c>
      <c r="BF7" s="290">
        <f t="shared" si="7"/>
        <v>1.3849664429530204</v>
      </c>
      <c r="BG7" s="290">
        <f t="shared" si="7"/>
        <v>1.4164429530201343</v>
      </c>
      <c r="BH7" s="290">
        <f t="shared" si="7"/>
        <v>1.4479194630872485</v>
      </c>
      <c r="BI7" s="290">
        <f t="shared" si="7"/>
        <v>1.4793959731543624</v>
      </c>
      <c r="BJ7" s="290">
        <f t="shared" si="7"/>
        <v>1.5108724832214766</v>
      </c>
      <c r="BK7" s="290">
        <f t="shared" si="7"/>
        <v>1.5423489932885908</v>
      </c>
      <c r="BL7" s="290">
        <f t="shared" si="7"/>
        <v>1.5738255033557049</v>
      </c>
      <c r="BM7" s="290">
        <f t="shared" si="7"/>
        <v>1.6053020134228189</v>
      </c>
      <c r="BN7" s="290">
        <f t="shared" si="7"/>
        <v>1.636778523489933</v>
      </c>
      <c r="BO7" s="290">
        <f t="shared" si="7"/>
        <v>1.668255033557047</v>
      </c>
      <c r="BP7" s="290">
        <f t="shared" si="7"/>
        <v>1.6997315436241611</v>
      </c>
      <c r="BQ7" s="290">
        <f t="shared" si="7"/>
        <v>1.7312080536912755</v>
      </c>
      <c r="BR7" s="290">
        <f t="shared" si="7"/>
        <v>1.7626845637583894</v>
      </c>
      <c r="BS7" s="290">
        <f t="shared" si="7"/>
        <v>1.7941610738255036</v>
      </c>
      <c r="BT7" s="290">
        <f t="shared" si="7"/>
        <v>1.8256375838926175</v>
      </c>
      <c r="BU7" s="290">
        <f t="shared" si="7"/>
        <v>1.8571140939597317</v>
      </c>
      <c r="BV7" s="290">
        <f t="shared" si="7"/>
        <v>1.8885906040268456</v>
      </c>
      <c r="BW7" s="290">
        <f t="shared" si="7"/>
        <v>1.92006711409396</v>
      </c>
      <c r="BX7" s="290">
        <f t="shared" si="7"/>
        <v>1.951543624161074</v>
      </c>
      <c r="BY7" s="290">
        <f t="shared" si="7"/>
        <v>1.9830201342281881</v>
      </c>
      <c r="BZ7" s="290">
        <f t="shared" si="7"/>
        <v>2.0144966442953023</v>
      </c>
      <c r="CA7" s="290">
        <f t="shared" si="7"/>
        <v>2.0459731543624162</v>
      </c>
      <c r="CB7" s="290">
        <f t="shared" si="7"/>
        <v>2.0774496644295306</v>
      </c>
      <c r="CC7" s="290">
        <f t="shared" si="7"/>
        <v>2.1089261744966445</v>
      </c>
      <c r="CD7" s="290">
        <f t="shared" si="7"/>
        <v>2.1404026845637585</v>
      </c>
      <c r="CE7" s="290">
        <f t="shared" si="7"/>
        <v>2.1718791946308729</v>
      </c>
      <c r="CF7" s="290">
        <f t="shared" si="7"/>
        <v>2.2033557046979868</v>
      </c>
      <c r="CG7" s="290">
        <f t="shared" si="7"/>
        <v>2.2348322147651007</v>
      </c>
      <c r="CH7" s="290">
        <f t="shared" si="7"/>
        <v>2.2663087248322151</v>
      </c>
      <c r="CI7" s="290">
        <f t="shared" si="7"/>
        <v>2.2977852348993291</v>
      </c>
      <c r="CJ7" s="290">
        <f t="shared" si="7"/>
        <v>2.329261744966443</v>
      </c>
      <c r="CK7" s="290">
        <f t="shared" si="7"/>
        <v>2.3607382550335574</v>
      </c>
      <c r="CL7" s="290">
        <f t="shared" si="7"/>
        <v>2.3922147651006713</v>
      </c>
      <c r="CM7" s="290">
        <f t="shared" si="7"/>
        <v>2.4236912751677857</v>
      </c>
      <c r="CN7" s="290">
        <f t="shared" si="7"/>
        <v>2.4551677852348996</v>
      </c>
      <c r="CO7" s="290">
        <f t="shared" si="7"/>
        <v>2.4866442953020136</v>
      </c>
      <c r="CP7" s="290">
        <f t="shared" si="8"/>
        <v>2.5181208053691275</v>
      </c>
      <c r="CQ7" s="290">
        <f t="shared" si="8"/>
        <v>2.5495973154362419</v>
      </c>
      <c r="CR7" s="290">
        <f t="shared" si="8"/>
        <v>2.5810738255033558</v>
      </c>
      <c r="CS7" s="290">
        <f t="shared" si="8"/>
        <v>2.6125503355704698</v>
      </c>
      <c r="CT7" s="290">
        <f t="shared" si="8"/>
        <v>2.6440268456375837</v>
      </c>
      <c r="CU7" s="290">
        <f t="shared" si="8"/>
        <v>2.6755033557046981</v>
      </c>
      <c r="CV7" s="290">
        <f t="shared" si="8"/>
        <v>2.7069798657718125</v>
      </c>
      <c r="CW7" s="290">
        <f t="shared" si="8"/>
        <v>2.7384563758389264</v>
      </c>
      <c r="CX7" s="290">
        <f t="shared" si="8"/>
        <v>2.7699328859060408</v>
      </c>
      <c r="CY7" s="290">
        <f t="shared" si="8"/>
        <v>2.8014093959731547</v>
      </c>
      <c r="CZ7" s="290">
        <f t="shared" si="8"/>
        <v>2.8328859060402687</v>
      </c>
      <c r="DA7" s="290">
        <f t="shared" si="8"/>
        <v>2.8643624161073826</v>
      </c>
      <c r="DB7" s="290">
        <f t="shared" si="8"/>
        <v>2.895838926174497</v>
      </c>
      <c r="DC7" s="290">
        <f t="shared" si="8"/>
        <v>2.9273154362416109</v>
      </c>
      <c r="DD7" s="290">
        <f t="shared" si="8"/>
        <v>2.9587919463087249</v>
      </c>
      <c r="DE7" s="290">
        <f t="shared" si="8"/>
        <v>2.9902684563758388</v>
      </c>
      <c r="DF7" s="290">
        <f t="shared" si="8"/>
        <v>3.0217449664429532</v>
      </c>
      <c r="DG7" s="290">
        <f t="shared" si="8"/>
        <v>3.0532214765100671</v>
      </c>
      <c r="DH7" s="290">
        <f t="shared" si="8"/>
        <v>3.0846979865771815</v>
      </c>
      <c r="DI7" s="290">
        <f t="shared" si="8"/>
        <v>3.1161744966442959</v>
      </c>
      <c r="DJ7" s="290">
        <f t="shared" si="8"/>
        <v>3.1476510067114098</v>
      </c>
      <c r="DK7" s="290">
        <f t="shared" si="8"/>
        <v>3.1791275167785238</v>
      </c>
      <c r="DL7" s="290">
        <f t="shared" si="8"/>
        <v>3.2106040268456377</v>
      </c>
      <c r="DM7" s="290">
        <f t="shared" si="8"/>
        <v>3.2420805369127521</v>
      </c>
      <c r="DN7" s="290">
        <f t="shared" si="8"/>
        <v>3.273557046979866</v>
      </c>
      <c r="DO7" s="290">
        <f t="shared" si="8"/>
        <v>3.30503355704698</v>
      </c>
      <c r="DP7" s="290">
        <f t="shared" si="8"/>
        <v>3.3365100671140939</v>
      </c>
      <c r="DQ7" s="290">
        <f t="shared" si="8"/>
        <v>3.3679865771812083</v>
      </c>
      <c r="DR7" s="290">
        <f t="shared" si="8"/>
        <v>3.3994630872483222</v>
      </c>
      <c r="DS7" s="290">
        <f t="shared" si="8"/>
        <v>3.4309395973154366</v>
      </c>
      <c r="DT7" s="290">
        <f t="shared" si="8"/>
        <v>3.462416107382551</v>
      </c>
      <c r="DU7" s="290">
        <f t="shared" si="8"/>
        <v>3.493892617449665</v>
      </c>
      <c r="DV7" s="290">
        <f t="shared" si="8"/>
        <v>3.5253691275167789</v>
      </c>
      <c r="DW7" s="290">
        <f t="shared" si="8"/>
        <v>3.5568456375838928</v>
      </c>
      <c r="DX7" s="290">
        <f t="shared" si="8"/>
        <v>3.5883221476510072</v>
      </c>
      <c r="DY7" s="290">
        <f t="shared" si="8"/>
        <v>3.6197986577181211</v>
      </c>
      <c r="DZ7" s="290">
        <f t="shared" si="8"/>
        <v>3.6512751677852351</v>
      </c>
      <c r="EA7" s="290">
        <f t="shared" si="8"/>
        <v>3.682751677852349</v>
      </c>
      <c r="EB7" s="290">
        <f t="shared" si="8"/>
        <v>3.7142281879194634</v>
      </c>
      <c r="EC7" s="290">
        <f t="shared" si="8"/>
        <v>3.7457046979865773</v>
      </c>
      <c r="ED7" s="290">
        <f t="shared" si="8"/>
        <v>3.7771812080536913</v>
      </c>
      <c r="EE7" s="290">
        <f t="shared" si="8"/>
        <v>3.8086577181208061</v>
      </c>
      <c r="EF7" s="290">
        <f t="shared" si="8"/>
        <v>3.8401342281879201</v>
      </c>
      <c r="EG7" s="290">
        <f t="shared" si="8"/>
        <v>3.871610738255034</v>
      </c>
      <c r="EH7" s="290">
        <f t="shared" si="8"/>
        <v>3.9030872483221479</v>
      </c>
      <c r="EI7" s="290">
        <f t="shared" si="8"/>
        <v>3.9345637583892623</v>
      </c>
      <c r="EJ7" s="290">
        <f t="shared" si="8"/>
        <v>3.9660402684563762</v>
      </c>
      <c r="EK7" s="290">
        <f t="shared" si="8"/>
        <v>3.9975167785234902</v>
      </c>
      <c r="EL7" s="290">
        <f t="shared" si="8"/>
        <v>4.0289932885906046</v>
      </c>
      <c r="EM7" s="290">
        <f t="shared" si="8"/>
        <v>4.0604697986577181</v>
      </c>
      <c r="EN7" s="290">
        <f t="shared" si="8"/>
        <v>4.0919463087248324</v>
      </c>
      <c r="EO7" s="290">
        <f t="shared" si="8"/>
        <v>4.1234228187919468</v>
      </c>
      <c r="EP7" s="290">
        <f t="shared" si="8"/>
        <v>4.1548993288590612</v>
      </c>
      <c r="EQ7" s="290">
        <f t="shared" si="8"/>
        <v>4.1863758389261747</v>
      </c>
      <c r="ER7" s="290">
        <f t="shared" si="8"/>
        <v>4.2178523489932891</v>
      </c>
      <c r="ES7" s="290">
        <f t="shared" si="8"/>
        <v>4.2493288590604035</v>
      </c>
      <c r="ET7" s="290">
        <f t="shared" si="8"/>
        <v>4.280805369127517</v>
      </c>
      <c r="EU7" s="290">
        <f t="shared" si="8"/>
        <v>4.3122818791946314</v>
      </c>
      <c r="EV7" s="290">
        <f t="shared" si="8"/>
        <v>4.3437583892617457</v>
      </c>
      <c r="EW7" s="290">
        <f t="shared" si="8"/>
        <v>4.3752348993288592</v>
      </c>
      <c r="EX7" s="290">
        <f t="shared" si="8"/>
        <v>4.4067114093959736</v>
      </c>
      <c r="EY7" s="290">
        <f t="shared" si="8"/>
        <v>4.4381879194630871</v>
      </c>
      <c r="EZ7" s="290">
        <f t="shared" si="8"/>
        <v>4.4696644295302015</v>
      </c>
      <c r="FA7" s="290">
        <f t="shared" si="8"/>
        <v>4.5011409395973159</v>
      </c>
      <c r="FB7" s="290">
        <f t="shared" si="9"/>
        <v>4.5326174496644303</v>
      </c>
      <c r="FC7" s="290">
        <f t="shared" si="9"/>
        <v>4.5640939597315437</v>
      </c>
      <c r="FD7" s="290">
        <f t="shared" si="9"/>
        <v>4.5955704697986581</v>
      </c>
      <c r="FE7" s="290">
        <f t="shared" si="9"/>
        <v>4.6270469798657725</v>
      </c>
      <c r="FF7" s="290">
        <f t="shared" si="9"/>
        <v>4.658523489932886</v>
      </c>
      <c r="FG7" s="290">
        <f t="shared" si="9"/>
        <v>4.6900000000000004</v>
      </c>
    </row>
    <row r="8" spans="1:163" x14ac:dyDescent="0.2">
      <c r="A8" s="108"/>
      <c r="B8" s="114" t="s">
        <v>136</v>
      </c>
      <c r="C8" s="96">
        <f t="shared" ref="C8:C26" si="11">IF(G8/2&gt;40,40,IF(G8/2&gt;30,30,IF(G8/2&gt;20,20,IF(G8/2&gt;10,10,5))))</f>
        <v>40</v>
      </c>
      <c r="D8" s="97">
        <f>E8/2*F8/2*2*PI()/60</f>
        <v>336.28916760964142</v>
      </c>
      <c r="E8" s="107">
        <v>5330</v>
      </c>
      <c r="F8" s="107">
        <v>2.41</v>
      </c>
      <c r="G8" s="107">
        <v>131</v>
      </c>
      <c r="H8" s="107">
        <v>2.7</v>
      </c>
      <c r="I8" s="107">
        <v>12</v>
      </c>
      <c r="J8" s="107">
        <f t="shared" ref="J8:J26" si="12">G8</f>
        <v>131</v>
      </c>
      <c r="K8" s="136">
        <f t="shared" ref="K8:K26" si="13">F8/G8*J8</f>
        <v>2.41</v>
      </c>
      <c r="L8" s="97">
        <f t="shared" ref="L8:L23" si="14">E8/I8</f>
        <v>444.16666666666669</v>
      </c>
      <c r="M8" s="96">
        <f t="shared" ref="M8:M26" si="15">F8/G8</f>
        <v>1.8396946564885497E-2</v>
      </c>
      <c r="N8" s="290">
        <f t="shared" si="6"/>
        <v>0</v>
      </c>
      <c r="O8" s="290">
        <f t="shared" ref="O8:BZ10" si="16">(MIN((O$5/$O$4*($G8-$H8))/($J8-$H8),1) * ($J8-$H8))/($J8-$H8)*$K8</f>
        <v>1.6174496644295301E-2</v>
      </c>
      <c r="P8" s="290">
        <f t="shared" si="16"/>
        <v>3.2348993288590602E-2</v>
      </c>
      <c r="Q8" s="290">
        <f t="shared" si="16"/>
        <v>4.8523489932885903E-2</v>
      </c>
      <c r="R8" s="290">
        <f t="shared" si="16"/>
        <v>6.4697986577181205E-2</v>
      </c>
      <c r="S8" s="290">
        <f t="shared" si="16"/>
        <v>8.0872483221476513E-2</v>
      </c>
      <c r="T8" s="290">
        <f t="shared" si="16"/>
        <v>9.7046979865771807E-2</v>
      </c>
      <c r="U8" s="290">
        <f t="shared" si="16"/>
        <v>0.11322147651006713</v>
      </c>
      <c r="V8" s="290">
        <f t="shared" si="16"/>
        <v>0.12939597315436241</v>
      </c>
      <c r="W8" s="290">
        <f t="shared" si="16"/>
        <v>0.14557046979865773</v>
      </c>
      <c r="X8" s="290">
        <f t="shared" si="16"/>
        <v>0.16174496644295303</v>
      </c>
      <c r="Y8" s="290">
        <f t="shared" si="16"/>
        <v>0.17791946308724835</v>
      </c>
      <c r="Z8" s="290">
        <f t="shared" si="16"/>
        <v>0.19409395973154361</v>
      </c>
      <c r="AA8" s="290">
        <f t="shared" si="16"/>
        <v>0.21026845637583894</v>
      </c>
      <c r="AB8" s="290">
        <f t="shared" si="16"/>
        <v>0.22644295302013426</v>
      </c>
      <c r="AC8" s="290">
        <f t="shared" si="16"/>
        <v>0.24261744966442952</v>
      </c>
      <c r="AD8" s="290">
        <f t="shared" si="16"/>
        <v>0.25879194630872482</v>
      </c>
      <c r="AE8" s="290">
        <f t="shared" si="16"/>
        <v>0.27496644295302014</v>
      </c>
      <c r="AF8" s="290">
        <f t="shared" si="16"/>
        <v>0.29114093959731546</v>
      </c>
      <c r="AG8" s="290">
        <f t="shared" si="16"/>
        <v>0.30731543624161078</v>
      </c>
      <c r="AH8" s="290">
        <f t="shared" si="16"/>
        <v>0.32348993288590605</v>
      </c>
      <c r="AI8" s="290">
        <f t="shared" si="16"/>
        <v>0.33966442953020132</v>
      </c>
      <c r="AJ8" s="290">
        <f t="shared" si="16"/>
        <v>0.35583892617449669</v>
      </c>
      <c r="AK8" s="290">
        <f t="shared" si="16"/>
        <v>0.37201342281879196</v>
      </c>
      <c r="AL8" s="290">
        <f t="shared" si="16"/>
        <v>0.38818791946308723</v>
      </c>
      <c r="AM8" s="290">
        <f t="shared" si="16"/>
        <v>0.40436241610738261</v>
      </c>
      <c r="AN8" s="290">
        <f t="shared" si="16"/>
        <v>0.42053691275167787</v>
      </c>
      <c r="AO8" s="290">
        <f t="shared" si="16"/>
        <v>0.43671140939597314</v>
      </c>
      <c r="AP8" s="290">
        <f t="shared" si="16"/>
        <v>0.45288590604026852</v>
      </c>
      <c r="AQ8" s="290">
        <f t="shared" si="16"/>
        <v>0.46906040268456378</v>
      </c>
      <c r="AR8" s="290">
        <f t="shared" si="16"/>
        <v>0.48523489932885905</v>
      </c>
      <c r="AS8" s="290">
        <f t="shared" si="16"/>
        <v>0.50140939597315437</v>
      </c>
      <c r="AT8" s="290">
        <f t="shared" si="16"/>
        <v>0.51758389261744964</v>
      </c>
      <c r="AU8" s="290">
        <f t="shared" si="16"/>
        <v>0.53375838926174501</v>
      </c>
      <c r="AV8" s="290">
        <f t="shared" si="16"/>
        <v>0.54993288590604028</v>
      </c>
      <c r="AW8" s="290">
        <f t="shared" si="16"/>
        <v>0.56610738255033555</v>
      </c>
      <c r="AX8" s="290">
        <f t="shared" si="16"/>
        <v>0.58228187919463092</v>
      </c>
      <c r="AY8" s="290">
        <f t="shared" si="16"/>
        <v>0.59845637583892619</v>
      </c>
      <c r="AZ8" s="290">
        <f t="shared" si="16"/>
        <v>0.61463087248322157</v>
      </c>
      <c r="BA8" s="290">
        <f t="shared" si="16"/>
        <v>0.63080536912751684</v>
      </c>
      <c r="BB8" s="290">
        <f t="shared" si="16"/>
        <v>0.6469798657718121</v>
      </c>
      <c r="BC8" s="290">
        <f t="shared" si="16"/>
        <v>0.66315436241610737</v>
      </c>
      <c r="BD8" s="290">
        <f t="shared" si="16"/>
        <v>0.67932885906040263</v>
      </c>
      <c r="BE8" s="290">
        <f t="shared" si="16"/>
        <v>0.69550335570469812</v>
      </c>
      <c r="BF8" s="290">
        <f t="shared" si="16"/>
        <v>0.71167785234899339</v>
      </c>
      <c r="BG8" s="290">
        <f t="shared" si="16"/>
        <v>0.72785234899328866</v>
      </c>
      <c r="BH8" s="290">
        <f t="shared" si="16"/>
        <v>0.74402684563758392</v>
      </c>
      <c r="BI8" s="290">
        <f t="shared" si="16"/>
        <v>0.76020134228187919</v>
      </c>
      <c r="BJ8" s="290">
        <f t="shared" si="16"/>
        <v>0.77637583892617446</v>
      </c>
      <c r="BK8" s="290">
        <f t="shared" si="16"/>
        <v>0.79255033557046994</v>
      </c>
      <c r="BL8" s="290">
        <f t="shared" si="16"/>
        <v>0.80872483221476521</v>
      </c>
      <c r="BM8" s="290">
        <f t="shared" si="16"/>
        <v>0.82489932885906048</v>
      </c>
      <c r="BN8" s="290">
        <f t="shared" si="16"/>
        <v>0.84107382550335574</v>
      </c>
      <c r="BO8" s="290">
        <f t="shared" si="16"/>
        <v>0.85724832214765101</v>
      </c>
      <c r="BP8" s="290">
        <f t="shared" si="16"/>
        <v>0.87342281879194628</v>
      </c>
      <c r="BQ8" s="290">
        <f t="shared" si="16"/>
        <v>0.88959731543624176</v>
      </c>
      <c r="BR8" s="290">
        <f t="shared" si="16"/>
        <v>0.90577181208053703</v>
      </c>
      <c r="BS8" s="290">
        <f t="shared" si="16"/>
        <v>0.9219463087248323</v>
      </c>
      <c r="BT8" s="290">
        <f t="shared" si="16"/>
        <v>0.93812080536912756</v>
      </c>
      <c r="BU8" s="290">
        <f t="shared" si="16"/>
        <v>0.95429530201342283</v>
      </c>
      <c r="BV8" s="290">
        <f t="shared" si="16"/>
        <v>0.9704697986577181</v>
      </c>
      <c r="BW8" s="290">
        <f t="shared" si="16"/>
        <v>0.98664429530201347</v>
      </c>
      <c r="BX8" s="290">
        <f t="shared" si="16"/>
        <v>1.0028187919463087</v>
      </c>
      <c r="BY8" s="290">
        <f t="shared" si="16"/>
        <v>1.0189932885906041</v>
      </c>
      <c r="BZ8" s="290">
        <f t="shared" si="16"/>
        <v>1.0351677852348993</v>
      </c>
      <c r="CA8" s="290">
        <f t="shared" ref="CA8:EL10" si="17">(MIN((CA$5/$O$4*($G8-$H8))/($J8-$H8),1) * ($J8-$H8))/($J8-$H8)*$K8</f>
        <v>1.0513422818791947</v>
      </c>
      <c r="CB8" s="290">
        <f t="shared" si="17"/>
        <v>1.06751677852349</v>
      </c>
      <c r="CC8" s="290">
        <f t="shared" si="17"/>
        <v>1.0836912751677854</v>
      </c>
      <c r="CD8" s="290">
        <f t="shared" si="17"/>
        <v>1.0998657718120806</v>
      </c>
      <c r="CE8" s="290">
        <f t="shared" si="17"/>
        <v>1.1160402684563759</v>
      </c>
      <c r="CF8" s="290">
        <f t="shared" si="17"/>
        <v>1.1322147651006711</v>
      </c>
      <c r="CG8" s="290">
        <f t="shared" si="17"/>
        <v>1.1483892617449665</v>
      </c>
      <c r="CH8" s="290">
        <f t="shared" si="17"/>
        <v>1.1645637583892618</v>
      </c>
      <c r="CI8" s="290">
        <f t="shared" si="17"/>
        <v>1.1807382550335572</v>
      </c>
      <c r="CJ8" s="290">
        <f t="shared" si="17"/>
        <v>1.1969127516778524</v>
      </c>
      <c r="CK8" s="290">
        <f t="shared" si="17"/>
        <v>1.2130872483221478</v>
      </c>
      <c r="CL8" s="290">
        <f t="shared" si="17"/>
        <v>1.2292617449664431</v>
      </c>
      <c r="CM8" s="290">
        <f t="shared" si="17"/>
        <v>1.2454362416107385</v>
      </c>
      <c r="CN8" s="290">
        <f t="shared" si="17"/>
        <v>1.2616107382550337</v>
      </c>
      <c r="CO8" s="290">
        <f t="shared" si="17"/>
        <v>1.277785234899329</v>
      </c>
      <c r="CP8" s="290">
        <f t="shared" si="17"/>
        <v>1.2939597315436242</v>
      </c>
      <c r="CQ8" s="290">
        <f t="shared" si="17"/>
        <v>1.3101342281879196</v>
      </c>
      <c r="CR8" s="290">
        <f t="shared" si="17"/>
        <v>1.3263087248322147</v>
      </c>
      <c r="CS8" s="290">
        <f t="shared" si="17"/>
        <v>1.3424832214765101</v>
      </c>
      <c r="CT8" s="290">
        <f t="shared" si="17"/>
        <v>1.3586577181208053</v>
      </c>
      <c r="CU8" s="290">
        <f t="shared" si="17"/>
        <v>1.3748322147651006</v>
      </c>
      <c r="CV8" s="290">
        <f t="shared" si="17"/>
        <v>1.3910067114093962</v>
      </c>
      <c r="CW8" s="290">
        <f t="shared" si="17"/>
        <v>1.4071812080536914</v>
      </c>
      <c r="CX8" s="290">
        <f t="shared" si="17"/>
        <v>1.4233557046979868</v>
      </c>
      <c r="CY8" s="290">
        <f t="shared" si="17"/>
        <v>1.4395302013422819</v>
      </c>
      <c r="CZ8" s="290">
        <f t="shared" si="17"/>
        <v>1.4557046979865773</v>
      </c>
      <c r="DA8" s="290">
        <f t="shared" si="17"/>
        <v>1.4718791946308727</v>
      </c>
      <c r="DB8" s="290">
        <f t="shared" si="17"/>
        <v>1.4880536912751678</v>
      </c>
      <c r="DC8" s="290">
        <f t="shared" si="17"/>
        <v>1.5042281879194632</v>
      </c>
      <c r="DD8" s="290">
        <f t="shared" si="17"/>
        <v>1.5204026845637584</v>
      </c>
      <c r="DE8" s="290">
        <f t="shared" si="17"/>
        <v>1.5365771812080538</v>
      </c>
      <c r="DF8" s="290">
        <f t="shared" si="17"/>
        <v>1.5527516778523489</v>
      </c>
      <c r="DG8" s="290">
        <f t="shared" si="17"/>
        <v>1.5689261744966443</v>
      </c>
      <c r="DH8" s="290">
        <f t="shared" si="17"/>
        <v>1.5851006711409399</v>
      </c>
      <c r="DI8" s="290">
        <f t="shared" si="17"/>
        <v>1.601275167785235</v>
      </c>
      <c r="DJ8" s="290">
        <f t="shared" si="17"/>
        <v>1.6174496644295304</v>
      </c>
      <c r="DK8" s="290">
        <f t="shared" si="17"/>
        <v>1.6336241610738256</v>
      </c>
      <c r="DL8" s="290">
        <f t="shared" si="17"/>
        <v>1.649798657718121</v>
      </c>
      <c r="DM8" s="290">
        <f t="shared" si="17"/>
        <v>1.6659731543624161</v>
      </c>
      <c r="DN8" s="290">
        <f t="shared" si="17"/>
        <v>1.6821476510067115</v>
      </c>
      <c r="DO8" s="290">
        <f t="shared" si="17"/>
        <v>1.6983221476510069</v>
      </c>
      <c r="DP8" s="290">
        <f t="shared" si="17"/>
        <v>1.714496644295302</v>
      </c>
      <c r="DQ8" s="290">
        <f t="shared" si="17"/>
        <v>1.7306711409395974</v>
      </c>
      <c r="DR8" s="290">
        <f t="shared" si="17"/>
        <v>1.7468456375838926</v>
      </c>
      <c r="DS8" s="290">
        <f t="shared" si="17"/>
        <v>1.7630201342281882</v>
      </c>
      <c r="DT8" s="290">
        <f t="shared" si="17"/>
        <v>1.7791946308724835</v>
      </c>
      <c r="DU8" s="290">
        <f t="shared" si="17"/>
        <v>1.7953691275167787</v>
      </c>
      <c r="DV8" s="290">
        <f t="shared" si="17"/>
        <v>1.8115436241610741</v>
      </c>
      <c r="DW8" s="290">
        <f t="shared" si="17"/>
        <v>1.8277181208053692</v>
      </c>
      <c r="DX8" s="290">
        <f t="shared" si="17"/>
        <v>1.8438926174496646</v>
      </c>
      <c r="DY8" s="290">
        <f t="shared" si="17"/>
        <v>1.8600671140939598</v>
      </c>
      <c r="DZ8" s="290">
        <f t="shared" si="17"/>
        <v>1.8762416107382551</v>
      </c>
      <c r="EA8" s="290">
        <f t="shared" si="17"/>
        <v>1.8924161073825503</v>
      </c>
      <c r="EB8" s="290">
        <f t="shared" si="17"/>
        <v>1.9085906040268457</v>
      </c>
      <c r="EC8" s="290">
        <f t="shared" si="17"/>
        <v>1.924765100671141</v>
      </c>
      <c r="ED8" s="290">
        <f t="shared" si="17"/>
        <v>1.9409395973154362</v>
      </c>
      <c r="EE8" s="290">
        <f t="shared" si="17"/>
        <v>1.9571140939597318</v>
      </c>
      <c r="EF8" s="290">
        <f t="shared" si="17"/>
        <v>1.9732885906040269</v>
      </c>
      <c r="EG8" s="290">
        <f t="shared" si="17"/>
        <v>1.9894630872483223</v>
      </c>
      <c r="EH8" s="290">
        <f t="shared" si="17"/>
        <v>2.0056375838926175</v>
      </c>
      <c r="EI8" s="290">
        <f t="shared" si="17"/>
        <v>2.0218120805369129</v>
      </c>
      <c r="EJ8" s="290">
        <f t="shared" si="17"/>
        <v>2.0379865771812082</v>
      </c>
      <c r="EK8" s="290">
        <f t="shared" si="17"/>
        <v>2.0541610738255036</v>
      </c>
      <c r="EL8" s="290">
        <f t="shared" si="17"/>
        <v>2.0703355704697985</v>
      </c>
      <c r="EM8" s="290">
        <f t="shared" ref="EM8:FG19" si="18">(MIN((EM$5/$O$4*($G8-$H8))/($J8-$H8),1) * ($J8-$H8))/($J8-$H8)*$K8</f>
        <v>2.0865100671140939</v>
      </c>
      <c r="EN8" s="290">
        <f t="shared" si="18"/>
        <v>2.1026845637583893</v>
      </c>
      <c r="EO8" s="290">
        <f t="shared" si="18"/>
        <v>2.1188590604026847</v>
      </c>
      <c r="EP8" s="290">
        <f t="shared" si="18"/>
        <v>2.1350335570469801</v>
      </c>
      <c r="EQ8" s="290">
        <f t="shared" si="18"/>
        <v>2.1512080536912754</v>
      </c>
      <c r="ER8" s="290">
        <f t="shared" si="18"/>
        <v>2.1673825503355708</v>
      </c>
      <c r="ES8" s="290">
        <f t="shared" si="18"/>
        <v>2.1835570469798657</v>
      </c>
      <c r="ET8" s="290">
        <f t="shared" si="18"/>
        <v>2.1997315436241611</v>
      </c>
      <c r="EU8" s="290">
        <f t="shared" si="18"/>
        <v>2.2159060402684565</v>
      </c>
      <c r="EV8" s="290">
        <f t="shared" si="18"/>
        <v>2.2320805369127519</v>
      </c>
      <c r="EW8" s="290">
        <f t="shared" si="18"/>
        <v>2.2482550335570473</v>
      </c>
      <c r="EX8" s="290">
        <f t="shared" si="18"/>
        <v>2.2644295302013422</v>
      </c>
      <c r="EY8" s="290">
        <f t="shared" si="18"/>
        <v>2.2806040268456376</v>
      </c>
      <c r="EZ8" s="290">
        <f t="shared" si="18"/>
        <v>2.2967785234899329</v>
      </c>
      <c r="FA8" s="290">
        <f t="shared" si="18"/>
        <v>2.3129530201342283</v>
      </c>
      <c r="FB8" s="290">
        <f t="shared" si="18"/>
        <v>2.3291275167785237</v>
      </c>
      <c r="FC8" s="290">
        <f t="shared" si="18"/>
        <v>2.3453020134228191</v>
      </c>
      <c r="FD8" s="290">
        <f t="shared" si="18"/>
        <v>2.3614765100671145</v>
      </c>
      <c r="FE8" s="290">
        <f t="shared" si="18"/>
        <v>2.3776510067114094</v>
      </c>
      <c r="FF8" s="290">
        <f t="shared" si="18"/>
        <v>2.3938255033557048</v>
      </c>
      <c r="FG8" s="290">
        <f t="shared" si="18"/>
        <v>2.41</v>
      </c>
    </row>
    <row r="9" spans="1:163" x14ac:dyDescent="0.2">
      <c r="A9" s="108"/>
      <c r="B9" s="114" t="s">
        <v>86</v>
      </c>
      <c r="C9" s="96">
        <f t="shared" si="11"/>
        <v>40</v>
      </c>
      <c r="D9" s="97">
        <f t="shared" ref="D9:D26" si="19">E9/2*F9/2*2*PI()/60</f>
        <v>215.5760878893316</v>
      </c>
      <c r="E9" s="107">
        <v>5840</v>
      </c>
      <c r="F9" s="107">
        <v>1.41</v>
      </c>
      <c r="G9" s="107">
        <v>89</v>
      </c>
      <c r="H9" s="107">
        <v>3</v>
      </c>
      <c r="I9" s="107">
        <f t="shared" ref="I9" si="20">I8</f>
        <v>12</v>
      </c>
      <c r="J9" s="107">
        <f t="shared" si="12"/>
        <v>89</v>
      </c>
      <c r="K9" s="136">
        <f t="shared" si="13"/>
        <v>1.41</v>
      </c>
      <c r="L9" s="97">
        <f t="shared" si="14"/>
        <v>486.66666666666669</v>
      </c>
      <c r="M9" s="96">
        <f t="shared" si="15"/>
        <v>1.5842696629213483E-2</v>
      </c>
      <c r="N9" s="290">
        <f t="shared" si="6"/>
        <v>0</v>
      </c>
      <c r="O9" s="290">
        <f t="shared" si="16"/>
        <v>9.4630872483221461E-3</v>
      </c>
      <c r="P9" s="290">
        <f t="shared" si="16"/>
        <v>1.8926174496644292E-2</v>
      </c>
      <c r="Q9" s="290">
        <f t="shared" si="16"/>
        <v>2.8389261744966438E-2</v>
      </c>
      <c r="R9" s="290">
        <f t="shared" si="16"/>
        <v>3.7852348993288584E-2</v>
      </c>
      <c r="S9" s="290">
        <f t="shared" si="16"/>
        <v>4.7315436241610734E-2</v>
      </c>
      <c r="T9" s="290">
        <f t="shared" si="16"/>
        <v>5.6778523489932876E-2</v>
      </c>
      <c r="U9" s="290">
        <f t="shared" si="16"/>
        <v>6.6241610738255019E-2</v>
      </c>
      <c r="V9" s="290">
        <f t="shared" si="16"/>
        <v>7.5704697986577169E-2</v>
      </c>
      <c r="W9" s="290">
        <f t="shared" si="16"/>
        <v>8.5167785234899332E-2</v>
      </c>
      <c r="X9" s="290">
        <f t="shared" si="16"/>
        <v>9.4630872483221468E-2</v>
      </c>
      <c r="Y9" s="290">
        <f t="shared" si="16"/>
        <v>0.10409395973154363</v>
      </c>
      <c r="Z9" s="290">
        <f t="shared" si="16"/>
        <v>0.11355704697986575</v>
      </c>
      <c r="AA9" s="290">
        <f t="shared" si="16"/>
        <v>0.12302013422818792</v>
      </c>
      <c r="AB9" s="290">
        <f t="shared" si="16"/>
        <v>0.13248322147651004</v>
      </c>
      <c r="AC9" s="290">
        <f t="shared" si="16"/>
        <v>0.14194630872483219</v>
      </c>
      <c r="AD9" s="290">
        <f t="shared" si="16"/>
        <v>0.15140939597315434</v>
      </c>
      <c r="AE9" s="290">
        <f t="shared" si="16"/>
        <v>0.16087248322147651</v>
      </c>
      <c r="AF9" s="290">
        <f t="shared" si="16"/>
        <v>0.17033557046979866</v>
      </c>
      <c r="AG9" s="290">
        <f t="shared" si="16"/>
        <v>0.17979865771812081</v>
      </c>
      <c r="AH9" s="290">
        <f t="shared" si="16"/>
        <v>0.18926174496644294</v>
      </c>
      <c r="AI9" s="290">
        <f t="shared" si="16"/>
        <v>0.19872483221476508</v>
      </c>
      <c r="AJ9" s="290">
        <f t="shared" si="16"/>
        <v>0.20818791946308726</v>
      </c>
      <c r="AK9" s="290">
        <f t="shared" si="16"/>
        <v>0.21765100671140938</v>
      </c>
      <c r="AL9" s="290">
        <f t="shared" si="16"/>
        <v>0.22711409395973151</v>
      </c>
      <c r="AM9" s="290">
        <f t="shared" si="16"/>
        <v>0.23657718120805368</v>
      </c>
      <c r="AN9" s="290">
        <f t="shared" si="16"/>
        <v>0.24604026845637583</v>
      </c>
      <c r="AO9" s="290">
        <f t="shared" si="16"/>
        <v>0.25550335570469795</v>
      </c>
      <c r="AP9" s="290">
        <f t="shared" si="16"/>
        <v>0.26496644295302008</v>
      </c>
      <c r="AQ9" s="290">
        <f t="shared" si="16"/>
        <v>0.27442953020134225</v>
      </c>
      <c r="AR9" s="290">
        <f t="shared" si="16"/>
        <v>0.28389261744966438</v>
      </c>
      <c r="AS9" s="290">
        <f t="shared" si="16"/>
        <v>0.29335570469798661</v>
      </c>
      <c r="AT9" s="290">
        <f t="shared" si="16"/>
        <v>0.30281879194630867</v>
      </c>
      <c r="AU9" s="290">
        <f t="shared" si="16"/>
        <v>0.31228187919463085</v>
      </c>
      <c r="AV9" s="290">
        <f t="shared" si="16"/>
        <v>0.32174496644295303</v>
      </c>
      <c r="AW9" s="290">
        <f t="shared" si="16"/>
        <v>0.33120805369127509</v>
      </c>
      <c r="AX9" s="290">
        <f t="shared" si="16"/>
        <v>0.34067114093959733</v>
      </c>
      <c r="AY9" s="290">
        <f t="shared" si="16"/>
        <v>0.35013422818791945</v>
      </c>
      <c r="AZ9" s="290">
        <f t="shared" si="16"/>
        <v>0.35959731543624163</v>
      </c>
      <c r="BA9" s="290">
        <f t="shared" si="16"/>
        <v>0.36906040268456375</v>
      </c>
      <c r="BB9" s="290">
        <f t="shared" si="16"/>
        <v>0.37852348993288587</v>
      </c>
      <c r="BC9" s="290">
        <f t="shared" si="16"/>
        <v>0.38798657718120799</v>
      </c>
      <c r="BD9" s="290">
        <f t="shared" si="16"/>
        <v>0.39744966442953017</v>
      </c>
      <c r="BE9" s="290">
        <f t="shared" si="16"/>
        <v>0.40691275167785235</v>
      </c>
      <c r="BF9" s="290">
        <f t="shared" si="16"/>
        <v>0.41637583892617452</v>
      </c>
      <c r="BG9" s="290">
        <f t="shared" si="16"/>
        <v>0.42583892617449665</v>
      </c>
      <c r="BH9" s="290">
        <f t="shared" si="16"/>
        <v>0.43530201342281877</v>
      </c>
      <c r="BI9" s="290">
        <f t="shared" si="16"/>
        <v>0.44476510067114089</v>
      </c>
      <c r="BJ9" s="290">
        <f t="shared" si="16"/>
        <v>0.45422818791946301</v>
      </c>
      <c r="BK9" s="290">
        <f t="shared" si="16"/>
        <v>0.46369127516778524</v>
      </c>
      <c r="BL9" s="290">
        <f t="shared" si="16"/>
        <v>0.47315436241610737</v>
      </c>
      <c r="BM9" s="290">
        <f t="shared" si="16"/>
        <v>0.48261744966442949</v>
      </c>
      <c r="BN9" s="290">
        <f t="shared" si="16"/>
        <v>0.49208053691275166</v>
      </c>
      <c r="BO9" s="290">
        <f t="shared" si="16"/>
        <v>0.50154362416107379</v>
      </c>
      <c r="BP9" s="290">
        <f t="shared" si="16"/>
        <v>0.51100671140939591</v>
      </c>
      <c r="BQ9" s="290">
        <f t="shared" si="16"/>
        <v>0.52046979865771814</v>
      </c>
      <c r="BR9" s="290">
        <f t="shared" si="16"/>
        <v>0.52993288590604015</v>
      </c>
      <c r="BS9" s="290">
        <f t="shared" si="16"/>
        <v>0.53939597315436238</v>
      </c>
      <c r="BT9" s="290">
        <f t="shared" si="16"/>
        <v>0.54885906040268451</v>
      </c>
      <c r="BU9" s="290">
        <f t="shared" si="16"/>
        <v>0.55832214765100663</v>
      </c>
      <c r="BV9" s="290">
        <f t="shared" si="16"/>
        <v>0.56778523489932875</v>
      </c>
      <c r="BW9" s="290">
        <f t="shared" si="16"/>
        <v>0.57724832214765098</v>
      </c>
      <c r="BX9" s="290">
        <f t="shared" si="16"/>
        <v>0.58671140939597322</v>
      </c>
      <c r="BY9" s="290">
        <f t="shared" si="16"/>
        <v>0.59617449664429523</v>
      </c>
      <c r="BZ9" s="290">
        <f t="shared" si="16"/>
        <v>0.60563758389261735</v>
      </c>
      <c r="CA9" s="290">
        <f t="shared" si="17"/>
        <v>0.61510067114093958</v>
      </c>
      <c r="CB9" s="290">
        <f t="shared" si="17"/>
        <v>0.6245637583892617</v>
      </c>
      <c r="CC9" s="290">
        <f t="shared" si="17"/>
        <v>0.63402684563758394</v>
      </c>
      <c r="CD9" s="290">
        <f t="shared" si="17"/>
        <v>0.64348993288590606</v>
      </c>
      <c r="CE9" s="290">
        <f t="shared" si="17"/>
        <v>0.65295302013422818</v>
      </c>
      <c r="CF9" s="290">
        <f t="shared" si="17"/>
        <v>0.66241610738255019</v>
      </c>
      <c r="CG9" s="290">
        <f t="shared" si="17"/>
        <v>0.67187919463087242</v>
      </c>
      <c r="CH9" s="290">
        <f t="shared" si="17"/>
        <v>0.68134228187919466</v>
      </c>
      <c r="CI9" s="290">
        <f t="shared" si="17"/>
        <v>0.69080536912751667</v>
      </c>
      <c r="CJ9" s="290">
        <f t="shared" si="17"/>
        <v>0.7002684563758389</v>
      </c>
      <c r="CK9" s="290">
        <f t="shared" si="17"/>
        <v>0.70973154362416113</v>
      </c>
      <c r="CL9" s="290">
        <f t="shared" si="17"/>
        <v>0.71919463087248325</v>
      </c>
      <c r="CM9" s="290">
        <f t="shared" si="17"/>
        <v>0.72865771812080538</v>
      </c>
      <c r="CN9" s="290">
        <f t="shared" si="17"/>
        <v>0.7381208053691275</v>
      </c>
      <c r="CO9" s="290">
        <f t="shared" si="17"/>
        <v>0.74758389261744962</v>
      </c>
      <c r="CP9" s="290">
        <f t="shared" si="17"/>
        <v>0.75704697986577174</v>
      </c>
      <c r="CQ9" s="290">
        <f t="shared" si="17"/>
        <v>0.76651006711409386</v>
      </c>
      <c r="CR9" s="290">
        <f t="shared" si="17"/>
        <v>0.77597315436241598</v>
      </c>
      <c r="CS9" s="290">
        <f t="shared" si="17"/>
        <v>0.78543624161073822</v>
      </c>
      <c r="CT9" s="290">
        <f t="shared" si="17"/>
        <v>0.79489932885906034</v>
      </c>
      <c r="CU9" s="290">
        <f t="shared" si="17"/>
        <v>0.80436241610738246</v>
      </c>
      <c r="CV9" s="290">
        <f t="shared" si="17"/>
        <v>0.81382550335570469</v>
      </c>
      <c r="CW9" s="290">
        <f t="shared" si="17"/>
        <v>0.82328859060402682</v>
      </c>
      <c r="CX9" s="290">
        <f t="shared" si="17"/>
        <v>0.83275167785234905</v>
      </c>
      <c r="CY9" s="290">
        <f t="shared" si="17"/>
        <v>0.84221476510067117</v>
      </c>
      <c r="CZ9" s="290">
        <f t="shared" si="17"/>
        <v>0.85167785234899329</v>
      </c>
      <c r="DA9" s="290">
        <f t="shared" si="17"/>
        <v>0.86114093959731541</v>
      </c>
      <c r="DB9" s="290">
        <f t="shared" si="17"/>
        <v>0.87060402684563754</v>
      </c>
      <c r="DC9" s="290">
        <f t="shared" si="17"/>
        <v>0.88006711409395966</v>
      </c>
      <c r="DD9" s="290">
        <f t="shared" si="17"/>
        <v>0.88953020134228178</v>
      </c>
      <c r="DE9" s="290">
        <f t="shared" si="17"/>
        <v>0.8989932885906039</v>
      </c>
      <c r="DF9" s="290">
        <f t="shared" si="17"/>
        <v>0.90845637583892602</v>
      </c>
      <c r="DG9" s="290">
        <f t="shared" si="17"/>
        <v>0.91791946308724814</v>
      </c>
      <c r="DH9" s="290">
        <f t="shared" si="17"/>
        <v>0.92738255033557049</v>
      </c>
      <c r="DI9" s="290">
        <f t="shared" si="17"/>
        <v>0.93684563758389261</v>
      </c>
      <c r="DJ9" s="290">
        <f t="shared" si="17"/>
        <v>0.94630872483221473</v>
      </c>
      <c r="DK9" s="290">
        <f t="shared" si="17"/>
        <v>0.95577181208053685</v>
      </c>
      <c r="DL9" s="290">
        <f t="shared" si="17"/>
        <v>0.96523489932885898</v>
      </c>
      <c r="DM9" s="290">
        <f t="shared" si="17"/>
        <v>0.97469798657718121</v>
      </c>
      <c r="DN9" s="290">
        <f t="shared" si="17"/>
        <v>0.98416107382550333</v>
      </c>
      <c r="DO9" s="290">
        <f t="shared" si="17"/>
        <v>0.99362416107382545</v>
      </c>
      <c r="DP9" s="290">
        <f t="shared" si="17"/>
        <v>1.0030872483221476</v>
      </c>
      <c r="DQ9" s="290">
        <f t="shared" si="17"/>
        <v>1.0125503355704697</v>
      </c>
      <c r="DR9" s="290">
        <f t="shared" si="17"/>
        <v>1.0220134228187918</v>
      </c>
      <c r="DS9" s="290">
        <f t="shared" si="17"/>
        <v>1.0314765100671142</v>
      </c>
      <c r="DT9" s="290">
        <f t="shared" si="17"/>
        <v>1.0409395973154363</v>
      </c>
      <c r="DU9" s="290">
        <f t="shared" si="17"/>
        <v>1.0504026845637584</v>
      </c>
      <c r="DV9" s="290">
        <f t="shared" si="17"/>
        <v>1.0598657718120803</v>
      </c>
      <c r="DW9" s="290">
        <f t="shared" si="17"/>
        <v>1.0693288590604026</v>
      </c>
      <c r="DX9" s="290">
        <f t="shared" si="17"/>
        <v>1.0787919463087248</v>
      </c>
      <c r="DY9" s="290">
        <f t="shared" si="17"/>
        <v>1.0882550335570469</v>
      </c>
      <c r="DZ9" s="290">
        <f t="shared" si="17"/>
        <v>1.097718120805369</v>
      </c>
      <c r="EA9" s="290">
        <f t="shared" si="17"/>
        <v>1.1071812080536909</v>
      </c>
      <c r="EB9" s="290">
        <f t="shared" si="17"/>
        <v>1.1166442953020133</v>
      </c>
      <c r="EC9" s="290">
        <f t="shared" si="17"/>
        <v>1.1261073825503354</v>
      </c>
      <c r="ED9" s="290">
        <f t="shared" si="17"/>
        <v>1.1355704697986575</v>
      </c>
      <c r="EE9" s="290">
        <f t="shared" si="17"/>
        <v>1.1450335570469798</v>
      </c>
      <c r="EF9" s="290">
        <f t="shared" si="17"/>
        <v>1.154496644295302</v>
      </c>
      <c r="EG9" s="290">
        <f t="shared" si="17"/>
        <v>1.1639597315436241</v>
      </c>
      <c r="EH9" s="290">
        <f t="shared" si="17"/>
        <v>1.1734228187919464</v>
      </c>
      <c r="EI9" s="290">
        <f t="shared" si="17"/>
        <v>1.1828859060402683</v>
      </c>
      <c r="EJ9" s="290">
        <f t="shared" si="17"/>
        <v>1.1923489932885905</v>
      </c>
      <c r="EK9" s="290">
        <f t="shared" si="17"/>
        <v>1.2018120805369126</v>
      </c>
      <c r="EL9" s="290">
        <f t="shared" si="17"/>
        <v>1.2112751677852347</v>
      </c>
      <c r="EM9" s="290">
        <f t="shared" si="18"/>
        <v>1.220738255033557</v>
      </c>
      <c r="EN9" s="290">
        <f t="shared" si="18"/>
        <v>1.2302013422818792</v>
      </c>
      <c r="EO9" s="290">
        <f t="shared" si="18"/>
        <v>1.2396644295302013</v>
      </c>
      <c r="EP9" s="290">
        <f t="shared" si="18"/>
        <v>1.2491275167785234</v>
      </c>
      <c r="EQ9" s="290">
        <f t="shared" si="18"/>
        <v>1.2585906040268455</v>
      </c>
      <c r="ER9" s="290">
        <f t="shared" si="18"/>
        <v>1.2680536912751679</v>
      </c>
      <c r="ES9" s="290">
        <f t="shared" si="18"/>
        <v>1.2775167785234898</v>
      </c>
      <c r="ET9" s="290">
        <f t="shared" si="18"/>
        <v>1.2869798657718121</v>
      </c>
      <c r="EU9" s="290">
        <f t="shared" si="18"/>
        <v>1.2964429530201342</v>
      </c>
      <c r="EV9" s="290">
        <f t="shared" si="18"/>
        <v>1.3059060402684564</v>
      </c>
      <c r="EW9" s="290">
        <f t="shared" si="18"/>
        <v>1.3153691275167785</v>
      </c>
      <c r="EX9" s="290">
        <f t="shared" si="18"/>
        <v>1.3248322147651004</v>
      </c>
      <c r="EY9" s="290">
        <f t="shared" si="18"/>
        <v>1.3342953020134227</v>
      </c>
      <c r="EZ9" s="290">
        <f t="shared" si="18"/>
        <v>1.3437583892617448</v>
      </c>
      <c r="FA9" s="290">
        <f t="shared" si="18"/>
        <v>1.353221476510067</v>
      </c>
      <c r="FB9" s="290">
        <f t="shared" si="18"/>
        <v>1.3626845637583893</v>
      </c>
      <c r="FC9" s="290">
        <f t="shared" si="18"/>
        <v>1.3721476510067114</v>
      </c>
      <c r="FD9" s="290">
        <f t="shared" si="18"/>
        <v>1.3816107382550333</v>
      </c>
      <c r="FE9" s="290">
        <f t="shared" si="18"/>
        <v>1.3910738255033559</v>
      </c>
      <c r="FF9" s="290">
        <f t="shared" si="18"/>
        <v>1.4005369127516778</v>
      </c>
      <c r="FG9" s="290">
        <f t="shared" si="18"/>
        <v>1.41</v>
      </c>
    </row>
    <row r="10" spans="1:163" x14ac:dyDescent="0.2">
      <c r="A10" s="108"/>
      <c r="B10" s="114" t="s">
        <v>85</v>
      </c>
      <c r="C10" s="96">
        <f>IF(G10/2&gt;40,40,IF(G10/2&gt;30,30,IF(G10/2&gt;20,20,IF(G10/2&gt;10,10,5))))</f>
        <v>40</v>
      </c>
      <c r="D10" s="97">
        <f>E10/2*F10/2*2*PI()/60</f>
        <v>324.07805876452574</v>
      </c>
      <c r="E10" s="107">
        <v>19649</v>
      </c>
      <c r="F10" s="107">
        <v>0.63</v>
      </c>
      <c r="G10" s="107">
        <v>107</v>
      </c>
      <c r="H10" s="107">
        <v>3.1</v>
      </c>
      <c r="I10" s="107">
        <v>12</v>
      </c>
      <c r="J10" s="107">
        <f t="shared" si="12"/>
        <v>107</v>
      </c>
      <c r="K10" s="136">
        <f t="shared" si="13"/>
        <v>0.63</v>
      </c>
      <c r="L10" s="97">
        <f t="shared" si="14"/>
        <v>1637.4166666666667</v>
      </c>
      <c r="M10" s="96">
        <f t="shared" si="15"/>
        <v>5.88785046728972E-3</v>
      </c>
      <c r="N10" s="290">
        <f t="shared" si="6"/>
        <v>0</v>
      </c>
      <c r="O10" s="290">
        <f t="shared" si="16"/>
        <v>4.2281879194630868E-3</v>
      </c>
      <c r="P10" s="290">
        <f t="shared" si="16"/>
        <v>8.4563758389261737E-3</v>
      </c>
      <c r="Q10" s="290">
        <f t="shared" si="16"/>
        <v>1.2684563758389259E-2</v>
      </c>
      <c r="R10" s="290">
        <f t="shared" si="16"/>
        <v>1.6912751677852347E-2</v>
      </c>
      <c r="S10" s="290">
        <f t="shared" si="16"/>
        <v>2.1140939597315438E-2</v>
      </c>
      <c r="T10" s="290">
        <f t="shared" si="16"/>
        <v>2.5369127516778518E-2</v>
      </c>
      <c r="U10" s="290">
        <f t="shared" si="16"/>
        <v>2.9597315436241611E-2</v>
      </c>
      <c r="V10" s="290">
        <f t="shared" si="16"/>
        <v>3.3825503355704695E-2</v>
      </c>
      <c r="W10" s="290">
        <f t="shared" si="16"/>
        <v>3.8053691275167785E-2</v>
      </c>
      <c r="X10" s="290">
        <f t="shared" si="16"/>
        <v>4.2281879194630875E-2</v>
      </c>
      <c r="Y10" s="290">
        <f t="shared" si="16"/>
        <v>4.6510067114093966E-2</v>
      </c>
      <c r="Z10" s="290">
        <f t="shared" si="16"/>
        <v>5.0738255033557035E-2</v>
      </c>
      <c r="AA10" s="290">
        <f t="shared" si="16"/>
        <v>5.4966442953020132E-2</v>
      </c>
      <c r="AB10" s="290">
        <f t="shared" si="16"/>
        <v>5.9194630872483223E-2</v>
      </c>
      <c r="AC10" s="290">
        <f t="shared" si="16"/>
        <v>6.3422818791946306E-2</v>
      </c>
      <c r="AD10" s="290">
        <f t="shared" si="16"/>
        <v>6.7651006711409389E-2</v>
      </c>
      <c r="AE10" s="290">
        <f t="shared" si="16"/>
        <v>7.1879194630872487E-2</v>
      </c>
      <c r="AF10" s="290">
        <f t="shared" si="16"/>
        <v>7.610738255033557E-2</v>
      </c>
      <c r="AG10" s="290">
        <f t="shared" si="16"/>
        <v>8.0335570469798667E-2</v>
      </c>
      <c r="AH10" s="290">
        <f t="shared" si="16"/>
        <v>8.4563758389261751E-2</v>
      </c>
      <c r="AI10" s="290">
        <f t="shared" si="16"/>
        <v>8.8791946308724834E-2</v>
      </c>
      <c r="AJ10" s="290">
        <f t="shared" si="16"/>
        <v>9.3020134228187931E-2</v>
      </c>
      <c r="AK10" s="290">
        <f t="shared" si="16"/>
        <v>9.7248322147651001E-2</v>
      </c>
      <c r="AL10" s="290">
        <f t="shared" si="16"/>
        <v>0.10147651006711407</v>
      </c>
      <c r="AM10" s="290">
        <f t="shared" si="16"/>
        <v>0.10570469798657718</v>
      </c>
      <c r="AN10" s="290">
        <f t="shared" si="16"/>
        <v>0.10993288590604026</v>
      </c>
      <c r="AO10" s="290">
        <f t="shared" si="16"/>
        <v>0.11416107382550335</v>
      </c>
      <c r="AP10" s="290">
        <f t="shared" si="16"/>
        <v>0.11838926174496645</v>
      </c>
      <c r="AQ10" s="290">
        <f t="shared" si="16"/>
        <v>0.12261744966442953</v>
      </c>
      <c r="AR10" s="290">
        <f t="shared" si="16"/>
        <v>0.12684563758389261</v>
      </c>
      <c r="AS10" s="290">
        <f t="shared" si="16"/>
        <v>0.1310738255033557</v>
      </c>
      <c r="AT10" s="290">
        <f t="shared" si="16"/>
        <v>0.13530201342281878</v>
      </c>
      <c r="AU10" s="290">
        <f t="shared" si="16"/>
        <v>0.13953020134228189</v>
      </c>
      <c r="AV10" s="290">
        <f t="shared" si="16"/>
        <v>0.14375838926174497</v>
      </c>
      <c r="AW10" s="290">
        <f t="shared" si="16"/>
        <v>0.14798657718120806</v>
      </c>
      <c r="AX10" s="290">
        <f t="shared" si="16"/>
        <v>0.15221476510067114</v>
      </c>
      <c r="AY10" s="290">
        <f t="shared" si="16"/>
        <v>0.15644295302013422</v>
      </c>
      <c r="AZ10" s="290">
        <f t="shared" si="16"/>
        <v>0.16067114093959733</v>
      </c>
      <c r="BA10" s="290">
        <f t="shared" si="16"/>
        <v>0.16489932885906042</v>
      </c>
      <c r="BB10" s="290">
        <f t="shared" si="16"/>
        <v>0.1691275167785235</v>
      </c>
      <c r="BC10" s="290">
        <f t="shared" si="16"/>
        <v>0.17335570469798658</v>
      </c>
      <c r="BD10" s="290">
        <f t="shared" si="16"/>
        <v>0.17758389261744967</v>
      </c>
      <c r="BE10" s="290">
        <f t="shared" si="16"/>
        <v>0.18181208053691278</v>
      </c>
      <c r="BF10" s="290">
        <f t="shared" si="16"/>
        <v>0.18604026845637586</v>
      </c>
      <c r="BG10" s="290">
        <f t="shared" si="16"/>
        <v>0.19026845637583895</v>
      </c>
      <c r="BH10" s="290">
        <f t="shared" si="16"/>
        <v>0.194496644295302</v>
      </c>
      <c r="BI10" s="290">
        <f t="shared" si="16"/>
        <v>0.19872483221476506</v>
      </c>
      <c r="BJ10" s="290">
        <f t="shared" si="16"/>
        <v>0.20295302013422814</v>
      </c>
      <c r="BK10" s="290">
        <f t="shared" si="16"/>
        <v>0.20718120805369128</v>
      </c>
      <c r="BL10" s="290">
        <f t="shared" si="16"/>
        <v>0.21140939597315436</v>
      </c>
      <c r="BM10" s="290">
        <f t="shared" si="16"/>
        <v>0.21563758389261745</v>
      </c>
      <c r="BN10" s="290">
        <f t="shared" si="16"/>
        <v>0.21986577181208053</v>
      </c>
      <c r="BO10" s="290">
        <f t="shared" si="16"/>
        <v>0.22409395973154361</v>
      </c>
      <c r="BP10" s="290">
        <f t="shared" si="16"/>
        <v>0.2283221476510067</v>
      </c>
      <c r="BQ10" s="290">
        <f t="shared" si="16"/>
        <v>0.23255033557046981</v>
      </c>
      <c r="BR10" s="290">
        <f t="shared" si="16"/>
        <v>0.23677852348993289</v>
      </c>
      <c r="BS10" s="290">
        <f t="shared" si="16"/>
        <v>0.24100671140939597</v>
      </c>
      <c r="BT10" s="290">
        <f t="shared" si="16"/>
        <v>0.24523489932885906</v>
      </c>
      <c r="BU10" s="290">
        <f t="shared" si="16"/>
        <v>0.24946308724832214</v>
      </c>
      <c r="BV10" s="290">
        <f t="shared" si="16"/>
        <v>0.25369127516778522</v>
      </c>
      <c r="BW10" s="290">
        <f t="shared" si="16"/>
        <v>0.25791946308724834</v>
      </c>
      <c r="BX10" s="290">
        <f t="shared" si="16"/>
        <v>0.26214765100671139</v>
      </c>
      <c r="BY10" s="290">
        <f t="shared" si="16"/>
        <v>0.2663758389261745</v>
      </c>
      <c r="BZ10" s="290">
        <f t="shared" ref="O10:BZ14" si="21">(MIN((BZ$5/$O$4*($G10-$H10))/($J10-$H10),1) * ($J10-$H10))/($J10-$H10)*$K10</f>
        <v>0.27060402684563756</v>
      </c>
      <c r="CA10" s="290">
        <f t="shared" si="17"/>
        <v>0.27483221476510067</v>
      </c>
      <c r="CB10" s="290">
        <f t="shared" si="17"/>
        <v>0.27906040268456378</v>
      </c>
      <c r="CC10" s="290">
        <f t="shared" si="17"/>
        <v>0.28328859060402684</v>
      </c>
      <c r="CD10" s="290">
        <f t="shared" si="17"/>
        <v>0.28751677852348995</v>
      </c>
      <c r="CE10" s="290">
        <f t="shared" si="17"/>
        <v>0.291744966442953</v>
      </c>
      <c r="CF10" s="290">
        <f t="shared" si="17"/>
        <v>0.29597315436241611</v>
      </c>
      <c r="CG10" s="290">
        <f t="shared" si="17"/>
        <v>0.30020134228187917</v>
      </c>
      <c r="CH10" s="290">
        <f t="shared" si="17"/>
        <v>0.30442953020134228</v>
      </c>
      <c r="CI10" s="290">
        <f t="shared" si="17"/>
        <v>0.30865771812080539</v>
      </c>
      <c r="CJ10" s="290">
        <f t="shared" si="17"/>
        <v>0.31288590604026845</v>
      </c>
      <c r="CK10" s="290">
        <f t="shared" si="17"/>
        <v>0.31711409395973156</v>
      </c>
      <c r="CL10" s="290">
        <f t="shared" si="17"/>
        <v>0.32134228187919467</v>
      </c>
      <c r="CM10" s="290">
        <f t="shared" si="17"/>
        <v>0.32557046979865772</v>
      </c>
      <c r="CN10" s="290">
        <f t="shared" si="17"/>
        <v>0.32979865771812084</v>
      </c>
      <c r="CO10" s="290">
        <f t="shared" si="17"/>
        <v>0.33402684563758389</v>
      </c>
      <c r="CP10" s="290">
        <f t="shared" si="17"/>
        <v>0.338255033557047</v>
      </c>
      <c r="CQ10" s="290">
        <f t="shared" si="17"/>
        <v>0.34248322147651006</v>
      </c>
      <c r="CR10" s="290">
        <f t="shared" si="17"/>
        <v>0.34671140939597317</v>
      </c>
      <c r="CS10" s="290">
        <f t="shared" si="17"/>
        <v>0.35093959731543622</v>
      </c>
      <c r="CT10" s="290">
        <f t="shared" si="17"/>
        <v>0.35516778523489934</v>
      </c>
      <c r="CU10" s="290">
        <f t="shared" si="17"/>
        <v>0.35939597315436239</v>
      </c>
      <c r="CV10" s="290">
        <f t="shared" si="17"/>
        <v>0.36362416107382556</v>
      </c>
      <c r="CW10" s="290">
        <f t="shared" si="17"/>
        <v>0.36785234899328861</v>
      </c>
      <c r="CX10" s="290">
        <f t="shared" si="17"/>
        <v>0.37208053691275172</v>
      </c>
      <c r="CY10" s="290">
        <f t="shared" si="17"/>
        <v>0.37630872483221478</v>
      </c>
      <c r="CZ10" s="290">
        <f t="shared" si="17"/>
        <v>0.38053691275167789</v>
      </c>
      <c r="DA10" s="290">
        <f t="shared" si="17"/>
        <v>0.38476510067114095</v>
      </c>
      <c r="DB10" s="290">
        <f t="shared" si="17"/>
        <v>0.388993288590604</v>
      </c>
      <c r="DC10" s="290">
        <f t="shared" si="17"/>
        <v>0.39322147651006711</v>
      </c>
      <c r="DD10" s="290">
        <f t="shared" si="17"/>
        <v>0.39744966442953011</v>
      </c>
      <c r="DE10" s="290">
        <f t="shared" si="17"/>
        <v>0.40167785234899323</v>
      </c>
      <c r="DF10" s="290">
        <f t="shared" si="17"/>
        <v>0.40590604026845628</v>
      </c>
      <c r="DG10" s="290">
        <f t="shared" si="17"/>
        <v>0.41013422818791934</v>
      </c>
      <c r="DH10" s="290">
        <f t="shared" si="17"/>
        <v>0.41436241610738256</v>
      </c>
      <c r="DI10" s="290">
        <f t="shared" si="17"/>
        <v>0.41859060402684567</v>
      </c>
      <c r="DJ10" s="290">
        <f t="shared" si="17"/>
        <v>0.42281879194630873</v>
      </c>
      <c r="DK10" s="290">
        <f t="shared" si="17"/>
        <v>0.42704697986577184</v>
      </c>
      <c r="DL10" s="290">
        <f t="shared" si="17"/>
        <v>0.43127516778523489</v>
      </c>
      <c r="DM10" s="290">
        <f t="shared" si="17"/>
        <v>0.435503355704698</v>
      </c>
      <c r="DN10" s="290">
        <f t="shared" si="17"/>
        <v>0.43973154362416106</v>
      </c>
      <c r="DO10" s="290">
        <f t="shared" si="17"/>
        <v>0.44395973154362417</v>
      </c>
      <c r="DP10" s="290">
        <f t="shared" si="17"/>
        <v>0.44818791946308723</v>
      </c>
      <c r="DQ10" s="290">
        <f t="shared" si="17"/>
        <v>0.45241610738255034</v>
      </c>
      <c r="DR10" s="290">
        <f t="shared" si="17"/>
        <v>0.45664429530201339</v>
      </c>
      <c r="DS10" s="290">
        <f t="shared" si="17"/>
        <v>0.46087248322147656</v>
      </c>
      <c r="DT10" s="290">
        <f t="shared" si="17"/>
        <v>0.46510067114093961</v>
      </c>
      <c r="DU10" s="290">
        <f t="shared" si="17"/>
        <v>0.46932885906040273</v>
      </c>
      <c r="DV10" s="290">
        <f t="shared" si="17"/>
        <v>0.47355704697986578</v>
      </c>
      <c r="DW10" s="290">
        <f t="shared" si="17"/>
        <v>0.47778523489932889</v>
      </c>
      <c r="DX10" s="290">
        <f t="shared" si="17"/>
        <v>0.48201342281879195</v>
      </c>
      <c r="DY10" s="290">
        <f t="shared" si="17"/>
        <v>0.48624161073825506</v>
      </c>
      <c r="DZ10" s="290">
        <f t="shared" si="17"/>
        <v>0.49046979865771811</v>
      </c>
      <c r="EA10" s="290">
        <f t="shared" si="17"/>
        <v>0.49469798657718117</v>
      </c>
      <c r="EB10" s="290">
        <f t="shared" si="17"/>
        <v>0.49892617449664428</v>
      </c>
      <c r="EC10" s="290">
        <f t="shared" si="17"/>
        <v>0.50315436241610734</v>
      </c>
      <c r="ED10" s="290">
        <f t="shared" si="17"/>
        <v>0.50738255033557045</v>
      </c>
      <c r="EE10" s="290">
        <f t="shared" si="17"/>
        <v>0.51161073825503356</v>
      </c>
      <c r="EF10" s="290">
        <f t="shared" si="17"/>
        <v>0.51583892617449667</v>
      </c>
      <c r="EG10" s="290">
        <f t="shared" si="17"/>
        <v>0.52006711409395978</v>
      </c>
      <c r="EH10" s="290">
        <f t="shared" si="17"/>
        <v>0.52429530201342278</v>
      </c>
      <c r="EI10" s="290">
        <f t="shared" si="17"/>
        <v>0.52852348993288589</v>
      </c>
      <c r="EJ10" s="290">
        <f t="shared" si="17"/>
        <v>0.532751677852349</v>
      </c>
      <c r="EK10" s="290">
        <f t="shared" si="17"/>
        <v>0.53697986577181211</v>
      </c>
      <c r="EL10" s="290">
        <f t="shared" ref="CA10:EL14" si="22">(MIN((EL$5/$O$4*($G10-$H10))/($J10-$H10),1) * ($J10-$H10))/($J10-$H10)*$K10</f>
        <v>0.54120805369127511</v>
      </c>
      <c r="EM10" s="290">
        <f t="shared" si="18"/>
        <v>0.54543624161073823</v>
      </c>
      <c r="EN10" s="290">
        <f t="shared" si="18"/>
        <v>0.54966442953020134</v>
      </c>
      <c r="EO10" s="290">
        <f t="shared" si="18"/>
        <v>0.55389261744966445</v>
      </c>
      <c r="EP10" s="290">
        <f t="shared" si="18"/>
        <v>0.55812080536912756</v>
      </c>
      <c r="EQ10" s="290">
        <f t="shared" si="18"/>
        <v>0.56234899328859067</v>
      </c>
      <c r="ER10" s="290">
        <f t="shared" si="18"/>
        <v>0.56657718120805367</v>
      </c>
      <c r="ES10" s="290">
        <f t="shared" si="18"/>
        <v>0.57080536912751678</v>
      </c>
      <c r="ET10" s="290">
        <f t="shared" si="18"/>
        <v>0.57503355704697989</v>
      </c>
      <c r="EU10" s="290">
        <f t="shared" si="18"/>
        <v>0.579261744966443</v>
      </c>
      <c r="EV10" s="290">
        <f t="shared" si="18"/>
        <v>0.583489932885906</v>
      </c>
      <c r="EW10" s="290">
        <f t="shared" si="18"/>
        <v>0.58771812080536912</v>
      </c>
      <c r="EX10" s="290">
        <f t="shared" si="18"/>
        <v>0.59194630872483223</v>
      </c>
      <c r="EY10" s="290">
        <f t="shared" si="18"/>
        <v>0.59617449664429534</v>
      </c>
      <c r="EZ10" s="290">
        <f t="shared" si="18"/>
        <v>0.60040268456375834</v>
      </c>
      <c r="FA10" s="290">
        <f t="shared" si="18"/>
        <v>0.60463087248322145</v>
      </c>
      <c r="FB10" s="290">
        <f t="shared" si="18"/>
        <v>0.60885906040268456</v>
      </c>
      <c r="FC10" s="290">
        <f t="shared" si="18"/>
        <v>0.61308724832214767</v>
      </c>
      <c r="FD10" s="290">
        <f t="shared" si="18"/>
        <v>0.61731543624161078</v>
      </c>
      <c r="FE10" s="290">
        <f t="shared" si="18"/>
        <v>0.62154362416107389</v>
      </c>
      <c r="FF10" s="290">
        <f t="shared" si="18"/>
        <v>0.62577181208053689</v>
      </c>
      <c r="FG10" s="290">
        <f t="shared" si="18"/>
        <v>0.63</v>
      </c>
    </row>
    <row r="11" spans="1:163" x14ac:dyDescent="0.2">
      <c r="A11" s="108"/>
      <c r="B11" s="114" t="s">
        <v>252</v>
      </c>
      <c r="C11" s="96"/>
      <c r="D11" s="97">
        <f t="shared" ref="D11:D12" si="23">E11/2*F11/2*2*PI()/60</f>
        <v>10.471975511965978</v>
      </c>
      <c r="E11" s="107">
        <v>125</v>
      </c>
      <c r="F11" s="107">
        <v>3.2</v>
      </c>
      <c r="G11" s="107">
        <v>4.4000000000000004</v>
      </c>
      <c r="H11" s="107">
        <v>0.25</v>
      </c>
      <c r="I11" s="107">
        <v>12</v>
      </c>
      <c r="J11" s="107">
        <f t="shared" si="12"/>
        <v>4.4000000000000004</v>
      </c>
      <c r="K11" s="136">
        <f t="shared" si="13"/>
        <v>3.2</v>
      </c>
      <c r="L11" s="97">
        <f t="shared" si="14"/>
        <v>10.416666666666666</v>
      </c>
      <c r="M11" s="96">
        <f t="shared" si="15"/>
        <v>0.72727272727272729</v>
      </c>
      <c r="N11" s="290">
        <f t="shared" si="6"/>
        <v>0</v>
      </c>
      <c r="O11" s="290">
        <f t="shared" si="21"/>
        <v>2.1476510067114096E-2</v>
      </c>
      <c r="P11" s="290">
        <f t="shared" si="21"/>
        <v>4.2953020134228193E-2</v>
      </c>
      <c r="Q11" s="290">
        <f t="shared" si="21"/>
        <v>6.4429530201342275E-2</v>
      </c>
      <c r="R11" s="290">
        <f t="shared" si="21"/>
        <v>8.5906040268456385E-2</v>
      </c>
      <c r="S11" s="290">
        <f t="shared" si="21"/>
        <v>0.10738255033557048</v>
      </c>
      <c r="T11" s="290">
        <f t="shared" si="21"/>
        <v>0.12885906040268455</v>
      </c>
      <c r="U11" s="290">
        <f t="shared" si="21"/>
        <v>0.15033557046979867</v>
      </c>
      <c r="V11" s="290">
        <f t="shared" si="21"/>
        <v>0.17181208053691277</v>
      </c>
      <c r="W11" s="290">
        <f t="shared" si="21"/>
        <v>0.19328859060402687</v>
      </c>
      <c r="X11" s="290">
        <f t="shared" si="21"/>
        <v>0.21476510067114096</v>
      </c>
      <c r="Y11" s="290">
        <f t="shared" si="21"/>
        <v>0.23624161073825506</v>
      </c>
      <c r="Z11" s="290">
        <f t="shared" si="21"/>
        <v>0.2577181208053691</v>
      </c>
      <c r="AA11" s="290">
        <f t="shared" si="21"/>
        <v>0.27919463087248325</v>
      </c>
      <c r="AB11" s="290">
        <f t="shared" si="21"/>
        <v>0.30067114093959735</v>
      </c>
      <c r="AC11" s="290">
        <f t="shared" si="21"/>
        <v>0.32214765100671139</v>
      </c>
      <c r="AD11" s="290">
        <f t="shared" si="21"/>
        <v>0.34362416107382554</v>
      </c>
      <c r="AE11" s="290">
        <f t="shared" si="21"/>
        <v>0.36510067114093964</v>
      </c>
      <c r="AF11" s="290">
        <f t="shared" si="21"/>
        <v>0.38657718120805373</v>
      </c>
      <c r="AG11" s="290">
        <f t="shared" si="21"/>
        <v>0.40805369127516783</v>
      </c>
      <c r="AH11" s="290">
        <f t="shared" si="21"/>
        <v>0.42953020134228193</v>
      </c>
      <c r="AI11" s="290">
        <f t="shared" si="21"/>
        <v>0.45100671140939597</v>
      </c>
      <c r="AJ11" s="290">
        <f t="shared" si="21"/>
        <v>0.47248322147651012</v>
      </c>
      <c r="AK11" s="290">
        <f t="shared" si="21"/>
        <v>0.49395973154362416</v>
      </c>
      <c r="AL11" s="290">
        <f t="shared" si="21"/>
        <v>0.5154362416107382</v>
      </c>
      <c r="AM11" s="290">
        <f t="shared" si="21"/>
        <v>0.53691275167785235</v>
      </c>
      <c r="AN11" s="290">
        <f t="shared" si="21"/>
        <v>0.5583892617449665</v>
      </c>
      <c r="AO11" s="290">
        <f t="shared" si="21"/>
        <v>0.57986577181208054</v>
      </c>
      <c r="AP11" s="290">
        <f t="shared" si="21"/>
        <v>0.6013422818791947</v>
      </c>
      <c r="AQ11" s="290">
        <f t="shared" si="21"/>
        <v>0.62281879194630874</v>
      </c>
      <c r="AR11" s="290">
        <f t="shared" si="21"/>
        <v>0.64429530201342278</v>
      </c>
      <c r="AS11" s="290">
        <f t="shared" si="21"/>
        <v>0.66577181208053693</v>
      </c>
      <c r="AT11" s="290">
        <f t="shared" si="21"/>
        <v>0.68724832214765108</v>
      </c>
      <c r="AU11" s="290">
        <f t="shared" si="21"/>
        <v>0.70872483221476523</v>
      </c>
      <c r="AV11" s="290">
        <f t="shared" si="21"/>
        <v>0.73020134228187927</v>
      </c>
      <c r="AW11" s="290">
        <f t="shared" si="21"/>
        <v>0.75167785234899331</v>
      </c>
      <c r="AX11" s="290">
        <f t="shared" si="21"/>
        <v>0.77315436241610747</v>
      </c>
      <c r="AY11" s="290">
        <f t="shared" si="21"/>
        <v>0.79463087248322151</v>
      </c>
      <c r="AZ11" s="290">
        <f t="shared" si="21"/>
        <v>0.81610738255033566</v>
      </c>
      <c r="BA11" s="290">
        <f t="shared" si="21"/>
        <v>0.8375838926174497</v>
      </c>
      <c r="BB11" s="290">
        <f t="shared" si="21"/>
        <v>0.85906040268456385</v>
      </c>
      <c r="BC11" s="290">
        <f t="shared" si="21"/>
        <v>0.88053691275167789</v>
      </c>
      <c r="BD11" s="290">
        <f t="shared" si="21"/>
        <v>0.90201342281879193</v>
      </c>
      <c r="BE11" s="290">
        <f t="shared" si="21"/>
        <v>0.9234899328859062</v>
      </c>
      <c r="BF11" s="290">
        <f t="shared" si="21"/>
        <v>0.94496644295302024</v>
      </c>
      <c r="BG11" s="290">
        <f t="shared" si="21"/>
        <v>0.96644295302013428</v>
      </c>
      <c r="BH11" s="290">
        <f t="shared" si="21"/>
        <v>0.98791946308724832</v>
      </c>
      <c r="BI11" s="290">
        <f t="shared" si="21"/>
        <v>1.0093959731543625</v>
      </c>
      <c r="BJ11" s="290">
        <f t="shared" si="21"/>
        <v>1.0308724832214764</v>
      </c>
      <c r="BK11" s="290">
        <f t="shared" si="21"/>
        <v>1.0523489932885908</v>
      </c>
      <c r="BL11" s="290">
        <f t="shared" si="21"/>
        <v>1.0738255033557047</v>
      </c>
      <c r="BM11" s="290">
        <f t="shared" si="21"/>
        <v>1.0953020134228189</v>
      </c>
      <c r="BN11" s="290">
        <f t="shared" si="21"/>
        <v>1.116778523489933</v>
      </c>
      <c r="BO11" s="290">
        <f t="shared" si="21"/>
        <v>1.1382550335570469</v>
      </c>
      <c r="BP11" s="290">
        <f t="shared" si="21"/>
        <v>1.1597315436241611</v>
      </c>
      <c r="BQ11" s="290">
        <f t="shared" si="21"/>
        <v>1.1812080536912752</v>
      </c>
      <c r="BR11" s="290">
        <f t="shared" si="21"/>
        <v>1.2026845637583894</v>
      </c>
      <c r="BS11" s="290">
        <f t="shared" si="21"/>
        <v>1.2241610738255035</v>
      </c>
      <c r="BT11" s="290">
        <f t="shared" si="21"/>
        <v>1.2456375838926175</v>
      </c>
      <c r="BU11" s="290">
        <f t="shared" si="21"/>
        <v>1.2671140939597316</v>
      </c>
      <c r="BV11" s="290">
        <f t="shared" si="21"/>
        <v>1.2885906040268456</v>
      </c>
      <c r="BW11" s="290">
        <f t="shared" si="21"/>
        <v>1.3100671140939599</v>
      </c>
      <c r="BX11" s="290">
        <f t="shared" si="21"/>
        <v>1.3315436241610739</v>
      </c>
      <c r="BY11" s="290">
        <f t="shared" si="21"/>
        <v>1.353020134228188</v>
      </c>
      <c r="BZ11" s="290">
        <f t="shared" si="21"/>
        <v>1.3744966442953022</v>
      </c>
      <c r="CA11" s="290">
        <f t="shared" si="22"/>
        <v>1.3959731543624161</v>
      </c>
      <c r="CB11" s="290">
        <f t="shared" si="22"/>
        <v>1.4174496644295305</v>
      </c>
      <c r="CC11" s="290">
        <f t="shared" si="22"/>
        <v>1.4389261744966444</v>
      </c>
      <c r="CD11" s="290">
        <f t="shared" si="22"/>
        <v>1.4604026845637585</v>
      </c>
      <c r="CE11" s="290">
        <f t="shared" si="22"/>
        <v>1.4818791946308725</v>
      </c>
      <c r="CF11" s="290">
        <f t="shared" si="22"/>
        <v>1.5033557046979866</v>
      </c>
      <c r="CG11" s="290">
        <f t="shared" si="22"/>
        <v>1.5248322147651008</v>
      </c>
      <c r="CH11" s="290">
        <f t="shared" si="22"/>
        <v>1.5463087248322149</v>
      </c>
      <c r="CI11" s="290">
        <f t="shared" si="22"/>
        <v>1.5677852348993289</v>
      </c>
      <c r="CJ11" s="290">
        <f t="shared" si="22"/>
        <v>1.589261744966443</v>
      </c>
      <c r="CK11" s="290">
        <f t="shared" si="22"/>
        <v>1.6107382550335574</v>
      </c>
      <c r="CL11" s="290">
        <f t="shared" si="22"/>
        <v>1.6322147651006713</v>
      </c>
      <c r="CM11" s="290">
        <f t="shared" si="22"/>
        <v>1.6536912751677855</v>
      </c>
      <c r="CN11" s="290">
        <f t="shared" si="22"/>
        <v>1.6751677852348994</v>
      </c>
      <c r="CO11" s="290">
        <f t="shared" si="22"/>
        <v>1.6966442953020135</v>
      </c>
      <c r="CP11" s="290">
        <f t="shared" si="22"/>
        <v>1.7181208053691277</v>
      </c>
      <c r="CQ11" s="290">
        <f t="shared" si="22"/>
        <v>1.7395973154362416</v>
      </c>
      <c r="CR11" s="290">
        <f t="shared" si="22"/>
        <v>1.7610738255033558</v>
      </c>
      <c r="CS11" s="290">
        <f t="shared" si="22"/>
        <v>1.7825503355704697</v>
      </c>
      <c r="CT11" s="290">
        <f t="shared" si="22"/>
        <v>1.8040268456375839</v>
      </c>
      <c r="CU11" s="290">
        <f t="shared" si="22"/>
        <v>1.825503355704698</v>
      </c>
      <c r="CV11" s="290">
        <f t="shared" si="22"/>
        <v>1.8469798657718124</v>
      </c>
      <c r="CW11" s="290">
        <f t="shared" si="22"/>
        <v>1.8684563758389263</v>
      </c>
      <c r="CX11" s="290">
        <f t="shared" si="22"/>
        <v>1.8899328859060405</v>
      </c>
      <c r="CY11" s="290">
        <f t="shared" si="22"/>
        <v>1.9114093959731546</v>
      </c>
      <c r="CZ11" s="290">
        <f t="shared" si="22"/>
        <v>1.9328859060402686</v>
      </c>
      <c r="DA11" s="290">
        <f t="shared" si="22"/>
        <v>1.9543624161073827</v>
      </c>
      <c r="DB11" s="290">
        <f t="shared" si="22"/>
        <v>1.9758389261744966</v>
      </c>
      <c r="DC11" s="290">
        <f t="shared" si="22"/>
        <v>1.9973154362416108</v>
      </c>
      <c r="DD11" s="290">
        <f t="shared" si="22"/>
        <v>2.0187919463087249</v>
      </c>
      <c r="DE11" s="290">
        <f t="shared" si="22"/>
        <v>2.0402684563758391</v>
      </c>
      <c r="DF11" s="290">
        <f t="shared" si="22"/>
        <v>2.0617449664429528</v>
      </c>
      <c r="DG11" s="290">
        <f t="shared" si="22"/>
        <v>2.0832214765100669</v>
      </c>
      <c r="DH11" s="290">
        <f t="shared" si="22"/>
        <v>2.1046979865771815</v>
      </c>
      <c r="DI11" s="290">
        <f t="shared" si="22"/>
        <v>2.1261744966442957</v>
      </c>
      <c r="DJ11" s="290">
        <f t="shared" si="22"/>
        <v>2.1476510067114094</v>
      </c>
      <c r="DK11" s="290">
        <f t="shared" si="22"/>
        <v>2.1691275167785236</v>
      </c>
      <c r="DL11" s="290">
        <f t="shared" si="22"/>
        <v>2.1906040268456377</v>
      </c>
      <c r="DM11" s="290">
        <f t="shared" si="22"/>
        <v>2.2120805369127519</v>
      </c>
      <c r="DN11" s="290">
        <f t="shared" si="22"/>
        <v>2.233557046979866</v>
      </c>
      <c r="DO11" s="290">
        <f t="shared" si="22"/>
        <v>2.2550335570469797</v>
      </c>
      <c r="DP11" s="290">
        <f t="shared" si="22"/>
        <v>2.2765100671140939</v>
      </c>
      <c r="DQ11" s="290">
        <f t="shared" si="22"/>
        <v>2.297986577181208</v>
      </c>
      <c r="DR11" s="290">
        <f t="shared" si="22"/>
        <v>2.3194630872483222</v>
      </c>
      <c r="DS11" s="290">
        <f t="shared" si="22"/>
        <v>2.3409395973154363</v>
      </c>
      <c r="DT11" s="290">
        <f t="shared" si="22"/>
        <v>2.3624161073825505</v>
      </c>
      <c r="DU11" s="290">
        <f t="shared" si="22"/>
        <v>2.3838926174496646</v>
      </c>
      <c r="DV11" s="290">
        <f t="shared" si="22"/>
        <v>2.4053691275167788</v>
      </c>
      <c r="DW11" s="290">
        <f t="shared" si="22"/>
        <v>2.4268456375838929</v>
      </c>
      <c r="DX11" s="290">
        <f t="shared" si="22"/>
        <v>2.4483221476510071</v>
      </c>
      <c r="DY11" s="290">
        <f t="shared" si="22"/>
        <v>2.4697986577181208</v>
      </c>
      <c r="DZ11" s="290">
        <f t="shared" si="22"/>
        <v>2.4912751677852349</v>
      </c>
      <c r="EA11" s="290">
        <f t="shared" si="22"/>
        <v>2.5127516778523491</v>
      </c>
      <c r="EB11" s="290">
        <f t="shared" si="22"/>
        <v>2.5342281879194632</v>
      </c>
      <c r="EC11" s="290">
        <f t="shared" si="22"/>
        <v>2.5557046979865774</v>
      </c>
      <c r="ED11" s="290">
        <f t="shared" si="22"/>
        <v>2.5771812080536911</v>
      </c>
      <c r="EE11" s="290">
        <f t="shared" si="22"/>
        <v>2.5986577181208057</v>
      </c>
      <c r="EF11" s="290">
        <f t="shared" si="22"/>
        <v>2.6201342281879199</v>
      </c>
      <c r="EG11" s="290">
        <f t="shared" si="22"/>
        <v>2.641610738255034</v>
      </c>
      <c r="EH11" s="290">
        <f t="shared" si="22"/>
        <v>2.6630872483221477</v>
      </c>
      <c r="EI11" s="290">
        <f t="shared" si="22"/>
        <v>2.6845637583892619</v>
      </c>
      <c r="EJ11" s="290">
        <f t="shared" si="22"/>
        <v>2.706040268456376</v>
      </c>
      <c r="EK11" s="290">
        <f t="shared" si="22"/>
        <v>2.7275167785234902</v>
      </c>
      <c r="EL11" s="290">
        <f t="shared" si="22"/>
        <v>2.7489932885906043</v>
      </c>
      <c r="EM11" s="290">
        <f t="shared" si="18"/>
        <v>2.770469798657718</v>
      </c>
      <c r="EN11" s="290">
        <f t="shared" si="18"/>
        <v>2.7919463087248322</v>
      </c>
      <c r="EO11" s="290">
        <f t="shared" si="18"/>
        <v>2.8134228187919463</v>
      </c>
      <c r="EP11" s="290">
        <f t="shared" si="18"/>
        <v>2.8348993288590609</v>
      </c>
      <c r="EQ11" s="290">
        <f t="shared" si="18"/>
        <v>2.8563758389261746</v>
      </c>
      <c r="ER11" s="290">
        <f t="shared" si="18"/>
        <v>2.8778523489932888</v>
      </c>
      <c r="ES11" s="290">
        <f t="shared" si="18"/>
        <v>2.8993288590604029</v>
      </c>
      <c r="ET11" s="290">
        <f t="shared" si="18"/>
        <v>2.9208053691275171</v>
      </c>
      <c r="EU11" s="290">
        <f t="shared" si="18"/>
        <v>2.9422818791946312</v>
      </c>
      <c r="EV11" s="290">
        <f t="shared" si="18"/>
        <v>2.963758389261745</v>
      </c>
      <c r="EW11" s="290">
        <f t="shared" si="18"/>
        <v>2.9852348993288591</v>
      </c>
      <c r="EX11" s="290">
        <f t="shared" si="18"/>
        <v>3.0067114093959733</v>
      </c>
      <c r="EY11" s="290">
        <f t="shared" si="18"/>
        <v>3.0281879194630874</v>
      </c>
      <c r="EZ11" s="290">
        <f t="shared" si="18"/>
        <v>3.0496644295302016</v>
      </c>
      <c r="FA11" s="290">
        <f t="shared" si="18"/>
        <v>3.0711409395973153</v>
      </c>
      <c r="FB11" s="290">
        <f t="shared" si="18"/>
        <v>3.0926174496644299</v>
      </c>
      <c r="FC11" s="290">
        <f t="shared" si="18"/>
        <v>3.1140939597315445</v>
      </c>
      <c r="FD11" s="290">
        <f t="shared" si="18"/>
        <v>3.1355704697986577</v>
      </c>
      <c r="FE11" s="290">
        <f t="shared" si="18"/>
        <v>3.1570469798657719</v>
      </c>
      <c r="FF11" s="290">
        <f t="shared" si="18"/>
        <v>3.178523489932886</v>
      </c>
      <c r="FG11" s="290">
        <f t="shared" si="18"/>
        <v>3.2</v>
      </c>
    </row>
    <row r="12" spans="1:163" x14ac:dyDescent="0.2">
      <c r="A12" s="108"/>
      <c r="B12" s="114" t="s">
        <v>253</v>
      </c>
      <c r="C12" s="96"/>
      <c r="D12" s="97">
        <f t="shared" si="23"/>
        <v>16.493361431346415</v>
      </c>
      <c r="E12" s="107">
        <v>6000</v>
      </c>
      <c r="F12" s="107">
        <v>0.105</v>
      </c>
      <c r="G12" s="107">
        <v>8.5</v>
      </c>
      <c r="H12" s="107">
        <v>0.4</v>
      </c>
      <c r="I12" s="107">
        <v>12</v>
      </c>
      <c r="J12" s="107">
        <f t="shared" si="12"/>
        <v>8.5</v>
      </c>
      <c r="K12" s="136">
        <f t="shared" si="13"/>
        <v>0.105</v>
      </c>
      <c r="L12" s="97">
        <f t="shared" si="14"/>
        <v>500</v>
      </c>
      <c r="M12" s="96">
        <f t="shared" si="15"/>
        <v>1.2352941176470587E-2</v>
      </c>
      <c r="N12" s="290">
        <f t="shared" si="6"/>
        <v>0</v>
      </c>
      <c r="O12" s="290">
        <f t="shared" si="21"/>
        <v>7.0469798657718118E-4</v>
      </c>
      <c r="P12" s="290">
        <f t="shared" si="21"/>
        <v>1.4093959731543624E-3</v>
      </c>
      <c r="Q12" s="290">
        <f t="shared" si="21"/>
        <v>2.1140939597315434E-3</v>
      </c>
      <c r="R12" s="290">
        <f t="shared" si="21"/>
        <v>2.8187919463087247E-3</v>
      </c>
      <c r="S12" s="290">
        <f t="shared" si="21"/>
        <v>3.523489932885906E-3</v>
      </c>
      <c r="T12" s="290">
        <f t="shared" si="21"/>
        <v>4.2281879194630868E-3</v>
      </c>
      <c r="U12" s="290">
        <f t="shared" si="21"/>
        <v>4.9328859060402686E-3</v>
      </c>
      <c r="V12" s="290">
        <f t="shared" si="21"/>
        <v>5.6375838926174494E-3</v>
      </c>
      <c r="W12" s="290">
        <f t="shared" si="21"/>
        <v>6.3422818791946311E-3</v>
      </c>
      <c r="X12" s="290">
        <f t="shared" si="21"/>
        <v>7.046979865771812E-3</v>
      </c>
      <c r="Y12" s="290">
        <f t="shared" si="21"/>
        <v>7.7516778523489937E-3</v>
      </c>
      <c r="Z12" s="290">
        <f t="shared" si="21"/>
        <v>8.4563758389261737E-3</v>
      </c>
      <c r="AA12" s="290">
        <f t="shared" si="21"/>
        <v>9.1610738255033554E-3</v>
      </c>
      <c r="AB12" s="290">
        <f t="shared" si="21"/>
        <v>9.8657718120805371E-3</v>
      </c>
      <c r="AC12" s="290">
        <f t="shared" si="21"/>
        <v>1.0570469798657717E-2</v>
      </c>
      <c r="AD12" s="290">
        <f t="shared" si="21"/>
        <v>1.1275167785234899E-2</v>
      </c>
      <c r="AE12" s="290">
        <f t="shared" si="21"/>
        <v>1.1979865771812081E-2</v>
      </c>
      <c r="AF12" s="290">
        <f t="shared" si="21"/>
        <v>1.2684563758389262E-2</v>
      </c>
      <c r="AG12" s="290">
        <f t="shared" si="21"/>
        <v>1.3389261744966444E-2</v>
      </c>
      <c r="AH12" s="290">
        <f t="shared" si="21"/>
        <v>1.4093959731543624E-2</v>
      </c>
      <c r="AI12" s="290">
        <f t="shared" si="21"/>
        <v>1.4798657718120804E-2</v>
      </c>
      <c r="AJ12" s="290">
        <f t="shared" si="21"/>
        <v>1.5503355704697987E-2</v>
      </c>
      <c r="AK12" s="290">
        <f t="shared" si="21"/>
        <v>1.6208053691275166E-2</v>
      </c>
      <c r="AL12" s="290">
        <f t="shared" si="21"/>
        <v>1.6912751677852347E-2</v>
      </c>
      <c r="AM12" s="290">
        <f t="shared" si="21"/>
        <v>1.7617449664429529E-2</v>
      </c>
      <c r="AN12" s="290">
        <f t="shared" si="21"/>
        <v>1.8322147651006711E-2</v>
      </c>
      <c r="AO12" s="290">
        <f t="shared" si="21"/>
        <v>1.9026845637583889E-2</v>
      </c>
      <c r="AP12" s="290">
        <f t="shared" si="21"/>
        <v>1.9731543624161074E-2</v>
      </c>
      <c r="AQ12" s="290">
        <f t="shared" si="21"/>
        <v>2.0436241610738252E-2</v>
      </c>
      <c r="AR12" s="290">
        <f t="shared" si="21"/>
        <v>2.1140939597315434E-2</v>
      </c>
      <c r="AS12" s="290">
        <f t="shared" si="21"/>
        <v>2.1845637583892616E-2</v>
      </c>
      <c r="AT12" s="290">
        <f t="shared" si="21"/>
        <v>2.2550335570469798E-2</v>
      </c>
      <c r="AU12" s="290">
        <f t="shared" si="21"/>
        <v>2.3255033557046979E-2</v>
      </c>
      <c r="AV12" s="290">
        <f t="shared" si="21"/>
        <v>2.3959731543624161E-2</v>
      </c>
      <c r="AW12" s="290">
        <f t="shared" si="21"/>
        <v>2.4664429530201339E-2</v>
      </c>
      <c r="AX12" s="290">
        <f t="shared" si="21"/>
        <v>2.5369127516778524E-2</v>
      </c>
      <c r="AY12" s="290">
        <f t="shared" si="21"/>
        <v>2.6073825503355703E-2</v>
      </c>
      <c r="AZ12" s="290">
        <f t="shared" si="21"/>
        <v>2.6778523489932888E-2</v>
      </c>
      <c r="BA12" s="290">
        <f t="shared" si="21"/>
        <v>2.7483221476510066E-2</v>
      </c>
      <c r="BB12" s="290">
        <f t="shared" si="21"/>
        <v>2.8187919463087248E-2</v>
      </c>
      <c r="BC12" s="290">
        <f t="shared" si="21"/>
        <v>2.8892617449664426E-2</v>
      </c>
      <c r="BD12" s="290">
        <f t="shared" si="21"/>
        <v>2.9597315436241608E-2</v>
      </c>
      <c r="BE12" s="290">
        <f t="shared" si="21"/>
        <v>3.0302013422818793E-2</v>
      </c>
      <c r="BF12" s="290">
        <f t="shared" si="21"/>
        <v>3.1006711409395975E-2</v>
      </c>
      <c r="BG12" s="290">
        <f t="shared" si="21"/>
        <v>3.1711409395973153E-2</v>
      </c>
      <c r="BH12" s="290">
        <f t="shared" si="21"/>
        <v>3.2416107382550331E-2</v>
      </c>
      <c r="BI12" s="290">
        <f t="shared" si="21"/>
        <v>3.3120805369127516E-2</v>
      </c>
      <c r="BJ12" s="290">
        <f t="shared" si="21"/>
        <v>3.3825503355704695E-2</v>
      </c>
      <c r="BK12" s="290">
        <f t="shared" si="21"/>
        <v>3.453020134228188E-2</v>
      </c>
      <c r="BL12" s="290">
        <f t="shared" si="21"/>
        <v>3.5234899328859058E-2</v>
      </c>
      <c r="BM12" s="290">
        <f t="shared" si="21"/>
        <v>3.5939597315436243E-2</v>
      </c>
      <c r="BN12" s="290">
        <f t="shared" si="21"/>
        <v>3.6644295302013422E-2</v>
      </c>
      <c r="BO12" s="290">
        <f t="shared" si="21"/>
        <v>3.73489932885906E-2</v>
      </c>
      <c r="BP12" s="290">
        <f t="shared" si="21"/>
        <v>3.8053691275167778E-2</v>
      </c>
      <c r="BQ12" s="290">
        <f t="shared" si="21"/>
        <v>3.875838926174497E-2</v>
      </c>
      <c r="BR12" s="290">
        <f t="shared" si="21"/>
        <v>3.9463087248322148E-2</v>
      </c>
      <c r="BS12" s="290">
        <f t="shared" si="21"/>
        <v>4.0167785234899327E-2</v>
      </c>
      <c r="BT12" s="290">
        <f t="shared" si="21"/>
        <v>4.0872483221476505E-2</v>
      </c>
      <c r="BU12" s="290">
        <f t="shared" si="21"/>
        <v>4.157718120805369E-2</v>
      </c>
      <c r="BV12" s="290">
        <f t="shared" si="21"/>
        <v>4.2281879194630868E-2</v>
      </c>
      <c r="BW12" s="290">
        <f t="shared" si="21"/>
        <v>4.2986577181208054E-2</v>
      </c>
      <c r="BX12" s="290">
        <f t="shared" si="21"/>
        <v>4.3691275167785232E-2</v>
      </c>
      <c r="BY12" s="290">
        <f t="shared" si="21"/>
        <v>4.4395973154362417E-2</v>
      </c>
      <c r="BZ12" s="290">
        <f t="shared" si="21"/>
        <v>4.5100671140939595E-2</v>
      </c>
      <c r="CA12" s="290">
        <f t="shared" si="22"/>
        <v>4.5805369127516773E-2</v>
      </c>
      <c r="CB12" s="290">
        <f t="shared" si="22"/>
        <v>4.6510067114093959E-2</v>
      </c>
      <c r="CC12" s="290">
        <f t="shared" si="22"/>
        <v>4.7214765100671144E-2</v>
      </c>
      <c r="CD12" s="290">
        <f t="shared" si="22"/>
        <v>4.7919463087248322E-2</v>
      </c>
      <c r="CE12" s="290">
        <f t="shared" si="22"/>
        <v>4.86241610738255E-2</v>
      </c>
      <c r="CF12" s="290">
        <f t="shared" si="22"/>
        <v>4.9328859060402679E-2</v>
      </c>
      <c r="CG12" s="290">
        <f t="shared" si="22"/>
        <v>5.0033557046979864E-2</v>
      </c>
      <c r="CH12" s="290">
        <f t="shared" si="22"/>
        <v>5.0738255033557049E-2</v>
      </c>
      <c r="CI12" s="290">
        <f t="shared" si="22"/>
        <v>5.1442953020134227E-2</v>
      </c>
      <c r="CJ12" s="290">
        <f t="shared" si="22"/>
        <v>5.2147651006711405E-2</v>
      </c>
      <c r="CK12" s="290">
        <f t="shared" si="22"/>
        <v>5.2852348993288591E-2</v>
      </c>
      <c r="CL12" s="290">
        <f t="shared" si="22"/>
        <v>5.3557046979865776E-2</v>
      </c>
      <c r="CM12" s="290">
        <f t="shared" si="22"/>
        <v>5.4261744966442954E-2</v>
      </c>
      <c r="CN12" s="290">
        <f t="shared" si="22"/>
        <v>5.4966442953020132E-2</v>
      </c>
      <c r="CO12" s="290">
        <f t="shared" si="22"/>
        <v>5.5671140939597318E-2</v>
      </c>
      <c r="CP12" s="290">
        <f t="shared" si="22"/>
        <v>5.6375838926174496E-2</v>
      </c>
      <c r="CQ12" s="290">
        <f t="shared" si="22"/>
        <v>5.7080536912751674E-2</v>
      </c>
      <c r="CR12" s="290">
        <f t="shared" si="22"/>
        <v>5.7785234899328852E-2</v>
      </c>
      <c r="CS12" s="290">
        <f t="shared" si="22"/>
        <v>5.8489932885906037E-2</v>
      </c>
      <c r="CT12" s="290">
        <f t="shared" si="22"/>
        <v>5.9194630872483216E-2</v>
      </c>
      <c r="CU12" s="290">
        <f t="shared" si="22"/>
        <v>5.9899328859060394E-2</v>
      </c>
      <c r="CV12" s="290">
        <f t="shared" si="22"/>
        <v>6.0604026845637586E-2</v>
      </c>
      <c r="CW12" s="290">
        <f t="shared" si="22"/>
        <v>6.1308724832214764E-2</v>
      </c>
      <c r="CX12" s="290">
        <f t="shared" si="22"/>
        <v>6.201342281879195E-2</v>
      </c>
      <c r="CY12" s="290">
        <f t="shared" si="22"/>
        <v>6.2718120805369135E-2</v>
      </c>
      <c r="CZ12" s="290">
        <f t="shared" si="22"/>
        <v>6.3422818791946306E-2</v>
      </c>
      <c r="DA12" s="290">
        <f t="shared" si="22"/>
        <v>6.4127516778523491E-2</v>
      </c>
      <c r="DB12" s="290">
        <f t="shared" si="22"/>
        <v>6.4832214765100663E-2</v>
      </c>
      <c r="DC12" s="290">
        <f t="shared" si="22"/>
        <v>6.5536912751677848E-2</v>
      </c>
      <c r="DD12" s="290">
        <f t="shared" si="22"/>
        <v>6.6241610738255033E-2</v>
      </c>
      <c r="DE12" s="290">
        <f t="shared" si="22"/>
        <v>6.6946308724832204E-2</v>
      </c>
      <c r="DF12" s="290">
        <f t="shared" si="22"/>
        <v>6.7651006711409389E-2</v>
      </c>
      <c r="DG12" s="290">
        <f t="shared" si="22"/>
        <v>6.8355704697986575E-2</v>
      </c>
      <c r="DH12" s="290">
        <f t="shared" si="22"/>
        <v>6.906040268456376E-2</v>
      </c>
      <c r="DI12" s="290">
        <f t="shared" si="22"/>
        <v>6.9765100671140945E-2</v>
      </c>
      <c r="DJ12" s="290">
        <f t="shared" si="22"/>
        <v>7.0469798657718116E-2</v>
      </c>
      <c r="DK12" s="290">
        <f t="shared" si="22"/>
        <v>7.1174496644295301E-2</v>
      </c>
      <c r="DL12" s="290">
        <f t="shared" si="22"/>
        <v>7.1879194630872487E-2</v>
      </c>
      <c r="DM12" s="290">
        <f t="shared" si="22"/>
        <v>7.2583892617449658E-2</v>
      </c>
      <c r="DN12" s="290">
        <f t="shared" si="22"/>
        <v>7.3288590604026843E-2</v>
      </c>
      <c r="DO12" s="290">
        <f t="shared" si="22"/>
        <v>7.3993288590604028E-2</v>
      </c>
      <c r="DP12" s="290">
        <f t="shared" si="22"/>
        <v>7.46979865771812E-2</v>
      </c>
      <c r="DQ12" s="290">
        <f t="shared" si="22"/>
        <v>7.5402684563758385E-2</v>
      </c>
      <c r="DR12" s="290">
        <f t="shared" si="22"/>
        <v>7.6107382550335556E-2</v>
      </c>
      <c r="DS12" s="290">
        <f t="shared" si="22"/>
        <v>7.6812080536912755E-2</v>
      </c>
      <c r="DT12" s="290">
        <f t="shared" si="22"/>
        <v>7.751677852348994E-2</v>
      </c>
      <c r="DU12" s="290">
        <f t="shared" si="22"/>
        <v>7.8221476510067112E-2</v>
      </c>
      <c r="DV12" s="290">
        <f t="shared" si="22"/>
        <v>7.8926174496644297E-2</v>
      </c>
      <c r="DW12" s="290">
        <f t="shared" si="22"/>
        <v>7.9630872483221482E-2</v>
      </c>
      <c r="DX12" s="290">
        <f t="shared" si="22"/>
        <v>8.0335570469798653E-2</v>
      </c>
      <c r="DY12" s="290">
        <f t="shared" si="22"/>
        <v>8.1040268456375839E-2</v>
      </c>
      <c r="DZ12" s="290">
        <f t="shared" si="22"/>
        <v>8.174496644295301E-2</v>
      </c>
      <c r="EA12" s="290">
        <f t="shared" si="22"/>
        <v>8.2449664429530195E-2</v>
      </c>
      <c r="EB12" s="290">
        <f t="shared" si="22"/>
        <v>8.315436241610738E-2</v>
      </c>
      <c r="EC12" s="290">
        <f t="shared" si="22"/>
        <v>8.3859060402684552E-2</v>
      </c>
      <c r="ED12" s="290">
        <f t="shared" si="22"/>
        <v>8.4563758389261737E-2</v>
      </c>
      <c r="EE12" s="290">
        <f t="shared" si="22"/>
        <v>8.5268456375838922E-2</v>
      </c>
      <c r="EF12" s="290">
        <f t="shared" si="22"/>
        <v>8.5973154362416107E-2</v>
      </c>
      <c r="EG12" s="290">
        <f t="shared" si="22"/>
        <v>8.6677852348993292E-2</v>
      </c>
      <c r="EH12" s="290">
        <f t="shared" si="22"/>
        <v>8.7382550335570464E-2</v>
      </c>
      <c r="EI12" s="290">
        <f t="shared" si="22"/>
        <v>8.8087248322147649E-2</v>
      </c>
      <c r="EJ12" s="290">
        <f t="shared" si="22"/>
        <v>8.8791946308724834E-2</v>
      </c>
      <c r="EK12" s="290">
        <f t="shared" si="22"/>
        <v>8.9496644295302005E-2</v>
      </c>
      <c r="EL12" s="290">
        <f t="shared" si="22"/>
        <v>9.020134228187919E-2</v>
      </c>
      <c r="EM12" s="290">
        <f t="shared" si="18"/>
        <v>9.0906040268456376E-2</v>
      </c>
      <c r="EN12" s="290">
        <f t="shared" si="18"/>
        <v>9.1610738255033547E-2</v>
      </c>
      <c r="EO12" s="290">
        <f t="shared" si="18"/>
        <v>9.2315436241610732E-2</v>
      </c>
      <c r="EP12" s="290">
        <f t="shared" si="18"/>
        <v>9.3020134228187917E-2</v>
      </c>
      <c r="EQ12" s="290">
        <f t="shared" si="18"/>
        <v>9.3724832214765103E-2</v>
      </c>
      <c r="ER12" s="290">
        <f t="shared" si="18"/>
        <v>9.4429530201342288E-2</v>
      </c>
      <c r="ES12" s="290">
        <f t="shared" si="18"/>
        <v>9.5134228187919459E-2</v>
      </c>
      <c r="ET12" s="290">
        <f t="shared" si="18"/>
        <v>9.5838926174496644E-2</v>
      </c>
      <c r="EU12" s="290">
        <f t="shared" si="18"/>
        <v>9.6543624161073829E-2</v>
      </c>
      <c r="EV12" s="290">
        <f t="shared" si="18"/>
        <v>9.7248322147651001E-2</v>
      </c>
      <c r="EW12" s="290">
        <f t="shared" si="18"/>
        <v>9.7953020134228186E-2</v>
      </c>
      <c r="EX12" s="290">
        <f t="shared" si="18"/>
        <v>9.8657718120805357E-2</v>
      </c>
      <c r="EY12" s="290">
        <f t="shared" si="18"/>
        <v>9.9362416107382542E-2</v>
      </c>
      <c r="EZ12" s="290">
        <f t="shared" si="18"/>
        <v>0.10006711409395973</v>
      </c>
      <c r="FA12" s="290">
        <f t="shared" si="18"/>
        <v>0.1007718120805369</v>
      </c>
      <c r="FB12" s="290">
        <f t="shared" si="18"/>
        <v>0.1014765100671141</v>
      </c>
      <c r="FC12" s="290">
        <f t="shared" si="18"/>
        <v>0.10218120805369127</v>
      </c>
      <c r="FD12" s="290">
        <f t="shared" si="18"/>
        <v>0.10288590604026845</v>
      </c>
      <c r="FE12" s="290">
        <f t="shared" si="18"/>
        <v>0.10359060402684564</v>
      </c>
      <c r="FF12" s="290">
        <f t="shared" si="18"/>
        <v>0.10429530201342281</v>
      </c>
      <c r="FG12" s="290">
        <f t="shared" si="18"/>
        <v>0.105</v>
      </c>
    </row>
    <row r="13" spans="1:163" x14ac:dyDescent="0.2">
      <c r="A13" s="108"/>
      <c r="B13" s="114" t="s">
        <v>87</v>
      </c>
      <c r="C13" s="96">
        <f t="shared" si="11"/>
        <v>20</v>
      </c>
      <c r="D13" s="97">
        <f t="shared" si="19"/>
        <v>148.37218504128992</v>
      </c>
      <c r="E13" s="107">
        <v>13180</v>
      </c>
      <c r="F13" s="107">
        <v>0.43</v>
      </c>
      <c r="G13" s="107">
        <v>53</v>
      </c>
      <c r="H13" s="107">
        <v>1.8</v>
      </c>
      <c r="I13" s="107">
        <f>I9</f>
        <v>12</v>
      </c>
      <c r="J13" s="107">
        <f t="shared" si="12"/>
        <v>53</v>
      </c>
      <c r="K13" s="136">
        <f t="shared" si="13"/>
        <v>0.43000000000000005</v>
      </c>
      <c r="L13" s="97">
        <f t="shared" si="14"/>
        <v>1098.3333333333333</v>
      </c>
      <c r="M13" s="96">
        <f t="shared" si="15"/>
        <v>8.1132075471698119E-3</v>
      </c>
      <c r="N13" s="290">
        <f t="shared" si="6"/>
        <v>0</v>
      </c>
      <c r="O13" s="290">
        <f t="shared" si="21"/>
        <v>2.8859060402684571E-3</v>
      </c>
      <c r="P13" s="290">
        <f t="shared" si="21"/>
        <v>5.7718120805369142E-3</v>
      </c>
      <c r="Q13" s="290">
        <f t="shared" si="21"/>
        <v>8.6577181208053675E-3</v>
      </c>
      <c r="R13" s="290">
        <f t="shared" si="21"/>
        <v>1.1543624161073828E-2</v>
      </c>
      <c r="S13" s="290">
        <f t="shared" si="21"/>
        <v>1.4429530201342284E-2</v>
      </c>
      <c r="T13" s="290">
        <f t="shared" si="21"/>
        <v>1.7315436241610735E-2</v>
      </c>
      <c r="U13" s="290">
        <f t="shared" si="21"/>
        <v>2.0201342281879198E-2</v>
      </c>
      <c r="V13" s="290">
        <f t="shared" si="21"/>
        <v>2.3087248322147657E-2</v>
      </c>
      <c r="W13" s="290">
        <f t="shared" si="21"/>
        <v>2.5973154362416113E-2</v>
      </c>
      <c r="X13" s="290">
        <f t="shared" si="21"/>
        <v>2.8859060402684569E-2</v>
      </c>
      <c r="Y13" s="290">
        <f t="shared" si="21"/>
        <v>3.1744966442953028E-2</v>
      </c>
      <c r="Z13" s="290">
        <f t="shared" si="21"/>
        <v>3.463087248322147E-2</v>
      </c>
      <c r="AA13" s="290">
        <f t="shared" si="21"/>
        <v>3.751677852348994E-2</v>
      </c>
      <c r="AB13" s="290">
        <f t="shared" si="21"/>
        <v>4.0402684563758395E-2</v>
      </c>
      <c r="AC13" s="290">
        <f t="shared" si="21"/>
        <v>4.3288590604026851E-2</v>
      </c>
      <c r="AD13" s="290">
        <f t="shared" si="21"/>
        <v>4.6174496644295314E-2</v>
      </c>
      <c r="AE13" s="290">
        <f t="shared" si="21"/>
        <v>4.9060402684563763E-2</v>
      </c>
      <c r="AF13" s="290">
        <f t="shared" si="21"/>
        <v>5.1946308724832226E-2</v>
      </c>
      <c r="AG13" s="290">
        <f t="shared" si="21"/>
        <v>5.4832214765100681E-2</v>
      </c>
      <c r="AH13" s="290">
        <f t="shared" si="21"/>
        <v>5.7718120805369137E-2</v>
      </c>
      <c r="AI13" s="290">
        <f t="shared" si="21"/>
        <v>6.0604026845637586E-2</v>
      </c>
      <c r="AJ13" s="290">
        <f t="shared" si="21"/>
        <v>6.3489932885906056E-2</v>
      </c>
      <c r="AK13" s="290">
        <f t="shared" si="21"/>
        <v>6.6375838926174505E-2</v>
      </c>
      <c r="AL13" s="290">
        <f t="shared" si="21"/>
        <v>6.926174496644294E-2</v>
      </c>
      <c r="AM13" s="290">
        <f t="shared" si="21"/>
        <v>7.2147651006711402E-2</v>
      </c>
      <c r="AN13" s="290">
        <f t="shared" si="21"/>
        <v>7.5033557046979879E-2</v>
      </c>
      <c r="AO13" s="290">
        <f t="shared" si="21"/>
        <v>7.7919463087248328E-2</v>
      </c>
      <c r="AP13" s="290">
        <f t="shared" si="21"/>
        <v>8.0805369127516791E-2</v>
      </c>
      <c r="AQ13" s="290">
        <f t="shared" si="21"/>
        <v>8.369127516778524E-2</v>
      </c>
      <c r="AR13" s="290">
        <f t="shared" si="21"/>
        <v>8.6577181208053702E-2</v>
      </c>
      <c r="AS13" s="290">
        <f t="shared" si="21"/>
        <v>8.9463087248322165E-2</v>
      </c>
      <c r="AT13" s="290">
        <f t="shared" si="21"/>
        <v>9.2348993288590628E-2</v>
      </c>
      <c r="AU13" s="290">
        <f t="shared" si="21"/>
        <v>9.5234899328859091E-2</v>
      </c>
      <c r="AV13" s="290">
        <f t="shared" si="21"/>
        <v>9.8120805369127526E-2</v>
      </c>
      <c r="AW13" s="290">
        <f t="shared" si="21"/>
        <v>0.10100671140939599</v>
      </c>
      <c r="AX13" s="290">
        <f t="shared" si="21"/>
        <v>0.10389261744966445</v>
      </c>
      <c r="AY13" s="290">
        <f t="shared" si="21"/>
        <v>0.1067785234899329</v>
      </c>
      <c r="AZ13" s="290">
        <f t="shared" si="21"/>
        <v>0.10966442953020136</v>
      </c>
      <c r="BA13" s="290">
        <f t="shared" si="21"/>
        <v>0.11255033557046981</v>
      </c>
      <c r="BB13" s="290">
        <f t="shared" si="21"/>
        <v>0.11543624161073827</v>
      </c>
      <c r="BC13" s="290">
        <f t="shared" si="21"/>
        <v>0.11832214765100672</v>
      </c>
      <c r="BD13" s="290">
        <f t="shared" si="21"/>
        <v>0.12120805369127517</v>
      </c>
      <c r="BE13" s="290">
        <f t="shared" si="21"/>
        <v>0.12409395973154365</v>
      </c>
      <c r="BF13" s="290">
        <f t="shared" si="21"/>
        <v>0.12697986577181211</v>
      </c>
      <c r="BG13" s="290">
        <f t="shared" si="21"/>
        <v>0.12986577181208056</v>
      </c>
      <c r="BH13" s="290">
        <f t="shared" si="21"/>
        <v>0.13275167785234901</v>
      </c>
      <c r="BI13" s="290">
        <f t="shared" si="21"/>
        <v>0.13563758389261746</v>
      </c>
      <c r="BJ13" s="290">
        <f t="shared" si="21"/>
        <v>0.13852348993288588</v>
      </c>
      <c r="BK13" s="290">
        <f t="shared" si="21"/>
        <v>0.14140939597315438</v>
      </c>
      <c r="BL13" s="290">
        <f t="shared" si="21"/>
        <v>0.1442953020134228</v>
      </c>
      <c r="BM13" s="290">
        <f t="shared" si="21"/>
        <v>0.14718120805369128</v>
      </c>
      <c r="BN13" s="290">
        <f t="shared" si="21"/>
        <v>0.15006711409395976</v>
      </c>
      <c r="BO13" s="290">
        <f t="shared" si="21"/>
        <v>0.15295302013422821</v>
      </c>
      <c r="BP13" s="290">
        <f t="shared" si="21"/>
        <v>0.15583892617449666</v>
      </c>
      <c r="BQ13" s="290">
        <f t="shared" si="21"/>
        <v>0.15872483221476513</v>
      </c>
      <c r="BR13" s="290">
        <f t="shared" si="21"/>
        <v>0.16161073825503358</v>
      </c>
      <c r="BS13" s="290">
        <f t="shared" si="21"/>
        <v>0.16449664429530206</v>
      </c>
      <c r="BT13" s="290">
        <f t="shared" si="21"/>
        <v>0.16738255033557048</v>
      </c>
      <c r="BU13" s="290">
        <f t="shared" si="21"/>
        <v>0.17026845637583893</v>
      </c>
      <c r="BV13" s="290">
        <f t="shared" si="21"/>
        <v>0.1731543624161074</v>
      </c>
      <c r="BW13" s="290">
        <f t="shared" si="21"/>
        <v>0.17604026845637588</v>
      </c>
      <c r="BX13" s="290">
        <f t="shared" si="21"/>
        <v>0.17892617449664433</v>
      </c>
      <c r="BY13" s="290">
        <f t="shared" si="21"/>
        <v>0.18181208053691278</v>
      </c>
      <c r="BZ13" s="290">
        <f t="shared" si="21"/>
        <v>0.18469798657718126</v>
      </c>
      <c r="CA13" s="290">
        <f t="shared" si="22"/>
        <v>0.18758389261744968</v>
      </c>
      <c r="CB13" s="290">
        <f t="shared" si="22"/>
        <v>0.19046979865771818</v>
      </c>
      <c r="CC13" s="290">
        <f t="shared" si="22"/>
        <v>0.1933557046979866</v>
      </c>
      <c r="CD13" s="290">
        <f t="shared" si="22"/>
        <v>0.19624161073825505</v>
      </c>
      <c r="CE13" s="290">
        <f t="shared" si="22"/>
        <v>0.1991275167785235</v>
      </c>
      <c r="CF13" s="290">
        <f t="shared" si="22"/>
        <v>0.20201342281879198</v>
      </c>
      <c r="CG13" s="290">
        <f t="shared" si="22"/>
        <v>0.20489932885906045</v>
      </c>
      <c r="CH13" s="290">
        <f t="shared" si="22"/>
        <v>0.2077852348993289</v>
      </c>
      <c r="CI13" s="290">
        <f t="shared" si="22"/>
        <v>0.21067114093959738</v>
      </c>
      <c r="CJ13" s="290">
        <f t="shared" si="22"/>
        <v>0.2135570469798658</v>
      </c>
      <c r="CK13" s="290">
        <f t="shared" si="22"/>
        <v>0.21644295302013428</v>
      </c>
      <c r="CL13" s="290">
        <f t="shared" si="22"/>
        <v>0.21932885906040273</v>
      </c>
      <c r="CM13" s="290">
        <f t="shared" si="22"/>
        <v>0.22221476510067117</v>
      </c>
      <c r="CN13" s="290">
        <f t="shared" si="22"/>
        <v>0.22510067114093962</v>
      </c>
      <c r="CO13" s="290">
        <f t="shared" si="22"/>
        <v>0.22798657718120807</v>
      </c>
      <c r="CP13" s="290">
        <f t="shared" si="22"/>
        <v>0.23087248322147655</v>
      </c>
      <c r="CQ13" s="290">
        <f t="shared" si="22"/>
        <v>0.233758389261745</v>
      </c>
      <c r="CR13" s="290">
        <f t="shared" si="22"/>
        <v>0.23664429530201345</v>
      </c>
      <c r="CS13" s="290">
        <f t="shared" si="22"/>
        <v>0.2395302013422819</v>
      </c>
      <c r="CT13" s="290">
        <f t="shared" si="22"/>
        <v>0.24241610738255034</v>
      </c>
      <c r="CU13" s="290">
        <f t="shared" si="22"/>
        <v>0.24530201342281879</v>
      </c>
      <c r="CV13" s="290">
        <f t="shared" si="22"/>
        <v>0.2481879194630873</v>
      </c>
      <c r="CW13" s="290">
        <f t="shared" si="22"/>
        <v>0.25107382550335577</v>
      </c>
      <c r="CX13" s="290">
        <f t="shared" si="22"/>
        <v>0.25395973154362422</v>
      </c>
      <c r="CY13" s="290">
        <f t="shared" si="22"/>
        <v>0.25684563758389267</v>
      </c>
      <c r="CZ13" s="290">
        <f t="shared" si="22"/>
        <v>0.25973154362416112</v>
      </c>
      <c r="DA13" s="290">
        <f t="shared" si="22"/>
        <v>0.26261744966442957</v>
      </c>
      <c r="DB13" s="290">
        <f t="shared" si="22"/>
        <v>0.26550335570469802</v>
      </c>
      <c r="DC13" s="290">
        <f t="shared" si="22"/>
        <v>0.26838926174496647</v>
      </c>
      <c r="DD13" s="290">
        <f t="shared" si="22"/>
        <v>0.27127516778523492</v>
      </c>
      <c r="DE13" s="290">
        <f t="shared" si="22"/>
        <v>0.27416107382550337</v>
      </c>
      <c r="DF13" s="290">
        <f t="shared" si="22"/>
        <v>0.27704697986577176</v>
      </c>
      <c r="DG13" s="290">
        <f t="shared" si="22"/>
        <v>0.27993288590604026</v>
      </c>
      <c r="DH13" s="290">
        <f t="shared" si="22"/>
        <v>0.28281879194630877</v>
      </c>
      <c r="DI13" s="290">
        <f t="shared" si="22"/>
        <v>0.28570469798657722</v>
      </c>
      <c r="DJ13" s="290">
        <f t="shared" si="22"/>
        <v>0.28859060402684561</v>
      </c>
      <c r="DK13" s="290">
        <f t="shared" si="22"/>
        <v>0.29147651006711411</v>
      </c>
      <c r="DL13" s="290">
        <f t="shared" si="22"/>
        <v>0.29436241610738256</v>
      </c>
      <c r="DM13" s="290">
        <f t="shared" si="22"/>
        <v>0.29724832214765107</v>
      </c>
      <c r="DN13" s="290">
        <f t="shared" si="22"/>
        <v>0.30013422818791952</v>
      </c>
      <c r="DO13" s="290">
        <f t="shared" si="22"/>
        <v>0.30302013422818791</v>
      </c>
      <c r="DP13" s="290">
        <f t="shared" si="22"/>
        <v>0.30590604026845641</v>
      </c>
      <c r="DQ13" s="290">
        <f t="shared" si="22"/>
        <v>0.30879194630872486</v>
      </c>
      <c r="DR13" s="290">
        <f t="shared" si="22"/>
        <v>0.31167785234899331</v>
      </c>
      <c r="DS13" s="290">
        <f t="shared" si="22"/>
        <v>0.31456375838926176</v>
      </c>
      <c r="DT13" s="290">
        <f t="shared" si="22"/>
        <v>0.31744966442953026</v>
      </c>
      <c r="DU13" s="290">
        <f t="shared" si="22"/>
        <v>0.32033557046979871</v>
      </c>
      <c r="DV13" s="290">
        <f t="shared" si="22"/>
        <v>0.32322147651006716</v>
      </c>
      <c r="DW13" s="290">
        <f t="shared" si="22"/>
        <v>0.32610738255033561</v>
      </c>
      <c r="DX13" s="290">
        <f t="shared" si="22"/>
        <v>0.32899328859060412</v>
      </c>
      <c r="DY13" s="290">
        <f t="shared" si="22"/>
        <v>0.33187919463087251</v>
      </c>
      <c r="DZ13" s="290">
        <f t="shared" si="22"/>
        <v>0.33476510067114096</v>
      </c>
      <c r="EA13" s="290">
        <f t="shared" si="22"/>
        <v>0.33765100671140941</v>
      </c>
      <c r="EB13" s="290">
        <f t="shared" si="22"/>
        <v>0.34053691275167786</v>
      </c>
      <c r="EC13" s="290">
        <f t="shared" si="22"/>
        <v>0.34342281879194636</v>
      </c>
      <c r="ED13" s="290">
        <f t="shared" si="22"/>
        <v>0.34630872483221481</v>
      </c>
      <c r="EE13" s="290">
        <f t="shared" si="22"/>
        <v>0.34919463087248326</v>
      </c>
      <c r="EF13" s="290">
        <f t="shared" si="22"/>
        <v>0.35208053691275176</v>
      </c>
      <c r="EG13" s="290">
        <f t="shared" si="22"/>
        <v>0.35496644295302021</v>
      </c>
      <c r="EH13" s="290">
        <f t="shared" si="22"/>
        <v>0.35785234899328866</v>
      </c>
      <c r="EI13" s="290">
        <f t="shared" si="22"/>
        <v>0.36073825503355711</v>
      </c>
      <c r="EJ13" s="290">
        <f t="shared" si="22"/>
        <v>0.36362416107382556</v>
      </c>
      <c r="EK13" s="290">
        <f t="shared" si="22"/>
        <v>0.36651006711409401</v>
      </c>
      <c r="EL13" s="290">
        <f t="shared" si="22"/>
        <v>0.36939597315436251</v>
      </c>
      <c r="EM13" s="290">
        <f t="shared" si="18"/>
        <v>0.3722818791946309</v>
      </c>
      <c r="EN13" s="290">
        <f t="shared" si="18"/>
        <v>0.37516778523489935</v>
      </c>
      <c r="EO13" s="290">
        <f t="shared" si="18"/>
        <v>0.3780536912751678</v>
      </c>
      <c r="EP13" s="290">
        <f t="shared" si="18"/>
        <v>0.38093959731543636</v>
      </c>
      <c r="EQ13" s="290">
        <f t="shared" si="18"/>
        <v>0.38382550335570476</v>
      </c>
      <c r="ER13" s="290">
        <f t="shared" si="18"/>
        <v>0.3867114093959732</v>
      </c>
      <c r="ES13" s="290">
        <f t="shared" si="18"/>
        <v>0.38959731543624165</v>
      </c>
      <c r="ET13" s="290">
        <f t="shared" si="18"/>
        <v>0.3924832214765101</v>
      </c>
      <c r="EU13" s="290">
        <f t="shared" si="18"/>
        <v>0.39536912751677861</v>
      </c>
      <c r="EV13" s="290">
        <f t="shared" si="18"/>
        <v>0.398255033557047</v>
      </c>
      <c r="EW13" s="290">
        <f t="shared" si="18"/>
        <v>0.40114093959731545</v>
      </c>
      <c r="EX13" s="290">
        <f t="shared" si="18"/>
        <v>0.40402684563758395</v>
      </c>
      <c r="EY13" s="290">
        <f t="shared" si="18"/>
        <v>0.4069127516778524</v>
      </c>
      <c r="EZ13" s="290">
        <f t="shared" si="18"/>
        <v>0.40979865771812091</v>
      </c>
      <c r="FA13" s="290">
        <f t="shared" si="18"/>
        <v>0.4126845637583893</v>
      </c>
      <c r="FB13" s="290">
        <f t="shared" si="18"/>
        <v>0.4155704697986578</v>
      </c>
      <c r="FC13" s="290">
        <f t="shared" si="18"/>
        <v>0.41845637583892625</v>
      </c>
      <c r="FD13" s="290">
        <f t="shared" si="18"/>
        <v>0.42134228187919476</v>
      </c>
      <c r="FE13" s="290">
        <f t="shared" si="18"/>
        <v>0.42422818791946315</v>
      </c>
      <c r="FF13" s="290">
        <f t="shared" si="18"/>
        <v>0.4271140939597316</v>
      </c>
      <c r="FG13" s="290">
        <f t="shared" si="18"/>
        <v>0.43000000000000005</v>
      </c>
    </row>
    <row r="14" spans="1:163" x14ac:dyDescent="0.2">
      <c r="A14" s="108"/>
      <c r="B14" s="114" t="s">
        <v>88</v>
      </c>
      <c r="C14" s="96">
        <f t="shared" si="11"/>
        <v>40</v>
      </c>
      <c r="D14" s="97">
        <f t="shared" si="19"/>
        <v>348.14867987694288</v>
      </c>
      <c r="E14" s="107">
        <v>18730</v>
      </c>
      <c r="F14" s="107">
        <v>0.71</v>
      </c>
      <c r="G14" s="107">
        <v>134</v>
      </c>
      <c r="H14" s="107">
        <v>0.7</v>
      </c>
      <c r="I14" s="107">
        <f>I13</f>
        <v>12</v>
      </c>
      <c r="J14" s="107">
        <f t="shared" si="12"/>
        <v>134</v>
      </c>
      <c r="K14" s="136">
        <f t="shared" si="13"/>
        <v>0.71</v>
      </c>
      <c r="L14" s="97">
        <f t="shared" si="14"/>
        <v>1560.8333333333333</v>
      </c>
      <c r="M14" s="96">
        <f t="shared" si="15"/>
        <v>5.2985074626865671E-3</v>
      </c>
      <c r="N14" s="290">
        <f t="shared" si="6"/>
        <v>0</v>
      </c>
      <c r="O14" s="290">
        <f t="shared" si="21"/>
        <v>4.7651006711409392E-3</v>
      </c>
      <c r="P14" s="290">
        <f t="shared" si="21"/>
        <v>9.5302013422818785E-3</v>
      </c>
      <c r="Q14" s="290">
        <f t="shared" si="21"/>
        <v>1.4295302013422818E-2</v>
      </c>
      <c r="R14" s="290">
        <f t="shared" si="21"/>
        <v>1.9060402684563757E-2</v>
      </c>
      <c r="S14" s="290">
        <f t="shared" si="21"/>
        <v>2.3825503355704696E-2</v>
      </c>
      <c r="T14" s="290">
        <f t="shared" si="21"/>
        <v>2.8590604026845635E-2</v>
      </c>
      <c r="U14" s="290">
        <f t="shared" si="21"/>
        <v>3.3355704697986578E-2</v>
      </c>
      <c r="V14" s="290">
        <f t="shared" si="21"/>
        <v>3.8120805369127514E-2</v>
      </c>
      <c r="W14" s="290">
        <f t="shared" si="21"/>
        <v>4.2885906040268457E-2</v>
      </c>
      <c r="X14" s="290">
        <f t="shared" si="21"/>
        <v>4.7651006711409392E-2</v>
      </c>
      <c r="Y14" s="290">
        <f t="shared" si="21"/>
        <v>5.2416107382550335E-2</v>
      </c>
      <c r="Z14" s="290">
        <f t="shared" si="21"/>
        <v>5.7181208053691271E-2</v>
      </c>
      <c r="AA14" s="290">
        <f t="shared" si="21"/>
        <v>6.1946308724832214E-2</v>
      </c>
      <c r="AB14" s="290">
        <f t="shared" si="21"/>
        <v>6.6711409395973156E-2</v>
      </c>
      <c r="AC14" s="290">
        <f t="shared" si="21"/>
        <v>7.1476510067114085E-2</v>
      </c>
      <c r="AD14" s="290">
        <f t="shared" si="21"/>
        <v>7.6241610738255028E-2</v>
      </c>
      <c r="AE14" s="290">
        <f t="shared" si="21"/>
        <v>8.1006711409395971E-2</v>
      </c>
      <c r="AF14" s="290">
        <f t="shared" si="21"/>
        <v>8.5771812080536913E-2</v>
      </c>
      <c r="AG14" s="290">
        <f t="shared" si="21"/>
        <v>9.0536912751677856E-2</v>
      </c>
      <c r="AH14" s="290">
        <f t="shared" si="21"/>
        <v>9.5302013422818785E-2</v>
      </c>
      <c r="AI14" s="290">
        <f t="shared" si="21"/>
        <v>0.10006711409395971</v>
      </c>
      <c r="AJ14" s="290">
        <f t="shared" si="21"/>
        <v>0.10483221476510067</v>
      </c>
      <c r="AK14" s="290">
        <f t="shared" si="21"/>
        <v>0.1095973154362416</v>
      </c>
      <c r="AL14" s="290">
        <f t="shared" si="21"/>
        <v>0.11436241610738254</v>
      </c>
      <c r="AM14" s="290">
        <f t="shared" si="21"/>
        <v>0.11912751677852348</v>
      </c>
      <c r="AN14" s="290">
        <f t="shared" si="21"/>
        <v>0.12389261744966443</v>
      </c>
      <c r="AO14" s="290">
        <f t="shared" si="21"/>
        <v>0.12865771812080534</v>
      </c>
      <c r="AP14" s="290">
        <f t="shared" si="21"/>
        <v>0.13342281879194631</v>
      </c>
      <c r="AQ14" s="290">
        <f t="shared" si="21"/>
        <v>0.13818791946308723</v>
      </c>
      <c r="AR14" s="290">
        <f t="shared" si="21"/>
        <v>0.14295302013422817</v>
      </c>
      <c r="AS14" s="290">
        <f t="shared" si="21"/>
        <v>0.14771812080536911</v>
      </c>
      <c r="AT14" s="290">
        <f t="shared" si="21"/>
        <v>0.15248322147651006</v>
      </c>
      <c r="AU14" s="290">
        <f t="shared" si="21"/>
        <v>0.157248322147651</v>
      </c>
      <c r="AV14" s="290">
        <f t="shared" si="21"/>
        <v>0.16201342281879194</v>
      </c>
      <c r="AW14" s="290">
        <f t="shared" si="21"/>
        <v>0.16677852348993288</v>
      </c>
      <c r="AX14" s="290">
        <f t="shared" si="21"/>
        <v>0.17154362416107383</v>
      </c>
      <c r="AY14" s="290">
        <f t="shared" si="21"/>
        <v>0.17630872483221477</v>
      </c>
      <c r="AZ14" s="290">
        <f t="shared" si="21"/>
        <v>0.18107382550335571</v>
      </c>
      <c r="BA14" s="290">
        <f t="shared" si="21"/>
        <v>0.18583892617449665</v>
      </c>
      <c r="BB14" s="290">
        <f t="shared" si="21"/>
        <v>0.19060402684563757</v>
      </c>
      <c r="BC14" s="290">
        <f t="shared" si="21"/>
        <v>0.19536912751677851</v>
      </c>
      <c r="BD14" s="290">
        <f t="shared" si="21"/>
        <v>0.20013422818791943</v>
      </c>
      <c r="BE14" s="290">
        <f t="shared" si="21"/>
        <v>0.20489932885906043</v>
      </c>
      <c r="BF14" s="290">
        <f t="shared" si="21"/>
        <v>0.20966442953020134</v>
      </c>
      <c r="BG14" s="290">
        <f t="shared" si="21"/>
        <v>0.21442953020134228</v>
      </c>
      <c r="BH14" s="290">
        <f t="shared" si="21"/>
        <v>0.2191946308724832</v>
      </c>
      <c r="BI14" s="290">
        <f t="shared" si="21"/>
        <v>0.22395973154362414</v>
      </c>
      <c r="BJ14" s="290">
        <f t="shared" si="21"/>
        <v>0.22872483221476508</v>
      </c>
      <c r="BK14" s="290">
        <f t="shared" si="21"/>
        <v>0.23348993288590605</v>
      </c>
      <c r="BL14" s="290">
        <f t="shared" si="21"/>
        <v>0.23825503355704697</v>
      </c>
      <c r="BM14" s="290">
        <f t="shared" si="21"/>
        <v>0.24302013422818791</v>
      </c>
      <c r="BN14" s="290">
        <f t="shared" si="21"/>
        <v>0.24778523489932885</v>
      </c>
      <c r="BO14" s="290">
        <f t="shared" si="21"/>
        <v>0.2525503355704698</v>
      </c>
      <c r="BP14" s="290">
        <f t="shared" si="21"/>
        <v>0.25731543624161068</v>
      </c>
      <c r="BQ14" s="290">
        <f t="shared" si="21"/>
        <v>0.26208053691275168</v>
      </c>
      <c r="BR14" s="290">
        <f t="shared" si="21"/>
        <v>0.26684563758389263</v>
      </c>
      <c r="BS14" s="290">
        <f t="shared" si="21"/>
        <v>0.27161073825503357</v>
      </c>
      <c r="BT14" s="290">
        <f t="shared" si="21"/>
        <v>0.27637583892617446</v>
      </c>
      <c r="BU14" s="290">
        <f t="shared" si="21"/>
        <v>0.2811409395973154</v>
      </c>
      <c r="BV14" s="290">
        <f t="shared" si="21"/>
        <v>0.28590604026845634</v>
      </c>
      <c r="BW14" s="290">
        <f t="shared" si="21"/>
        <v>0.29067114093959734</v>
      </c>
      <c r="BX14" s="290">
        <f t="shared" si="21"/>
        <v>0.29543624161073823</v>
      </c>
      <c r="BY14" s="290">
        <f t="shared" ref="BY14:CN26" si="24">(MIN((BY$5/$O$4*($G14-$H14))/($J14-$H14),1) * ($J14-$H14))/($J14-$H14)*$K14</f>
        <v>0.30020134228187917</v>
      </c>
      <c r="BZ14" s="290">
        <f t="shared" si="24"/>
        <v>0.30496644295302011</v>
      </c>
      <c r="CA14" s="290">
        <f t="shared" si="22"/>
        <v>0.30973154362416105</v>
      </c>
      <c r="CB14" s="290">
        <f t="shared" si="22"/>
        <v>0.314496644295302</v>
      </c>
      <c r="CC14" s="290">
        <f t="shared" si="22"/>
        <v>0.31926174496644294</v>
      </c>
      <c r="CD14" s="290">
        <f t="shared" si="22"/>
        <v>0.32402684563758388</v>
      </c>
      <c r="CE14" s="290">
        <f t="shared" si="22"/>
        <v>0.32879194630872483</v>
      </c>
      <c r="CF14" s="290">
        <f t="shared" si="22"/>
        <v>0.33355704697986577</v>
      </c>
      <c r="CG14" s="290">
        <f t="shared" si="22"/>
        <v>0.33832214765100665</v>
      </c>
      <c r="CH14" s="290">
        <f t="shared" si="22"/>
        <v>0.34308724832214765</v>
      </c>
      <c r="CI14" s="290">
        <f t="shared" si="22"/>
        <v>0.3478523489932886</v>
      </c>
      <c r="CJ14" s="290">
        <f t="shared" si="22"/>
        <v>0.35261744966442954</v>
      </c>
      <c r="CK14" s="290">
        <f t="shared" si="22"/>
        <v>0.35738255033557048</v>
      </c>
      <c r="CL14" s="290">
        <f t="shared" si="22"/>
        <v>0.36214765100671142</v>
      </c>
      <c r="CM14" s="290">
        <f t="shared" si="22"/>
        <v>0.36691275167785237</v>
      </c>
      <c r="CN14" s="290">
        <f t="shared" si="22"/>
        <v>0.37167785234899331</v>
      </c>
      <c r="CO14" s="290">
        <f t="shared" si="22"/>
        <v>0.3764429530201342</v>
      </c>
      <c r="CP14" s="290">
        <f t="shared" si="22"/>
        <v>0.38120805369127514</v>
      </c>
      <c r="CQ14" s="290">
        <f t="shared" si="22"/>
        <v>0.38597315436241608</v>
      </c>
      <c r="CR14" s="290">
        <f t="shared" si="22"/>
        <v>0.39073825503355702</v>
      </c>
      <c r="CS14" s="290">
        <f t="shared" si="22"/>
        <v>0.39550335570469797</v>
      </c>
      <c r="CT14" s="290">
        <f t="shared" si="22"/>
        <v>0.40026845637583885</v>
      </c>
      <c r="CU14" s="290">
        <f t="shared" si="22"/>
        <v>0.4050335570469798</v>
      </c>
      <c r="CV14" s="290">
        <f t="shared" si="22"/>
        <v>0.40979865771812085</v>
      </c>
      <c r="CW14" s="290">
        <f t="shared" si="22"/>
        <v>0.41456375838926174</v>
      </c>
      <c r="CX14" s="290">
        <f t="shared" si="22"/>
        <v>0.41932885906040268</v>
      </c>
      <c r="CY14" s="290">
        <f t="shared" si="22"/>
        <v>0.42409395973154362</v>
      </c>
      <c r="CZ14" s="290">
        <f t="shared" si="22"/>
        <v>0.42885906040268457</v>
      </c>
      <c r="DA14" s="290">
        <f t="shared" si="22"/>
        <v>0.43362416107382551</v>
      </c>
      <c r="DB14" s="290">
        <f t="shared" si="22"/>
        <v>0.4383892617449664</v>
      </c>
      <c r="DC14" s="290">
        <f t="shared" si="22"/>
        <v>0.44315436241610734</v>
      </c>
      <c r="DD14" s="290">
        <f t="shared" si="22"/>
        <v>0.44791946308724828</v>
      </c>
      <c r="DE14" s="290">
        <f t="shared" si="22"/>
        <v>0.45268456375838922</v>
      </c>
      <c r="DF14" s="290">
        <f t="shared" si="22"/>
        <v>0.45744966442953017</v>
      </c>
      <c r="DG14" s="290">
        <f t="shared" si="22"/>
        <v>0.46221476510067105</v>
      </c>
      <c r="DH14" s="290">
        <f t="shared" si="22"/>
        <v>0.46697986577181211</v>
      </c>
      <c r="DI14" s="290">
        <f t="shared" si="22"/>
        <v>0.47174496644295305</v>
      </c>
      <c r="DJ14" s="290">
        <f t="shared" si="22"/>
        <v>0.47651006711409394</v>
      </c>
      <c r="DK14" s="290">
        <f t="shared" si="22"/>
        <v>0.48127516778523488</v>
      </c>
      <c r="DL14" s="290">
        <f t="shared" si="22"/>
        <v>0.48604026845637582</v>
      </c>
      <c r="DM14" s="290">
        <f t="shared" si="22"/>
        <v>0.49080536912751677</v>
      </c>
      <c r="DN14" s="290">
        <f t="shared" si="22"/>
        <v>0.49557046979865771</v>
      </c>
      <c r="DO14" s="290">
        <f t="shared" si="22"/>
        <v>0.5003355704697986</v>
      </c>
      <c r="DP14" s="290">
        <f t="shared" si="22"/>
        <v>0.50510067114093959</v>
      </c>
      <c r="DQ14" s="290">
        <f t="shared" si="22"/>
        <v>0.50986577181208048</v>
      </c>
      <c r="DR14" s="290">
        <f t="shared" si="22"/>
        <v>0.51463087248322137</v>
      </c>
      <c r="DS14" s="290">
        <f t="shared" si="22"/>
        <v>0.51939597315436248</v>
      </c>
      <c r="DT14" s="290">
        <f t="shared" si="22"/>
        <v>0.52416107382550337</v>
      </c>
      <c r="DU14" s="290">
        <f t="shared" si="22"/>
        <v>0.52892617449664425</v>
      </c>
      <c r="DV14" s="290">
        <f t="shared" si="22"/>
        <v>0.53369127516778525</v>
      </c>
      <c r="DW14" s="290">
        <f t="shared" si="22"/>
        <v>0.53845637583892614</v>
      </c>
      <c r="DX14" s="290">
        <f t="shared" si="22"/>
        <v>0.54322147651006714</v>
      </c>
      <c r="DY14" s="290">
        <f t="shared" si="22"/>
        <v>0.54798657718120802</v>
      </c>
      <c r="DZ14" s="290">
        <f t="shared" si="22"/>
        <v>0.55275167785234891</v>
      </c>
      <c r="EA14" s="290">
        <f t="shared" si="22"/>
        <v>0.55751677852348991</v>
      </c>
      <c r="EB14" s="290">
        <f t="shared" si="22"/>
        <v>0.5622818791946308</v>
      </c>
      <c r="EC14" s="290">
        <f t="shared" si="22"/>
        <v>0.56704697986577179</v>
      </c>
      <c r="ED14" s="290">
        <f t="shared" si="22"/>
        <v>0.57181208053691268</v>
      </c>
      <c r="EE14" s="290">
        <f t="shared" si="22"/>
        <v>0.57657718120805368</v>
      </c>
      <c r="EF14" s="290">
        <f t="shared" si="22"/>
        <v>0.58134228187919468</v>
      </c>
      <c r="EG14" s="290">
        <f t="shared" si="22"/>
        <v>0.58610738255033556</v>
      </c>
      <c r="EH14" s="290">
        <f t="shared" si="22"/>
        <v>0.59087248322147645</v>
      </c>
      <c r="EI14" s="290">
        <f t="shared" si="22"/>
        <v>0.59563758389261745</v>
      </c>
      <c r="EJ14" s="290">
        <f t="shared" si="22"/>
        <v>0.60040268456375834</v>
      </c>
      <c r="EK14" s="290">
        <f t="shared" ref="EK14:EZ26" si="25">(MIN((EK$5/$O$4*($G14-$H14))/($J14-$H14),1) * ($J14-$H14))/($J14-$H14)*$K14</f>
        <v>0.60516778523489934</v>
      </c>
      <c r="EL14" s="290">
        <f t="shared" si="25"/>
        <v>0.60993288590604022</v>
      </c>
      <c r="EM14" s="290">
        <f t="shared" si="18"/>
        <v>0.61469798657718111</v>
      </c>
      <c r="EN14" s="290">
        <f t="shared" si="18"/>
        <v>0.61946308724832211</v>
      </c>
      <c r="EO14" s="290">
        <f t="shared" si="18"/>
        <v>0.624228187919463</v>
      </c>
      <c r="EP14" s="290">
        <f t="shared" si="18"/>
        <v>0.62899328859060399</v>
      </c>
      <c r="EQ14" s="290">
        <f t="shared" si="18"/>
        <v>0.63375838926174499</v>
      </c>
      <c r="ER14" s="290">
        <f t="shared" si="18"/>
        <v>0.63852348993288588</v>
      </c>
      <c r="ES14" s="290">
        <f t="shared" si="18"/>
        <v>0.64328859060402688</v>
      </c>
      <c r="ET14" s="290">
        <f t="shared" si="18"/>
        <v>0.64805369127516776</v>
      </c>
      <c r="EU14" s="290">
        <f t="shared" si="18"/>
        <v>0.65281879194630865</v>
      </c>
      <c r="EV14" s="290">
        <f t="shared" si="18"/>
        <v>0.65758389261744965</v>
      </c>
      <c r="EW14" s="290">
        <f t="shared" si="18"/>
        <v>0.66234899328859054</v>
      </c>
      <c r="EX14" s="290">
        <f t="shared" si="18"/>
        <v>0.66711409395973154</v>
      </c>
      <c r="EY14" s="290">
        <f t="shared" si="18"/>
        <v>0.67187919463087242</v>
      </c>
      <c r="EZ14" s="290">
        <f t="shared" si="18"/>
        <v>0.67664429530201331</v>
      </c>
      <c r="FA14" s="290">
        <f t="shared" si="18"/>
        <v>0.68140939597315431</v>
      </c>
      <c r="FB14" s="290">
        <f t="shared" si="18"/>
        <v>0.68617449664429531</v>
      </c>
      <c r="FC14" s="290">
        <f t="shared" si="18"/>
        <v>0.69093959731543619</v>
      </c>
      <c r="FD14" s="290">
        <f t="shared" si="18"/>
        <v>0.69570469798657719</v>
      </c>
      <c r="FE14" s="290">
        <f t="shared" si="18"/>
        <v>0.70046979865771808</v>
      </c>
      <c r="FF14" s="290">
        <f t="shared" si="18"/>
        <v>0.70523489932885908</v>
      </c>
      <c r="FG14" s="290">
        <f t="shared" si="18"/>
        <v>0.71</v>
      </c>
    </row>
    <row r="15" spans="1:163" x14ac:dyDescent="0.2">
      <c r="A15" s="108"/>
      <c r="B15" s="114" t="s">
        <v>75</v>
      </c>
      <c r="C15" s="96">
        <f t="shared" si="11"/>
        <v>30</v>
      </c>
      <c r="D15" s="97">
        <f t="shared" ref="D15:D19" si="26">E15/2*F15/2*2*PI()/60</f>
        <v>134.49158150017902</v>
      </c>
      <c r="E15" s="107">
        <v>14270</v>
      </c>
      <c r="F15" s="107">
        <v>0.36</v>
      </c>
      <c r="G15" s="107">
        <v>71</v>
      </c>
      <c r="H15" s="107">
        <v>3.7</v>
      </c>
      <c r="I15" s="107">
        <v>12</v>
      </c>
      <c r="J15" s="107">
        <f t="shared" si="12"/>
        <v>71</v>
      </c>
      <c r="K15" s="136">
        <f t="shared" si="13"/>
        <v>0.36</v>
      </c>
      <c r="L15" s="97">
        <f t="shared" si="14"/>
        <v>1189.1666666666667</v>
      </c>
      <c r="M15" s="96">
        <f t="shared" si="15"/>
        <v>5.0704225352112674E-3</v>
      </c>
      <c r="N15" s="290">
        <f t="shared" si="6"/>
        <v>0</v>
      </c>
      <c r="O15" s="290">
        <f t="shared" si="6"/>
        <v>2.4161073825503354E-3</v>
      </c>
      <c r="P15" s="290">
        <f t="shared" si="6"/>
        <v>4.8322147651006708E-3</v>
      </c>
      <c r="Q15" s="290">
        <f t="shared" si="6"/>
        <v>7.2483221476510058E-3</v>
      </c>
      <c r="R15" s="290">
        <f t="shared" si="6"/>
        <v>9.6644295302013416E-3</v>
      </c>
      <c r="S15" s="290">
        <f t="shared" si="6"/>
        <v>1.2080536912751677E-2</v>
      </c>
      <c r="T15" s="290">
        <f t="shared" si="6"/>
        <v>1.4496644295302012E-2</v>
      </c>
      <c r="U15" s="290">
        <f t="shared" si="6"/>
        <v>1.6912751677852347E-2</v>
      </c>
      <c r="V15" s="290">
        <f t="shared" si="6"/>
        <v>1.9328859060402683E-2</v>
      </c>
      <c r="W15" s="290">
        <f t="shared" si="6"/>
        <v>2.1744966442953019E-2</v>
      </c>
      <c r="X15" s="290">
        <f t="shared" si="6"/>
        <v>2.4161073825503355E-2</v>
      </c>
      <c r="Y15" s="290">
        <f t="shared" si="6"/>
        <v>2.6577181208053691E-2</v>
      </c>
      <c r="Z15" s="290">
        <f t="shared" si="6"/>
        <v>2.8993288590604023E-2</v>
      </c>
      <c r="AA15" s="290">
        <f t="shared" si="6"/>
        <v>3.1409395973154362E-2</v>
      </c>
      <c r="AB15" s="290">
        <f t="shared" si="6"/>
        <v>3.3825503355704695E-2</v>
      </c>
      <c r="AC15" s="290">
        <f t="shared" si="6"/>
        <v>3.6241610738255027E-2</v>
      </c>
      <c r="AD15" s="290">
        <f t="shared" ref="AD15:AS26" si="27">(MIN((AD$5/$O$4*($G15-$H15))/($J15-$H15),1) * ($J15-$H15))/($J15-$H15)*$K15</f>
        <v>3.8657718120805366E-2</v>
      </c>
      <c r="AE15" s="290">
        <f t="shared" si="27"/>
        <v>4.1073825503355706E-2</v>
      </c>
      <c r="AF15" s="290">
        <f t="shared" si="27"/>
        <v>4.3489932885906038E-2</v>
      </c>
      <c r="AG15" s="290">
        <f t="shared" si="27"/>
        <v>4.5906040268456377E-2</v>
      </c>
      <c r="AH15" s="290">
        <f t="shared" si="27"/>
        <v>4.832214765100671E-2</v>
      </c>
      <c r="AI15" s="290">
        <f t="shared" si="27"/>
        <v>5.0738255033557042E-2</v>
      </c>
      <c r="AJ15" s="290">
        <f t="shared" si="27"/>
        <v>5.3154362416107381E-2</v>
      </c>
      <c r="AK15" s="290">
        <f t="shared" si="27"/>
        <v>5.5570469798657714E-2</v>
      </c>
      <c r="AL15" s="290">
        <f t="shared" si="27"/>
        <v>5.7986577181208046E-2</v>
      </c>
      <c r="AM15" s="290">
        <f t="shared" si="27"/>
        <v>6.0402684563758392E-2</v>
      </c>
      <c r="AN15" s="290">
        <f t="shared" si="27"/>
        <v>6.2818791946308725E-2</v>
      </c>
      <c r="AO15" s="290">
        <f t="shared" si="27"/>
        <v>6.523489932885905E-2</v>
      </c>
      <c r="AP15" s="290">
        <f t="shared" si="27"/>
        <v>6.7651006711409389E-2</v>
      </c>
      <c r="AQ15" s="290">
        <f t="shared" si="27"/>
        <v>7.0067114093959729E-2</v>
      </c>
      <c r="AR15" s="290">
        <f t="shared" si="27"/>
        <v>7.2483221476510054E-2</v>
      </c>
      <c r="AS15" s="290">
        <f t="shared" si="27"/>
        <v>7.4899328859060407E-2</v>
      </c>
      <c r="AT15" s="290">
        <f t="shared" ref="AT15:BI26" si="28">(MIN((AT$5/$O$4*($G15-$H15))/($J15-$H15),1) * ($J15-$H15))/($J15-$H15)*$K15</f>
        <v>7.7315436241610733E-2</v>
      </c>
      <c r="AU15" s="290">
        <f t="shared" si="28"/>
        <v>7.9731543624161072E-2</v>
      </c>
      <c r="AV15" s="290">
        <f t="shared" si="28"/>
        <v>8.2147651006711411E-2</v>
      </c>
      <c r="AW15" s="290">
        <f t="shared" si="28"/>
        <v>8.4563758389261737E-2</v>
      </c>
      <c r="AX15" s="290">
        <f t="shared" si="28"/>
        <v>8.6979865771812076E-2</v>
      </c>
      <c r="AY15" s="290">
        <f t="shared" si="28"/>
        <v>8.9395973154362415E-2</v>
      </c>
      <c r="AZ15" s="290">
        <f t="shared" si="28"/>
        <v>9.1812080536912755E-2</v>
      </c>
      <c r="BA15" s="290">
        <f t="shared" si="28"/>
        <v>9.4228187919463094E-2</v>
      </c>
      <c r="BB15" s="290">
        <f t="shared" si="28"/>
        <v>9.6644295302013419E-2</v>
      </c>
      <c r="BC15" s="290">
        <f t="shared" si="28"/>
        <v>9.9060402684563745E-2</v>
      </c>
      <c r="BD15" s="290">
        <f t="shared" si="28"/>
        <v>0.10147651006711408</v>
      </c>
      <c r="BE15" s="290">
        <f t="shared" si="28"/>
        <v>0.10389261744966444</v>
      </c>
      <c r="BF15" s="290">
        <f t="shared" si="28"/>
        <v>0.10630872483221476</v>
      </c>
      <c r="BG15" s="290">
        <f t="shared" si="28"/>
        <v>0.1087248322147651</v>
      </c>
      <c r="BH15" s="290">
        <f t="shared" si="28"/>
        <v>0.11114093959731543</v>
      </c>
      <c r="BI15" s="290">
        <f t="shared" si="28"/>
        <v>0.11355704697986577</v>
      </c>
      <c r="BJ15" s="290">
        <f t="shared" ref="BJ15:BY26" si="29">(MIN((BJ$5/$O$4*($G15-$H15))/($J15-$H15),1) * ($J15-$H15))/($J15-$H15)*$K15</f>
        <v>0.11597315436241609</v>
      </c>
      <c r="BK15" s="290">
        <f t="shared" si="29"/>
        <v>0.11838926174496645</v>
      </c>
      <c r="BL15" s="290">
        <f t="shared" si="29"/>
        <v>0.12080536912751678</v>
      </c>
      <c r="BM15" s="290">
        <f t="shared" si="29"/>
        <v>0.12322147651006711</v>
      </c>
      <c r="BN15" s="290">
        <f t="shared" si="29"/>
        <v>0.12563758389261745</v>
      </c>
      <c r="BO15" s="290">
        <f t="shared" si="29"/>
        <v>0.12805369127516777</v>
      </c>
      <c r="BP15" s="290">
        <f t="shared" si="29"/>
        <v>0.1304697986577181</v>
      </c>
      <c r="BQ15" s="290">
        <f t="shared" si="29"/>
        <v>0.13288590604026845</v>
      </c>
      <c r="BR15" s="290">
        <f t="shared" si="29"/>
        <v>0.13530201342281878</v>
      </c>
      <c r="BS15" s="290">
        <f t="shared" si="29"/>
        <v>0.13771812080536913</v>
      </c>
      <c r="BT15" s="290">
        <f t="shared" si="29"/>
        <v>0.14013422818791946</v>
      </c>
      <c r="BU15" s="290">
        <f t="shared" si="29"/>
        <v>0.14255033557046978</v>
      </c>
      <c r="BV15" s="290">
        <f t="shared" si="29"/>
        <v>0.14496644295302011</v>
      </c>
      <c r="BW15" s="290">
        <f t="shared" si="29"/>
        <v>0.14738255033557046</v>
      </c>
      <c r="BX15" s="290">
        <f t="shared" si="29"/>
        <v>0.14979865771812081</v>
      </c>
      <c r="BY15" s="290">
        <f t="shared" si="29"/>
        <v>0.15221476510067114</v>
      </c>
      <c r="BZ15" s="290">
        <f t="shared" si="24"/>
        <v>0.15463087248322147</v>
      </c>
      <c r="CA15" s="290">
        <f t="shared" si="24"/>
        <v>0.15704697986577179</v>
      </c>
      <c r="CB15" s="290">
        <f t="shared" si="24"/>
        <v>0.15946308724832214</v>
      </c>
      <c r="CC15" s="290">
        <f t="shared" si="24"/>
        <v>0.1618791946308725</v>
      </c>
      <c r="CD15" s="290">
        <f t="shared" si="24"/>
        <v>0.16429530201342282</v>
      </c>
      <c r="CE15" s="290">
        <f t="shared" si="24"/>
        <v>0.16671140939597315</v>
      </c>
      <c r="CF15" s="290">
        <f t="shared" si="24"/>
        <v>0.16912751677852347</v>
      </c>
      <c r="CG15" s="290">
        <f t="shared" si="24"/>
        <v>0.1715436241610738</v>
      </c>
      <c r="CH15" s="290">
        <f t="shared" si="24"/>
        <v>0.17395973154362415</v>
      </c>
      <c r="CI15" s="290">
        <f t="shared" si="24"/>
        <v>0.17637583892617451</v>
      </c>
      <c r="CJ15" s="290">
        <f t="shared" si="24"/>
        <v>0.17879194630872483</v>
      </c>
      <c r="CK15" s="290">
        <f t="shared" si="24"/>
        <v>0.18120805369127518</v>
      </c>
      <c r="CL15" s="290">
        <f t="shared" si="24"/>
        <v>0.18362416107382551</v>
      </c>
      <c r="CM15" s="290">
        <f t="shared" si="24"/>
        <v>0.18604026845637583</v>
      </c>
      <c r="CN15" s="290">
        <f t="shared" si="24"/>
        <v>0.18845637583892619</v>
      </c>
      <c r="CO15" s="290">
        <f t="shared" ref="CO15:DD26" si="30">(MIN((CO$5/$O$4*($G15-$H15))/($J15-$H15),1) * ($J15-$H15))/($J15-$H15)*$K15</f>
        <v>0.19087248322147651</v>
      </c>
      <c r="CP15" s="290">
        <f t="shared" si="30"/>
        <v>0.19328859060402684</v>
      </c>
      <c r="CQ15" s="290">
        <f t="shared" si="30"/>
        <v>0.19570469798657716</v>
      </c>
      <c r="CR15" s="290">
        <f t="shared" si="30"/>
        <v>0.19812080536912749</v>
      </c>
      <c r="CS15" s="290">
        <f t="shared" si="30"/>
        <v>0.20053691275167784</v>
      </c>
      <c r="CT15" s="290">
        <f t="shared" si="30"/>
        <v>0.20295302013422817</v>
      </c>
      <c r="CU15" s="290">
        <f t="shared" si="30"/>
        <v>0.20536912751677849</v>
      </c>
      <c r="CV15" s="290">
        <f t="shared" si="30"/>
        <v>0.20778523489932887</v>
      </c>
      <c r="CW15" s="290">
        <f t="shared" si="30"/>
        <v>0.2102013422818792</v>
      </c>
      <c r="CX15" s="290">
        <f t="shared" si="30"/>
        <v>0.21261744966442953</v>
      </c>
      <c r="CY15" s="290">
        <f t="shared" si="30"/>
        <v>0.21503355704697988</v>
      </c>
      <c r="CZ15" s="290">
        <f t="shared" si="30"/>
        <v>0.2174496644295302</v>
      </c>
      <c r="DA15" s="290">
        <f t="shared" si="30"/>
        <v>0.21986577181208053</v>
      </c>
      <c r="DB15" s="290">
        <f t="shared" si="30"/>
        <v>0.22228187919463085</v>
      </c>
      <c r="DC15" s="290">
        <f t="shared" si="30"/>
        <v>0.22469798657718121</v>
      </c>
      <c r="DD15" s="290">
        <f t="shared" si="30"/>
        <v>0.22711409395973153</v>
      </c>
      <c r="DE15" s="290">
        <f t="shared" ref="DE15:DT26" si="31">(MIN((DE$5/$O$4*($G15-$H15))/($J15-$H15),1) * ($J15-$H15))/($J15-$H15)*$K15</f>
        <v>0.22953020134228186</v>
      </c>
      <c r="DF15" s="290">
        <f t="shared" si="31"/>
        <v>0.23194630872483218</v>
      </c>
      <c r="DG15" s="290">
        <f t="shared" si="31"/>
        <v>0.23436241610738251</v>
      </c>
      <c r="DH15" s="290">
        <f t="shared" si="31"/>
        <v>0.23677852348993289</v>
      </c>
      <c r="DI15" s="290">
        <f t="shared" si="31"/>
        <v>0.23919463087248322</v>
      </c>
      <c r="DJ15" s="290">
        <f t="shared" si="31"/>
        <v>0.24161073825503357</v>
      </c>
      <c r="DK15" s="290">
        <f t="shared" si="31"/>
        <v>0.24402684563758389</v>
      </c>
      <c r="DL15" s="290">
        <f t="shared" si="31"/>
        <v>0.24644295302013422</v>
      </c>
      <c r="DM15" s="290">
        <f t="shared" si="31"/>
        <v>0.24885906040268455</v>
      </c>
      <c r="DN15" s="290">
        <f t="shared" si="31"/>
        <v>0.2512751677852349</v>
      </c>
      <c r="DO15" s="290">
        <f t="shared" si="31"/>
        <v>0.25369127516778522</v>
      </c>
      <c r="DP15" s="290">
        <f t="shared" si="31"/>
        <v>0.25610738255033555</v>
      </c>
      <c r="DQ15" s="290">
        <f t="shared" si="31"/>
        <v>0.25852348993288587</v>
      </c>
      <c r="DR15" s="290">
        <f t="shared" si="31"/>
        <v>0.2609395973154362</v>
      </c>
      <c r="DS15" s="290">
        <f t="shared" si="31"/>
        <v>0.26335570469798658</v>
      </c>
      <c r="DT15" s="290">
        <f t="shared" si="31"/>
        <v>0.26577181208053691</v>
      </c>
      <c r="DU15" s="290">
        <f t="shared" ref="DU15:EJ26" si="32">(MIN((DU$5/$O$4*($G15-$H15))/($J15-$H15),1) * ($J15-$H15))/($J15-$H15)*$K15</f>
        <v>0.26818791946308723</v>
      </c>
      <c r="DV15" s="290">
        <f t="shared" si="32"/>
        <v>0.27060402684563756</v>
      </c>
      <c r="DW15" s="290">
        <f t="shared" si="32"/>
        <v>0.27302013422818794</v>
      </c>
      <c r="DX15" s="290">
        <f t="shared" si="32"/>
        <v>0.27543624161073826</v>
      </c>
      <c r="DY15" s="290">
        <f t="shared" si="32"/>
        <v>0.27785234899328859</v>
      </c>
      <c r="DZ15" s="290">
        <f t="shared" si="32"/>
        <v>0.28026845637583891</v>
      </c>
      <c r="EA15" s="290">
        <f t="shared" si="32"/>
        <v>0.28268456375838924</v>
      </c>
      <c r="EB15" s="290">
        <f t="shared" si="32"/>
        <v>0.28510067114093957</v>
      </c>
      <c r="EC15" s="290">
        <f t="shared" si="32"/>
        <v>0.28751677852348989</v>
      </c>
      <c r="ED15" s="290">
        <f t="shared" si="32"/>
        <v>0.28993288590604022</v>
      </c>
      <c r="EE15" s="290">
        <f t="shared" si="32"/>
        <v>0.2923489932885906</v>
      </c>
      <c r="EF15" s="290">
        <f t="shared" si="32"/>
        <v>0.29476510067114092</v>
      </c>
      <c r="EG15" s="290">
        <f t="shared" si="32"/>
        <v>0.29718120805369125</v>
      </c>
      <c r="EH15" s="290">
        <f t="shared" si="32"/>
        <v>0.29959731543624163</v>
      </c>
      <c r="EI15" s="290">
        <f t="shared" si="32"/>
        <v>0.30201342281879195</v>
      </c>
      <c r="EJ15" s="290">
        <f t="shared" si="32"/>
        <v>0.30442953020134228</v>
      </c>
      <c r="EK15" s="290">
        <f t="shared" si="25"/>
        <v>0.30684563758389261</v>
      </c>
      <c r="EL15" s="290">
        <f t="shared" si="25"/>
        <v>0.30926174496644293</v>
      </c>
      <c r="EM15" s="290">
        <f t="shared" si="18"/>
        <v>0.31167785234899326</v>
      </c>
      <c r="EN15" s="290">
        <f t="shared" si="18"/>
        <v>0.31409395973154358</v>
      </c>
      <c r="EO15" s="290">
        <f t="shared" si="18"/>
        <v>0.31651006711409391</v>
      </c>
      <c r="EP15" s="290">
        <f t="shared" si="18"/>
        <v>0.31892617449664429</v>
      </c>
      <c r="EQ15" s="290">
        <f t="shared" si="18"/>
        <v>0.32134228187919461</v>
      </c>
      <c r="ER15" s="290">
        <f t="shared" si="18"/>
        <v>0.32375838926174499</v>
      </c>
      <c r="ES15" s="290">
        <f t="shared" si="18"/>
        <v>0.32617449664429532</v>
      </c>
      <c r="ET15" s="290">
        <f t="shared" si="18"/>
        <v>0.32859060402684565</v>
      </c>
      <c r="EU15" s="290">
        <f t="shared" si="18"/>
        <v>0.33100671140939597</v>
      </c>
      <c r="EV15" s="290">
        <f t="shared" si="18"/>
        <v>0.3334228187919463</v>
      </c>
      <c r="EW15" s="290">
        <f t="shared" si="18"/>
        <v>0.33583892617449662</v>
      </c>
      <c r="EX15" s="290">
        <f t="shared" si="18"/>
        <v>0.33825503355704695</v>
      </c>
      <c r="EY15" s="290">
        <f t="shared" si="18"/>
        <v>0.34067114093959727</v>
      </c>
      <c r="EZ15" s="290">
        <f t="shared" si="18"/>
        <v>0.3430872483221476</v>
      </c>
      <c r="FA15" s="290">
        <f t="shared" si="18"/>
        <v>0.34550335570469798</v>
      </c>
      <c r="FB15" s="290">
        <f t="shared" si="18"/>
        <v>0.3479194630872483</v>
      </c>
      <c r="FC15" s="290">
        <f t="shared" si="18"/>
        <v>0.35033557046979868</v>
      </c>
      <c r="FD15" s="290">
        <f t="shared" si="18"/>
        <v>0.35275167785234901</v>
      </c>
      <c r="FE15" s="290">
        <f t="shared" si="18"/>
        <v>0.35516778523489934</v>
      </c>
      <c r="FF15" s="290">
        <f t="shared" si="18"/>
        <v>0.35758389261744966</v>
      </c>
      <c r="FG15" s="290">
        <f t="shared" si="18"/>
        <v>0.36</v>
      </c>
    </row>
    <row r="16" spans="1:163" x14ac:dyDescent="0.2">
      <c r="A16" s="108"/>
      <c r="B16" s="114" t="s">
        <v>76</v>
      </c>
      <c r="C16" s="96">
        <f t="shared" si="11"/>
        <v>5</v>
      </c>
      <c r="D16" s="97">
        <f t="shared" si="26"/>
        <v>24.389230967368761</v>
      </c>
      <c r="E16" s="107">
        <v>5480</v>
      </c>
      <c r="F16" s="107">
        <v>0.17</v>
      </c>
      <c r="G16" s="107">
        <v>10</v>
      </c>
      <c r="H16" s="107">
        <v>0.4</v>
      </c>
      <c r="I16" s="107">
        <v>12</v>
      </c>
      <c r="J16" s="107">
        <f t="shared" si="12"/>
        <v>10</v>
      </c>
      <c r="K16" s="136">
        <f t="shared" si="13"/>
        <v>0.17</v>
      </c>
      <c r="L16" s="97">
        <f t="shared" si="14"/>
        <v>456.66666666666669</v>
      </c>
      <c r="M16" s="96">
        <f t="shared" si="15"/>
        <v>1.7000000000000001E-2</v>
      </c>
      <c r="N16" s="290">
        <f t="shared" si="6"/>
        <v>0</v>
      </c>
      <c r="O16" s="290">
        <f t="shared" si="6"/>
        <v>1.1409395973154364E-3</v>
      </c>
      <c r="P16" s="290">
        <f t="shared" si="6"/>
        <v>2.2818791946308727E-3</v>
      </c>
      <c r="Q16" s="290">
        <f t="shared" si="6"/>
        <v>3.4228187919463087E-3</v>
      </c>
      <c r="R16" s="290">
        <f t="shared" si="6"/>
        <v>4.5637583892617455E-3</v>
      </c>
      <c r="S16" s="290">
        <f t="shared" si="6"/>
        <v>5.7046979865771818E-3</v>
      </c>
      <c r="T16" s="290">
        <f t="shared" si="6"/>
        <v>6.8456375838926173E-3</v>
      </c>
      <c r="U16" s="290">
        <f t="shared" si="6"/>
        <v>7.9865771812080537E-3</v>
      </c>
      <c r="V16" s="290">
        <f t="shared" si="6"/>
        <v>9.1275167785234909E-3</v>
      </c>
      <c r="W16" s="290">
        <f t="shared" si="6"/>
        <v>1.0268456375838928E-2</v>
      </c>
      <c r="X16" s="290">
        <f t="shared" si="6"/>
        <v>1.1409395973154364E-2</v>
      </c>
      <c r="Y16" s="290">
        <f t="shared" si="6"/>
        <v>1.2550335570469801E-2</v>
      </c>
      <c r="Z16" s="290">
        <f t="shared" si="6"/>
        <v>1.3691275167785235E-2</v>
      </c>
      <c r="AA16" s="290">
        <f t="shared" si="6"/>
        <v>1.4832214765100672E-2</v>
      </c>
      <c r="AB16" s="290">
        <f t="shared" si="6"/>
        <v>1.5973154362416107E-2</v>
      </c>
      <c r="AC16" s="290">
        <f t="shared" si="6"/>
        <v>1.7114093959731545E-2</v>
      </c>
      <c r="AD16" s="290">
        <f t="shared" si="27"/>
        <v>1.8255033557046982E-2</v>
      </c>
      <c r="AE16" s="290">
        <f t="shared" si="27"/>
        <v>1.9395973154362419E-2</v>
      </c>
      <c r="AF16" s="290">
        <f t="shared" si="27"/>
        <v>2.0536912751677856E-2</v>
      </c>
      <c r="AG16" s="290">
        <f t="shared" si="27"/>
        <v>2.1677852348993294E-2</v>
      </c>
      <c r="AH16" s="290">
        <f t="shared" si="27"/>
        <v>2.2818791946308727E-2</v>
      </c>
      <c r="AI16" s="290">
        <f t="shared" si="27"/>
        <v>2.3959731543624161E-2</v>
      </c>
      <c r="AJ16" s="290">
        <f t="shared" si="27"/>
        <v>2.5100671140939602E-2</v>
      </c>
      <c r="AK16" s="290">
        <f t="shared" si="27"/>
        <v>2.6241610738255036E-2</v>
      </c>
      <c r="AL16" s="290">
        <f t="shared" si="27"/>
        <v>2.7382550335570469E-2</v>
      </c>
      <c r="AM16" s="290">
        <f t="shared" si="27"/>
        <v>2.852348993288591E-2</v>
      </c>
      <c r="AN16" s="290">
        <f t="shared" si="27"/>
        <v>2.9664429530201344E-2</v>
      </c>
      <c r="AO16" s="290">
        <f t="shared" si="27"/>
        <v>3.0805369127516777E-2</v>
      </c>
      <c r="AP16" s="290">
        <f t="shared" si="27"/>
        <v>3.1946308724832215E-2</v>
      </c>
      <c r="AQ16" s="290">
        <f t="shared" si="27"/>
        <v>3.3087248322147655E-2</v>
      </c>
      <c r="AR16" s="290">
        <f t="shared" si="27"/>
        <v>3.4228187919463089E-2</v>
      </c>
      <c r="AS16" s="290">
        <f t="shared" si="27"/>
        <v>3.536912751677853E-2</v>
      </c>
      <c r="AT16" s="290">
        <f t="shared" si="28"/>
        <v>3.6510067114093964E-2</v>
      </c>
      <c r="AU16" s="290">
        <f t="shared" si="28"/>
        <v>3.7651006711409404E-2</v>
      </c>
      <c r="AV16" s="290">
        <f t="shared" si="28"/>
        <v>3.8791946308724838E-2</v>
      </c>
      <c r="AW16" s="290">
        <f t="shared" si="28"/>
        <v>3.9932885906040272E-2</v>
      </c>
      <c r="AX16" s="290">
        <f t="shared" si="28"/>
        <v>4.1073825503355713E-2</v>
      </c>
      <c r="AY16" s="290">
        <f t="shared" si="28"/>
        <v>4.2214765100671139E-2</v>
      </c>
      <c r="AZ16" s="290">
        <f t="shared" si="28"/>
        <v>4.3355704697986587E-2</v>
      </c>
      <c r="BA16" s="290">
        <f t="shared" si="28"/>
        <v>4.4496644295302021E-2</v>
      </c>
      <c r="BB16" s="290">
        <f t="shared" si="28"/>
        <v>4.5637583892617455E-2</v>
      </c>
      <c r="BC16" s="290">
        <f t="shared" si="28"/>
        <v>4.6778523489932888E-2</v>
      </c>
      <c r="BD16" s="290">
        <f t="shared" si="28"/>
        <v>4.7919463087248322E-2</v>
      </c>
      <c r="BE16" s="290">
        <f t="shared" si="28"/>
        <v>4.906040268456377E-2</v>
      </c>
      <c r="BF16" s="290">
        <f t="shared" si="28"/>
        <v>5.0201342281879203E-2</v>
      </c>
      <c r="BG16" s="290">
        <f t="shared" si="28"/>
        <v>5.1342281879194637E-2</v>
      </c>
      <c r="BH16" s="290">
        <f t="shared" si="28"/>
        <v>5.2483221476510071E-2</v>
      </c>
      <c r="BI16" s="290">
        <f t="shared" si="28"/>
        <v>5.3624161073825505E-2</v>
      </c>
      <c r="BJ16" s="290">
        <f t="shared" si="29"/>
        <v>5.4765100671140939E-2</v>
      </c>
      <c r="BK16" s="290">
        <f t="shared" si="29"/>
        <v>5.5906040268456386E-2</v>
      </c>
      <c r="BL16" s="290">
        <f t="shared" si="29"/>
        <v>5.704697986577182E-2</v>
      </c>
      <c r="BM16" s="290">
        <f t="shared" si="29"/>
        <v>5.8187919463087254E-2</v>
      </c>
      <c r="BN16" s="290">
        <f t="shared" si="29"/>
        <v>5.9328859060402687E-2</v>
      </c>
      <c r="BO16" s="290">
        <f t="shared" si="29"/>
        <v>6.0469798657718121E-2</v>
      </c>
      <c r="BP16" s="290">
        <f t="shared" si="29"/>
        <v>6.1610738255033555E-2</v>
      </c>
      <c r="BQ16" s="290">
        <f t="shared" si="29"/>
        <v>6.2751677852349003E-2</v>
      </c>
      <c r="BR16" s="290">
        <f t="shared" si="29"/>
        <v>6.3892617449664429E-2</v>
      </c>
      <c r="BS16" s="290">
        <f t="shared" si="29"/>
        <v>6.503355704697987E-2</v>
      </c>
      <c r="BT16" s="290">
        <f t="shared" si="29"/>
        <v>6.6174496644295311E-2</v>
      </c>
      <c r="BU16" s="290">
        <f t="shared" si="29"/>
        <v>6.7315436241610738E-2</v>
      </c>
      <c r="BV16" s="290">
        <f t="shared" si="29"/>
        <v>6.8456375838926178E-2</v>
      </c>
      <c r="BW16" s="290">
        <f t="shared" si="29"/>
        <v>6.9597315436241619E-2</v>
      </c>
      <c r="BX16" s="290">
        <f t="shared" si="29"/>
        <v>7.073825503355706E-2</v>
      </c>
      <c r="BY16" s="290">
        <f t="shared" si="29"/>
        <v>7.1879194630872487E-2</v>
      </c>
      <c r="BZ16" s="290">
        <f t="shared" si="24"/>
        <v>7.3020134228187927E-2</v>
      </c>
      <c r="CA16" s="290">
        <f t="shared" si="24"/>
        <v>7.4161073825503354E-2</v>
      </c>
      <c r="CB16" s="290">
        <f t="shared" si="24"/>
        <v>7.5302013422818809E-2</v>
      </c>
      <c r="CC16" s="290">
        <f t="shared" si="24"/>
        <v>7.6442953020134222E-2</v>
      </c>
      <c r="CD16" s="290">
        <f t="shared" si="24"/>
        <v>7.7583892617449676E-2</v>
      </c>
      <c r="CE16" s="290">
        <f t="shared" si="24"/>
        <v>7.8724832214765103E-2</v>
      </c>
      <c r="CF16" s="290">
        <f t="shared" si="24"/>
        <v>7.9865771812080544E-2</v>
      </c>
      <c r="CG16" s="290">
        <f t="shared" si="24"/>
        <v>8.1006711409395971E-2</v>
      </c>
      <c r="CH16" s="290">
        <f t="shared" si="24"/>
        <v>8.2147651006711425E-2</v>
      </c>
      <c r="CI16" s="290">
        <f t="shared" si="24"/>
        <v>8.3288590604026852E-2</v>
      </c>
      <c r="CJ16" s="290">
        <f t="shared" si="24"/>
        <v>8.4429530201342279E-2</v>
      </c>
      <c r="CK16" s="290">
        <f t="shared" si="24"/>
        <v>8.5570469798657733E-2</v>
      </c>
      <c r="CL16" s="290">
        <f t="shared" si="24"/>
        <v>8.6711409395973174E-2</v>
      </c>
      <c r="CM16" s="290">
        <f t="shared" si="24"/>
        <v>8.7852348993288601E-2</v>
      </c>
      <c r="CN16" s="290">
        <f t="shared" si="24"/>
        <v>8.8993288590604042E-2</v>
      </c>
      <c r="CO16" s="290">
        <f t="shared" si="30"/>
        <v>9.0134228187919468E-2</v>
      </c>
      <c r="CP16" s="290">
        <f t="shared" si="30"/>
        <v>9.1275167785234909E-2</v>
      </c>
      <c r="CQ16" s="290">
        <f t="shared" si="30"/>
        <v>9.2416107382550336E-2</v>
      </c>
      <c r="CR16" s="290">
        <f t="shared" si="30"/>
        <v>9.3557046979865777E-2</v>
      </c>
      <c r="CS16" s="290">
        <f t="shared" si="30"/>
        <v>9.4697986577181203E-2</v>
      </c>
      <c r="CT16" s="290">
        <f t="shared" si="30"/>
        <v>9.5838926174496644E-2</v>
      </c>
      <c r="CU16" s="290">
        <f t="shared" si="30"/>
        <v>9.6979865771812085E-2</v>
      </c>
      <c r="CV16" s="290">
        <f t="shared" si="30"/>
        <v>9.8120805369127539E-2</v>
      </c>
      <c r="CW16" s="290">
        <f t="shared" si="30"/>
        <v>9.9261744966442966E-2</v>
      </c>
      <c r="CX16" s="290">
        <f t="shared" si="30"/>
        <v>0.10040268456375841</v>
      </c>
      <c r="CY16" s="290">
        <f t="shared" si="30"/>
        <v>0.10154362416107383</v>
      </c>
      <c r="CZ16" s="290">
        <f t="shared" si="30"/>
        <v>0.10268456375838927</v>
      </c>
      <c r="DA16" s="290">
        <f t="shared" si="30"/>
        <v>0.1038255033557047</v>
      </c>
      <c r="DB16" s="290">
        <f t="shared" si="30"/>
        <v>0.10496644295302014</v>
      </c>
      <c r="DC16" s="290">
        <f t="shared" si="30"/>
        <v>0.10610738255033558</v>
      </c>
      <c r="DD16" s="290">
        <f t="shared" si="30"/>
        <v>0.10724832214765101</v>
      </c>
      <c r="DE16" s="290">
        <f t="shared" si="31"/>
        <v>0.10838926174496645</v>
      </c>
      <c r="DF16" s="290">
        <f t="shared" si="31"/>
        <v>0.10953020134228188</v>
      </c>
      <c r="DG16" s="290">
        <f t="shared" si="31"/>
        <v>0.11067114093959732</v>
      </c>
      <c r="DH16" s="290">
        <f t="shared" si="31"/>
        <v>0.11181208053691277</v>
      </c>
      <c r="DI16" s="290">
        <f t="shared" si="31"/>
        <v>0.1129530201342282</v>
      </c>
      <c r="DJ16" s="290">
        <f t="shared" si="31"/>
        <v>0.11409395973154364</v>
      </c>
      <c r="DK16" s="290">
        <f t="shared" si="31"/>
        <v>0.11523489932885907</v>
      </c>
      <c r="DL16" s="290">
        <f t="shared" si="31"/>
        <v>0.11637583892617451</v>
      </c>
      <c r="DM16" s="290">
        <f t="shared" si="31"/>
        <v>0.11751677852348995</v>
      </c>
      <c r="DN16" s="290">
        <f t="shared" si="31"/>
        <v>0.11865771812080537</v>
      </c>
      <c r="DO16" s="290">
        <f t="shared" si="31"/>
        <v>0.11979865771812082</v>
      </c>
      <c r="DP16" s="290">
        <f t="shared" si="31"/>
        <v>0.12093959731543624</v>
      </c>
      <c r="DQ16" s="290">
        <f t="shared" si="31"/>
        <v>0.12208053691275168</v>
      </c>
      <c r="DR16" s="290">
        <f t="shared" si="31"/>
        <v>0.12322147651006711</v>
      </c>
      <c r="DS16" s="290">
        <f t="shared" si="31"/>
        <v>0.12436241610738256</v>
      </c>
      <c r="DT16" s="290">
        <f t="shared" si="31"/>
        <v>0.12550335570469801</v>
      </c>
      <c r="DU16" s="290">
        <f t="shared" si="32"/>
        <v>0.12664429530201343</v>
      </c>
      <c r="DV16" s="290">
        <f t="shared" si="32"/>
        <v>0.12778523489932886</v>
      </c>
      <c r="DW16" s="290">
        <f t="shared" si="32"/>
        <v>0.12892617449664431</v>
      </c>
      <c r="DX16" s="290">
        <f t="shared" si="32"/>
        <v>0.13006711409395974</v>
      </c>
      <c r="DY16" s="290">
        <f t="shared" si="32"/>
        <v>0.13120805369127517</v>
      </c>
      <c r="DZ16" s="290">
        <f t="shared" si="32"/>
        <v>0.13234899328859062</v>
      </c>
      <c r="EA16" s="290">
        <f t="shared" si="32"/>
        <v>0.13348993288590605</v>
      </c>
      <c r="EB16" s="290">
        <f t="shared" si="32"/>
        <v>0.13463087248322148</v>
      </c>
      <c r="EC16" s="290">
        <f t="shared" si="32"/>
        <v>0.1357718120805369</v>
      </c>
      <c r="ED16" s="290">
        <f t="shared" si="32"/>
        <v>0.13691275167785236</v>
      </c>
      <c r="EE16" s="290">
        <f t="shared" si="32"/>
        <v>0.13805369127516781</v>
      </c>
      <c r="EF16" s="290">
        <f t="shared" si="32"/>
        <v>0.13919463087248324</v>
      </c>
      <c r="EG16" s="290">
        <f t="shared" si="32"/>
        <v>0.14033557046979867</v>
      </c>
      <c r="EH16" s="290">
        <f t="shared" si="32"/>
        <v>0.14147651006711412</v>
      </c>
      <c r="EI16" s="290">
        <f t="shared" si="32"/>
        <v>0.14261744966442952</v>
      </c>
      <c r="EJ16" s="290">
        <f t="shared" si="32"/>
        <v>0.14375838926174497</v>
      </c>
      <c r="EK16" s="290">
        <f t="shared" si="25"/>
        <v>0.14489932885906043</v>
      </c>
      <c r="EL16" s="290">
        <f t="shared" si="25"/>
        <v>0.14604026845637585</v>
      </c>
      <c r="EM16" s="290">
        <f t="shared" si="18"/>
        <v>0.14718120805369128</v>
      </c>
      <c r="EN16" s="290">
        <f t="shared" si="18"/>
        <v>0.14832214765100671</v>
      </c>
      <c r="EO16" s="290">
        <f t="shared" si="18"/>
        <v>0.14946308724832216</v>
      </c>
      <c r="EP16" s="290">
        <f t="shared" si="18"/>
        <v>0.15060402684563762</v>
      </c>
      <c r="EQ16" s="290">
        <f t="shared" si="18"/>
        <v>0.15174496644295304</v>
      </c>
      <c r="ER16" s="290">
        <f t="shared" si="18"/>
        <v>0.15288590604026844</v>
      </c>
      <c r="ES16" s="290">
        <f t="shared" si="18"/>
        <v>0.1540268456375839</v>
      </c>
      <c r="ET16" s="290">
        <f t="shared" si="18"/>
        <v>0.15516778523489935</v>
      </c>
      <c r="EU16" s="290">
        <f t="shared" si="18"/>
        <v>0.15630872483221478</v>
      </c>
      <c r="EV16" s="290">
        <f t="shared" si="18"/>
        <v>0.15744966442953021</v>
      </c>
      <c r="EW16" s="290">
        <f t="shared" si="18"/>
        <v>0.15859060402684563</v>
      </c>
      <c r="EX16" s="290">
        <f t="shared" si="18"/>
        <v>0.15973154362416109</v>
      </c>
      <c r="EY16" s="290">
        <f t="shared" si="18"/>
        <v>0.16087248322147654</v>
      </c>
      <c r="EZ16" s="290">
        <f t="shared" si="18"/>
        <v>0.16201342281879194</v>
      </c>
      <c r="FA16" s="290">
        <f t="shared" si="18"/>
        <v>0.1631543624161074</v>
      </c>
      <c r="FB16" s="290">
        <f t="shared" si="18"/>
        <v>0.16429530201342285</v>
      </c>
      <c r="FC16" s="290">
        <f t="shared" si="18"/>
        <v>0.1654362416107383</v>
      </c>
      <c r="FD16" s="290">
        <f t="shared" si="18"/>
        <v>0.1665771812080537</v>
      </c>
      <c r="FE16" s="290">
        <f t="shared" si="18"/>
        <v>0.16771812080536913</v>
      </c>
      <c r="FF16" s="290">
        <f t="shared" si="18"/>
        <v>0.16885906040268456</v>
      </c>
      <c r="FG16" s="290">
        <f t="shared" si="18"/>
        <v>0.17</v>
      </c>
    </row>
    <row r="17" spans="1:163" x14ac:dyDescent="0.2">
      <c r="A17" s="108"/>
      <c r="B17" s="114" t="s">
        <v>77</v>
      </c>
      <c r="C17" s="96">
        <f t="shared" si="11"/>
        <v>5</v>
      </c>
      <c r="D17" s="97">
        <f t="shared" si="26"/>
        <v>42.516220578581873</v>
      </c>
      <c r="E17" s="107">
        <v>5800</v>
      </c>
      <c r="F17" s="107">
        <v>0.28000000000000003</v>
      </c>
      <c r="G17" s="107">
        <v>18</v>
      </c>
      <c r="H17" s="107">
        <v>1.6</v>
      </c>
      <c r="I17" s="107">
        <v>12</v>
      </c>
      <c r="J17" s="107">
        <f t="shared" si="12"/>
        <v>18</v>
      </c>
      <c r="K17" s="136">
        <f t="shared" si="13"/>
        <v>0.28000000000000003</v>
      </c>
      <c r="L17" s="97">
        <f t="shared" si="14"/>
        <v>483.33333333333331</v>
      </c>
      <c r="M17" s="96">
        <f t="shared" si="15"/>
        <v>1.5555555555555557E-2</v>
      </c>
      <c r="N17" s="290">
        <f t="shared" si="6"/>
        <v>0</v>
      </c>
      <c r="O17" s="290">
        <f t="shared" si="6"/>
        <v>1.8791946308724834E-3</v>
      </c>
      <c r="P17" s="290">
        <f t="shared" si="6"/>
        <v>3.7583892617449668E-3</v>
      </c>
      <c r="Q17" s="290">
        <f t="shared" si="6"/>
        <v>5.6375838926174494E-3</v>
      </c>
      <c r="R17" s="290">
        <f t="shared" si="6"/>
        <v>7.5167785234899337E-3</v>
      </c>
      <c r="S17" s="290">
        <f t="shared" si="6"/>
        <v>9.3959731543624171E-3</v>
      </c>
      <c r="T17" s="290">
        <f t="shared" si="6"/>
        <v>1.1275167785234899E-2</v>
      </c>
      <c r="U17" s="290">
        <f t="shared" si="6"/>
        <v>1.3154362416107384E-2</v>
      </c>
      <c r="V17" s="290">
        <f t="shared" si="6"/>
        <v>1.5033557046979867E-2</v>
      </c>
      <c r="W17" s="290">
        <f t="shared" si="6"/>
        <v>1.6912751677852351E-2</v>
      </c>
      <c r="X17" s="290">
        <f t="shared" si="6"/>
        <v>1.8791946308724834E-2</v>
      </c>
      <c r="Y17" s="290">
        <f t="shared" si="6"/>
        <v>2.0671140939597318E-2</v>
      </c>
      <c r="Z17" s="290">
        <f t="shared" si="6"/>
        <v>2.2550335570469798E-2</v>
      </c>
      <c r="AA17" s="290">
        <f t="shared" si="6"/>
        <v>2.4429530201342285E-2</v>
      </c>
      <c r="AB17" s="290">
        <f t="shared" si="6"/>
        <v>2.6308724832214768E-2</v>
      </c>
      <c r="AC17" s="290">
        <f t="shared" si="6"/>
        <v>2.8187919463087248E-2</v>
      </c>
      <c r="AD17" s="290">
        <f t="shared" si="27"/>
        <v>3.0067114093959735E-2</v>
      </c>
      <c r="AE17" s="290">
        <f t="shared" si="27"/>
        <v>3.1946308724832222E-2</v>
      </c>
      <c r="AF17" s="290">
        <f t="shared" si="27"/>
        <v>3.3825503355704702E-2</v>
      </c>
      <c r="AG17" s="290">
        <f t="shared" si="27"/>
        <v>3.5704697986577189E-2</v>
      </c>
      <c r="AH17" s="290">
        <f t="shared" si="27"/>
        <v>3.7583892617449668E-2</v>
      </c>
      <c r="AI17" s="290">
        <f t="shared" si="27"/>
        <v>3.9463087248322148E-2</v>
      </c>
      <c r="AJ17" s="290">
        <f t="shared" si="27"/>
        <v>4.1342281879194635E-2</v>
      </c>
      <c r="AK17" s="290">
        <f t="shared" si="27"/>
        <v>4.3221476510067115E-2</v>
      </c>
      <c r="AL17" s="290">
        <f t="shared" si="27"/>
        <v>4.5100671140939595E-2</v>
      </c>
      <c r="AM17" s="290">
        <f t="shared" si="27"/>
        <v>4.6979865771812089E-2</v>
      </c>
      <c r="AN17" s="290">
        <f t="shared" si="27"/>
        <v>4.8859060402684569E-2</v>
      </c>
      <c r="AO17" s="290">
        <f t="shared" si="27"/>
        <v>5.0738255033557049E-2</v>
      </c>
      <c r="AP17" s="290">
        <f t="shared" si="27"/>
        <v>5.2617449664429536E-2</v>
      </c>
      <c r="AQ17" s="290">
        <f t="shared" si="27"/>
        <v>5.4496644295302016E-2</v>
      </c>
      <c r="AR17" s="290">
        <f t="shared" si="27"/>
        <v>5.6375838926174496E-2</v>
      </c>
      <c r="AS17" s="290">
        <f t="shared" si="27"/>
        <v>5.825503355704699E-2</v>
      </c>
      <c r="AT17" s="290">
        <f t="shared" si="28"/>
        <v>6.013422818791947E-2</v>
      </c>
      <c r="AU17" s="290">
        <f t="shared" si="28"/>
        <v>6.2013422818791956E-2</v>
      </c>
      <c r="AV17" s="290">
        <f t="shared" si="28"/>
        <v>6.3892617449664443E-2</v>
      </c>
      <c r="AW17" s="290">
        <f t="shared" si="28"/>
        <v>6.5771812080536923E-2</v>
      </c>
      <c r="AX17" s="290">
        <f t="shared" si="28"/>
        <v>6.7651006711409403E-2</v>
      </c>
      <c r="AY17" s="290">
        <f t="shared" si="28"/>
        <v>6.9530201342281897E-2</v>
      </c>
      <c r="AZ17" s="290">
        <f t="shared" si="28"/>
        <v>7.1409395973154377E-2</v>
      </c>
      <c r="BA17" s="290">
        <f t="shared" si="28"/>
        <v>7.3288590604026857E-2</v>
      </c>
      <c r="BB17" s="290">
        <f t="shared" si="28"/>
        <v>7.5167785234899337E-2</v>
      </c>
      <c r="BC17" s="290">
        <f t="shared" si="28"/>
        <v>7.7046979865771817E-2</v>
      </c>
      <c r="BD17" s="290">
        <f t="shared" si="28"/>
        <v>7.8926174496644297E-2</v>
      </c>
      <c r="BE17" s="290">
        <f t="shared" si="28"/>
        <v>8.0805369127516791E-2</v>
      </c>
      <c r="BF17" s="290">
        <f t="shared" si="28"/>
        <v>8.2684563758389271E-2</v>
      </c>
      <c r="BG17" s="290">
        <f t="shared" si="28"/>
        <v>8.4563758389261751E-2</v>
      </c>
      <c r="BH17" s="290">
        <f t="shared" si="28"/>
        <v>8.6442953020134231E-2</v>
      </c>
      <c r="BI17" s="290">
        <f t="shared" si="28"/>
        <v>8.8322147651006711E-2</v>
      </c>
      <c r="BJ17" s="290">
        <f t="shared" si="29"/>
        <v>9.020134228187919E-2</v>
      </c>
      <c r="BK17" s="290">
        <f t="shared" si="29"/>
        <v>9.2080536912751698E-2</v>
      </c>
      <c r="BL17" s="290">
        <f t="shared" si="29"/>
        <v>9.3959731543624178E-2</v>
      </c>
      <c r="BM17" s="290">
        <f t="shared" si="29"/>
        <v>9.5838926174496658E-2</v>
      </c>
      <c r="BN17" s="290">
        <f t="shared" si="29"/>
        <v>9.7718120805369138E-2</v>
      </c>
      <c r="BO17" s="290">
        <f t="shared" si="29"/>
        <v>9.9597315436241618E-2</v>
      </c>
      <c r="BP17" s="290">
        <f t="shared" si="29"/>
        <v>0.1014765100671141</v>
      </c>
      <c r="BQ17" s="290">
        <f t="shared" si="29"/>
        <v>0.10335570469798659</v>
      </c>
      <c r="BR17" s="290">
        <f t="shared" si="29"/>
        <v>0.10523489932885907</v>
      </c>
      <c r="BS17" s="290">
        <f t="shared" si="29"/>
        <v>0.10711409395973155</v>
      </c>
      <c r="BT17" s="290">
        <f t="shared" si="29"/>
        <v>0.10899328859060403</v>
      </c>
      <c r="BU17" s="290">
        <f t="shared" si="29"/>
        <v>0.11087248322147651</v>
      </c>
      <c r="BV17" s="290">
        <f t="shared" si="29"/>
        <v>0.11275167785234899</v>
      </c>
      <c r="BW17" s="290">
        <f t="shared" si="29"/>
        <v>0.1146308724832215</v>
      </c>
      <c r="BX17" s="290">
        <f t="shared" si="29"/>
        <v>0.11651006711409398</v>
      </c>
      <c r="BY17" s="290">
        <f t="shared" si="29"/>
        <v>0.11838926174496646</v>
      </c>
      <c r="BZ17" s="290">
        <f t="shared" si="24"/>
        <v>0.12026845637583894</v>
      </c>
      <c r="CA17" s="290">
        <f t="shared" si="24"/>
        <v>0.12214765100671142</v>
      </c>
      <c r="CB17" s="290">
        <f t="shared" si="24"/>
        <v>0.12402684563758391</v>
      </c>
      <c r="CC17" s="290">
        <f t="shared" si="24"/>
        <v>0.12590604026845639</v>
      </c>
      <c r="CD17" s="290">
        <f t="shared" si="24"/>
        <v>0.12778523489932889</v>
      </c>
      <c r="CE17" s="290">
        <f t="shared" si="24"/>
        <v>0.12966442953020135</v>
      </c>
      <c r="CF17" s="290">
        <f t="shared" si="24"/>
        <v>0.13154362416107385</v>
      </c>
      <c r="CG17" s="290">
        <f t="shared" si="24"/>
        <v>0.13342281879194631</v>
      </c>
      <c r="CH17" s="290">
        <f t="shared" si="24"/>
        <v>0.13530201342281881</v>
      </c>
      <c r="CI17" s="290">
        <f t="shared" si="24"/>
        <v>0.1371812080536913</v>
      </c>
      <c r="CJ17" s="290">
        <f t="shared" si="24"/>
        <v>0.13906040268456379</v>
      </c>
      <c r="CK17" s="290">
        <f t="shared" si="24"/>
        <v>0.14093959731543626</v>
      </c>
      <c r="CL17" s="290">
        <f t="shared" si="24"/>
        <v>0.14281879194630875</v>
      </c>
      <c r="CM17" s="290">
        <f t="shared" si="24"/>
        <v>0.14469798657718122</v>
      </c>
      <c r="CN17" s="290">
        <f t="shared" si="24"/>
        <v>0.14657718120805371</v>
      </c>
      <c r="CO17" s="290">
        <f t="shared" si="30"/>
        <v>0.14845637583892618</v>
      </c>
      <c r="CP17" s="290">
        <f t="shared" si="30"/>
        <v>0.15033557046979867</v>
      </c>
      <c r="CQ17" s="290">
        <f t="shared" si="30"/>
        <v>0.15221476510067114</v>
      </c>
      <c r="CR17" s="290">
        <f t="shared" si="30"/>
        <v>0.15409395973154363</v>
      </c>
      <c r="CS17" s="290">
        <f t="shared" si="30"/>
        <v>0.15597315436241613</v>
      </c>
      <c r="CT17" s="290">
        <f t="shared" si="30"/>
        <v>0.15785234899328859</v>
      </c>
      <c r="CU17" s="290">
        <f t="shared" si="30"/>
        <v>0.15973154362416109</v>
      </c>
      <c r="CV17" s="290">
        <f t="shared" si="30"/>
        <v>0.16161073825503358</v>
      </c>
      <c r="CW17" s="290">
        <f t="shared" si="30"/>
        <v>0.16348993288590608</v>
      </c>
      <c r="CX17" s="290">
        <f t="shared" si="30"/>
        <v>0.16536912751677854</v>
      </c>
      <c r="CY17" s="290">
        <f t="shared" si="30"/>
        <v>0.16724832214765104</v>
      </c>
      <c r="CZ17" s="290">
        <f t="shared" si="30"/>
        <v>0.1691275167785235</v>
      </c>
      <c r="DA17" s="290">
        <f t="shared" si="30"/>
        <v>0.171006711409396</v>
      </c>
      <c r="DB17" s="290">
        <f t="shared" si="30"/>
        <v>0.17288590604026846</v>
      </c>
      <c r="DC17" s="290">
        <f t="shared" si="30"/>
        <v>0.17476510067114095</v>
      </c>
      <c r="DD17" s="290">
        <f t="shared" si="30"/>
        <v>0.17664429530201342</v>
      </c>
      <c r="DE17" s="290">
        <f t="shared" si="31"/>
        <v>0.17852348993288591</v>
      </c>
      <c r="DF17" s="290">
        <f t="shared" si="31"/>
        <v>0.18040268456375838</v>
      </c>
      <c r="DG17" s="290">
        <f t="shared" si="31"/>
        <v>0.18228187919463087</v>
      </c>
      <c r="DH17" s="290">
        <f t="shared" si="31"/>
        <v>0.1841610738255034</v>
      </c>
      <c r="DI17" s="290">
        <f t="shared" si="31"/>
        <v>0.18604026845637586</v>
      </c>
      <c r="DJ17" s="290">
        <f t="shared" si="31"/>
        <v>0.18791946308724836</v>
      </c>
      <c r="DK17" s="290">
        <f t="shared" si="31"/>
        <v>0.18979865771812082</v>
      </c>
      <c r="DL17" s="290">
        <f t="shared" si="31"/>
        <v>0.19167785234899332</v>
      </c>
      <c r="DM17" s="290">
        <f t="shared" si="31"/>
        <v>0.19355704697986578</v>
      </c>
      <c r="DN17" s="290">
        <f t="shared" si="31"/>
        <v>0.19543624161073828</v>
      </c>
      <c r="DO17" s="290">
        <f t="shared" si="31"/>
        <v>0.19731543624161074</v>
      </c>
      <c r="DP17" s="290">
        <f t="shared" si="31"/>
        <v>0.19919463087248324</v>
      </c>
      <c r="DQ17" s="290">
        <f t="shared" si="31"/>
        <v>0.2010738255033557</v>
      </c>
      <c r="DR17" s="290">
        <f t="shared" si="31"/>
        <v>0.2029530201342282</v>
      </c>
      <c r="DS17" s="290">
        <f t="shared" si="31"/>
        <v>0.20483221476510072</v>
      </c>
      <c r="DT17" s="290">
        <f t="shared" si="31"/>
        <v>0.20671140939597318</v>
      </c>
      <c r="DU17" s="290">
        <f t="shared" si="32"/>
        <v>0.20859060402684568</v>
      </c>
      <c r="DV17" s="290">
        <f t="shared" si="32"/>
        <v>0.21046979865771814</v>
      </c>
      <c r="DW17" s="290">
        <f t="shared" si="32"/>
        <v>0.21234899328859064</v>
      </c>
      <c r="DX17" s="290">
        <f t="shared" si="32"/>
        <v>0.2142281879194631</v>
      </c>
      <c r="DY17" s="290">
        <f t="shared" si="32"/>
        <v>0.2161073825503356</v>
      </c>
      <c r="DZ17" s="290">
        <f t="shared" si="32"/>
        <v>0.21798657718120806</v>
      </c>
      <c r="EA17" s="290">
        <f t="shared" si="32"/>
        <v>0.21986577181208056</v>
      </c>
      <c r="EB17" s="290">
        <f t="shared" si="32"/>
        <v>0.22174496644295302</v>
      </c>
      <c r="EC17" s="290">
        <f t="shared" si="32"/>
        <v>0.22362416107382552</v>
      </c>
      <c r="ED17" s="290">
        <f t="shared" si="32"/>
        <v>0.22550335570469798</v>
      </c>
      <c r="EE17" s="290">
        <f t="shared" si="32"/>
        <v>0.2273825503355705</v>
      </c>
      <c r="EF17" s="290">
        <f t="shared" si="32"/>
        <v>0.229261744966443</v>
      </c>
      <c r="EG17" s="290">
        <f t="shared" si="32"/>
        <v>0.23114093959731546</v>
      </c>
      <c r="EH17" s="290">
        <f t="shared" si="32"/>
        <v>0.23302013422818796</v>
      </c>
      <c r="EI17" s="290">
        <f t="shared" si="32"/>
        <v>0.23489932885906042</v>
      </c>
      <c r="EJ17" s="290">
        <f t="shared" si="32"/>
        <v>0.23677852348993292</v>
      </c>
      <c r="EK17" s="290">
        <f t="shared" si="25"/>
        <v>0.23865771812080538</v>
      </c>
      <c r="EL17" s="290">
        <f t="shared" si="25"/>
        <v>0.24053691275167788</v>
      </c>
      <c r="EM17" s="290">
        <f t="shared" si="18"/>
        <v>0.24241610738255034</v>
      </c>
      <c r="EN17" s="290">
        <f t="shared" si="18"/>
        <v>0.24429530201342284</v>
      </c>
      <c r="EO17" s="290">
        <f t="shared" si="18"/>
        <v>0.2461744966442953</v>
      </c>
      <c r="EP17" s="290">
        <f t="shared" si="18"/>
        <v>0.24805369127516783</v>
      </c>
      <c r="EQ17" s="290">
        <f t="shared" si="18"/>
        <v>0.24993288590604029</v>
      </c>
      <c r="ER17" s="290">
        <f t="shared" si="18"/>
        <v>0.25181208053691279</v>
      </c>
      <c r="ES17" s="290">
        <f t="shared" si="18"/>
        <v>0.25369127516778528</v>
      </c>
      <c r="ET17" s="290">
        <f t="shared" si="18"/>
        <v>0.25557046979865777</v>
      </c>
      <c r="EU17" s="290">
        <f t="shared" si="18"/>
        <v>0.25744966442953021</v>
      </c>
      <c r="EV17" s="290">
        <f t="shared" si="18"/>
        <v>0.25932885906040271</v>
      </c>
      <c r="EW17" s="290">
        <f t="shared" si="18"/>
        <v>0.2612080536912752</v>
      </c>
      <c r="EX17" s="290">
        <f t="shared" si="18"/>
        <v>0.26308724832214769</v>
      </c>
      <c r="EY17" s="290">
        <f t="shared" si="18"/>
        <v>0.26496644295302013</v>
      </c>
      <c r="EZ17" s="290">
        <f t="shared" si="18"/>
        <v>0.26684563758389263</v>
      </c>
      <c r="FA17" s="290">
        <f t="shared" si="18"/>
        <v>0.26872483221476512</v>
      </c>
      <c r="FB17" s="290">
        <f t="shared" si="18"/>
        <v>0.27060402684563761</v>
      </c>
      <c r="FC17" s="290">
        <f t="shared" si="18"/>
        <v>0.27248322147651011</v>
      </c>
      <c r="FD17" s="290">
        <f t="shared" si="18"/>
        <v>0.2743624161073826</v>
      </c>
      <c r="FE17" s="290">
        <f t="shared" si="18"/>
        <v>0.27624161073825504</v>
      </c>
      <c r="FF17" s="290">
        <f t="shared" si="18"/>
        <v>0.27812080536912759</v>
      </c>
      <c r="FG17" s="290">
        <f t="shared" si="18"/>
        <v>0.28000000000000003</v>
      </c>
    </row>
    <row r="18" spans="1:163" x14ac:dyDescent="0.2">
      <c r="A18" s="108"/>
      <c r="B18" s="114" t="s">
        <v>78</v>
      </c>
      <c r="C18" s="96">
        <f t="shared" si="11"/>
        <v>40</v>
      </c>
      <c r="D18" s="97">
        <f t="shared" si="26"/>
        <v>245.98670477608081</v>
      </c>
      <c r="E18" s="107">
        <v>13050</v>
      </c>
      <c r="F18" s="107">
        <v>0.72</v>
      </c>
      <c r="G18" s="107">
        <v>97</v>
      </c>
      <c r="H18" s="107">
        <v>2.7</v>
      </c>
      <c r="I18" s="107">
        <v>12</v>
      </c>
      <c r="J18" s="107">
        <f t="shared" si="12"/>
        <v>97</v>
      </c>
      <c r="K18" s="136">
        <f t="shared" si="13"/>
        <v>0.72</v>
      </c>
      <c r="L18" s="97">
        <f t="shared" si="14"/>
        <v>1087.5</v>
      </c>
      <c r="M18" s="96">
        <f t="shared" si="15"/>
        <v>7.4226804123711338E-3</v>
      </c>
      <c r="N18" s="290">
        <f t="shared" si="6"/>
        <v>0</v>
      </c>
      <c r="O18" s="290">
        <f t="shared" si="6"/>
        <v>4.8322147651006708E-3</v>
      </c>
      <c r="P18" s="290">
        <f t="shared" si="6"/>
        <v>9.6644295302013416E-3</v>
      </c>
      <c r="Q18" s="290">
        <f t="shared" si="6"/>
        <v>1.4496644295302012E-2</v>
      </c>
      <c r="R18" s="290">
        <f t="shared" si="6"/>
        <v>1.9328859060402683E-2</v>
      </c>
      <c r="S18" s="290">
        <f t="shared" si="6"/>
        <v>2.4161073825503355E-2</v>
      </c>
      <c r="T18" s="290">
        <f t="shared" si="6"/>
        <v>2.8993288590604023E-2</v>
      </c>
      <c r="U18" s="290">
        <f t="shared" si="6"/>
        <v>3.3825503355704702E-2</v>
      </c>
      <c r="V18" s="290">
        <f t="shared" si="6"/>
        <v>3.8657718120805366E-2</v>
      </c>
      <c r="W18" s="290">
        <f t="shared" si="6"/>
        <v>4.3489932885906045E-2</v>
      </c>
      <c r="X18" s="290">
        <f t="shared" si="6"/>
        <v>4.832214765100671E-2</v>
      </c>
      <c r="Y18" s="290">
        <f t="shared" si="6"/>
        <v>5.3154362416107381E-2</v>
      </c>
      <c r="Z18" s="290">
        <f t="shared" si="6"/>
        <v>5.7986577181208046E-2</v>
      </c>
      <c r="AA18" s="290">
        <f t="shared" si="6"/>
        <v>6.2818791946308711E-2</v>
      </c>
      <c r="AB18" s="290">
        <f t="shared" si="6"/>
        <v>6.7651006711409403E-2</v>
      </c>
      <c r="AC18" s="290">
        <f t="shared" si="6"/>
        <v>7.2483221476510054E-2</v>
      </c>
      <c r="AD18" s="290">
        <f t="shared" si="27"/>
        <v>7.7315436241610733E-2</v>
      </c>
      <c r="AE18" s="290">
        <f t="shared" si="27"/>
        <v>8.2147651006711397E-2</v>
      </c>
      <c r="AF18" s="290">
        <f t="shared" si="27"/>
        <v>8.697986577181209E-2</v>
      </c>
      <c r="AG18" s="290">
        <f t="shared" si="27"/>
        <v>9.1812080536912755E-2</v>
      </c>
      <c r="AH18" s="290">
        <f t="shared" si="27"/>
        <v>9.6644295302013419E-2</v>
      </c>
      <c r="AI18" s="290">
        <f t="shared" si="27"/>
        <v>0.10147651006711408</v>
      </c>
      <c r="AJ18" s="290">
        <f t="shared" si="27"/>
        <v>0.10630872483221476</v>
      </c>
      <c r="AK18" s="290">
        <f t="shared" si="27"/>
        <v>0.11114093959731543</v>
      </c>
      <c r="AL18" s="290">
        <f t="shared" si="27"/>
        <v>0.11597315436241609</v>
      </c>
      <c r="AM18" s="290">
        <f t="shared" si="27"/>
        <v>0.12080536912751678</v>
      </c>
      <c r="AN18" s="290">
        <f t="shared" si="27"/>
        <v>0.12563758389261742</v>
      </c>
      <c r="AO18" s="290">
        <f t="shared" si="27"/>
        <v>0.1304697986577181</v>
      </c>
      <c r="AP18" s="290">
        <f t="shared" si="27"/>
        <v>0.13530201342281881</v>
      </c>
      <c r="AQ18" s="290">
        <f t="shared" si="27"/>
        <v>0.14013422818791946</v>
      </c>
      <c r="AR18" s="290">
        <f t="shared" si="27"/>
        <v>0.14496644295302011</v>
      </c>
      <c r="AS18" s="290">
        <f t="shared" si="27"/>
        <v>0.14979865771812081</v>
      </c>
      <c r="AT18" s="290">
        <f t="shared" si="28"/>
        <v>0.15463087248322147</v>
      </c>
      <c r="AU18" s="290">
        <f t="shared" si="28"/>
        <v>0.15946308724832214</v>
      </c>
      <c r="AV18" s="290">
        <f t="shared" si="28"/>
        <v>0.16429530201342279</v>
      </c>
      <c r="AW18" s="290">
        <f t="shared" si="28"/>
        <v>0.16912751677852347</v>
      </c>
      <c r="AX18" s="290">
        <f t="shared" si="28"/>
        <v>0.17395973154362418</v>
      </c>
      <c r="AY18" s="290">
        <f t="shared" si="28"/>
        <v>0.17879194630872483</v>
      </c>
      <c r="AZ18" s="290">
        <f t="shared" si="28"/>
        <v>0.18362416107382551</v>
      </c>
      <c r="BA18" s="290">
        <f t="shared" si="28"/>
        <v>0.18845637583892619</v>
      </c>
      <c r="BB18" s="290">
        <f t="shared" si="28"/>
        <v>0.19328859060402684</v>
      </c>
      <c r="BC18" s="290">
        <f t="shared" si="28"/>
        <v>0.19812080536912749</v>
      </c>
      <c r="BD18" s="290">
        <f t="shared" si="28"/>
        <v>0.20295302013422817</v>
      </c>
      <c r="BE18" s="290">
        <f t="shared" si="28"/>
        <v>0.20778523489932887</v>
      </c>
      <c r="BF18" s="290">
        <f t="shared" si="28"/>
        <v>0.21261744966442953</v>
      </c>
      <c r="BG18" s="290">
        <f t="shared" si="28"/>
        <v>0.2174496644295302</v>
      </c>
      <c r="BH18" s="290">
        <f t="shared" si="28"/>
        <v>0.22228187919463085</v>
      </c>
      <c r="BI18" s="290">
        <f t="shared" si="28"/>
        <v>0.22711409395973153</v>
      </c>
      <c r="BJ18" s="290">
        <f t="shared" si="29"/>
        <v>0.23194630872483218</v>
      </c>
      <c r="BK18" s="290">
        <f t="shared" si="29"/>
        <v>0.23677852348993289</v>
      </c>
      <c r="BL18" s="290">
        <f t="shared" si="29"/>
        <v>0.24161073825503357</v>
      </c>
      <c r="BM18" s="290">
        <f t="shared" si="29"/>
        <v>0.24644295302013422</v>
      </c>
      <c r="BN18" s="290">
        <f t="shared" si="29"/>
        <v>0.25127516778523484</v>
      </c>
      <c r="BO18" s="290">
        <f t="shared" si="29"/>
        <v>0.25610738255033555</v>
      </c>
      <c r="BP18" s="290">
        <f t="shared" si="29"/>
        <v>0.2609395973154362</v>
      </c>
      <c r="BQ18" s="290">
        <f t="shared" si="29"/>
        <v>0.26577181208053691</v>
      </c>
      <c r="BR18" s="290">
        <f t="shared" si="29"/>
        <v>0.27060402684563761</v>
      </c>
      <c r="BS18" s="290">
        <f t="shared" si="29"/>
        <v>0.27543624161073826</v>
      </c>
      <c r="BT18" s="290">
        <f t="shared" si="29"/>
        <v>0.28026845637583891</v>
      </c>
      <c r="BU18" s="290">
        <f t="shared" si="29"/>
        <v>0.28510067114093957</v>
      </c>
      <c r="BV18" s="290">
        <f t="shared" si="29"/>
        <v>0.28993288590604022</v>
      </c>
      <c r="BW18" s="290">
        <f t="shared" si="29"/>
        <v>0.29476510067114092</v>
      </c>
      <c r="BX18" s="290">
        <f t="shared" si="29"/>
        <v>0.29959731543624163</v>
      </c>
      <c r="BY18" s="290">
        <f t="shared" si="29"/>
        <v>0.30442953020134228</v>
      </c>
      <c r="BZ18" s="290">
        <f t="shared" si="24"/>
        <v>0.30926174496644293</v>
      </c>
      <c r="CA18" s="290">
        <f t="shared" si="24"/>
        <v>0.31409395973154364</v>
      </c>
      <c r="CB18" s="290">
        <f t="shared" si="24"/>
        <v>0.31892617449664429</v>
      </c>
      <c r="CC18" s="290">
        <f t="shared" si="24"/>
        <v>0.32375838926174499</v>
      </c>
      <c r="CD18" s="290">
        <f t="shared" si="24"/>
        <v>0.32859060402684559</v>
      </c>
      <c r="CE18" s="290">
        <f t="shared" si="24"/>
        <v>0.3334228187919463</v>
      </c>
      <c r="CF18" s="290">
        <f t="shared" si="24"/>
        <v>0.33825503355704695</v>
      </c>
      <c r="CG18" s="290">
        <f t="shared" si="24"/>
        <v>0.3430872483221476</v>
      </c>
      <c r="CH18" s="290">
        <f t="shared" si="24"/>
        <v>0.34791946308724836</v>
      </c>
      <c r="CI18" s="290">
        <f t="shared" si="24"/>
        <v>0.35275167785234901</v>
      </c>
      <c r="CJ18" s="290">
        <f t="shared" si="24"/>
        <v>0.35758389261744966</v>
      </c>
      <c r="CK18" s="290">
        <f t="shared" si="24"/>
        <v>0.36241610738255037</v>
      </c>
      <c r="CL18" s="290">
        <f t="shared" si="24"/>
        <v>0.36724832214765102</v>
      </c>
      <c r="CM18" s="290">
        <f t="shared" si="24"/>
        <v>0.37208053691275167</v>
      </c>
      <c r="CN18" s="290">
        <f t="shared" si="24"/>
        <v>0.37691275167785238</v>
      </c>
      <c r="CO18" s="290">
        <f t="shared" si="30"/>
        <v>0.38174496644295303</v>
      </c>
      <c r="CP18" s="290">
        <f t="shared" si="30"/>
        <v>0.38657718120805368</v>
      </c>
      <c r="CQ18" s="290">
        <f t="shared" si="30"/>
        <v>0.39140939597315433</v>
      </c>
      <c r="CR18" s="290">
        <f t="shared" si="30"/>
        <v>0.39624161073825498</v>
      </c>
      <c r="CS18" s="290">
        <f t="shared" si="30"/>
        <v>0.40107382550335569</v>
      </c>
      <c r="CT18" s="290">
        <f t="shared" si="30"/>
        <v>0.40590604026845634</v>
      </c>
      <c r="CU18" s="290">
        <f t="shared" si="30"/>
        <v>0.41073825503355699</v>
      </c>
      <c r="CV18" s="290">
        <f t="shared" si="30"/>
        <v>0.41557046979865775</v>
      </c>
      <c r="CW18" s="290">
        <f t="shared" si="30"/>
        <v>0.4204026845637584</v>
      </c>
      <c r="CX18" s="290">
        <f t="shared" si="30"/>
        <v>0.42523489932885905</v>
      </c>
      <c r="CY18" s="290">
        <f t="shared" si="30"/>
        <v>0.43006711409395976</v>
      </c>
      <c r="CZ18" s="290">
        <f t="shared" si="30"/>
        <v>0.43489932885906041</v>
      </c>
      <c r="DA18" s="290">
        <f t="shared" si="30"/>
        <v>0.43973154362416106</v>
      </c>
      <c r="DB18" s="290">
        <f t="shared" si="30"/>
        <v>0.44456375838926171</v>
      </c>
      <c r="DC18" s="290">
        <f t="shared" si="30"/>
        <v>0.44939597315436242</v>
      </c>
      <c r="DD18" s="290">
        <f t="shared" si="30"/>
        <v>0.45422818791946307</v>
      </c>
      <c r="DE18" s="290">
        <f t="shared" si="31"/>
        <v>0.45906040268456372</v>
      </c>
      <c r="DF18" s="290">
        <f t="shared" si="31"/>
        <v>0.46389261744966437</v>
      </c>
      <c r="DG18" s="290">
        <f t="shared" si="31"/>
        <v>0.46872483221476502</v>
      </c>
      <c r="DH18" s="290">
        <f t="shared" si="31"/>
        <v>0.47355704697986578</v>
      </c>
      <c r="DI18" s="290">
        <f t="shared" si="31"/>
        <v>0.47838926174496643</v>
      </c>
      <c r="DJ18" s="290">
        <f t="shared" si="31"/>
        <v>0.48322147651006714</v>
      </c>
      <c r="DK18" s="290">
        <f t="shared" si="31"/>
        <v>0.48805369127516779</v>
      </c>
      <c r="DL18" s="290">
        <f t="shared" si="31"/>
        <v>0.49288590604026844</v>
      </c>
      <c r="DM18" s="290">
        <f t="shared" si="31"/>
        <v>0.49771812080536909</v>
      </c>
      <c r="DN18" s="290">
        <f t="shared" si="31"/>
        <v>0.50255033557046969</v>
      </c>
      <c r="DO18" s="290">
        <f t="shared" si="31"/>
        <v>0.50738255033557045</v>
      </c>
      <c r="DP18" s="290">
        <f t="shared" si="31"/>
        <v>0.5122147651006711</v>
      </c>
      <c r="DQ18" s="290">
        <f t="shared" si="31"/>
        <v>0.51704697986577164</v>
      </c>
      <c r="DR18" s="290">
        <f t="shared" si="31"/>
        <v>0.5218791946308724</v>
      </c>
      <c r="DS18" s="290">
        <f t="shared" si="31"/>
        <v>0.52671140939597327</v>
      </c>
      <c r="DT18" s="290">
        <f t="shared" si="31"/>
        <v>0.53154362416107381</v>
      </c>
      <c r="DU18" s="290">
        <f t="shared" si="32"/>
        <v>0.53637583892617446</v>
      </c>
      <c r="DV18" s="290">
        <f t="shared" si="32"/>
        <v>0.54120805369127523</v>
      </c>
      <c r="DW18" s="290">
        <f t="shared" si="32"/>
        <v>0.54604026845637588</v>
      </c>
      <c r="DX18" s="290">
        <f t="shared" si="32"/>
        <v>0.55087248322147653</v>
      </c>
      <c r="DY18" s="290">
        <f t="shared" si="32"/>
        <v>0.55570469798657718</v>
      </c>
      <c r="DZ18" s="290">
        <f t="shared" si="32"/>
        <v>0.56053691275167783</v>
      </c>
      <c r="EA18" s="290">
        <f t="shared" si="32"/>
        <v>0.56536912751677848</v>
      </c>
      <c r="EB18" s="290">
        <f t="shared" si="32"/>
        <v>0.57020134228187913</v>
      </c>
      <c r="EC18" s="290">
        <f t="shared" si="32"/>
        <v>0.57503355704697978</v>
      </c>
      <c r="ED18" s="290">
        <f t="shared" si="32"/>
        <v>0.57986577181208043</v>
      </c>
      <c r="EE18" s="290">
        <f t="shared" si="32"/>
        <v>0.58469798657718119</v>
      </c>
      <c r="EF18" s="290">
        <f t="shared" si="32"/>
        <v>0.58953020134228185</v>
      </c>
      <c r="EG18" s="290">
        <f t="shared" si="32"/>
        <v>0.5943624161073825</v>
      </c>
      <c r="EH18" s="290">
        <f t="shared" si="32"/>
        <v>0.59919463087248326</v>
      </c>
      <c r="EI18" s="290">
        <f t="shared" si="32"/>
        <v>0.60402684563758391</v>
      </c>
      <c r="EJ18" s="290">
        <f t="shared" si="32"/>
        <v>0.60885906040268456</v>
      </c>
      <c r="EK18" s="290">
        <f t="shared" si="25"/>
        <v>0.61369127516778532</v>
      </c>
      <c r="EL18" s="290">
        <f t="shared" si="25"/>
        <v>0.61852348993288586</v>
      </c>
      <c r="EM18" s="290">
        <f t="shared" si="18"/>
        <v>0.62335570469798651</v>
      </c>
      <c r="EN18" s="290">
        <f t="shared" si="18"/>
        <v>0.62818791946308727</v>
      </c>
      <c r="EO18" s="290">
        <f t="shared" si="18"/>
        <v>0.63302013422818781</v>
      </c>
      <c r="EP18" s="290">
        <f t="shared" si="18"/>
        <v>0.63785234899328858</v>
      </c>
      <c r="EQ18" s="290">
        <f t="shared" si="18"/>
        <v>0.64268456375838923</v>
      </c>
      <c r="ER18" s="290">
        <f t="shared" si="18"/>
        <v>0.64751677852348999</v>
      </c>
      <c r="ES18" s="290">
        <f t="shared" si="18"/>
        <v>0.65234899328859064</v>
      </c>
      <c r="ET18" s="290">
        <f t="shared" si="18"/>
        <v>0.65718120805369118</v>
      </c>
      <c r="EU18" s="290">
        <f t="shared" si="18"/>
        <v>0.66201342281879194</v>
      </c>
      <c r="EV18" s="290">
        <f t="shared" si="18"/>
        <v>0.66684563758389259</v>
      </c>
      <c r="EW18" s="290">
        <f t="shared" si="18"/>
        <v>0.67167785234899313</v>
      </c>
      <c r="EX18" s="290">
        <f t="shared" si="18"/>
        <v>0.67651006711409389</v>
      </c>
      <c r="EY18" s="290">
        <f t="shared" si="18"/>
        <v>0.68134228187919454</v>
      </c>
      <c r="EZ18" s="290">
        <f t="shared" si="18"/>
        <v>0.6861744966442952</v>
      </c>
      <c r="FA18" s="290">
        <f t="shared" si="18"/>
        <v>0.69100671140939596</v>
      </c>
      <c r="FB18" s="290">
        <f t="shared" si="18"/>
        <v>0.69583892617449672</v>
      </c>
      <c r="FC18" s="290">
        <f t="shared" si="18"/>
        <v>0.70067114093959737</v>
      </c>
      <c r="FD18" s="290">
        <f t="shared" si="18"/>
        <v>0.70550335570469802</v>
      </c>
      <c r="FE18" s="290">
        <f t="shared" si="18"/>
        <v>0.71033557046979867</v>
      </c>
      <c r="FF18" s="290">
        <f t="shared" si="18"/>
        <v>0.71516778523489932</v>
      </c>
      <c r="FG18" s="290">
        <f t="shared" si="18"/>
        <v>0.72</v>
      </c>
    </row>
    <row r="19" spans="1:163" x14ac:dyDescent="0.2">
      <c r="A19" s="108"/>
      <c r="B19" s="114" t="s">
        <v>79</v>
      </c>
      <c r="C19" s="96">
        <f t="shared" si="11"/>
        <v>40</v>
      </c>
      <c r="D19" s="97">
        <f t="shared" si="26"/>
        <v>189.01915799098589</v>
      </c>
      <c r="E19" s="107">
        <v>19000</v>
      </c>
      <c r="F19" s="107">
        <v>0.38</v>
      </c>
      <c r="G19" s="107">
        <v>84</v>
      </c>
      <c r="H19" s="107">
        <v>0.4</v>
      </c>
      <c r="I19" s="107">
        <v>12</v>
      </c>
      <c r="J19" s="107">
        <f t="shared" si="12"/>
        <v>84</v>
      </c>
      <c r="K19" s="136">
        <f t="shared" si="13"/>
        <v>0.38</v>
      </c>
      <c r="L19" s="97">
        <f t="shared" si="14"/>
        <v>1583.3333333333333</v>
      </c>
      <c r="M19" s="96">
        <f t="shared" si="15"/>
        <v>4.5238095238095237E-3</v>
      </c>
      <c r="N19" s="290">
        <f t="shared" si="6"/>
        <v>0</v>
      </c>
      <c r="O19" s="290">
        <f t="shared" si="6"/>
        <v>2.5503355704697985E-3</v>
      </c>
      <c r="P19" s="290">
        <f t="shared" si="6"/>
        <v>5.100671140939597E-3</v>
      </c>
      <c r="Q19" s="290">
        <f t="shared" si="6"/>
        <v>7.6510067114093959E-3</v>
      </c>
      <c r="R19" s="290">
        <f t="shared" si="6"/>
        <v>1.0201342281879194E-2</v>
      </c>
      <c r="S19" s="290">
        <f t="shared" si="6"/>
        <v>1.2751677852348993E-2</v>
      </c>
      <c r="T19" s="290">
        <f t="shared" si="6"/>
        <v>1.5302013422818792E-2</v>
      </c>
      <c r="U19" s="290">
        <f t="shared" si="6"/>
        <v>1.7852348993288591E-2</v>
      </c>
      <c r="V19" s="290">
        <f t="shared" si="6"/>
        <v>2.0402684563758388E-2</v>
      </c>
      <c r="W19" s="290">
        <f t="shared" si="6"/>
        <v>2.2953020134228192E-2</v>
      </c>
      <c r="X19" s="290">
        <f t="shared" si="6"/>
        <v>2.5503355704697986E-2</v>
      </c>
      <c r="Y19" s="290">
        <f t="shared" si="6"/>
        <v>2.8053691275167787E-2</v>
      </c>
      <c r="Z19" s="290">
        <f t="shared" si="6"/>
        <v>3.0604026845637584E-2</v>
      </c>
      <c r="AA19" s="290">
        <f t="shared" si="6"/>
        <v>3.3154362416107384E-2</v>
      </c>
      <c r="AB19" s="290">
        <f t="shared" si="6"/>
        <v>3.5704697986577182E-2</v>
      </c>
      <c r="AC19" s="290">
        <f t="shared" si="6"/>
        <v>3.8255033557046979E-2</v>
      </c>
      <c r="AD19" s="290">
        <f t="shared" si="27"/>
        <v>4.0805369127516776E-2</v>
      </c>
      <c r="AE19" s="290">
        <f t="shared" si="27"/>
        <v>4.335570469798658E-2</v>
      </c>
      <c r="AF19" s="290">
        <f t="shared" si="27"/>
        <v>4.5906040268456384E-2</v>
      </c>
      <c r="AG19" s="290">
        <f t="shared" si="27"/>
        <v>4.8456375838926181E-2</v>
      </c>
      <c r="AH19" s="290">
        <f t="shared" si="27"/>
        <v>5.1006711409395972E-2</v>
      </c>
      <c r="AI19" s="290">
        <f t="shared" si="27"/>
        <v>5.3557046979865769E-2</v>
      </c>
      <c r="AJ19" s="290">
        <f t="shared" si="27"/>
        <v>5.6107382550335573E-2</v>
      </c>
      <c r="AK19" s="290">
        <f t="shared" si="27"/>
        <v>5.865771812080537E-2</v>
      </c>
      <c r="AL19" s="290">
        <f t="shared" si="27"/>
        <v>6.1208053691275167E-2</v>
      </c>
      <c r="AM19" s="290">
        <f t="shared" si="27"/>
        <v>6.3758389261744972E-2</v>
      </c>
      <c r="AN19" s="290">
        <f t="shared" si="27"/>
        <v>6.6308724832214769E-2</v>
      </c>
      <c r="AO19" s="290">
        <f t="shared" si="27"/>
        <v>6.8859060402684566E-2</v>
      </c>
      <c r="AP19" s="290">
        <f t="shared" si="27"/>
        <v>7.1409395973154363E-2</v>
      </c>
      <c r="AQ19" s="290">
        <f t="shared" si="27"/>
        <v>7.3959731543624146E-2</v>
      </c>
      <c r="AR19" s="290">
        <f t="shared" si="27"/>
        <v>7.6510067114093958E-2</v>
      </c>
      <c r="AS19" s="290">
        <f t="shared" si="27"/>
        <v>7.9060402684563755E-2</v>
      </c>
      <c r="AT19" s="290">
        <f t="shared" si="28"/>
        <v>8.1610738255033552E-2</v>
      </c>
      <c r="AU19" s="290">
        <f t="shared" si="28"/>
        <v>8.4161073825503377E-2</v>
      </c>
      <c r="AV19" s="290">
        <f t="shared" si="28"/>
        <v>8.671140939597316E-2</v>
      </c>
      <c r="AW19" s="290">
        <f t="shared" si="28"/>
        <v>8.9261744966442957E-2</v>
      </c>
      <c r="AX19" s="290">
        <f t="shared" si="28"/>
        <v>9.1812080536912768E-2</v>
      </c>
      <c r="AY19" s="290">
        <f t="shared" si="28"/>
        <v>9.4362416107382552E-2</v>
      </c>
      <c r="AZ19" s="290">
        <f t="shared" si="28"/>
        <v>9.6912751677852363E-2</v>
      </c>
      <c r="BA19" s="290">
        <f t="shared" si="28"/>
        <v>9.9463087248322146E-2</v>
      </c>
      <c r="BB19" s="290">
        <f t="shared" si="28"/>
        <v>0.10201342281879194</v>
      </c>
      <c r="BC19" s="290">
        <f t="shared" si="28"/>
        <v>0.10456375838926174</v>
      </c>
      <c r="BD19" s="290">
        <f t="shared" si="28"/>
        <v>0.10711409395973154</v>
      </c>
      <c r="BE19" s="290">
        <f t="shared" si="28"/>
        <v>0.10966442953020135</v>
      </c>
      <c r="BF19" s="290">
        <f t="shared" si="28"/>
        <v>0.11221476510067115</v>
      </c>
      <c r="BG19" s="290">
        <f t="shared" si="28"/>
        <v>0.11476510067114094</v>
      </c>
      <c r="BH19" s="290">
        <f t="shared" si="28"/>
        <v>0.11731543624161074</v>
      </c>
      <c r="BI19" s="290">
        <f t="shared" si="28"/>
        <v>0.11986577181208054</v>
      </c>
      <c r="BJ19" s="290">
        <f t="shared" si="29"/>
        <v>0.12241610738255033</v>
      </c>
      <c r="BK19" s="290">
        <f t="shared" si="29"/>
        <v>0.12496644295302015</v>
      </c>
      <c r="BL19" s="290">
        <f t="shared" si="29"/>
        <v>0.12751677852348994</v>
      </c>
      <c r="BM19" s="290">
        <f t="shared" si="29"/>
        <v>0.13006711409395974</v>
      </c>
      <c r="BN19" s="290">
        <f t="shared" si="29"/>
        <v>0.13261744966442954</v>
      </c>
      <c r="BO19" s="290">
        <f t="shared" si="29"/>
        <v>0.13516778523489933</v>
      </c>
      <c r="BP19" s="290">
        <f t="shared" si="29"/>
        <v>0.13771812080536913</v>
      </c>
      <c r="BQ19" s="290">
        <f t="shared" si="29"/>
        <v>0.14026845637583893</v>
      </c>
      <c r="BR19" s="290">
        <f t="shared" si="29"/>
        <v>0.14281879194630873</v>
      </c>
      <c r="BS19" s="290">
        <f t="shared" si="29"/>
        <v>0.14536912751677852</v>
      </c>
      <c r="BT19" s="290">
        <f t="shared" si="29"/>
        <v>0.14791946308724829</v>
      </c>
      <c r="BU19" s="290">
        <f t="shared" si="29"/>
        <v>0.15046979865771812</v>
      </c>
      <c r="BV19" s="290">
        <f t="shared" si="29"/>
        <v>0.15302013422818792</v>
      </c>
      <c r="BW19" s="290">
        <f t="shared" si="29"/>
        <v>0.15557046979865774</v>
      </c>
      <c r="BX19" s="290">
        <f t="shared" si="29"/>
        <v>0.15812080536912751</v>
      </c>
      <c r="BY19" s="290">
        <f t="shared" si="29"/>
        <v>0.16067114093959731</v>
      </c>
      <c r="BZ19" s="290">
        <f t="shared" si="24"/>
        <v>0.1632214765100671</v>
      </c>
      <c r="CA19" s="290">
        <f t="shared" si="24"/>
        <v>0.1657718120805369</v>
      </c>
      <c r="CB19" s="290">
        <f t="shared" si="24"/>
        <v>0.16832214765100675</v>
      </c>
      <c r="CC19" s="290">
        <f t="shared" si="24"/>
        <v>0.17087248322147652</v>
      </c>
      <c r="CD19" s="290">
        <f t="shared" si="24"/>
        <v>0.17342281879194632</v>
      </c>
      <c r="CE19" s="290">
        <f t="shared" si="24"/>
        <v>0.17597315436241612</v>
      </c>
      <c r="CF19" s="290">
        <f t="shared" si="24"/>
        <v>0.17852348993288591</v>
      </c>
      <c r="CG19" s="290">
        <f t="shared" si="24"/>
        <v>0.18107382550335571</v>
      </c>
      <c r="CH19" s="290">
        <f t="shared" si="24"/>
        <v>0.18362416107382554</v>
      </c>
      <c r="CI19" s="290">
        <f t="shared" si="24"/>
        <v>0.18617449664429528</v>
      </c>
      <c r="CJ19" s="290">
        <f t="shared" si="24"/>
        <v>0.1887248322147651</v>
      </c>
      <c r="CK19" s="290">
        <f t="shared" si="24"/>
        <v>0.19127516778523493</v>
      </c>
      <c r="CL19" s="290">
        <f t="shared" si="24"/>
        <v>0.19382550335570473</v>
      </c>
      <c r="CM19" s="290">
        <f t="shared" si="24"/>
        <v>0.19637583892617452</v>
      </c>
      <c r="CN19" s="290">
        <f t="shared" si="24"/>
        <v>0.19892617449664429</v>
      </c>
      <c r="CO19" s="290">
        <f t="shared" si="30"/>
        <v>0.20147651006711409</v>
      </c>
      <c r="CP19" s="290">
        <f t="shared" si="30"/>
        <v>0.20402684563758389</v>
      </c>
      <c r="CQ19" s="290">
        <f t="shared" si="30"/>
        <v>0.20657718120805368</v>
      </c>
      <c r="CR19" s="290">
        <f t="shared" si="30"/>
        <v>0.20912751677852348</v>
      </c>
      <c r="CS19" s="290">
        <f t="shared" si="30"/>
        <v>0.21167785234899328</v>
      </c>
      <c r="CT19" s="290">
        <f t="shared" si="30"/>
        <v>0.21422818791946308</v>
      </c>
      <c r="CU19" s="290">
        <f t="shared" si="30"/>
        <v>0.21677852348993287</v>
      </c>
      <c r="CV19" s="290">
        <f t="shared" si="30"/>
        <v>0.2193288590604027</v>
      </c>
      <c r="CW19" s="290">
        <f t="shared" si="30"/>
        <v>0.22187919463087249</v>
      </c>
      <c r="CX19" s="290">
        <f t="shared" si="30"/>
        <v>0.22442953020134229</v>
      </c>
      <c r="CY19" s="290">
        <f t="shared" si="30"/>
        <v>0.22697986577181209</v>
      </c>
      <c r="CZ19" s="290">
        <f t="shared" si="30"/>
        <v>0.22953020134228189</v>
      </c>
      <c r="DA19" s="290">
        <f t="shared" si="30"/>
        <v>0.23208053691275168</v>
      </c>
      <c r="DB19" s="290">
        <f t="shared" si="30"/>
        <v>0.23463087248322148</v>
      </c>
      <c r="DC19" s="290">
        <f t="shared" si="30"/>
        <v>0.23718120805369128</v>
      </c>
      <c r="DD19" s="290">
        <f t="shared" si="30"/>
        <v>0.23973154362416108</v>
      </c>
      <c r="DE19" s="290">
        <f t="shared" si="31"/>
        <v>0.24228187919463087</v>
      </c>
      <c r="DF19" s="290">
        <f t="shared" si="31"/>
        <v>0.24483221476510067</v>
      </c>
      <c r="DG19" s="290">
        <f t="shared" si="31"/>
        <v>0.24738255033557047</v>
      </c>
      <c r="DH19" s="290">
        <f t="shared" si="31"/>
        <v>0.24993288590604029</v>
      </c>
      <c r="DI19" s="290">
        <f t="shared" si="31"/>
        <v>0.25248322147651009</v>
      </c>
      <c r="DJ19" s="290">
        <f t="shared" si="31"/>
        <v>0.25503355704697989</v>
      </c>
      <c r="DK19" s="290">
        <f t="shared" si="31"/>
        <v>0.25758389261744968</v>
      </c>
      <c r="DL19" s="290">
        <f t="shared" si="31"/>
        <v>0.26013422818791948</v>
      </c>
      <c r="DM19" s="290">
        <f t="shared" si="31"/>
        <v>0.26268456375838928</v>
      </c>
      <c r="DN19" s="290">
        <f t="shared" si="31"/>
        <v>0.26523489932885908</v>
      </c>
      <c r="DO19" s="290">
        <f t="shared" si="31"/>
        <v>0.26778523489932887</v>
      </c>
      <c r="DP19" s="290">
        <f t="shared" si="31"/>
        <v>0.27033557046979867</v>
      </c>
      <c r="DQ19" s="290">
        <f t="shared" si="31"/>
        <v>0.27288590604026847</v>
      </c>
      <c r="DR19" s="290">
        <f t="shared" si="31"/>
        <v>0.27543624161073826</v>
      </c>
      <c r="DS19" s="290">
        <f t="shared" si="31"/>
        <v>0.27798657718120806</v>
      </c>
      <c r="DT19" s="290">
        <f t="shared" si="31"/>
        <v>0.28053691275167786</v>
      </c>
      <c r="DU19" s="290">
        <f t="shared" si="32"/>
        <v>0.28308724832214766</v>
      </c>
      <c r="DV19" s="290">
        <f t="shared" si="32"/>
        <v>0.28563758389261745</v>
      </c>
      <c r="DW19" s="290">
        <f t="shared" si="32"/>
        <v>0.28818791946308725</v>
      </c>
      <c r="DX19" s="290">
        <f t="shared" si="32"/>
        <v>0.29073825503355705</v>
      </c>
      <c r="DY19" s="290">
        <f t="shared" si="32"/>
        <v>0.29328859060402679</v>
      </c>
      <c r="DZ19" s="290">
        <f t="shared" si="32"/>
        <v>0.29583892617449659</v>
      </c>
      <c r="EA19" s="290">
        <f t="shared" si="32"/>
        <v>0.29838926174496644</v>
      </c>
      <c r="EB19" s="290">
        <f t="shared" si="32"/>
        <v>0.30093959731543624</v>
      </c>
      <c r="EC19" s="290">
        <f t="shared" si="32"/>
        <v>0.30348993288590603</v>
      </c>
      <c r="ED19" s="290">
        <f t="shared" si="32"/>
        <v>0.30604026845637583</v>
      </c>
      <c r="EE19" s="290">
        <f t="shared" si="32"/>
        <v>0.30859060402684563</v>
      </c>
      <c r="EF19" s="290">
        <f t="shared" si="32"/>
        <v>0.31114093959731548</v>
      </c>
      <c r="EG19" s="290">
        <f t="shared" si="32"/>
        <v>0.31369127516778528</v>
      </c>
      <c r="EH19" s="290">
        <f t="shared" si="32"/>
        <v>0.31624161073825502</v>
      </c>
      <c r="EI19" s="290">
        <f t="shared" si="32"/>
        <v>0.31879194630872482</v>
      </c>
      <c r="EJ19" s="290">
        <f t="shared" si="32"/>
        <v>0.32134228187919461</v>
      </c>
      <c r="EK19" s="290">
        <f t="shared" si="25"/>
        <v>0.32389261744966447</v>
      </c>
      <c r="EL19" s="290">
        <f t="shared" si="25"/>
        <v>0.32644295302013421</v>
      </c>
      <c r="EM19" s="290">
        <f t="shared" si="18"/>
        <v>0.328993288590604</v>
      </c>
      <c r="EN19" s="290">
        <f t="shared" si="18"/>
        <v>0.3315436241610738</v>
      </c>
      <c r="EO19" s="290">
        <f t="shared" si="18"/>
        <v>0.3340939597315436</v>
      </c>
      <c r="EP19" s="290">
        <f t="shared" ref="EP19:FE26" si="33">(MIN((EP$5/$O$4*($G19-$H19))/($J19-$H19),1) * ($J19-$H19))/($J19-$H19)*$K19</f>
        <v>0.33664429530201351</v>
      </c>
      <c r="EQ19" s="290">
        <f t="shared" si="33"/>
        <v>0.33919463087248319</v>
      </c>
      <c r="ER19" s="290">
        <f t="shared" si="33"/>
        <v>0.34174496644295305</v>
      </c>
      <c r="ES19" s="290">
        <f t="shared" si="33"/>
        <v>0.34429530201342284</v>
      </c>
      <c r="ET19" s="290">
        <f t="shared" si="33"/>
        <v>0.34684563758389264</v>
      </c>
      <c r="EU19" s="290">
        <f t="shared" si="33"/>
        <v>0.34939597315436244</v>
      </c>
      <c r="EV19" s="290">
        <f t="shared" si="33"/>
        <v>0.35194630872483224</v>
      </c>
      <c r="EW19" s="290">
        <f t="shared" si="33"/>
        <v>0.35449664429530203</v>
      </c>
      <c r="EX19" s="290">
        <f t="shared" si="33"/>
        <v>0.35704697986577183</v>
      </c>
      <c r="EY19" s="290">
        <f t="shared" si="33"/>
        <v>0.35959731543624157</v>
      </c>
      <c r="EZ19" s="290">
        <f t="shared" si="33"/>
        <v>0.36214765100671142</v>
      </c>
      <c r="FA19" s="290">
        <f t="shared" si="33"/>
        <v>0.36469798657718117</v>
      </c>
      <c r="FB19" s="290">
        <f t="shared" si="33"/>
        <v>0.36724832214765107</v>
      </c>
      <c r="FC19" s="290">
        <f t="shared" si="33"/>
        <v>0.36979865771812087</v>
      </c>
      <c r="FD19" s="290">
        <f t="shared" si="33"/>
        <v>0.37234899328859056</v>
      </c>
      <c r="FE19" s="290">
        <f t="shared" si="33"/>
        <v>0.37489932885906041</v>
      </c>
      <c r="FF19" s="290">
        <f t="shared" ref="FF19:FG26" si="34">(MIN((FF$5/$O$4*($G19-$H19))/($J19-$H19),1) * ($J19-$H19))/($J19-$H19)*$K19</f>
        <v>0.37744966442953021</v>
      </c>
      <c r="FG19" s="290">
        <f t="shared" si="34"/>
        <v>0.38</v>
      </c>
    </row>
    <row r="20" spans="1:163" x14ac:dyDescent="0.2">
      <c r="A20" s="108"/>
      <c r="B20" s="114" t="s">
        <v>84</v>
      </c>
      <c r="C20" s="96">
        <f t="shared" si="11"/>
        <v>5</v>
      </c>
      <c r="D20" s="97">
        <f t="shared" ref="D20:D22" si="35">E20/2*F20/2*2*PI()/60</f>
        <v>22.463958269493819</v>
      </c>
      <c r="E20" s="107">
        <v>2700</v>
      </c>
      <c r="F20" s="107">
        <v>0.31780000000000003</v>
      </c>
      <c r="G20" s="107">
        <v>6.5</v>
      </c>
      <c r="H20" s="107">
        <v>0.28000000000000003</v>
      </c>
      <c r="I20" s="107">
        <v>12</v>
      </c>
      <c r="J20" s="107">
        <f t="shared" si="12"/>
        <v>6.5</v>
      </c>
      <c r="K20" s="136">
        <f t="shared" si="13"/>
        <v>0.31780000000000003</v>
      </c>
      <c r="L20" s="97">
        <f t="shared" si="14"/>
        <v>225</v>
      </c>
      <c r="M20" s="96">
        <f t="shared" si="15"/>
        <v>4.8892307692307693E-2</v>
      </c>
      <c r="N20" s="290">
        <f t="shared" si="6"/>
        <v>0</v>
      </c>
      <c r="O20" s="290">
        <f t="shared" si="6"/>
        <v>2.1328859060402686E-3</v>
      </c>
      <c r="P20" s="290">
        <f t="shared" si="6"/>
        <v>4.2657718120805372E-3</v>
      </c>
      <c r="Q20" s="290">
        <f t="shared" si="6"/>
        <v>6.3986577181208044E-3</v>
      </c>
      <c r="R20" s="290">
        <f t="shared" si="6"/>
        <v>8.5315436241610743E-3</v>
      </c>
      <c r="S20" s="290">
        <f t="shared" si="6"/>
        <v>1.0664429530201342E-2</v>
      </c>
      <c r="T20" s="290">
        <f t="shared" si="6"/>
        <v>1.2797315436241609E-2</v>
      </c>
      <c r="U20" s="290">
        <f t="shared" si="6"/>
        <v>1.4930201342281881E-2</v>
      </c>
      <c r="V20" s="290">
        <f t="shared" si="6"/>
        <v>1.7063087248322149E-2</v>
      </c>
      <c r="W20" s="290">
        <f t="shared" si="6"/>
        <v>1.919597315436242E-2</v>
      </c>
      <c r="X20" s="290">
        <f t="shared" si="6"/>
        <v>2.1328859060402685E-2</v>
      </c>
      <c r="Y20" s="290">
        <f t="shared" si="6"/>
        <v>2.3461744966442957E-2</v>
      </c>
      <c r="Z20" s="290">
        <f t="shared" si="6"/>
        <v>2.5594630872483218E-2</v>
      </c>
      <c r="AA20" s="290">
        <f t="shared" si="6"/>
        <v>2.7727516778523493E-2</v>
      </c>
      <c r="AB20" s="290">
        <f t="shared" si="6"/>
        <v>2.9860402684563761E-2</v>
      </c>
      <c r="AC20" s="290">
        <f t="shared" si="6"/>
        <v>3.1993288590604026E-2</v>
      </c>
      <c r="AD20" s="290">
        <f t="shared" si="27"/>
        <v>3.4126174496644297E-2</v>
      </c>
      <c r="AE20" s="290">
        <f t="shared" si="27"/>
        <v>3.6259060402684569E-2</v>
      </c>
      <c r="AF20" s="290">
        <f t="shared" si="27"/>
        <v>3.8391946308724841E-2</v>
      </c>
      <c r="AG20" s="290">
        <f t="shared" si="27"/>
        <v>4.0524832214765105E-2</v>
      </c>
      <c r="AH20" s="290">
        <f t="shared" si="27"/>
        <v>4.265771812080537E-2</v>
      </c>
      <c r="AI20" s="290">
        <f t="shared" si="27"/>
        <v>4.4790604026845642E-2</v>
      </c>
      <c r="AJ20" s="290">
        <f t="shared" si="27"/>
        <v>4.6923489932885913E-2</v>
      </c>
      <c r="AK20" s="290">
        <f t="shared" si="27"/>
        <v>4.9056375838926178E-2</v>
      </c>
      <c r="AL20" s="290">
        <f t="shared" si="27"/>
        <v>5.1189261744966436E-2</v>
      </c>
      <c r="AM20" s="290">
        <f t="shared" si="27"/>
        <v>5.3322147651006721E-2</v>
      </c>
      <c r="AN20" s="290">
        <f t="shared" si="27"/>
        <v>5.5455033557046986E-2</v>
      </c>
      <c r="AO20" s="290">
        <f t="shared" si="27"/>
        <v>5.758791946308725E-2</v>
      </c>
      <c r="AP20" s="290">
        <f t="shared" si="27"/>
        <v>5.9720805369127522E-2</v>
      </c>
      <c r="AQ20" s="290">
        <f t="shared" si="27"/>
        <v>6.1853691275167787E-2</v>
      </c>
      <c r="AR20" s="290">
        <f t="shared" si="27"/>
        <v>6.3986577181208051E-2</v>
      </c>
      <c r="AS20" s="290">
        <f t="shared" si="27"/>
        <v>6.6119463087248323E-2</v>
      </c>
      <c r="AT20" s="290">
        <f t="shared" si="28"/>
        <v>6.8252348993288595E-2</v>
      </c>
      <c r="AU20" s="290">
        <f t="shared" si="28"/>
        <v>7.0385234899328866E-2</v>
      </c>
      <c r="AV20" s="290">
        <f t="shared" si="28"/>
        <v>7.2518120805369138E-2</v>
      </c>
      <c r="AW20" s="290">
        <f t="shared" si="28"/>
        <v>7.4651006711409396E-2</v>
      </c>
      <c r="AX20" s="290">
        <f t="shared" si="28"/>
        <v>7.6783892617449681E-2</v>
      </c>
      <c r="AY20" s="290">
        <f t="shared" si="28"/>
        <v>7.8916778523489939E-2</v>
      </c>
      <c r="AZ20" s="290">
        <f t="shared" si="28"/>
        <v>8.104966442953021E-2</v>
      </c>
      <c r="BA20" s="290">
        <f t="shared" si="28"/>
        <v>8.3182550335570482E-2</v>
      </c>
      <c r="BB20" s="290">
        <f t="shared" si="28"/>
        <v>8.531543624161074E-2</v>
      </c>
      <c r="BC20" s="290">
        <f t="shared" si="28"/>
        <v>8.7448322147651011E-2</v>
      </c>
      <c r="BD20" s="290">
        <f t="shared" si="28"/>
        <v>8.9581208053691283E-2</v>
      </c>
      <c r="BE20" s="290">
        <f t="shared" si="28"/>
        <v>9.1714093959731555E-2</v>
      </c>
      <c r="BF20" s="290">
        <f t="shared" si="28"/>
        <v>9.3846979865771826E-2</v>
      </c>
      <c r="BG20" s="290">
        <f t="shared" si="28"/>
        <v>9.5979865771812098E-2</v>
      </c>
      <c r="BH20" s="290">
        <f t="shared" si="28"/>
        <v>9.8112751677852356E-2</v>
      </c>
      <c r="BI20" s="290">
        <f t="shared" si="28"/>
        <v>0.10024563758389263</v>
      </c>
      <c r="BJ20" s="290">
        <f t="shared" si="29"/>
        <v>0.10237852348993287</v>
      </c>
      <c r="BK20" s="290">
        <f t="shared" si="29"/>
        <v>0.10451140939597317</v>
      </c>
      <c r="BL20" s="290">
        <f t="shared" si="29"/>
        <v>0.10664429530201344</v>
      </c>
      <c r="BM20" s="290">
        <f t="shared" si="29"/>
        <v>0.10877718120805369</v>
      </c>
      <c r="BN20" s="290">
        <f t="shared" si="29"/>
        <v>0.11091006711409397</v>
      </c>
      <c r="BO20" s="290">
        <f t="shared" si="29"/>
        <v>0.11304295302013423</v>
      </c>
      <c r="BP20" s="290">
        <f t="shared" si="29"/>
        <v>0.1151758389261745</v>
      </c>
      <c r="BQ20" s="290">
        <f t="shared" si="29"/>
        <v>0.11730872483221479</v>
      </c>
      <c r="BR20" s="290">
        <f t="shared" si="29"/>
        <v>0.11944161073825504</v>
      </c>
      <c r="BS20" s="290">
        <f t="shared" si="29"/>
        <v>0.12157449664429532</v>
      </c>
      <c r="BT20" s="290">
        <f t="shared" si="29"/>
        <v>0.12370738255033557</v>
      </c>
      <c r="BU20" s="290">
        <f t="shared" si="29"/>
        <v>0.12584026845637583</v>
      </c>
      <c r="BV20" s="290">
        <f t="shared" si="29"/>
        <v>0.1279731543624161</v>
      </c>
      <c r="BW20" s="290">
        <f t="shared" si="29"/>
        <v>0.1301060402684564</v>
      </c>
      <c r="BX20" s="290">
        <f t="shared" si="29"/>
        <v>0.13223892617449665</v>
      </c>
      <c r="BY20" s="290">
        <f t="shared" si="29"/>
        <v>0.13437181208053692</v>
      </c>
      <c r="BZ20" s="290">
        <f t="shared" si="24"/>
        <v>0.13650469798657719</v>
      </c>
      <c r="CA20" s="290">
        <f t="shared" si="24"/>
        <v>0.13863758389261746</v>
      </c>
      <c r="CB20" s="290">
        <f t="shared" si="24"/>
        <v>0.14077046979865773</v>
      </c>
      <c r="CC20" s="290">
        <f t="shared" si="24"/>
        <v>0.142903355704698</v>
      </c>
      <c r="CD20" s="290">
        <f t="shared" si="24"/>
        <v>0.14503624161073828</v>
      </c>
      <c r="CE20" s="290">
        <f t="shared" si="24"/>
        <v>0.14716912751677855</v>
      </c>
      <c r="CF20" s="290">
        <f t="shared" si="24"/>
        <v>0.14930201342281879</v>
      </c>
      <c r="CG20" s="290">
        <f t="shared" si="24"/>
        <v>0.15143489932885906</v>
      </c>
      <c r="CH20" s="290">
        <f t="shared" si="24"/>
        <v>0.15356778523489936</v>
      </c>
      <c r="CI20" s="290">
        <f t="shared" si="24"/>
        <v>0.15570067114093961</v>
      </c>
      <c r="CJ20" s="290">
        <f t="shared" si="24"/>
        <v>0.15783355704697988</v>
      </c>
      <c r="CK20" s="290">
        <f t="shared" si="24"/>
        <v>0.15996644295302018</v>
      </c>
      <c r="CL20" s="290">
        <f t="shared" si="24"/>
        <v>0.16209932885906042</v>
      </c>
      <c r="CM20" s="290">
        <f t="shared" si="24"/>
        <v>0.16423221476510069</v>
      </c>
      <c r="CN20" s="290">
        <f t="shared" si="24"/>
        <v>0.16636510067114096</v>
      </c>
      <c r="CO20" s="290">
        <f t="shared" si="30"/>
        <v>0.16849798657718124</v>
      </c>
      <c r="CP20" s="290">
        <f t="shared" si="30"/>
        <v>0.17063087248322148</v>
      </c>
      <c r="CQ20" s="290">
        <f t="shared" si="30"/>
        <v>0.17276375838926175</v>
      </c>
      <c r="CR20" s="290">
        <f t="shared" si="30"/>
        <v>0.17489664429530202</v>
      </c>
      <c r="CS20" s="290">
        <f t="shared" si="30"/>
        <v>0.17702953020134229</v>
      </c>
      <c r="CT20" s="290">
        <f t="shared" si="30"/>
        <v>0.17916241610738257</v>
      </c>
      <c r="CU20" s="290">
        <f t="shared" si="30"/>
        <v>0.18129530201342281</v>
      </c>
      <c r="CV20" s="290">
        <f t="shared" si="30"/>
        <v>0.18342818791946311</v>
      </c>
      <c r="CW20" s="290">
        <f t="shared" si="30"/>
        <v>0.18556107382550338</v>
      </c>
      <c r="CX20" s="290">
        <f t="shared" si="30"/>
        <v>0.18769395973154365</v>
      </c>
      <c r="CY20" s="290">
        <f t="shared" si="30"/>
        <v>0.18982684563758392</v>
      </c>
      <c r="CZ20" s="290">
        <f t="shared" si="30"/>
        <v>0.1919597315436242</v>
      </c>
      <c r="DA20" s="290">
        <f t="shared" si="30"/>
        <v>0.19409261744966444</v>
      </c>
      <c r="DB20" s="290">
        <f t="shared" si="30"/>
        <v>0.19622550335570471</v>
      </c>
      <c r="DC20" s="290">
        <f t="shared" si="30"/>
        <v>0.19835838926174498</v>
      </c>
      <c r="DD20" s="290">
        <f t="shared" si="30"/>
        <v>0.20049127516778525</v>
      </c>
      <c r="DE20" s="290">
        <f t="shared" si="31"/>
        <v>0.2026241610738255</v>
      </c>
      <c r="DF20" s="290">
        <f t="shared" si="31"/>
        <v>0.20475704697986574</v>
      </c>
      <c r="DG20" s="290">
        <f t="shared" si="31"/>
        <v>0.20688993288590604</v>
      </c>
      <c r="DH20" s="290">
        <f t="shared" si="31"/>
        <v>0.20902281879194634</v>
      </c>
      <c r="DI20" s="290">
        <f t="shared" si="31"/>
        <v>0.21115570469798661</v>
      </c>
      <c r="DJ20" s="290">
        <f t="shared" si="31"/>
        <v>0.21328859060402688</v>
      </c>
      <c r="DK20" s="290">
        <f t="shared" si="31"/>
        <v>0.21542147651006713</v>
      </c>
      <c r="DL20" s="290">
        <f t="shared" si="31"/>
        <v>0.21755436241610737</v>
      </c>
      <c r="DM20" s="290">
        <f t="shared" si="31"/>
        <v>0.21968724832214767</v>
      </c>
      <c r="DN20" s="290">
        <f t="shared" si="31"/>
        <v>0.22182013422818794</v>
      </c>
      <c r="DO20" s="290">
        <f t="shared" si="31"/>
        <v>0.22395302013422821</v>
      </c>
      <c r="DP20" s="290">
        <f t="shared" si="31"/>
        <v>0.22608590604026846</v>
      </c>
      <c r="DQ20" s="290">
        <f t="shared" si="31"/>
        <v>0.2282187919463087</v>
      </c>
      <c r="DR20" s="290">
        <f t="shared" si="31"/>
        <v>0.230351677852349</v>
      </c>
      <c r="DS20" s="290">
        <f t="shared" si="31"/>
        <v>0.2324845637583893</v>
      </c>
      <c r="DT20" s="290">
        <f t="shared" si="31"/>
        <v>0.23461744966442957</v>
      </c>
      <c r="DU20" s="290">
        <f t="shared" si="32"/>
        <v>0.23675033557046982</v>
      </c>
      <c r="DV20" s="290">
        <f t="shared" si="32"/>
        <v>0.23888322147651009</v>
      </c>
      <c r="DW20" s="290">
        <f t="shared" si="32"/>
        <v>0.24101610738255033</v>
      </c>
      <c r="DX20" s="290">
        <f t="shared" si="32"/>
        <v>0.24314899328859063</v>
      </c>
      <c r="DY20" s="290">
        <f t="shared" si="32"/>
        <v>0.2452818791946309</v>
      </c>
      <c r="DZ20" s="290">
        <f t="shared" si="32"/>
        <v>0.24741476510067115</v>
      </c>
      <c r="EA20" s="290">
        <f t="shared" si="32"/>
        <v>0.24954765100671142</v>
      </c>
      <c r="EB20" s="290">
        <f t="shared" si="32"/>
        <v>0.25168053691275166</v>
      </c>
      <c r="EC20" s="290">
        <f t="shared" si="32"/>
        <v>0.25381342281879193</v>
      </c>
      <c r="ED20" s="290">
        <f t="shared" si="32"/>
        <v>0.25594630872483221</v>
      </c>
      <c r="EE20" s="290">
        <f t="shared" si="32"/>
        <v>0.25807919463087253</v>
      </c>
      <c r="EF20" s="290">
        <f t="shared" si="32"/>
        <v>0.2602120805369128</v>
      </c>
      <c r="EG20" s="290">
        <f t="shared" si="32"/>
        <v>0.26234496644295308</v>
      </c>
      <c r="EH20" s="290">
        <f t="shared" si="32"/>
        <v>0.26447785234899329</v>
      </c>
      <c r="EI20" s="290">
        <f t="shared" si="32"/>
        <v>0.26661073825503356</v>
      </c>
      <c r="EJ20" s="290">
        <f t="shared" si="32"/>
        <v>0.26874362416107384</v>
      </c>
      <c r="EK20" s="290">
        <f t="shared" si="25"/>
        <v>0.27087651006711411</v>
      </c>
      <c r="EL20" s="290">
        <f t="shared" si="25"/>
        <v>0.27300939597315438</v>
      </c>
      <c r="EM20" s="290">
        <f t="shared" si="25"/>
        <v>0.27514228187919459</v>
      </c>
      <c r="EN20" s="290">
        <f t="shared" si="25"/>
        <v>0.27727516778523492</v>
      </c>
      <c r="EO20" s="290">
        <f t="shared" si="25"/>
        <v>0.27940805369127519</v>
      </c>
      <c r="EP20" s="290">
        <f t="shared" si="25"/>
        <v>0.28154093959731546</v>
      </c>
      <c r="EQ20" s="290">
        <f t="shared" si="25"/>
        <v>0.28367382550335574</v>
      </c>
      <c r="ER20" s="290">
        <f t="shared" si="25"/>
        <v>0.28580671140939601</v>
      </c>
      <c r="ES20" s="290">
        <f t="shared" si="25"/>
        <v>0.28793959731543622</v>
      </c>
      <c r="ET20" s="290">
        <f t="shared" si="25"/>
        <v>0.29007248322147655</v>
      </c>
      <c r="EU20" s="290">
        <f t="shared" si="25"/>
        <v>0.29220536912751682</v>
      </c>
      <c r="EV20" s="290">
        <f t="shared" si="25"/>
        <v>0.29433825503355709</v>
      </c>
      <c r="EW20" s="290">
        <f t="shared" si="25"/>
        <v>0.29647114093959731</v>
      </c>
      <c r="EX20" s="290">
        <f t="shared" si="25"/>
        <v>0.29860402684563758</v>
      </c>
      <c r="EY20" s="290">
        <f t="shared" si="25"/>
        <v>0.30073691275167785</v>
      </c>
      <c r="EZ20" s="290">
        <f t="shared" si="25"/>
        <v>0.30286979865771813</v>
      </c>
      <c r="FA20" s="290">
        <f t="shared" si="33"/>
        <v>0.3050026845637584</v>
      </c>
      <c r="FB20" s="290">
        <f t="shared" si="33"/>
        <v>0.30713557046979872</v>
      </c>
      <c r="FC20" s="290">
        <f t="shared" si="33"/>
        <v>0.30926845637583894</v>
      </c>
      <c r="FD20" s="290">
        <f t="shared" si="33"/>
        <v>0.31140134228187921</v>
      </c>
      <c r="FE20" s="290">
        <f t="shared" si="33"/>
        <v>0.31353422818791954</v>
      </c>
      <c r="FF20" s="290">
        <f t="shared" si="34"/>
        <v>0.31566711409395976</v>
      </c>
      <c r="FG20" s="290">
        <f t="shared" si="34"/>
        <v>0.31780000000000003</v>
      </c>
    </row>
    <row r="21" spans="1:163" x14ac:dyDescent="0.2">
      <c r="A21" s="108"/>
      <c r="B21" s="114" t="s">
        <v>82</v>
      </c>
      <c r="C21" s="96">
        <f t="shared" si="11"/>
        <v>5</v>
      </c>
      <c r="D21" s="97">
        <f t="shared" si="35"/>
        <v>13.82300767579509</v>
      </c>
      <c r="E21" s="107">
        <v>24</v>
      </c>
      <c r="F21" s="107">
        <v>22</v>
      </c>
      <c r="G21" s="107">
        <v>12</v>
      </c>
      <c r="H21" s="107">
        <v>2.9</v>
      </c>
      <c r="I21" s="107">
        <v>12</v>
      </c>
      <c r="J21" s="107">
        <f t="shared" si="12"/>
        <v>12</v>
      </c>
      <c r="K21" s="136">
        <f t="shared" si="13"/>
        <v>22</v>
      </c>
      <c r="L21" s="97">
        <f t="shared" si="14"/>
        <v>2</v>
      </c>
      <c r="M21" s="96">
        <f t="shared" si="15"/>
        <v>1.8333333333333333</v>
      </c>
      <c r="N21" s="290">
        <f t="shared" si="6"/>
        <v>0</v>
      </c>
      <c r="O21" s="290">
        <f t="shared" si="6"/>
        <v>0.1476510067114094</v>
      </c>
      <c r="P21" s="290">
        <f t="shared" si="6"/>
        <v>0.29530201342281881</v>
      </c>
      <c r="Q21" s="290">
        <f t="shared" si="6"/>
        <v>0.44295302013422816</v>
      </c>
      <c r="R21" s="290">
        <f t="shared" si="6"/>
        <v>0.59060402684563762</v>
      </c>
      <c r="S21" s="290">
        <f t="shared" si="6"/>
        <v>0.73825503355704702</v>
      </c>
      <c r="T21" s="290">
        <f t="shared" si="6"/>
        <v>0.88590604026845632</v>
      </c>
      <c r="U21" s="290">
        <f t="shared" si="6"/>
        <v>1.0335570469798658</v>
      </c>
      <c r="V21" s="290">
        <f t="shared" si="6"/>
        <v>1.1812080536912752</v>
      </c>
      <c r="W21" s="290">
        <f t="shared" si="6"/>
        <v>1.3288590604026846</v>
      </c>
      <c r="X21" s="290">
        <f t="shared" si="6"/>
        <v>1.476510067114094</v>
      </c>
      <c r="Y21" s="290">
        <f t="shared" si="6"/>
        <v>1.6241610738255035</v>
      </c>
      <c r="Z21" s="290">
        <f t="shared" si="6"/>
        <v>1.7718120805369126</v>
      </c>
      <c r="AA21" s="290">
        <f t="shared" si="6"/>
        <v>1.919463087248322</v>
      </c>
      <c r="AB21" s="290">
        <f t="shared" si="6"/>
        <v>2.0671140939597317</v>
      </c>
      <c r="AC21" s="290">
        <f t="shared" si="6"/>
        <v>2.2147651006711406</v>
      </c>
      <c r="AD21" s="290">
        <f t="shared" si="27"/>
        <v>2.3624161073825505</v>
      </c>
      <c r="AE21" s="290">
        <f t="shared" si="27"/>
        <v>2.5100671140939594</v>
      </c>
      <c r="AF21" s="290">
        <f t="shared" si="27"/>
        <v>2.6577181208053693</v>
      </c>
      <c r="AG21" s="290">
        <f t="shared" si="27"/>
        <v>2.8053691275167787</v>
      </c>
      <c r="AH21" s="290">
        <f t="shared" si="27"/>
        <v>2.9530201342281881</v>
      </c>
      <c r="AI21" s="290">
        <f t="shared" si="27"/>
        <v>3.1006711409395971</v>
      </c>
      <c r="AJ21" s="290">
        <f t="shared" si="27"/>
        <v>3.2483221476510069</v>
      </c>
      <c r="AK21" s="290">
        <f t="shared" si="27"/>
        <v>3.3959731543624159</v>
      </c>
      <c r="AL21" s="290">
        <f t="shared" si="27"/>
        <v>3.5436241610738253</v>
      </c>
      <c r="AM21" s="290">
        <f t="shared" si="27"/>
        <v>3.6912751677852351</v>
      </c>
      <c r="AN21" s="290">
        <f t="shared" si="27"/>
        <v>3.8389261744966441</v>
      </c>
      <c r="AO21" s="290">
        <f t="shared" si="27"/>
        <v>3.9865771812080535</v>
      </c>
      <c r="AP21" s="290">
        <f t="shared" si="27"/>
        <v>4.1342281879194633</v>
      </c>
      <c r="AQ21" s="290">
        <f t="shared" si="27"/>
        <v>4.2818791946308723</v>
      </c>
      <c r="AR21" s="290">
        <f t="shared" si="27"/>
        <v>4.4295302013422813</v>
      </c>
      <c r="AS21" s="290">
        <f t="shared" si="27"/>
        <v>4.5771812080536911</v>
      </c>
      <c r="AT21" s="290">
        <f t="shared" si="28"/>
        <v>4.724832214765101</v>
      </c>
      <c r="AU21" s="290">
        <f t="shared" si="28"/>
        <v>4.8724832214765108</v>
      </c>
      <c r="AV21" s="290">
        <f t="shared" si="28"/>
        <v>5.0201342281879189</v>
      </c>
      <c r="AW21" s="290">
        <f t="shared" si="28"/>
        <v>5.1677852348993287</v>
      </c>
      <c r="AX21" s="290">
        <f t="shared" si="28"/>
        <v>5.3154362416107386</v>
      </c>
      <c r="AY21" s="290">
        <f t="shared" si="28"/>
        <v>5.4630872483221484</v>
      </c>
      <c r="AZ21" s="290">
        <f t="shared" si="28"/>
        <v>5.6107382550335574</v>
      </c>
      <c r="BA21" s="290">
        <f t="shared" si="28"/>
        <v>5.7583892617449663</v>
      </c>
      <c r="BB21" s="290">
        <f t="shared" si="28"/>
        <v>5.9060402684563762</v>
      </c>
      <c r="BC21" s="290">
        <f t="shared" si="28"/>
        <v>6.0536912751677852</v>
      </c>
      <c r="BD21" s="290">
        <f t="shared" si="28"/>
        <v>6.2013422818791941</v>
      </c>
      <c r="BE21" s="290">
        <f t="shared" si="28"/>
        <v>6.3489932885906049</v>
      </c>
      <c r="BF21" s="290">
        <f t="shared" si="28"/>
        <v>6.4966442953020138</v>
      </c>
      <c r="BG21" s="290">
        <f t="shared" si="28"/>
        <v>6.6442953020134228</v>
      </c>
      <c r="BH21" s="290">
        <f t="shared" si="28"/>
        <v>6.7919463087248317</v>
      </c>
      <c r="BI21" s="290">
        <f t="shared" si="28"/>
        <v>6.9395973154362416</v>
      </c>
      <c r="BJ21" s="290">
        <f t="shared" si="29"/>
        <v>7.0872483221476505</v>
      </c>
      <c r="BK21" s="290">
        <f t="shared" si="29"/>
        <v>7.2348993288590613</v>
      </c>
      <c r="BL21" s="290">
        <f t="shared" si="29"/>
        <v>7.3825503355704702</v>
      </c>
      <c r="BM21" s="290">
        <f t="shared" si="29"/>
        <v>7.5302013422818792</v>
      </c>
      <c r="BN21" s="290">
        <f t="shared" si="29"/>
        <v>7.6778523489932882</v>
      </c>
      <c r="BO21" s="290">
        <f t="shared" si="29"/>
        <v>7.825503355704698</v>
      </c>
      <c r="BP21" s="290">
        <f t="shared" si="29"/>
        <v>7.973154362416107</v>
      </c>
      <c r="BQ21" s="290">
        <f t="shared" si="29"/>
        <v>8.1208053691275168</v>
      </c>
      <c r="BR21" s="290">
        <f t="shared" si="29"/>
        <v>8.2684563758389267</v>
      </c>
      <c r="BS21" s="290">
        <f t="shared" si="29"/>
        <v>8.4161073825503365</v>
      </c>
      <c r="BT21" s="290">
        <f t="shared" si="29"/>
        <v>8.5637583892617446</v>
      </c>
      <c r="BU21" s="290">
        <f t="shared" si="29"/>
        <v>8.7114093959731544</v>
      </c>
      <c r="BV21" s="290">
        <f t="shared" si="29"/>
        <v>8.8590604026845625</v>
      </c>
      <c r="BW21" s="290">
        <f t="shared" si="29"/>
        <v>9.0067114093959741</v>
      </c>
      <c r="BX21" s="290">
        <f t="shared" si="29"/>
        <v>9.1543624161073822</v>
      </c>
      <c r="BY21" s="290">
        <f t="shared" si="29"/>
        <v>9.3020134228187921</v>
      </c>
      <c r="BZ21" s="290">
        <f t="shared" si="24"/>
        <v>9.4496644295302019</v>
      </c>
      <c r="CA21" s="290">
        <f t="shared" si="24"/>
        <v>9.59731543624161</v>
      </c>
      <c r="CB21" s="290">
        <f t="shared" si="24"/>
        <v>9.7449664429530216</v>
      </c>
      <c r="CC21" s="290">
        <f t="shared" si="24"/>
        <v>9.8926174496644297</v>
      </c>
      <c r="CD21" s="290">
        <f t="shared" si="24"/>
        <v>10.040268456375838</v>
      </c>
      <c r="CE21" s="290">
        <f t="shared" si="24"/>
        <v>10.187919463087248</v>
      </c>
      <c r="CF21" s="290">
        <f t="shared" si="24"/>
        <v>10.335570469798657</v>
      </c>
      <c r="CG21" s="290">
        <f t="shared" si="24"/>
        <v>10.483221476510067</v>
      </c>
      <c r="CH21" s="290">
        <f t="shared" si="24"/>
        <v>10.630872483221477</v>
      </c>
      <c r="CI21" s="290">
        <f t="shared" si="24"/>
        <v>10.778523489932887</v>
      </c>
      <c r="CJ21" s="290">
        <f t="shared" si="24"/>
        <v>10.926174496644297</v>
      </c>
      <c r="CK21" s="290">
        <f t="shared" si="24"/>
        <v>11.073825503355707</v>
      </c>
      <c r="CL21" s="290">
        <f t="shared" si="24"/>
        <v>11.221476510067115</v>
      </c>
      <c r="CM21" s="290">
        <f t="shared" si="24"/>
        <v>11.369127516778525</v>
      </c>
      <c r="CN21" s="290">
        <f t="shared" si="24"/>
        <v>11.516778523489933</v>
      </c>
      <c r="CO21" s="290">
        <f t="shared" si="30"/>
        <v>11.664429530201343</v>
      </c>
      <c r="CP21" s="290">
        <f t="shared" si="30"/>
        <v>11.812080536912752</v>
      </c>
      <c r="CQ21" s="290">
        <f t="shared" si="30"/>
        <v>11.95973154362416</v>
      </c>
      <c r="CR21" s="290">
        <f t="shared" si="30"/>
        <v>12.10738255033557</v>
      </c>
      <c r="CS21" s="290">
        <f t="shared" si="30"/>
        <v>12.255033557046978</v>
      </c>
      <c r="CT21" s="290">
        <f t="shared" si="30"/>
        <v>12.402684563758388</v>
      </c>
      <c r="CU21" s="290">
        <f t="shared" si="30"/>
        <v>12.550335570469798</v>
      </c>
      <c r="CV21" s="290">
        <f t="shared" si="30"/>
        <v>12.69798657718121</v>
      </c>
      <c r="CW21" s="290">
        <f t="shared" si="30"/>
        <v>12.845637583892618</v>
      </c>
      <c r="CX21" s="290">
        <f t="shared" si="30"/>
        <v>12.993288590604028</v>
      </c>
      <c r="CY21" s="290">
        <f t="shared" si="30"/>
        <v>13.140939597315437</v>
      </c>
      <c r="CZ21" s="290">
        <f t="shared" si="30"/>
        <v>13.288590604026846</v>
      </c>
      <c r="DA21" s="290">
        <f t="shared" si="30"/>
        <v>13.436241610738255</v>
      </c>
      <c r="DB21" s="290">
        <f t="shared" si="30"/>
        <v>13.583892617449663</v>
      </c>
      <c r="DC21" s="290">
        <f t="shared" si="30"/>
        <v>13.731543624161073</v>
      </c>
      <c r="DD21" s="290">
        <f t="shared" si="30"/>
        <v>13.879194630872483</v>
      </c>
      <c r="DE21" s="290">
        <f t="shared" si="31"/>
        <v>14.026845637583891</v>
      </c>
      <c r="DF21" s="290">
        <f t="shared" si="31"/>
        <v>14.174496644295301</v>
      </c>
      <c r="DG21" s="290">
        <f t="shared" si="31"/>
        <v>14.322147651006711</v>
      </c>
      <c r="DH21" s="290">
        <f t="shared" si="31"/>
        <v>14.469798657718123</v>
      </c>
      <c r="DI21" s="290">
        <f t="shared" si="31"/>
        <v>14.617449664429531</v>
      </c>
      <c r="DJ21" s="290">
        <f t="shared" si="31"/>
        <v>14.76510067114094</v>
      </c>
      <c r="DK21" s="290">
        <f t="shared" si="31"/>
        <v>14.912751677852349</v>
      </c>
      <c r="DL21" s="290">
        <f t="shared" si="31"/>
        <v>15.060402684563758</v>
      </c>
      <c r="DM21" s="290">
        <f t="shared" si="31"/>
        <v>15.208053691275168</v>
      </c>
      <c r="DN21" s="290">
        <f t="shared" si="31"/>
        <v>15.355704697986576</v>
      </c>
      <c r="DO21" s="290">
        <f t="shared" si="31"/>
        <v>15.503355704697986</v>
      </c>
      <c r="DP21" s="290">
        <f t="shared" si="31"/>
        <v>15.651006711409396</v>
      </c>
      <c r="DQ21" s="290">
        <f t="shared" si="31"/>
        <v>15.798657718120804</v>
      </c>
      <c r="DR21" s="290">
        <f t="shared" si="31"/>
        <v>15.946308724832214</v>
      </c>
      <c r="DS21" s="290">
        <f t="shared" si="31"/>
        <v>16.093959731543624</v>
      </c>
      <c r="DT21" s="290">
        <f t="shared" si="31"/>
        <v>16.241610738255034</v>
      </c>
      <c r="DU21" s="290">
        <f t="shared" si="32"/>
        <v>16.389261744966444</v>
      </c>
      <c r="DV21" s="290">
        <f t="shared" si="32"/>
        <v>16.536912751677853</v>
      </c>
      <c r="DW21" s="290">
        <f t="shared" si="32"/>
        <v>16.684563758389263</v>
      </c>
      <c r="DX21" s="290">
        <f t="shared" si="32"/>
        <v>16.832214765100673</v>
      </c>
      <c r="DY21" s="290">
        <f t="shared" si="32"/>
        <v>16.979865771812079</v>
      </c>
      <c r="DZ21" s="290">
        <f t="shared" si="32"/>
        <v>17.127516778523489</v>
      </c>
      <c r="EA21" s="290">
        <f t="shared" si="32"/>
        <v>17.275167785234899</v>
      </c>
      <c r="EB21" s="290">
        <f t="shared" si="32"/>
        <v>17.422818791946309</v>
      </c>
      <c r="EC21" s="290">
        <f t="shared" si="32"/>
        <v>17.570469798657719</v>
      </c>
      <c r="ED21" s="290">
        <f t="shared" si="32"/>
        <v>17.718120805369125</v>
      </c>
      <c r="EE21" s="290">
        <f t="shared" si="32"/>
        <v>17.865771812080538</v>
      </c>
      <c r="EF21" s="290">
        <f t="shared" si="32"/>
        <v>18.013422818791948</v>
      </c>
      <c r="EG21" s="290">
        <f t="shared" si="32"/>
        <v>18.161073825503358</v>
      </c>
      <c r="EH21" s="290">
        <f t="shared" si="32"/>
        <v>18.308724832214764</v>
      </c>
      <c r="EI21" s="290">
        <f t="shared" si="32"/>
        <v>18.456375838926174</v>
      </c>
      <c r="EJ21" s="290">
        <f t="shared" si="32"/>
        <v>18.604026845637584</v>
      </c>
      <c r="EK21" s="290">
        <f t="shared" si="25"/>
        <v>18.751677852348994</v>
      </c>
      <c r="EL21" s="290">
        <f t="shared" si="25"/>
        <v>18.899328859060404</v>
      </c>
      <c r="EM21" s="290">
        <f t="shared" si="25"/>
        <v>19.04697986577181</v>
      </c>
      <c r="EN21" s="290">
        <f t="shared" si="25"/>
        <v>19.19463087248322</v>
      </c>
      <c r="EO21" s="290">
        <f t="shared" si="25"/>
        <v>19.34228187919463</v>
      </c>
      <c r="EP21" s="290">
        <f t="shared" si="25"/>
        <v>19.489932885906043</v>
      </c>
      <c r="EQ21" s="290">
        <f t="shared" si="25"/>
        <v>19.63758389261745</v>
      </c>
      <c r="ER21" s="290">
        <f t="shared" si="25"/>
        <v>19.785234899328859</v>
      </c>
      <c r="ES21" s="290">
        <f t="shared" si="25"/>
        <v>19.932885906040269</v>
      </c>
      <c r="ET21" s="290">
        <f t="shared" si="25"/>
        <v>20.080536912751676</v>
      </c>
      <c r="EU21" s="290">
        <f t="shared" si="25"/>
        <v>20.228187919463089</v>
      </c>
      <c r="EV21" s="290">
        <f t="shared" si="25"/>
        <v>20.375838926174495</v>
      </c>
      <c r="EW21" s="290">
        <f t="shared" si="25"/>
        <v>20.523489932885909</v>
      </c>
      <c r="EX21" s="290">
        <f t="shared" si="25"/>
        <v>20.671140939597315</v>
      </c>
      <c r="EY21" s="290">
        <f t="shared" si="25"/>
        <v>20.818791946308721</v>
      </c>
      <c r="EZ21" s="290">
        <f t="shared" si="25"/>
        <v>20.966442953020135</v>
      </c>
      <c r="FA21" s="290">
        <f t="shared" si="33"/>
        <v>21.114093959731541</v>
      </c>
      <c r="FB21" s="290">
        <f t="shared" si="33"/>
        <v>21.261744966442954</v>
      </c>
      <c r="FC21" s="290">
        <f t="shared" si="33"/>
        <v>21.409395973154361</v>
      </c>
      <c r="FD21" s="290">
        <f t="shared" si="33"/>
        <v>21.557046979865774</v>
      </c>
      <c r="FE21" s="290">
        <f t="shared" si="33"/>
        <v>21.70469798657718</v>
      </c>
      <c r="FF21" s="290">
        <f t="shared" si="34"/>
        <v>21.852348993288594</v>
      </c>
      <c r="FG21" s="290">
        <f t="shared" si="34"/>
        <v>22</v>
      </c>
    </row>
    <row r="22" spans="1:163" x14ac:dyDescent="0.2">
      <c r="B22" s="114" t="s">
        <v>83</v>
      </c>
      <c r="C22" s="96">
        <f t="shared" si="11"/>
        <v>10</v>
      </c>
      <c r="D22" s="97">
        <f t="shared" si="35"/>
        <v>20.705713581034729</v>
      </c>
      <c r="E22" s="107">
        <v>100</v>
      </c>
      <c r="F22" s="107">
        <v>7.9089999999999998</v>
      </c>
      <c r="G22" s="107">
        <v>24</v>
      </c>
      <c r="H22" s="107">
        <v>5</v>
      </c>
      <c r="I22" s="107">
        <v>12</v>
      </c>
      <c r="J22" s="107">
        <f t="shared" si="12"/>
        <v>24</v>
      </c>
      <c r="K22" s="136">
        <f t="shared" si="13"/>
        <v>7.9090000000000007</v>
      </c>
      <c r="L22" s="97">
        <f t="shared" si="14"/>
        <v>8.3333333333333339</v>
      </c>
      <c r="M22" s="96">
        <f t="shared" si="15"/>
        <v>0.32954166666666668</v>
      </c>
      <c r="N22" s="290">
        <f t="shared" si="6"/>
        <v>0</v>
      </c>
      <c r="O22" s="290">
        <f t="shared" si="6"/>
        <v>5.3080536912751691E-2</v>
      </c>
      <c r="P22" s="290">
        <f t="shared" si="6"/>
        <v>0.10616107382550338</v>
      </c>
      <c r="Q22" s="290">
        <f t="shared" si="6"/>
        <v>0.15924161073825505</v>
      </c>
      <c r="R22" s="290">
        <f t="shared" si="6"/>
        <v>0.21232214765100677</v>
      </c>
      <c r="S22" s="290">
        <f t="shared" si="6"/>
        <v>0.26540268456375843</v>
      </c>
      <c r="T22" s="290">
        <f t="shared" si="6"/>
        <v>0.31848322147651009</v>
      </c>
      <c r="U22" s="290">
        <f t="shared" si="6"/>
        <v>0.37156375838926181</v>
      </c>
      <c r="V22" s="290">
        <f t="shared" si="6"/>
        <v>0.42464429530201353</v>
      </c>
      <c r="W22" s="290">
        <f t="shared" si="6"/>
        <v>0.47772483221476519</v>
      </c>
      <c r="X22" s="290">
        <f t="shared" si="6"/>
        <v>0.53080536912751686</v>
      </c>
      <c r="Y22" s="290">
        <f t="shared" si="6"/>
        <v>0.58388590604026858</v>
      </c>
      <c r="Z22" s="290">
        <f t="shared" si="6"/>
        <v>0.63696644295302018</v>
      </c>
      <c r="AA22" s="290">
        <f t="shared" si="6"/>
        <v>0.6900469798657719</v>
      </c>
      <c r="AB22" s="290">
        <f t="shared" si="6"/>
        <v>0.74312751677852362</v>
      </c>
      <c r="AC22" s="290">
        <f t="shared" si="6"/>
        <v>0.79620805369127523</v>
      </c>
      <c r="AD22" s="290">
        <f t="shared" si="27"/>
        <v>0.84928859060402706</v>
      </c>
      <c r="AE22" s="290">
        <f t="shared" si="27"/>
        <v>0.90236912751677856</v>
      </c>
      <c r="AF22" s="290">
        <f t="shared" si="27"/>
        <v>0.95544966442953039</v>
      </c>
      <c r="AG22" s="290">
        <f t="shared" si="27"/>
        <v>1.0085302013422821</v>
      </c>
      <c r="AH22" s="290">
        <f t="shared" si="27"/>
        <v>1.0616107382550337</v>
      </c>
      <c r="AI22" s="290">
        <f t="shared" si="27"/>
        <v>1.1146912751677853</v>
      </c>
      <c r="AJ22" s="290">
        <f t="shared" si="27"/>
        <v>1.1677718120805372</v>
      </c>
      <c r="AK22" s="290">
        <f t="shared" si="27"/>
        <v>1.2208523489932888</v>
      </c>
      <c r="AL22" s="290">
        <f t="shared" si="27"/>
        <v>1.2739328859060404</v>
      </c>
      <c r="AM22" s="290">
        <f t="shared" si="27"/>
        <v>1.3270134228187922</v>
      </c>
      <c r="AN22" s="290">
        <f t="shared" si="27"/>
        <v>1.3800939597315438</v>
      </c>
      <c r="AO22" s="290">
        <f t="shared" si="27"/>
        <v>1.4331744966442954</v>
      </c>
      <c r="AP22" s="290">
        <f t="shared" si="27"/>
        <v>1.4862550335570472</v>
      </c>
      <c r="AQ22" s="290">
        <f t="shared" si="27"/>
        <v>1.5393355704697989</v>
      </c>
      <c r="AR22" s="290">
        <f t="shared" si="27"/>
        <v>1.5924161073825505</v>
      </c>
      <c r="AS22" s="290">
        <f t="shared" si="27"/>
        <v>1.6454966442953023</v>
      </c>
      <c r="AT22" s="290">
        <f t="shared" si="28"/>
        <v>1.6985771812080541</v>
      </c>
      <c r="AU22" s="290">
        <f t="shared" si="28"/>
        <v>1.7516577181208057</v>
      </c>
      <c r="AV22" s="290">
        <f t="shared" si="28"/>
        <v>1.8047382550335571</v>
      </c>
      <c r="AW22" s="290">
        <f t="shared" si="28"/>
        <v>1.8578187919463089</v>
      </c>
      <c r="AX22" s="290">
        <f t="shared" si="28"/>
        <v>1.9108993288590608</v>
      </c>
      <c r="AY22" s="290">
        <f t="shared" si="28"/>
        <v>1.9639798657718124</v>
      </c>
      <c r="AZ22" s="290">
        <f t="shared" si="28"/>
        <v>2.0170604026845642</v>
      </c>
      <c r="BA22" s="290">
        <f t="shared" si="28"/>
        <v>2.0701409395973158</v>
      </c>
      <c r="BB22" s="290">
        <f t="shared" si="28"/>
        <v>2.1232214765100674</v>
      </c>
      <c r="BC22" s="290">
        <f t="shared" si="28"/>
        <v>2.176302013422819</v>
      </c>
      <c r="BD22" s="290">
        <f t="shared" si="28"/>
        <v>2.2293825503355706</v>
      </c>
      <c r="BE22" s="290">
        <f t="shared" si="28"/>
        <v>2.2824630872483227</v>
      </c>
      <c r="BF22" s="290">
        <f t="shared" si="28"/>
        <v>2.3355436241610743</v>
      </c>
      <c r="BG22" s="290">
        <f t="shared" si="28"/>
        <v>2.3886241610738259</v>
      </c>
      <c r="BH22" s="290">
        <f t="shared" si="28"/>
        <v>2.4417046979865775</v>
      </c>
      <c r="BI22" s="290">
        <f t="shared" si="28"/>
        <v>2.4947852348993291</v>
      </c>
      <c r="BJ22" s="290">
        <f t="shared" si="29"/>
        <v>2.5478657718120807</v>
      </c>
      <c r="BK22" s="290">
        <f t="shared" si="29"/>
        <v>2.6009463087248328</v>
      </c>
      <c r="BL22" s="290">
        <f t="shared" si="29"/>
        <v>2.6540268456375844</v>
      </c>
      <c r="BM22" s="290">
        <f t="shared" si="29"/>
        <v>2.707107382550336</v>
      </c>
      <c r="BN22" s="290">
        <f t="shared" si="29"/>
        <v>2.7601879194630876</v>
      </c>
      <c r="BO22" s="290">
        <f t="shared" si="29"/>
        <v>2.8132684563758392</v>
      </c>
      <c r="BP22" s="290">
        <f t="shared" si="29"/>
        <v>2.8663489932885908</v>
      </c>
      <c r="BQ22" s="290">
        <f t="shared" si="29"/>
        <v>2.9194295302013429</v>
      </c>
      <c r="BR22" s="290">
        <f t="shared" si="29"/>
        <v>2.9725100671140945</v>
      </c>
      <c r="BS22" s="290">
        <f t="shared" si="29"/>
        <v>3.0255906040268461</v>
      </c>
      <c r="BT22" s="290">
        <f t="shared" si="29"/>
        <v>3.0786711409395977</v>
      </c>
      <c r="BU22" s="290">
        <f t="shared" si="29"/>
        <v>3.1317516778523493</v>
      </c>
      <c r="BV22" s="290">
        <f t="shared" si="29"/>
        <v>3.1848322147651009</v>
      </c>
      <c r="BW22" s="290">
        <f t="shared" si="29"/>
        <v>3.237912751677853</v>
      </c>
      <c r="BX22" s="290">
        <f t="shared" si="29"/>
        <v>3.2909932885906046</v>
      </c>
      <c r="BY22" s="290">
        <f t="shared" si="29"/>
        <v>3.3440738255033562</v>
      </c>
      <c r="BZ22" s="290">
        <f t="shared" si="24"/>
        <v>3.3971543624161082</v>
      </c>
      <c r="CA22" s="290">
        <f t="shared" si="24"/>
        <v>3.4502348993288594</v>
      </c>
      <c r="CB22" s="290">
        <f t="shared" si="24"/>
        <v>3.5033154362416115</v>
      </c>
      <c r="CC22" s="290">
        <f t="shared" si="24"/>
        <v>3.5563959731543631</v>
      </c>
      <c r="CD22" s="290">
        <f t="shared" si="24"/>
        <v>3.6094765100671142</v>
      </c>
      <c r="CE22" s="290">
        <f t="shared" si="24"/>
        <v>3.6625570469798667</v>
      </c>
      <c r="CF22" s="290">
        <f t="shared" si="24"/>
        <v>3.7156375838926179</v>
      </c>
      <c r="CG22" s="290">
        <f t="shared" si="24"/>
        <v>3.7687181208053691</v>
      </c>
      <c r="CH22" s="290">
        <f t="shared" si="24"/>
        <v>3.8217986577181216</v>
      </c>
      <c r="CI22" s="290">
        <f t="shared" si="24"/>
        <v>3.8748791946308732</v>
      </c>
      <c r="CJ22" s="290">
        <f t="shared" si="24"/>
        <v>3.9279597315436248</v>
      </c>
      <c r="CK22" s="290">
        <f t="shared" si="24"/>
        <v>3.9810402684563764</v>
      </c>
      <c r="CL22" s="290">
        <f t="shared" si="24"/>
        <v>4.0341208053691284</v>
      </c>
      <c r="CM22" s="290">
        <f t="shared" si="24"/>
        <v>4.0872013422818796</v>
      </c>
      <c r="CN22" s="290">
        <f t="shared" si="24"/>
        <v>4.1402818791946316</v>
      </c>
      <c r="CO22" s="290">
        <f t="shared" si="30"/>
        <v>4.1933624161073828</v>
      </c>
      <c r="CP22" s="290">
        <f t="shared" si="30"/>
        <v>4.2464429530201349</v>
      </c>
      <c r="CQ22" s="290">
        <f t="shared" si="30"/>
        <v>4.299523489932886</v>
      </c>
      <c r="CR22" s="290">
        <f t="shared" si="30"/>
        <v>4.3526040268456381</v>
      </c>
      <c r="CS22" s="290">
        <f t="shared" si="30"/>
        <v>4.4056845637583892</v>
      </c>
      <c r="CT22" s="290">
        <f t="shared" si="30"/>
        <v>4.4587651006711413</v>
      </c>
      <c r="CU22" s="290">
        <f t="shared" si="30"/>
        <v>4.5118456375838925</v>
      </c>
      <c r="CV22" s="290">
        <f t="shared" si="30"/>
        <v>4.5649261744966454</v>
      </c>
      <c r="CW22" s="290">
        <f t="shared" si="30"/>
        <v>4.6180067114093966</v>
      </c>
      <c r="CX22" s="290">
        <f t="shared" si="30"/>
        <v>4.6710872483221486</v>
      </c>
      <c r="CY22" s="290">
        <f t="shared" si="30"/>
        <v>4.7241677852348998</v>
      </c>
      <c r="CZ22" s="290">
        <f t="shared" si="30"/>
        <v>4.7772483221476518</v>
      </c>
      <c r="DA22" s="290">
        <f t="shared" si="30"/>
        <v>4.830328859060403</v>
      </c>
      <c r="DB22" s="290">
        <f t="shared" si="30"/>
        <v>4.883409395973155</v>
      </c>
      <c r="DC22" s="290">
        <f t="shared" si="30"/>
        <v>4.9364899328859062</v>
      </c>
      <c r="DD22" s="290">
        <f t="shared" si="30"/>
        <v>4.9895704697986583</v>
      </c>
      <c r="DE22" s="290">
        <f t="shared" si="31"/>
        <v>5.0426510067114094</v>
      </c>
      <c r="DF22" s="290">
        <f t="shared" si="31"/>
        <v>5.0957315436241615</v>
      </c>
      <c r="DG22" s="290">
        <f t="shared" si="31"/>
        <v>5.1488120805369126</v>
      </c>
      <c r="DH22" s="290">
        <f t="shared" si="31"/>
        <v>5.2018926174496656</v>
      </c>
      <c r="DI22" s="290">
        <f t="shared" si="31"/>
        <v>5.2549731543624167</v>
      </c>
      <c r="DJ22" s="290">
        <f t="shared" si="31"/>
        <v>5.3080536912751688</v>
      </c>
      <c r="DK22" s="290">
        <f t="shared" si="31"/>
        <v>5.36113422818792</v>
      </c>
      <c r="DL22" s="290">
        <f t="shared" si="31"/>
        <v>5.414214765100672</v>
      </c>
      <c r="DM22" s="290">
        <f t="shared" si="31"/>
        <v>5.4672953020134232</v>
      </c>
      <c r="DN22" s="290">
        <f t="shared" si="31"/>
        <v>5.5203758389261752</v>
      </c>
      <c r="DO22" s="290">
        <f t="shared" si="31"/>
        <v>5.5734563758389264</v>
      </c>
      <c r="DP22" s="290">
        <f t="shared" si="31"/>
        <v>5.6265369127516784</v>
      </c>
      <c r="DQ22" s="290">
        <f t="shared" si="31"/>
        <v>5.6796174496644296</v>
      </c>
      <c r="DR22" s="290">
        <f t="shared" si="31"/>
        <v>5.7326979865771817</v>
      </c>
      <c r="DS22" s="290">
        <f t="shared" si="31"/>
        <v>5.7857785234899337</v>
      </c>
      <c r="DT22" s="290">
        <f t="shared" si="31"/>
        <v>5.8388590604026858</v>
      </c>
      <c r="DU22" s="290">
        <f t="shared" si="32"/>
        <v>5.8919395973154369</v>
      </c>
      <c r="DV22" s="290">
        <f t="shared" si="32"/>
        <v>5.945020134228189</v>
      </c>
      <c r="DW22" s="290">
        <f t="shared" si="32"/>
        <v>5.9981006711409401</v>
      </c>
      <c r="DX22" s="290">
        <f t="shared" si="32"/>
        <v>6.0511812080536922</v>
      </c>
      <c r="DY22" s="290">
        <f t="shared" si="32"/>
        <v>6.1042617449664434</v>
      </c>
      <c r="DZ22" s="290">
        <f t="shared" si="32"/>
        <v>6.1573422818791954</v>
      </c>
      <c r="EA22" s="290">
        <f t="shared" si="32"/>
        <v>6.2104228187919466</v>
      </c>
      <c r="EB22" s="290">
        <f t="shared" si="32"/>
        <v>6.2635033557046986</v>
      </c>
      <c r="EC22" s="290">
        <f t="shared" si="32"/>
        <v>6.3165838926174498</v>
      </c>
      <c r="ED22" s="290">
        <f t="shared" si="32"/>
        <v>6.3696644295302018</v>
      </c>
      <c r="EE22" s="290">
        <f t="shared" si="32"/>
        <v>6.4227449664429539</v>
      </c>
      <c r="EF22" s="290">
        <f t="shared" si="32"/>
        <v>6.4758255033557059</v>
      </c>
      <c r="EG22" s="290">
        <f t="shared" si="32"/>
        <v>6.5289060402684571</v>
      </c>
      <c r="EH22" s="290">
        <f t="shared" si="32"/>
        <v>6.5819865771812092</v>
      </c>
      <c r="EI22" s="290">
        <f t="shared" si="32"/>
        <v>6.6350671140939603</v>
      </c>
      <c r="EJ22" s="290">
        <f t="shared" si="32"/>
        <v>6.6881476510067124</v>
      </c>
      <c r="EK22" s="290">
        <f t="shared" si="25"/>
        <v>6.7412281879194627</v>
      </c>
      <c r="EL22" s="290">
        <f t="shared" si="25"/>
        <v>6.7943087248322165</v>
      </c>
      <c r="EM22" s="290">
        <f t="shared" si="25"/>
        <v>6.8473892617449676</v>
      </c>
      <c r="EN22" s="290">
        <f t="shared" si="25"/>
        <v>6.9004697986577188</v>
      </c>
      <c r="EO22" s="290">
        <f t="shared" si="25"/>
        <v>6.95355033557047</v>
      </c>
      <c r="EP22" s="290">
        <f t="shared" si="25"/>
        <v>7.0066308724832229</v>
      </c>
      <c r="EQ22" s="290">
        <f t="shared" si="25"/>
        <v>7.0597114093959741</v>
      </c>
      <c r="ER22" s="290">
        <f t="shared" si="25"/>
        <v>7.1127919463087261</v>
      </c>
      <c r="ES22" s="290">
        <f t="shared" si="25"/>
        <v>7.1658724832214773</v>
      </c>
      <c r="ET22" s="290">
        <f t="shared" si="25"/>
        <v>7.2189530201342285</v>
      </c>
      <c r="EU22" s="290">
        <f t="shared" si="25"/>
        <v>7.2720335570469814</v>
      </c>
      <c r="EV22" s="290">
        <f t="shared" si="25"/>
        <v>7.3251140939597335</v>
      </c>
      <c r="EW22" s="290">
        <f t="shared" si="25"/>
        <v>7.3781946308724837</v>
      </c>
      <c r="EX22" s="290">
        <f t="shared" si="25"/>
        <v>7.4312751677852358</v>
      </c>
      <c r="EY22" s="290">
        <f t="shared" si="25"/>
        <v>7.4843557046979869</v>
      </c>
      <c r="EZ22" s="290">
        <f t="shared" si="25"/>
        <v>7.5374362416107381</v>
      </c>
      <c r="FA22" s="290">
        <f t="shared" si="33"/>
        <v>7.5905167785234893</v>
      </c>
      <c r="FB22" s="290">
        <f t="shared" si="33"/>
        <v>7.6435973154362431</v>
      </c>
      <c r="FC22" s="290">
        <f t="shared" si="33"/>
        <v>7.6966778523489934</v>
      </c>
      <c r="FD22" s="290">
        <f t="shared" si="33"/>
        <v>7.7497583892617463</v>
      </c>
      <c r="FE22" s="290">
        <f t="shared" si="33"/>
        <v>7.8028389261744984</v>
      </c>
      <c r="FF22" s="290">
        <f t="shared" si="34"/>
        <v>7.8559194630872495</v>
      </c>
      <c r="FG22" s="290">
        <f t="shared" si="34"/>
        <v>7.9090000000000007</v>
      </c>
    </row>
    <row r="23" spans="1:163" x14ac:dyDescent="0.2">
      <c r="B23" s="114" t="s">
        <v>81</v>
      </c>
      <c r="C23" s="96">
        <f t="shared" si="11"/>
        <v>10</v>
      </c>
      <c r="D23" s="97">
        <f t="shared" si="19"/>
        <v>23.310617489636265</v>
      </c>
      <c r="E23" s="107">
        <v>84</v>
      </c>
      <c r="F23" s="107">
        <v>10.6</v>
      </c>
      <c r="G23" s="107">
        <v>21</v>
      </c>
      <c r="H23" s="107">
        <v>1.8</v>
      </c>
      <c r="I23" s="107">
        <v>12</v>
      </c>
      <c r="J23" s="107">
        <f t="shared" si="12"/>
        <v>21</v>
      </c>
      <c r="K23" s="136">
        <f t="shared" si="13"/>
        <v>10.6</v>
      </c>
      <c r="L23" s="97">
        <f t="shared" si="14"/>
        <v>7</v>
      </c>
      <c r="M23" s="96">
        <f t="shared" si="15"/>
        <v>0.50476190476190474</v>
      </c>
      <c r="N23" s="290">
        <f t="shared" si="6"/>
        <v>0</v>
      </c>
      <c r="O23" s="290">
        <f t="shared" si="6"/>
        <v>7.1140939597315433E-2</v>
      </c>
      <c r="P23" s="290">
        <f t="shared" si="6"/>
        <v>0.14228187919463087</v>
      </c>
      <c r="Q23" s="290">
        <f t="shared" si="6"/>
        <v>0.2134228187919463</v>
      </c>
      <c r="R23" s="290">
        <f t="shared" si="6"/>
        <v>0.28456375838926173</v>
      </c>
      <c r="S23" s="290">
        <f t="shared" si="6"/>
        <v>0.35570469798657717</v>
      </c>
      <c r="T23" s="290">
        <f t="shared" si="6"/>
        <v>0.4268456375838926</v>
      </c>
      <c r="U23" s="290">
        <f t="shared" si="6"/>
        <v>0.49798657718120803</v>
      </c>
      <c r="V23" s="290">
        <f t="shared" si="6"/>
        <v>0.56912751677852347</v>
      </c>
      <c r="W23" s="290">
        <f t="shared" si="6"/>
        <v>0.64026845637583896</v>
      </c>
      <c r="X23" s="290">
        <f t="shared" si="6"/>
        <v>0.71140939597315433</v>
      </c>
      <c r="Y23" s="290">
        <f t="shared" si="6"/>
        <v>0.78255033557046982</v>
      </c>
      <c r="Z23" s="290">
        <f t="shared" si="6"/>
        <v>0.8536912751677852</v>
      </c>
      <c r="AA23" s="290">
        <f t="shared" si="6"/>
        <v>0.92483221476510058</v>
      </c>
      <c r="AB23" s="290">
        <f t="shared" si="6"/>
        <v>0.99597315436241607</v>
      </c>
      <c r="AC23" s="290">
        <f t="shared" si="6"/>
        <v>1.0671140939597314</v>
      </c>
      <c r="AD23" s="290">
        <f t="shared" si="27"/>
        <v>1.1382550335570469</v>
      </c>
      <c r="AE23" s="290">
        <f t="shared" si="27"/>
        <v>1.2093959731543626</v>
      </c>
      <c r="AF23" s="290">
        <f t="shared" si="27"/>
        <v>1.2805369127516779</v>
      </c>
      <c r="AG23" s="290">
        <f t="shared" si="27"/>
        <v>1.3516778523489934</v>
      </c>
      <c r="AH23" s="290">
        <f t="shared" si="27"/>
        <v>1.4228187919463087</v>
      </c>
      <c r="AI23" s="290">
        <f t="shared" si="27"/>
        <v>1.4939597315436239</v>
      </c>
      <c r="AJ23" s="290">
        <f t="shared" si="27"/>
        <v>1.5651006711409396</v>
      </c>
      <c r="AK23" s="290">
        <f t="shared" si="27"/>
        <v>1.6362416107382549</v>
      </c>
      <c r="AL23" s="290">
        <f t="shared" si="27"/>
        <v>1.7073825503355704</v>
      </c>
      <c r="AM23" s="290">
        <f t="shared" si="27"/>
        <v>1.7785234899328859</v>
      </c>
      <c r="AN23" s="290">
        <f t="shared" si="27"/>
        <v>1.8496644295302012</v>
      </c>
      <c r="AO23" s="290">
        <f t="shared" si="27"/>
        <v>1.9208053691275166</v>
      </c>
      <c r="AP23" s="290">
        <f t="shared" si="27"/>
        <v>1.9919463087248321</v>
      </c>
      <c r="AQ23" s="290">
        <f t="shared" si="27"/>
        <v>2.0630872483221476</v>
      </c>
      <c r="AR23" s="290">
        <f t="shared" si="27"/>
        <v>2.1342281879194629</v>
      </c>
      <c r="AS23" s="290">
        <f t="shared" si="27"/>
        <v>2.2053691275167786</v>
      </c>
      <c r="AT23" s="290">
        <f t="shared" si="28"/>
        <v>2.2765100671140939</v>
      </c>
      <c r="AU23" s="290">
        <f t="shared" si="28"/>
        <v>2.3476510067114096</v>
      </c>
      <c r="AV23" s="290">
        <f t="shared" si="28"/>
        <v>2.4187919463087253</v>
      </c>
      <c r="AW23" s="290">
        <f t="shared" si="28"/>
        <v>2.4899328859060401</v>
      </c>
      <c r="AX23" s="290">
        <f t="shared" si="28"/>
        <v>2.5610738255033558</v>
      </c>
      <c r="AY23" s="290">
        <f t="shared" si="28"/>
        <v>2.6322147651006707</v>
      </c>
      <c r="AZ23" s="290">
        <f t="shared" si="28"/>
        <v>2.7033557046979868</v>
      </c>
      <c r="BA23" s="290">
        <f t="shared" si="28"/>
        <v>2.7744966442953021</v>
      </c>
      <c r="BB23" s="290">
        <f t="shared" si="28"/>
        <v>2.8456375838926173</v>
      </c>
      <c r="BC23" s="290">
        <f t="shared" si="28"/>
        <v>2.9167785234899326</v>
      </c>
      <c r="BD23" s="290">
        <f t="shared" si="28"/>
        <v>2.9879194630872479</v>
      </c>
      <c r="BE23" s="290">
        <f t="shared" si="28"/>
        <v>3.059060402684564</v>
      </c>
      <c r="BF23" s="290">
        <f t="shared" si="28"/>
        <v>3.1302013422818793</v>
      </c>
      <c r="BG23" s="290">
        <f t="shared" si="28"/>
        <v>3.2013422818791946</v>
      </c>
      <c r="BH23" s="290">
        <f t="shared" si="28"/>
        <v>3.2724832214765098</v>
      </c>
      <c r="BI23" s="290">
        <f t="shared" si="28"/>
        <v>3.3436241610738251</v>
      </c>
      <c r="BJ23" s="290">
        <f t="shared" si="29"/>
        <v>3.4147651006711408</v>
      </c>
      <c r="BK23" s="290">
        <f t="shared" si="29"/>
        <v>3.4859060402684565</v>
      </c>
      <c r="BL23" s="290">
        <f t="shared" si="29"/>
        <v>3.5570469798657718</v>
      </c>
      <c r="BM23" s="290">
        <f t="shared" si="29"/>
        <v>3.6281879194630871</v>
      </c>
      <c r="BN23" s="290">
        <f t="shared" si="29"/>
        <v>3.6993288590604023</v>
      </c>
      <c r="BO23" s="290">
        <f t="shared" si="29"/>
        <v>3.770469798657718</v>
      </c>
      <c r="BP23" s="290">
        <f t="shared" si="29"/>
        <v>3.8416107382550333</v>
      </c>
      <c r="BQ23" s="290">
        <f t="shared" si="29"/>
        <v>3.912751677852349</v>
      </c>
      <c r="BR23" s="290">
        <f t="shared" si="29"/>
        <v>3.9838926174496643</v>
      </c>
      <c r="BS23" s="290">
        <f t="shared" si="29"/>
        <v>4.05503355704698</v>
      </c>
      <c r="BT23" s="290">
        <f t="shared" si="29"/>
        <v>4.1261744966442953</v>
      </c>
      <c r="BU23" s="290">
        <f t="shared" si="29"/>
        <v>4.1973154362416105</v>
      </c>
      <c r="BV23" s="290">
        <f t="shared" si="29"/>
        <v>4.2684563758389258</v>
      </c>
      <c r="BW23" s="290">
        <f t="shared" si="29"/>
        <v>4.3395973154362419</v>
      </c>
      <c r="BX23" s="290">
        <f t="shared" si="29"/>
        <v>4.4107382550335572</v>
      </c>
      <c r="BY23" s="290">
        <f t="shared" si="29"/>
        <v>4.4818791946308725</v>
      </c>
      <c r="BZ23" s="290">
        <f t="shared" si="24"/>
        <v>4.5530201342281877</v>
      </c>
      <c r="CA23" s="290">
        <f t="shared" si="24"/>
        <v>4.6241610738255021</v>
      </c>
      <c r="CB23" s="290">
        <f t="shared" si="24"/>
        <v>4.6953020134228192</v>
      </c>
      <c r="CC23" s="290">
        <f t="shared" si="24"/>
        <v>4.7664429530201335</v>
      </c>
      <c r="CD23" s="290">
        <f t="shared" si="24"/>
        <v>4.8375838926174506</v>
      </c>
      <c r="CE23" s="290">
        <f t="shared" si="24"/>
        <v>4.908724832214765</v>
      </c>
      <c r="CF23" s="290">
        <f t="shared" si="24"/>
        <v>4.9798657718120802</v>
      </c>
      <c r="CG23" s="290">
        <f t="shared" si="24"/>
        <v>5.0510067114093955</v>
      </c>
      <c r="CH23" s="290">
        <f t="shared" si="24"/>
        <v>5.1221476510067117</v>
      </c>
      <c r="CI23" s="290">
        <f t="shared" si="24"/>
        <v>5.1932885906040269</v>
      </c>
      <c r="CJ23" s="290">
        <f t="shared" si="24"/>
        <v>5.2644295302013413</v>
      </c>
      <c r="CK23" s="290">
        <f t="shared" si="24"/>
        <v>5.3355704697986583</v>
      </c>
      <c r="CL23" s="290">
        <f t="shared" si="24"/>
        <v>5.4067114093959736</v>
      </c>
      <c r="CM23" s="290">
        <f t="shared" si="24"/>
        <v>5.4778523489932889</v>
      </c>
      <c r="CN23" s="290">
        <f t="shared" si="24"/>
        <v>5.5489932885906041</v>
      </c>
      <c r="CO23" s="290">
        <f t="shared" si="30"/>
        <v>5.6201342281879194</v>
      </c>
      <c r="CP23" s="290">
        <f t="shared" si="30"/>
        <v>5.6912751677852347</v>
      </c>
      <c r="CQ23" s="290">
        <f t="shared" si="30"/>
        <v>5.7624161073825499</v>
      </c>
      <c r="CR23" s="290">
        <f t="shared" si="30"/>
        <v>5.8335570469798652</v>
      </c>
      <c r="CS23" s="290">
        <f t="shared" si="30"/>
        <v>5.9046979865771805</v>
      </c>
      <c r="CT23" s="290">
        <f t="shared" si="30"/>
        <v>5.9758389261744957</v>
      </c>
      <c r="CU23" s="290">
        <f t="shared" si="30"/>
        <v>6.046979865771811</v>
      </c>
      <c r="CV23" s="290">
        <f t="shared" si="30"/>
        <v>6.1181208053691281</v>
      </c>
      <c r="CW23" s="290">
        <f t="shared" si="30"/>
        <v>6.1892617449664433</v>
      </c>
      <c r="CX23" s="290">
        <f t="shared" si="30"/>
        <v>6.2604026845637586</v>
      </c>
      <c r="CY23" s="290">
        <f t="shared" si="30"/>
        <v>6.3315436241610739</v>
      </c>
      <c r="CZ23" s="290">
        <f t="shared" si="30"/>
        <v>6.4026845637583891</v>
      </c>
      <c r="DA23" s="290">
        <f t="shared" si="30"/>
        <v>6.4738255033557044</v>
      </c>
      <c r="DB23" s="290">
        <f t="shared" si="30"/>
        <v>6.5449664429530197</v>
      </c>
      <c r="DC23" s="290">
        <f t="shared" si="30"/>
        <v>6.6161073825503349</v>
      </c>
      <c r="DD23" s="290">
        <f t="shared" si="30"/>
        <v>6.6872483221476502</v>
      </c>
      <c r="DE23" s="290">
        <f t="shared" si="31"/>
        <v>6.7583892617449655</v>
      </c>
      <c r="DF23" s="290">
        <f t="shared" si="31"/>
        <v>6.8295302013422816</v>
      </c>
      <c r="DG23" s="290">
        <f t="shared" si="31"/>
        <v>6.9006711409395969</v>
      </c>
      <c r="DH23" s="290">
        <f t="shared" si="31"/>
        <v>6.971812080536913</v>
      </c>
      <c r="DI23" s="290">
        <f t="shared" si="31"/>
        <v>7.0429530201342283</v>
      </c>
      <c r="DJ23" s="290">
        <f t="shared" si="31"/>
        <v>7.1140939597315436</v>
      </c>
      <c r="DK23" s="290">
        <f t="shared" si="31"/>
        <v>7.1852348993288588</v>
      </c>
      <c r="DL23" s="290">
        <f t="shared" si="31"/>
        <v>7.2563758389261741</v>
      </c>
      <c r="DM23" s="290">
        <f t="shared" si="31"/>
        <v>7.3275167785234894</v>
      </c>
      <c r="DN23" s="290">
        <f t="shared" si="31"/>
        <v>7.3986577181208046</v>
      </c>
      <c r="DO23" s="290">
        <f t="shared" si="31"/>
        <v>7.4697986577181208</v>
      </c>
      <c r="DP23" s="290">
        <f t="shared" si="31"/>
        <v>7.5409395973154361</v>
      </c>
      <c r="DQ23" s="290">
        <f t="shared" si="31"/>
        <v>7.6120805369127513</v>
      </c>
      <c r="DR23" s="290">
        <f t="shared" si="31"/>
        <v>7.6832214765100666</v>
      </c>
      <c r="DS23" s="290">
        <f t="shared" si="31"/>
        <v>7.7543624161073827</v>
      </c>
      <c r="DT23" s="290">
        <f t="shared" si="31"/>
        <v>7.825503355704698</v>
      </c>
      <c r="DU23" s="290">
        <f t="shared" si="32"/>
        <v>7.8966442953020133</v>
      </c>
      <c r="DV23" s="290">
        <f t="shared" si="32"/>
        <v>7.9677852348993286</v>
      </c>
      <c r="DW23" s="290">
        <f t="shared" si="32"/>
        <v>8.0389261744966447</v>
      </c>
      <c r="DX23" s="290">
        <f t="shared" si="32"/>
        <v>8.11006711409396</v>
      </c>
      <c r="DY23" s="290">
        <f t="shared" si="32"/>
        <v>8.1812080536912752</v>
      </c>
      <c r="DZ23" s="290">
        <f t="shared" si="32"/>
        <v>8.2523489932885905</v>
      </c>
      <c r="EA23" s="290">
        <f t="shared" si="32"/>
        <v>8.3234899328859058</v>
      </c>
      <c r="EB23" s="290">
        <f t="shared" si="32"/>
        <v>8.394630872483221</v>
      </c>
      <c r="EC23" s="290">
        <f t="shared" si="32"/>
        <v>8.4657718120805363</v>
      </c>
      <c r="ED23" s="290">
        <f t="shared" si="32"/>
        <v>8.5369127516778516</v>
      </c>
      <c r="EE23" s="290">
        <f t="shared" si="32"/>
        <v>8.6080536912751686</v>
      </c>
      <c r="EF23" s="290">
        <f t="shared" si="32"/>
        <v>8.6791946308724839</v>
      </c>
      <c r="EG23" s="290">
        <f t="shared" si="32"/>
        <v>8.7503355704697992</v>
      </c>
      <c r="EH23" s="290">
        <f t="shared" si="32"/>
        <v>8.8214765100671144</v>
      </c>
      <c r="EI23" s="290">
        <f t="shared" si="32"/>
        <v>8.8926174496644279</v>
      </c>
      <c r="EJ23" s="290">
        <f t="shared" si="32"/>
        <v>8.963758389261745</v>
      </c>
      <c r="EK23" s="290">
        <f t="shared" si="25"/>
        <v>9.034899328859062</v>
      </c>
      <c r="EL23" s="290">
        <f t="shared" si="25"/>
        <v>9.1060402684563755</v>
      </c>
      <c r="EM23" s="290">
        <f t="shared" si="25"/>
        <v>9.1771812080536908</v>
      </c>
      <c r="EN23" s="290">
        <f t="shared" si="25"/>
        <v>9.2483221476510042</v>
      </c>
      <c r="EO23" s="290">
        <f t="shared" si="25"/>
        <v>9.3194630872483213</v>
      </c>
      <c r="EP23" s="290">
        <f t="shared" si="25"/>
        <v>9.3906040268456383</v>
      </c>
      <c r="EQ23" s="290">
        <f t="shared" si="25"/>
        <v>9.4617449664429536</v>
      </c>
      <c r="ER23" s="290">
        <f t="shared" si="25"/>
        <v>9.5328859060402671</v>
      </c>
      <c r="ES23" s="290">
        <f t="shared" si="25"/>
        <v>9.6040268456375841</v>
      </c>
      <c r="ET23" s="290">
        <f t="shared" si="25"/>
        <v>9.6751677852349012</v>
      </c>
      <c r="EU23" s="290">
        <f t="shared" si="25"/>
        <v>9.7463087248322147</v>
      </c>
      <c r="EV23" s="290">
        <f t="shared" si="25"/>
        <v>9.8174496644295299</v>
      </c>
      <c r="EW23" s="290">
        <f t="shared" si="25"/>
        <v>9.8885906040268434</v>
      </c>
      <c r="EX23" s="290">
        <f t="shared" si="25"/>
        <v>9.9597315436241605</v>
      </c>
      <c r="EY23" s="290">
        <f t="shared" si="25"/>
        <v>10.030872483221478</v>
      </c>
      <c r="EZ23" s="290">
        <f t="shared" si="25"/>
        <v>10.102013422818791</v>
      </c>
      <c r="FA23" s="290">
        <f t="shared" si="33"/>
        <v>10.173154362416106</v>
      </c>
      <c r="FB23" s="290">
        <f t="shared" si="33"/>
        <v>10.244295302013423</v>
      </c>
      <c r="FC23" s="290">
        <f t="shared" si="33"/>
        <v>10.31543624161074</v>
      </c>
      <c r="FD23" s="290">
        <f t="shared" si="33"/>
        <v>10.386577181208054</v>
      </c>
      <c r="FE23" s="290">
        <f t="shared" si="33"/>
        <v>10.457718120805369</v>
      </c>
      <c r="FF23" s="290">
        <f t="shared" si="34"/>
        <v>10.528859060402683</v>
      </c>
      <c r="FG23" s="290">
        <f t="shared" si="34"/>
        <v>10.6</v>
      </c>
    </row>
    <row r="24" spans="1:163" x14ac:dyDescent="0.2">
      <c r="A24" s="108"/>
      <c r="B24" s="114" t="s">
        <v>289</v>
      </c>
      <c r="C24" s="96">
        <v>40</v>
      </c>
      <c r="D24" s="97">
        <f t="shared" si="19"/>
        <v>557.23999693048961</v>
      </c>
      <c r="E24" s="107">
        <v>5676</v>
      </c>
      <c r="F24" s="136">
        <v>3.75</v>
      </c>
      <c r="G24" s="107">
        <v>155</v>
      </c>
      <c r="H24" s="107">
        <v>1.8</v>
      </c>
      <c r="I24" s="107">
        <v>12</v>
      </c>
      <c r="J24" s="107">
        <v>105</v>
      </c>
      <c r="K24" s="136">
        <f t="shared" ref="K24" si="36">F24/G24*J24</f>
        <v>2.540322580645161</v>
      </c>
      <c r="L24" s="97">
        <f>+E24/I24</f>
        <v>473</v>
      </c>
      <c r="M24" s="96">
        <f t="shared" ref="M24" si="37">F24/G24</f>
        <v>2.4193548387096774E-2</v>
      </c>
      <c r="N24" s="290">
        <f>(MIN((N$5/$O$4*($G24-$H24))/($J24-$H24),1) * ($J24-$H24))/($J24-$H24)*$K24</f>
        <v>0</v>
      </c>
      <c r="O24" s="290">
        <f t="shared" si="6"/>
        <v>2.5309389427893882E-2</v>
      </c>
      <c r="P24" s="290">
        <f t="shared" si="6"/>
        <v>5.0618778855787763E-2</v>
      </c>
      <c r="Q24" s="290">
        <f t="shared" si="6"/>
        <v>7.5928168283681638E-2</v>
      </c>
      <c r="R24" s="290">
        <f t="shared" si="6"/>
        <v>0.10123755771157553</v>
      </c>
      <c r="S24" s="290">
        <f t="shared" si="6"/>
        <v>0.1265469471394694</v>
      </c>
      <c r="T24" s="290">
        <f t="shared" si="6"/>
        <v>0.15185633656736328</v>
      </c>
      <c r="U24" s="290">
        <f t="shared" si="6"/>
        <v>0.17716572599525718</v>
      </c>
      <c r="V24" s="290">
        <f t="shared" si="6"/>
        <v>0.20247511542315105</v>
      </c>
      <c r="W24" s="290">
        <f t="shared" si="6"/>
        <v>0.22778450485104496</v>
      </c>
      <c r="X24" s="290">
        <f t="shared" si="6"/>
        <v>0.2530938942789388</v>
      </c>
      <c r="Y24" s="290">
        <f t="shared" si="6"/>
        <v>0.2784032837068327</v>
      </c>
      <c r="Z24" s="290">
        <f t="shared" si="6"/>
        <v>0.30371267313472655</v>
      </c>
      <c r="AA24" s="290">
        <f t="shared" si="6"/>
        <v>0.32902206256262045</v>
      </c>
      <c r="AB24" s="290">
        <f t="shared" si="6"/>
        <v>0.35433145199051436</v>
      </c>
      <c r="AC24" s="290">
        <f t="shared" si="6"/>
        <v>0.37964084141840815</v>
      </c>
      <c r="AD24" s="290">
        <f t="shared" si="27"/>
        <v>0.40495023084630211</v>
      </c>
      <c r="AE24" s="290">
        <f t="shared" si="27"/>
        <v>0.43025962027419601</v>
      </c>
      <c r="AF24" s="290">
        <f t="shared" si="27"/>
        <v>0.45556900970208991</v>
      </c>
      <c r="AG24" s="290">
        <f t="shared" si="27"/>
        <v>0.4808783991299837</v>
      </c>
      <c r="AH24" s="290">
        <f t="shared" si="27"/>
        <v>0.5061877885578776</v>
      </c>
      <c r="AI24" s="290">
        <f t="shared" si="27"/>
        <v>0.53149717798577145</v>
      </c>
      <c r="AJ24" s="290">
        <f t="shared" si="27"/>
        <v>0.55680656741366541</v>
      </c>
      <c r="AK24" s="290">
        <f t="shared" si="27"/>
        <v>0.58211595684155926</v>
      </c>
      <c r="AL24" s="290">
        <f t="shared" si="27"/>
        <v>0.6074253462694531</v>
      </c>
      <c r="AM24" s="290">
        <f t="shared" si="27"/>
        <v>0.63273473569734706</v>
      </c>
      <c r="AN24" s="290">
        <f t="shared" si="27"/>
        <v>0.65804412512524091</v>
      </c>
      <c r="AO24" s="290">
        <f t="shared" si="27"/>
        <v>0.68335351455313476</v>
      </c>
      <c r="AP24" s="290">
        <f t="shared" si="27"/>
        <v>0.70866290398102871</v>
      </c>
      <c r="AQ24" s="290">
        <f t="shared" si="27"/>
        <v>0.73397229340892267</v>
      </c>
      <c r="AR24" s="290">
        <f t="shared" si="27"/>
        <v>0.7592816828368163</v>
      </c>
      <c r="AS24" s="290">
        <f t="shared" si="27"/>
        <v>0.78459107226471037</v>
      </c>
      <c r="AT24" s="290">
        <f t="shared" si="28"/>
        <v>0.80990046169260421</v>
      </c>
      <c r="AU24" s="290">
        <f t="shared" si="28"/>
        <v>0.83520985112049806</v>
      </c>
      <c r="AV24" s="290">
        <f t="shared" si="28"/>
        <v>0.86051924054839202</v>
      </c>
      <c r="AW24" s="290">
        <f t="shared" si="28"/>
        <v>0.88582862997628586</v>
      </c>
      <c r="AX24" s="290">
        <f t="shared" si="28"/>
        <v>0.91113801940417982</v>
      </c>
      <c r="AY24" s="290">
        <f t="shared" si="28"/>
        <v>0.93644740883207367</v>
      </c>
      <c r="AZ24" s="290">
        <f t="shared" si="28"/>
        <v>0.9617567982599674</v>
      </c>
      <c r="BA24" s="290">
        <f t="shared" si="28"/>
        <v>0.98706618768786136</v>
      </c>
      <c r="BB24" s="290">
        <f t="shared" si="28"/>
        <v>1.0123755771157552</v>
      </c>
      <c r="BC24" s="290">
        <f t="shared" si="28"/>
        <v>1.0376849665436489</v>
      </c>
      <c r="BD24" s="290">
        <f t="shared" si="28"/>
        <v>1.0629943559715429</v>
      </c>
      <c r="BE24" s="290">
        <f t="shared" si="28"/>
        <v>1.0883037453994369</v>
      </c>
      <c r="BF24" s="290">
        <f t="shared" si="28"/>
        <v>1.1136131348273308</v>
      </c>
      <c r="BG24" s="290">
        <f t="shared" si="28"/>
        <v>1.1389225242552248</v>
      </c>
      <c r="BH24" s="290">
        <f t="shared" si="28"/>
        <v>1.1642319136831185</v>
      </c>
      <c r="BI24" s="290">
        <f t="shared" si="28"/>
        <v>1.1895413031110125</v>
      </c>
      <c r="BJ24" s="290">
        <f t="shared" si="29"/>
        <v>1.2148506925389062</v>
      </c>
      <c r="BK24" s="290">
        <f t="shared" si="29"/>
        <v>1.2401600819668004</v>
      </c>
      <c r="BL24" s="290">
        <f t="shared" si="29"/>
        <v>1.2654694713946941</v>
      </c>
      <c r="BM24" s="290">
        <f t="shared" si="29"/>
        <v>1.2907788608225881</v>
      </c>
      <c r="BN24" s="290">
        <f t="shared" si="29"/>
        <v>1.3160882502504818</v>
      </c>
      <c r="BO24" s="290">
        <f t="shared" si="29"/>
        <v>1.3413976396783758</v>
      </c>
      <c r="BP24" s="290">
        <f t="shared" si="29"/>
        <v>1.3667070291062695</v>
      </c>
      <c r="BQ24" s="290">
        <f t="shared" si="29"/>
        <v>1.3920164185341635</v>
      </c>
      <c r="BR24" s="290">
        <f t="shared" si="29"/>
        <v>1.4173258079620574</v>
      </c>
      <c r="BS24" s="290">
        <f t="shared" si="29"/>
        <v>1.4426351973899512</v>
      </c>
      <c r="BT24" s="290">
        <f t="shared" si="29"/>
        <v>1.4679445868178453</v>
      </c>
      <c r="BU24" s="290">
        <f t="shared" si="29"/>
        <v>1.4932539762457391</v>
      </c>
      <c r="BV24" s="290">
        <f t="shared" si="29"/>
        <v>1.5185633656736326</v>
      </c>
      <c r="BW24" s="290">
        <f t="shared" si="29"/>
        <v>1.5438727551015268</v>
      </c>
      <c r="BX24" s="290">
        <f t="shared" si="29"/>
        <v>1.5691821445294207</v>
      </c>
      <c r="BY24" s="290">
        <f t="shared" si="29"/>
        <v>1.5944915339573145</v>
      </c>
      <c r="BZ24" s="290">
        <f t="shared" si="24"/>
        <v>1.6198009233852084</v>
      </c>
      <c r="CA24" s="290">
        <f t="shared" si="24"/>
        <v>1.6451103128131022</v>
      </c>
      <c r="CB24" s="290">
        <f t="shared" si="24"/>
        <v>1.6704197022409961</v>
      </c>
      <c r="CC24" s="290">
        <f t="shared" si="24"/>
        <v>1.6957290916688903</v>
      </c>
      <c r="CD24" s="290">
        <f t="shared" si="24"/>
        <v>1.721038481096784</v>
      </c>
      <c r="CE24" s="290">
        <f t="shared" si="24"/>
        <v>1.746347870524678</v>
      </c>
      <c r="CF24" s="290">
        <f t="shared" si="24"/>
        <v>1.7716572599525717</v>
      </c>
      <c r="CG24" s="290">
        <f t="shared" si="24"/>
        <v>1.7969666493804657</v>
      </c>
      <c r="CH24" s="290">
        <f t="shared" si="24"/>
        <v>1.8222760388083596</v>
      </c>
      <c r="CI24" s="290">
        <f t="shared" si="24"/>
        <v>1.8475854282362532</v>
      </c>
      <c r="CJ24" s="290">
        <f t="shared" si="24"/>
        <v>1.8728948176641473</v>
      </c>
      <c r="CK24" s="290">
        <f t="shared" si="24"/>
        <v>1.8982042070920415</v>
      </c>
      <c r="CL24" s="290">
        <f t="shared" si="24"/>
        <v>1.9235135965199348</v>
      </c>
      <c r="CM24" s="290">
        <f t="shared" si="24"/>
        <v>1.948822985947829</v>
      </c>
      <c r="CN24" s="290">
        <f t="shared" si="24"/>
        <v>1.9741323753757227</v>
      </c>
      <c r="CO24" s="290">
        <f t="shared" si="30"/>
        <v>1.9994417648036167</v>
      </c>
      <c r="CP24" s="290">
        <f t="shared" si="30"/>
        <v>2.0247511542315104</v>
      </c>
      <c r="CQ24" s="290">
        <f t="shared" si="30"/>
        <v>2.0500605436594044</v>
      </c>
      <c r="CR24" s="290">
        <f t="shared" si="30"/>
        <v>2.0753699330872979</v>
      </c>
      <c r="CS24" s="290">
        <f t="shared" si="30"/>
        <v>2.1006793225151923</v>
      </c>
      <c r="CT24" s="290">
        <f t="shared" si="30"/>
        <v>2.1259887119430858</v>
      </c>
      <c r="CU24" s="290">
        <f t="shared" si="30"/>
        <v>2.1512981013709798</v>
      </c>
      <c r="CV24" s="290">
        <f t="shared" si="30"/>
        <v>2.1766074907988737</v>
      </c>
      <c r="CW24" s="290">
        <f t="shared" si="30"/>
        <v>2.2019168802267677</v>
      </c>
      <c r="CX24" s="290">
        <f t="shared" si="30"/>
        <v>2.2272262696546616</v>
      </c>
      <c r="CY24" s="290">
        <f t="shared" si="30"/>
        <v>2.2525356590825556</v>
      </c>
      <c r="CZ24" s="290">
        <f t="shared" si="30"/>
        <v>2.2778450485104496</v>
      </c>
      <c r="DA24" s="290">
        <f t="shared" si="30"/>
        <v>2.3031544379383435</v>
      </c>
      <c r="DB24" s="290">
        <f t="shared" si="30"/>
        <v>2.328463827366237</v>
      </c>
      <c r="DC24" s="290">
        <f t="shared" si="30"/>
        <v>2.353773216794131</v>
      </c>
      <c r="DD24" s="290">
        <f t="shared" si="30"/>
        <v>2.3790826062220249</v>
      </c>
      <c r="DE24" s="290">
        <f t="shared" si="31"/>
        <v>2.4043919956499185</v>
      </c>
      <c r="DF24" s="290">
        <f t="shared" si="31"/>
        <v>2.4297013850778124</v>
      </c>
      <c r="DG24" s="290">
        <f t="shared" si="31"/>
        <v>2.4550107745057059</v>
      </c>
      <c r="DH24" s="290">
        <f t="shared" si="31"/>
        <v>2.4803201639336008</v>
      </c>
      <c r="DI24" s="290">
        <f t="shared" si="31"/>
        <v>2.5056295533614947</v>
      </c>
      <c r="DJ24" s="290">
        <f t="shared" si="31"/>
        <v>2.5309389427893882</v>
      </c>
      <c r="DK24" s="290">
        <f t="shared" si="31"/>
        <v>2.540322580645161</v>
      </c>
      <c r="DL24" s="290">
        <f t="shared" si="31"/>
        <v>2.540322580645161</v>
      </c>
      <c r="DM24" s="290">
        <f t="shared" si="31"/>
        <v>2.540322580645161</v>
      </c>
      <c r="DN24" s="290">
        <f t="shared" si="31"/>
        <v>2.540322580645161</v>
      </c>
      <c r="DO24" s="290">
        <f t="shared" si="31"/>
        <v>2.540322580645161</v>
      </c>
      <c r="DP24" s="290">
        <f t="shared" si="31"/>
        <v>2.540322580645161</v>
      </c>
      <c r="DQ24" s="290">
        <f t="shared" si="31"/>
        <v>2.540322580645161</v>
      </c>
      <c r="DR24" s="290">
        <f t="shared" si="31"/>
        <v>2.540322580645161</v>
      </c>
      <c r="DS24" s="290">
        <f t="shared" si="31"/>
        <v>2.540322580645161</v>
      </c>
      <c r="DT24" s="290">
        <f t="shared" si="31"/>
        <v>2.540322580645161</v>
      </c>
      <c r="DU24" s="290">
        <f t="shared" si="32"/>
        <v>2.540322580645161</v>
      </c>
      <c r="DV24" s="290">
        <f t="shared" si="32"/>
        <v>2.540322580645161</v>
      </c>
      <c r="DW24" s="290">
        <f t="shared" si="32"/>
        <v>2.540322580645161</v>
      </c>
      <c r="DX24" s="290">
        <f t="shared" si="32"/>
        <v>2.540322580645161</v>
      </c>
      <c r="DY24" s="290">
        <f t="shared" si="32"/>
        <v>2.540322580645161</v>
      </c>
      <c r="DZ24" s="290">
        <f t="shared" si="32"/>
        <v>2.540322580645161</v>
      </c>
      <c r="EA24" s="290">
        <f t="shared" si="32"/>
        <v>2.540322580645161</v>
      </c>
      <c r="EB24" s="290">
        <f t="shared" si="32"/>
        <v>2.540322580645161</v>
      </c>
      <c r="EC24" s="290">
        <f t="shared" si="32"/>
        <v>2.540322580645161</v>
      </c>
      <c r="ED24" s="290">
        <f t="shared" si="32"/>
        <v>2.540322580645161</v>
      </c>
      <c r="EE24" s="290">
        <f t="shared" si="32"/>
        <v>2.540322580645161</v>
      </c>
      <c r="EF24" s="290">
        <f t="shared" si="32"/>
        <v>2.540322580645161</v>
      </c>
      <c r="EG24" s="290">
        <f t="shared" si="32"/>
        <v>2.540322580645161</v>
      </c>
      <c r="EH24" s="290">
        <f t="shared" si="32"/>
        <v>2.540322580645161</v>
      </c>
      <c r="EI24" s="290">
        <f t="shared" si="32"/>
        <v>2.540322580645161</v>
      </c>
      <c r="EJ24" s="290">
        <f t="shared" si="32"/>
        <v>2.540322580645161</v>
      </c>
      <c r="EK24" s="290">
        <f t="shared" si="25"/>
        <v>2.540322580645161</v>
      </c>
      <c r="EL24" s="290">
        <f t="shared" si="25"/>
        <v>2.540322580645161</v>
      </c>
      <c r="EM24" s="290">
        <f t="shared" si="25"/>
        <v>2.540322580645161</v>
      </c>
      <c r="EN24" s="290">
        <f t="shared" si="25"/>
        <v>2.540322580645161</v>
      </c>
      <c r="EO24" s="290">
        <f t="shared" si="25"/>
        <v>2.540322580645161</v>
      </c>
      <c r="EP24" s="290">
        <f t="shared" si="25"/>
        <v>2.540322580645161</v>
      </c>
      <c r="EQ24" s="290">
        <f t="shared" si="25"/>
        <v>2.540322580645161</v>
      </c>
      <c r="ER24" s="290">
        <f t="shared" si="25"/>
        <v>2.540322580645161</v>
      </c>
      <c r="ES24" s="290">
        <f t="shared" si="25"/>
        <v>2.540322580645161</v>
      </c>
      <c r="ET24" s="290">
        <f t="shared" si="25"/>
        <v>2.540322580645161</v>
      </c>
      <c r="EU24" s="290">
        <f t="shared" si="25"/>
        <v>2.540322580645161</v>
      </c>
      <c r="EV24" s="290">
        <f t="shared" si="25"/>
        <v>2.540322580645161</v>
      </c>
      <c r="EW24" s="290">
        <f t="shared" si="25"/>
        <v>2.540322580645161</v>
      </c>
      <c r="EX24" s="290">
        <f t="shared" si="25"/>
        <v>2.540322580645161</v>
      </c>
      <c r="EY24" s="290">
        <f t="shared" si="25"/>
        <v>2.540322580645161</v>
      </c>
      <c r="EZ24" s="290">
        <f t="shared" si="25"/>
        <v>2.540322580645161</v>
      </c>
      <c r="FA24" s="290">
        <f t="shared" si="33"/>
        <v>2.540322580645161</v>
      </c>
      <c r="FB24" s="290">
        <f t="shared" si="33"/>
        <v>2.540322580645161</v>
      </c>
      <c r="FC24" s="290">
        <f t="shared" si="33"/>
        <v>2.540322580645161</v>
      </c>
      <c r="FD24" s="290">
        <f t="shared" si="33"/>
        <v>2.540322580645161</v>
      </c>
      <c r="FE24" s="290">
        <f t="shared" si="33"/>
        <v>2.540322580645161</v>
      </c>
      <c r="FF24" s="290">
        <f t="shared" si="34"/>
        <v>2.540322580645161</v>
      </c>
      <c r="FG24" s="290">
        <f t="shared" si="34"/>
        <v>2.540322580645161</v>
      </c>
    </row>
    <row r="25" spans="1:163" x14ac:dyDescent="0.2">
      <c r="A25" s="108"/>
      <c r="B25" s="114" t="s">
        <v>282</v>
      </c>
      <c r="C25" s="96">
        <v>40</v>
      </c>
      <c r="D25" s="97">
        <f t="shared" si="19"/>
        <v>384.91464235972956</v>
      </c>
      <c r="E25" s="107">
        <v>5676</v>
      </c>
      <c r="F25" s="136">
        <f>(G25-H25)*0.0251</f>
        <v>2.5903200000000002</v>
      </c>
      <c r="G25" s="107">
        <v>105</v>
      </c>
      <c r="H25" s="107">
        <v>1.8</v>
      </c>
      <c r="I25" s="107">
        <v>12</v>
      </c>
      <c r="J25" s="107">
        <f>G25</f>
        <v>105</v>
      </c>
      <c r="K25" s="136">
        <f>F25/G25*J25</f>
        <v>2.5903200000000002</v>
      </c>
      <c r="L25" s="97">
        <f>+E25/I25</f>
        <v>473</v>
      </c>
      <c r="M25" s="96">
        <f>F25/G25</f>
        <v>2.4669714285714288E-2</v>
      </c>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290"/>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290"/>
      <c r="FG25" s="290"/>
    </row>
    <row r="26" spans="1:163" ht="13.5" thickBot="1" x14ac:dyDescent="0.25">
      <c r="B26" s="115" t="s">
        <v>80</v>
      </c>
      <c r="C26" s="116">
        <f t="shared" si="11"/>
        <v>5</v>
      </c>
      <c r="D26" s="117">
        <f t="shared" si="19"/>
        <v>47.720792408028956</v>
      </c>
      <c r="E26" s="118">
        <v>15500</v>
      </c>
      <c r="F26" s="118">
        <v>0.1176</v>
      </c>
      <c r="G26" s="118">
        <v>15</v>
      </c>
      <c r="H26" s="118">
        <v>0.5</v>
      </c>
      <c r="I26" s="118">
        <v>12</v>
      </c>
      <c r="J26" s="107">
        <f t="shared" si="12"/>
        <v>15</v>
      </c>
      <c r="K26" s="136">
        <f t="shared" si="13"/>
        <v>0.1176</v>
      </c>
      <c r="L26" s="97">
        <f>E26/I26</f>
        <v>1291.6666666666667</v>
      </c>
      <c r="M26" s="96">
        <f t="shared" si="15"/>
        <v>7.8399999999999997E-3</v>
      </c>
      <c r="N26" s="290">
        <f t="shared" si="6"/>
        <v>0</v>
      </c>
      <c r="O26" s="290">
        <f t="shared" si="6"/>
        <v>7.8926174496644289E-4</v>
      </c>
      <c r="P26" s="290">
        <f t="shared" si="6"/>
        <v>1.5785234899328858E-3</v>
      </c>
      <c r="Q26" s="290">
        <f t="shared" si="6"/>
        <v>2.3677852348993286E-3</v>
      </c>
      <c r="R26" s="290">
        <f t="shared" si="6"/>
        <v>3.1570469798657716E-3</v>
      </c>
      <c r="S26" s="290">
        <f t="shared" si="6"/>
        <v>3.946308724832215E-3</v>
      </c>
      <c r="T26" s="290">
        <f t="shared" si="6"/>
        <v>4.7355704697986572E-3</v>
      </c>
      <c r="U26" s="290">
        <f t="shared" si="6"/>
        <v>5.524832214765101E-3</v>
      </c>
      <c r="V26" s="290">
        <f t="shared" si="6"/>
        <v>6.3140939597315432E-3</v>
      </c>
      <c r="W26" s="290">
        <f t="shared" si="6"/>
        <v>7.103355704697987E-3</v>
      </c>
      <c r="X26" s="290">
        <f t="shared" si="6"/>
        <v>7.89261744966443E-3</v>
      </c>
      <c r="Y26" s="290">
        <f t="shared" si="6"/>
        <v>8.6818791946308739E-3</v>
      </c>
      <c r="Z26" s="290">
        <f t="shared" si="6"/>
        <v>9.4711409395973143E-3</v>
      </c>
      <c r="AA26" s="290">
        <f t="shared" si="6"/>
        <v>1.0260402684563758E-2</v>
      </c>
      <c r="AB26" s="290">
        <f t="shared" si="6"/>
        <v>1.1049664429530202E-2</v>
      </c>
      <c r="AC26" s="290">
        <f t="shared" si="6"/>
        <v>1.1838926174496642E-2</v>
      </c>
      <c r="AD26" s="290">
        <f t="shared" si="27"/>
        <v>1.2628187919463086E-2</v>
      </c>
      <c r="AE26" s="290">
        <f t="shared" si="27"/>
        <v>1.341744966442953E-2</v>
      </c>
      <c r="AF26" s="290">
        <f t="shared" si="27"/>
        <v>1.4206711409395974E-2</v>
      </c>
      <c r="AG26" s="290">
        <f t="shared" si="27"/>
        <v>1.4995973154362416E-2</v>
      </c>
      <c r="AH26" s="290">
        <f t="shared" si="27"/>
        <v>1.578523489932886E-2</v>
      </c>
      <c r="AI26" s="290">
        <f t="shared" si="27"/>
        <v>1.6574496644295299E-2</v>
      </c>
      <c r="AJ26" s="290">
        <f t="shared" si="27"/>
        <v>1.7363758389261748E-2</v>
      </c>
      <c r="AK26" s="290">
        <f t="shared" si="27"/>
        <v>1.8153020134228186E-2</v>
      </c>
      <c r="AL26" s="290">
        <f t="shared" si="27"/>
        <v>1.8942281879194629E-2</v>
      </c>
      <c r="AM26" s="290">
        <f t="shared" si="27"/>
        <v>1.9731543624161078E-2</v>
      </c>
      <c r="AN26" s="290">
        <f t="shared" si="27"/>
        <v>2.0520805369127516E-2</v>
      </c>
      <c r="AO26" s="290">
        <f t="shared" si="27"/>
        <v>2.1310067114093958E-2</v>
      </c>
      <c r="AP26" s="290">
        <f t="shared" si="27"/>
        <v>2.2099328859060404E-2</v>
      </c>
      <c r="AQ26" s="290">
        <f t="shared" si="27"/>
        <v>2.2888590604026846E-2</v>
      </c>
      <c r="AR26" s="290">
        <f t="shared" si="27"/>
        <v>2.3677852348993285E-2</v>
      </c>
      <c r="AS26" s="290">
        <f t="shared" si="27"/>
        <v>2.446711409395973E-2</v>
      </c>
      <c r="AT26" s="290">
        <f t="shared" si="28"/>
        <v>2.5256375838926173E-2</v>
      </c>
      <c r="AU26" s="290">
        <f t="shared" si="28"/>
        <v>2.6045637583892618E-2</v>
      </c>
      <c r="AV26" s="290">
        <f t="shared" si="28"/>
        <v>2.683489932885906E-2</v>
      </c>
      <c r="AW26" s="290">
        <f t="shared" si="28"/>
        <v>2.7624161073825503E-2</v>
      </c>
      <c r="AX26" s="290">
        <f t="shared" si="28"/>
        <v>2.8413422818791948E-2</v>
      </c>
      <c r="AY26" s="290">
        <f t="shared" si="28"/>
        <v>2.920268456375839E-2</v>
      </c>
      <c r="AZ26" s="290">
        <f t="shared" si="28"/>
        <v>2.9991946308724832E-2</v>
      </c>
      <c r="BA26" s="290">
        <f t="shared" si="28"/>
        <v>3.0781208053691275E-2</v>
      </c>
      <c r="BB26" s="290">
        <f t="shared" si="28"/>
        <v>3.157046979865772E-2</v>
      </c>
      <c r="BC26" s="290">
        <f t="shared" si="28"/>
        <v>3.2359731543624162E-2</v>
      </c>
      <c r="BD26" s="290">
        <f t="shared" si="28"/>
        <v>3.3148993288590597E-2</v>
      </c>
      <c r="BE26" s="290">
        <f t="shared" si="28"/>
        <v>3.3938255033557047E-2</v>
      </c>
      <c r="BF26" s="290">
        <f t="shared" si="28"/>
        <v>3.4727516778523496E-2</v>
      </c>
      <c r="BG26" s="290">
        <f t="shared" si="28"/>
        <v>3.5516778523489931E-2</v>
      </c>
      <c r="BH26" s="290">
        <f t="shared" si="28"/>
        <v>3.6306040268456373E-2</v>
      </c>
      <c r="BI26" s="290">
        <f t="shared" si="28"/>
        <v>3.7095302013422815E-2</v>
      </c>
      <c r="BJ26" s="290">
        <f t="shared" si="29"/>
        <v>3.7884563758389257E-2</v>
      </c>
      <c r="BK26" s="290">
        <f t="shared" si="29"/>
        <v>3.8673825503355706E-2</v>
      </c>
      <c r="BL26" s="290">
        <f t="shared" si="29"/>
        <v>3.9463087248322155E-2</v>
      </c>
      <c r="BM26" s="290">
        <f t="shared" si="29"/>
        <v>4.0252348993288591E-2</v>
      </c>
      <c r="BN26" s="290">
        <f t="shared" si="29"/>
        <v>4.1041610738255033E-2</v>
      </c>
      <c r="BO26" s="290">
        <f t="shared" si="29"/>
        <v>4.1830872483221475E-2</v>
      </c>
      <c r="BP26" s="290">
        <f t="shared" si="29"/>
        <v>4.2620134228187917E-2</v>
      </c>
      <c r="BQ26" s="290">
        <f t="shared" si="29"/>
        <v>4.3409395973154366E-2</v>
      </c>
      <c r="BR26" s="290">
        <f t="shared" si="29"/>
        <v>4.4198657718120808E-2</v>
      </c>
      <c r="BS26" s="290">
        <f t="shared" si="29"/>
        <v>4.498791946308725E-2</v>
      </c>
      <c r="BT26" s="290">
        <f t="shared" si="29"/>
        <v>4.5777181208053692E-2</v>
      </c>
      <c r="BU26" s="290">
        <f t="shared" si="29"/>
        <v>4.6566442953020128E-2</v>
      </c>
      <c r="BV26" s="290">
        <f t="shared" si="29"/>
        <v>4.735570469798657E-2</v>
      </c>
      <c r="BW26" s="290">
        <f t="shared" si="29"/>
        <v>4.8144966442953019E-2</v>
      </c>
      <c r="BX26" s="290">
        <f t="shared" si="29"/>
        <v>4.8934228187919461E-2</v>
      </c>
      <c r="BY26" s="290">
        <f t="shared" si="29"/>
        <v>4.9723489932885903E-2</v>
      </c>
      <c r="BZ26" s="290">
        <f t="shared" si="24"/>
        <v>5.0512751677852345E-2</v>
      </c>
      <c r="CA26" s="290">
        <f t="shared" si="24"/>
        <v>5.1302013422818787E-2</v>
      </c>
      <c r="CB26" s="290">
        <f t="shared" si="24"/>
        <v>5.2091275167785236E-2</v>
      </c>
      <c r="CC26" s="290">
        <f t="shared" si="24"/>
        <v>5.2880536912751679E-2</v>
      </c>
      <c r="CD26" s="290">
        <f t="shared" si="24"/>
        <v>5.3669798657718121E-2</v>
      </c>
      <c r="CE26" s="290">
        <f t="shared" si="24"/>
        <v>5.4459060402684563E-2</v>
      </c>
      <c r="CF26" s="290">
        <f t="shared" si="24"/>
        <v>5.5248322147651005E-2</v>
      </c>
      <c r="CG26" s="290">
        <f t="shared" si="24"/>
        <v>5.6037583892617447E-2</v>
      </c>
      <c r="CH26" s="290">
        <f t="shared" si="24"/>
        <v>5.6826845637583896E-2</v>
      </c>
      <c r="CI26" s="290">
        <f t="shared" si="24"/>
        <v>5.7616107382550338E-2</v>
      </c>
      <c r="CJ26" s="290">
        <f t="shared" si="24"/>
        <v>5.8405369127516781E-2</v>
      </c>
      <c r="CK26" s="290">
        <f t="shared" si="24"/>
        <v>5.9194630872483223E-2</v>
      </c>
      <c r="CL26" s="290">
        <f t="shared" si="24"/>
        <v>5.9983892617449665E-2</v>
      </c>
      <c r="CM26" s="290">
        <f t="shared" si="24"/>
        <v>6.0773154362416107E-2</v>
      </c>
      <c r="CN26" s="290">
        <f t="shared" si="24"/>
        <v>6.1562416107382549E-2</v>
      </c>
      <c r="CO26" s="290">
        <f t="shared" si="30"/>
        <v>6.2351677852348991E-2</v>
      </c>
      <c r="CP26" s="290">
        <f t="shared" si="30"/>
        <v>6.314093959731544E-2</v>
      </c>
      <c r="CQ26" s="290">
        <f t="shared" si="30"/>
        <v>6.3930201342281875E-2</v>
      </c>
      <c r="CR26" s="290">
        <f t="shared" si="30"/>
        <v>6.4719463087248325E-2</v>
      </c>
      <c r="CS26" s="290">
        <f t="shared" si="30"/>
        <v>6.550872483221476E-2</v>
      </c>
      <c r="CT26" s="290">
        <f t="shared" si="30"/>
        <v>6.6297986577181195E-2</v>
      </c>
      <c r="CU26" s="290">
        <f t="shared" si="30"/>
        <v>6.7087248322147644E-2</v>
      </c>
      <c r="CV26" s="290">
        <f t="shared" si="30"/>
        <v>6.7876510067114093E-2</v>
      </c>
      <c r="CW26" s="290">
        <f t="shared" si="30"/>
        <v>6.8665771812080542E-2</v>
      </c>
      <c r="CX26" s="290">
        <f t="shared" si="30"/>
        <v>6.9455033557046991E-2</v>
      </c>
      <c r="CY26" s="290">
        <f t="shared" si="30"/>
        <v>7.0244295302013426E-2</v>
      </c>
      <c r="CZ26" s="290">
        <f t="shared" si="30"/>
        <v>7.1033557046979862E-2</v>
      </c>
      <c r="DA26" s="290">
        <f t="shared" si="30"/>
        <v>7.1822818791946325E-2</v>
      </c>
      <c r="DB26" s="290">
        <f t="shared" si="30"/>
        <v>7.2612080536912746E-2</v>
      </c>
      <c r="DC26" s="290">
        <f t="shared" si="30"/>
        <v>7.3401342281879195E-2</v>
      </c>
      <c r="DD26" s="290">
        <f t="shared" si="30"/>
        <v>7.419060402684563E-2</v>
      </c>
      <c r="DE26" s="290">
        <f t="shared" si="31"/>
        <v>7.4979865771812079E-2</v>
      </c>
      <c r="DF26" s="290">
        <f t="shared" si="31"/>
        <v>7.5769127516778514E-2</v>
      </c>
      <c r="DG26" s="290">
        <f t="shared" si="31"/>
        <v>7.6558389261744964E-2</v>
      </c>
      <c r="DH26" s="290">
        <f t="shared" si="31"/>
        <v>7.7347651006711413E-2</v>
      </c>
      <c r="DI26" s="290">
        <f t="shared" si="31"/>
        <v>7.8136912751677848E-2</v>
      </c>
      <c r="DJ26" s="290">
        <f t="shared" si="31"/>
        <v>7.8926174496644311E-2</v>
      </c>
      <c r="DK26" s="290">
        <f t="shared" si="31"/>
        <v>7.9715436241610732E-2</v>
      </c>
      <c r="DL26" s="290">
        <f t="shared" si="31"/>
        <v>8.0504697986577181E-2</v>
      </c>
      <c r="DM26" s="290">
        <f t="shared" si="31"/>
        <v>8.1293959731543616E-2</v>
      </c>
      <c r="DN26" s="290">
        <f t="shared" si="31"/>
        <v>8.2083221476510065E-2</v>
      </c>
      <c r="DO26" s="290">
        <f t="shared" si="31"/>
        <v>8.2872483221476501E-2</v>
      </c>
      <c r="DP26" s="290">
        <f t="shared" si="31"/>
        <v>8.366174496644295E-2</v>
      </c>
      <c r="DQ26" s="290">
        <f t="shared" si="31"/>
        <v>8.4451006711409385E-2</v>
      </c>
      <c r="DR26" s="290">
        <f t="shared" si="31"/>
        <v>8.5240268456375834E-2</v>
      </c>
      <c r="DS26" s="290">
        <f t="shared" si="31"/>
        <v>8.6029530201342297E-2</v>
      </c>
      <c r="DT26" s="290">
        <f t="shared" si="31"/>
        <v>8.6818791946308732E-2</v>
      </c>
      <c r="DU26" s="290">
        <f t="shared" si="32"/>
        <v>8.7608053691275167E-2</v>
      </c>
      <c r="DV26" s="290">
        <f t="shared" si="32"/>
        <v>8.8397315436241616E-2</v>
      </c>
      <c r="DW26" s="290">
        <f t="shared" si="32"/>
        <v>8.9186577181208052E-2</v>
      </c>
      <c r="DX26" s="290">
        <f t="shared" si="32"/>
        <v>8.9975838926174501E-2</v>
      </c>
      <c r="DY26" s="290">
        <f t="shared" si="32"/>
        <v>9.0765100671140936E-2</v>
      </c>
      <c r="DZ26" s="290">
        <f t="shared" si="32"/>
        <v>9.1554362416107385E-2</v>
      </c>
      <c r="EA26" s="290">
        <f t="shared" si="32"/>
        <v>9.234362416107382E-2</v>
      </c>
      <c r="EB26" s="290">
        <f t="shared" si="32"/>
        <v>9.3132885906040255E-2</v>
      </c>
      <c r="EC26" s="290">
        <f t="shared" si="32"/>
        <v>9.3922147651006704E-2</v>
      </c>
      <c r="ED26" s="290">
        <f t="shared" si="32"/>
        <v>9.471140939597314E-2</v>
      </c>
      <c r="EE26" s="290">
        <f t="shared" si="32"/>
        <v>9.5500671140939603E-2</v>
      </c>
      <c r="EF26" s="290">
        <f t="shared" si="32"/>
        <v>9.6289932885906038E-2</v>
      </c>
      <c r="EG26" s="290">
        <f t="shared" si="32"/>
        <v>9.7079194630872487E-2</v>
      </c>
      <c r="EH26" s="290">
        <f t="shared" si="32"/>
        <v>9.7868456375838922E-2</v>
      </c>
      <c r="EI26" s="290">
        <f t="shared" si="32"/>
        <v>9.8657718120805371E-2</v>
      </c>
      <c r="EJ26" s="290">
        <f t="shared" si="32"/>
        <v>9.9446979865771806E-2</v>
      </c>
      <c r="EK26" s="290">
        <f t="shared" si="25"/>
        <v>0.10023624161073826</v>
      </c>
      <c r="EL26" s="290">
        <f t="shared" si="25"/>
        <v>0.10102550335570469</v>
      </c>
      <c r="EM26" s="290">
        <f t="shared" si="25"/>
        <v>0.10181476510067114</v>
      </c>
      <c r="EN26" s="290">
        <f t="shared" si="25"/>
        <v>0.10260402684563757</v>
      </c>
      <c r="EO26" s="290">
        <f t="shared" si="25"/>
        <v>0.10339328859060402</v>
      </c>
      <c r="EP26" s="290">
        <f t="shared" si="25"/>
        <v>0.10418255033557047</v>
      </c>
      <c r="EQ26" s="290">
        <f t="shared" si="25"/>
        <v>0.10497181208053691</v>
      </c>
      <c r="ER26" s="290">
        <f t="shared" si="25"/>
        <v>0.10576107382550336</v>
      </c>
      <c r="ES26" s="290">
        <f t="shared" si="25"/>
        <v>0.10655033557046979</v>
      </c>
      <c r="ET26" s="290">
        <f t="shared" si="25"/>
        <v>0.10733959731543624</v>
      </c>
      <c r="EU26" s="290">
        <f t="shared" si="25"/>
        <v>0.10812885906040268</v>
      </c>
      <c r="EV26" s="290">
        <f t="shared" si="25"/>
        <v>0.10891812080536913</v>
      </c>
      <c r="EW26" s="290">
        <f t="shared" si="25"/>
        <v>0.10970738255033556</v>
      </c>
      <c r="EX26" s="290">
        <f t="shared" si="25"/>
        <v>0.11049664429530201</v>
      </c>
      <c r="EY26" s="290">
        <f t="shared" si="25"/>
        <v>0.11128590604026845</v>
      </c>
      <c r="EZ26" s="290">
        <f t="shared" si="25"/>
        <v>0.11207516778523489</v>
      </c>
      <c r="FA26" s="290">
        <f t="shared" si="33"/>
        <v>0.11286442953020133</v>
      </c>
      <c r="FB26" s="290">
        <f t="shared" si="33"/>
        <v>0.11365369127516779</v>
      </c>
      <c r="FC26" s="290">
        <f t="shared" si="33"/>
        <v>0.11444295302013423</v>
      </c>
      <c r="FD26" s="290">
        <f t="shared" si="33"/>
        <v>0.11523221476510068</v>
      </c>
      <c r="FE26" s="290">
        <f t="shared" si="33"/>
        <v>0.11602147651006711</v>
      </c>
      <c r="FF26" s="290">
        <f t="shared" si="34"/>
        <v>0.11681073825503356</v>
      </c>
      <c r="FG26" s="290">
        <f t="shared" si="34"/>
        <v>0.1176</v>
      </c>
    </row>
    <row r="27" spans="1:163" x14ac:dyDescent="0.2">
      <c r="B27" s="372"/>
      <c r="C27" s="372"/>
      <c r="D27" s="372"/>
      <c r="E27" s="372"/>
      <c r="F27" s="372"/>
      <c r="G27" s="372"/>
      <c r="H27" s="372"/>
      <c r="I27" s="372"/>
      <c r="J27" s="288"/>
      <c r="K27" s="110"/>
    </row>
    <row r="28" spans="1:163" x14ac:dyDescent="0.2">
      <c r="B28" s="106"/>
      <c r="C28" s="106"/>
      <c r="D28" s="106" t="s">
        <v>220</v>
      </c>
      <c r="E28" s="106"/>
      <c r="F28" s="106"/>
      <c r="G28" s="106"/>
      <c r="H28" s="106"/>
      <c r="I28" s="106"/>
      <c r="J28" s="106"/>
    </row>
    <row r="29" spans="1:163" x14ac:dyDescent="0.2">
      <c r="B29" s="132" t="s">
        <v>167</v>
      </c>
      <c r="C29" s="133" t="s">
        <v>170</v>
      </c>
      <c r="D29" s="182">
        <v>1</v>
      </c>
    </row>
    <row r="30" spans="1:163" x14ac:dyDescent="0.2">
      <c r="B30" s="133"/>
      <c r="C30" s="133" t="s">
        <v>168</v>
      </c>
      <c r="D30" s="182">
        <v>0.05</v>
      </c>
    </row>
    <row r="31" spans="1:163" x14ac:dyDescent="0.2">
      <c r="B31" s="133"/>
      <c r="C31" s="133" t="s">
        <v>171</v>
      </c>
      <c r="D31" s="182">
        <v>0.2</v>
      </c>
    </row>
    <row r="33" spans="1:16" x14ac:dyDescent="0.2">
      <c r="B33" s="108" t="s">
        <v>285</v>
      </c>
      <c r="C33" s="292" t="s">
        <v>286</v>
      </c>
    </row>
    <row r="34" spans="1:16" x14ac:dyDescent="0.2">
      <c r="B34" s="108" t="str">
        <f>'Drive Train'!D4</f>
        <v>CIM (VP Dyno)</v>
      </c>
      <c r="C34" s="108">
        <f>MATCH(B34,B6:B26,0)+1</f>
        <v>4</v>
      </c>
    </row>
    <row r="36" spans="1:16" x14ac:dyDescent="0.2">
      <c r="A36" s="373" t="str">
        <f>CONCATENATE('Drive Train'!D4," at ", 'Drive Train'!F35, "V")</f>
        <v>CIM (VP Dyno) at 12.4V</v>
      </c>
      <c r="B36" s="373"/>
      <c r="C36" s="373"/>
      <c r="D36" s="373"/>
      <c r="E36" s="90" t="s">
        <v>27</v>
      </c>
      <c r="F36" s="90"/>
      <c r="G36" s="90"/>
      <c r="H36" s="90"/>
      <c r="I36" s="90"/>
      <c r="J36" s="90"/>
      <c r="K36" s="90"/>
      <c r="L36" s="90"/>
      <c r="M36" s="90"/>
      <c r="N36" s="90"/>
      <c r="O36" s="90"/>
      <c r="P36" s="90"/>
    </row>
    <row r="37" spans="1:16" x14ac:dyDescent="0.2">
      <c r="A37" s="373"/>
      <c r="B37" s="373"/>
      <c r="C37" s="373"/>
      <c r="D37" s="373"/>
      <c r="E37" s="6" t="s">
        <v>26</v>
      </c>
      <c r="F37" s="68" t="s">
        <v>16</v>
      </c>
      <c r="G37" s="68" t="s">
        <v>17</v>
      </c>
      <c r="H37" s="68" t="s">
        <v>18</v>
      </c>
      <c r="I37" s="68" t="s">
        <v>19</v>
      </c>
      <c r="J37" s="68" t="s">
        <v>20</v>
      </c>
      <c r="K37" s="68" t="s">
        <v>22</v>
      </c>
      <c r="L37" s="68" t="s">
        <v>23</v>
      </c>
      <c r="M37" s="68" t="s">
        <v>24</v>
      </c>
      <c r="N37" s="68" t="s">
        <v>25</v>
      </c>
      <c r="O37" s="68" t="s">
        <v>21</v>
      </c>
      <c r="P37" s="257" t="s">
        <v>288</v>
      </c>
    </row>
    <row r="38" spans="1:16" x14ac:dyDescent="0.2">
      <c r="B38" s="6"/>
      <c r="E38" s="6">
        <v>0</v>
      </c>
      <c r="F38" s="68">
        <f t="shared" ref="F38:F63" si="38">HLOOKUP($E38,$N$5:$FG$26,$C$34,TRUE)</f>
        <v>0</v>
      </c>
      <c r="G38" s="46">
        <f>(1-F38/Calcs!$C$12)*Calcs!$C$11</f>
        <v>5507.666666666667</v>
      </c>
      <c r="H38" s="68">
        <f>(Calcs!$C$14-Calcs!$C$15)*F38/Calcs!$C$12+Calcs!$C$15</f>
        <v>2.7495000000000003</v>
      </c>
      <c r="I38" s="68">
        <f t="shared" ref="I38:I63" si="39">F38*G38*2*PI()/60</f>
        <v>0</v>
      </c>
      <c r="J38" s="68">
        <f>H38*Calcs!$C$8</f>
        <v>32.994</v>
      </c>
      <c r="K38" s="68">
        <f>F38/MAX(F$38:F$63)</f>
        <v>0</v>
      </c>
      <c r="L38" s="68">
        <f t="shared" ref="L38:L63" si="40">G38/MAX(G$38:G$63)</f>
        <v>1</v>
      </c>
      <c r="M38" s="68">
        <f t="shared" ref="M38:M63" si="41">H38/MAX(H$38:H$63)</f>
        <v>2.0610687022900764E-2</v>
      </c>
      <c r="N38" s="68">
        <f t="shared" ref="N38:N63" si="42">I38/MAX(I$38:I$63)</f>
        <v>0</v>
      </c>
      <c r="O38" s="68">
        <f t="shared" ref="O38:O63" si="43">I38/J38</f>
        <v>0</v>
      </c>
      <c r="P38" s="257">
        <f>F38/H38</f>
        <v>0</v>
      </c>
    </row>
    <row r="39" spans="1:16" x14ac:dyDescent="0.2">
      <c r="B39" s="6"/>
      <c r="E39" s="6">
        <f t="shared" ref="E39:E62" si="44">ROUNDDOWN(($FG$5-$N$5+1)/25,0)+E38</f>
        <v>6</v>
      </c>
      <c r="F39" s="257">
        <f t="shared" si="38"/>
        <v>9.7046979865771807E-2</v>
      </c>
      <c r="G39" s="46">
        <f>(1-F39/Calcs!$C$12)*Calcs!$C$11</f>
        <v>5285.8814317673387</v>
      </c>
      <c r="H39" s="147">
        <f>(Calcs!$C$14-Calcs!$C$15)*F39/Calcs!$C$12+Calcs!$C$15</f>
        <v>8.0106610738255029</v>
      </c>
      <c r="I39" s="68">
        <f t="shared" si="39"/>
        <v>53.719017342049121</v>
      </c>
      <c r="J39" s="147">
        <f>H39*Calcs!$C$8</f>
        <v>96.127932885906034</v>
      </c>
      <c r="K39" s="68">
        <f t="shared" ref="K39:K63" si="45">F39/MAX(F$38:F$63)</f>
        <v>4.0268456375838924E-2</v>
      </c>
      <c r="L39" s="68">
        <f t="shared" si="40"/>
        <v>0.95973154362416113</v>
      </c>
      <c r="M39" s="68">
        <f t="shared" si="41"/>
        <v>6.0049182847481938E-2</v>
      </c>
      <c r="N39" s="68">
        <f t="shared" si="42"/>
        <v>0.15476190476190474</v>
      </c>
      <c r="O39" s="68">
        <f t="shared" si="43"/>
        <v>0.55882838348150132</v>
      </c>
      <c r="P39" s="257">
        <f t="shared" ref="P39:P63" si="46">F39/H39</f>
        <v>1.2114727982047414E-2</v>
      </c>
    </row>
    <row r="40" spans="1:16" x14ac:dyDescent="0.2">
      <c r="B40" s="6"/>
      <c r="E40" s="6">
        <f t="shared" si="44"/>
        <v>12</v>
      </c>
      <c r="F40" s="257">
        <f t="shared" si="38"/>
        <v>0.19409395973154361</v>
      </c>
      <c r="G40" s="46">
        <f>(1-F40/Calcs!$C$12)*Calcs!$C$11</f>
        <v>5064.0961968680094</v>
      </c>
      <c r="H40" s="147">
        <f>(Calcs!$C$14-Calcs!$C$15)*F40/Calcs!$C$12+Calcs!$C$15</f>
        <v>13.271822147651005</v>
      </c>
      <c r="I40" s="68">
        <f t="shared" si="39"/>
        <v>102.93014511693326</v>
      </c>
      <c r="J40" s="147">
        <f>H40*Calcs!$C$8</f>
        <v>159.26186577181204</v>
      </c>
      <c r="K40" s="68">
        <f t="shared" si="45"/>
        <v>8.0536912751677847E-2</v>
      </c>
      <c r="L40" s="68">
        <f t="shared" si="40"/>
        <v>0.91946308724832215</v>
      </c>
      <c r="M40" s="68">
        <f t="shared" si="41"/>
        <v>9.9487678672063096E-2</v>
      </c>
      <c r="N40" s="68">
        <f t="shared" si="42"/>
        <v>0.29653679653679643</v>
      </c>
      <c r="O40" s="68">
        <f t="shared" si="43"/>
        <v>0.64629498479196512</v>
      </c>
      <c r="P40" s="257">
        <f t="shared" si="46"/>
        <v>1.4624514823376874E-2</v>
      </c>
    </row>
    <row r="41" spans="1:16" x14ac:dyDescent="0.2">
      <c r="B41" s="6"/>
      <c r="E41" s="6">
        <f t="shared" si="44"/>
        <v>18</v>
      </c>
      <c r="F41" s="257">
        <f t="shared" si="38"/>
        <v>0.29114093959731546</v>
      </c>
      <c r="G41" s="46">
        <f>(1-F41/Calcs!$C$12)*Calcs!$C$11</f>
        <v>4842.3109619686802</v>
      </c>
      <c r="H41" s="147">
        <f>(Calcs!$C$14-Calcs!$C$15)*F41/Calcs!$C$12+Calcs!$C$15</f>
        <v>18.53298322147651</v>
      </c>
      <c r="I41" s="68">
        <f t="shared" si="39"/>
        <v>147.63338332465247</v>
      </c>
      <c r="J41" s="147">
        <f>H41*Calcs!$C$8</f>
        <v>222.3957986577181</v>
      </c>
      <c r="K41" s="68">
        <f t="shared" si="45"/>
        <v>0.12080536912751678</v>
      </c>
      <c r="L41" s="68">
        <f t="shared" si="40"/>
        <v>0.87919463087248317</v>
      </c>
      <c r="M41" s="68">
        <f t="shared" si="41"/>
        <v>0.13892617449664429</v>
      </c>
      <c r="N41" s="68">
        <f t="shared" si="42"/>
        <v>0.42532467532467527</v>
      </c>
      <c r="O41" s="68">
        <f t="shared" si="43"/>
        <v>0.66383171002195973</v>
      </c>
      <c r="P41" s="257">
        <f t="shared" si="46"/>
        <v>1.5709340267460754E-2</v>
      </c>
    </row>
    <row r="42" spans="1:16" x14ac:dyDescent="0.2">
      <c r="B42" s="6"/>
      <c r="E42" s="6">
        <f t="shared" si="44"/>
        <v>24</v>
      </c>
      <c r="F42" s="257">
        <f t="shared" si="38"/>
        <v>0.38818791946308723</v>
      </c>
      <c r="G42" s="46">
        <f>(1-F42/Calcs!$C$12)*Calcs!$C$11</f>
        <v>4620.5257270693519</v>
      </c>
      <c r="H42" s="147">
        <f>(Calcs!$C$14-Calcs!$C$15)*F42/Calcs!$C$12+Calcs!$C$15</f>
        <v>23.794144295302011</v>
      </c>
      <c r="I42" s="68">
        <f t="shared" si="39"/>
        <v>187.82873196520671</v>
      </c>
      <c r="J42" s="147">
        <f>H42*Calcs!$C$8</f>
        <v>285.52973154362417</v>
      </c>
      <c r="K42" s="68">
        <f t="shared" si="45"/>
        <v>0.16107382550335569</v>
      </c>
      <c r="L42" s="68">
        <f t="shared" si="40"/>
        <v>0.83892617449664442</v>
      </c>
      <c r="M42" s="68">
        <f t="shared" si="41"/>
        <v>0.17836467032122547</v>
      </c>
      <c r="N42" s="68">
        <f t="shared" si="42"/>
        <v>0.54112554112554101</v>
      </c>
      <c r="O42" s="68">
        <f t="shared" si="43"/>
        <v>0.65782547740220054</v>
      </c>
      <c r="P42" s="257">
        <f t="shared" si="46"/>
        <v>1.6314430754281517E-2</v>
      </c>
    </row>
    <row r="43" spans="1:16" x14ac:dyDescent="0.2">
      <c r="B43" s="6"/>
      <c r="E43" s="6">
        <f t="shared" si="44"/>
        <v>30</v>
      </c>
      <c r="F43" s="257">
        <f t="shared" si="38"/>
        <v>0.48523489932885905</v>
      </c>
      <c r="G43" s="46">
        <f>(1-F43/Calcs!$C$12)*Calcs!$C$11</f>
        <v>4398.7404921700227</v>
      </c>
      <c r="H43" s="147">
        <f>(Calcs!$C$14-Calcs!$C$15)*F43/Calcs!$C$12+Calcs!$C$15</f>
        <v>29.055305369127513</v>
      </c>
      <c r="I43" s="68">
        <f t="shared" si="39"/>
        <v>223.51619103859596</v>
      </c>
      <c r="J43" s="147">
        <f>H43*Calcs!$C$8</f>
        <v>348.66366442953017</v>
      </c>
      <c r="K43" s="68">
        <f t="shared" si="45"/>
        <v>0.20134228187919462</v>
      </c>
      <c r="L43" s="68">
        <f t="shared" si="40"/>
        <v>0.79865771812080533</v>
      </c>
      <c r="M43" s="68">
        <f t="shared" si="41"/>
        <v>0.21780316614580661</v>
      </c>
      <c r="N43" s="68">
        <f t="shared" si="42"/>
        <v>0.64393939393939381</v>
      </c>
      <c r="O43" s="68">
        <f t="shared" si="43"/>
        <v>0.64106534130622528</v>
      </c>
      <c r="P43" s="257">
        <f t="shared" si="46"/>
        <v>1.6700388901933261E-2</v>
      </c>
    </row>
    <row r="44" spans="1:16" x14ac:dyDescent="0.2">
      <c r="B44" s="6"/>
      <c r="E44" s="6">
        <f t="shared" si="44"/>
        <v>36</v>
      </c>
      <c r="F44" s="257">
        <f t="shared" si="38"/>
        <v>0.58228187919463092</v>
      </c>
      <c r="G44" s="46">
        <f>(1-F44/Calcs!$C$12)*Calcs!$C$11</f>
        <v>4176.9552572706934</v>
      </c>
      <c r="H44" s="147">
        <f>(Calcs!$C$14-Calcs!$C$15)*F44/Calcs!$C$12+Calcs!$C$15</f>
        <v>34.316466442953015</v>
      </c>
      <c r="I44" s="68">
        <f t="shared" si="39"/>
        <v>254.69576054482027</v>
      </c>
      <c r="J44" s="147">
        <f>H44*Calcs!$C$8</f>
        <v>411.79759731543618</v>
      </c>
      <c r="K44" s="68">
        <f t="shared" si="45"/>
        <v>0.24161073825503357</v>
      </c>
      <c r="L44" s="68">
        <f t="shared" si="40"/>
        <v>0.75838926174496635</v>
      </c>
      <c r="M44" s="68">
        <f t="shared" si="41"/>
        <v>0.25724166197038778</v>
      </c>
      <c r="N44" s="68">
        <f t="shared" si="42"/>
        <v>0.73376623376623362</v>
      </c>
      <c r="O44" s="68">
        <f t="shared" si="43"/>
        <v>0.61849744195987577</v>
      </c>
      <c r="P44" s="257">
        <f t="shared" si="46"/>
        <v>1.6968002231890753E-2</v>
      </c>
    </row>
    <row r="45" spans="1:16" x14ac:dyDescent="0.2">
      <c r="B45" s="6"/>
      <c r="E45" s="6">
        <f t="shared" si="44"/>
        <v>42</v>
      </c>
      <c r="F45" s="257">
        <f t="shared" si="38"/>
        <v>0.67932885906040263</v>
      </c>
      <c r="G45" s="46">
        <f>(1-F45/Calcs!$C$12)*Calcs!$C$11</f>
        <v>3955.1700223713647</v>
      </c>
      <c r="H45" s="147">
        <f>(Calcs!$C$14-Calcs!$C$15)*F45/Calcs!$C$12+Calcs!$C$15</f>
        <v>39.57762751677852</v>
      </c>
      <c r="I45" s="68">
        <f t="shared" si="39"/>
        <v>281.36744048387959</v>
      </c>
      <c r="J45" s="147">
        <f>H45*Calcs!$C$8</f>
        <v>474.93153020134224</v>
      </c>
      <c r="K45" s="68">
        <f t="shared" si="45"/>
        <v>0.28187919463087246</v>
      </c>
      <c r="L45" s="68">
        <f t="shared" si="40"/>
        <v>0.71812080536912748</v>
      </c>
      <c r="M45" s="68">
        <f t="shared" si="41"/>
        <v>0.29668015779496898</v>
      </c>
      <c r="N45" s="68">
        <f t="shared" si="42"/>
        <v>0.81060606060606033</v>
      </c>
      <c r="O45" s="68">
        <f t="shared" si="43"/>
        <v>0.59243790439560162</v>
      </c>
      <c r="P45" s="257">
        <f t="shared" si="46"/>
        <v>1.716446643428559E-2</v>
      </c>
    </row>
    <row r="46" spans="1:16" x14ac:dyDescent="0.2">
      <c r="B46" s="6"/>
      <c r="E46" s="6">
        <f t="shared" si="44"/>
        <v>48</v>
      </c>
      <c r="F46" s="257">
        <f t="shared" si="38"/>
        <v>0.77637583892617446</v>
      </c>
      <c r="G46" s="46">
        <f>(1-F46/Calcs!$C$12)*Calcs!$C$11</f>
        <v>3733.3847874720359</v>
      </c>
      <c r="H46" s="147">
        <f>(Calcs!$C$14-Calcs!$C$15)*F46/Calcs!$C$12+Calcs!$C$15</f>
        <v>44.838788590604018</v>
      </c>
      <c r="I46" s="68">
        <f t="shared" si="39"/>
        <v>303.53123085577397</v>
      </c>
      <c r="J46" s="147">
        <f>H46*Calcs!$C$8</f>
        <v>538.06546308724819</v>
      </c>
      <c r="K46" s="68">
        <f t="shared" si="45"/>
        <v>0.32214765100671139</v>
      </c>
      <c r="L46" s="68">
        <f t="shared" si="40"/>
        <v>0.67785234899328861</v>
      </c>
      <c r="M46" s="68">
        <f t="shared" si="41"/>
        <v>0.33611865361955012</v>
      </c>
      <c r="N46" s="68">
        <f t="shared" si="42"/>
        <v>0.87445887445887416</v>
      </c>
      <c r="O46" s="68">
        <f t="shared" si="43"/>
        <v>0.5641158031482052</v>
      </c>
      <c r="P46" s="257">
        <f t="shared" si="46"/>
        <v>1.7314826366403312E-2</v>
      </c>
    </row>
    <row r="47" spans="1:16" x14ac:dyDescent="0.2">
      <c r="B47" s="6"/>
      <c r="E47" s="6">
        <f t="shared" si="44"/>
        <v>54</v>
      </c>
      <c r="F47" s="257">
        <f t="shared" si="38"/>
        <v>0.87342281879194628</v>
      </c>
      <c r="G47" s="46">
        <f>(1-F47/Calcs!$C$12)*Calcs!$C$11</f>
        <v>3511.5995525727076</v>
      </c>
      <c r="H47" s="147">
        <f>(Calcs!$C$14-Calcs!$C$15)*F47/Calcs!$C$12+Calcs!$C$15</f>
        <v>50.099949664429523</v>
      </c>
      <c r="I47" s="68">
        <f t="shared" si="39"/>
        <v>321.1871316605035</v>
      </c>
      <c r="J47" s="147">
        <f>H47*Calcs!$C$8</f>
        <v>601.19939597315431</v>
      </c>
      <c r="K47" s="68">
        <f t="shared" si="45"/>
        <v>0.36241610738255031</v>
      </c>
      <c r="L47" s="68">
        <f t="shared" si="40"/>
        <v>0.63758389261744974</v>
      </c>
      <c r="M47" s="68">
        <f t="shared" si="41"/>
        <v>0.37555714944413132</v>
      </c>
      <c r="N47" s="68">
        <f t="shared" si="42"/>
        <v>0.92532467532467522</v>
      </c>
      <c r="O47" s="68">
        <f t="shared" si="43"/>
        <v>0.53424393605818865</v>
      </c>
      <c r="P47" s="257">
        <f t="shared" si="46"/>
        <v>1.7433606713023665E-2</v>
      </c>
    </row>
    <row r="48" spans="1:16" x14ac:dyDescent="0.2">
      <c r="B48" s="6"/>
      <c r="E48" s="6">
        <f t="shared" si="44"/>
        <v>60</v>
      </c>
      <c r="F48" s="257">
        <f t="shared" si="38"/>
        <v>0.9704697986577181</v>
      </c>
      <c r="G48" s="46">
        <f>(1-F48/Calcs!$C$12)*Calcs!$C$11</f>
        <v>3289.8143176733784</v>
      </c>
      <c r="H48" s="147">
        <f>(Calcs!$C$14-Calcs!$C$15)*F48/Calcs!$C$12+Calcs!$C$15</f>
        <v>55.361110738255022</v>
      </c>
      <c r="I48" s="68">
        <f t="shared" si="39"/>
        <v>334.33514289806794</v>
      </c>
      <c r="J48" s="147">
        <f>H48*Calcs!$C$8</f>
        <v>664.3333288590602</v>
      </c>
      <c r="K48" s="68">
        <f t="shared" si="45"/>
        <v>0.40268456375838924</v>
      </c>
      <c r="L48" s="68">
        <f t="shared" si="40"/>
        <v>0.59731543624161076</v>
      </c>
      <c r="M48" s="68">
        <f t="shared" si="41"/>
        <v>0.41499564526871241</v>
      </c>
      <c r="N48" s="68">
        <f t="shared" si="42"/>
        <v>0.96320346320346306</v>
      </c>
      <c r="O48" s="68">
        <f t="shared" si="43"/>
        <v>0.50326414222249249</v>
      </c>
      <c r="P48" s="257">
        <f t="shared" si="46"/>
        <v>1.7529810831398561E-2</v>
      </c>
    </row>
    <row r="49" spans="2:16" x14ac:dyDescent="0.2">
      <c r="B49" s="6"/>
      <c r="E49" s="6">
        <f t="shared" si="44"/>
        <v>66</v>
      </c>
      <c r="F49" s="257">
        <f t="shared" si="38"/>
        <v>1.06751677852349</v>
      </c>
      <c r="G49" s="46">
        <f>(1-F49/Calcs!$C$12)*Calcs!$C$11</f>
        <v>3068.0290827740491</v>
      </c>
      <c r="H49" s="147">
        <f>(Calcs!$C$14-Calcs!$C$15)*F49/Calcs!$C$12+Calcs!$C$15</f>
        <v>60.622271812080534</v>
      </c>
      <c r="I49" s="68">
        <f t="shared" si="39"/>
        <v>342.97526456846742</v>
      </c>
      <c r="J49" s="147">
        <f>H49*Calcs!$C$8</f>
        <v>727.46726174496644</v>
      </c>
      <c r="K49" s="68">
        <f t="shared" si="45"/>
        <v>0.44295302013422821</v>
      </c>
      <c r="L49" s="68">
        <f t="shared" si="40"/>
        <v>0.55704697986577179</v>
      </c>
      <c r="M49" s="68">
        <f t="shared" si="41"/>
        <v>0.45443414109329366</v>
      </c>
      <c r="N49" s="68">
        <f t="shared" si="42"/>
        <v>0.98809523809523792</v>
      </c>
      <c r="O49" s="68">
        <f t="shared" si="43"/>
        <v>0.47146487904593404</v>
      </c>
      <c r="P49" s="257">
        <f t="shared" si="46"/>
        <v>1.7609316619354408E-2</v>
      </c>
    </row>
    <row r="50" spans="2:16" x14ac:dyDescent="0.2">
      <c r="B50" s="6"/>
      <c r="E50" s="6">
        <f t="shared" si="44"/>
        <v>72</v>
      </c>
      <c r="F50" s="257">
        <f t="shared" si="38"/>
        <v>1.1645637583892618</v>
      </c>
      <c r="G50" s="46">
        <f>(1-F50/Calcs!$C$12)*Calcs!$C$11</f>
        <v>2846.2438478747208</v>
      </c>
      <c r="H50" s="147">
        <f>(Calcs!$C$14-Calcs!$C$15)*F50/Calcs!$C$12+Calcs!$C$15</f>
        <v>65.883432885906032</v>
      </c>
      <c r="I50" s="68">
        <f t="shared" si="39"/>
        <v>347.10749667170205</v>
      </c>
      <c r="J50" s="147">
        <f>H50*Calcs!$C$8</f>
        <v>790.60119463087244</v>
      </c>
      <c r="K50" s="68">
        <f t="shared" si="45"/>
        <v>0.48322147651006714</v>
      </c>
      <c r="L50" s="68">
        <f t="shared" si="40"/>
        <v>0.51677852348993292</v>
      </c>
      <c r="M50" s="68">
        <f t="shared" si="41"/>
        <v>0.49387263691787481</v>
      </c>
      <c r="N50" s="68">
        <f t="shared" si="42"/>
        <v>1</v>
      </c>
      <c r="O50" s="68">
        <f t="shared" si="43"/>
        <v>0.43904246417660009</v>
      </c>
      <c r="P50" s="257">
        <f t="shared" si="46"/>
        <v>1.7676124442483152E-2</v>
      </c>
    </row>
    <row r="51" spans="2:16" x14ac:dyDescent="0.2">
      <c r="B51" s="6"/>
      <c r="E51" s="6">
        <f t="shared" si="44"/>
        <v>78</v>
      </c>
      <c r="F51" s="257">
        <f t="shared" si="38"/>
        <v>1.2616107382550337</v>
      </c>
      <c r="G51" s="46">
        <f>(1-F51/Calcs!$C$12)*Calcs!$C$11</f>
        <v>2624.4586129753916</v>
      </c>
      <c r="H51" s="147">
        <f>(Calcs!$C$14-Calcs!$C$15)*F51/Calcs!$C$12+Calcs!$C$15</f>
        <v>71.144593959731537</v>
      </c>
      <c r="I51" s="68">
        <f t="shared" si="39"/>
        <v>346.7318392077716</v>
      </c>
      <c r="J51" s="147">
        <f>H51*Calcs!$C$8</f>
        <v>853.73512751677845</v>
      </c>
      <c r="K51" s="68">
        <f t="shared" si="45"/>
        <v>0.52348993288590606</v>
      </c>
      <c r="L51" s="68">
        <f t="shared" si="40"/>
        <v>0.47651006711409394</v>
      </c>
      <c r="M51" s="68">
        <f t="shared" si="41"/>
        <v>0.53331113274245601</v>
      </c>
      <c r="N51" s="68">
        <f t="shared" si="42"/>
        <v>0.99891774891774876</v>
      </c>
      <c r="O51" s="68">
        <f t="shared" si="43"/>
        <v>0.40613514429972575</v>
      </c>
      <c r="P51" s="257">
        <f t="shared" si="46"/>
        <v>1.7733051354107333E-2</v>
      </c>
    </row>
    <row r="52" spans="2:16" x14ac:dyDescent="0.2">
      <c r="B52" s="6"/>
      <c r="E52" s="6">
        <f t="shared" si="44"/>
        <v>84</v>
      </c>
      <c r="F52" s="257">
        <f t="shared" si="38"/>
        <v>1.3586577181208053</v>
      </c>
      <c r="G52" s="46">
        <f>(1-F52/Calcs!$C$12)*Calcs!$C$11</f>
        <v>2402.6733780760628</v>
      </c>
      <c r="H52" s="147">
        <f>(Calcs!$C$14-Calcs!$C$15)*F52/Calcs!$C$12+Calcs!$C$15</f>
        <v>76.405755033557043</v>
      </c>
      <c r="I52" s="68">
        <f t="shared" si="39"/>
        <v>341.84829217667618</v>
      </c>
      <c r="J52" s="147">
        <f>H52*Calcs!$C$8</f>
        <v>916.86906040268445</v>
      </c>
      <c r="K52" s="68">
        <f t="shared" si="45"/>
        <v>0.56375838926174493</v>
      </c>
      <c r="L52" s="68">
        <f t="shared" si="40"/>
        <v>0.43624161073825501</v>
      </c>
      <c r="M52" s="68">
        <f t="shared" si="41"/>
        <v>0.57274962856703715</v>
      </c>
      <c r="N52" s="68">
        <f t="shared" si="42"/>
        <v>0.98484848484848464</v>
      </c>
      <c r="O52" s="68">
        <f t="shared" si="43"/>
        <v>0.37284308844115438</v>
      </c>
      <c r="P52" s="257">
        <f t="shared" si="46"/>
        <v>1.7782138498913979E-2</v>
      </c>
    </row>
    <row r="53" spans="2:16" x14ac:dyDescent="0.2">
      <c r="B53" s="6"/>
      <c r="E53" s="6">
        <f t="shared" si="44"/>
        <v>90</v>
      </c>
      <c r="F53" s="257">
        <f t="shared" si="38"/>
        <v>1.4557046979865773</v>
      </c>
      <c r="G53" s="46">
        <f>(1-F53/Calcs!$C$12)*Calcs!$C$11</f>
        <v>2180.8881431767336</v>
      </c>
      <c r="H53" s="147">
        <f>(Calcs!$C$14-Calcs!$C$15)*F53/Calcs!$C$12+Calcs!$C$15</f>
        <v>81.666916107382548</v>
      </c>
      <c r="I53" s="68">
        <f t="shared" si="39"/>
        <v>332.45685557841585</v>
      </c>
      <c r="J53" s="147">
        <f>H53*Calcs!$C$8</f>
        <v>980.00299328859057</v>
      </c>
      <c r="K53" s="68">
        <f t="shared" si="45"/>
        <v>0.60402684563758391</v>
      </c>
      <c r="L53" s="68">
        <f t="shared" si="40"/>
        <v>0.39597315436241604</v>
      </c>
      <c r="M53" s="68">
        <f t="shared" si="41"/>
        <v>0.6121881243916184</v>
      </c>
      <c r="N53" s="68">
        <f t="shared" si="42"/>
        <v>0.95779220779220764</v>
      </c>
      <c r="O53" s="68">
        <f t="shared" si="43"/>
        <v>0.33924065319718283</v>
      </c>
      <c r="P53" s="257">
        <f t="shared" si="46"/>
        <v>1.7824901041597972E-2</v>
      </c>
    </row>
    <row r="54" spans="2:16" x14ac:dyDescent="0.2">
      <c r="B54" s="6"/>
      <c r="E54" s="6">
        <f t="shared" si="44"/>
        <v>96</v>
      </c>
      <c r="F54" s="257">
        <f t="shared" si="38"/>
        <v>1.5527516778523489</v>
      </c>
      <c r="G54" s="46">
        <f>(1-F54/Calcs!$C$12)*Calcs!$C$11</f>
        <v>1959.1029082774053</v>
      </c>
      <c r="H54" s="147">
        <f>(Calcs!$C$14-Calcs!$C$15)*F54/Calcs!$C$12+Calcs!$C$15</f>
        <v>86.928077181208039</v>
      </c>
      <c r="I54" s="68">
        <f t="shared" si="39"/>
        <v>318.55752941299056</v>
      </c>
      <c r="J54" s="147">
        <f>H54*Calcs!$C$8</f>
        <v>1043.1369261744965</v>
      </c>
      <c r="K54" s="68">
        <f t="shared" si="45"/>
        <v>0.64429530201342278</v>
      </c>
      <c r="L54" s="68">
        <f t="shared" si="40"/>
        <v>0.35570469798657722</v>
      </c>
      <c r="M54" s="68">
        <f t="shared" si="41"/>
        <v>0.65162662021619944</v>
      </c>
      <c r="N54" s="68">
        <f t="shared" si="42"/>
        <v>0.91774891774891754</v>
      </c>
      <c r="O54" s="68">
        <f t="shared" si="43"/>
        <v>0.30538419398231725</v>
      </c>
      <c r="P54" s="257">
        <f t="shared" si="46"/>
        <v>1.786248733669241E-2</v>
      </c>
    </row>
    <row r="55" spans="2:16" x14ac:dyDescent="0.2">
      <c r="B55" s="6"/>
      <c r="E55" s="6">
        <f t="shared" si="44"/>
        <v>102</v>
      </c>
      <c r="F55" s="257">
        <f t="shared" si="38"/>
        <v>1.649798657718121</v>
      </c>
      <c r="G55" s="46">
        <f>(1-F55/Calcs!$C$12)*Calcs!$C$11</f>
        <v>1737.3176733780761</v>
      </c>
      <c r="H55" s="147">
        <f>(Calcs!$C$14-Calcs!$C$15)*F55/Calcs!$C$12+Calcs!$C$15</f>
        <v>92.189238255033544</v>
      </c>
      <c r="I55" s="68">
        <f t="shared" si="39"/>
        <v>300.1503136804003</v>
      </c>
      <c r="J55" s="147">
        <f>H55*Calcs!$C$8</f>
        <v>1106.2708590604025</v>
      </c>
      <c r="K55" s="68">
        <f t="shared" si="45"/>
        <v>0.68456375838926176</v>
      </c>
      <c r="L55" s="68">
        <f t="shared" si="40"/>
        <v>0.31543624161073824</v>
      </c>
      <c r="M55" s="68">
        <f t="shared" si="41"/>
        <v>0.69106511604078069</v>
      </c>
      <c r="N55" s="68">
        <f t="shared" si="42"/>
        <v>0.86471861471861455</v>
      </c>
      <c r="O55" s="68">
        <f t="shared" si="43"/>
        <v>0.27131720158960826</v>
      </c>
      <c r="P55" s="257">
        <f t="shared" si="46"/>
        <v>1.789578359628155E-2</v>
      </c>
    </row>
    <row r="56" spans="2:16" x14ac:dyDescent="0.2">
      <c r="B56" s="6"/>
      <c r="E56" s="6">
        <f t="shared" si="44"/>
        <v>108</v>
      </c>
      <c r="F56" s="257">
        <f t="shared" si="38"/>
        <v>1.7468456375838926</v>
      </c>
      <c r="G56" s="46">
        <f>(1-F56/Calcs!$C$12)*Calcs!$C$11</f>
        <v>1515.5324384787475</v>
      </c>
      <c r="H56" s="147">
        <f>(Calcs!$C$14-Calcs!$C$15)*F56/Calcs!$C$12+Calcs!$C$15</f>
        <v>97.450399328859049</v>
      </c>
      <c r="I56" s="68">
        <f t="shared" si="39"/>
        <v>277.23520838064513</v>
      </c>
      <c r="J56" s="147">
        <f>H56*Calcs!$C$8</f>
        <v>1169.4047919463087</v>
      </c>
      <c r="K56" s="68">
        <f t="shared" si="45"/>
        <v>0.72483221476510062</v>
      </c>
      <c r="L56" s="68">
        <f t="shared" si="40"/>
        <v>0.27516778523489938</v>
      </c>
      <c r="M56" s="68">
        <f t="shared" si="41"/>
        <v>0.73050361186536183</v>
      </c>
      <c r="N56" s="68">
        <f t="shared" si="42"/>
        <v>0.79870129870129869</v>
      </c>
      <c r="O56" s="68">
        <f t="shared" si="43"/>
        <v>0.23707377487245146</v>
      </c>
      <c r="P56" s="257">
        <f t="shared" si="46"/>
        <v>1.7925484652853343E-2</v>
      </c>
    </row>
    <row r="57" spans="2:16" x14ac:dyDescent="0.2">
      <c r="B57" s="6"/>
      <c r="E57" s="6">
        <f t="shared" si="44"/>
        <v>114</v>
      </c>
      <c r="F57" s="257">
        <f t="shared" si="38"/>
        <v>1.8438926174496646</v>
      </c>
      <c r="G57" s="46">
        <f>(1-F57/Calcs!$C$12)*Calcs!$C$11</f>
        <v>1293.7472035794183</v>
      </c>
      <c r="H57" s="147">
        <f>(Calcs!$C$14-Calcs!$C$15)*F57/Calcs!$C$12+Calcs!$C$15</f>
        <v>102.71156040268457</v>
      </c>
      <c r="I57" s="68">
        <f t="shared" si="39"/>
        <v>249.81221351372491</v>
      </c>
      <c r="J57" s="147">
        <f>H57*Calcs!$C$8</f>
        <v>1232.5387248322149</v>
      </c>
      <c r="K57" s="68">
        <f t="shared" si="45"/>
        <v>0.7651006711409396</v>
      </c>
      <c r="L57" s="68">
        <f t="shared" si="40"/>
        <v>0.23489932885906037</v>
      </c>
      <c r="M57" s="68">
        <f t="shared" si="41"/>
        <v>0.7699421076899432</v>
      </c>
      <c r="N57" s="68">
        <f t="shared" si="42"/>
        <v>0.71969696969696961</v>
      </c>
      <c r="O57" s="68">
        <f t="shared" si="43"/>
        <v>0.20268102614603997</v>
      </c>
      <c r="P57" s="257">
        <f t="shared" si="46"/>
        <v>1.7952142974175581E-2</v>
      </c>
    </row>
    <row r="58" spans="2:16" x14ac:dyDescent="0.2">
      <c r="B58" s="6"/>
      <c r="E58" s="6">
        <f t="shared" si="44"/>
        <v>120</v>
      </c>
      <c r="F58" s="257">
        <f t="shared" si="38"/>
        <v>1.9409395973154362</v>
      </c>
      <c r="G58" s="46">
        <f>(1-F58/Calcs!$C$12)*Calcs!$C$11</f>
        <v>1071.9619686800897</v>
      </c>
      <c r="H58" s="147">
        <f>(Calcs!$C$14-Calcs!$C$15)*F58/Calcs!$C$12+Calcs!$C$15</f>
        <v>107.97272147651005</v>
      </c>
      <c r="I58" s="68">
        <f t="shared" si="39"/>
        <v>217.88132907963981</v>
      </c>
      <c r="J58" s="147">
        <f>H58*Calcs!$C$8</f>
        <v>1295.6726577181205</v>
      </c>
      <c r="K58" s="68">
        <f t="shared" si="45"/>
        <v>0.80536912751677847</v>
      </c>
      <c r="L58" s="68">
        <f t="shared" si="40"/>
        <v>0.1946308724832215</v>
      </c>
      <c r="M58" s="68">
        <f t="shared" si="41"/>
        <v>0.80938060351452412</v>
      </c>
      <c r="N58" s="68">
        <f t="shared" si="42"/>
        <v>0.62770562770562766</v>
      </c>
      <c r="O58" s="68">
        <f t="shared" si="43"/>
        <v>0.16816078334427653</v>
      </c>
      <c r="P58" s="257">
        <f t="shared" si="46"/>
        <v>1.7976203348154897E-2</v>
      </c>
    </row>
    <row r="59" spans="2:16" x14ac:dyDescent="0.2">
      <c r="B59" s="6"/>
      <c r="E59" s="6">
        <f t="shared" si="44"/>
        <v>126</v>
      </c>
      <c r="F59" s="257">
        <f t="shared" si="38"/>
        <v>2.0379865771812082</v>
      </c>
      <c r="G59" s="46">
        <f>(1-F59/Calcs!$C$12)*Calcs!$C$11</f>
        <v>850.17673378076063</v>
      </c>
      <c r="H59" s="147">
        <f>(Calcs!$C$14-Calcs!$C$15)*F59/Calcs!$C$12+Calcs!$C$15</f>
        <v>113.23388255033555</v>
      </c>
      <c r="I59" s="68">
        <f t="shared" si="39"/>
        <v>181.44255507838969</v>
      </c>
      <c r="J59" s="147">
        <f>H59*Calcs!$C$8</f>
        <v>1358.8065906040265</v>
      </c>
      <c r="K59" s="68">
        <f t="shared" si="45"/>
        <v>0.84563758389261745</v>
      </c>
      <c r="L59" s="68">
        <f t="shared" si="40"/>
        <v>0.15436241610738255</v>
      </c>
      <c r="M59" s="68">
        <f t="shared" si="41"/>
        <v>0.84881909933910527</v>
      </c>
      <c r="N59" s="68">
        <f t="shared" si="42"/>
        <v>0.52272727272727271</v>
      </c>
      <c r="O59" s="68">
        <f t="shared" si="43"/>
        <v>0.13353081765502295</v>
      </c>
      <c r="P59" s="257">
        <f t="shared" si="46"/>
        <v>1.7998027898365736E-2</v>
      </c>
    </row>
    <row r="60" spans="2:16" x14ac:dyDescent="0.2">
      <c r="B60" s="6"/>
      <c r="E60" s="6">
        <f t="shared" si="44"/>
        <v>132</v>
      </c>
      <c r="F60" s="257">
        <f t="shared" si="38"/>
        <v>2.1350335570469801</v>
      </c>
      <c r="G60" s="46">
        <f>(1-F60/Calcs!$C$12)*Calcs!$C$11</f>
        <v>628.39149888143152</v>
      </c>
      <c r="H60" s="147">
        <f>(Calcs!$C$14-Calcs!$C$15)*F60/Calcs!$C$12+Calcs!$C$15</f>
        <v>118.49504362416107</v>
      </c>
      <c r="I60" s="68">
        <f t="shared" si="39"/>
        <v>140.49589150997457</v>
      </c>
      <c r="J60" s="147">
        <f>H60*Calcs!$C$8</f>
        <v>1421.9405234899327</v>
      </c>
      <c r="K60" s="68">
        <f t="shared" si="45"/>
        <v>0.88590604026845643</v>
      </c>
      <c r="L60" s="68">
        <f t="shared" si="40"/>
        <v>0.11409395973154357</v>
      </c>
      <c r="M60" s="68">
        <f t="shared" si="41"/>
        <v>0.88825759516368663</v>
      </c>
      <c r="N60" s="68">
        <f t="shared" si="42"/>
        <v>0.40476190476190455</v>
      </c>
      <c r="O60" s="68">
        <f t="shared" si="43"/>
        <v>9.8805744114493041E-2</v>
      </c>
      <c r="P60" s="257">
        <f t="shared" si="46"/>
        <v>1.8017914435466294E-2</v>
      </c>
    </row>
    <row r="61" spans="2:16" x14ac:dyDescent="0.2">
      <c r="B61" s="6"/>
      <c r="E61" s="6">
        <f t="shared" si="44"/>
        <v>138</v>
      </c>
      <c r="F61" s="257">
        <f t="shared" si="38"/>
        <v>2.2320805369127519</v>
      </c>
      <c r="G61" s="46">
        <f>(1-F61/Calcs!$C$12)*Calcs!$C$11</f>
        <v>406.60626398210297</v>
      </c>
      <c r="H61" s="147">
        <f>(Calcs!$C$14-Calcs!$C$15)*F61/Calcs!$C$12+Calcs!$C$15</f>
        <v>123.75620469798658</v>
      </c>
      <c r="I61" s="68">
        <f t="shared" si="39"/>
        <v>95.041338374394599</v>
      </c>
      <c r="J61" s="147">
        <f>H61*Calcs!$C$8</f>
        <v>1485.074456375839</v>
      </c>
      <c r="K61" s="68">
        <f t="shared" si="45"/>
        <v>0.9261744966442953</v>
      </c>
      <c r="L61" s="68">
        <f t="shared" si="40"/>
        <v>7.3825503355704702E-2</v>
      </c>
      <c r="M61" s="68">
        <f t="shared" si="41"/>
        <v>0.92769609098826777</v>
      </c>
      <c r="N61" s="68">
        <f t="shared" si="42"/>
        <v>0.27380952380952378</v>
      </c>
      <c r="O61" s="68">
        <f t="shared" si="43"/>
        <v>6.3997692483602833E-2</v>
      </c>
      <c r="P61" s="257">
        <f t="shared" si="46"/>
        <v>1.8036110127648948E-2</v>
      </c>
    </row>
    <row r="62" spans="2:16" x14ac:dyDescent="0.2">
      <c r="B62" s="6"/>
      <c r="E62" s="6">
        <f t="shared" si="44"/>
        <v>144</v>
      </c>
      <c r="F62" s="257">
        <f t="shared" si="38"/>
        <v>2.3291275167785237</v>
      </c>
      <c r="G62" s="46">
        <f>(1-F62/Calcs!$C$12)*Calcs!$C$11</f>
        <v>184.8210290827738</v>
      </c>
      <c r="H62" s="147">
        <f>(Calcs!$C$14-Calcs!$C$15)*F62/Calcs!$C$12+Calcs!$C$15</f>
        <v>129.01736577181208</v>
      </c>
      <c r="I62" s="68">
        <f t="shared" si="39"/>
        <v>45.078895671649548</v>
      </c>
      <c r="J62" s="147">
        <f>H62*Calcs!$C$8</f>
        <v>1548.208389261745</v>
      </c>
      <c r="K62" s="68">
        <f t="shared" si="45"/>
        <v>0.96644295302013428</v>
      </c>
      <c r="L62" s="68">
        <f t="shared" si="40"/>
        <v>3.3557046979865723E-2</v>
      </c>
      <c r="M62" s="68">
        <f t="shared" si="41"/>
        <v>0.96713458681284903</v>
      </c>
      <c r="N62" s="68">
        <f t="shared" si="42"/>
        <v>0.12987012987012966</v>
      </c>
      <c r="O62" s="68">
        <f t="shared" si="43"/>
        <v>2.9116813979509038E-2</v>
      </c>
      <c r="P62" s="257">
        <f t="shared" si="46"/>
        <v>1.8052821826311037E-2</v>
      </c>
    </row>
    <row r="63" spans="2:16" x14ac:dyDescent="0.2">
      <c r="B63" s="6"/>
      <c r="E63" s="6">
        <f>ROUNDDOWN(($FG$5-$N$5+1)/25,0)+E62-1</f>
        <v>149</v>
      </c>
      <c r="F63" s="257">
        <f t="shared" si="38"/>
        <v>2.41</v>
      </c>
      <c r="G63" s="46">
        <f>(1-F63/Calcs!$C$12)*Calcs!$C$11</f>
        <v>0</v>
      </c>
      <c r="H63" s="147">
        <f>(Calcs!$C$14-Calcs!$C$15)*F63/Calcs!$C$12+Calcs!$C$15</f>
        <v>133.40166666666667</v>
      </c>
      <c r="I63" s="68">
        <f t="shared" si="39"/>
        <v>0</v>
      </c>
      <c r="J63" s="147">
        <f>H63*Calcs!$C$8</f>
        <v>1600.8200000000002</v>
      </c>
      <c r="K63" s="68">
        <f t="shared" si="45"/>
        <v>1</v>
      </c>
      <c r="L63" s="68">
        <f t="shared" si="40"/>
        <v>0</v>
      </c>
      <c r="M63" s="68">
        <f t="shared" si="41"/>
        <v>1</v>
      </c>
      <c r="N63" s="68">
        <f t="shared" si="42"/>
        <v>0</v>
      </c>
      <c r="O63" s="68">
        <f t="shared" si="43"/>
        <v>0</v>
      </c>
      <c r="P63" s="257">
        <f t="shared" si="46"/>
        <v>1.8065741307579864E-2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20" activePane="bottomRight" state="frozen"/>
      <selection pane="topRight" activeCell="D1" sqref="D1"/>
      <selection pane="bottomLeft" activeCell="A8" sqref="A8"/>
      <selection pane="bottomRight" activeCell="C38" sqref="C38"/>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7" customWidth="1"/>
    <col min="130" max="149" width="7.140625" style="257"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7"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7">
        <f t="shared" ref="DY1" si="2">DX1+1</f>
        <v>112</v>
      </c>
      <c r="DZ1" s="257">
        <f t="shared" ref="DZ1" si="3">DY1+1</f>
        <v>113</v>
      </c>
      <c r="EA1" s="257">
        <f t="shared" ref="EA1" si="4">DZ1+1</f>
        <v>114</v>
      </c>
      <c r="EB1" s="257">
        <f t="shared" ref="EB1" si="5">EA1+1</f>
        <v>115</v>
      </c>
      <c r="EC1" s="257">
        <f t="shared" ref="EC1" si="6">EB1+1</f>
        <v>116</v>
      </c>
      <c r="ED1" s="257">
        <f t="shared" ref="ED1" si="7">EC1+1</f>
        <v>117</v>
      </c>
      <c r="EE1" s="257">
        <f t="shared" ref="EE1" si="8">ED1+1</f>
        <v>118</v>
      </c>
      <c r="EF1" s="257">
        <f t="shared" ref="EF1" si="9">EE1+1</f>
        <v>119</v>
      </c>
      <c r="EG1" s="257">
        <f t="shared" ref="EG1" si="10">EF1+1</f>
        <v>120</v>
      </c>
      <c r="EH1" s="257">
        <f t="shared" ref="EH1" si="11">EG1+1</f>
        <v>121</v>
      </c>
      <c r="EI1" s="257">
        <f t="shared" ref="EI1" si="12">EH1+1</f>
        <v>122</v>
      </c>
      <c r="EJ1" s="257">
        <f t="shared" ref="EJ1" si="13">EI1+1</f>
        <v>123</v>
      </c>
      <c r="EK1" s="257">
        <f t="shared" ref="EK1" si="14">EJ1+1</f>
        <v>124</v>
      </c>
      <c r="EL1" s="257">
        <f t="shared" ref="EL1" si="15">EK1+1</f>
        <v>125</v>
      </c>
      <c r="EM1" s="257">
        <f t="shared" ref="EM1" si="16">EL1+1</f>
        <v>126</v>
      </c>
      <c r="EN1" s="257">
        <f t="shared" ref="EN1" si="17">EM1+1</f>
        <v>127</v>
      </c>
      <c r="EO1" s="257">
        <f t="shared" ref="EO1" si="18">EN1+1</f>
        <v>128</v>
      </c>
      <c r="EP1" s="257">
        <f t="shared" ref="EP1" si="19">EO1+1</f>
        <v>129</v>
      </c>
      <c r="EQ1" s="257">
        <f t="shared" ref="EQ1" si="20">EP1+1</f>
        <v>130</v>
      </c>
      <c r="ER1" s="257">
        <f t="shared" ref="ER1" si="21">EQ1+1</f>
        <v>131</v>
      </c>
      <c r="ES1" s="257">
        <f t="shared" ref="ES1" si="22">ER1+1</f>
        <v>132</v>
      </c>
      <c r="ET1" s="257">
        <f>ES1+1</f>
        <v>133</v>
      </c>
      <c r="EU1" s="257">
        <f t="shared" ref="EU1:FP1" si="23">ET1+1</f>
        <v>134</v>
      </c>
      <c r="EV1" s="257">
        <f t="shared" si="23"/>
        <v>135</v>
      </c>
      <c r="EW1" s="257">
        <f t="shared" si="23"/>
        <v>136</v>
      </c>
      <c r="EX1" s="257">
        <f t="shared" si="23"/>
        <v>137</v>
      </c>
      <c r="EY1" s="257">
        <f t="shared" si="23"/>
        <v>138</v>
      </c>
      <c r="EZ1" s="257">
        <f t="shared" si="23"/>
        <v>139</v>
      </c>
      <c r="FA1" s="257">
        <f t="shared" si="23"/>
        <v>140</v>
      </c>
      <c r="FB1" s="257">
        <f t="shared" si="23"/>
        <v>141</v>
      </c>
      <c r="FC1" s="257">
        <f t="shared" si="23"/>
        <v>142</v>
      </c>
      <c r="FD1" s="257">
        <f t="shared" si="23"/>
        <v>143</v>
      </c>
      <c r="FE1" s="257">
        <f t="shared" si="23"/>
        <v>144</v>
      </c>
      <c r="FF1" s="257">
        <f t="shared" si="23"/>
        <v>145</v>
      </c>
      <c r="FG1" s="257">
        <f t="shared" si="23"/>
        <v>146</v>
      </c>
      <c r="FH1" s="257">
        <f t="shared" si="23"/>
        <v>147</v>
      </c>
      <c r="FI1" s="257">
        <f t="shared" si="23"/>
        <v>148</v>
      </c>
      <c r="FJ1" s="257">
        <f t="shared" si="23"/>
        <v>149</v>
      </c>
      <c r="FK1" s="257">
        <f t="shared" si="23"/>
        <v>150</v>
      </c>
      <c r="FL1" s="257">
        <f t="shared" si="23"/>
        <v>151</v>
      </c>
      <c r="FM1" s="257">
        <f t="shared" si="23"/>
        <v>152</v>
      </c>
      <c r="FN1" s="257">
        <f t="shared" si="23"/>
        <v>153</v>
      </c>
      <c r="FO1" s="257">
        <f t="shared" si="23"/>
        <v>154</v>
      </c>
      <c r="FP1" s="257">
        <f t="shared" si="23"/>
        <v>155</v>
      </c>
      <c r="FQ1" s="57">
        <f t="shared" ref="FQ1" si="24">FP1+1</f>
        <v>156</v>
      </c>
      <c r="FR1" s="257">
        <f t="shared" ref="FR1" si="25">FQ1+1</f>
        <v>157</v>
      </c>
      <c r="FS1" s="257">
        <f t="shared" ref="FS1" si="26">FR1+1</f>
        <v>158</v>
      </c>
      <c r="FT1" s="257">
        <f t="shared" ref="FT1" si="27">FS1+1</f>
        <v>159</v>
      </c>
      <c r="FU1" s="257">
        <f t="shared" ref="FU1" si="28">FT1+1</f>
        <v>160</v>
      </c>
      <c r="FV1" s="257">
        <f t="shared" ref="FV1" si="29">FU1+1</f>
        <v>161</v>
      </c>
      <c r="FW1" s="257">
        <f t="shared" ref="FW1" si="30">FV1+1</f>
        <v>162</v>
      </c>
      <c r="FX1" s="257">
        <f t="shared" ref="FX1" si="31">FW1+1</f>
        <v>163</v>
      </c>
      <c r="FY1" s="257">
        <f t="shared" ref="FY1" si="32">FX1+1</f>
        <v>164</v>
      </c>
      <c r="FZ1" s="257">
        <f t="shared" ref="FZ1" si="33">FY1+1</f>
        <v>165</v>
      </c>
      <c r="GA1" s="257">
        <f t="shared" ref="GA1" si="34">FZ1+1</f>
        <v>166</v>
      </c>
      <c r="GB1" s="257">
        <f t="shared" ref="GB1" si="35">GA1+1</f>
        <v>167</v>
      </c>
      <c r="GC1" s="257">
        <f t="shared" ref="GC1" si="36">GB1+1</f>
        <v>168</v>
      </c>
      <c r="GD1" s="257">
        <f t="shared" ref="GD1" si="37">GC1+1</f>
        <v>169</v>
      </c>
      <c r="GE1" s="257">
        <f t="shared" ref="GE1" si="38">GD1+1</f>
        <v>170</v>
      </c>
      <c r="GF1" s="257">
        <f t="shared" ref="GF1" si="39">GE1+1</f>
        <v>171</v>
      </c>
      <c r="GG1" s="257">
        <f t="shared" ref="GG1" si="40">GF1+1</f>
        <v>172</v>
      </c>
      <c r="GH1" s="257">
        <f t="shared" ref="GH1" si="41">GG1+1</f>
        <v>173</v>
      </c>
      <c r="GI1" s="257">
        <f t="shared" ref="GI1" si="42">GH1+1</f>
        <v>174</v>
      </c>
      <c r="GJ1" s="257">
        <f t="shared" ref="GJ1" si="43">GI1+1</f>
        <v>175</v>
      </c>
      <c r="GK1" s="257">
        <f t="shared" ref="GK1" si="44">GJ1+1</f>
        <v>176</v>
      </c>
      <c r="GL1" s="257">
        <f t="shared" ref="GL1:GM1" si="45">GK1+1</f>
        <v>177</v>
      </c>
      <c r="GM1" s="257">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139">
        <f t="shared" si="51"/>
        <v>463</v>
      </c>
    </row>
    <row r="2" spans="1:480" s="73" customFormat="1" ht="15.75" x14ac:dyDescent="0.25">
      <c r="A2" s="1"/>
      <c r="B2" s="3"/>
      <c r="C2" s="137"/>
      <c r="D2" s="1"/>
      <c r="E2" s="1"/>
      <c r="F2" s="137"/>
      <c r="G2" s="137"/>
      <c r="H2" s="137"/>
      <c r="I2" s="137"/>
      <c r="J2" s="137"/>
      <c r="K2" s="137"/>
      <c r="L2" s="137"/>
      <c r="M2" s="137"/>
      <c r="N2" s="137"/>
      <c r="O2" s="137"/>
      <c r="P2" s="1"/>
      <c r="R2" s="374" t="s">
        <v>91</v>
      </c>
      <c r="S2" s="149" t="s">
        <v>89</v>
      </c>
      <c r="T2" s="149"/>
      <c r="U2" s="149"/>
      <c r="V2" s="149"/>
      <c r="W2" s="149"/>
      <c r="X2" s="149"/>
      <c r="Y2" s="149"/>
      <c r="Z2" s="149"/>
      <c r="AA2" s="149"/>
      <c r="AB2" s="149"/>
      <c r="AC2" s="149"/>
      <c r="AD2" s="149"/>
      <c r="AE2" s="149"/>
      <c r="AF2" s="149"/>
      <c r="AG2" s="149"/>
      <c r="AH2" s="149"/>
      <c r="AI2" s="149"/>
      <c r="AJ2" s="149"/>
      <c r="AK2" s="149"/>
      <c r="AL2" s="149"/>
      <c r="AM2" s="149"/>
      <c r="AN2" s="374" t="s">
        <v>89</v>
      </c>
      <c r="AO2" s="149"/>
      <c r="AP2" s="149"/>
      <c r="AQ2" s="149"/>
      <c r="AR2" s="149"/>
      <c r="AS2" s="149"/>
      <c r="AT2" s="149"/>
      <c r="AU2" s="149"/>
      <c r="AV2" s="149"/>
      <c r="AW2" s="149"/>
      <c r="AX2" s="149"/>
      <c r="AY2" s="149"/>
      <c r="AZ2" s="149"/>
      <c r="BA2" s="149"/>
      <c r="BB2" s="149"/>
      <c r="BC2" s="149"/>
      <c r="BD2" s="149"/>
      <c r="BE2" s="149"/>
      <c r="BF2" s="149"/>
      <c r="BG2" s="149"/>
      <c r="BH2" s="149"/>
      <c r="BI2" s="149"/>
      <c r="BJ2" s="374" t="s">
        <v>90</v>
      </c>
      <c r="BK2" s="149"/>
      <c r="BL2" s="149"/>
      <c r="BM2" s="149"/>
      <c r="BN2" s="149"/>
      <c r="BO2" s="149"/>
      <c r="BP2" s="149"/>
      <c r="BQ2" s="149"/>
      <c r="BR2" s="149"/>
      <c r="BS2" s="149"/>
      <c r="BT2" s="149"/>
      <c r="BU2" s="149"/>
      <c r="BV2" s="149"/>
      <c r="BW2" s="149"/>
      <c r="BX2" s="149"/>
      <c r="BY2" s="149"/>
      <c r="BZ2" s="149"/>
      <c r="CA2" s="149"/>
      <c r="CB2" s="149"/>
      <c r="CC2" s="149"/>
      <c r="CD2" s="149"/>
      <c r="CE2" s="149"/>
      <c r="CF2" s="374" t="s">
        <v>92</v>
      </c>
      <c r="CG2" s="149"/>
      <c r="CH2" s="149"/>
      <c r="CI2" s="149"/>
      <c r="CJ2" s="149"/>
      <c r="CK2" s="149"/>
      <c r="CL2" s="149"/>
      <c r="CM2" s="149"/>
      <c r="CN2" s="149"/>
      <c r="CO2" s="149"/>
      <c r="CP2" s="149"/>
      <c r="CQ2" s="149"/>
      <c r="CR2" s="149"/>
      <c r="CS2" s="149"/>
      <c r="CT2" s="149"/>
      <c r="CU2" s="149"/>
      <c r="CV2" s="149"/>
      <c r="CW2" s="149"/>
      <c r="CX2" s="149"/>
      <c r="CY2" s="149"/>
      <c r="CZ2" s="149"/>
      <c r="DA2" s="149"/>
      <c r="DB2" s="374" t="s">
        <v>93</v>
      </c>
      <c r="DC2" s="149"/>
      <c r="DD2" s="149"/>
      <c r="DE2" s="149"/>
      <c r="DF2" s="149"/>
      <c r="DG2" s="149"/>
      <c r="DH2" s="149"/>
      <c r="DI2" s="149"/>
      <c r="DJ2" s="149"/>
      <c r="DK2" s="149"/>
      <c r="DL2" s="149"/>
      <c r="DM2" s="149"/>
      <c r="DN2" s="149"/>
      <c r="DO2" s="149"/>
      <c r="DP2" s="149"/>
      <c r="DQ2" s="149"/>
      <c r="DR2" s="149"/>
      <c r="DS2" s="149"/>
      <c r="DT2" s="149"/>
      <c r="DU2" s="149"/>
      <c r="DV2" s="149"/>
      <c r="DW2" s="149"/>
      <c r="DX2" s="374" t="s">
        <v>258</v>
      </c>
      <c r="DY2" s="149"/>
      <c r="DZ2" s="149"/>
      <c r="EA2" s="149"/>
      <c r="EB2" s="149"/>
      <c r="EC2" s="149"/>
      <c r="ED2" s="149"/>
      <c r="EE2" s="149"/>
      <c r="EF2" s="149"/>
      <c r="EG2" s="149"/>
      <c r="EH2" s="149"/>
      <c r="EI2" s="149"/>
      <c r="EJ2" s="149"/>
      <c r="EK2" s="149"/>
      <c r="EL2" s="149"/>
      <c r="EM2" s="149"/>
      <c r="EN2" s="149"/>
      <c r="EO2" s="149"/>
      <c r="EP2" s="149"/>
      <c r="EQ2" s="149"/>
      <c r="ER2" s="149"/>
      <c r="ES2" s="149"/>
      <c r="ET2" s="374" t="s">
        <v>256</v>
      </c>
      <c r="EU2" s="149"/>
      <c r="EV2" s="149"/>
      <c r="EW2" s="149"/>
      <c r="EX2" s="149"/>
      <c r="EY2" s="149"/>
      <c r="EZ2" s="149"/>
      <c r="FA2" s="149"/>
      <c r="FB2" s="149"/>
      <c r="FC2" s="149"/>
      <c r="FD2" s="149"/>
      <c r="FE2" s="149"/>
      <c r="FF2" s="149"/>
      <c r="FG2" s="149"/>
      <c r="FH2" s="149"/>
      <c r="FI2" s="149"/>
      <c r="FJ2" s="149"/>
      <c r="FK2" s="149"/>
      <c r="FL2" s="149"/>
      <c r="FM2" s="149"/>
      <c r="FN2" s="149"/>
      <c r="FO2" s="149"/>
      <c r="FP2" s="374" t="s">
        <v>94</v>
      </c>
      <c r="FQ2" s="262"/>
      <c r="FR2" s="149"/>
      <c r="FS2" s="149"/>
      <c r="FT2" s="149"/>
      <c r="FU2" s="149"/>
      <c r="FV2" s="149"/>
      <c r="FW2" s="149"/>
      <c r="FX2" s="149"/>
      <c r="FY2" s="149"/>
      <c r="FZ2" s="149"/>
      <c r="GA2" s="149"/>
      <c r="GB2" s="149"/>
      <c r="GC2" s="149"/>
      <c r="GD2" s="149"/>
      <c r="GE2" s="149"/>
      <c r="GF2" s="149"/>
      <c r="GG2" s="149"/>
      <c r="GH2" s="149"/>
      <c r="GI2" s="149"/>
      <c r="GJ2" s="149"/>
      <c r="GK2" s="149"/>
      <c r="GL2" s="374" t="s">
        <v>259</v>
      </c>
      <c r="GM2" s="149"/>
      <c r="GN2" s="149"/>
      <c r="GO2" s="149"/>
      <c r="GP2" s="149"/>
      <c r="GQ2" s="149"/>
      <c r="GR2" s="149"/>
      <c r="GS2" s="149"/>
      <c r="GT2" s="149"/>
      <c r="GU2" s="149"/>
      <c r="GV2" s="149"/>
      <c r="GW2" s="149"/>
      <c r="GX2" s="149"/>
      <c r="GY2" s="149"/>
      <c r="GZ2" s="149"/>
      <c r="HA2" s="149"/>
      <c r="HB2" s="149"/>
      <c r="HC2" s="149"/>
      <c r="HD2" s="149"/>
      <c r="HE2" s="149"/>
      <c r="HF2" s="149"/>
      <c r="HG2" s="149"/>
      <c r="HH2" s="374" t="s">
        <v>116</v>
      </c>
      <c r="HI2" s="149"/>
      <c r="HJ2" s="149"/>
      <c r="HK2" s="149"/>
      <c r="HL2" s="149"/>
      <c r="HM2" s="149"/>
      <c r="HN2" s="149"/>
      <c r="HO2" s="149"/>
      <c r="HP2" s="149"/>
      <c r="HQ2" s="149"/>
      <c r="HR2" s="149"/>
      <c r="HS2" s="149"/>
      <c r="HT2" s="149"/>
      <c r="HU2" s="149"/>
      <c r="HV2" s="149"/>
      <c r="HW2" s="149"/>
      <c r="HX2" s="149"/>
      <c r="HY2" s="149"/>
      <c r="HZ2" s="149"/>
      <c r="IA2" s="149"/>
      <c r="IB2" s="149"/>
      <c r="IC2" s="149"/>
      <c r="ID2" s="374" t="s">
        <v>175</v>
      </c>
      <c r="IE2" s="149"/>
      <c r="IF2" s="149"/>
      <c r="IG2" s="149"/>
      <c r="IH2" s="149"/>
      <c r="II2" s="149"/>
      <c r="IJ2" s="149"/>
      <c r="IK2" s="149"/>
      <c r="IL2" s="149"/>
      <c r="IM2" s="149"/>
      <c r="IN2" s="149"/>
      <c r="IO2" s="149"/>
      <c r="IP2" s="149"/>
      <c r="IQ2" s="149"/>
      <c r="IR2" s="149"/>
      <c r="IS2" s="149"/>
      <c r="IT2" s="149"/>
      <c r="IU2" s="149"/>
      <c r="IV2" s="149"/>
      <c r="IW2" s="149"/>
      <c r="IX2" s="149"/>
      <c r="IY2" s="149"/>
      <c r="IZ2" s="374" t="s">
        <v>174</v>
      </c>
      <c r="JA2" s="149"/>
      <c r="JB2" s="149"/>
      <c r="JC2" s="149"/>
      <c r="JD2" s="149"/>
      <c r="JE2" s="149"/>
      <c r="JF2" s="149"/>
      <c r="JG2" s="149"/>
      <c r="JH2" s="149"/>
      <c r="JI2" s="149"/>
      <c r="JJ2" s="149"/>
      <c r="JK2" s="149"/>
      <c r="JL2" s="149"/>
      <c r="JM2" s="149"/>
      <c r="JN2" s="149"/>
      <c r="JO2" s="149"/>
      <c r="JP2" s="149"/>
      <c r="JQ2" s="149"/>
      <c r="JR2" s="149"/>
      <c r="JS2" s="149"/>
      <c r="JT2" s="149"/>
      <c r="JU2" s="149"/>
      <c r="JV2" s="374" t="s">
        <v>176</v>
      </c>
      <c r="JW2" s="149"/>
      <c r="JX2" s="149"/>
      <c r="JY2" s="149"/>
      <c r="JZ2" s="149"/>
      <c r="KA2" s="149"/>
      <c r="KB2" s="149"/>
      <c r="KC2" s="149"/>
      <c r="KD2" s="149"/>
      <c r="KE2" s="149"/>
      <c r="KF2" s="149"/>
      <c r="KG2" s="149"/>
      <c r="KH2" s="149"/>
      <c r="KI2" s="149"/>
      <c r="KJ2" s="149"/>
      <c r="KK2" s="149"/>
      <c r="KL2" s="149"/>
      <c r="KM2" s="149"/>
      <c r="KN2" s="149"/>
      <c r="KO2" s="149"/>
      <c r="KP2" s="149"/>
      <c r="KQ2" s="149"/>
      <c r="KR2" s="374" t="s">
        <v>111</v>
      </c>
      <c r="KS2" s="149"/>
      <c r="KT2" s="149"/>
      <c r="KU2" s="149"/>
      <c r="KV2" s="149"/>
      <c r="KW2" s="149"/>
      <c r="KX2" s="149"/>
      <c r="KY2" s="149"/>
      <c r="KZ2" s="149"/>
      <c r="LA2" s="149"/>
      <c r="LB2" s="149"/>
      <c r="LC2" s="149"/>
      <c r="LD2" s="149"/>
      <c r="LE2" s="149"/>
      <c r="LF2" s="149"/>
      <c r="LG2" s="149"/>
      <c r="LH2" s="149"/>
      <c r="LI2" s="149"/>
      <c r="LJ2" s="149"/>
      <c r="LK2" s="149"/>
      <c r="LL2" s="149"/>
      <c r="LM2" s="149"/>
      <c r="LN2" s="374" t="s">
        <v>153</v>
      </c>
      <c r="LO2" s="149"/>
      <c r="LP2" s="149"/>
      <c r="LQ2" s="149"/>
      <c r="LR2" s="149"/>
      <c r="LS2" s="149"/>
      <c r="LT2" s="149"/>
      <c r="LU2" s="149"/>
      <c r="LV2" s="149"/>
      <c r="LW2" s="149"/>
      <c r="LX2" s="149"/>
      <c r="LY2" s="149"/>
      <c r="LZ2" s="149"/>
      <c r="MA2" s="149"/>
      <c r="MB2" s="149"/>
      <c r="MC2" s="149"/>
      <c r="MD2" s="149"/>
      <c r="ME2" s="149"/>
      <c r="MF2" s="149"/>
      <c r="MG2" s="149"/>
      <c r="MH2" s="149"/>
      <c r="MI2" s="149"/>
      <c r="MJ2" s="374" t="s">
        <v>96</v>
      </c>
      <c r="MK2" s="149"/>
      <c r="ML2" s="149"/>
      <c r="MM2" s="149"/>
      <c r="MN2" s="149"/>
      <c r="MO2" s="149"/>
      <c r="MP2" s="149"/>
      <c r="MQ2" s="149"/>
      <c r="MR2" s="149"/>
      <c r="MS2" s="149"/>
      <c r="MT2" s="149"/>
      <c r="MU2" s="149"/>
      <c r="MV2" s="149"/>
      <c r="MW2" s="149"/>
      <c r="MX2" s="149"/>
      <c r="MY2" s="149"/>
      <c r="MZ2" s="149"/>
      <c r="NA2" s="149"/>
      <c r="NB2" s="149"/>
      <c r="NC2" s="149"/>
      <c r="ND2" s="149"/>
      <c r="NE2" s="149"/>
      <c r="NF2" s="374" t="s">
        <v>166</v>
      </c>
      <c r="NG2" s="149"/>
      <c r="NH2" s="149"/>
      <c r="NI2" s="149"/>
      <c r="NJ2" s="149"/>
      <c r="NK2" s="149"/>
      <c r="NL2" s="149"/>
      <c r="NM2" s="149"/>
      <c r="NN2" s="149"/>
      <c r="NO2" s="149"/>
      <c r="NP2" s="149"/>
      <c r="NQ2" s="149"/>
      <c r="NR2" s="149"/>
      <c r="NS2" s="149"/>
      <c r="NT2" s="149"/>
      <c r="NU2" s="149"/>
      <c r="NV2" s="149"/>
      <c r="NW2" s="149"/>
      <c r="NX2" s="149"/>
      <c r="NY2" s="149"/>
      <c r="NZ2" s="149"/>
      <c r="OA2" s="149"/>
      <c r="OB2" s="374" t="s">
        <v>11</v>
      </c>
      <c r="OC2" s="149"/>
      <c r="OD2" s="149"/>
      <c r="OE2" s="149"/>
      <c r="OF2" s="149"/>
      <c r="OG2" s="149"/>
      <c r="OH2" s="149"/>
      <c r="OI2" s="149"/>
      <c r="OJ2" s="149"/>
      <c r="OK2" s="149"/>
      <c r="OL2" s="149"/>
      <c r="OM2" s="149"/>
      <c r="ON2" s="149"/>
      <c r="OO2" s="149"/>
      <c r="OP2" s="149"/>
      <c r="OQ2" s="149"/>
      <c r="OR2" s="149"/>
      <c r="OS2" s="149"/>
      <c r="OT2" s="149"/>
      <c r="OU2" s="149"/>
      <c r="OV2" s="149"/>
      <c r="OW2" s="149"/>
      <c r="OX2" s="374" t="s">
        <v>118</v>
      </c>
      <c r="OY2" s="150"/>
      <c r="OZ2" s="150"/>
      <c r="PA2" s="150"/>
      <c r="PB2" s="150"/>
      <c r="PC2" s="150"/>
      <c r="PD2" s="150"/>
      <c r="PE2" s="150"/>
      <c r="PF2" s="150"/>
      <c r="PG2" s="150"/>
      <c r="PH2" s="150"/>
      <c r="PI2" s="150"/>
      <c r="PJ2" s="150"/>
      <c r="PK2" s="150"/>
      <c r="PL2" s="150"/>
      <c r="PM2" s="150"/>
      <c r="PN2" s="150"/>
      <c r="PO2" s="150"/>
      <c r="PP2" s="150"/>
      <c r="PQ2" s="150"/>
      <c r="PR2" s="150"/>
      <c r="PS2" s="150"/>
      <c r="PT2" s="374" t="s">
        <v>99</v>
      </c>
      <c r="PU2" s="150"/>
      <c r="PV2" s="149"/>
      <c r="PW2" s="149"/>
      <c r="PX2" s="149"/>
      <c r="PY2" s="149"/>
      <c r="PZ2" s="149"/>
      <c r="QA2" s="149"/>
      <c r="QB2" s="149"/>
      <c r="QC2" s="149"/>
      <c r="QD2" s="149"/>
      <c r="QE2" s="149"/>
      <c r="QF2" s="149"/>
      <c r="QG2" s="149"/>
      <c r="QH2" s="149"/>
      <c r="QI2" s="149"/>
      <c r="QJ2" s="149"/>
      <c r="QK2" s="149"/>
      <c r="QL2" s="149"/>
      <c r="QM2" s="149"/>
      <c r="QN2" s="149"/>
      <c r="QO2" s="149"/>
      <c r="QP2" s="374" t="s">
        <v>57</v>
      </c>
      <c r="QQ2" s="149"/>
      <c r="QR2" s="149"/>
      <c r="QS2" s="149"/>
      <c r="QT2" s="149"/>
      <c r="QU2" s="149"/>
      <c r="QV2" s="149"/>
      <c r="QW2" s="149"/>
      <c r="QX2" s="149"/>
      <c r="QY2" s="149"/>
      <c r="QZ2" s="149"/>
      <c r="RA2" s="149"/>
      <c r="RB2" s="149"/>
      <c r="RC2" s="149"/>
      <c r="RD2" s="149"/>
      <c r="RE2" s="149"/>
      <c r="RF2" s="149"/>
      <c r="RG2" s="149"/>
      <c r="RH2" s="149"/>
      <c r="RI2" s="149"/>
      <c r="RJ2" s="149"/>
      <c r="RK2" s="149"/>
      <c r="RL2" s="374" t="s">
        <v>105</v>
      </c>
    </row>
    <row r="3" spans="1:480" s="73" customFormat="1" ht="15.75" x14ac:dyDescent="0.25">
      <c r="A3" s="1"/>
      <c r="B3" s="3" t="s">
        <v>273</v>
      </c>
      <c r="C3" s="137">
        <v>100</v>
      </c>
      <c r="D3" s="1"/>
      <c r="E3" s="1"/>
      <c r="F3" s="137"/>
      <c r="G3" s="137"/>
      <c r="H3" s="137"/>
      <c r="I3" s="137"/>
      <c r="J3" s="137"/>
      <c r="K3" s="137"/>
      <c r="L3" s="137"/>
      <c r="M3" s="137"/>
      <c r="N3" s="137"/>
      <c r="O3" s="137"/>
      <c r="P3" s="1"/>
      <c r="R3" s="374"/>
      <c r="S3" s="149"/>
      <c r="T3" s="149" t="s">
        <v>200</v>
      </c>
      <c r="U3" s="149"/>
      <c r="V3" s="149"/>
      <c r="W3" s="149"/>
      <c r="X3" s="149"/>
      <c r="Y3" s="149"/>
      <c r="Z3" s="149"/>
      <c r="AA3" s="149"/>
      <c r="AB3" s="149"/>
      <c r="AC3" s="149"/>
      <c r="AD3" s="149"/>
      <c r="AE3" s="149"/>
      <c r="AF3" s="149"/>
      <c r="AG3" s="149"/>
      <c r="AH3" s="149"/>
      <c r="AI3" s="149"/>
      <c r="AJ3" s="149"/>
      <c r="AK3" s="149"/>
      <c r="AL3" s="149"/>
      <c r="AM3" s="149"/>
      <c r="AN3" s="374"/>
      <c r="AO3" s="149"/>
      <c r="AP3" s="149"/>
      <c r="AQ3" s="149"/>
      <c r="AR3" s="149"/>
      <c r="AS3" s="149"/>
      <c r="AT3" s="149"/>
      <c r="AU3" s="149"/>
      <c r="AV3" s="149"/>
      <c r="AW3" s="149"/>
      <c r="AX3" s="149"/>
      <c r="AY3" s="149"/>
      <c r="AZ3" s="149"/>
      <c r="BA3" s="149"/>
      <c r="BB3" s="149"/>
      <c r="BC3" s="149"/>
      <c r="BD3" s="149"/>
      <c r="BE3" s="149"/>
      <c r="BF3" s="149"/>
      <c r="BG3" s="149"/>
      <c r="BH3" s="149"/>
      <c r="BI3" s="149"/>
      <c r="BJ3" s="374"/>
      <c r="BK3" s="149"/>
      <c r="BL3" s="149"/>
      <c r="BM3" s="149"/>
      <c r="BN3" s="149"/>
      <c r="BO3" s="149"/>
      <c r="BP3" s="149"/>
      <c r="BQ3" s="149"/>
      <c r="BR3" s="149"/>
      <c r="BS3" s="149"/>
      <c r="BT3" s="149"/>
      <c r="BU3" s="149"/>
      <c r="BV3" s="149"/>
      <c r="BW3" s="149"/>
      <c r="BX3" s="149"/>
      <c r="BY3" s="149"/>
      <c r="BZ3" s="149"/>
      <c r="CA3" s="149"/>
      <c r="CB3" s="149"/>
      <c r="CC3" s="149"/>
      <c r="CD3" s="149"/>
      <c r="CE3" s="149"/>
      <c r="CF3" s="374"/>
      <c r="CG3" s="149"/>
      <c r="CH3" s="149"/>
      <c r="CI3" s="149"/>
      <c r="CJ3" s="149"/>
      <c r="CK3" s="149"/>
      <c r="CL3" s="149"/>
      <c r="CM3" s="149"/>
      <c r="CN3" s="149"/>
      <c r="CO3" s="149"/>
      <c r="CP3" s="149"/>
      <c r="CQ3" s="149"/>
      <c r="CR3" s="149"/>
      <c r="CS3" s="149"/>
      <c r="CT3" s="149"/>
      <c r="CU3" s="149"/>
      <c r="CV3" s="149"/>
      <c r="CW3" s="149"/>
      <c r="CX3" s="149"/>
      <c r="CY3" s="149"/>
      <c r="CZ3" s="149"/>
      <c r="DA3" s="149"/>
      <c r="DB3" s="374"/>
      <c r="DC3" s="149"/>
      <c r="DD3" s="149"/>
      <c r="DE3" s="149"/>
      <c r="DF3" s="149"/>
      <c r="DG3" s="149"/>
      <c r="DH3" s="149"/>
      <c r="DI3" s="149"/>
      <c r="DJ3" s="149"/>
      <c r="DK3" s="149"/>
      <c r="DL3" s="149"/>
      <c r="DM3" s="149"/>
      <c r="DN3" s="149"/>
      <c r="DO3" s="149"/>
      <c r="DP3" s="149"/>
      <c r="DQ3" s="149"/>
      <c r="DR3" s="149"/>
      <c r="DS3" s="149"/>
      <c r="DT3" s="149"/>
      <c r="DU3" s="149"/>
      <c r="DV3" s="149"/>
      <c r="DW3" s="149"/>
      <c r="DX3" s="374"/>
      <c r="DY3" s="149"/>
      <c r="DZ3" s="149"/>
      <c r="EA3" s="149"/>
      <c r="EB3" s="149"/>
      <c r="EC3" s="149"/>
      <c r="ED3" s="149"/>
      <c r="EE3" s="149"/>
      <c r="EF3" s="149"/>
      <c r="EG3" s="149"/>
      <c r="EH3" s="149"/>
      <c r="EI3" s="149"/>
      <c r="EJ3" s="149"/>
      <c r="EK3" s="149"/>
      <c r="EL3" s="149"/>
      <c r="EM3" s="149"/>
      <c r="EN3" s="149"/>
      <c r="EO3" s="149"/>
      <c r="EP3" s="149"/>
      <c r="EQ3" s="149"/>
      <c r="ER3" s="149"/>
      <c r="ES3" s="149"/>
      <c r="ET3" s="374"/>
      <c r="EU3" s="149"/>
      <c r="EV3" s="149"/>
      <c r="EW3" s="149"/>
      <c r="EX3" s="149"/>
      <c r="EY3" s="149"/>
      <c r="EZ3" s="149"/>
      <c r="FA3" s="149"/>
      <c r="FB3" s="149"/>
      <c r="FC3" s="149"/>
      <c r="FD3" s="149"/>
      <c r="FE3" s="149"/>
      <c r="FF3" s="149"/>
      <c r="FG3" s="149"/>
      <c r="FH3" s="149"/>
      <c r="FI3" s="149"/>
      <c r="FJ3" s="149"/>
      <c r="FK3" s="149"/>
      <c r="FL3" s="149"/>
      <c r="FM3" s="149"/>
      <c r="FN3" s="149"/>
      <c r="FO3" s="149"/>
      <c r="FP3" s="374"/>
      <c r="FQ3" s="262"/>
      <c r="FR3" s="149"/>
      <c r="FS3" s="149"/>
      <c r="FT3" s="149"/>
      <c r="FU3" s="149"/>
      <c r="FV3" s="149"/>
      <c r="FW3" s="149"/>
      <c r="FX3" s="149"/>
      <c r="FY3" s="149"/>
      <c r="FZ3" s="149"/>
      <c r="GA3" s="149"/>
      <c r="GB3" s="149"/>
      <c r="GC3" s="149"/>
      <c r="GD3" s="149"/>
      <c r="GE3" s="149"/>
      <c r="GF3" s="149"/>
      <c r="GG3" s="149"/>
      <c r="GH3" s="149"/>
      <c r="GI3" s="149"/>
      <c r="GJ3" s="149"/>
      <c r="GK3" s="149"/>
      <c r="GL3" s="374"/>
      <c r="GM3" s="149"/>
      <c r="GN3" s="149"/>
      <c r="GO3" s="149"/>
      <c r="GP3" s="149"/>
      <c r="GQ3" s="149"/>
      <c r="GR3" s="149"/>
      <c r="GS3" s="149"/>
      <c r="GT3" s="149"/>
      <c r="GU3" s="149"/>
      <c r="GV3" s="149"/>
      <c r="GW3" s="149"/>
      <c r="GX3" s="149"/>
      <c r="GY3" s="149"/>
      <c r="GZ3" s="149"/>
      <c r="HA3" s="149"/>
      <c r="HB3" s="149"/>
      <c r="HC3" s="149"/>
      <c r="HD3" s="149"/>
      <c r="HE3" s="149"/>
      <c r="HF3" s="149"/>
      <c r="HG3" s="149"/>
      <c r="HH3" s="374"/>
      <c r="HI3" s="149"/>
      <c r="HJ3" s="149"/>
      <c r="HK3" s="149"/>
      <c r="HL3" s="149"/>
      <c r="HM3" s="149"/>
      <c r="HN3" s="149"/>
      <c r="HO3" s="149"/>
      <c r="HP3" s="149"/>
      <c r="HQ3" s="149"/>
      <c r="HR3" s="149"/>
      <c r="HS3" s="149"/>
      <c r="HT3" s="149"/>
      <c r="HU3" s="149"/>
      <c r="HV3" s="149"/>
      <c r="HW3" s="149"/>
      <c r="HX3" s="149"/>
      <c r="HY3" s="149"/>
      <c r="HZ3" s="149"/>
      <c r="IA3" s="149"/>
      <c r="IB3" s="149"/>
      <c r="IC3" s="149"/>
      <c r="ID3" s="374"/>
      <c r="IE3" s="149"/>
      <c r="IF3" s="149"/>
      <c r="IG3" s="149"/>
      <c r="IH3" s="149"/>
      <c r="II3" s="149"/>
      <c r="IJ3" s="149"/>
      <c r="IK3" s="149"/>
      <c r="IL3" s="149"/>
      <c r="IM3" s="149"/>
      <c r="IN3" s="149"/>
      <c r="IO3" s="149"/>
      <c r="IP3" s="149"/>
      <c r="IQ3" s="149"/>
      <c r="IR3" s="149"/>
      <c r="IS3" s="149"/>
      <c r="IT3" s="149"/>
      <c r="IU3" s="149"/>
      <c r="IV3" s="149"/>
      <c r="IW3" s="149"/>
      <c r="IX3" s="149"/>
      <c r="IY3" s="149"/>
      <c r="IZ3" s="374"/>
      <c r="JA3" s="149"/>
      <c r="JB3" s="149"/>
      <c r="JC3" s="149"/>
      <c r="JD3" s="149"/>
      <c r="JE3" s="149"/>
      <c r="JF3" s="149"/>
      <c r="JG3" s="149"/>
      <c r="JH3" s="149"/>
      <c r="JI3" s="149"/>
      <c r="JJ3" s="149"/>
      <c r="JK3" s="149"/>
      <c r="JL3" s="149"/>
      <c r="JM3" s="149"/>
      <c r="JN3" s="149"/>
      <c r="JO3" s="149"/>
      <c r="JP3" s="149"/>
      <c r="JQ3" s="149"/>
      <c r="JR3" s="149"/>
      <c r="JS3" s="149"/>
      <c r="JT3" s="149"/>
      <c r="JU3" s="149"/>
      <c r="JV3" s="374"/>
      <c r="JW3" s="149"/>
      <c r="JX3" s="149"/>
      <c r="JY3" s="149"/>
      <c r="JZ3" s="149"/>
      <c r="KA3" s="149"/>
      <c r="KB3" s="149"/>
      <c r="KC3" s="149"/>
      <c r="KD3" s="149"/>
      <c r="KE3" s="149"/>
      <c r="KF3" s="149"/>
      <c r="KG3" s="149"/>
      <c r="KH3" s="149"/>
      <c r="KI3" s="149"/>
      <c r="KJ3" s="149"/>
      <c r="KK3" s="149"/>
      <c r="KL3" s="149"/>
      <c r="KM3" s="149"/>
      <c r="KN3" s="149"/>
      <c r="KO3" s="149"/>
      <c r="KP3" s="149"/>
      <c r="KQ3" s="149"/>
      <c r="KR3" s="374"/>
      <c r="KS3" s="149"/>
      <c r="KT3" s="149"/>
      <c r="KU3" s="149"/>
      <c r="KV3" s="149"/>
      <c r="KW3" s="149"/>
      <c r="KX3" s="149"/>
      <c r="KY3" s="149"/>
      <c r="KZ3" s="149"/>
      <c r="LA3" s="149"/>
      <c r="LB3" s="149"/>
      <c r="LC3" s="149"/>
      <c r="LD3" s="149"/>
      <c r="LE3" s="149"/>
      <c r="LF3" s="149"/>
      <c r="LG3" s="149"/>
      <c r="LH3" s="149"/>
      <c r="LI3" s="149"/>
      <c r="LJ3" s="149"/>
      <c r="LK3" s="149"/>
      <c r="LL3" s="149"/>
      <c r="LM3" s="149"/>
      <c r="LN3" s="374"/>
      <c r="LO3" s="149"/>
      <c r="LP3" s="149"/>
      <c r="LQ3" s="149"/>
      <c r="LR3" s="149"/>
      <c r="LS3" s="149"/>
      <c r="LT3" s="149"/>
      <c r="LU3" s="149"/>
      <c r="LV3" s="149"/>
      <c r="LW3" s="149"/>
      <c r="LX3" s="149"/>
      <c r="LY3" s="149"/>
      <c r="LZ3" s="149"/>
      <c r="MA3" s="149"/>
      <c r="MB3" s="149"/>
      <c r="MC3" s="149"/>
      <c r="MD3" s="149"/>
      <c r="ME3" s="149"/>
      <c r="MF3" s="149"/>
      <c r="MG3" s="149"/>
      <c r="MH3" s="149"/>
      <c r="MI3" s="149"/>
      <c r="MJ3" s="374"/>
      <c r="MK3" s="149"/>
      <c r="ML3" s="149"/>
      <c r="MM3" s="149"/>
      <c r="MN3" s="149"/>
      <c r="MO3" s="149"/>
      <c r="MP3" s="149"/>
      <c r="MQ3" s="149"/>
      <c r="MR3" s="149"/>
      <c r="MS3" s="149"/>
      <c r="MT3" s="149"/>
      <c r="MU3" s="149"/>
      <c r="MV3" s="149"/>
      <c r="MW3" s="149"/>
      <c r="MX3" s="149"/>
      <c r="MY3" s="149"/>
      <c r="MZ3" s="149"/>
      <c r="NA3" s="149"/>
      <c r="NB3" s="149"/>
      <c r="NC3" s="149"/>
      <c r="ND3" s="149"/>
      <c r="NE3" s="149"/>
      <c r="NF3" s="374"/>
      <c r="NG3" s="149"/>
      <c r="NH3" s="149"/>
      <c r="NI3" s="149"/>
      <c r="NJ3" s="149"/>
      <c r="NK3" s="149"/>
      <c r="NL3" s="149"/>
      <c r="NM3" s="149"/>
      <c r="NN3" s="149"/>
      <c r="NO3" s="149"/>
      <c r="NP3" s="149"/>
      <c r="NQ3" s="149"/>
      <c r="NR3" s="149"/>
      <c r="NS3" s="149"/>
      <c r="NT3" s="149"/>
      <c r="NU3" s="149"/>
      <c r="NV3" s="149"/>
      <c r="NW3" s="149"/>
      <c r="NX3" s="149"/>
      <c r="NY3" s="149"/>
      <c r="NZ3" s="149"/>
      <c r="OA3" s="149"/>
      <c r="OB3" s="374"/>
      <c r="OC3" s="149"/>
      <c r="OD3" s="149"/>
      <c r="OE3" s="149"/>
      <c r="OF3" s="149"/>
      <c r="OG3" s="149"/>
      <c r="OH3" s="149"/>
      <c r="OI3" s="149"/>
      <c r="OJ3" s="149"/>
      <c r="OK3" s="149"/>
      <c r="OL3" s="149"/>
      <c r="OM3" s="149"/>
      <c r="ON3" s="149"/>
      <c r="OO3" s="149"/>
      <c r="OP3" s="149"/>
      <c r="OQ3" s="149"/>
      <c r="OR3" s="149"/>
      <c r="OS3" s="149"/>
      <c r="OT3" s="149"/>
      <c r="OU3" s="149"/>
      <c r="OV3" s="149"/>
      <c r="OW3" s="149"/>
      <c r="OX3" s="374"/>
      <c r="OY3" s="150"/>
      <c r="OZ3" s="150"/>
      <c r="PA3" s="150"/>
      <c r="PB3" s="150"/>
      <c r="PC3" s="150"/>
      <c r="PD3" s="150"/>
      <c r="PE3" s="150"/>
      <c r="PF3" s="150"/>
      <c r="PG3" s="150"/>
      <c r="PH3" s="150"/>
      <c r="PI3" s="150"/>
      <c r="PJ3" s="150"/>
      <c r="PK3" s="150"/>
      <c r="PL3" s="150"/>
      <c r="PM3" s="150"/>
      <c r="PN3" s="150"/>
      <c r="PO3" s="150"/>
      <c r="PP3" s="150"/>
      <c r="PQ3" s="150"/>
      <c r="PR3" s="150"/>
      <c r="PS3" s="150"/>
      <c r="PT3" s="374"/>
      <c r="PU3" s="150"/>
      <c r="PV3" s="149"/>
      <c r="PW3" s="149"/>
      <c r="PX3" s="149"/>
      <c r="PY3" s="149"/>
      <c r="PZ3" s="149"/>
      <c r="QA3" s="149"/>
      <c r="QB3" s="149"/>
      <c r="QC3" s="149"/>
      <c r="QD3" s="149"/>
      <c r="QE3" s="149"/>
      <c r="QF3" s="149"/>
      <c r="QG3" s="149"/>
      <c r="QH3" s="149"/>
      <c r="QI3" s="149"/>
      <c r="QJ3" s="149"/>
      <c r="QK3" s="149"/>
      <c r="QL3" s="149"/>
      <c r="QM3" s="149"/>
      <c r="QN3" s="149"/>
      <c r="QO3" s="149"/>
      <c r="QP3" s="374"/>
      <c r="QQ3" s="149"/>
      <c r="QR3" s="149"/>
      <c r="QS3" s="149"/>
      <c r="QT3" s="149"/>
      <c r="QU3" s="149"/>
      <c r="QV3" s="149"/>
      <c r="QW3" s="149"/>
      <c r="QX3" s="149"/>
      <c r="QY3" s="149"/>
      <c r="QZ3" s="149"/>
      <c r="RA3" s="149"/>
      <c r="RB3" s="149"/>
      <c r="RC3" s="149"/>
      <c r="RD3" s="149"/>
      <c r="RE3" s="149"/>
      <c r="RF3" s="149"/>
      <c r="RG3" s="149"/>
      <c r="RH3" s="149"/>
      <c r="RI3" s="149"/>
      <c r="RJ3" s="149"/>
      <c r="RK3" s="149"/>
      <c r="RL3" s="374"/>
    </row>
    <row r="4" spans="1:480" s="152" customFormat="1" ht="34.5" thickBot="1" x14ac:dyDescent="0.25">
      <c r="B4" s="153"/>
      <c r="C4" s="154"/>
      <c r="F4" s="154"/>
      <c r="G4" s="154"/>
      <c r="H4" s="154"/>
      <c r="I4" s="154"/>
      <c r="J4" s="154"/>
      <c r="K4" s="154"/>
      <c r="L4" s="154"/>
      <c r="M4" s="154"/>
      <c r="N4" s="154"/>
      <c r="O4" s="154"/>
      <c r="R4" s="374"/>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74"/>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74"/>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74"/>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74"/>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74"/>
      <c r="DY4" s="154"/>
      <c r="DZ4" s="154"/>
      <c r="EA4" s="154"/>
      <c r="EB4" s="154"/>
      <c r="EC4" s="154"/>
      <c r="ED4" s="154"/>
      <c r="EE4" s="154"/>
      <c r="EF4" s="154"/>
      <c r="EG4" s="154"/>
      <c r="EH4" s="154"/>
      <c r="EI4" s="154"/>
      <c r="EJ4" s="154"/>
      <c r="EK4" s="154"/>
      <c r="EL4" s="154"/>
      <c r="EM4" s="154"/>
      <c r="EN4" s="154"/>
      <c r="EO4" s="154"/>
      <c r="EP4" s="154"/>
      <c r="EQ4" s="154"/>
      <c r="ER4" s="154"/>
      <c r="ES4" s="154"/>
      <c r="ET4" s="374"/>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74"/>
      <c r="FQ4" s="175"/>
      <c r="FR4" s="154"/>
      <c r="FS4" s="154"/>
      <c r="FT4" s="154"/>
      <c r="FU4" s="154"/>
      <c r="FV4" s="154"/>
      <c r="FW4" s="154"/>
      <c r="FX4" s="154"/>
      <c r="FY4" s="154"/>
      <c r="FZ4" s="154"/>
      <c r="GA4" s="154"/>
      <c r="GB4" s="154"/>
      <c r="GC4" s="154"/>
      <c r="GD4" s="154"/>
      <c r="GE4" s="154"/>
      <c r="GF4" s="154"/>
      <c r="GG4" s="154"/>
      <c r="GH4" s="154"/>
      <c r="GI4" s="154"/>
      <c r="GJ4" s="154"/>
      <c r="GK4" s="154"/>
      <c r="GL4" s="374"/>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74"/>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74"/>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74"/>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74"/>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74"/>
      <c r="KS4" s="154" t="s">
        <v>179</v>
      </c>
      <c r="KT4" s="154"/>
      <c r="KU4" s="154"/>
      <c r="KV4" s="154"/>
      <c r="KW4" s="154"/>
      <c r="KX4" s="154"/>
      <c r="KY4" s="154"/>
      <c r="KZ4" s="154"/>
      <c r="LA4" s="154"/>
      <c r="LB4" s="154"/>
      <c r="LC4" s="154"/>
      <c r="LD4" s="154"/>
      <c r="LE4" s="154"/>
      <c r="LF4" s="154"/>
      <c r="LG4" s="154"/>
      <c r="LH4" s="154"/>
      <c r="LI4" s="154"/>
      <c r="LJ4" s="154"/>
      <c r="LK4" s="154"/>
      <c r="LL4" s="154"/>
      <c r="LM4" s="154"/>
      <c r="LN4" s="374"/>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74"/>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74"/>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74"/>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74"/>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74"/>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74"/>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74"/>
    </row>
    <row r="5" spans="1:480" s="161" customFormat="1" ht="34.5" thickBot="1" x14ac:dyDescent="0.25">
      <c r="A5" s="155"/>
      <c r="B5" s="156" t="s">
        <v>15</v>
      </c>
      <c r="C5" s="157"/>
      <c r="D5" s="158"/>
      <c r="E5" s="159"/>
      <c r="F5" s="160"/>
      <c r="G5" s="160"/>
      <c r="H5" s="160"/>
      <c r="I5" s="160"/>
      <c r="J5" s="160"/>
      <c r="K5" s="160"/>
      <c r="L5" s="160"/>
      <c r="M5" s="160"/>
      <c r="N5" s="160"/>
      <c r="O5" s="160"/>
      <c r="P5" s="158"/>
      <c r="R5" s="374"/>
      <c r="S5" s="162">
        <f t="shared" ref="S5:AC5" si="52">$C$16</f>
        <v>50</v>
      </c>
      <c r="T5" s="162">
        <f t="shared" si="52"/>
        <v>50</v>
      </c>
      <c r="U5" s="162">
        <f t="shared" si="52"/>
        <v>50</v>
      </c>
      <c r="V5" s="162">
        <f t="shared" si="52"/>
        <v>50</v>
      </c>
      <c r="W5" s="162">
        <f t="shared" si="52"/>
        <v>50</v>
      </c>
      <c r="X5" s="162">
        <f t="shared" si="52"/>
        <v>50</v>
      </c>
      <c r="Y5" s="162">
        <f t="shared" si="52"/>
        <v>50</v>
      </c>
      <c r="Z5" s="162">
        <f t="shared" si="52"/>
        <v>50</v>
      </c>
      <c r="AA5" s="162">
        <f t="shared" si="52"/>
        <v>50</v>
      </c>
      <c r="AB5" s="162">
        <f t="shared" si="52"/>
        <v>50</v>
      </c>
      <c r="AC5" s="162">
        <f t="shared" si="52"/>
        <v>50</v>
      </c>
      <c r="AD5" s="163">
        <f t="shared" ref="AD5:AM5" si="53">F68</f>
        <v>25</v>
      </c>
      <c r="AE5" s="163">
        <f t="shared" si="53"/>
        <v>30</v>
      </c>
      <c r="AF5" s="163">
        <f t="shared" si="53"/>
        <v>35</v>
      </c>
      <c r="AG5" s="163">
        <f t="shared" si="53"/>
        <v>40</v>
      </c>
      <c r="AH5" s="163">
        <f t="shared" si="53"/>
        <v>45</v>
      </c>
      <c r="AI5" s="163">
        <f t="shared" si="53"/>
        <v>50</v>
      </c>
      <c r="AJ5" s="163">
        <f t="shared" si="53"/>
        <v>55</v>
      </c>
      <c r="AK5" s="163">
        <f t="shared" si="53"/>
        <v>60</v>
      </c>
      <c r="AL5" s="163">
        <f t="shared" si="53"/>
        <v>65</v>
      </c>
      <c r="AM5" s="163">
        <f t="shared" si="53"/>
        <v>70</v>
      </c>
      <c r="AN5" s="374"/>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74"/>
      <c r="BK5" s="164"/>
      <c r="BL5" s="164"/>
      <c r="BM5" s="164"/>
      <c r="BN5" s="164"/>
      <c r="BO5" s="164"/>
      <c r="BP5" s="164"/>
      <c r="BQ5" s="164"/>
      <c r="BR5" s="164"/>
      <c r="BS5" s="164"/>
      <c r="BT5" s="164"/>
      <c r="BU5" s="164"/>
      <c r="BV5" s="165"/>
      <c r="BW5" s="165"/>
      <c r="BX5" s="165"/>
      <c r="BY5" s="165"/>
      <c r="BZ5" s="165"/>
      <c r="CA5" s="166"/>
      <c r="CB5" s="166"/>
      <c r="CC5" s="166"/>
      <c r="CD5" s="166"/>
      <c r="CE5" s="166"/>
      <c r="CF5" s="374"/>
      <c r="CG5" s="164"/>
      <c r="CH5" s="164"/>
      <c r="CI5" s="164"/>
      <c r="CJ5" s="164"/>
      <c r="CK5" s="164"/>
      <c r="CL5" s="164"/>
      <c r="CM5" s="164"/>
      <c r="CN5" s="164"/>
      <c r="CO5" s="164"/>
      <c r="CP5" s="164"/>
      <c r="CQ5" s="164"/>
      <c r="CR5" s="165"/>
      <c r="CS5" s="165"/>
      <c r="CT5" s="165"/>
      <c r="CU5" s="165"/>
      <c r="CV5" s="165"/>
      <c r="CW5" s="166"/>
      <c r="CX5" s="166"/>
      <c r="CY5" s="166"/>
      <c r="CZ5" s="166"/>
      <c r="DA5" s="166"/>
      <c r="DB5" s="374"/>
      <c r="DC5" s="162"/>
      <c r="DD5" s="162"/>
      <c r="DE5" s="162"/>
      <c r="DF5" s="162"/>
      <c r="DG5" s="162"/>
      <c r="DH5" s="162"/>
      <c r="DI5" s="162"/>
      <c r="DJ5" s="162"/>
      <c r="DK5" s="162"/>
      <c r="DL5" s="162"/>
      <c r="DM5" s="162"/>
      <c r="DN5" s="160"/>
      <c r="DO5" s="160"/>
      <c r="DP5" s="160"/>
      <c r="DQ5" s="160"/>
      <c r="DR5" s="160"/>
      <c r="DS5" s="167"/>
      <c r="DT5" s="167"/>
      <c r="DU5" s="167"/>
      <c r="DV5" s="167"/>
      <c r="DW5" s="167"/>
      <c r="DX5" s="374"/>
      <c r="DY5" s="164"/>
      <c r="DZ5" s="164"/>
      <c r="EA5" s="164"/>
      <c r="EB5" s="164"/>
      <c r="EC5" s="164"/>
      <c r="ED5" s="164"/>
      <c r="EE5" s="164"/>
      <c r="EF5" s="164"/>
      <c r="EG5" s="164"/>
      <c r="EH5" s="164"/>
      <c r="EI5" s="164"/>
      <c r="EJ5" s="164"/>
      <c r="EK5" s="164"/>
      <c r="EL5" s="164"/>
      <c r="EM5" s="164"/>
      <c r="EN5" s="164"/>
      <c r="EO5" s="164"/>
      <c r="EP5" s="164"/>
      <c r="EQ5" s="164"/>
      <c r="ER5" s="164"/>
      <c r="ES5" s="164"/>
      <c r="ET5" s="374"/>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74"/>
      <c r="FQ5" s="171"/>
      <c r="FR5" s="164"/>
      <c r="FS5" s="164"/>
      <c r="FT5" s="164"/>
      <c r="FU5" s="164"/>
      <c r="FV5" s="164"/>
      <c r="FW5" s="164"/>
      <c r="FX5" s="164"/>
      <c r="FY5" s="164"/>
      <c r="FZ5" s="164"/>
      <c r="GA5" s="164"/>
      <c r="GB5" s="164"/>
      <c r="GC5" s="164"/>
      <c r="GD5" s="164"/>
      <c r="GE5" s="164"/>
      <c r="GF5" s="164"/>
      <c r="GG5" s="164"/>
      <c r="GH5" s="164"/>
      <c r="GI5" s="164"/>
      <c r="GJ5" s="164"/>
      <c r="GK5" s="164"/>
      <c r="GL5" s="374"/>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74"/>
      <c r="HI5" s="164"/>
      <c r="HJ5" s="164"/>
      <c r="HK5" s="164"/>
      <c r="HL5" s="164"/>
      <c r="HM5" s="164"/>
      <c r="HN5" s="164"/>
      <c r="HO5" s="164"/>
      <c r="HP5" s="164"/>
      <c r="HQ5" s="164"/>
      <c r="HR5" s="164"/>
      <c r="HS5" s="164"/>
      <c r="HT5" s="164"/>
      <c r="HU5" s="164"/>
      <c r="HV5" s="164"/>
      <c r="HW5" s="164"/>
      <c r="HX5" s="164"/>
      <c r="HY5" s="164"/>
      <c r="HZ5" s="164"/>
      <c r="IA5" s="164"/>
      <c r="IB5" s="164"/>
      <c r="IC5" s="164"/>
      <c r="ID5" s="374"/>
      <c r="IE5" s="164"/>
      <c r="IF5" s="164"/>
      <c r="IG5" s="164"/>
      <c r="IH5" s="164"/>
      <c r="II5" s="164"/>
      <c r="IJ5" s="164"/>
      <c r="IK5" s="164"/>
      <c r="IL5" s="164"/>
      <c r="IM5" s="164"/>
      <c r="IN5" s="164"/>
      <c r="IO5" s="164"/>
      <c r="IP5" s="164"/>
      <c r="IQ5" s="164"/>
      <c r="IR5" s="164"/>
      <c r="IS5" s="164"/>
      <c r="IT5" s="164"/>
      <c r="IU5" s="164"/>
      <c r="IV5" s="164"/>
      <c r="IW5" s="164"/>
      <c r="IX5" s="164"/>
      <c r="IY5" s="164"/>
      <c r="IZ5" s="374"/>
      <c r="JA5" s="164"/>
      <c r="JB5" s="164"/>
      <c r="JC5" s="164"/>
      <c r="JD5" s="164"/>
      <c r="JE5" s="164"/>
      <c r="JF5" s="164"/>
      <c r="JG5" s="164"/>
      <c r="JH5" s="164"/>
      <c r="JI5" s="164"/>
      <c r="JJ5" s="164"/>
      <c r="JK5" s="164"/>
      <c r="JL5" s="164"/>
      <c r="JM5" s="164"/>
      <c r="JN5" s="164"/>
      <c r="JO5" s="164"/>
      <c r="JP5" s="164"/>
      <c r="JQ5" s="164"/>
      <c r="JR5" s="164"/>
      <c r="JS5" s="164"/>
      <c r="JT5" s="164"/>
      <c r="JU5" s="164"/>
      <c r="JV5" s="374"/>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74"/>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74"/>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74"/>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74"/>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74"/>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74"/>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74"/>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74"/>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74"/>
    </row>
    <row r="6" spans="1:480" s="161" customFormat="1" ht="11.25" x14ac:dyDescent="0.2">
      <c r="D6" s="158"/>
      <c r="E6" s="159"/>
      <c r="F6" s="160"/>
      <c r="G6" s="160"/>
      <c r="H6" s="160"/>
      <c r="I6" s="160"/>
      <c r="J6" s="160"/>
      <c r="K6" s="160"/>
      <c r="L6" s="160"/>
      <c r="M6" s="160"/>
      <c r="N6" s="160"/>
      <c r="O6" s="160"/>
      <c r="P6" s="158"/>
      <c r="R6" s="374"/>
      <c r="S6" s="169">
        <f t="shared" ref="S6:AC6" si="54">E46</f>
        <v>9.3333333333333338E-2</v>
      </c>
      <c r="T6" s="169">
        <f t="shared" si="54"/>
        <v>0.33333333333333331</v>
      </c>
      <c r="U6" s="169">
        <f t="shared" si="54"/>
        <v>0.21951219512195122</v>
      </c>
      <c r="V6" s="169">
        <f t="shared" si="54"/>
        <v>0.16363636363636364</v>
      </c>
      <c r="W6" s="169">
        <f t="shared" si="54"/>
        <v>0.13043478260869565</v>
      </c>
      <c r="X6" s="169">
        <f t="shared" si="54"/>
        <v>0.10843373493975905</v>
      </c>
      <c r="Y6" s="169">
        <f t="shared" si="54"/>
        <v>9.2783505154639179E-2</v>
      </c>
      <c r="Z6" s="169">
        <f t="shared" si="54"/>
        <v>8.1081081081081086E-2</v>
      </c>
      <c r="AA6" s="169">
        <f t="shared" si="54"/>
        <v>7.2000000000000008E-2</v>
      </c>
      <c r="AB6" s="169">
        <f t="shared" si="54"/>
        <v>6.4748201438848921E-2</v>
      </c>
      <c r="AC6" s="169">
        <f t="shared" si="54"/>
        <v>5.8823529411764705E-2</v>
      </c>
      <c r="AD6" s="170">
        <f t="shared" ref="AD6:AM6" si="55">$E$46</f>
        <v>9.3333333333333338E-2</v>
      </c>
      <c r="AE6" s="170">
        <f t="shared" si="55"/>
        <v>9.3333333333333338E-2</v>
      </c>
      <c r="AF6" s="170">
        <f t="shared" si="55"/>
        <v>9.3333333333333338E-2</v>
      </c>
      <c r="AG6" s="170">
        <f t="shared" si="55"/>
        <v>9.3333333333333338E-2</v>
      </c>
      <c r="AH6" s="170">
        <f t="shared" si="55"/>
        <v>9.3333333333333338E-2</v>
      </c>
      <c r="AI6" s="170">
        <f t="shared" si="55"/>
        <v>9.3333333333333338E-2</v>
      </c>
      <c r="AJ6" s="170">
        <f t="shared" si="55"/>
        <v>9.3333333333333338E-2</v>
      </c>
      <c r="AK6" s="170">
        <f t="shared" si="55"/>
        <v>9.3333333333333338E-2</v>
      </c>
      <c r="AL6" s="170">
        <f t="shared" si="55"/>
        <v>9.3333333333333338E-2</v>
      </c>
      <c r="AM6" s="170">
        <f t="shared" si="55"/>
        <v>9.3333333333333338E-2</v>
      </c>
      <c r="AN6" s="374"/>
      <c r="AO6" s="171">
        <f>$C$11*S6*'Drive Train'!$F$15*PI()/12/60</f>
        <v>13.457768440994412</v>
      </c>
      <c r="AP6" s="171">
        <f>$C$11*T6*'Drive Train'!$F$15*PI()/12/60</f>
        <v>48.063458717837179</v>
      </c>
      <c r="AQ6" s="171">
        <f>$C$11*U6*'Drive Train'!$F$15*PI()/12/60</f>
        <v>31.651545984917163</v>
      </c>
      <c r="AR6" s="171">
        <f>$C$11*V6*'Drive Train'!$F$15*PI()/12/60</f>
        <v>23.594788825120073</v>
      </c>
      <c r="AS6" s="171">
        <f>$C$11*W6*'Drive Train'!$F$15*PI()/12/60</f>
        <v>18.807440367849331</v>
      </c>
      <c r="AT6" s="171">
        <f>$C$11*X6*'Drive Train'!$F$15*PI()/12/60</f>
        <v>15.635101028694022</v>
      </c>
      <c r="AU6" s="171">
        <f>$C$11*Y6*'Drive Train'!$F$15*PI()/12/60</f>
        <v>13.378488509088699</v>
      </c>
      <c r="AV6" s="171">
        <f>$C$11*Z6*'Drive Train'!$F$15*PI()/12/60</f>
        <v>11.69111158001445</v>
      </c>
      <c r="AW6" s="171">
        <f>$C$11*AA6*'Drive Train'!$F$15*PI()/12/60</f>
        <v>10.381707083052833</v>
      </c>
      <c r="AX6" s="171">
        <f>$C$11*AB6*'Drive Train'!$F$15*PI()/12/60</f>
        <v>9.3360675207309622</v>
      </c>
      <c r="AY6" s="171">
        <f>$C$11*AC6*'Drive Train'!$F$15*PI()/12/60</f>
        <v>8.4817868325595018</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74"/>
      <c r="BK6" s="160"/>
      <c r="BL6" s="160"/>
      <c r="BM6" s="160"/>
      <c r="BN6" s="160"/>
      <c r="BO6" s="160"/>
      <c r="BP6" s="160"/>
      <c r="BQ6" s="160"/>
      <c r="BR6" s="160"/>
      <c r="BS6" s="160"/>
      <c r="BT6" s="160"/>
      <c r="BU6" s="160"/>
      <c r="BV6" s="160"/>
      <c r="BW6" s="160"/>
      <c r="BX6" s="160"/>
      <c r="BY6" s="160"/>
      <c r="BZ6" s="160"/>
      <c r="CA6" s="160"/>
      <c r="CB6" s="160"/>
      <c r="CC6" s="160"/>
      <c r="CD6" s="160"/>
      <c r="CE6" s="160"/>
      <c r="CF6" s="374"/>
      <c r="CG6" s="160"/>
      <c r="CH6" s="162"/>
      <c r="CI6" s="162"/>
      <c r="CJ6" s="162"/>
      <c r="CK6" s="162"/>
      <c r="CL6" s="162"/>
      <c r="CM6" s="162"/>
      <c r="CN6" s="162"/>
      <c r="CO6" s="162"/>
      <c r="CP6" s="162"/>
      <c r="CQ6" s="162"/>
      <c r="CR6" s="160"/>
      <c r="CS6" s="160"/>
      <c r="CT6" s="160"/>
      <c r="CU6" s="160"/>
      <c r="CV6" s="160"/>
      <c r="CW6" s="172"/>
      <c r="CX6" s="172"/>
      <c r="CY6" s="172"/>
      <c r="CZ6" s="172"/>
      <c r="DA6" s="172"/>
      <c r="DB6" s="374"/>
      <c r="DC6" s="160"/>
      <c r="DD6" s="162"/>
      <c r="DE6" s="162"/>
      <c r="DF6" s="162"/>
      <c r="DG6" s="162"/>
      <c r="DH6" s="162"/>
      <c r="DI6" s="162"/>
      <c r="DJ6" s="162"/>
      <c r="DK6" s="162"/>
      <c r="DL6" s="162"/>
      <c r="DM6" s="162"/>
      <c r="DN6" s="162"/>
      <c r="DO6" s="162"/>
      <c r="DP6" s="162"/>
      <c r="DQ6" s="162"/>
      <c r="DR6" s="162"/>
      <c r="DS6" s="162"/>
      <c r="DT6" s="162"/>
      <c r="DU6" s="162"/>
      <c r="DV6" s="162"/>
      <c r="DW6" s="162"/>
      <c r="DX6" s="374"/>
      <c r="DY6" s="160"/>
      <c r="DZ6" s="160"/>
      <c r="EA6" s="160"/>
      <c r="EB6" s="160"/>
      <c r="EC6" s="160"/>
      <c r="ED6" s="160"/>
      <c r="EE6" s="160"/>
      <c r="EF6" s="160"/>
      <c r="EG6" s="160"/>
      <c r="EH6" s="160"/>
      <c r="EI6" s="160"/>
      <c r="EJ6" s="160"/>
      <c r="EK6" s="160"/>
      <c r="EL6" s="160"/>
      <c r="EM6" s="160"/>
      <c r="EN6" s="160"/>
      <c r="EO6" s="160"/>
      <c r="EP6" s="160"/>
      <c r="EQ6" s="160"/>
      <c r="ER6" s="160"/>
      <c r="ES6" s="160"/>
      <c r="ET6" s="374"/>
      <c r="EU6" s="162">
        <f>$C$35/$C$26*S6*$C$25</f>
        <v>0.89350858180984383</v>
      </c>
      <c r="EV6" s="162">
        <f>$C$35/$C$26*T6*$C$25</f>
        <v>3.1911020778922992</v>
      </c>
      <c r="EW6" s="162">
        <f>$C$35/$C$26*U6*$C$25</f>
        <v>2.1014574659290748</v>
      </c>
      <c r="EX6" s="162">
        <f>$C$35/$C$26*V6*$C$25</f>
        <v>1.5665410200562198</v>
      </c>
      <c r="EY6" s="162">
        <f>$C$35/$C$26*W6*$C$25</f>
        <v>1.248692117436117</v>
      </c>
      <c r="EZ6" s="162">
        <f>$C$35/$C$26*X6*$C$25</f>
        <v>1.0380693506396637</v>
      </c>
      <c r="FA6" s="162">
        <f>$C$35/$C$26*Y6*$C$25</f>
        <v>0.88824490827929981</v>
      </c>
      <c r="FB6" s="162">
        <f>$C$35/$C$26*Z6*$C$25</f>
        <v>0.77621401894677555</v>
      </c>
      <c r="FC6" s="162">
        <f>$C$35/$C$26*AA6*$C$25</f>
        <v>0.68927804882473676</v>
      </c>
      <c r="FD6" s="162">
        <f>$C$35/$C$26*AB6*$C$25</f>
        <v>0.61985436045389986</v>
      </c>
      <c r="FE6" s="162">
        <f>$C$35/$C$26*AC6*$C$25</f>
        <v>0.56313566080452337</v>
      </c>
      <c r="FF6" s="162">
        <f>$C$35/$C$26*AD6*$C$25</f>
        <v>0.89350858180984383</v>
      </c>
      <c r="FG6" s="162">
        <f>$C$35/$C$26*AE6*$C$25</f>
        <v>0.89350858180984383</v>
      </c>
      <c r="FH6" s="162">
        <f>$C$35/$C$26*AF6*$C$25</f>
        <v>0.89350858180984383</v>
      </c>
      <c r="FI6" s="162">
        <f>$C$35/$C$26*AG6*$C$25</f>
        <v>0.89350858180984383</v>
      </c>
      <c r="FJ6" s="162">
        <f>$C$35/$C$26*AH6*$C$25</f>
        <v>0.89350858180984383</v>
      </c>
      <c r="FK6" s="162">
        <f>$C$35/$C$26*AI6*$C$25</f>
        <v>0.89350858180984383</v>
      </c>
      <c r="FL6" s="162">
        <f>$C$35/$C$26*AJ6*$C$25</f>
        <v>0.89350858180984383</v>
      </c>
      <c r="FM6" s="162">
        <f>$C$35/$C$26*AK6*$C$25</f>
        <v>0.89350858180984383</v>
      </c>
      <c r="FN6" s="162">
        <f>$C$35/$C$26*AL6*$C$25</f>
        <v>0.89350858180984383</v>
      </c>
      <c r="FO6" s="162">
        <f>$C$35/$C$26*AM6*$C$25</f>
        <v>0.89350858180984383</v>
      </c>
      <c r="FP6" s="374"/>
      <c r="FQ6" s="174"/>
      <c r="FR6" s="162"/>
      <c r="FS6" s="162"/>
      <c r="FT6" s="162"/>
      <c r="FU6" s="162"/>
      <c r="FV6" s="162"/>
      <c r="FW6" s="162"/>
      <c r="FX6" s="162"/>
      <c r="FY6" s="162"/>
      <c r="FZ6" s="162"/>
      <c r="GA6" s="162"/>
      <c r="GB6" s="162"/>
      <c r="GC6" s="162"/>
      <c r="GD6" s="162"/>
      <c r="GE6" s="162"/>
      <c r="GF6" s="162"/>
      <c r="GG6" s="162"/>
      <c r="GH6" s="162"/>
      <c r="GI6" s="162"/>
      <c r="GJ6" s="162"/>
      <c r="GK6" s="162"/>
      <c r="GL6" s="374"/>
      <c r="GM6" s="173">
        <f t="shared" ref="GM6:HG6" si="56">MAX(PU8:PU108)</f>
        <v>19.659727345381793</v>
      </c>
      <c r="GN6" s="173">
        <f t="shared" si="56"/>
        <v>31.511202417444245</v>
      </c>
      <c r="GO6" s="173">
        <f t="shared" si="56"/>
        <v>32.835183613906977</v>
      </c>
      <c r="GP6" s="173">
        <f t="shared" si="56"/>
        <v>29.140045423273133</v>
      </c>
      <c r="GQ6" s="173">
        <f t="shared" si="56"/>
        <v>24.756360392489654</v>
      </c>
      <c r="GR6" s="173">
        <f t="shared" si="56"/>
        <v>21.460924481915708</v>
      </c>
      <c r="GS6" s="173">
        <f t="shared" si="56"/>
        <v>19.552380746295672</v>
      </c>
      <c r="GT6" s="173">
        <f t="shared" si="56"/>
        <v>18.600406583263879</v>
      </c>
      <c r="GU6" s="173">
        <f t="shared" si="56"/>
        <v>17.960781546729446</v>
      </c>
      <c r="GV6" s="173">
        <f t="shared" si="56"/>
        <v>17.451729617883338</v>
      </c>
      <c r="GW6" s="173">
        <f t="shared" si="56"/>
        <v>17.308619412713924</v>
      </c>
      <c r="GX6" s="173">
        <f t="shared" si="56"/>
        <v>21.091662482903523</v>
      </c>
      <c r="GY6" s="173">
        <f t="shared" si="56"/>
        <v>21.55771776622473</v>
      </c>
      <c r="GZ6" s="173">
        <f t="shared" si="56"/>
        <v>20.813589422053582</v>
      </c>
      <c r="HA6" s="173">
        <f t="shared" si="56"/>
        <v>19.963998864912476</v>
      </c>
      <c r="HB6" s="173">
        <f t="shared" si="56"/>
        <v>19.83232406034983</v>
      </c>
      <c r="HC6" s="173">
        <f t="shared" si="56"/>
        <v>19.659727345381793</v>
      </c>
      <c r="HD6" s="173">
        <f t="shared" si="56"/>
        <v>19.608914892465705</v>
      </c>
      <c r="HE6" s="173">
        <f t="shared" si="56"/>
        <v>19.610021414324919</v>
      </c>
      <c r="HF6" s="173">
        <f t="shared" si="56"/>
        <v>19.610097475295397</v>
      </c>
      <c r="HG6" s="173">
        <f t="shared" si="56"/>
        <v>19.610057458687589</v>
      </c>
      <c r="HH6" s="374"/>
      <c r="HI6" s="174"/>
      <c r="HJ6" s="174"/>
      <c r="HK6" s="174"/>
      <c r="HL6" s="174"/>
      <c r="HM6" s="174"/>
      <c r="HN6" s="174"/>
      <c r="HO6" s="174"/>
      <c r="HP6" s="174"/>
      <c r="HQ6" s="174"/>
      <c r="HR6" s="174"/>
      <c r="HS6" s="174"/>
      <c r="HT6" s="174"/>
      <c r="HU6" s="174"/>
      <c r="HV6" s="174"/>
      <c r="HW6" s="174"/>
      <c r="HX6" s="174"/>
      <c r="HY6" s="174"/>
      <c r="HZ6" s="174"/>
      <c r="IA6" s="174"/>
      <c r="IB6" s="174"/>
      <c r="IC6" s="174"/>
      <c r="ID6" s="374"/>
      <c r="IE6" s="174"/>
      <c r="IF6" s="174"/>
      <c r="IG6" s="174"/>
      <c r="IH6" s="174"/>
      <c r="II6" s="174"/>
      <c r="IJ6" s="174"/>
      <c r="IK6" s="174"/>
      <c r="IL6" s="174"/>
      <c r="IM6" s="174"/>
      <c r="IN6" s="174"/>
      <c r="IO6" s="174"/>
      <c r="IP6" s="174"/>
      <c r="IQ6" s="174"/>
      <c r="IR6" s="174"/>
      <c r="IS6" s="174"/>
      <c r="IT6" s="174"/>
      <c r="IU6" s="174"/>
      <c r="IV6" s="174"/>
      <c r="IW6" s="174"/>
      <c r="IX6" s="174"/>
      <c r="IY6" s="174"/>
      <c r="IZ6" s="374"/>
      <c r="JA6" s="174"/>
      <c r="JB6" s="174"/>
      <c r="JC6" s="174"/>
      <c r="JD6" s="174"/>
      <c r="JE6" s="174"/>
      <c r="JF6" s="174"/>
      <c r="JG6" s="174"/>
      <c r="JH6" s="174"/>
      <c r="JI6" s="174"/>
      <c r="JJ6" s="174"/>
      <c r="JK6" s="174"/>
      <c r="JL6" s="174"/>
      <c r="JM6" s="174"/>
      <c r="JN6" s="174"/>
      <c r="JO6" s="174"/>
      <c r="JP6" s="174"/>
      <c r="JQ6" s="174"/>
      <c r="JR6" s="174"/>
      <c r="JS6" s="174"/>
      <c r="JT6" s="174"/>
      <c r="JU6" s="174"/>
      <c r="JV6" s="374"/>
      <c r="JW6" s="175">
        <f>VLOOKUP(1,JW8:PU109,PU1-JW1+1,FALSE)</f>
        <v>14.506819283559723</v>
      </c>
      <c r="JX6" s="175" t="e">
        <f>MIN(VLOOKUP(1,JX8:PV109,PV1-JX1+1,FALSE),'Drive Train'!$F$29)</f>
        <v>#N/A</v>
      </c>
      <c r="JY6" s="175" t="e">
        <f>MIN(VLOOKUP(1,JY8:PW109,PW1-JY1+1,FALSE),'Drive Train'!$F$29)</f>
        <v>#N/A</v>
      </c>
      <c r="JZ6" s="175">
        <f>MIN(VLOOKUP(1,JZ8:PX109,PX1-JZ1+1,FALSE),'Drive Train'!$F$29)</f>
        <v>16</v>
      </c>
      <c r="KA6" s="175">
        <f>MIN(VLOOKUP(1,KA8:PY109,PY1-KA1+1,FALSE),'Drive Train'!$F$29)</f>
        <v>16</v>
      </c>
      <c r="KB6" s="175">
        <f>MIN(VLOOKUP(1,KB8:PZ109,PZ1-KB1+1,FALSE),'Drive Train'!$F$29)</f>
        <v>16</v>
      </c>
      <c r="KC6" s="175">
        <f>MIN(VLOOKUP(1,KC8:QA109,QA1-KC1+1,FALSE),'Drive Train'!$F$29)</f>
        <v>14.030961299309183</v>
      </c>
      <c r="KD6" s="175">
        <f>MIN(VLOOKUP(1,KD8:QB109,QB1-KD1+1,FALSE),'Drive Train'!$F$29)</f>
        <v>9.7401786309233458</v>
      </c>
      <c r="KE6" s="175">
        <f>MIN(VLOOKUP(1,KE8:QC109,QC1-KE1+1,FALSE),'Drive Train'!$F$29)</f>
        <v>6.9733419251052853</v>
      </c>
      <c r="KF6" s="175">
        <f>MIN(VLOOKUP(1,KF8:QD109,QD1-KF1+1,FALSE),'Drive Train'!$F$29)</f>
        <v>5.2957189835257434</v>
      </c>
      <c r="KG6" s="175">
        <f>MIN(VLOOKUP(1,KG8:QE109,QE1-KG1+1,FALSE),'Drive Train'!$F$29)</f>
        <v>4.1566444797941413</v>
      </c>
      <c r="KH6" s="175">
        <f>MIN(VLOOKUP(1,KH8:QF109,QF1-KH1+1,FALSE),'Drive Train'!$F$29)</f>
        <v>16</v>
      </c>
      <c r="KI6" s="175">
        <f>MIN(VLOOKUP(1,KI8:QG109,QG1-KI1+1,FALSE),'Drive Train'!$F$29)</f>
        <v>16</v>
      </c>
      <c r="KJ6" s="175">
        <f>MIN(VLOOKUP(1,KJ8:QH109,QH1-KJ1+1,FALSE),'Drive Train'!$F$29)</f>
        <v>16</v>
      </c>
      <c r="KK6" s="175">
        <f>MIN(VLOOKUP(1,KK8:QI109,QI1-KK1+1,FALSE),'Drive Train'!$F$29)</f>
        <v>15.203222459562673</v>
      </c>
      <c r="KL6" s="175">
        <f>MIN(VLOOKUP(1,KL8:QJ109,QJ1-KL1+1,FALSE),'Drive Train'!$F$29)</f>
        <v>14.517506515853748</v>
      </c>
      <c r="KM6" s="175">
        <f>MIN(VLOOKUP(1,KM8:QK109,QK1-KM1+1,FALSE),'Drive Train'!$F$29)</f>
        <v>14.506819283559723</v>
      </c>
      <c r="KN6" s="175">
        <f>MIN(VLOOKUP(1,KN8:QL109,QL1-KN1+1,FALSE),'Drive Train'!$F$29)</f>
        <v>14.475056571434074</v>
      </c>
      <c r="KO6" s="175">
        <f>MIN(VLOOKUP(1,KO8:QM109,QM1-KO1+1,FALSE),'Drive Train'!$F$29)</f>
        <v>14.476153570094372</v>
      </c>
      <c r="KP6" s="175">
        <f>MIN(VLOOKUP(1,KP8:QN109,QN1-KP1+1,FALSE),'Drive Train'!$F$29)</f>
        <v>14.47622897653098</v>
      </c>
      <c r="KQ6" s="175">
        <f>MIN(VLOOKUP(1,KQ8:QO109,QO1-KQ1+1,FALSE),'Drive Train'!$F$29)</f>
        <v>14.476189304280179</v>
      </c>
      <c r="KR6" s="374"/>
      <c r="KS6" s="173">
        <f t="shared" ref="KS6:LM6" si="57">VLOOKUP(1,KS8:PU109,PU1-KS1+1,FALSE)-VLOOKUP(1,OY14:PU109,PU1-OY1+1,FALSE)</f>
        <v>3.3773264363522379</v>
      </c>
      <c r="KT6" s="173" t="e">
        <f t="shared" si="57"/>
        <v>#N/A</v>
      </c>
      <c r="KU6" s="173" t="e">
        <f t="shared" si="57"/>
        <v>#N/A</v>
      </c>
      <c r="KV6" s="173">
        <f t="shared" si="57"/>
        <v>12.75032518570212</v>
      </c>
      <c r="KW6" s="173">
        <f t="shared" si="57"/>
        <v>8.3449665021062991</v>
      </c>
      <c r="KX6" s="173">
        <f t="shared" si="57"/>
        <v>5.2228319330350423</v>
      </c>
      <c r="KY6" s="173">
        <f t="shared" si="57"/>
        <v>3.3172602246130509</v>
      </c>
      <c r="KZ6" s="173">
        <f t="shared" si="57"/>
        <v>2.3230718159630648</v>
      </c>
      <c r="LA6" s="173">
        <f t="shared" si="57"/>
        <v>1.765879549102209</v>
      </c>
      <c r="LB6" s="173">
        <f t="shared" si="57"/>
        <v>1.4033824197200389</v>
      </c>
      <c r="LC6" s="173">
        <f t="shared" si="57"/>
        <v>1.1501005380025511</v>
      </c>
      <c r="LD6" s="173">
        <f t="shared" si="57"/>
        <v>4.9463312304769218</v>
      </c>
      <c r="LE6" s="173">
        <f t="shared" si="57"/>
        <v>5.1501097288820645</v>
      </c>
      <c r="LF6" s="173">
        <f t="shared" si="57"/>
        <v>4.4073795824485735</v>
      </c>
      <c r="LG6" s="173">
        <f t="shared" si="57"/>
        <v>3.8753341308327052</v>
      </c>
      <c r="LH6" s="173">
        <f t="shared" si="57"/>
        <v>3.5464185888722035</v>
      </c>
      <c r="LI6" s="173">
        <f t="shared" si="57"/>
        <v>3.3773264363522379</v>
      </c>
      <c r="LJ6" s="173">
        <f t="shared" si="57"/>
        <v>3.3583047903358327</v>
      </c>
      <c r="LK6" s="173">
        <f t="shared" si="57"/>
        <v>3.3583114235466383</v>
      </c>
      <c r="LL6" s="173">
        <f t="shared" si="57"/>
        <v>3.358311879450202</v>
      </c>
      <c r="LM6" s="173">
        <f t="shared" si="57"/>
        <v>3.3583116395946426</v>
      </c>
      <c r="LN6" s="374"/>
      <c r="LO6" s="174">
        <f t="shared" ref="LO6:MI6" si="58">MAX(LO8:LO108)</f>
        <v>11.043959163783194</v>
      </c>
      <c r="LP6" s="174">
        <f t="shared" si="58"/>
        <v>12.943396687272601</v>
      </c>
      <c r="LQ6" s="174">
        <f t="shared" si="58"/>
        <v>15.050898148387764</v>
      </c>
      <c r="LR6" s="174">
        <f t="shared" si="58"/>
        <v>15.642924655328381</v>
      </c>
      <c r="LS6" s="174">
        <f t="shared" si="58"/>
        <v>14.514249097214488</v>
      </c>
      <c r="LT6" s="174">
        <f t="shared" si="58"/>
        <v>12.699665222452428</v>
      </c>
      <c r="LU6" s="174">
        <f t="shared" si="58"/>
        <v>10.980017545401317</v>
      </c>
      <c r="LV6" s="174">
        <f t="shared" si="58"/>
        <v>9.6043442530853351</v>
      </c>
      <c r="LW6" s="174">
        <f t="shared" si="58"/>
        <v>8.528971256115744</v>
      </c>
      <c r="LX6" s="174">
        <f t="shared" si="58"/>
        <v>7.6699422520826008</v>
      </c>
      <c r="LY6" s="174">
        <f t="shared" si="58"/>
        <v>6.9681174881903027</v>
      </c>
      <c r="LZ6" s="174">
        <f t="shared" si="58"/>
        <v>9.7125129427397479</v>
      </c>
      <c r="MA6" s="174">
        <f t="shared" si="58"/>
        <v>10.977690398082773</v>
      </c>
      <c r="MB6" s="174">
        <f t="shared" si="58"/>
        <v>11.032353948343381</v>
      </c>
      <c r="MC6" s="174">
        <f t="shared" si="58"/>
        <v>11.038635745052684</v>
      </c>
      <c r="MD6" s="174">
        <f t="shared" si="58"/>
        <v>11.04275078737771</v>
      </c>
      <c r="ME6" s="174">
        <f t="shared" si="58"/>
        <v>11.043959163783194</v>
      </c>
      <c r="MF6" s="174">
        <f t="shared" si="58"/>
        <v>11.043837072192165</v>
      </c>
      <c r="MG6" s="174">
        <f t="shared" si="58"/>
        <v>11.043849631288529</v>
      </c>
      <c r="MH6" s="174">
        <f t="shared" si="58"/>
        <v>11.043850494480871</v>
      </c>
      <c r="MI6" s="174">
        <f t="shared" si="58"/>
        <v>11.04385004034649</v>
      </c>
      <c r="MJ6" s="374"/>
      <c r="MK6" s="173">
        <f>'Drive Train'!$F$29/OY6</f>
        <v>8.6956521739130395</v>
      </c>
      <c r="ML6" s="173">
        <f>'Drive Train'!$F$29/OZ6</f>
        <v>6.4516129032258034</v>
      </c>
      <c r="MM6" s="173">
        <f>'Drive Train'!$F$29/PA6</f>
        <v>7.8431372549019569</v>
      </c>
      <c r="MN6" s="173">
        <f>'Drive Train'!$F$29/PB6</f>
        <v>8.6956521739130395</v>
      </c>
      <c r="MO6" s="173">
        <f>'Drive Train'!$F$29/PC6</f>
        <v>9.0909090909090864</v>
      </c>
      <c r="MP6" s="173">
        <f>'Drive Train'!$F$29/PD6</f>
        <v>9.0909090909090864</v>
      </c>
      <c r="MQ6" s="173">
        <f>'Drive Train'!$F$29/PE6</f>
        <v>8.6956521739130395</v>
      </c>
      <c r="MR6" s="173">
        <f>'Drive Train'!$F$29/PF6</f>
        <v>7.9999999999999964</v>
      </c>
      <c r="MS6" s="173">
        <f>'Drive Train'!$F$29/PG6</f>
        <v>7.4074074074074039</v>
      </c>
      <c r="MT6" s="173">
        <f>'Drive Train'!$F$29/PH6</f>
        <v>6.8965517241379279</v>
      </c>
      <c r="MU6" s="173">
        <f>'Drive Train'!$F$29/PI6</f>
        <v>6.3492063492063462</v>
      </c>
      <c r="MV6" s="173">
        <f>'Drive Train'!$F$29/PJ6</f>
        <v>6.4516129032258034</v>
      </c>
      <c r="MW6" s="173">
        <f>'Drive Train'!$F$29/PK6</f>
        <v>7.2727272727272689</v>
      </c>
      <c r="MX6" s="173">
        <f>'Drive Train'!$F$29/PL6</f>
        <v>7.8431372549019569</v>
      </c>
      <c r="MY6" s="173">
        <f>'Drive Train'!$F$29/PM6</f>
        <v>8.3333333333333286</v>
      </c>
      <c r="MZ6" s="173">
        <f>'Drive Train'!$F$29/PN6</f>
        <v>8.5106382978723367</v>
      </c>
      <c r="NA6" s="173">
        <f>'Drive Train'!$F$29/PO6</f>
        <v>8.6956521739130395</v>
      </c>
      <c r="NB6" s="173">
        <f>'Drive Train'!$F$29/PP6</f>
        <v>8.6956521739130395</v>
      </c>
      <c r="NC6" s="173">
        <f>'Drive Train'!$F$29/PQ6</f>
        <v>8.6956521739130395</v>
      </c>
      <c r="ND6" s="173">
        <f>'Drive Train'!$F$29/PR6</f>
        <v>8.6956521739130395</v>
      </c>
      <c r="NE6" s="173">
        <f>'Drive Train'!$F$29/PS6</f>
        <v>8.6956521739130395</v>
      </c>
      <c r="NF6" s="374"/>
      <c r="NG6" s="174">
        <f t="shared" ref="NG6:OA6" si="59">MAX(OC14:OC108)</f>
        <v>12.4</v>
      </c>
      <c r="NH6" s="174">
        <f t="shared" si="59"/>
        <v>12.213034</v>
      </c>
      <c r="NI6" s="174">
        <f t="shared" si="59"/>
        <v>12.213034</v>
      </c>
      <c r="NJ6" s="174">
        <f t="shared" si="59"/>
        <v>12.4</v>
      </c>
      <c r="NK6" s="174">
        <f t="shared" si="59"/>
        <v>12.4</v>
      </c>
      <c r="NL6" s="174">
        <f t="shared" si="59"/>
        <v>12.4</v>
      </c>
      <c r="NM6" s="174">
        <f t="shared" si="59"/>
        <v>12.4</v>
      </c>
      <c r="NN6" s="174">
        <f t="shared" si="59"/>
        <v>12.4</v>
      </c>
      <c r="NO6" s="174">
        <f t="shared" si="59"/>
        <v>12.4</v>
      </c>
      <c r="NP6" s="174">
        <f t="shared" si="59"/>
        <v>12.4</v>
      </c>
      <c r="NQ6" s="174">
        <f t="shared" si="59"/>
        <v>12.4</v>
      </c>
      <c r="NR6" s="174">
        <f t="shared" si="59"/>
        <v>12.4</v>
      </c>
      <c r="NS6" s="174">
        <f t="shared" si="59"/>
        <v>12.4</v>
      </c>
      <c r="NT6" s="174">
        <f t="shared" si="59"/>
        <v>12.4</v>
      </c>
      <c r="NU6" s="174">
        <f t="shared" si="59"/>
        <v>12.4</v>
      </c>
      <c r="NV6" s="174">
        <f t="shared" si="59"/>
        <v>12.4</v>
      </c>
      <c r="NW6" s="174">
        <f t="shared" si="59"/>
        <v>12.4</v>
      </c>
      <c r="NX6" s="174">
        <f t="shared" si="59"/>
        <v>12.4</v>
      </c>
      <c r="NY6" s="174">
        <f t="shared" si="59"/>
        <v>12.4</v>
      </c>
      <c r="NZ6" s="174">
        <f t="shared" si="59"/>
        <v>12.4</v>
      </c>
      <c r="OA6" s="174">
        <f t="shared" si="59"/>
        <v>12.4</v>
      </c>
      <c r="OB6" s="374"/>
      <c r="OC6" s="174">
        <f t="shared" ref="OC6:OW6" si="60">MIN(OC8:OC108)</f>
        <v>9</v>
      </c>
      <c r="OD6" s="174">
        <f t="shared" si="60"/>
        <v>9</v>
      </c>
      <c r="OE6" s="174">
        <f t="shared" si="60"/>
        <v>9</v>
      </c>
      <c r="OF6" s="174">
        <f t="shared" si="60"/>
        <v>9</v>
      </c>
      <c r="OG6" s="174">
        <f t="shared" si="60"/>
        <v>9</v>
      </c>
      <c r="OH6" s="174">
        <f t="shared" si="60"/>
        <v>9</v>
      </c>
      <c r="OI6" s="174">
        <f t="shared" si="60"/>
        <v>9</v>
      </c>
      <c r="OJ6" s="174">
        <f t="shared" si="60"/>
        <v>9</v>
      </c>
      <c r="OK6" s="174">
        <f t="shared" si="60"/>
        <v>9</v>
      </c>
      <c r="OL6" s="174">
        <f t="shared" si="60"/>
        <v>9</v>
      </c>
      <c r="OM6" s="174">
        <f t="shared" si="60"/>
        <v>9</v>
      </c>
      <c r="ON6" s="174">
        <f t="shared" si="60"/>
        <v>10.7</v>
      </c>
      <c r="OO6" s="174">
        <f t="shared" si="60"/>
        <v>10.36</v>
      </c>
      <c r="OP6" s="174">
        <f t="shared" si="60"/>
        <v>10.02</v>
      </c>
      <c r="OQ6" s="174">
        <f t="shared" si="60"/>
        <v>9.68</v>
      </c>
      <c r="OR6" s="174">
        <f t="shared" si="60"/>
        <v>9.34</v>
      </c>
      <c r="OS6" s="174">
        <f t="shared" si="60"/>
        <v>9</v>
      </c>
      <c r="OT6" s="174">
        <f t="shared" si="60"/>
        <v>8.66</v>
      </c>
      <c r="OU6" s="174">
        <f t="shared" si="60"/>
        <v>8.32</v>
      </c>
      <c r="OV6" s="174">
        <f t="shared" si="60"/>
        <v>7.98</v>
      </c>
      <c r="OW6" s="174">
        <f t="shared" si="60"/>
        <v>7.64</v>
      </c>
      <c r="OX6" s="374"/>
      <c r="OY6" s="168">
        <f>VLOOKUP(1,OY8:$PT$109,$PT1-OY1+1,FALSE)</f>
        <v>1.840000000000001</v>
      </c>
      <c r="OZ6" s="168">
        <f>VLOOKUP(1,OZ8:$PT$109,$PT1-OZ1+1,FALSE)</f>
        <v>2.4800000000000013</v>
      </c>
      <c r="PA6" s="168">
        <f>VLOOKUP(1,PA8:$PT$109,$PT1-PA1+1,FALSE)</f>
        <v>2.0400000000000009</v>
      </c>
      <c r="PB6" s="168">
        <f>VLOOKUP(1,PB8:$PT$109,$PT1-PB1+1,FALSE)</f>
        <v>1.840000000000001</v>
      </c>
      <c r="PC6" s="168">
        <f>VLOOKUP(1,PC8:$PT$109,$PT1-PC1+1,FALSE)</f>
        <v>1.7600000000000009</v>
      </c>
      <c r="PD6" s="168">
        <f>VLOOKUP(1,PD8:$PT$109,$PT1-PD1+1,FALSE)</f>
        <v>1.7600000000000009</v>
      </c>
      <c r="PE6" s="168">
        <f>VLOOKUP(1,PE8:$PT$109,$PT1-PE1+1,FALSE)</f>
        <v>1.840000000000001</v>
      </c>
      <c r="PF6" s="168">
        <f>VLOOKUP(1,PF8:$PT$109,$PT1-PF1+1,FALSE)</f>
        <v>2.0000000000000009</v>
      </c>
      <c r="PG6" s="168">
        <f>VLOOKUP(1,PG8:$PT$109,$PT1-PG1+1,FALSE)</f>
        <v>2.160000000000001</v>
      </c>
      <c r="PH6" s="168">
        <f>VLOOKUP(1,PH8:$PT$109,$PT1-PH1+1,FALSE)</f>
        <v>2.3200000000000012</v>
      </c>
      <c r="PI6" s="168">
        <f>VLOOKUP(1,PI8:$PT$109,$PT1-PI1+1,FALSE)</f>
        <v>2.5200000000000014</v>
      </c>
      <c r="PJ6" s="168">
        <f>VLOOKUP(1,PJ8:$PT$109,$PT1-PJ1+1,FALSE)</f>
        <v>2.4800000000000013</v>
      </c>
      <c r="PK6" s="168">
        <f>VLOOKUP(1,PK8:$PT$109,$PT1-PK1+1,FALSE)</f>
        <v>2.2000000000000011</v>
      </c>
      <c r="PL6" s="168">
        <f>VLOOKUP(1,PL8:$PT$109,$PT1-PL1+1,FALSE)</f>
        <v>2.0400000000000009</v>
      </c>
      <c r="PM6" s="168">
        <f>VLOOKUP(1,PM8:$PT$109,$PT1-PM1+1,FALSE)</f>
        <v>1.920000000000001</v>
      </c>
      <c r="PN6" s="168">
        <f>VLOOKUP(1,PN8:$PT$109,$PT1-PN1+1,FALSE)</f>
        <v>1.880000000000001</v>
      </c>
      <c r="PO6" s="168">
        <f>VLOOKUP(1,PO8:$PT$109,$PT1-PO1+1,FALSE)</f>
        <v>1.840000000000001</v>
      </c>
      <c r="PP6" s="168">
        <f>VLOOKUP(1,PP8:$PT$109,$PT1-PP1+1,FALSE)</f>
        <v>1.840000000000001</v>
      </c>
      <c r="PQ6" s="168">
        <f>VLOOKUP(1,PQ8:$PT$109,$PT1-PQ1+1,FALSE)</f>
        <v>1.840000000000001</v>
      </c>
      <c r="PR6" s="168">
        <f>VLOOKUP(1,PR8:$PT$109,$PT1-PR1+1,FALSE)</f>
        <v>1.840000000000001</v>
      </c>
      <c r="PS6" s="168">
        <f>VLOOKUP(1,PS8:$PT$109,$PT1-PS1+1,FALSE)</f>
        <v>1.840000000000001</v>
      </c>
      <c r="PT6" s="374"/>
      <c r="PU6" s="168">
        <f>VLOOKUP(1,KS8:$LN109,$LN1-KS1+1,FALSE)</f>
        <v>2.5600000000000014</v>
      </c>
      <c r="PV6" s="168" t="e">
        <f>VLOOKUP(1,KT8:$LN109,$LN1-KT1+1,FALSE)</f>
        <v>#N/A</v>
      </c>
      <c r="PW6" s="168" t="e">
        <f>VLOOKUP(1,KU8:$LN109,$LN1-KU1+1,FALSE)</f>
        <v>#N/A</v>
      </c>
      <c r="PX6" s="168">
        <f>VLOOKUP(1,KV8:$LN109,$LN1-KV1+1,FALSE)</f>
        <v>3.6400000000000023</v>
      </c>
      <c r="PY6" s="168">
        <f>VLOOKUP(1,KW8:$LN109,$LN1-KW1+1,FALSE)</f>
        <v>3.0800000000000018</v>
      </c>
      <c r="PZ6" s="168">
        <f>VLOOKUP(1,KX8:$LN109,$LN1-KX1+1,FALSE)</f>
        <v>2.7200000000000015</v>
      </c>
      <c r="QA6" s="168">
        <f>VLOOKUP(1,KY8:$LN109,$LN1-KY1+1,FALSE)</f>
        <v>2.5600000000000014</v>
      </c>
      <c r="QB6" s="168">
        <f>VLOOKUP(1,KZ8:$LN109,$LN1-KZ1+1,FALSE)</f>
        <v>2.5600000000000014</v>
      </c>
      <c r="QC6" s="168">
        <f>VLOOKUP(1,LA8:$LN109,$LN1-LA1+1,FALSE)</f>
        <v>2.6400000000000015</v>
      </c>
      <c r="QD6" s="168">
        <f>VLOOKUP(1,LB8:$LN109,$LN1-LB1+1,FALSE)</f>
        <v>2.7600000000000016</v>
      </c>
      <c r="QE6" s="168">
        <f>VLOOKUP(1,LC8:$LN109,$LN1-LC1+1,FALSE)</f>
        <v>2.9200000000000017</v>
      </c>
      <c r="QF6" s="168">
        <f>VLOOKUP(1,LD8:$LN109,$LN1-LD1+1,FALSE)</f>
        <v>3.5200000000000022</v>
      </c>
      <c r="QG6" s="168">
        <f>VLOOKUP(1,LE8:$LN109,$LN1-LE1+1,FALSE)</f>
        <v>3.200000000000002</v>
      </c>
      <c r="QH6" s="168">
        <f>VLOOKUP(1,LF8:$LN109,$LN1-LF1+1,FALSE)</f>
        <v>2.8800000000000017</v>
      </c>
      <c r="QI6" s="168">
        <f>VLOOKUP(1,LG8:$LN109,$LN1-LG1+1,FALSE)</f>
        <v>2.6800000000000015</v>
      </c>
      <c r="QJ6" s="168">
        <f>VLOOKUP(1,LH8:$LN109,$LN1-LH1+1,FALSE)</f>
        <v>2.6000000000000014</v>
      </c>
      <c r="QK6" s="168">
        <f>VLOOKUP(1,LI8:$LN109,$LN1-LI1+1,FALSE)</f>
        <v>2.5600000000000014</v>
      </c>
      <c r="QL6" s="168">
        <f>VLOOKUP(1,LJ8:$LN109,$LN1-LJ1+1,FALSE)</f>
        <v>2.5600000000000014</v>
      </c>
      <c r="QM6" s="168">
        <f>VLOOKUP(1,LK8:$LN109,$LN1-LK1+1,FALSE)</f>
        <v>2.5600000000000014</v>
      </c>
      <c r="QN6" s="168">
        <f>VLOOKUP(1,LL8:$LN109,$LN1-LL1+1,FALSE)</f>
        <v>2.5600000000000014</v>
      </c>
      <c r="QO6" s="168">
        <f>VLOOKUP(1,LM8:$LN109,$LN1-LM1+1,FALSE)</f>
        <v>2.5600000000000014</v>
      </c>
      <c r="QP6" s="374"/>
      <c r="QQ6" s="176">
        <f t="shared" ref="QQ6:RK6" si="61">SUM(QQ8:QQ108)</f>
        <v>14.75585959100407</v>
      </c>
      <c r="QR6" s="176">
        <f t="shared" si="61"/>
        <v>45.066002457778175</v>
      </c>
      <c r="QS6" s="176">
        <f t="shared" si="61"/>
        <v>37.756456031869014</v>
      </c>
      <c r="QT6" s="176">
        <f t="shared" si="61"/>
        <v>32.108567668261479</v>
      </c>
      <c r="QU6" s="176">
        <f t="shared" si="61"/>
        <v>24.986111705067181</v>
      </c>
      <c r="QV6" s="176">
        <f t="shared" si="61"/>
        <v>18.887055286462775</v>
      </c>
      <c r="QW6" s="176">
        <f t="shared" si="61"/>
        <v>14.616091733043762</v>
      </c>
      <c r="QX6" s="176">
        <f t="shared" si="61"/>
        <v>12.563814784978783</v>
      </c>
      <c r="QY6" s="176">
        <f t="shared" si="61"/>
        <v>11.194824536963274</v>
      </c>
      <c r="QZ6" s="176">
        <f t="shared" si="61"/>
        <v>10.015678842815847</v>
      </c>
      <c r="RA6" s="176">
        <f t="shared" si="61"/>
        <v>9.138516060620594</v>
      </c>
      <c r="RB6" s="176">
        <f t="shared" si="61"/>
        <v>15.378676135907616</v>
      </c>
      <c r="RC6" s="176">
        <f t="shared" si="61"/>
        <v>16.382572205818484</v>
      </c>
      <c r="RD6" s="176">
        <f t="shared" si="61"/>
        <v>15.824119511109652</v>
      </c>
      <c r="RE6" s="176">
        <f t="shared" si="61"/>
        <v>15.328034753743426</v>
      </c>
      <c r="RF6" s="176">
        <f t="shared" si="61"/>
        <v>14.972019914095894</v>
      </c>
      <c r="RG6" s="176">
        <f t="shared" si="61"/>
        <v>14.75585959100407</v>
      </c>
      <c r="RH6" s="176">
        <f t="shared" si="61"/>
        <v>14.792665143558045</v>
      </c>
      <c r="RI6" s="176">
        <f t="shared" si="61"/>
        <v>14.787568738959205</v>
      </c>
      <c r="RJ6" s="176">
        <f t="shared" si="61"/>
        <v>14.787218463015341</v>
      </c>
      <c r="RK6" s="176">
        <f t="shared" si="61"/>
        <v>14.787402746761199</v>
      </c>
      <c r="RL6" s="374"/>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257</v>
      </c>
      <c r="DZ7" s="168" t="s">
        <v>257</v>
      </c>
      <c r="EA7" s="168" t="s">
        <v>257</v>
      </c>
      <c r="EB7" s="168" t="s">
        <v>257</v>
      </c>
      <c r="EC7" s="168" t="s">
        <v>257</v>
      </c>
      <c r="ED7" s="168" t="s">
        <v>257</v>
      </c>
      <c r="EE7" s="168" t="s">
        <v>257</v>
      </c>
      <c r="EF7" s="168" t="s">
        <v>257</v>
      </c>
      <c r="EG7" s="168" t="s">
        <v>257</v>
      </c>
      <c r="EH7" s="168" t="s">
        <v>257</v>
      </c>
      <c r="EI7" s="168" t="s">
        <v>257</v>
      </c>
      <c r="EJ7" s="168" t="s">
        <v>257</v>
      </c>
      <c r="EK7" s="168" t="s">
        <v>257</v>
      </c>
      <c r="EL7" s="168" t="s">
        <v>257</v>
      </c>
      <c r="EM7" s="168" t="s">
        <v>257</v>
      </c>
      <c r="EN7" s="168" t="s">
        <v>257</v>
      </c>
      <c r="EO7" s="168" t="s">
        <v>257</v>
      </c>
      <c r="EP7" s="168" t="s">
        <v>257</v>
      </c>
      <c r="EQ7" s="168" t="s">
        <v>257</v>
      </c>
      <c r="ER7" s="168" t="s">
        <v>257</v>
      </c>
      <c r="ES7" s="168" t="s">
        <v>257</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259</v>
      </c>
      <c r="FR7" s="168" t="s">
        <v>259</v>
      </c>
      <c r="FS7" s="168" t="s">
        <v>259</v>
      </c>
      <c r="FT7" s="168" t="s">
        <v>259</v>
      </c>
      <c r="FU7" s="168" t="s">
        <v>259</v>
      </c>
      <c r="FV7" s="168" t="s">
        <v>259</v>
      </c>
      <c r="FW7" s="168" t="s">
        <v>259</v>
      </c>
      <c r="FX7" s="168" t="s">
        <v>259</v>
      </c>
      <c r="FY7" s="168" t="s">
        <v>259</v>
      </c>
      <c r="FZ7" s="168" t="s">
        <v>259</v>
      </c>
      <c r="GA7" s="168" t="s">
        <v>259</v>
      </c>
      <c r="GB7" s="168" t="s">
        <v>259</v>
      </c>
      <c r="GC7" s="168" t="s">
        <v>259</v>
      </c>
      <c r="GD7" s="168" t="s">
        <v>259</v>
      </c>
      <c r="GE7" s="168" t="s">
        <v>259</v>
      </c>
      <c r="GF7" s="168" t="s">
        <v>259</v>
      </c>
      <c r="GG7" s="168" t="s">
        <v>259</v>
      </c>
      <c r="GH7" s="168" t="s">
        <v>259</v>
      </c>
      <c r="GI7" s="168" t="s">
        <v>259</v>
      </c>
      <c r="GJ7" s="168" t="s">
        <v>259</v>
      </c>
      <c r="GK7" s="168" t="s">
        <v>259</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2">AN8</f>
        <v>0</v>
      </c>
      <c r="BK8" s="2">
        <v>0</v>
      </c>
      <c r="BL8" s="2">
        <f t="shared" ref="BL8:CE8" si="63">$C$12*T8</f>
        <v>0</v>
      </c>
      <c r="BM8" s="2">
        <f t="shared" si="63"/>
        <v>0</v>
      </c>
      <c r="BN8" s="2">
        <f t="shared" si="63"/>
        <v>0</v>
      </c>
      <c r="BO8" s="2">
        <f t="shared" si="63"/>
        <v>0</v>
      </c>
      <c r="BP8" s="2">
        <f t="shared" si="63"/>
        <v>0</v>
      </c>
      <c r="BQ8" s="2">
        <f t="shared" si="63"/>
        <v>0</v>
      </c>
      <c r="BR8" s="2">
        <f t="shared" si="63"/>
        <v>0</v>
      </c>
      <c r="BS8" s="2">
        <f t="shared" si="63"/>
        <v>0</v>
      </c>
      <c r="BT8" s="2">
        <f t="shared" si="63"/>
        <v>0</v>
      </c>
      <c r="BU8" s="2">
        <f t="shared" si="63"/>
        <v>0</v>
      </c>
      <c r="BV8" s="2">
        <f t="shared" si="63"/>
        <v>0</v>
      </c>
      <c r="BW8" s="2">
        <f t="shared" si="63"/>
        <v>0</v>
      </c>
      <c r="BX8" s="2">
        <f t="shared" si="63"/>
        <v>0</v>
      </c>
      <c r="BY8" s="2">
        <f t="shared" si="63"/>
        <v>0</v>
      </c>
      <c r="BZ8" s="2">
        <f t="shared" si="63"/>
        <v>0</v>
      </c>
      <c r="CA8" s="2">
        <f t="shared" si="63"/>
        <v>0</v>
      </c>
      <c r="CB8" s="2">
        <f t="shared" si="63"/>
        <v>0</v>
      </c>
      <c r="CC8" s="2">
        <f t="shared" si="63"/>
        <v>0</v>
      </c>
      <c r="CD8" s="2">
        <f t="shared" si="63"/>
        <v>0</v>
      </c>
      <c r="CE8" s="2">
        <f t="shared" si="63"/>
        <v>0</v>
      </c>
      <c r="CF8" s="61">
        <f t="shared" ref="CF8:CF39" si="64">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5">MIN(ABS(CG8),S$5) * SIGN(CG8)</f>
        <v>0</v>
      </c>
      <c r="DD8" s="57">
        <f t="shared" ref="DD8:DD39" si="66">MIN(ABS(CH8),T$5) * SIGN(CH8)</f>
        <v>0</v>
      </c>
      <c r="DE8" s="57">
        <f t="shared" ref="DE8:DE39" si="67">MIN(ABS(CI8),U$5) * SIGN(CI8)</f>
        <v>0</v>
      </c>
      <c r="DF8" s="57">
        <f t="shared" ref="DF8:DF39" si="68">MIN(ABS(CJ8),V$5) * SIGN(CJ8)</f>
        <v>0</v>
      </c>
      <c r="DG8" s="57">
        <f t="shared" ref="DG8:DG39" si="69">MIN(ABS(CK8),W$5) * SIGN(CK8)</f>
        <v>0</v>
      </c>
      <c r="DH8" s="57">
        <f t="shared" ref="DH8:DH39" si="70">MIN(ABS(CL8),X$5) * SIGN(CL8)</f>
        <v>0</v>
      </c>
      <c r="DI8" s="57">
        <f t="shared" ref="DI8:DI39" si="71">MIN(ABS(CM8),Y$5) * SIGN(CM8)</f>
        <v>0</v>
      </c>
      <c r="DJ8" s="57">
        <f t="shared" ref="DJ8:DJ39" si="72">MIN(ABS(CN8),Z$5) * SIGN(CN8)</f>
        <v>0</v>
      </c>
      <c r="DK8" s="57">
        <f t="shared" ref="DK8:DK39" si="73">MIN(ABS(CO8),AA$5) * SIGN(CO8)</f>
        <v>0</v>
      </c>
      <c r="DL8" s="57">
        <f t="shared" ref="DL8:DL39" si="74">MIN(ABS(CP8),AB$5) * SIGN(CP8)</f>
        <v>0</v>
      </c>
      <c r="DM8" s="57">
        <f t="shared" ref="DM8:DM39" si="75">MIN(ABS(CQ8),AC$5) * SIGN(CQ8)</f>
        <v>0</v>
      </c>
      <c r="DN8" s="57">
        <f t="shared" ref="DN8:DN39" si="76">MIN(ABS(CR8),AD$5) * SIGN(CR8)</f>
        <v>0</v>
      </c>
      <c r="DO8" s="57">
        <f t="shared" ref="DO8:DO39" si="77">MIN(ABS(CS8),AE$5) * SIGN(CS8)</f>
        <v>0</v>
      </c>
      <c r="DP8" s="57">
        <f t="shared" ref="DP8:DP39" si="78">MIN(ABS(CT8),AF$5) * SIGN(CT8)</f>
        <v>0</v>
      </c>
      <c r="DQ8" s="57">
        <f t="shared" ref="DQ8:DQ39" si="79">MIN(ABS(CU8),AG$5) * SIGN(CU8)</f>
        <v>0</v>
      </c>
      <c r="DR8" s="57">
        <f t="shared" ref="DR8:DR39" si="80">MIN(ABS(CV8),AH$5) * SIGN(CV8)</f>
        <v>0</v>
      </c>
      <c r="DS8" s="57">
        <f t="shared" ref="DS8:DS39" si="81">MIN(ABS(CW8),AI$5) * SIGN(CW8)</f>
        <v>0</v>
      </c>
      <c r="DT8" s="57">
        <f t="shared" ref="DT8:DT39" si="82">MIN(ABS(CX8),AJ$5) * SIGN(CX8)</f>
        <v>0</v>
      </c>
      <c r="DU8" s="57">
        <f t="shared" ref="DU8:DU39" si="83">MIN(ABS(CY8),AK$5) * SIGN(CY8)</f>
        <v>0</v>
      </c>
      <c r="DV8" s="57">
        <f t="shared" ref="DV8:DV39" si="84">MIN(ABS(CZ8),AL$5) * SIGN(CZ8)</f>
        <v>0</v>
      </c>
      <c r="DW8" s="57">
        <f t="shared" ref="DW8:DW39" si="85">MIN(ABS(DA8),AM$5) * SIGN(DA8)</f>
        <v>0</v>
      </c>
      <c r="DX8" s="61">
        <f>DB8</f>
        <v>0</v>
      </c>
      <c r="DY8" s="2">
        <f>EU6</f>
        <v>0.89350858180984383</v>
      </c>
      <c r="DZ8" s="2">
        <f t="shared" ref="DZ8:ES8" si="86">EV6</f>
        <v>3.1911020778922992</v>
      </c>
      <c r="EA8" s="2">
        <f t="shared" si="86"/>
        <v>2.1014574659290748</v>
      </c>
      <c r="EB8" s="2">
        <f t="shared" si="86"/>
        <v>1.5665410200562198</v>
      </c>
      <c r="EC8" s="2">
        <f t="shared" si="86"/>
        <v>1.248692117436117</v>
      </c>
      <c r="ED8" s="2">
        <f t="shared" si="86"/>
        <v>1.0380693506396637</v>
      </c>
      <c r="EE8" s="2">
        <f t="shared" si="86"/>
        <v>0.88824490827929981</v>
      </c>
      <c r="EF8" s="2">
        <f t="shared" si="86"/>
        <v>0.77621401894677555</v>
      </c>
      <c r="EG8" s="2">
        <f t="shared" si="86"/>
        <v>0.68927804882473676</v>
      </c>
      <c r="EH8" s="2">
        <f t="shared" si="86"/>
        <v>0.61985436045389986</v>
      </c>
      <c r="EI8" s="2">
        <f t="shared" si="86"/>
        <v>0.56313566080452337</v>
      </c>
      <c r="EJ8" s="2">
        <f t="shared" si="86"/>
        <v>0.89350858180984383</v>
      </c>
      <c r="EK8" s="2">
        <f t="shared" si="86"/>
        <v>0.89350858180984383</v>
      </c>
      <c r="EL8" s="2">
        <f t="shared" si="86"/>
        <v>0.89350858180984383</v>
      </c>
      <c r="EM8" s="2">
        <f t="shared" si="86"/>
        <v>0.89350858180984383</v>
      </c>
      <c r="EN8" s="2">
        <f t="shared" si="86"/>
        <v>0.89350858180984383</v>
      </c>
      <c r="EO8" s="2">
        <f t="shared" si="86"/>
        <v>0.89350858180984383</v>
      </c>
      <c r="EP8" s="2">
        <f t="shared" si="86"/>
        <v>0.89350858180984383</v>
      </c>
      <c r="EQ8" s="2">
        <f t="shared" si="86"/>
        <v>0.89350858180984383</v>
      </c>
      <c r="ER8" s="2">
        <f t="shared" si="86"/>
        <v>0.89350858180984383</v>
      </c>
      <c r="ES8" s="2">
        <f t="shared" si="86"/>
        <v>0.89350858180984383</v>
      </c>
      <c r="ET8" s="61">
        <f t="shared" ref="ET8:ET39" si="8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1">
        <f>IF(AND(KS8=1,OY8=1),0,MIN((ABS(($C$14-$C$15)*EU8/$C$12)+$C$15)/$C$25,DC8))</f>
        <v>0</v>
      </c>
      <c r="FR8" s="261">
        <f>IF(AND(KT8=1,OZ8=1),0,MIN((ABS(($C$14-$C$15)*EV8/$C$12)+$C$15)/$C$25,DD8))</f>
        <v>0</v>
      </c>
      <c r="FS8" s="261">
        <f>IF(AND(KU8=1,PA8=1),0,MIN((ABS(($C$14-$C$15)*EW8/$C$12)+$C$15)/$C$25,DE8))</f>
        <v>0</v>
      </c>
      <c r="FT8" s="261">
        <f>IF(AND(KV8=1,PB8=1),0,MIN((ABS(($C$14-$C$15)*EX8/$C$12)+$C$15)/$C$25,DF8))</f>
        <v>0</v>
      </c>
      <c r="FU8" s="261">
        <f>IF(AND(KW8=1,PC8=1),0,MIN((ABS(($C$14-$C$15)*EY8/$C$12)+$C$15)/$C$25,DG8))</f>
        <v>0</v>
      </c>
      <c r="FV8" s="261">
        <f>IF(AND(KX8=1,PD8=1),0,MIN((ABS(($C$14-$C$15)*EZ8/$C$12)+$C$15)/$C$25,DH8))</f>
        <v>0</v>
      </c>
      <c r="FW8" s="261">
        <f>IF(AND(KY8=1,PE8=1),0,MIN((ABS(($C$14-$C$15)*FA8/$C$12)+$C$15)/$C$25,DI8))</f>
        <v>0</v>
      </c>
      <c r="FX8" s="261">
        <f>IF(AND(KZ8=1,PF8=1),0,MIN((ABS(($C$14-$C$15)*FB8/$C$12)+$C$15)/$C$25,DJ8))</f>
        <v>0</v>
      </c>
      <c r="FY8" s="261">
        <f>IF(AND(LA8=1,PG8=1),0,MIN((ABS(($C$14-$C$15)*FC8/$C$12)+$C$15)/$C$25,DK8))</f>
        <v>0</v>
      </c>
      <c r="FZ8" s="261">
        <f>IF(AND(LB8=1,PH8=1),0,MIN((ABS(($C$14-$C$15)*FD8/$C$12)+$C$15)/$C$25,DL8))</f>
        <v>0</v>
      </c>
      <c r="GA8" s="261">
        <f>IF(AND(LC8=1,PI8=1),0,MIN((ABS(($C$14-$C$15)*FE8/$C$12)+$C$15)/$C$25,DM8))</f>
        <v>0</v>
      </c>
      <c r="GB8" s="261">
        <f>IF(AND(LD8=1,PJ8=1),0,MIN((ABS(($C$14-$C$15)*FF8/$C$12)+$C$15)/$C$25,DN8))</f>
        <v>0</v>
      </c>
      <c r="GC8" s="261">
        <f>IF(AND(LE8=1,PK8=1),0,MIN((ABS(($C$14-$C$15)*FG8/$C$12)+$C$15)/$C$25,DO8))</f>
        <v>0</v>
      </c>
      <c r="GD8" s="261">
        <f>IF(AND(LF8=1,PL8=1),0,MIN((ABS(($C$14-$C$15)*FH8/$C$12)+$C$15)/$C$25,DP8))</f>
        <v>0</v>
      </c>
      <c r="GE8" s="261">
        <f>IF(AND(LG8=1,PM8=1),0,MIN((ABS(($C$14-$C$15)*FI8/$C$12)+$C$15)/$C$25,DQ8))</f>
        <v>0</v>
      </c>
      <c r="GF8" s="261">
        <f>IF(AND(LH8=1,PN8=1),0,MIN((ABS(($C$14-$C$15)*FJ8/$C$12)+$C$15)/$C$25,DR8))</f>
        <v>0</v>
      </c>
      <c r="GG8" s="261">
        <f>IF(AND(LI8=1,PO8=1),0,MIN((ABS(($C$14-$C$15)*FK8/$C$12)+$C$15)/$C$25,DS8))</f>
        <v>0</v>
      </c>
      <c r="GH8" s="261">
        <f>IF(AND(LJ8=1,PP8=1),0,MIN((ABS(($C$14-$C$15)*FL8/$C$12)+$C$15)/$C$25,DT8))</f>
        <v>0</v>
      </c>
      <c r="GI8" s="261">
        <f>IF(AND(LK8=1,PQ8=1),0,MIN((ABS(($C$14-$C$15)*FM8/$C$12)+$C$15)/$C$25,DU8))</f>
        <v>0</v>
      </c>
      <c r="GJ8" s="261">
        <f>IF(AND(LL8=1,PR8=1),0,MIN((ABS(($C$14-$C$15)*FN8/$C$12)+$C$15)/$C$25,DV8))</f>
        <v>0</v>
      </c>
      <c r="GK8" s="261">
        <f>IF(AND(LM8=1,PS8=1),0,MIN((ABS(($C$14-$C$15)*FO8/$C$12)+$C$15)/$C$25,DW8))</f>
        <v>0</v>
      </c>
      <c r="GL8" s="61">
        <f>ET8</f>
        <v>0</v>
      </c>
      <c r="GM8" s="57">
        <f>IF(AND(KS7=1,OY7=1),0,EU8*$C$26/S$6/$C$24/$C$23*3.39*$C$25)</f>
        <v>0</v>
      </c>
      <c r="GN8" s="57">
        <f>IF(AND(KT7=1,OZ7=1),0,EV8*$C$26/T$6/$C$24/$C$23*3.39*$C$25)</f>
        <v>0</v>
      </c>
      <c r="GO8" s="57">
        <f>IF(AND(KU7=1,PA7=1),0,EW8*$C$26/U$6/$C$24/$C$23*3.39*$C$25)</f>
        <v>0</v>
      </c>
      <c r="GP8" s="57">
        <f>IF(AND(KV7=1,PB7=1),0,EX8*$C$26/V$6/$C$24/$C$23*3.39*$C$25)</f>
        <v>0</v>
      </c>
      <c r="GQ8" s="57">
        <f>IF(AND(KW7=1,PC7=1),0,EY8*$C$26/W$6/$C$24/$C$23*3.39*$C$25)</f>
        <v>0</v>
      </c>
      <c r="GR8" s="57">
        <f>IF(AND(KX7=1,PD7=1),0,EZ8*$C$26/X$6/$C$24/$C$23*3.39*$C$25)</f>
        <v>0</v>
      </c>
      <c r="GS8" s="57">
        <f>IF(AND(KY7=1,PE7=1),0,FA8*$C$26/Y$6/$C$24/$C$23*3.39*$C$25)</f>
        <v>0</v>
      </c>
      <c r="GT8" s="57">
        <f>IF(AND(KZ7=1,PF7=1),0,FB8*$C$26/Z$6/$C$24/$C$23*3.39*$C$25)</f>
        <v>0</v>
      </c>
      <c r="GU8" s="57">
        <f>IF(AND(LA7=1,PG7=1),0,FC8*$C$26/AA$6/$C$24/$C$23*3.39*$C$25)</f>
        <v>0</v>
      </c>
      <c r="GV8" s="57">
        <f>IF(AND(LB7=1,PH7=1),0,FD8*$C$26/AB$6/$C$24/$C$23*3.39*$C$25)</f>
        <v>0</v>
      </c>
      <c r="GW8" s="57">
        <f>IF(AND(LC7=1,PI7=1),0,FE8*$C$26/AC$6/$C$24/$C$23*3.39*$C$25)</f>
        <v>0</v>
      </c>
      <c r="GX8" s="57">
        <f>IF(AND(LD7=1,PJ7=1),0,FF8*$C$26/AD$6/$C$24/$C$23*3.39*$C$25)</f>
        <v>0</v>
      </c>
      <c r="GY8" s="57">
        <f>IF(AND(LE7=1,PK7=1),0,FG8*$C$26/AE$6/$C$24/$C$23*3.39*$C$25)</f>
        <v>0</v>
      </c>
      <c r="GZ8" s="57">
        <f>IF(AND(LF7=1,PL7=1),0,FH8*$C$26/AF$6/$C$24/$C$23*3.39*$C$25)</f>
        <v>0</v>
      </c>
      <c r="HA8" s="57">
        <f>IF(AND(LG7=1,PM7=1),0,FI8*$C$26/AG$6/$C$24/$C$23*3.39*$C$25)</f>
        <v>0</v>
      </c>
      <c r="HB8" s="57">
        <f>IF(AND(LH7=1,PN7=1),0,FJ8*$C$26/AH$6/$C$24/$C$23*3.39*$C$25)</f>
        <v>0</v>
      </c>
      <c r="HC8" s="57">
        <f>IF(AND(LI7=1,PO7=1),0,FK8*$C$26/AI$6/$C$24/$C$23*3.39*$C$25)</f>
        <v>0</v>
      </c>
      <c r="HD8" s="57">
        <f>IF(AND(LJ7=1,PP7=1),0,FL8*$C$26/AJ$6/$C$24/$C$23*3.39*$C$25)</f>
        <v>0</v>
      </c>
      <c r="HE8" s="57">
        <f>IF(AND(LK7=1,PQ7=1),0,FM8*$C$26/AK$6/$C$24/$C$23*3.39*$C$25)</f>
        <v>0</v>
      </c>
      <c r="HF8" s="57">
        <f>IF(AND(LL7=1,PR7=1),0,FN8*$C$26/AL$6/$C$24/$C$23*3.39*$C$25)</f>
        <v>0</v>
      </c>
      <c r="HG8" s="57">
        <f>IF(AND(LM7=1,PS7=1),0,FO8*$C$26/AM$6/$C$24/$C$23*3.39*$C$25)</f>
        <v>0</v>
      </c>
      <c r="HH8" s="61">
        <f>FP8</f>
        <v>0</v>
      </c>
      <c r="HI8" s="57">
        <f>ABS(GM8)</f>
        <v>0</v>
      </c>
      <c r="HJ8" s="57">
        <f t="shared" ref="HJ8:IC8" si="88">ABS(GN8)</f>
        <v>0</v>
      </c>
      <c r="HK8" s="57">
        <f t="shared" si="88"/>
        <v>0</v>
      </c>
      <c r="HL8" s="57">
        <f t="shared" si="88"/>
        <v>0</v>
      </c>
      <c r="HM8" s="57">
        <f t="shared" si="88"/>
        <v>0</v>
      </c>
      <c r="HN8" s="57">
        <f t="shared" si="88"/>
        <v>0</v>
      </c>
      <c r="HO8" s="57">
        <f t="shared" si="88"/>
        <v>0</v>
      </c>
      <c r="HP8" s="57">
        <f t="shared" si="88"/>
        <v>0</v>
      </c>
      <c r="HQ8" s="57">
        <f t="shared" si="88"/>
        <v>0</v>
      </c>
      <c r="HR8" s="57">
        <f t="shared" si="88"/>
        <v>0</v>
      </c>
      <c r="HS8" s="57">
        <f t="shared" si="88"/>
        <v>0</v>
      </c>
      <c r="HT8" s="57">
        <f t="shared" si="88"/>
        <v>0</v>
      </c>
      <c r="HU8" s="57">
        <f t="shared" si="88"/>
        <v>0</v>
      </c>
      <c r="HV8" s="57">
        <f t="shared" si="88"/>
        <v>0</v>
      </c>
      <c r="HW8" s="57">
        <f t="shared" si="88"/>
        <v>0</v>
      </c>
      <c r="HX8" s="57">
        <f t="shared" si="88"/>
        <v>0</v>
      </c>
      <c r="HY8" s="57">
        <f t="shared" si="88"/>
        <v>0</v>
      </c>
      <c r="HZ8" s="57">
        <f t="shared" si="88"/>
        <v>0</v>
      </c>
      <c r="IA8" s="57">
        <f t="shared" si="88"/>
        <v>0</v>
      </c>
      <c r="IB8" s="57">
        <f t="shared" si="88"/>
        <v>0</v>
      </c>
      <c r="IC8" s="57">
        <f t="shared" si="88"/>
        <v>0</v>
      </c>
      <c r="ID8" s="61">
        <f>HH8</f>
        <v>0</v>
      </c>
      <c r="IE8" s="57">
        <f>ABS(NG8)</f>
        <v>0</v>
      </c>
      <c r="IF8" s="57">
        <f t="shared" ref="IF8:IY8" si="89">ABS(NH8)</f>
        <v>0</v>
      </c>
      <c r="IG8" s="57">
        <f t="shared" si="89"/>
        <v>0</v>
      </c>
      <c r="IH8" s="57">
        <f t="shared" si="89"/>
        <v>0</v>
      </c>
      <c r="II8" s="57">
        <f t="shared" si="89"/>
        <v>0</v>
      </c>
      <c r="IJ8" s="57">
        <f t="shared" si="89"/>
        <v>0</v>
      </c>
      <c r="IK8" s="57">
        <f t="shared" si="89"/>
        <v>0</v>
      </c>
      <c r="IL8" s="57">
        <f t="shared" si="89"/>
        <v>0</v>
      </c>
      <c r="IM8" s="57">
        <f t="shared" si="89"/>
        <v>0</v>
      </c>
      <c r="IN8" s="57">
        <f t="shared" si="89"/>
        <v>0</v>
      </c>
      <c r="IO8" s="57">
        <f t="shared" si="89"/>
        <v>0</v>
      </c>
      <c r="IP8" s="57">
        <f t="shared" si="89"/>
        <v>0</v>
      </c>
      <c r="IQ8" s="57">
        <f t="shared" si="89"/>
        <v>0</v>
      </c>
      <c r="IR8" s="57">
        <f t="shared" si="89"/>
        <v>0</v>
      </c>
      <c r="IS8" s="57">
        <f t="shared" si="89"/>
        <v>0</v>
      </c>
      <c r="IT8" s="57">
        <f t="shared" si="89"/>
        <v>0</v>
      </c>
      <c r="IU8" s="57">
        <f t="shared" si="89"/>
        <v>0</v>
      </c>
      <c r="IV8" s="57">
        <f t="shared" si="89"/>
        <v>0</v>
      </c>
      <c r="IW8" s="57">
        <f t="shared" si="89"/>
        <v>0</v>
      </c>
      <c r="IX8" s="57">
        <f t="shared" si="89"/>
        <v>0</v>
      </c>
      <c r="IY8" s="57">
        <f t="shared" si="89"/>
        <v>0</v>
      </c>
      <c r="IZ8" s="61">
        <f>ID8</f>
        <v>0</v>
      </c>
      <c r="JA8" s="261" t="e">
        <f>IF(AND(ABS(FQ8)&gt;=DC8-1,ABS(CG8)&gt;=$S$5),6,NA())</f>
        <v>#N/A</v>
      </c>
      <c r="JB8" s="261" t="e">
        <f t="shared" ref="JB8:JU8" si="90">IF(AND(ABS(FR8)&gt;=DD8,ABS(CH8)&gt;=$S$5),6,NA())</f>
        <v>#N/A</v>
      </c>
      <c r="JC8" s="261" t="e">
        <f t="shared" si="90"/>
        <v>#N/A</v>
      </c>
      <c r="JD8" s="261" t="e">
        <f t="shared" si="90"/>
        <v>#N/A</v>
      </c>
      <c r="JE8" s="261" t="e">
        <f t="shared" si="90"/>
        <v>#N/A</v>
      </c>
      <c r="JF8" s="261" t="e">
        <f t="shared" si="90"/>
        <v>#N/A</v>
      </c>
      <c r="JG8" s="261" t="e">
        <f t="shared" si="90"/>
        <v>#N/A</v>
      </c>
      <c r="JH8" s="261" t="e">
        <f t="shared" si="90"/>
        <v>#N/A</v>
      </c>
      <c r="JI8" s="261" t="e">
        <f t="shared" si="90"/>
        <v>#N/A</v>
      </c>
      <c r="JJ8" s="261" t="e">
        <f t="shared" si="90"/>
        <v>#N/A</v>
      </c>
      <c r="JK8" s="261" t="e">
        <f t="shared" si="90"/>
        <v>#N/A</v>
      </c>
      <c r="JL8" s="261" t="e">
        <f t="shared" si="90"/>
        <v>#N/A</v>
      </c>
      <c r="JM8" s="261" t="e">
        <f t="shared" si="90"/>
        <v>#N/A</v>
      </c>
      <c r="JN8" s="261" t="e">
        <f t="shared" si="90"/>
        <v>#N/A</v>
      </c>
      <c r="JO8" s="261" t="e">
        <f t="shared" si="90"/>
        <v>#N/A</v>
      </c>
      <c r="JP8" s="261" t="e">
        <f t="shared" si="90"/>
        <v>#N/A</v>
      </c>
      <c r="JQ8" s="261" t="e">
        <f t="shared" si="90"/>
        <v>#N/A</v>
      </c>
      <c r="JR8" s="261" t="e">
        <f t="shared" si="90"/>
        <v>#N/A</v>
      </c>
      <c r="JS8" s="261" t="e">
        <f t="shared" si="90"/>
        <v>#N/A</v>
      </c>
      <c r="JT8" s="261" t="e">
        <f t="shared" si="90"/>
        <v>#N/A</v>
      </c>
      <c r="JU8" s="261" t="e">
        <f t="shared" si="90"/>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91">IF(OZ8=1,1,0)</f>
        <v>0</v>
      </c>
      <c r="KU8" s="1">
        <f t="shared" si="91"/>
        <v>0</v>
      </c>
      <c r="KV8" s="1">
        <f t="shared" si="91"/>
        <v>0</v>
      </c>
      <c r="KW8" s="1">
        <f t="shared" si="91"/>
        <v>0</v>
      </c>
      <c r="KX8" s="1">
        <f t="shared" si="91"/>
        <v>0</v>
      </c>
      <c r="KY8" s="1">
        <f t="shared" si="91"/>
        <v>0</v>
      </c>
      <c r="KZ8" s="1">
        <f t="shared" si="91"/>
        <v>0</v>
      </c>
      <c r="LA8" s="1">
        <f t="shared" si="91"/>
        <v>0</v>
      </c>
      <c r="LB8" s="1">
        <f t="shared" si="91"/>
        <v>0</v>
      </c>
      <c r="LC8" s="1">
        <f t="shared" si="91"/>
        <v>0</v>
      </c>
      <c r="LD8" s="1">
        <f t="shared" si="91"/>
        <v>0</v>
      </c>
      <c r="LE8" s="1">
        <f t="shared" si="91"/>
        <v>0</v>
      </c>
      <c r="LF8" s="1">
        <f t="shared" si="91"/>
        <v>0</v>
      </c>
      <c r="LG8" s="1">
        <f t="shared" si="91"/>
        <v>0</v>
      </c>
      <c r="LH8" s="1">
        <f t="shared" si="91"/>
        <v>0</v>
      </c>
      <c r="LI8" s="1">
        <f t="shared" si="91"/>
        <v>0</v>
      </c>
      <c r="LJ8" s="1">
        <f t="shared" si="91"/>
        <v>0</v>
      </c>
      <c r="LK8" s="1">
        <f t="shared" si="91"/>
        <v>0</v>
      </c>
      <c r="LL8" s="1">
        <f t="shared" si="91"/>
        <v>0</v>
      </c>
      <c r="LM8" s="1">
        <f t="shared" si="91"/>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MK9" si="92">IF(AND(ABS(CG8)&gt;0,EU8=DY7,NG8&gt;0),3,NA())</f>
        <v>#N/A</v>
      </c>
      <c r="ML8" s="57" t="e">
        <f t="shared" ref="ML8" si="93">IF(AND(ABS(CH8)&gt;0,EV8=DZ7,NH8&gt;0),3,NA())</f>
        <v>#N/A</v>
      </c>
      <c r="MM8" s="57" t="e">
        <f t="shared" ref="MM8" si="94">IF(AND(ABS(CI8)&gt;0,EW8=EA7,NI8&gt;0),3,NA())</f>
        <v>#N/A</v>
      </c>
      <c r="MN8" s="57" t="e">
        <f t="shared" ref="MN8" si="95">IF(AND(ABS(CJ8)&gt;0,EX8=EB7,NJ8&gt;0),3,NA())</f>
        <v>#N/A</v>
      </c>
      <c r="MO8" s="57" t="e">
        <f t="shared" ref="MO8" si="96">IF(AND(ABS(CK8)&gt;0,EY8=EC7,NK8&gt;0),3,NA())</f>
        <v>#N/A</v>
      </c>
      <c r="MP8" s="57" t="e">
        <f t="shared" ref="MP8" si="97">IF(AND(ABS(CL8)&gt;0,EZ8=ED7,NL8&gt;0),3,NA())</f>
        <v>#N/A</v>
      </c>
      <c r="MQ8" s="57" t="e">
        <f t="shared" ref="MQ8" si="98">IF(AND(ABS(CM8)&gt;0,FA8=EE7,NM8&gt;0),3,NA())</f>
        <v>#N/A</v>
      </c>
      <c r="MR8" s="57" t="e">
        <f t="shared" ref="MR8" si="99">IF(AND(ABS(CN8)&gt;0,FB8=EF7,NN8&gt;0),3,NA())</f>
        <v>#N/A</v>
      </c>
      <c r="MS8" s="57" t="e">
        <f t="shared" ref="MS8" si="100">IF(AND(ABS(CO8)&gt;0,FC8=EG7,NO8&gt;0),3,NA())</f>
        <v>#N/A</v>
      </c>
      <c r="MT8" s="57" t="e">
        <f t="shared" ref="MT8" si="101">IF(AND(ABS(CP8)&gt;0,FD8=EH7,NP8&gt;0),3,NA())</f>
        <v>#N/A</v>
      </c>
      <c r="MU8" s="57" t="e">
        <f t="shared" ref="MU8" si="102">IF(AND(ABS(CQ8)&gt;0,FE8=EI7,NQ8&gt;0),3,NA())</f>
        <v>#N/A</v>
      </c>
      <c r="MV8" s="57" t="e">
        <f t="shared" ref="MV8" si="103">IF(AND(ABS(CR8)&gt;0,FF8=EJ7,NR8&gt;0),3,NA())</f>
        <v>#N/A</v>
      </c>
      <c r="MW8" s="57" t="e">
        <f t="shared" ref="MW8" si="104">IF(AND(ABS(CS8)&gt;0,FG8=EK7,NS8&gt;0),3,NA())</f>
        <v>#N/A</v>
      </c>
      <c r="MX8" s="57" t="e">
        <f t="shared" ref="MX8" si="105">IF(AND(ABS(CT8)&gt;0,FH8=EL7,NT8&gt;0),3,NA())</f>
        <v>#N/A</v>
      </c>
      <c r="MY8" s="57" t="e">
        <f t="shared" ref="MY8" si="106">IF(AND(ABS(CU8)&gt;0,FI8=EM7,NU8&gt;0),3,NA())</f>
        <v>#N/A</v>
      </c>
      <c r="MZ8" s="57" t="e">
        <f t="shared" ref="MZ8" si="107">IF(AND(ABS(CV8)&gt;0,FJ8=EN7,NV8&gt;0),3,NA())</f>
        <v>#N/A</v>
      </c>
      <c r="NA8" s="57" t="e">
        <f t="shared" ref="NA8" si="108">IF(AND(ABS(CW8)&gt;0,FK8=EO7,NW8&gt;0),3,NA())</f>
        <v>#N/A</v>
      </c>
      <c r="NB8" s="57" t="e">
        <f t="shared" ref="NB8" si="109">IF(AND(ABS(CX8)&gt;0,FL8=EP7,NX8&gt;0),3,NA())</f>
        <v>#N/A</v>
      </c>
      <c r="NC8" s="57" t="e">
        <f t="shared" ref="NC8" si="110">IF(AND(ABS(CY8)&gt;0,FM8=EQ7,NY8&gt;0),3,NA())</f>
        <v>#N/A</v>
      </c>
      <c r="ND8" s="57" t="e">
        <f t="shared" ref="ND8" si="111">IF(AND(ABS(CZ8)&gt;0,FN8=ER7,NZ8&gt;0),3,NA())</f>
        <v>#N/A</v>
      </c>
      <c r="NE8" s="57" t="e">
        <f t="shared" ref="NE8" si="112">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Train'!$F$35-FQ8*$C$26*'Drive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8">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MIN(FQ8,$C$16)*$C$17*1000/60/60/$C$25</f>
        <v>0</v>
      </c>
      <c r="QR8" s="57">
        <f>MIN(FR8,$C$16)*$C$17*1000/60/60/$C$25</f>
        <v>0</v>
      </c>
      <c r="QS8" s="57">
        <f>MIN(FS8,$C$16)*$C$17*1000/60/60/$C$25</f>
        <v>0</v>
      </c>
      <c r="QT8" s="57">
        <f>MIN(FT8,$C$16)*$C$17*1000/60/60/$C$25</f>
        <v>0</v>
      </c>
      <c r="QU8" s="57">
        <f>MIN(FU8,$C$16)*$C$17*1000/60/60/$C$25</f>
        <v>0</v>
      </c>
      <c r="QV8" s="57">
        <f>MIN(FV8,$C$16)*$C$17*1000/60/60/$C$25</f>
        <v>0</v>
      </c>
      <c r="QW8" s="57">
        <f>MIN(FW8,$C$16)*$C$17*1000/60/60/$C$25</f>
        <v>0</v>
      </c>
      <c r="QX8" s="57">
        <f>MIN(FX8,$C$16)*$C$17*1000/60/60/$C$25</f>
        <v>0</v>
      </c>
      <c r="QY8" s="57">
        <f>MIN(FY8,$C$16)*$C$17*1000/60/60/$C$25</f>
        <v>0</v>
      </c>
      <c r="QZ8" s="57">
        <f>MIN(FZ8,$C$16)*$C$17*1000/60/60/$C$25</f>
        <v>0</v>
      </c>
      <c r="RA8" s="57">
        <f>MIN(GA8,$C$16)*$C$17*1000/60/60/$C$25</f>
        <v>0</v>
      </c>
      <c r="RB8" s="57">
        <f>MIN(GB8,$C$16)*$C$17*1000/60/60/$C$25</f>
        <v>0</v>
      </c>
      <c r="RC8" s="57">
        <f>MIN(GC8,$C$16)*$C$17*1000/60/60/$C$25</f>
        <v>0</v>
      </c>
      <c r="RD8" s="57">
        <f>MIN(GD8,$C$16)*$C$17*1000/60/60/$C$25</f>
        <v>0</v>
      </c>
      <c r="RE8" s="57">
        <f>MIN(GE8,$C$16)*$C$17*1000/60/60/$C$25</f>
        <v>0</v>
      </c>
      <c r="RF8" s="57">
        <f>MIN(GF8,$C$16)*$C$17*1000/60/60/$C$25</f>
        <v>0</v>
      </c>
      <c r="RG8" s="57">
        <f>MIN(GG8,$C$16)*$C$17*1000/60/60/$C$25</f>
        <v>0</v>
      </c>
      <c r="RH8" s="57">
        <f>MIN(GH8,$C$16)*$C$17*1000/60/60/$C$25</f>
        <v>0</v>
      </c>
      <c r="RI8" s="57">
        <f>MIN(GI8,$C$16)*$C$17*1000/60/60/$C$25</f>
        <v>0</v>
      </c>
      <c r="RJ8" s="57">
        <f>MIN(GJ8,$C$16)*$C$17*1000/60/60/$C$25</f>
        <v>0</v>
      </c>
      <c r="RK8" s="57">
        <f>MIN(GK8,$C$16)*$C$17*1000/60/60/$C$25</f>
        <v>0</v>
      </c>
      <c r="RL8" s="148">
        <f>QP8</f>
        <v>0</v>
      </c>
    </row>
    <row r="9" spans="1:480" x14ac:dyDescent="0.2">
      <c r="A9" s="7"/>
      <c r="B9" s="70" t="s">
        <v>89</v>
      </c>
      <c r="C9" s="71">
        <f>('Drive Train'!F35-C7)/C8</f>
        <v>1.0183333333333333</v>
      </c>
      <c r="D9" s="5"/>
      <c r="E9" s="6"/>
      <c r="P9" s="5"/>
      <c r="R9" s="63">
        <f t="shared" ref="R9:R72" si="113">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14">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2"/>
        <v>0.04</v>
      </c>
      <c r="BK9" s="2">
        <f>IF(OR(KS8=1,AND($C$39=Motors!$C$31,OY8=1)),0,IF(NG9=0,-(CG8+$C$15)/($C$14-$C$15)*$C$12,($C$11*S9-AO9)/($C$11*S9)*$C$12*S9))</f>
        <v>2.3750161290322582</v>
      </c>
      <c r="BL9" s="2">
        <f>IF(OR(KT8=1,AND($C$39=Motors!$C$31,OZ8=1)),0,IF(NH9=0,-(CH8+$C$15)/($C$14-$C$15)*$C$12,($C$11*T9-AP9)/($C$11*T9)*$C$12*T9))</f>
        <v>2.3750161290322582</v>
      </c>
      <c r="BM9" s="2">
        <f>IF(OR(KU8=1,AND($C$39=Motors!$C$31,PA8=1)),0,IF(NI9=0,-(CI8+$C$15)/($C$14-$C$15)*$C$12,($C$11*U9-AQ9)/($C$11*U9)*$C$12*U9))</f>
        <v>2.3750161290322582</v>
      </c>
      <c r="BN9" s="2">
        <f>IF(OR(KV8=1,AND($C$39=Motors!$C$31,PB8=1)),0,IF(NJ9=0,-(CJ8+$C$15)/($C$14-$C$15)*$C$12,($C$11*V9-AR9)/($C$11*V9)*$C$12*V9))</f>
        <v>2.3750161290322582</v>
      </c>
      <c r="BO9" s="2">
        <f>IF(OR(KW8=1,AND($C$39=Motors!$C$31,PC8=1)),0,IF(NK9=0,-(CK8+$C$15)/($C$14-$C$15)*$C$12,($C$11*W9-AS9)/($C$11*W9)*$C$12*W9))</f>
        <v>2.3750161290322582</v>
      </c>
      <c r="BP9" s="2">
        <f>IF(OR(KX8=1,AND($C$39=Motors!$C$31,PD8=1)),0,IF(NL9=0,-(CL8+$C$15)/($C$14-$C$15)*$C$12,($C$11*X9-AT9)/($C$11*X9)*$C$12*X9))</f>
        <v>2.3750161290322582</v>
      </c>
      <c r="BQ9" s="2">
        <f>IF(OR(KY8=1,AND($C$39=Motors!$C$31,PE8=1)),0,IF(NM9=0,-(CM8+$C$15)/($C$14-$C$15)*$C$12,($C$11*Y9-AU9)/($C$11*Y9)*$C$12*Y9))</f>
        <v>2.3750161290322582</v>
      </c>
      <c r="BR9" s="2">
        <f>IF(OR(KZ8=1,AND($C$39=Motors!$C$31,PF8=1)),0,IF(NN9=0,-(CN8+$C$15)/($C$14-$C$15)*$C$12,($C$11*Z9-AV9)/($C$11*Z9)*$C$12*Z9))</f>
        <v>2.3750161290322582</v>
      </c>
      <c r="BS9" s="2">
        <f>IF(OR(LA8=1,AND($C$39=Motors!$C$31,PG8=1)),0,IF(NO9=0,-(CO8+$C$15)/($C$14-$C$15)*$C$12,($C$11*AA9-AW9)/($C$11*AA9)*$C$12*AA9))</f>
        <v>2.3750161290322582</v>
      </c>
      <c r="BT9" s="2">
        <f>IF(OR(LB8=1,AND($C$39=Motors!$C$31,PH8=1)),0,IF(NP9=0,-(CP8+$C$15)/($C$14-$C$15)*$C$12,($C$11*AB9-AX9)/($C$11*AB9)*$C$12*AB9))</f>
        <v>2.3750161290322582</v>
      </c>
      <c r="BU9" s="2">
        <f>IF(OR(LC8=1,AND($C$39=Motors!$C$31,PI8=1)),0,IF(NQ9=0,-(CQ8+$C$15)/($C$14-$C$15)*$C$12,($C$11*AC9-AY9)/($C$11*AC9)*$C$12*AC9))</f>
        <v>2.3750161290322582</v>
      </c>
      <c r="BV9" s="2">
        <f>IF(OR(LD8=1,AND($C$39=Motors!$C$31,PJ8=1)),0,IF(NR9=0,-(CR8+$C$15)/($C$14-$C$15)*$C$12,($C$11*AD9-AZ9)/($C$11*AD9)*$C$12*AD9))</f>
        <v>2.3750161290322582</v>
      </c>
      <c r="BW9" s="2">
        <f>IF(OR(LE8=1,AND($C$39=Motors!$C$31,PK8=1)),0,IF(NS9=0,-(CS8+$C$15)/($C$14-$C$15)*$C$12,($C$11*AE9-BA9)/($C$11*AE9)*$C$12*AE9))</f>
        <v>2.3750161290322582</v>
      </c>
      <c r="BX9" s="2">
        <f>IF(OR(LF8=1,AND($C$39=Motors!$C$31,PL8=1)),0,IF(NT9=0,-(CT8+$C$15)/($C$14-$C$15)*$C$12,($C$11*AF9-BB9)/($C$11*AF9)*$C$12*AF9))</f>
        <v>2.3750161290322582</v>
      </c>
      <c r="BY9" s="2">
        <f>IF(OR(LG8=1,AND($C$39=Motors!$C$31,PM8=1)),0,IF(NU9=0,-(CU8+$C$15)/($C$14-$C$15)*$C$12,($C$11*AG9-BC9)/($C$11*AG9)*$C$12*AG9))</f>
        <v>2.3750161290322582</v>
      </c>
      <c r="BZ9" s="2">
        <f>IF(OR(LH8=1,AND($C$39=Motors!$C$31,PN8=1)),0,IF(NV9=0,-(CV8+$C$15)/($C$14-$C$15)*$C$12,($C$11*AH9-BD9)/($C$11*AH9)*$C$12*AH9))</f>
        <v>2.3750161290322582</v>
      </c>
      <c r="CA9" s="2">
        <f>IF(OR(LI8=1,AND($C$39=Motors!$C$31,PO8=1)),0,IF(NW9=0,-(CW8+$C$15)/($C$14-$C$15)*$C$12,($C$11*AI9-BE9)/($C$11*AI9)*$C$12*AI9))</f>
        <v>2.3750161290322582</v>
      </c>
      <c r="CB9" s="2">
        <f>IF(OR(LJ8=1,AND($C$39=Motors!$C$31,PP8=1)),0,IF(NX9=0,-(CX8+$C$15)/($C$14-$C$15)*$C$12,($C$11*AJ9-BF9)/($C$11*AJ9)*$C$12*AJ9))</f>
        <v>2.3750161290322582</v>
      </c>
      <c r="CC9" s="2">
        <f>IF(OR(LK8=1,AND($C$39=Motors!$C$31,PQ8=1)),0,IF(NY9=0,-(CY8+$C$15)/($C$14-$C$15)*$C$12,($C$11*AK9-BG9)/($C$11*AK9)*$C$12*AK9))</f>
        <v>2.3750161290322582</v>
      </c>
      <c r="CD9" s="2">
        <f>IF(OR(LL8=1,AND($C$39=Motors!$C$31,PR8=1)),0,IF(NZ9=0,-(CZ8+$C$15)/($C$14-$C$15)*$C$12,($C$11*AL9-BH9)/($C$11*AL9)*$C$12*AL9))</f>
        <v>2.3750161290322582</v>
      </c>
      <c r="CE9" s="2">
        <f>IF(OR(LM8=1,AND($C$39=Motors!$C$31,PS8=1)),0,IF(OA9=0,-(DA8+$C$15)/($C$14-$C$15)*$C$12,($C$11*AM9-BI9)/($C$11*AM9)*$C$12*AM9))</f>
        <v>2.3750161290322582</v>
      </c>
      <c r="CF9" s="61">
        <f t="shared" si="64"/>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15">CF9</f>
        <v>0.04</v>
      </c>
      <c r="DC9" s="57">
        <f t="shared" si="65"/>
        <v>50</v>
      </c>
      <c r="DD9" s="57">
        <f t="shared" si="66"/>
        <v>50</v>
      </c>
      <c r="DE9" s="57">
        <f t="shared" si="67"/>
        <v>50</v>
      </c>
      <c r="DF9" s="57">
        <f t="shared" si="68"/>
        <v>50</v>
      </c>
      <c r="DG9" s="57">
        <f t="shared" si="69"/>
        <v>50</v>
      </c>
      <c r="DH9" s="57">
        <f t="shared" si="70"/>
        <v>50</v>
      </c>
      <c r="DI9" s="57">
        <f t="shared" si="71"/>
        <v>50</v>
      </c>
      <c r="DJ9" s="57">
        <f t="shared" si="72"/>
        <v>50</v>
      </c>
      <c r="DK9" s="57">
        <f t="shared" si="73"/>
        <v>50</v>
      </c>
      <c r="DL9" s="57">
        <f t="shared" si="74"/>
        <v>50</v>
      </c>
      <c r="DM9" s="57">
        <f t="shared" si="75"/>
        <v>50</v>
      </c>
      <c r="DN9" s="57">
        <f t="shared" si="76"/>
        <v>25</v>
      </c>
      <c r="DO9" s="57">
        <f t="shared" si="77"/>
        <v>30</v>
      </c>
      <c r="DP9" s="57">
        <f t="shared" si="78"/>
        <v>35</v>
      </c>
      <c r="DQ9" s="57">
        <f t="shared" si="79"/>
        <v>40</v>
      </c>
      <c r="DR9" s="57">
        <f t="shared" si="80"/>
        <v>45</v>
      </c>
      <c r="DS9" s="57">
        <f t="shared" si="81"/>
        <v>50</v>
      </c>
      <c r="DT9" s="57">
        <f t="shared" si="82"/>
        <v>55</v>
      </c>
      <c r="DU9" s="57">
        <f t="shared" si="83"/>
        <v>60</v>
      </c>
      <c r="DV9" s="57">
        <f t="shared" si="84"/>
        <v>65</v>
      </c>
      <c r="DW9" s="57">
        <f t="shared" si="85"/>
        <v>70</v>
      </c>
      <c r="DX9" s="61">
        <f t="shared" ref="DX9:DX72" si="116">DB9</f>
        <v>0.04</v>
      </c>
      <c r="DY9" s="2">
        <f>IF(OY9=0,($C$23/0.4536*IF(ISNA(MK8),'Drive Train'!$F$16,'Drive Train'!$F$17)*4.448*$C$24/$C$26*$C$25*S$6)*SIGN(BK9),BK9)</f>
        <v>0.89350858180984372</v>
      </c>
      <c r="DZ9" s="2">
        <f>IF(OZ9=0,($C$23/0.4536*IF(ISNA(ML8),'Drive Train'!$F$16,'Drive Train'!$F$17)*4.448*$C$24/$C$26*$C$25*T$6)*SIGN(BL9),BL9)</f>
        <v>3.1911020778922987</v>
      </c>
      <c r="EA9" s="2">
        <f>IF(PA9=0,($C$23/0.4536*IF(ISNA(MM8),'Drive Train'!$F$16,'Drive Train'!$F$17)*4.448*$C$24/$C$26*$C$25*U$6)*SIGN(BM9),BM9)</f>
        <v>2.1014574659290748</v>
      </c>
      <c r="EB9" s="2">
        <f>IF(PB9=0,($C$23/0.4536*IF(ISNA(MN8),'Drive Train'!$F$16,'Drive Train'!$F$17)*4.448*$C$24/$C$26*$C$25*V$6)*SIGN(BN9),BN9)</f>
        <v>1.5665410200562195</v>
      </c>
      <c r="EC9" s="2">
        <f>IF(PC9=0,($C$23/0.4536*IF(ISNA(MO8),'Drive Train'!$F$16,'Drive Train'!$F$17)*4.448*$C$24/$C$26*$C$25*W$6)*SIGN(BO9),BO9)</f>
        <v>1.248692117436117</v>
      </c>
      <c r="ED9" s="2">
        <f>IF(PD9=0,($C$23/0.4536*IF(ISNA(MP8),'Drive Train'!$F$16,'Drive Train'!$F$17)*4.448*$C$24/$C$26*$C$25*X$6)*SIGN(BP9),BP9)</f>
        <v>1.0380693506396637</v>
      </c>
      <c r="EE9" s="2">
        <f>IF(PE9=0,($C$23/0.4536*IF(ISNA(MQ8),'Drive Train'!$F$16,'Drive Train'!$F$17)*4.448*$C$24/$C$26*$C$25*Y$6)*SIGN(BQ9),BQ9)</f>
        <v>0.88824490827929981</v>
      </c>
      <c r="EF9" s="2">
        <f>IF(PF9=0,($C$23/0.4536*IF(ISNA(MR8),'Drive Train'!$F$16,'Drive Train'!$F$17)*4.448*$C$24/$C$26*$C$25*Z$6)*SIGN(BR9),BR9)</f>
        <v>0.77621401894677544</v>
      </c>
      <c r="EG9" s="2">
        <f>IF(PG9=0,($C$23/0.4536*IF(ISNA(MS8),'Drive Train'!$F$16,'Drive Train'!$F$17)*4.448*$C$24/$C$26*$C$25*AA$6)*SIGN(BS9),BS9)</f>
        <v>0.68927804882473664</v>
      </c>
      <c r="EH9" s="2">
        <f>IF(PH9=0,($C$23/0.4536*IF(ISNA(MT8),'Drive Train'!$F$16,'Drive Train'!$F$17)*4.448*$C$24/$C$26*$C$25*AB$6)*SIGN(BT9),BT9)</f>
        <v>0.61985436045389986</v>
      </c>
      <c r="EI9" s="2">
        <f>IF(PI9=0,($C$23/0.4536*IF(ISNA(MU8),'Drive Train'!$F$16,'Drive Train'!$F$17)*4.448*$C$24/$C$26*$C$25*AC$6)*SIGN(BU9),BU9)</f>
        <v>0.56313566080452337</v>
      </c>
      <c r="EJ9" s="2">
        <f>IF(PJ9=0,($C$23/0.4536*IF(ISNA(MV8),'Drive Train'!$F$16,'Drive Train'!$F$17)*4.448*$C$24/$C$26*$C$25*AD$6)*SIGN(BV9),BV9)</f>
        <v>0.89350858180984372</v>
      </c>
      <c r="EK9" s="2">
        <f>IF(PK9=0,($C$23/0.4536*IF(ISNA(MW8),'Drive Train'!$F$16,'Drive Train'!$F$17)*4.448*$C$24/$C$26*$C$25*AE$6)*SIGN(BW9),BW9)</f>
        <v>0.89350858180984372</v>
      </c>
      <c r="EL9" s="2">
        <f>IF(PL9=0,($C$23/0.4536*IF(ISNA(MX8),'Drive Train'!$F$16,'Drive Train'!$F$17)*4.448*$C$24/$C$26*$C$25*AF$6)*SIGN(BX9),BX9)</f>
        <v>0.89350858180984372</v>
      </c>
      <c r="EM9" s="2">
        <f>IF(PM9=0,($C$23/0.4536*IF(ISNA(MY8),'Drive Train'!$F$16,'Drive Train'!$F$17)*4.448*$C$24/$C$26*$C$25*AG$6)*SIGN(BY9),BY9)</f>
        <v>0.89350858180984372</v>
      </c>
      <c r="EN9" s="2">
        <f>IF(PN9=0,($C$23/0.4536*IF(ISNA(MZ8),'Drive Train'!$F$16,'Drive Train'!$F$17)*4.448*$C$24/$C$26*$C$25*AH$6)*SIGN(BZ9),BZ9)</f>
        <v>0.89350858180984372</v>
      </c>
      <c r="EO9" s="2">
        <f>IF(PO9=0,($C$23/0.4536*IF(ISNA(NA8),'Drive Train'!$F$16,'Drive Train'!$F$17)*4.448*$C$24/$C$26*$C$25*AI$6)*SIGN(CA9),CA9)</f>
        <v>0.89350858180984372</v>
      </c>
      <c r="EP9" s="2">
        <f>IF(PP9=0,($C$23/0.4536*IF(ISNA(NB8),'Drive Train'!$F$16,'Drive Train'!$F$17)*4.448*$C$24/$C$26*$C$25*AJ$6)*SIGN(CB9),CB9)</f>
        <v>0.89350858180984372</v>
      </c>
      <c r="EQ9" s="2">
        <f>IF(PQ9=0,($C$23/0.4536*IF(ISNA(NC8),'Drive Train'!$F$16,'Drive Train'!$F$17)*4.448*$C$24/$C$26*$C$25*AK$6)*SIGN(CC9),CC9)</f>
        <v>0.89350858180984372</v>
      </c>
      <c r="ER9" s="2">
        <f>IF(PR9=0,($C$23/0.4536*IF(ISNA(ND8),'Drive Train'!$F$16,'Drive Train'!$F$17)*4.448*$C$24/$C$26*$C$25*AL$6)*SIGN(CD9),CD9)</f>
        <v>0.89350858180984372</v>
      </c>
      <c r="ES9" s="2">
        <f>IF(PS9=0,($C$23/0.4536*IF(ISNA(NE8),'Drive Train'!$F$16,'Drive Train'!$F$17)*4.448*$C$24/$C$26*$C$25*AM$6)*SIGN(CE9),CE9)</f>
        <v>0.89350858180984372</v>
      </c>
      <c r="ET9" s="61">
        <f t="shared" si="87"/>
        <v>0.04</v>
      </c>
      <c r="EU9" s="260">
        <f>MAX(MIN(IF(AND(OY8=1,NG9&lt;0),-1,1)*(DC9-$C$15)/($C$14-$C$15)*$C$12-$C$33*LO9/AO$6 -  OY8*$C$33,DY8),MAX(EU$8:EU8)*-1)</f>
        <v>0.87157915482968151</v>
      </c>
      <c r="EV9" s="260">
        <f>MAX(MIN(IF(AND(OZ8=1,NH9&lt;0),-1,1)*(DD9-$C$15)/($C$14-$C$15)*$C$12-$C$33*LP9/AP$6 -  OZ8*$C$33,DZ8),MAX(EV$8:EV8)*-1)</f>
        <v>0.87157915482968151</v>
      </c>
      <c r="EW9" s="260">
        <f>MAX(MIN(IF(AND(PA8=1,NI9&lt;0),-1,1)*(DE9-$C$15)/($C$14-$C$15)*$C$12-$C$33*LQ9/AQ$6 -  PA8*$C$33,EA8),MAX(EW$8:EW8)*-1)</f>
        <v>0.87157915482968151</v>
      </c>
      <c r="EX9" s="260">
        <f>MAX(MIN(IF(AND(PB8=1,NJ9&lt;0),-1,1)*(DF9-$C$15)/($C$14-$C$15)*$C$12-$C$33*LR9/AR$6 -  PB8*$C$33,EB8),MAX(EX$8:EX8)*-1)</f>
        <v>0.87157915482968151</v>
      </c>
      <c r="EY9" s="260">
        <f>MAX(MIN(IF(AND(PC8=1,NK9&lt;0),-1,1)*(DG9-$C$15)/($C$14-$C$15)*$C$12-$C$33*LS9/AS$6 -  PC8*$C$33,EC8),MAX(EY$8:EY8)*-1)</f>
        <v>0.87157915482968151</v>
      </c>
      <c r="EZ9" s="260">
        <f>MAX(MIN(IF(AND(PD8=1,NL9&lt;0),-1,1)*(DH9-$C$15)/($C$14-$C$15)*$C$12-$C$33*LT9/AT$6 -  PD8*$C$33,ED8),MAX(EZ$8:EZ8)*-1)</f>
        <v>0.87157915482968151</v>
      </c>
      <c r="FA9" s="260">
        <f>MAX(MIN(IF(AND(PE8=1,NM9&lt;0),-1,1)*(DI9-$C$15)/($C$14-$C$15)*$C$12-$C$33*LU9/AU$6 -  PE8*$C$33,EE8),MAX(FA$8:FA8)*-1)</f>
        <v>0.87157915482968151</v>
      </c>
      <c r="FB9" s="260">
        <f>MAX(MIN(IF(AND(PF8=1,NN9&lt;0),-1,1)*(DJ9-$C$15)/($C$14-$C$15)*$C$12-$C$33*LV9/AV$6 -  PF8*$C$33,EF8),MAX(FB$8:FB8)*-1)</f>
        <v>0.77621401894677555</v>
      </c>
      <c r="FC9" s="260">
        <f>MAX(MIN(IF(AND(PG8=1,NO9&lt;0),-1,1)*(DK9-$C$15)/($C$14-$C$15)*$C$12-$C$33*LW9/AW$6 -  PG8*$C$33,EG8),MAX(FC$8:FC8)*-1)</f>
        <v>0.68927804882473676</v>
      </c>
      <c r="FD9" s="260">
        <f>MAX(MIN(IF(AND(PH8=1,NP9&lt;0),-1,1)*(DL9-$C$15)/($C$14-$C$15)*$C$12-$C$33*LX9/AX$6 -  PH8*$C$33,EH8),MAX(FD$8:FD8)*-1)</f>
        <v>0.61985436045389986</v>
      </c>
      <c r="FE9" s="260">
        <f>MAX(MIN(IF(AND(PI8=1,NQ9&lt;0),-1,1)*(DM9-$C$15)/($C$14-$C$15)*$C$12-$C$33*LY9/AY$6 -  PI8*$C$33,EI8),MAX(FE$8:FE8)*-1)</f>
        <v>0.56313566080452337</v>
      </c>
      <c r="FF9" s="260">
        <f>MAX(MIN(IF(AND(PJ8=1,NR9&lt;0),-1,1)*(DN9-$C$15)/($C$14-$C$15)*$C$12-$C$33*LZ9/AZ$6 -  PJ8*$C$33,EJ8),MAX(FF$8:FF8)*-1)</f>
        <v>0.41043104273050707</v>
      </c>
      <c r="FG9" s="260">
        <f>MAX(MIN(IF(AND(PK8=1,NS9&lt;0),-1,1)*(DO9-$C$15)/($C$14-$C$15)*$C$12-$C$33*MA9/BA$6 -  PK8*$C$33,EK8),MAX(FG$8:FG8)*-1)</f>
        <v>0.50266066515034202</v>
      </c>
      <c r="FH9" s="260">
        <f>MAX(MIN(IF(AND(PL8=1,NT9&lt;0),-1,1)*(DP9-$C$15)/($C$14-$C$15)*$C$12-$C$33*MB9/BB$6 -  PL8*$C$33,EL8),MAX(FH$8:FH8)*-1)</f>
        <v>0.59489028757017692</v>
      </c>
      <c r="FI9" s="260">
        <f>MAX(MIN(IF(AND(PM8=1,NU9&lt;0),-1,1)*(DQ9-$C$15)/($C$14-$C$15)*$C$12-$C$33*MC9/BC$6 -  PM8*$C$33,EM8),MAX(FI$8:FI8)*-1)</f>
        <v>0.68711990999001171</v>
      </c>
      <c r="FJ9" s="260">
        <f>MAX(MIN(IF(AND(PN8=1,NV9&lt;0),-1,1)*(DR9-$C$15)/($C$14-$C$15)*$C$12-$C$33*MD9/BD$6 -  PN8*$C$33,EN8),MAX(FJ$8:FJ8)*-1)</f>
        <v>0.77934953240984672</v>
      </c>
      <c r="FK9" s="260">
        <f>MAX(MIN(IF(AND(PO8=1,NW9&lt;0),-1,1)*(DS9-$C$15)/($C$14-$C$15)*$C$12-$C$33*ME9/BE$6 -  PO8*$C$33,EO8),MAX(FK$8:FK8)*-1)</f>
        <v>0.87157915482968151</v>
      </c>
      <c r="FL9" s="260">
        <f>MAX(MIN(IF(AND(PP8=1,NX9&lt;0),-1,1)*(DT9-$C$15)/($C$14-$C$15)*$C$12-$C$33*MF9/BF$6 -  PP8*$C$33,EP8),MAX(FL$8:FL8)*-1)</f>
        <v>0.89350858180984383</v>
      </c>
      <c r="FM9" s="260">
        <f>MAX(MIN(IF(AND(PQ8=1,NY9&lt;0),-1,1)*(DU9-$C$15)/($C$14-$C$15)*$C$12-$C$33*MG9/BG$6 -  PQ8*$C$33,EQ8),MAX(FM$8:FM8)*-1)</f>
        <v>0.89350858180984383</v>
      </c>
      <c r="FN9" s="260">
        <f>MAX(MIN(IF(AND(PR8=1,NZ9&lt;0),-1,1)*(DV9-$C$15)/($C$14-$C$15)*$C$12-$C$33*MH9/BH$6 -  PR8*$C$33,ER8),MAX(FN$8:FN8)*-1)</f>
        <v>0.89350858180984383</v>
      </c>
      <c r="FO9" s="260">
        <f>MAX(MIN(IF(AND(PS8=1,OA9&lt;0),-1,1)*(DW9-$C$15)/($C$14-$C$15)*$C$12-$C$33*MI9/BI$6 -  PS8*$C$33,ES8),MAX(FO$8:FO8)*-1)</f>
        <v>0.89350858180984383</v>
      </c>
      <c r="FP9" s="61">
        <f t="shared" ref="FP9:FP72" si="117">DX9</f>
        <v>0.04</v>
      </c>
      <c r="FQ9" s="261">
        <f>IF(AND(KS9=1,OY9=1),0,MIN((ABS(($C$14-$C$15)*EU9/$C$12/$C$25)+$C$15)/$C$25,DC9))</f>
        <v>50</v>
      </c>
      <c r="FR9" s="261">
        <f>IF(AND(KT9=1,OZ9=1),0,MIN((ABS(($C$14-$C$15)*EV9/$C$12/$C$25)+$C$15)/$C$25,DD9))</f>
        <v>50</v>
      </c>
      <c r="FS9" s="261">
        <f>IF(AND(KU9=1,PA9=1),0,MIN((ABS(($C$14-$C$15)*EW9/$C$12/$C$25)+$C$15)/$C$25,DE9))</f>
        <v>50</v>
      </c>
      <c r="FT9" s="261">
        <f>IF(AND(KV9=1,PB9=1),0,MIN((ABS(($C$14-$C$15)*EX9/$C$12/$C$25)+$C$15)/$C$25,DF9))</f>
        <v>50</v>
      </c>
      <c r="FU9" s="261">
        <f>IF(AND(KW9=1,PC9=1),0,MIN((ABS(($C$14-$C$15)*EY9/$C$12/$C$25)+$C$15)/$C$25,DG9))</f>
        <v>50</v>
      </c>
      <c r="FV9" s="261">
        <f>IF(AND(KX9=1,PD9=1),0,MIN((ABS(($C$14-$C$15)*EZ9/$C$12/$C$25)+$C$15)/$C$25,DH9))</f>
        <v>50</v>
      </c>
      <c r="FW9" s="261">
        <f>IF(AND(KY9=1,PE9=1),0,MIN((ABS(($C$14-$C$15)*FA9/$C$12/$C$25)+$C$15)/$C$25,DI9))</f>
        <v>50</v>
      </c>
      <c r="FX9" s="261">
        <f>IF(AND(KZ9=1,PF9=1),0,MIN((ABS(($C$14-$C$15)*FB9/$C$12/$C$25)+$C$15)/$C$25,DJ9))</f>
        <v>50</v>
      </c>
      <c r="FY9" s="261">
        <f>IF(AND(LA9=1,PG9=1),0,MIN((ABS(($C$14-$C$15)*FC9/$C$12/$C$25)+$C$15)/$C$25,DK9))</f>
        <v>50</v>
      </c>
      <c r="FZ9" s="261">
        <f>IF(AND(LB9=1,PH9=1),0,MIN((ABS(($C$14-$C$15)*FD9/$C$12/$C$25)+$C$15)/$C$25,DL9))</f>
        <v>50</v>
      </c>
      <c r="GA9" s="261">
        <f>IF(AND(LC9=1,PI9=1),0,MIN((ABS(($C$14-$C$15)*FE9/$C$12/$C$25)+$C$15)/$C$25,DM9))</f>
        <v>50</v>
      </c>
      <c r="GB9" s="261">
        <f>IF(AND(LD9=1,PJ9=1),0,MIN((ABS(($C$14-$C$15)*FF9/$C$12/$C$25)+$C$15)/$C$25,DN9))</f>
        <v>25</v>
      </c>
      <c r="GC9" s="261">
        <f>IF(AND(LE9=1,PK9=1),0,MIN((ABS(($C$14-$C$15)*FG9/$C$12/$C$25)+$C$15)/$C$25,DO9))</f>
        <v>30</v>
      </c>
      <c r="GD9" s="261">
        <f>IF(AND(LF9=1,PL9=1),0,MIN((ABS(($C$14-$C$15)*FH9/$C$12/$C$25)+$C$15)/$C$25,DP9))</f>
        <v>35</v>
      </c>
      <c r="GE9" s="261">
        <f>IF(AND(LG9=1,PM9=1),0,MIN((ABS(($C$14-$C$15)*FI9/$C$12/$C$25)+$C$15)/$C$25,DQ9))</f>
        <v>40</v>
      </c>
      <c r="GF9" s="261">
        <f>IF(AND(LH9=1,PN9=1),0,MIN((ABS(($C$14-$C$15)*FJ9/$C$12/$C$25)+$C$15)/$C$25,DR9))</f>
        <v>45</v>
      </c>
      <c r="GG9" s="261">
        <f>IF(AND(LI9=1,PO9=1),0,MIN((ABS(($C$14-$C$15)*FK9/$C$12/$C$25)+$C$15)/$C$25,DS9))</f>
        <v>50</v>
      </c>
      <c r="GH9" s="261">
        <f>IF(AND(LJ9=1,PP9=1),0,MIN((ABS(($C$14-$C$15)*FL9/$C$12/$C$25)+$C$15)/$C$25,DT9))</f>
        <v>55</v>
      </c>
      <c r="GI9" s="261">
        <f>IF(AND(LK9=1,PQ9=1),0,MIN((ABS(($C$14-$C$15)*FM9/$C$12/$C$25)+$C$15)/$C$25,DU9))</f>
        <v>60</v>
      </c>
      <c r="GJ9" s="261">
        <f>IF(AND(LL9=1,PR9=1),0,MIN((ABS(($C$14-$C$15)*FN9/$C$12/$C$25)+$C$15)/$C$25,DV9))</f>
        <v>65</v>
      </c>
      <c r="GK9" s="261">
        <f>IF(AND(LM9=1,PS9=1),0,MIN((ABS(($C$14-$C$15)*FO9/$C$12/$C$25)+$C$15)/$C$25,DW9))</f>
        <v>70</v>
      </c>
      <c r="GL9" s="61">
        <f t="shared" ref="GL9:GL72" si="118">ET9</f>
        <v>0.04</v>
      </c>
      <c r="GM9" s="57">
        <f>IF(AND(KS8=1,OY8=1),0,EU9*$C$26/S$6/$C$24/$C$23*3.39*$C$25)</f>
        <v>20.240994576688525</v>
      </c>
      <c r="GN9" s="57">
        <f>IF(AND(KT8=1,OZ8=1),0,EV9*$C$26/T$6/$C$24/$C$23*3.39*$C$25)</f>
        <v>5.667478481472787</v>
      </c>
      <c r="GO9" s="57">
        <f>IF(AND(KU8=1,PA8=1),0,EW9*$C$26/U$6/$C$24/$C$23*3.39*$C$25)</f>
        <v>8.6061710274216416</v>
      </c>
      <c r="GP9" s="57">
        <f>IF(AND(KV8=1,PB8=1),0,EX9*$C$26/V$6/$C$24/$C$23*3.39*$C$25)</f>
        <v>11.544863573370494</v>
      </c>
      <c r="GQ9" s="57">
        <f>IF(AND(KW8=1,PC8=1),0,EY9*$C$26/W$6/$C$24/$C$23*3.39*$C$25)</f>
        <v>14.483556119319346</v>
      </c>
      <c r="GR9" s="57">
        <f>IF(AND(KX8=1,PD8=1),0,EZ9*$C$26/X$6/$C$24/$C$23*3.39*$C$25)</f>
        <v>17.422248665268199</v>
      </c>
      <c r="GS9" s="57">
        <f>IF(AND(KY8=1,PE8=1),0,FA9*$C$26/Y$6/$C$24/$C$23*3.39*$C$25)</f>
        <v>20.360941211217053</v>
      </c>
      <c r="GT9" s="57">
        <f>IF(AND(KZ8=1,PF8=1),0,FB9*$C$26/Z$6/$C$24/$C$23*3.39*$C$25)</f>
        <v>20.75026950612634</v>
      </c>
      <c r="GU9" s="57">
        <f>IF(AND(LA8=1,PG8=1),0,FC9*$C$26/AA$6/$C$24/$C$23*3.39*$C$25)</f>
        <v>20.75026950612634</v>
      </c>
      <c r="GV9" s="57">
        <f>IF(AND(LB8=1,PH8=1),0,FD9*$C$26/AB$6/$C$24/$C$23*3.39*$C$25)</f>
        <v>20.750269506126333</v>
      </c>
      <c r="GW9" s="57">
        <f>IF(AND(LC8=1,PI8=1),0,FE9*$C$26/AC$6/$C$24/$C$23*3.39*$C$25)</f>
        <v>20.750269506126333</v>
      </c>
      <c r="GX9" s="57">
        <f>IF(AND(LD8=1,PJ8=1),0,FF9*$C$26/AD$6/$C$24/$C$23*3.39*$C$25)</f>
        <v>9.5315869637063724</v>
      </c>
      <c r="GY9" s="57">
        <f>IF(AND(LE8=1,PK8=1),0,FG9*$C$26/AE$6/$C$24/$C$23*3.39*$C$25)</f>
        <v>11.673468486302806</v>
      </c>
      <c r="GZ9" s="57">
        <f>IF(AND(LF8=1,PL8=1),0,FH9*$C$26/AF$6/$C$24/$C$23*3.39*$C$25)</f>
        <v>13.815350008899237</v>
      </c>
      <c r="HA9" s="57">
        <f>IF(AND(LG8=1,PM8=1),0,FI9*$C$26/AG$6/$C$24/$C$23*3.39*$C$25)</f>
        <v>15.957231531495665</v>
      </c>
      <c r="HB9" s="57">
        <f>IF(AND(LH8=1,PN8=1),0,FJ9*$C$26/AH$6/$C$24/$C$23*3.39*$C$25)</f>
        <v>18.099113054092101</v>
      </c>
      <c r="HC9" s="57">
        <f>IF(AND(LI8=1,PO8=1),0,FK9*$C$26/AI$6/$C$24/$C$23*3.39*$C$25)</f>
        <v>20.240994576688525</v>
      </c>
      <c r="HD9" s="57">
        <f>IF(AND(LJ8=1,PP8=1),0,FL9*$C$26/AJ$6/$C$24/$C$23*3.39*$C$25)</f>
        <v>20.750269506126333</v>
      </c>
      <c r="HE9" s="57">
        <f>IF(AND(LK8=1,PQ8=1),0,FM9*$C$26/AK$6/$C$24/$C$23*3.39*$C$25)</f>
        <v>20.750269506126333</v>
      </c>
      <c r="HF9" s="57">
        <f>IF(AND(LL8=1,PR8=1),0,FN9*$C$26/AL$6/$C$24/$C$23*3.39*$C$25)</f>
        <v>20.750269506126333</v>
      </c>
      <c r="HG9" s="57">
        <f>IF(AND(LM8=1,PS8=1),0,FO9*$C$26/AM$6/$C$24/$C$23*3.39*$C$25)</f>
        <v>20.750269506126333</v>
      </c>
      <c r="HH9" s="61">
        <f t="shared" ref="HH9:HH72" si="119">FP9</f>
        <v>0.04</v>
      </c>
      <c r="HI9" s="57">
        <f t="shared" ref="HI9:HI72" si="120">ABS(GM9)</f>
        <v>20.240994576688525</v>
      </c>
      <c r="HJ9" s="57">
        <f t="shared" ref="HJ9:HJ72" si="121">ABS(GN9)</f>
        <v>5.667478481472787</v>
      </c>
      <c r="HK9" s="57">
        <f t="shared" ref="HK9:HK72" si="122">ABS(GO9)</f>
        <v>8.6061710274216416</v>
      </c>
      <c r="HL9" s="57">
        <f t="shared" ref="HL9:HL72" si="123">ABS(GP9)</f>
        <v>11.544863573370494</v>
      </c>
      <c r="HM9" s="57">
        <f t="shared" ref="HM9:HM72" si="124">ABS(GQ9)</f>
        <v>14.483556119319346</v>
      </c>
      <c r="HN9" s="57">
        <f t="shared" ref="HN9:HN72" si="125">ABS(GR9)</f>
        <v>17.422248665268199</v>
      </c>
      <c r="HO9" s="57">
        <f t="shared" ref="HO9:HO72" si="126">ABS(GS9)</f>
        <v>20.360941211217053</v>
      </c>
      <c r="HP9" s="57">
        <f t="shared" ref="HP9:HP72" si="127">ABS(GT9)</f>
        <v>20.75026950612634</v>
      </c>
      <c r="HQ9" s="57">
        <f t="shared" ref="HQ9:HQ72" si="128">ABS(GU9)</f>
        <v>20.75026950612634</v>
      </c>
      <c r="HR9" s="57">
        <f t="shared" ref="HR9:HR72" si="129">ABS(GV9)</f>
        <v>20.750269506126333</v>
      </c>
      <c r="HS9" s="57">
        <f t="shared" ref="HS9:HS72" si="130">ABS(GW9)</f>
        <v>20.750269506126333</v>
      </c>
      <c r="HT9" s="57">
        <f t="shared" ref="HT9:HT72" si="131">ABS(GX9)</f>
        <v>9.5315869637063724</v>
      </c>
      <c r="HU9" s="57">
        <f t="shared" ref="HU9:HU72" si="132">ABS(GY9)</f>
        <v>11.673468486302806</v>
      </c>
      <c r="HV9" s="57">
        <f t="shared" ref="HV9:HV72" si="133">ABS(GZ9)</f>
        <v>13.815350008899237</v>
      </c>
      <c r="HW9" s="57">
        <f t="shared" ref="HW9:HW72" si="134">ABS(HA9)</f>
        <v>15.957231531495665</v>
      </c>
      <c r="HX9" s="57">
        <f t="shared" ref="HX9:HX72" si="135">ABS(HB9)</f>
        <v>18.099113054092101</v>
      </c>
      <c r="HY9" s="57">
        <f t="shared" ref="HY9:HY72" si="136">ABS(HC9)</f>
        <v>20.240994576688525</v>
      </c>
      <c r="HZ9" s="57">
        <f t="shared" ref="HZ9:HZ72" si="137">ABS(HD9)</f>
        <v>20.750269506126333</v>
      </c>
      <c r="IA9" s="57">
        <f t="shared" ref="IA9:IA72" si="138">ABS(HE9)</f>
        <v>20.750269506126333</v>
      </c>
      <c r="IB9" s="57">
        <f t="shared" ref="IB9:IB72" si="139">ABS(HF9)</f>
        <v>20.750269506126333</v>
      </c>
      <c r="IC9" s="57">
        <f t="shared" ref="IC9:IC72" si="140">ABS(HG9)</f>
        <v>20.750269506126333</v>
      </c>
      <c r="ID9" s="61">
        <f t="shared" ref="ID9:ID72" si="141">HH9</f>
        <v>0.04</v>
      </c>
      <c r="IE9" s="57">
        <f t="shared" ref="IE9:IE72" si="142">ABS(NG9)</f>
        <v>12.22</v>
      </c>
      <c r="IF9" s="57">
        <f t="shared" ref="IF9:IF72" si="143">ABS(NH9)</f>
        <v>12.22</v>
      </c>
      <c r="IG9" s="57">
        <f t="shared" ref="IG9:IG72" si="144">ABS(NI9)</f>
        <v>12.22</v>
      </c>
      <c r="IH9" s="57">
        <f t="shared" ref="IH9:IH72" si="145">ABS(NJ9)</f>
        <v>12.22</v>
      </c>
      <c r="II9" s="57">
        <f t="shared" ref="II9:II72" si="146">ABS(NK9)</f>
        <v>12.22</v>
      </c>
      <c r="IJ9" s="57">
        <f t="shared" ref="IJ9:IJ72" si="147">ABS(NL9)</f>
        <v>12.22</v>
      </c>
      <c r="IK9" s="57">
        <f t="shared" ref="IK9:IK72" si="148">ABS(NM9)</f>
        <v>12.22</v>
      </c>
      <c r="IL9" s="57">
        <f t="shared" ref="IL9:IL72" si="149">ABS(NN9)</f>
        <v>12.22</v>
      </c>
      <c r="IM9" s="57">
        <f t="shared" ref="IM9:IM72" si="150">ABS(NO9)</f>
        <v>12.22</v>
      </c>
      <c r="IN9" s="57">
        <f t="shared" ref="IN9:IN72" si="151">ABS(NP9)</f>
        <v>12.22</v>
      </c>
      <c r="IO9" s="57">
        <f t="shared" ref="IO9:IO72" si="152">ABS(NQ9)</f>
        <v>12.22</v>
      </c>
      <c r="IP9" s="57">
        <f t="shared" ref="IP9:IP72" si="153">ABS(NR9)</f>
        <v>12.22</v>
      </c>
      <c r="IQ9" s="57">
        <f t="shared" ref="IQ9:IQ72" si="154">ABS(NS9)</f>
        <v>12.22</v>
      </c>
      <c r="IR9" s="57">
        <f t="shared" ref="IR9:IR72" si="155">ABS(NT9)</f>
        <v>12.22</v>
      </c>
      <c r="IS9" s="57">
        <f t="shared" ref="IS9:IS72" si="156">ABS(NU9)</f>
        <v>12.22</v>
      </c>
      <c r="IT9" s="57">
        <f t="shared" ref="IT9:IT72" si="157">ABS(NV9)</f>
        <v>12.22</v>
      </c>
      <c r="IU9" s="57">
        <f t="shared" ref="IU9:IU72" si="158">ABS(NW9)</f>
        <v>12.22</v>
      </c>
      <c r="IV9" s="57">
        <f t="shared" ref="IV9:IV72" si="159">ABS(NX9)</f>
        <v>12.22</v>
      </c>
      <c r="IW9" s="57">
        <f t="shared" ref="IW9:IW72" si="160">ABS(NY9)</f>
        <v>12.22</v>
      </c>
      <c r="IX9" s="57">
        <f t="shared" ref="IX9:IX72" si="161">ABS(NZ9)</f>
        <v>12.22</v>
      </c>
      <c r="IY9" s="57">
        <f t="shared" ref="IY9:IY72" si="162">ABS(OA9)</f>
        <v>12.22</v>
      </c>
      <c r="IZ9" s="61">
        <f t="shared" ref="IZ9:IZ72" si="163">ID9</f>
        <v>0.04</v>
      </c>
      <c r="JA9" s="261">
        <f>IF(ABS(CG9)&gt;=$S$5,6,NA())</f>
        <v>6</v>
      </c>
      <c r="JB9" s="261">
        <f t="shared" ref="JB9:JU9" si="164">IF(ABS(CH9)&gt;=$S$5,6,NA())</f>
        <v>6</v>
      </c>
      <c r="JC9" s="261">
        <f t="shared" si="164"/>
        <v>6</v>
      </c>
      <c r="JD9" s="261">
        <f t="shared" si="164"/>
        <v>6</v>
      </c>
      <c r="JE9" s="261">
        <f t="shared" si="164"/>
        <v>6</v>
      </c>
      <c r="JF9" s="261">
        <f t="shared" si="164"/>
        <v>6</v>
      </c>
      <c r="JG9" s="261">
        <f t="shared" si="164"/>
        <v>6</v>
      </c>
      <c r="JH9" s="261">
        <f t="shared" si="164"/>
        <v>6</v>
      </c>
      <c r="JI9" s="261">
        <f t="shared" si="164"/>
        <v>6</v>
      </c>
      <c r="JJ9" s="261">
        <f t="shared" si="164"/>
        <v>6</v>
      </c>
      <c r="JK9" s="261">
        <f t="shared" si="164"/>
        <v>6</v>
      </c>
      <c r="JL9" s="261">
        <f t="shared" si="164"/>
        <v>6</v>
      </c>
      <c r="JM9" s="261">
        <f t="shared" si="164"/>
        <v>6</v>
      </c>
      <c r="JN9" s="261">
        <f t="shared" si="164"/>
        <v>6</v>
      </c>
      <c r="JO9" s="261">
        <f t="shared" si="164"/>
        <v>6</v>
      </c>
      <c r="JP9" s="261">
        <f t="shared" si="164"/>
        <v>6</v>
      </c>
      <c r="JQ9" s="261">
        <f t="shared" si="164"/>
        <v>6</v>
      </c>
      <c r="JR9" s="261">
        <f t="shared" si="164"/>
        <v>6</v>
      </c>
      <c r="JS9" s="261">
        <f t="shared" si="164"/>
        <v>6</v>
      </c>
      <c r="JT9" s="261">
        <f t="shared" si="164"/>
        <v>6</v>
      </c>
      <c r="JU9" s="261">
        <f t="shared" si="164"/>
        <v>6</v>
      </c>
      <c r="JV9" s="61">
        <f t="shared" ref="JV9:JV72" si="165">IZ9</f>
        <v>0.04</v>
      </c>
      <c r="JW9" s="46">
        <f>IF(HI9&lt;=$C$42,1,0)</f>
        <v>0</v>
      </c>
      <c r="JX9" s="46">
        <f>IF(HJ9&lt;=$C$42,1,0)</f>
        <v>0</v>
      </c>
      <c r="JY9" s="46">
        <f>IF(HK9&lt;=$C$42,1,0)</f>
        <v>0</v>
      </c>
      <c r="JZ9" s="46">
        <f>IF(HL9&lt;=$C$42,1,0)</f>
        <v>0</v>
      </c>
      <c r="KA9" s="46">
        <f>IF(HM9&lt;=$C$42,1,0)</f>
        <v>0</v>
      </c>
      <c r="KB9" s="46">
        <f>IF(HN9&lt;=$C$42,1,0)</f>
        <v>0</v>
      </c>
      <c r="KC9" s="46">
        <f>IF(HO9&lt;=$C$42,1,0)</f>
        <v>0</v>
      </c>
      <c r="KD9" s="46">
        <f>IF(HP9&lt;=$C$42,1,0)</f>
        <v>0</v>
      </c>
      <c r="KE9" s="46">
        <f>IF(HQ9&lt;=$C$42,1,0)</f>
        <v>0</v>
      </c>
      <c r="KF9" s="46">
        <f>IF(HR9&lt;=$C$42,1,0)</f>
        <v>0</v>
      </c>
      <c r="KG9" s="46">
        <f>IF(HS9&lt;=$C$42,1,0)</f>
        <v>0</v>
      </c>
      <c r="KH9" s="46">
        <f>IF(HT9&lt;=$C$42,1,0)</f>
        <v>0</v>
      </c>
      <c r="KI9" s="46">
        <f>IF(HU9&lt;=$C$42,1,0)</f>
        <v>0</v>
      </c>
      <c r="KJ9" s="46">
        <f>IF(HV9&lt;=$C$42,1,0)</f>
        <v>0</v>
      </c>
      <c r="KK9" s="46">
        <f>IF(HW9&lt;=$C$42,1,0)</f>
        <v>0</v>
      </c>
      <c r="KL9" s="46">
        <f>IF(HX9&lt;=$C$42,1,0)</f>
        <v>0</v>
      </c>
      <c r="KM9" s="46">
        <f>IF(HY9&lt;=$C$42,1,0)</f>
        <v>0</v>
      </c>
      <c r="KN9" s="46">
        <f>IF(HZ9&lt;=$C$42,1,0)</f>
        <v>0</v>
      </c>
      <c r="KO9" s="46">
        <f>IF(IA9&lt;=$C$42,1,0)</f>
        <v>0</v>
      </c>
      <c r="KP9" s="46">
        <f>IF(IB9&lt;=$C$42,1,0)</f>
        <v>0</v>
      </c>
      <c r="KQ9" s="46">
        <f>IF(IC9&lt;=$C$42,1,0)</f>
        <v>0</v>
      </c>
      <c r="KR9" s="61">
        <f t="shared" ref="KR9:KR72" si="166">JV9</f>
        <v>0.04</v>
      </c>
      <c r="KS9" s="1">
        <f>IF(OR(KS8=1,AND(OY9=1,LO9&lt;=$C$43)),1,0)</f>
        <v>0</v>
      </c>
      <c r="KT9" s="1">
        <f>IF(OR(KT8=1,AND(OZ9=1,LP9&lt;=$C$43)),1,0)</f>
        <v>0</v>
      </c>
      <c r="KU9" s="1">
        <f>IF(OR(KU8=1,AND(PA9=1,LQ9&lt;=$C$43)),1,0)</f>
        <v>0</v>
      </c>
      <c r="KV9" s="1">
        <f>IF(OR(KV8=1,AND(PB9=1,LR9&lt;=$C$43)),1,0)</f>
        <v>0</v>
      </c>
      <c r="KW9" s="1">
        <f>IF(OR(KW8=1,AND(PC9=1,LS9&lt;=$C$43)),1,0)</f>
        <v>0</v>
      </c>
      <c r="KX9" s="1">
        <f>IF(OR(KX8=1,AND(PD9=1,LT9&lt;=$C$43)),1,0)</f>
        <v>0</v>
      </c>
      <c r="KY9" s="1">
        <f>IF(OR(KY8=1,AND(PE9=1,LU9&lt;=$C$43)),1,0)</f>
        <v>0</v>
      </c>
      <c r="KZ9" s="1">
        <f>IF(OR(KZ8=1,AND(PF9=1,LV9&lt;=$C$43)),1,0)</f>
        <v>0</v>
      </c>
      <c r="LA9" s="1">
        <f>IF(OR(LA8=1,AND(PG9=1,LW9&lt;=$C$43)),1,0)</f>
        <v>0</v>
      </c>
      <c r="LB9" s="1">
        <f>IF(OR(LB8=1,AND(PH9=1,LX9&lt;=$C$43)),1,0)</f>
        <v>0</v>
      </c>
      <c r="LC9" s="1">
        <f>IF(OR(LC8=1,AND(PI9=1,LY9&lt;=$C$43)),1,0)</f>
        <v>0</v>
      </c>
      <c r="LD9" s="1">
        <f>IF(OR(LD8=1,AND(PJ9=1,LZ9&lt;=$C$43)),1,0)</f>
        <v>0</v>
      </c>
      <c r="LE9" s="1">
        <f>IF(OR(LE8=1,AND(PK9=1,MA9&lt;=$C$43)),1,0)</f>
        <v>0</v>
      </c>
      <c r="LF9" s="1">
        <f>IF(OR(LF8=1,AND(PL9=1,MB9&lt;=$C$43)),1,0)</f>
        <v>0</v>
      </c>
      <c r="LG9" s="1">
        <f>IF(OR(LG8=1,AND(PM9=1,MC9&lt;=$C$43)),1,0)</f>
        <v>0</v>
      </c>
      <c r="LH9" s="1">
        <f>IF(OR(LH8=1,AND(PN9=1,MD9&lt;=$C$43)),1,0)</f>
        <v>0</v>
      </c>
      <c r="LI9" s="1">
        <f>IF(OR(LI8=1,AND(PO9=1,ME9&lt;=$C$43)),1,0)</f>
        <v>0</v>
      </c>
      <c r="LJ9" s="1">
        <f>IF(OR(LJ8=1,AND(PP9=1,MF9&lt;=$C$43)),1,0)</f>
        <v>0</v>
      </c>
      <c r="LK9" s="1">
        <f>IF(OR(LK8=1,AND(PQ9=1,MG9&lt;=$C$43)),1,0)</f>
        <v>0</v>
      </c>
      <c r="LL9" s="1">
        <f>IF(OR(LL8=1,AND(PR9=1,MH9&lt;=$C$43)),1,0)</f>
        <v>0</v>
      </c>
      <c r="LM9" s="1">
        <f>IF(OR(LM8=1,AND(PS9=1,MI9&lt;=$C$43)),1,0)</f>
        <v>0</v>
      </c>
      <c r="LN9" s="61">
        <f t="shared" ref="LN9:LN72" si="167">KR9</f>
        <v>0.04</v>
      </c>
      <c r="LO9" s="57">
        <f t="shared" ref="LO9:LO72" si="168">MAX(GM8*$C$17+LO8,0)</f>
        <v>0</v>
      </c>
      <c r="LP9" s="57">
        <f t="shared" ref="LP9:LP72" si="169">MAX(GN8*$C$17+LP8,0)</f>
        <v>0</v>
      </c>
      <c r="LQ9" s="57">
        <f t="shared" ref="LQ9:LQ72" si="170">MAX(GO8*$C$17+LQ8,0)</f>
        <v>0</v>
      </c>
      <c r="LR9" s="57">
        <f t="shared" ref="LR9:LR72" si="171">MAX(GP8*$C$17+LR8,0)</f>
        <v>0</v>
      </c>
      <c r="LS9" s="57">
        <f t="shared" ref="LS9:LS72" si="172">MAX(GQ8*$C$17+LS8,0)</f>
        <v>0</v>
      </c>
      <c r="LT9" s="57">
        <f t="shared" ref="LT9:LT72" si="173">MAX(GR8*$C$17+LT8,0)</f>
        <v>0</v>
      </c>
      <c r="LU9" s="57">
        <f t="shared" ref="LU9:LU72" si="174">MAX(GS8*$C$17+LU8,0)</f>
        <v>0</v>
      </c>
      <c r="LV9" s="57">
        <f t="shared" ref="LV9:LV72" si="175">MAX(GT8*$C$17+LV8,0)</f>
        <v>0</v>
      </c>
      <c r="LW9" s="57">
        <f t="shared" ref="LW9:LW72" si="176">MAX(GU8*$C$17+LW8,0)</f>
        <v>0</v>
      </c>
      <c r="LX9" s="57">
        <f t="shared" ref="LX9:LX72" si="177">MAX(GV8*$C$17+LX8,0)</f>
        <v>0</v>
      </c>
      <c r="LY9" s="57">
        <f t="shared" ref="LY9:LY72" si="178">MAX(GW8*$C$17+LY8,0)</f>
        <v>0</v>
      </c>
      <c r="LZ9" s="57">
        <f t="shared" ref="LZ9:LZ72" si="179">MAX(GX8*$C$17+LZ8,0)</f>
        <v>0</v>
      </c>
      <c r="MA9" s="57">
        <f t="shared" ref="MA9:MA72" si="180">MAX(GY8*$C$17+MA8,0)</f>
        <v>0</v>
      </c>
      <c r="MB9" s="57">
        <f t="shared" ref="MB9:MB72" si="181">MAX(GZ8*$C$17+MB8,0)</f>
        <v>0</v>
      </c>
      <c r="MC9" s="57">
        <f t="shared" ref="MC9:MC72" si="182">MAX(HA8*$C$17+MC8,0)</f>
        <v>0</v>
      </c>
      <c r="MD9" s="57">
        <f t="shared" ref="MD9:MD72" si="183">MAX(HB8*$C$17+MD8,0)</f>
        <v>0</v>
      </c>
      <c r="ME9" s="57">
        <f t="shared" ref="ME9:ME72" si="184">MAX(HC8*$C$17+ME8,0)</f>
        <v>0</v>
      </c>
      <c r="MF9" s="57">
        <f t="shared" ref="MF9:MF72" si="185">MAX(HD8*$C$17+MF8,0)</f>
        <v>0</v>
      </c>
      <c r="MG9" s="57">
        <f t="shared" ref="MG9:MG72" si="186">MAX(HE8*$C$17+MG8,0)</f>
        <v>0</v>
      </c>
      <c r="MH9" s="57">
        <f t="shared" ref="MH9:MH72" si="187">MAX(HF8*$C$17+MH8,0)</f>
        <v>0</v>
      </c>
      <c r="MI9" s="57">
        <f t="shared" ref="MI9:MI72" si="188">MAX(HG8*$C$17+MI8,0)</f>
        <v>0</v>
      </c>
      <c r="MJ9" s="61">
        <f t="shared" ref="MJ9:MJ72" si="189">LN9</f>
        <v>0.04</v>
      </c>
      <c r="MK9" s="57" t="e">
        <f t="shared" ref="MK9:MK55" si="190">IF(AND(ABS(CG9)&gt;0,EU9&gt;=DY8,NG9&lt;&gt;0),3,NA())</f>
        <v>#N/A</v>
      </c>
      <c r="ML9" s="57" t="e">
        <f t="shared" ref="ML9" si="191">IF(AND(ABS(CH9)&gt;0,EV9&gt;=DZ8,NH9&lt;&gt;0),3,NA())</f>
        <v>#N/A</v>
      </c>
      <c r="MM9" s="57" t="e">
        <f t="shared" ref="MM9" si="192">IF(AND(ABS(CI9)&gt;0,EW9&gt;=EA8,NI9&lt;&gt;0),3,NA())</f>
        <v>#N/A</v>
      </c>
      <c r="MN9" s="57" t="e">
        <f t="shared" ref="MN9" si="193">IF(AND(ABS(CJ9)&gt;0,EX9&gt;=EB8,NJ9&lt;&gt;0),3,NA())</f>
        <v>#N/A</v>
      </c>
      <c r="MO9" s="57" t="e">
        <f t="shared" ref="MO9" si="194">IF(AND(ABS(CK9)&gt;0,EY9&gt;=EC8,NK9&lt;&gt;0),3,NA())</f>
        <v>#N/A</v>
      </c>
      <c r="MP9" s="57" t="e">
        <f t="shared" ref="MP9" si="195">IF(AND(ABS(CL9)&gt;0,EZ9&gt;=ED8,NL9&lt;&gt;0),3,NA())</f>
        <v>#N/A</v>
      </c>
      <c r="MQ9" s="57" t="e">
        <f t="shared" ref="MQ9" si="196">IF(AND(ABS(CM9)&gt;0,FA9&gt;=EE8,NM9&lt;&gt;0),3,NA())</f>
        <v>#N/A</v>
      </c>
      <c r="MR9" s="57">
        <f t="shared" ref="MR9" si="197">IF(AND(ABS(CN9)&gt;0,FB9&gt;=EF8,NN9&lt;&gt;0),3,NA())</f>
        <v>3</v>
      </c>
      <c r="MS9" s="57">
        <f t="shared" ref="MS9" si="198">IF(AND(ABS(CO9)&gt;0,FC9&gt;=EG8,NO9&lt;&gt;0),3,NA())</f>
        <v>3</v>
      </c>
      <c r="MT9" s="57">
        <f t="shared" ref="MT9" si="199">IF(AND(ABS(CP9)&gt;0,FD9&gt;=EH8,NP9&lt;&gt;0),3,NA())</f>
        <v>3</v>
      </c>
      <c r="MU9" s="57">
        <f t="shared" ref="MU9" si="200">IF(AND(ABS(CQ9)&gt;0,FE9&gt;=EI8,NQ9&lt;&gt;0),3,NA())</f>
        <v>3</v>
      </c>
      <c r="MV9" s="57" t="e">
        <f t="shared" ref="MV9" si="201">IF(AND(ABS(CR9)&gt;0,FF9&gt;=EJ8,NR9&lt;&gt;0),3,NA())</f>
        <v>#N/A</v>
      </c>
      <c r="MW9" s="57" t="e">
        <f t="shared" ref="MW9" si="202">IF(AND(ABS(CS9)&gt;0,FG9&gt;=EK8,NS9&lt;&gt;0),3,NA())</f>
        <v>#N/A</v>
      </c>
      <c r="MX9" s="57" t="e">
        <f t="shared" ref="MX9" si="203">IF(AND(ABS(CT9)&gt;0,FH9&gt;=EL8,NT9&lt;&gt;0),3,NA())</f>
        <v>#N/A</v>
      </c>
      <c r="MY9" s="57" t="e">
        <f t="shared" ref="MY9" si="204">IF(AND(ABS(CU9)&gt;0,FI9&gt;=EM8,NU9&lt;&gt;0),3,NA())</f>
        <v>#N/A</v>
      </c>
      <c r="MZ9" s="57" t="e">
        <f t="shared" ref="MZ9" si="205">IF(AND(ABS(CV9)&gt;0,FJ9&gt;=EN8,NV9&lt;&gt;0),3,NA())</f>
        <v>#N/A</v>
      </c>
      <c r="NA9" s="57" t="e">
        <f t="shared" ref="NA9" si="206">IF(AND(ABS(CW9)&gt;0,FK9&gt;=EO8,NW9&lt;&gt;0),3,NA())</f>
        <v>#N/A</v>
      </c>
      <c r="NB9" s="57">
        <f t="shared" ref="NB9" si="207">IF(AND(ABS(CX9)&gt;0,FL9&gt;=EP8,NX9&lt;&gt;0),3,NA())</f>
        <v>3</v>
      </c>
      <c r="NC9" s="57">
        <f t="shared" ref="NC9" si="208">IF(AND(ABS(CY9)&gt;0,FM9&gt;=EQ8,NY9&lt;&gt;0),3,NA())</f>
        <v>3</v>
      </c>
      <c r="ND9" s="57">
        <f t="shared" ref="ND9" si="209">IF(AND(ABS(CZ9)&gt;0,FN9&gt;=ER8,NZ9&lt;&gt;0),3,NA())</f>
        <v>3</v>
      </c>
      <c r="NE9" s="57">
        <f t="shared" ref="NE9" si="210">IF(AND(ABS(DA9)&gt;0,FO9&gt;=ES8,OA9&lt;&gt;0),3,NA())</f>
        <v>3</v>
      </c>
      <c r="NF9" s="61">
        <f t="shared" ref="NF9:NF72" si="211">MJ9</f>
        <v>0.04</v>
      </c>
      <c r="NG9" s="261">
        <f>IF(OY8=0,MIN('Drive Train'!$F$35-FQ8*$C$26*'Drive Train'!$F$38,NG8+$C$41)-$C$7,IF(LO8-1&lt;=0,0,IF($C$39=Motors!$C$29,MAX(MAX(NG$8:NG8)*-1,NG8-$C$41),MAX(0,MAX(NG$8:NG8)*-1,NG8-$C$41))))</f>
        <v>12.22</v>
      </c>
      <c r="NH9" s="261">
        <f>IF(OZ8=0,MIN('Drive Train'!$F$35-FR8*$C$26*'Drive Train'!$F$38,NH8+$C$41)-$C$7,IF(LP8-1&lt;=0,0,IF($C$39=Motors!$C$29,MAX(MAX(NH$8:NH8)*-1,NH8-$C$41),MAX(0,MAX(NH$8:NH8)*-1,NH8-$C$41))))</f>
        <v>12.22</v>
      </c>
      <c r="NI9" s="261">
        <f>IF(PA8=0,MIN('Drive Train'!$F$35-FS8*$C$26*'Drive Train'!$F$38,NI8+$C$41)-$C$7,IF(LQ8-1&lt;=0,0,IF($C$39=Motors!$C$29,MAX(MAX(NI$8:NI8)*-1,NI8-$C$41),MAX(0,MAX(NI$8:NI8)*-1,NI8-$C$41))))</f>
        <v>12.22</v>
      </c>
      <c r="NJ9" s="261">
        <f>IF(PB8=0,MIN('Drive Train'!$F$35-FT8*$C$26*'Drive Train'!$F$38,NJ8+$C$41)-$C$7,IF(LR8-1&lt;=0,0,IF($C$39=Motors!$C$29,MAX(MAX(NJ$8:NJ8)*-1,NJ8-$C$41),MAX(0,MAX(NJ$8:NJ8)*-1,NJ8-$C$41))))</f>
        <v>12.22</v>
      </c>
      <c r="NK9" s="261">
        <f>IF(PC8=0,MIN('Drive Train'!$F$35-FU8*$C$26*'Drive Train'!$F$38,NK8+$C$41)-$C$7,IF(LS8-1&lt;=0,0,IF($C$39=Motors!$C$29,MAX(MAX(NK$8:NK8)*-1,NK8-$C$41),MAX(0,MAX(NK$8:NK8)*-1,NK8-$C$41))))</f>
        <v>12.22</v>
      </c>
      <c r="NL9" s="261">
        <f>IF(PD8=0,MIN('Drive Train'!$F$35-FV8*$C$26*'Drive Train'!$F$38,NL8+$C$41)-$C$7,IF(LT8-1&lt;=0,0,IF($C$39=Motors!$C$29,MAX(MAX(NL$8:NL8)*-1,NL8-$C$41),MAX(0,MAX(NL$8:NL8)*-1,NL8-$C$41))))</f>
        <v>12.22</v>
      </c>
      <c r="NM9" s="261">
        <f>IF(PE8=0,MIN('Drive Train'!$F$35-FW8*$C$26*'Drive Train'!$F$38,NM8+$C$41)-$C$7,IF(LU8-1&lt;=0,0,IF($C$39=Motors!$C$29,MAX(MAX(NM$8:NM8)*-1,NM8-$C$41),MAX(0,MAX(NM$8:NM8)*-1,NM8-$C$41))))</f>
        <v>12.22</v>
      </c>
      <c r="NN9" s="261">
        <f>IF(PF8=0,MIN('Drive Train'!$F$35-FX8*$C$26*'Drive Train'!$F$38,NN8+$C$41)-$C$7,IF(LV8-1&lt;=0,0,IF($C$39=Motors!$C$29,MAX(MAX(NN$8:NN8)*-1,NN8-$C$41),MAX(0,MAX(NN$8:NN8)*-1,NN8-$C$41))))</f>
        <v>12.22</v>
      </c>
      <c r="NO9" s="261">
        <f>IF(PG8=0,MIN('Drive Train'!$F$35-FY8*$C$26*'Drive Train'!$F$38,NO8+$C$41)-$C$7,IF(LW8-1&lt;=0,0,IF($C$39=Motors!$C$29,MAX(MAX(NO$8:NO8)*-1,NO8-$C$41),MAX(0,MAX(NO$8:NO8)*-1,NO8-$C$41))))</f>
        <v>12.22</v>
      </c>
      <c r="NP9" s="261">
        <f>IF(PH8=0,MIN('Drive Train'!$F$35-FZ8*$C$26*'Drive Train'!$F$38,NP8+$C$41)-$C$7,IF(LX8-1&lt;=0,0,IF($C$39=Motors!$C$29,MAX(MAX(NP$8:NP8)*-1,NP8-$C$41),MAX(0,MAX(NP$8:NP8)*-1,NP8-$C$41))))</f>
        <v>12.22</v>
      </c>
      <c r="NQ9" s="261">
        <f>IF(PI8=0,MIN('Drive Train'!$F$35-GA8*$C$26*'Drive Train'!$F$38,NQ8+$C$41)-$C$7,IF(LY8-1&lt;=0,0,IF($C$39=Motors!$C$29,MAX(MAX(NQ$8:NQ8)*-1,NQ8-$C$41),MAX(0,MAX(NQ$8:NQ8)*-1,NQ8-$C$41))))</f>
        <v>12.22</v>
      </c>
      <c r="NR9" s="261">
        <f>IF(PJ8=0,MIN('Drive Train'!$F$35-GB8*$C$26*'Drive Train'!$F$38,NR8+$C$41)-$C$7,IF(LZ8-1&lt;=0,0,IF($C$39=Motors!$C$29,MAX(MAX(NR$8:NR8)*-1,NR8-$C$41),MAX(0,MAX(NR$8:NR8)*-1,NR8-$C$41))))</f>
        <v>12.22</v>
      </c>
      <c r="NS9" s="261">
        <f>IF(PK8=0,MIN('Drive Train'!$F$35-GC8*$C$26*'Drive Train'!$F$38,NS8+$C$41)-$C$7,IF(MA8-1&lt;=0,0,IF($C$39=Motors!$C$29,MAX(MAX(NS$8:NS8)*-1,NS8-$C$41),MAX(0,MAX(NS$8:NS8)*-1,NS8-$C$41))))</f>
        <v>12.22</v>
      </c>
      <c r="NT9" s="261">
        <f>IF(PL8=0,MIN('Drive Train'!$F$35-GD8*$C$26*'Drive Train'!$F$38,NT8+$C$41)-$C$7,IF(MB8-1&lt;=0,0,IF($C$39=Motors!$C$29,MAX(MAX(NT$8:NT8)*-1,NT8-$C$41),MAX(0,MAX(NT$8:NT8)*-1,NT8-$C$41))))</f>
        <v>12.22</v>
      </c>
      <c r="NU9" s="261">
        <f>IF(PM8=0,MIN('Drive Train'!$F$35-GE8*$C$26*'Drive Train'!$F$38,NU8+$C$41)-$C$7,IF(MC8-1&lt;=0,0,IF($C$39=Motors!$C$29,MAX(MAX(NU$8:NU8)*-1,NU8-$C$41),MAX(0,MAX(NU$8:NU8)*-1,NU8-$C$41))))</f>
        <v>12.22</v>
      </c>
      <c r="NV9" s="261">
        <f>IF(PN8=0,MIN('Drive Train'!$F$35-GF8*$C$26*'Drive Train'!$F$38,NV8+$C$41)-$C$7,IF(MD8-1&lt;=0,0,IF($C$39=Motors!$C$29,MAX(MAX(NV$8:NV8)*-1,NV8-$C$41),MAX(0,MAX(NV$8:NV8)*-1,NV8-$C$41))))</f>
        <v>12.22</v>
      </c>
      <c r="NW9" s="261">
        <f>IF(PO8=0,MIN('Drive Train'!$F$35-GG8*$C$26*'Drive Train'!$F$38,NW8+$C$41)-$C$7,IF(ME8-1&lt;=0,0,IF($C$39=Motors!$C$29,MAX(MAX(NW$8:NW8)*-1,NW8-$C$41),MAX(0,MAX(NW$8:NW8)*-1,NW8-$C$41))))</f>
        <v>12.22</v>
      </c>
      <c r="NX9" s="261">
        <f>IF(PP8=0,MIN('Drive Train'!$F$35-GH8*$C$26*'Drive Train'!$F$38,NX8+$C$41)-$C$7,IF(MF8-1&lt;=0,0,IF($C$39=Motors!$C$29,MAX(MAX(NX$8:NX8)*-1,NX8-$C$41),MAX(0,MAX(NX$8:NX8)*-1,NX8-$C$41))))</f>
        <v>12.22</v>
      </c>
      <c r="NY9" s="261">
        <f>IF(PQ8=0,MIN('Drive Train'!$F$35-GI8*$C$26*'Drive Train'!$F$38,NY8+$C$41)-$C$7,IF(MG8-1&lt;=0,0,IF($C$39=Motors!$C$29,MAX(MAX(NY$8:NY8)*-1,NY8-$C$41),MAX(0,MAX(NY$8:NY8)*-1,NY8-$C$41))))</f>
        <v>12.22</v>
      </c>
      <c r="NZ9" s="261">
        <f>IF(PR8=0,MIN('Drive Train'!$F$35-GJ8*$C$26*'Drive Train'!$F$38,NZ8+$C$41)-$C$7,IF(MH8-1&lt;=0,0,IF($C$39=Motors!$C$29,MAX(MAX(NZ$8:NZ8)*-1,NZ8-$C$41),MAX(0,MAX(NZ$8:NZ8)*-1,NZ8-$C$41))))</f>
        <v>12.22</v>
      </c>
      <c r="OA9" s="261">
        <f>IF(PS8=0,MIN('Drive Train'!$F$35-GK8*$C$26*'Drive Train'!$F$38,OA8+$C$41)-$C$7,IF(MI8-1&lt;=0,0,IF($C$39=Motors!$C$29,MAX(MAX(OA$8:OA8)*-1,OA8-$C$41),MAX(0,MAX(OA$8:OA8)*-1,OA8-$C$41))))</f>
        <v>12.22</v>
      </c>
      <c r="OB9" s="61">
        <f t="shared" ref="OB9:OB72" si="212">NF9</f>
        <v>0.04</v>
      </c>
      <c r="OC9" s="261">
        <f>'Drive Train'!$F$35-FQ9*$C$26*'Drive Train'!$F$38</f>
        <v>9</v>
      </c>
      <c r="OD9" s="261">
        <f>'Drive Train'!$F$35-FR9*$C$26*'Drive Train'!$F$38</f>
        <v>9</v>
      </c>
      <c r="OE9" s="261">
        <f>'Drive Train'!$F$35-FS9*$C$26*'Drive Train'!$F$38</f>
        <v>9</v>
      </c>
      <c r="OF9" s="261">
        <f>'Drive Train'!$F$35-FT9*$C$26*'Drive Train'!$F$38</f>
        <v>9</v>
      </c>
      <c r="OG9" s="261">
        <f>'Drive Train'!$F$35-FU9*$C$26*'Drive Train'!$F$38</f>
        <v>9</v>
      </c>
      <c r="OH9" s="261">
        <f>'Drive Train'!$F$35-FV9*$C$26*'Drive Train'!$F$38</f>
        <v>9</v>
      </c>
      <c r="OI9" s="261">
        <f>'Drive Train'!$F$35-FW9*$C$26*'Drive Train'!$F$38</f>
        <v>9</v>
      </c>
      <c r="OJ9" s="261">
        <f>'Drive Train'!$F$35-FX9*$C$26*'Drive Train'!$F$38</f>
        <v>9</v>
      </c>
      <c r="OK9" s="261">
        <f>'Drive Train'!$F$35-FY9*$C$26*'Drive Train'!$F$38</f>
        <v>9</v>
      </c>
      <c r="OL9" s="261">
        <f>'Drive Train'!$F$35-FZ9*$C$26*'Drive Train'!$F$38</f>
        <v>9</v>
      </c>
      <c r="OM9" s="261">
        <f>'Drive Train'!$F$35-GA9*$C$26*'Drive Train'!$F$38</f>
        <v>9</v>
      </c>
      <c r="ON9" s="261">
        <f>'Drive Train'!$F$35-GB9*$C$26*'Drive Train'!$F$38</f>
        <v>10.7</v>
      </c>
      <c r="OO9" s="261">
        <f>'Drive Train'!$F$35-GC9*$C$26*'Drive Train'!$F$38</f>
        <v>10.36</v>
      </c>
      <c r="OP9" s="261">
        <f>'Drive Train'!$F$35-GD9*$C$26*'Drive Train'!$F$38</f>
        <v>10.02</v>
      </c>
      <c r="OQ9" s="261">
        <f>'Drive Train'!$F$35-GE9*$C$26*'Drive Train'!$F$38</f>
        <v>9.68</v>
      </c>
      <c r="OR9" s="261">
        <f>'Drive Train'!$F$35-GF9*$C$26*'Drive Train'!$F$38</f>
        <v>9.34</v>
      </c>
      <c r="OS9" s="261">
        <f>'Drive Train'!$F$35-GG9*$C$26*'Drive Train'!$F$38</f>
        <v>9</v>
      </c>
      <c r="OT9" s="261">
        <f>'Drive Train'!$F$35-GH9*$C$26*'Drive Train'!$F$38</f>
        <v>8.66</v>
      </c>
      <c r="OU9" s="261">
        <f>'Drive Train'!$F$35-GI9*$C$26*'Drive Train'!$F$38</f>
        <v>8.32</v>
      </c>
      <c r="OV9" s="261">
        <f>'Drive Train'!$F$35-GJ9*$C$26*'Drive Train'!$F$38</f>
        <v>7.98</v>
      </c>
      <c r="OW9" s="261">
        <f>'Drive Train'!$F$35-GK9*$C$26*'Drive Train'!$F$38</f>
        <v>7.64</v>
      </c>
      <c r="OX9" s="61">
        <f t="shared" ref="OX9:OX72" si="213">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8">
        <f t="shared" ref="PT9:PT72" si="214">OX9</f>
        <v>0.04</v>
      </c>
      <c r="PU9" s="57">
        <f t="shared" ref="PU9:PU72" si="215">PU8+0.5*GM9*$C$17^2+LO9*$C$17</f>
        <v>1.6192795661350821E-2</v>
      </c>
      <c r="PV9" s="57">
        <f t="shared" ref="PV9:PV72" si="216">PV8+0.5*GN9*$C$17^2+LP9*$C$17</f>
        <v>4.5339827851782295E-3</v>
      </c>
      <c r="PW9" s="57">
        <f t="shared" ref="PW9:PW72" si="217">PW8+0.5*GO9*$C$17^2+LQ9*$C$17</f>
        <v>6.8849368219373137E-3</v>
      </c>
      <c r="PX9" s="57">
        <f t="shared" ref="PX9:PX72" si="218">PX8+0.5*GP9*$C$17^2+LR9*$C$17</f>
        <v>9.2358908586963953E-3</v>
      </c>
      <c r="PY9" s="57">
        <f t="shared" ref="PY9:PY72" si="219">PY8+0.5*GQ9*$C$17^2+LS9*$C$17</f>
        <v>1.1586844895455478E-2</v>
      </c>
      <c r="PZ9" s="57">
        <f t="shared" ref="PZ9:PZ72" si="220">PZ8+0.5*GR9*$C$17^2+LT9*$C$17</f>
        <v>1.393779893221456E-2</v>
      </c>
      <c r="QA9" s="57">
        <f t="shared" ref="QA9:QA72" si="221">QA8+0.5*GS9*$C$17^2+LU9*$C$17</f>
        <v>1.6288752968973644E-2</v>
      </c>
      <c r="QB9" s="57">
        <f t="shared" ref="QB9:QB72" si="222">QB8+0.5*GT9*$C$17^2+LV9*$C$17</f>
        <v>1.6600215604901072E-2</v>
      </c>
      <c r="QC9" s="57">
        <f t="shared" ref="QC9:QC72" si="223">QC8+0.5*GU9*$C$17^2+LW9*$C$17</f>
        <v>1.6600215604901072E-2</v>
      </c>
      <c r="QD9" s="57">
        <f t="shared" ref="QD9:QD72" si="224">QD8+0.5*GV9*$C$17^2+LX9*$C$17</f>
        <v>1.6600215604901068E-2</v>
      </c>
      <c r="QE9" s="57">
        <f t="shared" ref="QE9:QE72" si="225">QE8+0.5*GW9*$C$17^2+LY9*$C$17</f>
        <v>1.6600215604901068E-2</v>
      </c>
      <c r="QF9" s="57">
        <f t="shared" ref="QF9:QF72" si="226">QF8+0.5*GX9*$C$17^2+LZ9*$C$17</f>
        <v>7.6252695709650986E-3</v>
      </c>
      <c r="QG9" s="57">
        <f t="shared" ref="QG9:QG72" si="227">QG8+0.5*GY9*$C$17^2+MA9*$C$17</f>
        <v>9.3387747890422458E-3</v>
      </c>
      <c r="QH9" s="57">
        <f t="shared" ref="QH9:QH72" si="228">QH8+0.5*GZ9*$C$17^2+MB9*$C$17</f>
        <v>1.1052280007119391E-2</v>
      </c>
      <c r="QI9" s="57">
        <f t="shared" ref="QI9:QI72" si="229">QI8+0.5*HA9*$C$17^2+MC9*$C$17</f>
        <v>1.2765785225196533E-2</v>
      </c>
      <c r="QJ9" s="57">
        <f t="shared" ref="QJ9:QJ72" si="230">QJ8+0.5*HB9*$C$17^2+MD9*$C$17</f>
        <v>1.447929044327368E-2</v>
      </c>
      <c r="QK9" s="57">
        <f t="shared" ref="QK9:QK72" si="231">QK8+0.5*HC9*$C$17^2+ME9*$C$17</f>
        <v>1.6192795661350821E-2</v>
      </c>
      <c r="QL9" s="57">
        <f t="shared" ref="QL9:QL72" si="232">QL8+0.5*HD9*$C$17^2+MF9*$C$17</f>
        <v>1.6600215604901068E-2</v>
      </c>
      <c r="QM9" s="57">
        <f t="shared" ref="QM9:QM72" si="233">QM8+0.5*HE9*$C$17^2+MG9*$C$17</f>
        <v>1.6600215604901068E-2</v>
      </c>
      <c r="QN9" s="57">
        <f t="shared" ref="QN9:QN72" si="234">QN8+0.5*HF9*$C$17^2+MH9*$C$17</f>
        <v>1.6600215604901068E-2</v>
      </c>
      <c r="QO9" s="57">
        <f t="shared" ref="QO9:QO72" si="235">QO8+0.5*HG9*$C$17^2+MI9*$C$17</f>
        <v>1.6600215604901068E-2</v>
      </c>
      <c r="QP9" s="61">
        <f t="shared" ref="QP9:QP72" si="236">PT9</f>
        <v>0.04</v>
      </c>
      <c r="QQ9" s="57">
        <f>MIN(FQ9,$C$16)*$C$17*1000/60/60/$C$25</f>
        <v>0.70317162838191627</v>
      </c>
      <c r="QR9" s="57">
        <f>MIN(FR9,$C$16)*$C$17*1000/60/60/$C$25</f>
        <v>0.70317162838191627</v>
      </c>
      <c r="QS9" s="57">
        <f>MIN(FS9,$C$16)*$C$17*1000/60/60/$C$25</f>
        <v>0.70317162838191627</v>
      </c>
      <c r="QT9" s="57">
        <f>MIN(FT9,$C$16)*$C$17*1000/60/60/$C$25</f>
        <v>0.70317162838191627</v>
      </c>
      <c r="QU9" s="57">
        <f>MIN(FU9,$C$16)*$C$17*1000/60/60/$C$25</f>
        <v>0.70317162838191627</v>
      </c>
      <c r="QV9" s="57">
        <f>MIN(FV9,$C$16)*$C$17*1000/60/60/$C$25</f>
        <v>0.70317162838191627</v>
      </c>
      <c r="QW9" s="57">
        <f>MIN(FW9,$C$16)*$C$17*1000/60/60/$C$25</f>
        <v>0.70317162838191627</v>
      </c>
      <c r="QX9" s="57">
        <f>MIN(FX9,$C$16)*$C$17*1000/60/60/$C$25</f>
        <v>0.70317162838191627</v>
      </c>
      <c r="QY9" s="57">
        <f>MIN(FY9,$C$16)*$C$17*1000/60/60/$C$25</f>
        <v>0.70317162838191627</v>
      </c>
      <c r="QZ9" s="57">
        <f>MIN(FZ9,$C$16)*$C$17*1000/60/60/$C$25</f>
        <v>0.70317162838191627</v>
      </c>
      <c r="RA9" s="57">
        <f>MIN(GA9,$C$16)*$C$17*1000/60/60/$C$25</f>
        <v>0.70317162838191627</v>
      </c>
      <c r="RB9" s="57">
        <f>MIN(GB9,$C$16)*$C$17*1000/60/60/$C$25</f>
        <v>0.35158581419095813</v>
      </c>
      <c r="RC9" s="57">
        <f>MIN(GC9,$C$16)*$C$17*1000/60/60/$C$25</f>
        <v>0.4219029770291497</v>
      </c>
      <c r="RD9" s="57">
        <f>MIN(GD9,$C$16)*$C$17*1000/60/60/$C$25</f>
        <v>0.49222013986734142</v>
      </c>
      <c r="RE9" s="57">
        <f>MIN(GE9,$C$16)*$C$17*1000/60/60/$C$25</f>
        <v>0.56253730270553304</v>
      </c>
      <c r="RF9" s="57">
        <f>MIN(GF9,$C$16)*$C$17*1000/60/60/$C$25</f>
        <v>0.6328544655437246</v>
      </c>
      <c r="RG9" s="57">
        <f>MIN(GG9,$C$16)*$C$17*1000/60/60/$C$25</f>
        <v>0.70317162838191627</v>
      </c>
      <c r="RH9" s="57">
        <f>MIN(GH9,$C$16)*$C$17*1000/60/60/$C$25</f>
        <v>0.70317162838191627</v>
      </c>
      <c r="RI9" s="57">
        <f>MIN(GI9,$C$16)*$C$17*1000/60/60/$C$25</f>
        <v>0.70317162838191627</v>
      </c>
      <c r="RJ9" s="57">
        <f>MIN(GJ9,$C$16)*$C$17*1000/60/60/$C$25</f>
        <v>0.70317162838191627</v>
      </c>
      <c r="RK9" s="57">
        <f>MIN(GK9,$C$16)*$C$17*1000/60/60/$C$25</f>
        <v>0.70317162838191627</v>
      </c>
      <c r="RL9" s="148">
        <f t="shared" ref="RL9:RL72" si="237">QP9</f>
        <v>0.04</v>
      </c>
    </row>
    <row r="10" spans="1:480"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13"/>
        <v>0.08</v>
      </c>
      <c r="S10" s="2">
        <f>NG10/'Drive Train'!$F$35</f>
        <v>0.71129032258064517</v>
      </c>
      <c r="T10" s="2">
        <f>NH10/'Drive Train'!$F$35</f>
        <v>0.71129032258064517</v>
      </c>
      <c r="U10" s="2">
        <f>NI10/'Drive Train'!$F$35</f>
        <v>0.71129032258064517</v>
      </c>
      <c r="V10" s="2">
        <f>NJ10/'Drive Train'!$F$35</f>
        <v>0.71129032258064517</v>
      </c>
      <c r="W10" s="2">
        <f>NK10/'Drive Train'!$F$35</f>
        <v>0.71129032258064517</v>
      </c>
      <c r="X10" s="2">
        <f>NL10/'Drive Train'!$F$35</f>
        <v>0.71129032258064517</v>
      </c>
      <c r="Y10" s="2">
        <f>NM10/'Drive Train'!$F$35</f>
        <v>0.71129032258064517</v>
      </c>
      <c r="Z10" s="2">
        <f>NN10/'Drive Train'!$F$35</f>
        <v>0.71129032258064517</v>
      </c>
      <c r="AA10" s="2">
        <f>NO10/'Drive Train'!$F$35</f>
        <v>0.71129032258064517</v>
      </c>
      <c r="AB10" s="2">
        <f>NP10/'Drive Train'!$F$35</f>
        <v>0.71129032258064517</v>
      </c>
      <c r="AC10" s="2">
        <f>NQ10/'Drive Train'!$F$35</f>
        <v>0.71129032258064517</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14"/>
        <v>0.08</v>
      </c>
      <c r="AO10" s="46">
        <f>LO10*12*60/(PI() * 'Drive Train'!$F$15)/S$6*ABS(S10)</f>
        <v>235.68575622793793</v>
      </c>
      <c r="AP10" s="46">
        <f>LP10*12*60/(PI() * 'Drive Train'!$F$15)/T$6*ABS(T10)</f>
        <v>18.477763288270339</v>
      </c>
      <c r="AQ10" s="46">
        <f>LQ10*12*60/(PI() * 'Drive Train'!$F$15)/U$6*ABS(U10)</f>
        <v>42.607846485023934</v>
      </c>
      <c r="AR10" s="46">
        <f>LR10*12*60/(PI() * 'Drive Train'!$F$15)/V$6*ABS(V10)</f>
        <v>76.673846292205468</v>
      </c>
      <c r="AS10" s="46">
        <f>LS10*12*60/(PI() * 'Drive Train'!$F$15)/W$6*ABS(W10)</f>
        <v>120.67576270981495</v>
      </c>
      <c r="AT10" s="46">
        <f>LT10*12*60/(PI() * 'Drive Train'!$F$15)/X$6*ABS(X10)</f>
        <v>174.61359573785234</v>
      </c>
      <c r="AU10" s="46">
        <f>LU10*12*60/(PI() * 'Drive Train'!$F$15)/Y$6*ABS(Y10)</f>
        <v>238.48734537631776</v>
      </c>
      <c r="AV10" s="46">
        <f>LV10*12*60/(PI() * 'Drive Train'!$F$15)/Z$6*ABS(Z10)</f>
        <v>278.1265673409124</v>
      </c>
      <c r="AW10" s="46">
        <f>LW10*12*60/(PI() * 'Drive Train'!$F$15)/AA$6*ABS(AA10)</f>
        <v>313.20559385237885</v>
      </c>
      <c r="AX10" s="46">
        <f>LX10*12*60/(PI() * 'Drive Train'!$F$15)/AB$6*ABS(AB10)</f>
        <v>348.28462036384519</v>
      </c>
      <c r="AY10" s="46">
        <f>LY10*12*60/(PI() * 'Drive Train'!$F$15)/AC$6*ABS(AC10)</f>
        <v>383.36364687531164</v>
      </c>
      <c r="AZ10" s="46">
        <f>LZ10*12*60/(PI() * 'Drive Train'!$F$15)/AD$6*ABS(AD10)</f>
        <v>132.37740316741227</v>
      </c>
      <c r="BA10" s="46">
        <f>MA10*12*60/(PI() * 'Drive Train'!$F$15)/AE$6*ABS(AE10)</f>
        <v>156.88470164099414</v>
      </c>
      <c r="BB10" s="46">
        <f>MB10*12*60/(PI() * 'Drive Train'!$F$15)/AF$6*ABS(AF10)</f>
        <v>179.46918618383762</v>
      </c>
      <c r="BC10" s="46">
        <f>MC10*12*60/(PI() * 'Drive Train'!$F$15)/AG$6*ABS(AG10)</f>
        <v>200.13085679594275</v>
      </c>
      <c r="BD10" s="46">
        <f>MD10*12*60/(PI() * 'Drive Train'!$F$15)/AH$6*ABS(AH10)</f>
        <v>218.8697134773096</v>
      </c>
      <c r="BE10" s="46">
        <f>ME10*12*60/(PI() * 'Drive Train'!$F$15)/AI$6*ABS(AI10)</f>
        <v>235.68575622793793</v>
      </c>
      <c r="BF10" s="46">
        <f>MF10*12*60/(PI() * 'Drive Train'!$F$15)/AJ$6*ABS(AJ10)</f>
        <v>232.3017582391987</v>
      </c>
      <c r="BG10" s="46">
        <f>MG10*12*60/(PI() * 'Drive Train'!$F$15)/AK$6*ABS(AK10)</f>
        <v>222.98777264941955</v>
      </c>
      <c r="BH10" s="46">
        <f>MH10*12*60/(PI() * 'Drive Train'!$F$15)/AL$6*ABS(AL10)</f>
        <v>213.67378705964035</v>
      </c>
      <c r="BI10" s="46">
        <f>MI10*12*60/(PI() * 'Drive Train'!$F$15)/AM$6*ABS(AM10)</f>
        <v>204.35980146986111</v>
      </c>
      <c r="BJ10" s="61">
        <f t="shared" si="62"/>
        <v>0.08</v>
      </c>
      <c r="BK10" s="2">
        <f>IF(OR(KS9=1,AND($C$39=Motors!$C$31,OY9=1)),0,IF(NG10=0,-(CG9+$C$15)/($C$14-$C$15)*$C$12,($C$11*S10-AO10)/($C$11*S10)*$C$12*S10))</f>
        <v>1.6110802204485875</v>
      </c>
      <c r="BL10" s="2">
        <f>IF(OR(KT9=1,AND($C$39=Motors!$C$31,OZ9=1)),0,IF(NH10=0,-(CH9+$C$15)/($C$14-$C$15)*$C$12,($C$11*T10-AP10)/($C$11*T10)*$C$12*T10))</f>
        <v>1.7061243279928469</v>
      </c>
      <c r="BM10" s="2">
        <f>IF(OR(KU9=1,AND($C$39=Motors!$C$31,PA9=1)),0,IF(NI10=0,-(CI9+$C$15)/($C$14-$C$15)*$C$12,($C$11*U10-AQ10)/($C$11*U10)*$C$12*U10))</f>
        <v>1.6955656823768857</v>
      </c>
      <c r="BN10" s="2">
        <f>IF(OR(KV9=1,AND($C$39=Motors!$C$31,PB9=1)),0,IF(NJ10=0,-(CJ9+$C$15)/($C$14-$C$15)*$C$12,($C$11*V10-AR10)/($C$11*V10)*$C$12*V10))</f>
        <v>1.6806593591543517</v>
      </c>
      <c r="BO10" s="2">
        <f>IF(OR(KW9=1,AND($C$39=Motors!$C$31,PC9=1)),0,IF(NK10=0,-(CK9+$C$15)/($C$14-$C$15)*$C$12,($C$11*W10-AS10)/($C$11*W10)*$C$12*W10))</f>
        <v>1.6614053583252459</v>
      </c>
      <c r="BP10" s="2">
        <f>IF(OR(KX9=1,AND($C$39=Motors!$C$31,PD9=1)),0,IF(NL10=0,-(CL9+$C$15)/($C$14-$C$15)*$C$12,($C$11*X10-AT10)/($C$11*X10)*$C$12*X10))</f>
        <v>1.6378036798895679</v>
      </c>
      <c r="BQ10" s="2">
        <f>IF(OR(KY9=1,AND($C$39=Motors!$C$31,PE9=1)),0,IF(NM10=0,-(CM9+$C$15)/($C$14-$C$15)*$C$12,($C$11*Y10-AU10)/($C$11*Y10)*$C$12*Y10))</f>
        <v>1.6098543238473173</v>
      </c>
      <c r="BR10" s="2">
        <f>IF(OR(KZ9=1,AND($C$39=Motors!$C$31,PF9=1)),0,IF(NN10=0,-(CN9+$C$15)/($C$14-$C$15)*$C$12,($C$11*Z10-AV10)/($C$11*Z10)*$C$12*Z10))</f>
        <v>1.5925093153861407</v>
      </c>
      <c r="BS10" s="2">
        <f>IF(OR(LA9=1,AND($C$39=Motors!$C$31,PG9=1)),0,IF(NO10=0,-(CO9+$C$15)/($C$14-$C$15)*$C$12,($C$11*AA10-AW10)/($C$11*AA10)*$C$12*AA10))</f>
        <v>1.5771597201747445</v>
      </c>
      <c r="BT10" s="2">
        <f>IF(OR(LB9=1,AND($C$39=Motors!$C$31,PH9=1)),0,IF(NP10=0,-(CP9+$C$15)/($C$14-$C$15)*$C$12,($C$11*AB10-AX10)/($C$11*AB10)*$C$12*AB10))</f>
        <v>1.5618101249633483</v>
      </c>
      <c r="BU10" s="2">
        <f>IF(OR(LC9=1,AND($C$39=Motors!$C$31,PI9=1)),0,IF(NQ10=0,-(CQ9+$C$15)/($C$14-$C$15)*$C$12,($C$11*AC10-AY10)/($C$11*AC10)*$C$12*AC10))</f>
        <v>1.5464605297519518</v>
      </c>
      <c r="BV10" s="2">
        <f>IF(OR(LD9=1,AND($C$39=Motors!$C$31,PJ9=1)),0,IF(NR10=0,-(CR9+$C$15)/($C$14-$C$15)*$C$12,($C$11*AD10-AZ10)/($C$11*AD10)*$C$12*AD10))</f>
        <v>1.9866882754402717</v>
      </c>
      <c r="BW10" s="2">
        <f>IF(OR(LE9=1,AND($C$39=Motors!$C$31,PK9=1)),0,IF(NS10=0,-(CS9+$C$15)/($C$14-$C$15)*$C$12,($C$11*AE10-BA10)/($C$11*AE10)*$C$12*AE10))</f>
        <v>1.9098839258691285</v>
      </c>
      <c r="BX10" s="2">
        <f>IF(OR(LF9=1,AND($C$39=Motors!$C$31,PL9=1)),0,IF(NT10=0,-(CT9+$C$15)/($C$14-$C$15)*$C$12,($C$11*AF10-BB10)/($C$11*AF10)*$C$12*AF10))</f>
        <v>1.8339209455843888</v>
      </c>
      <c r="BY10" s="2">
        <f>IF(OR(LG9=1,AND($C$39=Motors!$C$31,PM9=1)),0,IF(NU10=0,-(CU9+$C$15)/($C$14-$C$15)*$C$12,($C$11*AG10-BC10)/($C$11*AG10)*$C$12*AG10))</f>
        <v>1.758799334586052</v>
      </c>
      <c r="BZ10" s="2">
        <f>IF(OR(LH9=1,AND($C$39=Motors!$C$31,PN9=1)),0,IF(NV10=0,-(CV9+$C$15)/($C$14-$C$15)*$C$12,($C$11*AH10-BD10)/($C$11*AH10)*$C$12*AH10))</f>
        <v>1.6845190928741181</v>
      </c>
      <c r="CA10" s="2">
        <f>IF(OR(LI9=1,AND($C$39=Motors!$C$31,PO9=1)),0,IF(NW10=0,-(CW9+$C$15)/($C$14-$C$15)*$C$12,($C$11*AI10-BE10)/($C$11*AI10)*$C$12*AI10))</f>
        <v>1.6110802204485875</v>
      </c>
      <c r="CB10" s="2">
        <f>IF(OR(LJ9=1,AND($C$39=Motors!$C$31,PP9=1)),0,IF(NX10=0,-(CX9+$C$15)/($C$14-$C$15)*$C$12,($C$11*AJ10-BF10)/($C$11*AJ10)*$C$12*AJ10))</f>
        <v>1.5464803176136657</v>
      </c>
      <c r="CC10" s="2">
        <f>IF(OR(LK9=1,AND($C$39=Motors!$C$31,PQ9=1)),0,IF(NY10=0,-(CY9+$C$15)/($C$14-$C$15)*$C$12,($C$11*AK10-BG10)/($C$11*AK10)*$C$12*AK10))</f>
        <v>1.4844752105395329</v>
      </c>
      <c r="CD10" s="2">
        <f>IF(OR(LL9=1,AND($C$39=Motors!$C$31,PR9=1)),0,IF(NZ10=0,-(CZ9+$C$15)/($C$14-$C$15)*$C$12,($C$11*AL10-BH10)/($C$11*AL10)*$C$12*AL10))</f>
        <v>1.4224701034653999</v>
      </c>
      <c r="CE10" s="2">
        <f>IF(OR(LM9=1,AND($C$39=Motors!$C$31,PS9=1)),0,IF(OA10=0,-(DA9+$C$15)/($C$14-$C$15)*$C$12,($C$11*AM10-BI10)/($C$11*AM10)*$C$12*AM10))</f>
        <v>1.3604649963912672</v>
      </c>
      <c r="CF10" s="61">
        <f t="shared" si="64"/>
        <v>0.08</v>
      </c>
      <c r="CG10" s="57">
        <f>IF(AND(KS9=1,OY9=1),0,ABS(BK10/$C$12*($C$14-$C$15)+$C$15) *'Drive Train'!$AA$48 + CG9*(1-'Drive Train'!$AA$48))</f>
        <v>90.090214305153069</v>
      </c>
      <c r="CH10" s="57">
        <f>IF(AND(KT9=1,OZ9=1),0,ABS(BL10/$C$12*($C$14-$C$15)+$C$15) *'Drive Train'!$AA$48 + CH9*(1-'Drive Train'!$AA$48))</f>
        <v>95.242794628620771</v>
      </c>
      <c r="CI10" s="57">
        <f>IF(AND(KU9=1,PA9=1),0,ABS(BM10/$C$12*($C$14-$C$15)+$C$15) *'Drive Train'!$AA$48 + CI9*(1-'Drive Train'!$AA$48))</f>
        <v>94.670383870616277</v>
      </c>
      <c r="CJ10" s="57">
        <f>IF(AND(KV9=1,PB9=1),0,ABS(BN10/$C$12*($C$14-$C$15)+$C$15) *'Drive Train'!$AA$48 + CJ9*(1-'Drive Train'!$AA$48))</f>
        <v>93.862274565198135</v>
      </c>
      <c r="CK10" s="57">
        <f>IF(AND(KW9=1,PC9=1),0,ABS(BO10/$C$12*($C$14-$C$15)+$C$15) *'Drive Train'!$AA$48 + CK9*(1-'Drive Train'!$AA$48))</f>
        <v>92.818466712366416</v>
      </c>
      <c r="CL10" s="57">
        <f>IF(AND(KX9=1,PD9=1),0,ABS(BP10/$C$12*($C$14-$C$15)+$C$15) *'Drive Train'!$AA$48 + CL9*(1-'Drive Train'!$AA$48))</f>
        <v>91.538960312121063</v>
      </c>
      <c r="CM10" s="57">
        <f>IF(AND(KY9=1,PE9=1),0,ABS(BQ10/$C$12*($C$14-$C$15)+$C$15) *'Drive Train'!$AA$48 + CM9*(1-'Drive Train'!$AA$48))</f>
        <v>90.023755364462104</v>
      </c>
      <c r="CN10" s="57">
        <f>IF(AND(KZ9=1,PF9=1),0,ABS(BR10/$C$12*($C$14-$C$15)+$C$15) *'Drive Train'!$AA$48 + CN9*(1-'Drive Train'!$AA$48))</f>
        <v>89.083438793381447</v>
      </c>
      <c r="CO10" s="57">
        <f>IF(AND(LA9=1,PG9=1),0,ABS(BS10/$C$12*($C$14-$C$15)+$C$15) *'Drive Train'!$AA$48 + CO9*(1-'Drive Train'!$AA$48))</f>
        <v>88.251298597603338</v>
      </c>
      <c r="CP10" s="57">
        <f>IF(AND(LB9=1,PH9=1),0,ABS(BT10/$C$12*($C$14-$C$15)+$C$15) *'Drive Train'!$AA$48 + CP9*(1-'Drive Train'!$AA$48))</f>
        <v>87.419158401825243</v>
      </c>
      <c r="CQ10" s="57">
        <f>IF(AND(LC9=1,PI9=1),0,ABS(BU10/$C$12*($C$14-$C$15)+$C$15) *'Drive Train'!$AA$48 + CQ9*(1-'Drive Train'!$AA$48))</f>
        <v>86.587018206047148</v>
      </c>
      <c r="CR10" s="57">
        <f>IF(AND(LD9=1,PJ9=1),0,ABS(BV10/$C$12*($C$14-$C$15)+$C$15) *'Drive Train'!$AA$48 + CR9*(1-'Drive Train'!$AA$48))</f>
        <v>110.45287248030495</v>
      </c>
      <c r="CS10" s="57">
        <f>IF(AND(LE9=1,PK9=1),0,ABS(BW10/$C$12*($C$14-$C$15)+$C$15) *'Drive Train'!$AA$48 + CS9*(1-'Drive Train'!$AA$48))</f>
        <v>106.28911535130331</v>
      </c>
      <c r="CT10" s="57">
        <f>IF(AND(LF9=1,PL9=1),0,ABS(BX10/$C$12*($C$14-$C$15)+$C$15) *'Drive Train'!$AA$48 + CT9*(1-'Drive Train'!$AA$48))</f>
        <v>102.17097096928732</v>
      </c>
      <c r="CU10" s="57">
        <f>IF(AND(LG9=1,PM9=1),0,ABS(BY10/$C$12*($C$14-$C$15)+$C$15) *'Drive Train'!$AA$48 + CU9*(1-'Drive Train'!$AA$48))</f>
        <v>98.098439334256952</v>
      </c>
      <c r="CV10" s="57">
        <f>IF(AND(LH9=1,PN9=1),0,ABS(BZ10/$C$12*($C$14-$C$15)+$C$15) *'Drive Train'!$AA$48 + CV9*(1-'Drive Train'!$AA$48))</f>
        <v>94.07152044621219</v>
      </c>
      <c r="CW10" s="57">
        <f>IF(AND(LI9=1,PO9=1),0,ABS(CA10/$C$12*($C$14-$C$15)+$C$15) *'Drive Train'!$AA$48 + CW9*(1-'Drive Train'!$AA$48))</f>
        <v>90.090214305153069</v>
      </c>
      <c r="CX10" s="57">
        <f>IF(AND(LJ9=1,PP9=1),0,ABS(CB10/$C$12*($C$14-$C$15)+$C$15) *'Drive Train'!$AA$48 + CX9*(1-'Drive Train'!$AA$48))</f>
        <v>86.588090955842418</v>
      </c>
      <c r="CY10" s="57">
        <f>IF(AND(LK9=1,PQ9=1),0,ABS(CC10/$C$12*($C$14-$C$15)+$C$15) *'Drive Train'!$AA$48 + CY9*(1-'Drive Train'!$AA$48))</f>
        <v>83.226638016575151</v>
      </c>
      <c r="CZ10" s="57">
        <f>IF(AND(LL9=1,PR9=1),0,ABS(CD10/$C$12*($C$14-$C$15)+$C$15) *'Drive Train'!$AA$48 + CZ9*(1-'Drive Train'!$AA$48))</f>
        <v>79.865185077307871</v>
      </c>
      <c r="DA10" s="57">
        <f>IF(AND(LM9=1,PS9=1),0,ABS(CE10/$C$12*($C$14-$C$15)+$C$15) *'Drive Train'!$AA$48 + DA9*(1-'Drive Train'!$AA$48))</f>
        <v>76.503732138040618</v>
      </c>
      <c r="DB10" s="61">
        <f t="shared" si="115"/>
        <v>0.08</v>
      </c>
      <c r="DC10" s="57">
        <f t="shared" si="65"/>
        <v>50</v>
      </c>
      <c r="DD10" s="57">
        <f t="shared" si="66"/>
        <v>50</v>
      </c>
      <c r="DE10" s="57">
        <f t="shared" si="67"/>
        <v>50</v>
      </c>
      <c r="DF10" s="57">
        <f t="shared" si="68"/>
        <v>50</v>
      </c>
      <c r="DG10" s="57">
        <f t="shared" si="69"/>
        <v>50</v>
      </c>
      <c r="DH10" s="57">
        <f t="shared" si="70"/>
        <v>50</v>
      </c>
      <c r="DI10" s="57">
        <f t="shared" si="71"/>
        <v>50</v>
      </c>
      <c r="DJ10" s="57">
        <f t="shared" si="72"/>
        <v>50</v>
      </c>
      <c r="DK10" s="57">
        <f t="shared" si="73"/>
        <v>50</v>
      </c>
      <c r="DL10" s="57">
        <f t="shared" si="74"/>
        <v>50</v>
      </c>
      <c r="DM10" s="57">
        <f t="shared" si="75"/>
        <v>50</v>
      </c>
      <c r="DN10" s="57">
        <f t="shared" si="76"/>
        <v>25</v>
      </c>
      <c r="DO10" s="57">
        <f t="shared" si="77"/>
        <v>30</v>
      </c>
      <c r="DP10" s="57">
        <f t="shared" si="78"/>
        <v>35</v>
      </c>
      <c r="DQ10" s="57">
        <f t="shared" si="79"/>
        <v>40</v>
      </c>
      <c r="DR10" s="57">
        <f t="shared" si="80"/>
        <v>45</v>
      </c>
      <c r="DS10" s="57">
        <f t="shared" si="81"/>
        <v>50</v>
      </c>
      <c r="DT10" s="57">
        <f t="shared" si="82"/>
        <v>55</v>
      </c>
      <c r="DU10" s="57">
        <f t="shared" si="83"/>
        <v>60</v>
      </c>
      <c r="DV10" s="57">
        <f t="shared" si="84"/>
        <v>65</v>
      </c>
      <c r="DW10" s="57">
        <f t="shared" si="85"/>
        <v>70</v>
      </c>
      <c r="DX10" s="61">
        <f t="shared" si="116"/>
        <v>0.08</v>
      </c>
      <c r="DY10" s="2">
        <f>IF(OY10=0,($C$23/0.4536*IF(ISNA(MK9),'Drive Train'!$F$16,'Drive Train'!$F$17)*4.448*$C$24/$C$26*$C$25*S$6)*SIGN(BK10),BK10)</f>
        <v>0.89350858180984372</v>
      </c>
      <c r="DZ10" s="2">
        <f>IF(OZ10=0,($C$23/0.4536*IF(ISNA(ML9),'Drive Train'!$F$16,'Drive Train'!$F$17)*4.448*$C$24/$C$26*$C$25*T$6)*SIGN(BL10),BL10)</f>
        <v>3.1911020778922987</v>
      </c>
      <c r="EA10" s="2">
        <f>IF(PA10=0,($C$23/0.4536*IF(ISNA(MM9),'Drive Train'!$F$16,'Drive Train'!$F$17)*4.448*$C$24/$C$26*$C$25*U$6)*SIGN(BM10),BM10)</f>
        <v>2.1014574659290748</v>
      </c>
      <c r="EB10" s="2">
        <f>IF(PB10=0,($C$23/0.4536*IF(ISNA(MN9),'Drive Train'!$F$16,'Drive Train'!$F$17)*4.448*$C$24/$C$26*$C$25*V$6)*SIGN(BN10),BN10)</f>
        <v>1.5665410200562195</v>
      </c>
      <c r="EC10" s="2">
        <f>IF(PC10=0,($C$23/0.4536*IF(ISNA(MO9),'Drive Train'!$F$16,'Drive Train'!$F$17)*4.448*$C$24/$C$26*$C$25*W$6)*SIGN(BO10),BO10)</f>
        <v>1.248692117436117</v>
      </c>
      <c r="ED10" s="2">
        <f>IF(PD10=0,($C$23/0.4536*IF(ISNA(MP9),'Drive Train'!$F$16,'Drive Train'!$F$17)*4.448*$C$24/$C$26*$C$25*X$6)*SIGN(BP10),BP10)</f>
        <v>1.0380693506396637</v>
      </c>
      <c r="EE10" s="2">
        <f>IF(PE10=0,($C$23/0.4536*IF(ISNA(MQ9),'Drive Train'!$F$16,'Drive Train'!$F$17)*4.448*$C$24/$C$26*$C$25*Y$6)*SIGN(BQ10),BQ10)</f>
        <v>0.88824490827929981</v>
      </c>
      <c r="EF10" s="2">
        <f>IF(PF10=0,($C$23/0.4536*IF(ISNA(MR9),'Drive Train'!$F$16,'Drive Train'!$F$17)*4.448*$C$24/$C$26*$C$25*Z$6)*SIGN(BR10),BR10)</f>
        <v>0.62097121515742049</v>
      </c>
      <c r="EG10" s="2">
        <f>IF(PG10=0,($C$23/0.4536*IF(ISNA(MS9),'Drive Train'!$F$16,'Drive Train'!$F$17)*4.448*$C$24/$C$26*$C$25*AA$6)*SIGN(BS10),BS10)</f>
        <v>0.55142243905978938</v>
      </c>
      <c r="EH10" s="2">
        <f>IF(PH10=0,($C$23/0.4536*IF(ISNA(MT9),'Drive Train'!$F$16,'Drive Train'!$F$17)*4.448*$C$24/$C$26*$C$25*AB$6)*SIGN(BT10),BT10)</f>
        <v>0.49588348836311991</v>
      </c>
      <c r="EI10" s="2">
        <f>IF(PI10=0,($C$23/0.4536*IF(ISNA(MU9),'Drive Train'!$F$16,'Drive Train'!$F$17)*4.448*$C$24/$C$26*$C$25*AC$6)*SIGN(BU10),BU10)</f>
        <v>0.45050852864361873</v>
      </c>
      <c r="EJ10" s="2">
        <f>IF(PJ10=0,($C$23/0.4536*IF(ISNA(MV9),'Drive Train'!$F$16,'Drive Train'!$F$17)*4.448*$C$24/$C$26*$C$25*AD$6)*SIGN(BV10),BV10)</f>
        <v>0.89350858180984372</v>
      </c>
      <c r="EK10" s="2">
        <f>IF(PK10=0,($C$23/0.4536*IF(ISNA(MW9),'Drive Train'!$F$16,'Drive Train'!$F$17)*4.448*$C$24/$C$26*$C$25*AE$6)*SIGN(BW10),BW10)</f>
        <v>0.89350858180984372</v>
      </c>
      <c r="EL10" s="2">
        <f>IF(PL10=0,($C$23/0.4536*IF(ISNA(MX9),'Drive Train'!$F$16,'Drive Train'!$F$17)*4.448*$C$24/$C$26*$C$25*AF$6)*SIGN(BX10),BX10)</f>
        <v>0.89350858180984372</v>
      </c>
      <c r="EM10" s="2">
        <f>IF(PM10=0,($C$23/0.4536*IF(ISNA(MY9),'Drive Train'!$F$16,'Drive Train'!$F$17)*4.448*$C$24/$C$26*$C$25*AG$6)*SIGN(BY10),BY10)</f>
        <v>0.89350858180984372</v>
      </c>
      <c r="EN10" s="2">
        <f>IF(PN10=0,($C$23/0.4536*IF(ISNA(MZ9),'Drive Train'!$F$16,'Drive Train'!$F$17)*4.448*$C$24/$C$26*$C$25*AH$6)*SIGN(BZ10),BZ10)</f>
        <v>0.89350858180984372</v>
      </c>
      <c r="EO10" s="2">
        <f>IF(PO10=0,($C$23/0.4536*IF(ISNA(NA9),'Drive Train'!$F$16,'Drive Train'!$F$17)*4.448*$C$24/$C$26*$C$25*AI$6)*SIGN(CA10),CA10)</f>
        <v>0.89350858180984372</v>
      </c>
      <c r="EP10" s="2">
        <f>IF(PP10=0,($C$23/0.4536*IF(ISNA(NB9),'Drive Train'!$F$16,'Drive Train'!$F$17)*4.448*$C$24/$C$26*$C$25*AJ$6)*SIGN(CB10),CB10)</f>
        <v>0.71480686544787508</v>
      </c>
      <c r="EQ10" s="2">
        <f>IF(PQ10=0,($C$23/0.4536*IF(ISNA(NC9),'Drive Train'!$F$16,'Drive Train'!$F$17)*4.448*$C$24/$C$26*$C$25*AK$6)*SIGN(CC10),CC10)</f>
        <v>0.71480686544787508</v>
      </c>
      <c r="ER10" s="2">
        <f>IF(PR10=0,($C$23/0.4536*IF(ISNA(ND9),'Drive Train'!$F$16,'Drive Train'!$F$17)*4.448*$C$24/$C$26*$C$25*AL$6)*SIGN(CD10),CD10)</f>
        <v>0.71480686544787508</v>
      </c>
      <c r="ES10" s="2">
        <f>IF(PS10=0,($C$23/0.4536*IF(ISNA(NE9),'Drive Train'!$F$16,'Drive Train'!$F$17)*4.448*$C$24/$C$26*$C$25*AM$6)*SIGN(CE10),CE10)</f>
        <v>0.71480686544787508</v>
      </c>
      <c r="ET10" s="61">
        <f t="shared" si="87"/>
        <v>0.08</v>
      </c>
      <c r="EU10" s="260">
        <f>MAX(MIN(IF(AND(OY9=1,NG10&lt;0),-1,1)*(DC10-$C$15)/($C$14-$C$15)*$C$12-$C$33*LO10/AO$6 -  OY9*$C$33,DY9),MAX(EU$8:EU9)*-1)</f>
        <v>0.8411417136899273</v>
      </c>
      <c r="EV10" s="260">
        <f>MAX(MIN(IF(AND(OZ9=1,NH10&lt;0),-1,1)*(DD10-$C$15)/($C$14-$C$15)*$C$12-$C$33*LP10/AP$6 -  OZ9*$C$33,DZ9),MAX(EV$8:EV9)*-1)</f>
        <v>0.86919285944432478</v>
      </c>
      <c r="EW10" s="260">
        <f>MAX(MIN(IF(AND(PA9=1,NI10&lt;0),-1,1)*(DE10-$C$15)/($C$14-$C$15)*$C$12-$C$33*LQ10/AQ$6 -  PA9*$C$33,EA9),MAX(EW$8:EW9)*-1)</f>
        <v>0.86607659990130748</v>
      </c>
      <c r="EX10" s="260">
        <f>MAX(MIN(IF(AND(PB9=1,NJ10&lt;0),-1,1)*(DF10-$C$15)/($C$14-$C$15)*$C$12-$C$33*LR10/AR$6 -  PB9*$C$33,EB9),MAX(EX$8:EX9)*-1)</f>
        <v>0.86167717466410654</v>
      </c>
      <c r="EY10" s="260">
        <f>MAX(MIN(IF(AND(PC9=1,NK10&lt;0),-1,1)*(DG10-$C$15)/($C$14-$C$15)*$C$12-$C$33*LS10/AS$6 -  PC9*$C$33,EC9),MAX(EY$8:EY9)*-1)</f>
        <v>0.85599458373272208</v>
      </c>
      <c r="EZ10" s="260">
        <f>MAX(MIN(IF(AND(PD9=1,NL10&lt;0),-1,1)*(DH10-$C$15)/($C$14-$C$15)*$C$12-$C$33*LT10/AT$6 -  PD9*$C$33,ED9),MAX(EZ$8:EZ9)*-1)</f>
        <v>0.84902882710715399</v>
      </c>
      <c r="FA10" s="260">
        <f>MAX(MIN(IF(AND(PE9=1,NM10&lt;0),-1,1)*(DI10-$C$15)/($C$14-$C$15)*$C$12-$C$33*LU10/AU$6 -  PE9*$C$33,EE9),MAX(FA$8:FA9)*-1)</f>
        <v>0.84077990478740239</v>
      </c>
      <c r="FB10" s="260">
        <f>MAX(MIN(IF(AND(PF9=1,NN10&lt;0),-1,1)*(DJ10-$C$15)/($C$14-$C$15)*$C$12-$C$33*LV10/AV$6 -  PF9*$C$33,EF9),MAX(FB$8:FB9)*-1)</f>
        <v>0.77621401894677544</v>
      </c>
      <c r="FC10" s="260">
        <f>MAX(MIN(IF(AND(PG9=1,NO10&lt;0),-1,1)*(DK10-$C$15)/($C$14-$C$15)*$C$12-$C$33*LW10/AW$6 -  PG9*$C$33,EG9),MAX(FC$8:FC9)*-1)</f>
        <v>0.68927804882473664</v>
      </c>
      <c r="FD10" s="260">
        <f>MAX(MIN(IF(AND(PH9=1,NP10&lt;0),-1,1)*(DL10-$C$15)/($C$14-$C$15)*$C$12-$C$33*LX10/AX$6 -  PH9*$C$33,EH9),MAX(FD$8:FD9)*-1)</f>
        <v>0.61985436045389986</v>
      </c>
      <c r="FE10" s="260">
        <f>MAX(MIN(IF(AND(PI9=1,NQ10&lt;0),-1,1)*(DM10-$C$15)/($C$14-$C$15)*$C$12-$C$33*LY10/AY$6 -  PI9*$C$33,EI9),MAX(FE$8:FE9)*-1)</f>
        <v>0.56313566080452337</v>
      </c>
      <c r="FF10" s="260">
        <f>MAX(MIN(IF(AND(PJ9=1,NR10&lt;0),-1,1)*(DN10-$C$15)/($C$14-$C$15)*$C$12-$C$33*LZ10/AZ$6 -  PJ9*$C$33,EJ9),MAX(FF$8:FF9)*-1)</f>
        <v>0.39609789738643447</v>
      </c>
      <c r="FG10" s="260">
        <f>MAX(MIN(IF(AND(PK9=1,NS10&lt;0),-1,1)*(DO10-$C$15)/($C$14-$C$15)*$C$12-$C$33*MA10/BA$6 -  PK9*$C$33,EK9),MAX(FG$8:FG9)*-1)</f>
        <v>0.48510666064713309</v>
      </c>
      <c r="FH10" s="260">
        <f>MAX(MIN(IF(AND(PL9=1,NT10&lt;0),-1,1)*(DP10-$C$15)/($C$14-$C$15)*$C$12-$C$33*MB10/BB$6 -  PL9*$C$33,EL9),MAX(FH$8:FH9)*-1)</f>
        <v>0.57411542390783166</v>
      </c>
      <c r="FI10" s="260">
        <f>MAX(MIN(IF(AND(PM9=1,NU10&lt;0),-1,1)*(DQ10-$C$15)/($C$14-$C$15)*$C$12-$C$33*MC10/BC$6 -  PM9*$C$33,EM9),MAX(FI$8:FI9)*-1)</f>
        <v>0.66312418716853017</v>
      </c>
      <c r="FJ10" s="260">
        <f>MAX(MIN(IF(AND(PN9=1,NV10&lt;0),-1,1)*(DR10-$C$15)/($C$14-$C$15)*$C$12-$C$33*MD10/BD$6 -  PN9*$C$33,EN9),MAX(FJ$8:FJ9)*-1)</f>
        <v>0.75213295042922879</v>
      </c>
      <c r="FK10" s="260">
        <f>MAX(MIN(IF(AND(PO9=1,NW10&lt;0),-1,1)*(DS10-$C$15)/($C$14-$C$15)*$C$12-$C$33*ME10/BE$6 -  PO9*$C$33,EO9),MAX(FK$8:FK9)*-1)</f>
        <v>0.8411417136899273</v>
      </c>
      <c r="FL10" s="260">
        <f>MAX(MIN(IF(AND(PP9=1,NX10&lt;0),-1,1)*(DT10-$C$15)/($C$14-$C$15)*$C$12-$C$33*MF10/BF$6 -  PP9*$C$33,EP9),MAX(FL$8:FL9)*-1)</f>
        <v>0.89350858180984372</v>
      </c>
      <c r="FM10" s="260">
        <f>MAX(MIN(IF(AND(PQ9=1,NY10&lt;0),-1,1)*(DU10-$C$15)/($C$14-$C$15)*$C$12-$C$33*MG10/BG$6 -  PQ9*$C$33,EQ9),MAX(FM$8:FM9)*-1)</f>
        <v>0.89350858180984372</v>
      </c>
      <c r="FN10" s="260">
        <f>MAX(MIN(IF(AND(PR9=1,NZ10&lt;0),-1,1)*(DV10-$C$15)/($C$14-$C$15)*$C$12-$C$33*MH10/BH$6 -  PR9*$C$33,ER9),MAX(FN$8:FN9)*-1)</f>
        <v>0.89350858180984372</v>
      </c>
      <c r="FO10" s="260">
        <f>MAX(MIN(IF(AND(PS9=1,OA10&lt;0),-1,1)*(DW10-$C$15)/($C$14-$C$15)*$C$12-$C$33*MI10/BI$6 -  PS9*$C$33,ES9),MAX(FO$8:FO9)*-1)</f>
        <v>0.89350858180984372</v>
      </c>
      <c r="FP10" s="61">
        <f t="shared" si="117"/>
        <v>0.08</v>
      </c>
      <c r="FQ10" s="261">
        <f>IF(AND(KS10=1,OY10=1),0,MIN((ABS(($C$14-$C$15)*EU10/$C$12/$C$25)+$C$15)/$C$25,DC10))</f>
        <v>50</v>
      </c>
      <c r="FR10" s="261">
        <f>IF(AND(KT10=1,OZ10=1),0,MIN((ABS(($C$14-$C$15)*EV10/$C$12/$C$25)+$C$15)/$C$25,DD10))</f>
        <v>50</v>
      </c>
      <c r="FS10" s="261">
        <f>IF(AND(KU10=1,PA10=1),0,MIN((ABS(($C$14-$C$15)*EW10/$C$12/$C$25)+$C$15)/$C$25,DE10))</f>
        <v>50</v>
      </c>
      <c r="FT10" s="261">
        <f>IF(AND(KV10=1,PB10=1),0,MIN((ABS(($C$14-$C$15)*EX10/$C$12/$C$25)+$C$15)/$C$25,DF10))</f>
        <v>50</v>
      </c>
      <c r="FU10" s="261">
        <f>IF(AND(KW10=1,PC10=1),0,MIN((ABS(($C$14-$C$15)*EY10/$C$12/$C$25)+$C$15)/$C$25,DG10))</f>
        <v>50</v>
      </c>
      <c r="FV10" s="261">
        <f>IF(AND(KX10=1,PD10=1),0,MIN((ABS(($C$14-$C$15)*EZ10/$C$12/$C$25)+$C$15)/$C$25,DH10))</f>
        <v>50</v>
      </c>
      <c r="FW10" s="261">
        <f>IF(AND(KY10=1,PE10=1),0,MIN((ABS(($C$14-$C$15)*FA10/$C$12/$C$25)+$C$15)/$C$25,DI10))</f>
        <v>50</v>
      </c>
      <c r="FX10" s="261">
        <f>IF(AND(KZ10=1,PF10=1),0,MIN((ABS(($C$14-$C$15)*FB10/$C$12/$C$25)+$C$15)/$C$25,DJ10))</f>
        <v>50</v>
      </c>
      <c r="FY10" s="261">
        <f>IF(AND(LA10=1,PG10=1),0,MIN((ABS(($C$14-$C$15)*FC10/$C$12/$C$25)+$C$15)/$C$25,DK10))</f>
        <v>50</v>
      </c>
      <c r="FZ10" s="261">
        <f>IF(AND(LB10=1,PH10=1),0,MIN((ABS(($C$14-$C$15)*FD10/$C$12/$C$25)+$C$15)/$C$25,DL10))</f>
        <v>50</v>
      </c>
      <c r="GA10" s="261">
        <f>IF(AND(LC10=1,PI10=1),0,MIN((ABS(($C$14-$C$15)*FE10/$C$12/$C$25)+$C$15)/$C$25,DM10))</f>
        <v>50</v>
      </c>
      <c r="GB10" s="261">
        <f>IF(AND(LD10=1,PJ10=1),0,MIN((ABS(($C$14-$C$15)*FF10/$C$12/$C$25)+$C$15)/$C$25,DN10))</f>
        <v>25</v>
      </c>
      <c r="GC10" s="261">
        <f>IF(AND(LE10=1,PK10=1),0,MIN((ABS(($C$14-$C$15)*FG10/$C$12/$C$25)+$C$15)/$C$25,DO10))</f>
        <v>30</v>
      </c>
      <c r="GD10" s="261">
        <f>IF(AND(LF10=1,PL10=1),0,MIN((ABS(($C$14-$C$15)*FH10/$C$12/$C$25)+$C$15)/$C$25,DP10))</f>
        <v>35</v>
      </c>
      <c r="GE10" s="261">
        <f>IF(AND(LG10=1,PM10=1),0,MIN((ABS(($C$14-$C$15)*FI10/$C$12/$C$25)+$C$15)/$C$25,DQ10))</f>
        <v>40</v>
      </c>
      <c r="GF10" s="261">
        <f>IF(AND(LH10=1,PN10=1),0,MIN((ABS(($C$14-$C$15)*FJ10/$C$12/$C$25)+$C$15)/$C$25,DR10))</f>
        <v>45</v>
      </c>
      <c r="GG10" s="261">
        <f>IF(AND(LI10=1,PO10=1),0,MIN((ABS(($C$14-$C$15)*FK10/$C$12/$C$25)+$C$15)/$C$25,DS10))</f>
        <v>50</v>
      </c>
      <c r="GH10" s="261">
        <f>IF(AND(LJ10=1,PP10=1),0,MIN((ABS(($C$14-$C$15)*FL10/$C$12/$C$25)+$C$15)/$C$25,DT10))</f>
        <v>55</v>
      </c>
      <c r="GI10" s="261">
        <f>IF(AND(LK10=1,PQ10=1),0,MIN((ABS(($C$14-$C$15)*FM10/$C$12/$C$25)+$C$15)/$C$25,DU10))</f>
        <v>60</v>
      </c>
      <c r="GJ10" s="261">
        <f>IF(AND(LL10=1,PR10=1),0,MIN((ABS(($C$14-$C$15)*FN10/$C$12/$C$25)+$C$15)/$C$25,DV10))</f>
        <v>65</v>
      </c>
      <c r="GK10" s="261">
        <f>IF(AND(LM10=1,PS10=1),0,MIN((ABS(($C$14-$C$15)*FO10/$C$12/$C$25)+$C$15)/$C$25,DW10))</f>
        <v>70</v>
      </c>
      <c r="GL10" s="61">
        <f t="shared" si="118"/>
        <v>0.08</v>
      </c>
      <c r="GM10" s="57">
        <f>IF(AND(KS9=1,OY9=1),0,EU10*$C$26/S$6/$C$24/$C$23*3.39*$C$25)</f>
        <v>19.534134990127587</v>
      </c>
      <c r="GN10" s="57">
        <f>IF(AND(KT9=1,OZ9=1),0,EV10*$C$26/T$6/$C$24/$C$23*3.39*$C$25)</f>
        <v>5.6519614998286025</v>
      </c>
      <c r="GO10" s="57">
        <f>IF(AND(KU9=1,PA9=1),0,EW10*$C$26/U$6/$C$24/$C$23*3.39*$C$25)</f>
        <v>8.551837547164622</v>
      </c>
      <c r="GP10" s="57">
        <f>IF(AND(KV9=1,PB9=1),0,EX10*$C$26/V$6/$C$24/$C$23*3.39*$C$25)</f>
        <v>11.413702783803283</v>
      </c>
      <c r="GQ10" s="57">
        <f>IF(AND(KW9=1,PC9=1),0,EY10*$C$26/W$6/$C$24/$C$23*3.39*$C$25)</f>
        <v>14.224577908530859</v>
      </c>
      <c r="GR10" s="57">
        <f>IF(AND(KX9=1,PD9=1),0,EZ10*$C$26/X$6/$C$24/$C$23*3.39*$C$25)</f>
        <v>16.971483620133611</v>
      </c>
      <c r="GS10" s="57">
        <f>IF(AND(KY9=1,PE9=1),0,FA10*$C$26/Y$6/$C$24/$C$23*3.39*$C$25)</f>
        <v>19.641440617397823</v>
      </c>
      <c r="GT10" s="57">
        <f>IF(AND(KZ9=1,PF9=1),0,FB10*$C$26/Z$6/$C$24/$C$23*3.39*$C$25)</f>
        <v>20.750269506126333</v>
      </c>
      <c r="GU10" s="57">
        <f>IF(AND(LA9=1,PG9=1),0,FC10*$C$26/AA$6/$C$24/$C$23*3.39*$C$25)</f>
        <v>20.750269506126333</v>
      </c>
      <c r="GV10" s="57">
        <f>IF(AND(LB9=1,PH9=1),0,FD10*$C$26/AB$6/$C$24/$C$23*3.39*$C$25)</f>
        <v>20.750269506126333</v>
      </c>
      <c r="GW10" s="57">
        <f>IF(AND(LC9=1,PI9=1),0,FE10*$C$26/AC$6/$C$24/$C$23*3.39*$C$25)</f>
        <v>20.750269506126333</v>
      </c>
      <c r="GX10" s="57">
        <f>IF(AND(LD9=1,PJ9=1),0,FF10*$C$26/AD$6/$C$24/$C$23*3.39*$C$25)</f>
        <v>9.1987232007668425</v>
      </c>
      <c r="GY10" s="57">
        <f>IF(AND(LE9=1,PK9=1),0,FG10*$C$26/AE$6/$C$24/$C$23*3.39*$C$25)</f>
        <v>11.265805558638995</v>
      </c>
      <c r="GZ10" s="57">
        <f>IF(AND(LF9=1,PL9=1),0,FH10*$C$26/AF$6/$C$24/$C$23*3.39*$C$25)</f>
        <v>13.332887916511142</v>
      </c>
      <c r="HA10" s="57">
        <f>IF(AND(LG9=1,PM9=1),0,FI10*$C$26/AG$6/$C$24/$C$23*3.39*$C$25)</f>
        <v>15.399970274383291</v>
      </c>
      <c r="HB10" s="57">
        <f>IF(AND(LH9=1,PN9=1),0,FJ10*$C$26/AH$6/$C$24/$C$23*3.39*$C$25)</f>
        <v>17.467052632255438</v>
      </c>
      <c r="HC10" s="57">
        <f>IF(AND(LI9=1,PO9=1),0,FK10*$C$26/AI$6/$C$24/$C$23*3.39*$C$25)</f>
        <v>19.534134990127587</v>
      </c>
      <c r="HD10" s="57">
        <f>IF(AND(LJ9=1,PP9=1),0,FL10*$C$26/AJ$6/$C$24/$C$23*3.39*$C$25)</f>
        <v>20.750269506126333</v>
      </c>
      <c r="HE10" s="57">
        <f>IF(AND(LK9=1,PQ9=1),0,FM10*$C$26/AK$6/$C$24/$C$23*3.39*$C$25)</f>
        <v>20.750269506126333</v>
      </c>
      <c r="HF10" s="57">
        <f>IF(AND(LL9=1,PR9=1),0,FN10*$C$26/AL$6/$C$24/$C$23*3.39*$C$25)</f>
        <v>20.750269506126333</v>
      </c>
      <c r="HG10" s="57">
        <f>IF(AND(LM9=1,PS9=1),0,FO10*$C$26/AM$6/$C$24/$C$23*3.39*$C$25)</f>
        <v>20.750269506126333</v>
      </c>
      <c r="HH10" s="61">
        <f t="shared" si="119"/>
        <v>0.08</v>
      </c>
      <c r="HI10" s="57">
        <f t="shared" si="120"/>
        <v>19.534134990127587</v>
      </c>
      <c r="HJ10" s="57">
        <f t="shared" si="121"/>
        <v>5.6519614998286025</v>
      </c>
      <c r="HK10" s="57">
        <f t="shared" si="122"/>
        <v>8.551837547164622</v>
      </c>
      <c r="HL10" s="57">
        <f t="shared" si="123"/>
        <v>11.413702783803283</v>
      </c>
      <c r="HM10" s="57">
        <f t="shared" si="124"/>
        <v>14.224577908530859</v>
      </c>
      <c r="HN10" s="57">
        <f t="shared" si="125"/>
        <v>16.971483620133611</v>
      </c>
      <c r="HO10" s="57">
        <f t="shared" si="126"/>
        <v>19.641440617397823</v>
      </c>
      <c r="HP10" s="57">
        <f t="shared" si="127"/>
        <v>20.750269506126333</v>
      </c>
      <c r="HQ10" s="57">
        <f t="shared" si="128"/>
        <v>20.750269506126333</v>
      </c>
      <c r="HR10" s="57">
        <f t="shared" si="129"/>
        <v>20.750269506126333</v>
      </c>
      <c r="HS10" s="57">
        <f t="shared" si="130"/>
        <v>20.750269506126333</v>
      </c>
      <c r="HT10" s="57">
        <f t="shared" si="131"/>
        <v>9.1987232007668425</v>
      </c>
      <c r="HU10" s="57">
        <f t="shared" si="132"/>
        <v>11.265805558638995</v>
      </c>
      <c r="HV10" s="57">
        <f t="shared" si="133"/>
        <v>13.332887916511142</v>
      </c>
      <c r="HW10" s="57">
        <f t="shared" si="134"/>
        <v>15.399970274383291</v>
      </c>
      <c r="HX10" s="57">
        <f t="shared" si="135"/>
        <v>17.467052632255438</v>
      </c>
      <c r="HY10" s="57">
        <f t="shared" si="136"/>
        <v>19.534134990127587</v>
      </c>
      <c r="HZ10" s="57">
        <f t="shared" si="137"/>
        <v>20.750269506126333</v>
      </c>
      <c r="IA10" s="57">
        <f t="shared" si="138"/>
        <v>20.750269506126333</v>
      </c>
      <c r="IB10" s="57">
        <f t="shared" si="139"/>
        <v>20.750269506126333</v>
      </c>
      <c r="IC10" s="57">
        <f t="shared" si="140"/>
        <v>20.750269506126333</v>
      </c>
      <c r="ID10" s="61">
        <f t="shared" si="141"/>
        <v>0.08</v>
      </c>
      <c r="IE10" s="57">
        <f t="shared" si="142"/>
        <v>8.82</v>
      </c>
      <c r="IF10" s="57">
        <f t="shared" si="143"/>
        <v>8.82</v>
      </c>
      <c r="IG10" s="57">
        <f t="shared" si="144"/>
        <v>8.82</v>
      </c>
      <c r="IH10" s="57">
        <f t="shared" si="145"/>
        <v>8.82</v>
      </c>
      <c r="II10" s="57">
        <f t="shared" si="146"/>
        <v>8.82</v>
      </c>
      <c r="IJ10" s="57">
        <f t="shared" si="147"/>
        <v>8.82</v>
      </c>
      <c r="IK10" s="57">
        <f t="shared" si="148"/>
        <v>8.82</v>
      </c>
      <c r="IL10" s="57">
        <f t="shared" si="149"/>
        <v>8.82</v>
      </c>
      <c r="IM10" s="57">
        <f t="shared" si="150"/>
        <v>8.82</v>
      </c>
      <c r="IN10" s="57">
        <f t="shared" si="151"/>
        <v>8.82</v>
      </c>
      <c r="IO10" s="57">
        <f t="shared" si="152"/>
        <v>8.82</v>
      </c>
      <c r="IP10" s="57">
        <f t="shared" si="153"/>
        <v>10.52</v>
      </c>
      <c r="IQ10" s="57">
        <f t="shared" si="154"/>
        <v>10.18</v>
      </c>
      <c r="IR10" s="57">
        <f t="shared" si="155"/>
        <v>9.84</v>
      </c>
      <c r="IS10" s="57">
        <f t="shared" si="156"/>
        <v>9.5</v>
      </c>
      <c r="IT10" s="57">
        <f t="shared" si="157"/>
        <v>9.16</v>
      </c>
      <c r="IU10" s="57">
        <f t="shared" si="158"/>
        <v>8.82</v>
      </c>
      <c r="IV10" s="57">
        <f t="shared" si="159"/>
        <v>8.48</v>
      </c>
      <c r="IW10" s="57">
        <f t="shared" si="160"/>
        <v>8.14</v>
      </c>
      <c r="IX10" s="57">
        <f t="shared" si="161"/>
        <v>7.8000000000000007</v>
      </c>
      <c r="IY10" s="57">
        <f t="shared" si="162"/>
        <v>7.46</v>
      </c>
      <c r="IZ10" s="61">
        <f t="shared" si="163"/>
        <v>0.08</v>
      </c>
      <c r="JA10" s="261">
        <f t="shared" ref="JA10:JA73" si="238">IF(ABS(CG10)&gt;=$S$5,6,NA())</f>
        <v>6</v>
      </c>
      <c r="JB10" s="261">
        <f t="shared" ref="JB10:JB73" si="239">IF(ABS(CH10)&gt;=$S$5,6,NA())</f>
        <v>6</v>
      </c>
      <c r="JC10" s="261">
        <f t="shared" ref="JC10:JC73" si="240">IF(ABS(CI10)&gt;=$S$5,6,NA())</f>
        <v>6</v>
      </c>
      <c r="JD10" s="261">
        <f t="shared" ref="JD10:JD73" si="241">IF(ABS(CJ10)&gt;=$S$5,6,NA())</f>
        <v>6</v>
      </c>
      <c r="JE10" s="261">
        <f t="shared" ref="JE10:JE73" si="242">IF(ABS(CK10)&gt;=$S$5,6,NA())</f>
        <v>6</v>
      </c>
      <c r="JF10" s="261">
        <f t="shared" ref="JF10:JF73" si="243">IF(ABS(CL10)&gt;=$S$5,6,NA())</f>
        <v>6</v>
      </c>
      <c r="JG10" s="261">
        <f t="shared" ref="JG10:JG73" si="244">IF(ABS(CM10)&gt;=$S$5,6,NA())</f>
        <v>6</v>
      </c>
      <c r="JH10" s="261">
        <f t="shared" ref="JH10:JH73" si="245">IF(ABS(CN10)&gt;=$S$5,6,NA())</f>
        <v>6</v>
      </c>
      <c r="JI10" s="261">
        <f t="shared" ref="JI10:JI73" si="246">IF(ABS(CO10)&gt;=$S$5,6,NA())</f>
        <v>6</v>
      </c>
      <c r="JJ10" s="261">
        <f t="shared" ref="JJ10:JJ73" si="247">IF(ABS(CP10)&gt;=$S$5,6,NA())</f>
        <v>6</v>
      </c>
      <c r="JK10" s="261">
        <f t="shared" ref="JK10:JK73" si="248">IF(ABS(CQ10)&gt;=$S$5,6,NA())</f>
        <v>6</v>
      </c>
      <c r="JL10" s="261">
        <f t="shared" ref="JL10:JL73" si="249">IF(ABS(CR10)&gt;=$S$5,6,NA())</f>
        <v>6</v>
      </c>
      <c r="JM10" s="261">
        <f t="shared" ref="JM10:JM73" si="250">IF(ABS(CS10)&gt;=$S$5,6,NA())</f>
        <v>6</v>
      </c>
      <c r="JN10" s="261">
        <f t="shared" ref="JN10:JN73" si="251">IF(ABS(CT10)&gt;=$S$5,6,NA())</f>
        <v>6</v>
      </c>
      <c r="JO10" s="261">
        <f t="shared" ref="JO10:JO73" si="252">IF(ABS(CU10)&gt;=$S$5,6,NA())</f>
        <v>6</v>
      </c>
      <c r="JP10" s="261">
        <f t="shared" ref="JP10:JP73" si="253">IF(ABS(CV10)&gt;=$S$5,6,NA())</f>
        <v>6</v>
      </c>
      <c r="JQ10" s="261">
        <f t="shared" ref="JQ10:JQ73" si="254">IF(ABS(CW10)&gt;=$S$5,6,NA())</f>
        <v>6</v>
      </c>
      <c r="JR10" s="261">
        <f t="shared" ref="JR10:JR73" si="255">IF(ABS(CX10)&gt;=$S$5,6,NA())</f>
        <v>6</v>
      </c>
      <c r="JS10" s="261">
        <f t="shared" ref="JS10:JS73" si="256">IF(ABS(CY10)&gt;=$S$5,6,NA())</f>
        <v>6</v>
      </c>
      <c r="JT10" s="261">
        <f t="shared" ref="JT10:JT73" si="257">IF(ABS(CZ10)&gt;=$S$5,6,NA())</f>
        <v>6</v>
      </c>
      <c r="JU10" s="261">
        <f t="shared" ref="JU10:JU73" si="258">IF(ABS(DA10)&gt;=$S$5,6,NA())</f>
        <v>6</v>
      </c>
      <c r="JV10" s="61">
        <f t="shared" si="165"/>
        <v>0.08</v>
      </c>
      <c r="JW10" s="46">
        <f>IF(HI10&lt;=$C$42,1,0)</f>
        <v>0</v>
      </c>
      <c r="JX10" s="46">
        <f>IF(HJ10&lt;=$C$42,1,0)</f>
        <v>0</v>
      </c>
      <c r="JY10" s="46">
        <f>IF(HK10&lt;=$C$42,1,0)</f>
        <v>0</v>
      </c>
      <c r="JZ10" s="46">
        <f>IF(HL10&lt;=$C$42,1,0)</f>
        <v>0</v>
      </c>
      <c r="KA10" s="46">
        <f>IF(HM10&lt;=$C$42,1,0)</f>
        <v>0</v>
      </c>
      <c r="KB10" s="46">
        <f>IF(HN10&lt;=$C$42,1,0)</f>
        <v>0</v>
      </c>
      <c r="KC10" s="46">
        <f>IF(HO10&lt;=$C$42,1,0)</f>
        <v>0</v>
      </c>
      <c r="KD10" s="46">
        <f>IF(HP10&lt;=$C$42,1,0)</f>
        <v>0</v>
      </c>
      <c r="KE10" s="46">
        <f>IF(HQ10&lt;=$C$42,1,0)</f>
        <v>0</v>
      </c>
      <c r="KF10" s="46">
        <f>IF(HR10&lt;=$C$42,1,0)</f>
        <v>0</v>
      </c>
      <c r="KG10" s="46">
        <f>IF(HS10&lt;=$C$42,1,0)</f>
        <v>0</v>
      </c>
      <c r="KH10" s="46">
        <f>IF(HT10&lt;=$C$42,1,0)</f>
        <v>0</v>
      </c>
      <c r="KI10" s="46">
        <f>IF(HU10&lt;=$C$42,1,0)</f>
        <v>0</v>
      </c>
      <c r="KJ10" s="46">
        <f>IF(HV10&lt;=$C$42,1,0)</f>
        <v>0</v>
      </c>
      <c r="KK10" s="46">
        <f>IF(HW10&lt;=$C$42,1,0)</f>
        <v>0</v>
      </c>
      <c r="KL10" s="46">
        <f>IF(HX10&lt;=$C$42,1,0)</f>
        <v>0</v>
      </c>
      <c r="KM10" s="46">
        <f>IF(HY10&lt;=$C$42,1,0)</f>
        <v>0</v>
      </c>
      <c r="KN10" s="46">
        <f>IF(HZ10&lt;=$C$42,1,0)</f>
        <v>0</v>
      </c>
      <c r="KO10" s="46">
        <f>IF(IA10&lt;=$C$42,1,0)</f>
        <v>0</v>
      </c>
      <c r="KP10" s="46">
        <f>IF(IB10&lt;=$C$42,1,0)</f>
        <v>0</v>
      </c>
      <c r="KQ10" s="46">
        <f>IF(IC10&lt;=$C$42,1,0)</f>
        <v>0</v>
      </c>
      <c r="KR10" s="61">
        <f t="shared" si="166"/>
        <v>0.08</v>
      </c>
      <c r="KS10" s="1">
        <f>IF(OR(KS9=1,AND(OY10=1,LO10&lt;=$C$43)),1,0)</f>
        <v>0</v>
      </c>
      <c r="KT10" s="1">
        <f>IF(OR(KT9=1,AND(OZ10=1,LP10&lt;=$C$43)),1,0)</f>
        <v>0</v>
      </c>
      <c r="KU10" s="1">
        <f>IF(OR(KU9=1,AND(PA10=1,LQ10&lt;=$C$43)),1,0)</f>
        <v>0</v>
      </c>
      <c r="KV10" s="1">
        <f>IF(OR(KV9=1,AND(PB10=1,LR10&lt;=$C$43)),1,0)</f>
        <v>0</v>
      </c>
      <c r="KW10" s="1">
        <f>IF(OR(KW9=1,AND(PC10=1,LS10&lt;=$C$43)),1,0)</f>
        <v>0</v>
      </c>
      <c r="KX10" s="1">
        <f>IF(OR(KX9=1,AND(PD10=1,LT10&lt;=$C$43)),1,0)</f>
        <v>0</v>
      </c>
      <c r="KY10" s="1">
        <f>IF(OR(KY9=1,AND(PE10=1,LU10&lt;=$C$43)),1,0)</f>
        <v>0</v>
      </c>
      <c r="KZ10" s="1">
        <f>IF(OR(KZ9=1,AND(PF10=1,LV10&lt;=$C$43)),1,0)</f>
        <v>0</v>
      </c>
      <c r="LA10" s="1">
        <f>IF(OR(LA9=1,AND(PG10=1,LW10&lt;=$C$43)),1,0)</f>
        <v>0</v>
      </c>
      <c r="LB10" s="1">
        <f>IF(OR(LB9=1,AND(PH10=1,LX10&lt;=$C$43)),1,0)</f>
        <v>0</v>
      </c>
      <c r="LC10" s="1">
        <f>IF(OR(LC9=1,AND(PI10=1,LY10&lt;=$C$43)),1,0)</f>
        <v>0</v>
      </c>
      <c r="LD10" s="1">
        <f>IF(OR(LD9=1,AND(PJ10=1,LZ10&lt;=$C$43)),1,0)</f>
        <v>0</v>
      </c>
      <c r="LE10" s="1">
        <f>IF(OR(LE9=1,AND(PK10=1,MA10&lt;=$C$43)),1,0)</f>
        <v>0</v>
      </c>
      <c r="LF10" s="1">
        <f>IF(OR(LF9=1,AND(PL10=1,MB10&lt;=$C$43)),1,0)</f>
        <v>0</v>
      </c>
      <c r="LG10" s="1">
        <f>IF(OR(LG9=1,AND(PM10=1,MC10&lt;=$C$43)),1,0)</f>
        <v>0</v>
      </c>
      <c r="LH10" s="1">
        <f>IF(OR(LH9=1,AND(PN10=1,MD10&lt;=$C$43)),1,0)</f>
        <v>0</v>
      </c>
      <c r="LI10" s="1">
        <f>IF(OR(LI9=1,AND(PO10=1,ME10&lt;=$C$43)),1,0)</f>
        <v>0</v>
      </c>
      <c r="LJ10" s="1">
        <f>IF(OR(LJ9=1,AND(PP10=1,MF10&lt;=$C$43)),1,0)</f>
        <v>0</v>
      </c>
      <c r="LK10" s="1">
        <f>IF(OR(LK9=1,AND(PQ10=1,MG10&lt;=$C$43)),1,0)</f>
        <v>0</v>
      </c>
      <c r="LL10" s="1">
        <f>IF(OR(LL9=1,AND(PR10=1,MH10&lt;=$C$43)),1,0)</f>
        <v>0</v>
      </c>
      <c r="LM10" s="1">
        <f>IF(OR(LM9=1,AND(PS10=1,MI10&lt;=$C$43)),1,0)</f>
        <v>0</v>
      </c>
      <c r="LN10" s="61">
        <f t="shared" si="167"/>
        <v>0.08</v>
      </c>
      <c r="LO10" s="57">
        <f t="shared" si="168"/>
        <v>0.80963978306754103</v>
      </c>
      <c r="LP10" s="57">
        <f t="shared" si="169"/>
        <v>0.2266991392589115</v>
      </c>
      <c r="LQ10" s="57">
        <f t="shared" si="170"/>
        <v>0.34424684109686565</v>
      </c>
      <c r="LR10" s="57">
        <f t="shared" si="171"/>
        <v>0.46179454293481975</v>
      </c>
      <c r="LS10" s="57">
        <f t="shared" si="172"/>
        <v>0.57934224477277385</v>
      </c>
      <c r="LT10" s="57">
        <f t="shared" si="173"/>
        <v>0.69688994661072801</v>
      </c>
      <c r="LU10" s="57">
        <f t="shared" si="174"/>
        <v>0.81443764844868216</v>
      </c>
      <c r="LV10" s="57">
        <f t="shared" si="175"/>
        <v>0.83001078024505359</v>
      </c>
      <c r="LW10" s="57">
        <f t="shared" si="176"/>
        <v>0.83001078024505359</v>
      </c>
      <c r="LX10" s="57">
        <f t="shared" si="177"/>
        <v>0.83001078024505337</v>
      </c>
      <c r="LY10" s="57">
        <f t="shared" si="178"/>
        <v>0.83001078024505337</v>
      </c>
      <c r="LZ10" s="57">
        <f t="shared" si="179"/>
        <v>0.38126347854825493</v>
      </c>
      <c r="MA10" s="57">
        <f t="shared" si="180"/>
        <v>0.46693873945211223</v>
      </c>
      <c r="MB10" s="57">
        <f t="shared" si="181"/>
        <v>0.55261400035596953</v>
      </c>
      <c r="MC10" s="57">
        <f t="shared" si="182"/>
        <v>0.63828926125982666</v>
      </c>
      <c r="MD10" s="57">
        <f t="shared" si="183"/>
        <v>0.72396452216368401</v>
      </c>
      <c r="ME10" s="57">
        <f t="shared" si="184"/>
        <v>0.80963978306754103</v>
      </c>
      <c r="MF10" s="57">
        <f t="shared" si="185"/>
        <v>0.83001078024505337</v>
      </c>
      <c r="MG10" s="57">
        <f t="shared" si="186"/>
        <v>0.83001078024505337</v>
      </c>
      <c r="MH10" s="57">
        <f t="shared" si="187"/>
        <v>0.83001078024505337</v>
      </c>
      <c r="MI10" s="57">
        <f t="shared" si="188"/>
        <v>0.83001078024505337</v>
      </c>
      <c r="MJ10" s="61">
        <f t="shared" si="189"/>
        <v>0.08</v>
      </c>
      <c r="MK10" s="57" t="e">
        <f t="shared" ref="MK10:MK73" si="259">IF(AND(ABS(CG10)&gt;0,EU10&gt;=DY9,NG10&lt;&gt;0),3,NA())</f>
        <v>#N/A</v>
      </c>
      <c r="ML10" s="57" t="e">
        <f t="shared" ref="ML10:ML73" si="260">IF(AND(ABS(CH10)&gt;0,EV10&gt;=DZ9,NH10&lt;&gt;0),3,NA())</f>
        <v>#N/A</v>
      </c>
      <c r="MM10" s="57" t="e">
        <f t="shared" ref="MM10:MM73" si="261">IF(AND(ABS(CI10)&gt;0,EW10&gt;=EA9,NI10&lt;&gt;0),3,NA())</f>
        <v>#N/A</v>
      </c>
      <c r="MN10" s="57" t="e">
        <f t="shared" ref="MN10:MN73" si="262">IF(AND(ABS(CJ10)&gt;0,EX10&gt;=EB9,NJ10&lt;&gt;0),3,NA())</f>
        <v>#N/A</v>
      </c>
      <c r="MO10" s="57" t="e">
        <f t="shared" ref="MO10:MO73" si="263">IF(AND(ABS(CK10)&gt;0,EY10&gt;=EC9,NK10&lt;&gt;0),3,NA())</f>
        <v>#N/A</v>
      </c>
      <c r="MP10" s="57" t="e">
        <f t="shared" ref="MP10:MP73" si="264">IF(AND(ABS(CL10)&gt;0,EZ10&gt;=ED9,NL10&lt;&gt;0),3,NA())</f>
        <v>#N/A</v>
      </c>
      <c r="MQ10" s="57" t="e">
        <f t="shared" ref="MQ10:MQ73" si="265">IF(AND(ABS(CM10)&gt;0,FA10&gt;=EE9,NM10&lt;&gt;0),3,NA())</f>
        <v>#N/A</v>
      </c>
      <c r="MR10" s="57">
        <f t="shared" ref="MR10:MR73" si="266">IF(AND(ABS(CN10)&gt;0,FB10&gt;=EF9,NN10&lt;&gt;0),3,NA())</f>
        <v>3</v>
      </c>
      <c r="MS10" s="57">
        <f t="shared" ref="MS10:MS73" si="267">IF(AND(ABS(CO10)&gt;0,FC10&gt;=EG9,NO10&lt;&gt;0),3,NA())</f>
        <v>3</v>
      </c>
      <c r="MT10" s="57">
        <f t="shared" ref="MT10:MT73" si="268">IF(AND(ABS(CP10)&gt;0,FD10&gt;=EH9,NP10&lt;&gt;0),3,NA())</f>
        <v>3</v>
      </c>
      <c r="MU10" s="57">
        <f t="shared" ref="MU10:MU73" si="269">IF(AND(ABS(CQ10)&gt;0,FE10&gt;=EI9,NQ10&lt;&gt;0),3,NA())</f>
        <v>3</v>
      </c>
      <c r="MV10" s="57" t="e">
        <f t="shared" ref="MV10:MV73" si="270">IF(AND(ABS(CR10)&gt;0,FF10&gt;=EJ9,NR10&lt;&gt;0),3,NA())</f>
        <v>#N/A</v>
      </c>
      <c r="MW10" s="57" t="e">
        <f t="shared" ref="MW10:MW73" si="271">IF(AND(ABS(CS10)&gt;0,FG10&gt;=EK9,NS10&lt;&gt;0),3,NA())</f>
        <v>#N/A</v>
      </c>
      <c r="MX10" s="57" t="e">
        <f t="shared" ref="MX10:MX73" si="272">IF(AND(ABS(CT10)&gt;0,FH10&gt;=EL9,NT10&lt;&gt;0),3,NA())</f>
        <v>#N/A</v>
      </c>
      <c r="MY10" s="57" t="e">
        <f t="shared" ref="MY10:MY73" si="273">IF(AND(ABS(CU10)&gt;0,FI10&gt;=EM9,NU10&lt;&gt;0),3,NA())</f>
        <v>#N/A</v>
      </c>
      <c r="MZ10" s="57" t="e">
        <f t="shared" ref="MZ10:MZ73" si="274">IF(AND(ABS(CV10)&gt;0,FJ10&gt;=EN9,NV10&lt;&gt;0),3,NA())</f>
        <v>#N/A</v>
      </c>
      <c r="NA10" s="57" t="e">
        <f t="shared" ref="NA10:NA73" si="275">IF(AND(ABS(CW10)&gt;0,FK10&gt;=EO9,NW10&lt;&gt;0),3,NA())</f>
        <v>#N/A</v>
      </c>
      <c r="NB10" s="57">
        <f t="shared" ref="NB10:NB73" si="276">IF(AND(ABS(CX10)&gt;0,FL10&gt;=EP9,NX10&lt;&gt;0),3,NA())</f>
        <v>3</v>
      </c>
      <c r="NC10" s="57">
        <f t="shared" ref="NC10:NC73" si="277">IF(AND(ABS(CY10)&gt;0,FM10&gt;=EQ9,NY10&lt;&gt;0),3,NA())</f>
        <v>3</v>
      </c>
      <c r="ND10" s="57">
        <f t="shared" ref="ND10:ND73" si="278">IF(AND(ABS(CZ10)&gt;0,FN10&gt;=ER9,NZ10&lt;&gt;0),3,NA())</f>
        <v>3</v>
      </c>
      <c r="NE10" s="57">
        <f t="shared" ref="NE10:NE73" si="279">IF(AND(ABS(DA10)&gt;0,FO10&gt;=ES9,OA10&lt;&gt;0),3,NA())</f>
        <v>3</v>
      </c>
      <c r="NF10" s="61">
        <f t="shared" si="211"/>
        <v>0.08</v>
      </c>
      <c r="NG10" s="261">
        <f>IF(OY9=0,MIN('Drive Train'!$F$35-FQ9*$C$26*'Drive Train'!$F$38,NG9+$C$41)-$C$7,IF(LO9-1&lt;=0,0,IF($C$39=Motors!$C$29,MAX(MAX(NG$8:NG9)*-1,NG9-$C$41),MAX(0,MAX(NG$8:NG9)*-1,NG9-$C$41))))</f>
        <v>8.82</v>
      </c>
      <c r="NH10" s="261">
        <f>IF(OZ9=0,MIN('Drive Train'!$F$35-FR9*$C$26*'Drive Train'!$F$38,NH9+$C$41)-$C$7,IF(LP9-1&lt;=0,0,IF($C$39=Motors!$C$29,MAX(MAX(NH$8:NH9)*-1,NH9-$C$41),MAX(0,MAX(NH$8:NH9)*-1,NH9-$C$41))))</f>
        <v>8.82</v>
      </c>
      <c r="NI10" s="261">
        <f>IF(PA9=0,MIN('Drive Train'!$F$35-FS9*$C$26*'Drive Train'!$F$38,NI9+$C$41)-$C$7,IF(LQ9-1&lt;=0,0,IF($C$39=Motors!$C$29,MAX(MAX(NI$8:NI9)*-1,NI9-$C$41),MAX(0,MAX(NI$8:NI9)*-1,NI9-$C$41))))</f>
        <v>8.82</v>
      </c>
      <c r="NJ10" s="261">
        <f>IF(PB9=0,MIN('Drive Train'!$F$35-FT9*$C$26*'Drive Train'!$F$38,NJ9+$C$41)-$C$7,IF(LR9-1&lt;=0,0,IF($C$39=Motors!$C$29,MAX(MAX(NJ$8:NJ9)*-1,NJ9-$C$41),MAX(0,MAX(NJ$8:NJ9)*-1,NJ9-$C$41))))</f>
        <v>8.82</v>
      </c>
      <c r="NK10" s="261">
        <f>IF(PC9=0,MIN('Drive Train'!$F$35-FU9*$C$26*'Drive Train'!$F$38,NK9+$C$41)-$C$7,IF(LS9-1&lt;=0,0,IF($C$39=Motors!$C$29,MAX(MAX(NK$8:NK9)*-1,NK9-$C$41),MAX(0,MAX(NK$8:NK9)*-1,NK9-$C$41))))</f>
        <v>8.82</v>
      </c>
      <c r="NL10" s="261">
        <f>IF(PD9=0,MIN('Drive Train'!$F$35-FV9*$C$26*'Drive Train'!$F$38,NL9+$C$41)-$C$7,IF(LT9-1&lt;=0,0,IF($C$39=Motors!$C$29,MAX(MAX(NL$8:NL9)*-1,NL9-$C$41),MAX(0,MAX(NL$8:NL9)*-1,NL9-$C$41))))</f>
        <v>8.82</v>
      </c>
      <c r="NM10" s="261">
        <f>IF(PE9=0,MIN('Drive Train'!$F$35-FW9*$C$26*'Drive Train'!$F$38,NM9+$C$41)-$C$7,IF(LU9-1&lt;=0,0,IF($C$39=Motors!$C$29,MAX(MAX(NM$8:NM9)*-1,NM9-$C$41),MAX(0,MAX(NM$8:NM9)*-1,NM9-$C$41))))</f>
        <v>8.82</v>
      </c>
      <c r="NN10" s="261">
        <f>IF(PF9=0,MIN('Drive Train'!$F$35-FX9*$C$26*'Drive Train'!$F$38,NN9+$C$41)-$C$7,IF(LV9-1&lt;=0,0,IF($C$39=Motors!$C$29,MAX(MAX(NN$8:NN9)*-1,NN9-$C$41),MAX(0,MAX(NN$8:NN9)*-1,NN9-$C$41))))</f>
        <v>8.82</v>
      </c>
      <c r="NO10" s="261">
        <f>IF(PG9=0,MIN('Drive Train'!$F$35-FY9*$C$26*'Drive Train'!$F$38,NO9+$C$41)-$C$7,IF(LW9-1&lt;=0,0,IF($C$39=Motors!$C$29,MAX(MAX(NO$8:NO9)*-1,NO9-$C$41),MAX(0,MAX(NO$8:NO9)*-1,NO9-$C$41))))</f>
        <v>8.82</v>
      </c>
      <c r="NP10" s="261">
        <f>IF(PH9=0,MIN('Drive Train'!$F$35-FZ9*$C$26*'Drive Train'!$F$38,NP9+$C$41)-$C$7,IF(LX9-1&lt;=0,0,IF($C$39=Motors!$C$29,MAX(MAX(NP$8:NP9)*-1,NP9-$C$41),MAX(0,MAX(NP$8:NP9)*-1,NP9-$C$41))))</f>
        <v>8.82</v>
      </c>
      <c r="NQ10" s="261">
        <f>IF(PI9=0,MIN('Drive Train'!$F$35-GA9*$C$26*'Drive Train'!$F$38,NQ9+$C$41)-$C$7,IF(LY9-1&lt;=0,0,IF($C$39=Motors!$C$29,MAX(MAX(NQ$8:NQ9)*-1,NQ9-$C$41),MAX(0,MAX(NQ$8:NQ9)*-1,NQ9-$C$41))))</f>
        <v>8.82</v>
      </c>
      <c r="NR10" s="261">
        <f>IF(PJ9=0,MIN('Drive Train'!$F$35-GB9*$C$26*'Drive Train'!$F$38,NR9+$C$41)-$C$7,IF(LZ9-1&lt;=0,0,IF($C$39=Motors!$C$29,MAX(MAX(NR$8:NR9)*-1,NR9-$C$41),MAX(0,MAX(NR$8:NR9)*-1,NR9-$C$41))))</f>
        <v>10.52</v>
      </c>
      <c r="NS10" s="261">
        <f>IF(PK9=0,MIN('Drive Train'!$F$35-GC9*$C$26*'Drive Train'!$F$38,NS9+$C$41)-$C$7,IF(MA9-1&lt;=0,0,IF($C$39=Motors!$C$29,MAX(MAX(NS$8:NS9)*-1,NS9-$C$41),MAX(0,MAX(NS$8:NS9)*-1,NS9-$C$41))))</f>
        <v>10.18</v>
      </c>
      <c r="NT10" s="261">
        <f>IF(PL9=0,MIN('Drive Train'!$F$35-GD9*$C$26*'Drive Train'!$F$38,NT9+$C$41)-$C$7,IF(MB9-1&lt;=0,0,IF($C$39=Motors!$C$29,MAX(MAX(NT$8:NT9)*-1,NT9-$C$41),MAX(0,MAX(NT$8:NT9)*-1,NT9-$C$41))))</f>
        <v>9.84</v>
      </c>
      <c r="NU10" s="261">
        <f>IF(PM9=0,MIN('Drive Train'!$F$35-GE9*$C$26*'Drive Train'!$F$38,NU9+$C$41)-$C$7,IF(MC9-1&lt;=0,0,IF($C$39=Motors!$C$29,MAX(MAX(NU$8:NU9)*-1,NU9-$C$41),MAX(0,MAX(NU$8:NU9)*-1,NU9-$C$41))))</f>
        <v>9.5</v>
      </c>
      <c r="NV10" s="261">
        <f>IF(PN9=0,MIN('Drive Train'!$F$35-GF9*$C$26*'Drive Train'!$F$38,NV9+$C$41)-$C$7,IF(MD9-1&lt;=0,0,IF($C$39=Motors!$C$29,MAX(MAX(NV$8:NV9)*-1,NV9-$C$41),MAX(0,MAX(NV$8:NV9)*-1,NV9-$C$41))))</f>
        <v>9.16</v>
      </c>
      <c r="NW10" s="261">
        <f>IF(PO9=0,MIN('Drive Train'!$F$35-GG9*$C$26*'Drive Train'!$F$38,NW9+$C$41)-$C$7,IF(ME9-1&lt;=0,0,IF($C$39=Motors!$C$29,MAX(MAX(NW$8:NW9)*-1,NW9-$C$41),MAX(0,MAX(NW$8:NW9)*-1,NW9-$C$41))))</f>
        <v>8.82</v>
      </c>
      <c r="NX10" s="261">
        <f>IF(PP9=0,MIN('Drive Train'!$F$35-GH9*$C$26*'Drive Train'!$F$38,NX9+$C$41)-$C$7,IF(MF9-1&lt;=0,0,IF($C$39=Motors!$C$29,MAX(MAX(NX$8:NX9)*-1,NX9-$C$41),MAX(0,MAX(NX$8:NX9)*-1,NX9-$C$41))))</f>
        <v>8.48</v>
      </c>
      <c r="NY10" s="261">
        <f>IF(PQ9=0,MIN('Drive Train'!$F$35-GI9*$C$26*'Drive Train'!$F$38,NY9+$C$41)-$C$7,IF(MG9-1&lt;=0,0,IF($C$39=Motors!$C$29,MAX(MAX(NY$8:NY9)*-1,NY9-$C$41),MAX(0,MAX(NY$8:NY9)*-1,NY9-$C$41))))</f>
        <v>8.14</v>
      </c>
      <c r="NZ10" s="261">
        <f>IF(PR9=0,MIN('Drive Train'!$F$35-GJ9*$C$26*'Drive Train'!$F$38,NZ9+$C$41)-$C$7,IF(MH9-1&lt;=0,0,IF($C$39=Motors!$C$29,MAX(MAX(NZ$8:NZ9)*-1,NZ9-$C$41),MAX(0,MAX(NZ$8:NZ9)*-1,NZ9-$C$41))))</f>
        <v>7.8000000000000007</v>
      </c>
      <c r="OA10" s="261">
        <f>IF(PS9=0,MIN('Drive Train'!$F$35-GK9*$C$26*'Drive Train'!$F$38,OA9+$C$41)-$C$7,IF(MI9-1&lt;=0,0,IF($C$39=Motors!$C$29,MAX(MAX(OA$8:OA9)*-1,OA9-$C$41),MAX(0,MAX(OA$8:OA9)*-1,OA9-$C$41))))</f>
        <v>7.46</v>
      </c>
      <c r="OB10" s="61">
        <f t="shared" si="212"/>
        <v>0.08</v>
      </c>
      <c r="OC10" s="261">
        <f>'Drive Train'!$F$35-FQ10*$C$26*'Drive Train'!$F$38</f>
        <v>9</v>
      </c>
      <c r="OD10" s="261">
        <f>'Drive Train'!$F$35-FR10*$C$26*'Drive Train'!$F$38</f>
        <v>9</v>
      </c>
      <c r="OE10" s="261">
        <f>'Drive Train'!$F$35-FS10*$C$26*'Drive Train'!$F$38</f>
        <v>9</v>
      </c>
      <c r="OF10" s="261">
        <f>'Drive Train'!$F$35-FT10*$C$26*'Drive Train'!$F$38</f>
        <v>9</v>
      </c>
      <c r="OG10" s="261">
        <f>'Drive Train'!$F$35-FU10*$C$26*'Drive Train'!$F$38</f>
        <v>9</v>
      </c>
      <c r="OH10" s="261">
        <f>'Drive Train'!$F$35-FV10*$C$26*'Drive Train'!$F$38</f>
        <v>9</v>
      </c>
      <c r="OI10" s="261">
        <f>'Drive Train'!$F$35-FW10*$C$26*'Drive Train'!$F$38</f>
        <v>9</v>
      </c>
      <c r="OJ10" s="261">
        <f>'Drive Train'!$F$35-FX10*$C$26*'Drive Train'!$F$38</f>
        <v>9</v>
      </c>
      <c r="OK10" s="261">
        <f>'Drive Train'!$F$35-FY10*$C$26*'Drive Train'!$F$38</f>
        <v>9</v>
      </c>
      <c r="OL10" s="261">
        <f>'Drive Train'!$F$35-FZ10*$C$26*'Drive Train'!$F$38</f>
        <v>9</v>
      </c>
      <c r="OM10" s="261">
        <f>'Drive Train'!$F$35-GA10*$C$26*'Drive Train'!$F$38</f>
        <v>9</v>
      </c>
      <c r="ON10" s="261">
        <f>'Drive Train'!$F$35-GB10*$C$26*'Drive Train'!$F$38</f>
        <v>10.7</v>
      </c>
      <c r="OO10" s="261">
        <f>'Drive Train'!$F$35-GC10*$C$26*'Drive Train'!$F$38</f>
        <v>10.36</v>
      </c>
      <c r="OP10" s="261">
        <f>'Drive Train'!$F$35-GD10*$C$26*'Drive Train'!$F$38</f>
        <v>10.02</v>
      </c>
      <c r="OQ10" s="261">
        <f>'Drive Train'!$F$35-GE10*$C$26*'Drive Train'!$F$38</f>
        <v>9.68</v>
      </c>
      <c r="OR10" s="261">
        <f>'Drive Train'!$F$35-GF10*$C$26*'Drive Train'!$F$38</f>
        <v>9.34</v>
      </c>
      <c r="OS10" s="261">
        <f>'Drive Train'!$F$35-GG10*$C$26*'Drive Train'!$F$38</f>
        <v>9</v>
      </c>
      <c r="OT10" s="261">
        <f>'Drive Train'!$F$35-GH10*$C$26*'Drive Train'!$F$38</f>
        <v>8.66</v>
      </c>
      <c r="OU10" s="261">
        <f>'Drive Train'!$F$35-GI10*$C$26*'Drive Train'!$F$38</f>
        <v>8.32</v>
      </c>
      <c r="OV10" s="261">
        <f>'Drive Train'!$F$35-GJ10*$C$26*'Drive Train'!$F$38</f>
        <v>7.98</v>
      </c>
      <c r="OW10" s="261">
        <f>'Drive Train'!$F$35-GK10*$C$26*'Drive Train'!$F$38</f>
        <v>7.64</v>
      </c>
      <c r="OX10" s="61">
        <f t="shared" si="213"/>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8">
        <f t="shared" si="214"/>
        <v>0.08</v>
      </c>
      <c r="PU10" s="57">
        <f t="shared" si="215"/>
        <v>6.4205694976154526E-2</v>
      </c>
      <c r="PV10" s="57">
        <f t="shared" si="216"/>
        <v>1.8123517555397574E-2</v>
      </c>
      <c r="PW10" s="57">
        <f t="shared" si="217"/>
        <v>2.7496280503543635E-2</v>
      </c>
      <c r="PX10" s="57">
        <f t="shared" si="218"/>
        <v>3.6838634803131813E-2</v>
      </c>
      <c r="PY10" s="57">
        <f t="shared" si="219"/>
        <v>4.6140197013191123E-2</v>
      </c>
      <c r="PZ10" s="57">
        <f t="shared" si="220"/>
        <v>5.5390583692750572E-2</v>
      </c>
      <c r="QA10" s="57">
        <f t="shared" si="221"/>
        <v>6.4579411400839198E-2</v>
      </c>
      <c r="QB10" s="57">
        <f t="shared" si="222"/>
        <v>6.6400862419604273E-2</v>
      </c>
      <c r="QC10" s="57">
        <f t="shared" si="223"/>
        <v>6.6400862419604273E-2</v>
      </c>
      <c r="QD10" s="57">
        <f t="shared" si="224"/>
        <v>6.6400862419604273E-2</v>
      </c>
      <c r="QE10" s="57">
        <f t="shared" si="225"/>
        <v>6.6400862419604273E-2</v>
      </c>
      <c r="QF10" s="57">
        <f t="shared" si="226"/>
        <v>3.023478727350877E-2</v>
      </c>
      <c r="QG10" s="57">
        <f t="shared" si="227"/>
        <v>3.702896881403793E-2</v>
      </c>
      <c r="QH10" s="57">
        <f t="shared" si="228"/>
        <v>4.3823150354567089E-2</v>
      </c>
      <c r="QI10" s="57">
        <f t="shared" si="229"/>
        <v>5.0617331895096235E-2</v>
      </c>
      <c r="QJ10" s="57">
        <f t="shared" si="230"/>
        <v>5.7411513435625394E-2</v>
      </c>
      <c r="QK10" s="57">
        <f t="shared" si="231"/>
        <v>6.4205694976154526E-2</v>
      </c>
      <c r="QL10" s="57">
        <f t="shared" si="232"/>
        <v>6.6400862419604273E-2</v>
      </c>
      <c r="QM10" s="57">
        <f t="shared" si="233"/>
        <v>6.6400862419604273E-2</v>
      </c>
      <c r="QN10" s="57">
        <f t="shared" si="234"/>
        <v>6.6400862419604273E-2</v>
      </c>
      <c r="QO10" s="57">
        <f t="shared" si="235"/>
        <v>6.6400862419604273E-2</v>
      </c>
      <c r="QP10" s="61">
        <f t="shared" si="236"/>
        <v>0.08</v>
      </c>
      <c r="QQ10" s="57">
        <f>MIN(FQ10,$C$16)*$C$17*1000/60/60/$C$25</f>
        <v>0.70317162838191627</v>
      </c>
      <c r="QR10" s="57">
        <f>MIN(FR10,$C$16)*$C$17*1000/60/60/$C$25</f>
        <v>0.70317162838191627</v>
      </c>
      <c r="QS10" s="57">
        <f>MIN(FS10,$C$16)*$C$17*1000/60/60/$C$25</f>
        <v>0.70317162838191627</v>
      </c>
      <c r="QT10" s="57">
        <f>MIN(FT10,$C$16)*$C$17*1000/60/60/$C$25</f>
        <v>0.70317162838191627</v>
      </c>
      <c r="QU10" s="57">
        <f>MIN(FU10,$C$16)*$C$17*1000/60/60/$C$25</f>
        <v>0.70317162838191627</v>
      </c>
      <c r="QV10" s="57">
        <f>MIN(FV10,$C$16)*$C$17*1000/60/60/$C$25</f>
        <v>0.70317162838191627</v>
      </c>
      <c r="QW10" s="57">
        <f>MIN(FW10,$C$16)*$C$17*1000/60/60/$C$25</f>
        <v>0.70317162838191627</v>
      </c>
      <c r="QX10" s="57">
        <f>MIN(FX10,$C$16)*$C$17*1000/60/60/$C$25</f>
        <v>0.70317162838191627</v>
      </c>
      <c r="QY10" s="57">
        <f>MIN(FY10,$C$16)*$C$17*1000/60/60/$C$25</f>
        <v>0.70317162838191627</v>
      </c>
      <c r="QZ10" s="57">
        <f>MIN(FZ10,$C$16)*$C$17*1000/60/60/$C$25</f>
        <v>0.70317162838191627</v>
      </c>
      <c r="RA10" s="57">
        <f>MIN(GA10,$C$16)*$C$17*1000/60/60/$C$25</f>
        <v>0.70317162838191627</v>
      </c>
      <c r="RB10" s="57">
        <f>MIN(GB10,$C$16)*$C$17*1000/60/60/$C$25</f>
        <v>0.35158581419095813</v>
      </c>
      <c r="RC10" s="57">
        <f>MIN(GC10,$C$16)*$C$17*1000/60/60/$C$25</f>
        <v>0.4219029770291497</v>
      </c>
      <c r="RD10" s="57">
        <f>MIN(GD10,$C$16)*$C$17*1000/60/60/$C$25</f>
        <v>0.49222013986734142</v>
      </c>
      <c r="RE10" s="57">
        <f>MIN(GE10,$C$16)*$C$17*1000/60/60/$C$25</f>
        <v>0.56253730270553304</v>
      </c>
      <c r="RF10" s="57">
        <f>MIN(GF10,$C$16)*$C$17*1000/60/60/$C$25</f>
        <v>0.6328544655437246</v>
      </c>
      <c r="RG10" s="57">
        <f>MIN(GG10,$C$16)*$C$17*1000/60/60/$C$25</f>
        <v>0.70317162838191627</v>
      </c>
      <c r="RH10" s="57">
        <f>MIN(GH10,$C$16)*$C$17*1000/60/60/$C$25</f>
        <v>0.70317162838191627</v>
      </c>
      <c r="RI10" s="57">
        <f>MIN(GI10,$C$16)*$C$17*1000/60/60/$C$25</f>
        <v>0.70317162838191627</v>
      </c>
      <c r="RJ10" s="57">
        <f>MIN(GJ10,$C$16)*$C$17*1000/60/60/$C$25</f>
        <v>0.70317162838191627</v>
      </c>
      <c r="RK10" s="57">
        <f>MIN(GK10,$C$16)*$C$17*1000/60/60/$C$25</f>
        <v>0.70317162838191627</v>
      </c>
      <c r="RL10" s="148">
        <f t="shared" si="237"/>
        <v>0.08</v>
      </c>
    </row>
    <row r="11" spans="1:480" x14ac:dyDescent="0.2">
      <c r="A11" s="7"/>
      <c r="B11" s="70" t="s">
        <v>237</v>
      </c>
      <c r="C11" s="74">
        <f>C10/C8*'Drive Train'!F35</f>
        <v>5507.666666666667</v>
      </c>
      <c r="D11" s="5"/>
      <c r="E11" s="6"/>
      <c r="P11" s="5"/>
      <c r="R11" s="63">
        <f t="shared" si="113"/>
        <v>0.12</v>
      </c>
      <c r="S11" s="2">
        <f>NG11/'Drive Train'!$F$35</f>
        <v>0.71129032258064517</v>
      </c>
      <c r="T11" s="2">
        <f>NH11/'Drive Train'!$F$35</f>
        <v>0.71129032258064517</v>
      </c>
      <c r="U11" s="2">
        <f>NI11/'Drive Train'!$F$35</f>
        <v>0.71129032258064517</v>
      </c>
      <c r="V11" s="2">
        <f>NJ11/'Drive Train'!$F$35</f>
        <v>0.71129032258064517</v>
      </c>
      <c r="W11" s="2">
        <f>NK11/'Drive Train'!$F$35</f>
        <v>0.71129032258064517</v>
      </c>
      <c r="X11" s="2">
        <f>NL11/'Drive Train'!$F$35</f>
        <v>0.71129032258064517</v>
      </c>
      <c r="Y11" s="2">
        <f>NM11/'Drive Train'!$F$35</f>
        <v>0.71129032258064517</v>
      </c>
      <c r="Z11" s="2">
        <f>NN11/'Drive Train'!$F$35</f>
        <v>0.71129032258064517</v>
      </c>
      <c r="AA11" s="2">
        <f>NO11/'Drive Train'!$F$35</f>
        <v>0.71129032258064517</v>
      </c>
      <c r="AB11" s="2">
        <f>NP11/'Drive Train'!$F$35</f>
        <v>0.71129032258064517</v>
      </c>
      <c r="AC11" s="2">
        <f>NQ11/'Drive Train'!$F$35</f>
        <v>0.71129032258064517</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14"/>
        <v>0.12</v>
      </c>
      <c r="AO11" s="46">
        <f>LO11*12*60/(PI() * 'Drive Train'!$F$15)/S$6*ABS(S11)</f>
        <v>463.14085286183354</v>
      </c>
      <c r="AP11" s="46">
        <f>LP11*12*60/(PI() * 'Drive Train'!$F$15)/T$6*ABS(T11)</f>
        <v>36.904936333506328</v>
      </c>
      <c r="AQ11" s="46">
        <f>LQ11*12*60/(PI() * 'Drive Train'!$F$15)/U$6*ABS(U11)</f>
        <v>84.946696156202094</v>
      </c>
      <c r="AR11" s="46">
        <f>LR11*12*60/(PI() * 'Drive Train'!$F$15)/V$6*ABS(V11)</f>
        <v>152.47660370969808</v>
      </c>
      <c r="AS11" s="46">
        <f>LS11*12*60/(PI() * 'Drive Train'!$F$15)/W$6*ABS(W11)</f>
        <v>239.19374090492519</v>
      </c>
      <c r="AT11" s="46">
        <f>LT11*12*60/(PI() * 'Drive Train'!$F$15)/X$6*ABS(X11)</f>
        <v>344.70942187683562</v>
      </c>
      <c r="AU11" s="46">
        <f>LU11*12*60/(PI() * 'Drive Train'!$F$15)/Y$6*ABS(Y11)</f>
        <v>468.54719298440358</v>
      </c>
      <c r="AV11" s="46">
        <f>LV11*12*60/(PI() * 'Drive Train'!$F$15)/Z$6*ABS(Z11)</f>
        <v>556.2531346818248</v>
      </c>
      <c r="AW11" s="46">
        <f>LW11*12*60/(PI() * 'Drive Train'!$F$15)/AA$6*ABS(AA11)</f>
        <v>626.41118770475748</v>
      </c>
      <c r="AX11" s="46">
        <f>LX11*12*60/(PI() * 'Drive Train'!$F$15)/AB$6*ABS(AB11)</f>
        <v>696.56924072769039</v>
      </c>
      <c r="AY11" s="46">
        <f>LY11*12*60/(PI() * 'Drive Train'!$F$15)/AC$6*ABS(AC11)</f>
        <v>766.72729375062329</v>
      </c>
      <c r="AZ11" s="46">
        <f>LZ11*12*60/(PI() * 'Drive Train'!$F$15)/AD$6*ABS(AD11)</f>
        <v>260.13189928752479</v>
      </c>
      <c r="BA11" s="46">
        <f>MA11*12*60/(PI() * 'Drive Train'!$F$15)/AE$6*ABS(AE11)</f>
        <v>308.29064803013875</v>
      </c>
      <c r="BB11" s="46">
        <f>MB11*12*60/(PI() * 'Drive Train'!$F$15)/AF$6*ABS(AF11)</f>
        <v>352.6709177588765</v>
      </c>
      <c r="BC11" s="46">
        <f>MC11*12*60/(PI() * 'Drive Train'!$F$15)/AG$6*ABS(AG11)</f>
        <v>393.27270847373819</v>
      </c>
      <c r="BD11" s="46">
        <f>MD11*12*60/(PI() * 'Drive Train'!$F$15)/AH$6*ABS(AH11)</f>
        <v>430.09602017472395</v>
      </c>
      <c r="BE11" s="46">
        <f>ME11*12*60/(PI() * 'Drive Train'!$F$15)/AI$6*ABS(AI11)</f>
        <v>463.14085286183354</v>
      </c>
      <c r="BF11" s="46">
        <f>MF11*12*60/(PI() * 'Drive Train'!$F$15)/AJ$6*ABS(AJ11)</f>
        <v>464.60351647839741</v>
      </c>
      <c r="BG11" s="46">
        <f>MG11*12*60/(PI() * 'Drive Train'!$F$15)/AK$6*ABS(AK11)</f>
        <v>445.97554529883911</v>
      </c>
      <c r="BH11" s="46">
        <f>MH11*12*60/(PI() * 'Drive Train'!$F$15)/AL$6*ABS(AL11)</f>
        <v>427.34757411928069</v>
      </c>
      <c r="BI11" s="46">
        <f>MI11*12*60/(PI() * 'Drive Train'!$F$15)/AM$6*ABS(AM11)</f>
        <v>408.71960293972222</v>
      </c>
      <c r="BJ11" s="61">
        <f t="shared" si="62"/>
        <v>0.12</v>
      </c>
      <c r="BK11" s="2">
        <f>IF(OR(KS10=1,AND($C$39=Motors!$C$31,OY10=1)),0,IF(NG11=0,-(CG10+$C$15)/($C$14-$C$15)*$C$12,($C$11*S11-AO11)/($C$11*S11)*$C$12*S11))</f>
        <v>1.5115522685837286</v>
      </c>
      <c r="BL11" s="2">
        <f>IF(OR(KT10=1,AND($C$39=Motors!$C$31,OZ10=1)),0,IF(NH11=0,-(CH10+$C$15)/($C$14-$C$15)*$C$12,($C$11*T11-AP11)/($C$11*T11)*$C$12*T11))</f>
        <v>1.6980611154335625</v>
      </c>
      <c r="BM11" s="2">
        <f>IF(OR(KU10=1,AND($C$39=Motors!$C$31,PA10=1)),0,IF(NI11=0,-(CI10+$C$15)/($C$14-$C$15)*$C$12,($C$11*U11-AQ11)/($C$11*U11)*$C$12*U11))</f>
        <v>1.677039392773144</v>
      </c>
      <c r="BN11" s="2">
        <f>IF(OR(KV10=1,AND($C$39=Motors!$C$31,PB10=1)),0,IF(NJ11=0,-(CJ10+$C$15)/($C$14-$C$15)*$C$12,($C$11*V11-AR11)/($C$11*V11)*$C$12*V11))</f>
        <v>1.6474902048767712</v>
      </c>
      <c r="BO11" s="2">
        <f>IF(OR(KW10=1,AND($C$39=Motors!$C$31,PC10=1)),0,IF(NK11=0,-(CK10+$C$15)/($C$14-$C$15)*$C$12,($C$11*W11-AS11)/($C$11*W11)*$C$12*W11))</f>
        <v>1.6095452250352473</v>
      </c>
      <c r="BP11" s="2">
        <f>IF(OR(KX10=1,AND($C$39=Motors!$C$31,PD10=1)),0,IF(NL11=0,-(CL10+$C$15)/($C$14-$C$15)*$C$12,($C$11*X11-AT11)/($C$11*X11)*$C$12*X11))</f>
        <v>1.5633745312491969</v>
      </c>
      <c r="BQ11" s="2">
        <f>IF(OR(KY10=1,AND($C$39=Motors!$C$31,PE10=1)),0,IF(NM11=0,-(CM10+$C$15)/($C$14-$C$15)*$C$12,($C$11*Y11-AU11)/($C$11*Y11)*$C$12*Y11))</f>
        <v>1.5091866062290604</v>
      </c>
      <c r="BR11" s="2">
        <f>IF(OR(KZ10=1,AND($C$39=Motors!$C$31,PF10=1)),0,IF(NN11=0,-(CN10+$C$15)/($C$14-$C$15)*$C$12,($C$11*Z11-AV11)/($C$11*Z11)*$C$12*Z11))</f>
        <v>1.4708089533529267</v>
      </c>
      <c r="BS11" s="2">
        <f>IF(OR(LA10=1,AND($C$39=Motors!$C$31,PG10=1)),0,IF(NO11=0,-(CO10+$C$15)/($C$14-$C$15)*$C$12,($C$11*AA11-AW11)/($C$11*AA11)*$C$12*AA11))</f>
        <v>1.4401097629301338</v>
      </c>
      <c r="BT11" s="2">
        <f>IF(OR(LB10=1,AND($C$39=Motors!$C$31,PH10=1)),0,IF(NP11=0,-(CP10+$C$15)/($C$14-$C$15)*$C$12,($C$11*AB11-AX11)/($C$11*AB11)*$C$12*AB11))</f>
        <v>1.4094105725073414</v>
      </c>
      <c r="BU11" s="2">
        <f>IF(OR(LC10=1,AND($C$39=Motors!$C$31,PI10=1)),0,IF(NQ11=0,-(CQ10+$C$15)/($C$14-$C$15)*$C$12,($C$11*AC11-AY11)/($C$11*AC11)*$C$12*AC11))</f>
        <v>1.3787113820845485</v>
      </c>
      <c r="BV11" s="2">
        <f>IF(OR(LD10=1,AND($C$39=Motors!$C$31,PJ10=1)),0,IF(NR11=0,-(CR10+$C$15)/($C$14-$C$15)*$C$12,($C$11*AD11-AZ11)/($C$11*AD11)*$C$12*AD11))</f>
        <v>1.9307865017340187</v>
      </c>
      <c r="BW11" s="2">
        <f>IF(OR(LE10=1,AND($C$39=Motors!$C$31,PK10=1)),0,IF(NS11=0,-(CS10+$C$15)/($C$14-$C$15)*$C$12,($C$11*AE11-BA11)/($C$11*AE11)*$C$12*AE11))</f>
        <v>1.8436329428519092</v>
      </c>
      <c r="BX11" s="2">
        <f>IF(OR(LF10=1,AND($C$39=Motors!$C$31,PL10=1)),0,IF(NT11=0,-(CT10+$C$15)/($C$14-$C$15)*$C$12,($C$11*AF11-BB11)/($C$11*AF11)*$C$12*AF11))</f>
        <v>1.7581327400958251</v>
      </c>
      <c r="BY11" s="2">
        <f>IF(OR(LG10=1,AND($C$39=Motors!$C$31,PM10=1)),0,IF(NU11=0,-(CU10+$C$15)/($C$14-$C$15)*$C$12,($C$11*AG11-BC11)/($C$11*AG11)*$C$12*AG11))</f>
        <v>1.6742858934657674</v>
      </c>
      <c r="BZ11" s="2">
        <f>IF(OR(LH10=1,AND($C$39=Motors!$C$31,PN10=1)),0,IF(NV11=0,-(CV10+$C$15)/($C$14-$C$15)*$C$12,($C$11*AH11-BD11)/($C$11*AH11)*$C$12*AH11))</f>
        <v>1.5920924029617349</v>
      </c>
      <c r="CA11" s="2">
        <f>IF(OR(LI10=1,AND($C$39=Motors!$C$31,PO10=1)),0,IF(NW11=0,-(CW10+$C$15)/($C$14-$C$15)*$C$12,($C$11*AI11-BE11)/($C$11*AI11)*$C$12*AI11))</f>
        <v>1.5115522685837286</v>
      </c>
      <c r="CB11" s="2">
        <f>IF(OR(LJ10=1,AND($C$39=Motors!$C$31,PP10=1)),0,IF(NX11=0,-(CX10+$C$15)/($C$14-$C$15)*$C$12,($C$11*AJ11-BF11)/($C$11*AJ11)*$C$12*AJ11))</f>
        <v>1.4448316029692663</v>
      </c>
      <c r="CC11" s="2">
        <f>IF(OR(LK10=1,AND($C$39=Motors!$C$31,PQ10=1)),0,IF(NY11=0,-(CY10+$C$15)/($C$14-$C$15)*$C$12,($C$11*AK11-BG11)/($C$11*AK11)*$C$12*AK11))</f>
        <v>1.3869020339822911</v>
      </c>
      <c r="CD11" s="2">
        <f>IF(OR(LL10=1,AND($C$39=Motors!$C$31,PR10=1)),0,IF(NZ11=0,-(CZ10+$C$15)/($C$14-$C$15)*$C$12,($C$11*AL11-BH11)/($C$11*AL11)*$C$12*AL11))</f>
        <v>1.3289724649953156</v>
      </c>
      <c r="CE11" s="2">
        <f>IF(OR(LM10=1,AND($C$39=Motors!$C$31,PS10=1)),0,IF(OA11=0,-(DA10+$C$15)/($C$14-$C$15)*$C$12,($C$11*AM11-BI11)/($C$11*AM11)*$C$12*AM11))</f>
        <v>1.2710428960083404</v>
      </c>
      <c r="CF11" s="61">
        <f t="shared" si="64"/>
        <v>0.12</v>
      </c>
      <c r="CG11" s="57">
        <f>IF(AND(KS10=1,OY10=1),0,ABS(BK11/$C$12*($C$14-$C$15)+$C$15) *'Drive Train'!$AA$48 + CG10*(1-'Drive Train'!$AA$48))</f>
        <v>84.694553493933341</v>
      </c>
      <c r="CH11" s="57">
        <f>IF(AND(KT10=1,OZ10=1),0,ABS(BL11/$C$12*($C$14-$C$15)+$C$15) *'Drive Train'!$AA$48 + CH10*(1-'Drive Train'!$AA$48))</f>
        <v>94.805667578345094</v>
      </c>
      <c r="CI11" s="57">
        <f>IF(AND(KU10=1,PA10=1),0,ABS(BM11/$C$12*($C$14-$C$15)+$C$15) *'Drive Train'!$AA$48 + CI10*(1-'Drive Train'!$AA$48))</f>
        <v>93.666027075171058</v>
      </c>
      <c r="CJ11" s="57">
        <f>IF(AND(KV10=1,PB10=1),0,ABS(BN11/$C$12*($C$14-$C$15)+$C$15) *'Drive Train'!$AA$48 + CJ10*(1-'Drive Train'!$AA$48))</f>
        <v>92.064091215460863</v>
      </c>
      <c r="CK11" s="57">
        <f>IF(AND(KW10=1,PC10=1),0,ABS(BO11/$C$12*($C$14-$C$15)+$C$15) *'Drive Train'!$AA$48 + CK10*(1-'Drive Train'!$AA$48))</f>
        <v>90.006998339768714</v>
      </c>
      <c r="CL11" s="57">
        <f>IF(AND(KX10=1,PD10=1),0,ABS(BP11/$C$12*($C$14-$C$15)+$C$15) *'Drive Train'!$AA$48 + CL10*(1-'Drive Train'!$AA$48))</f>
        <v>87.503968804643961</v>
      </c>
      <c r="CM11" s="57">
        <f>IF(AND(KY10=1,PE10=1),0,ABS(BQ11/$C$12*($C$14-$C$15)+$C$15) *'Drive Train'!$AA$48 + CM10*(1-'Drive Train'!$AA$48))</f>
        <v>84.566304982630797</v>
      </c>
      <c r="CN11" s="57">
        <f>IF(AND(KZ10=1,PF10=1),0,ABS(BR11/$C$12*($C$14-$C$15)+$C$15) *'Drive Train'!$AA$48 + CN10*(1-'Drive Train'!$AA$48))</f>
        <v>82.485755812569337</v>
      </c>
      <c r="CO11" s="57">
        <f>IF(AND(LA10=1,PG10=1),0,ABS(BS11/$C$12*($C$14-$C$15)+$C$15) *'Drive Train'!$AA$48 + CO10*(1-'Drive Train'!$AA$48))</f>
        <v>80.821475421013133</v>
      </c>
      <c r="CP11" s="57">
        <f>IF(AND(LB10=1,PH10=1),0,ABS(BT11/$C$12*($C$14-$C$15)+$C$15) *'Drive Train'!$AA$48 + CP10*(1-'Drive Train'!$AA$48))</f>
        <v>79.157195029456943</v>
      </c>
      <c r="CQ11" s="57">
        <f>IF(AND(LC10=1,PI10=1),0,ABS(BU11/$C$12*($C$14-$C$15)+$C$15) *'Drive Train'!$AA$48 + CQ10*(1-'Drive Train'!$AA$48))</f>
        <v>77.492914637900725</v>
      </c>
      <c r="CR11" s="57">
        <f>IF(AND(LD10=1,PJ10=1),0,ABS(BV11/$C$12*($C$14-$C$15)+$C$15) *'Drive Train'!$AA$48 + CR10*(1-'Drive Train'!$AA$48))</f>
        <v>107.42229660676483</v>
      </c>
      <c r="CS11" s="57">
        <f>IF(AND(LE10=1,PK10=1),0,ABS(BW11/$C$12*($C$14-$C$15)+$C$15) *'Drive Train'!$AA$48 + CS10*(1-'Drive Train'!$AA$48))</f>
        <v>102.69748278906421</v>
      </c>
      <c r="CT11" s="57">
        <f>IF(AND(LF10=1,PL10=1),0,ABS(BX11/$C$12*($C$14-$C$15)+$C$15) *'Drive Train'!$AA$48 + CT10*(1-'Drive Train'!$AA$48))</f>
        <v>98.062301568930735</v>
      </c>
      <c r="CU11" s="57">
        <f>IF(AND(LG10=1,PM10=1),0,ABS(BY11/$C$12*($C$14-$C$15)+$C$15) *'Drive Train'!$AA$48 + CU10*(1-'Drive Train'!$AA$48))</f>
        <v>93.516752946364448</v>
      </c>
      <c r="CV11" s="57">
        <f>IF(AND(LH10=1,PN10=1),0,ABS(BZ11/$C$12*($C$14-$C$15)+$C$15) *'Drive Train'!$AA$48 + CV10*(1-'Drive Train'!$AA$48))</f>
        <v>89.060836921365308</v>
      </c>
      <c r="CW11" s="57">
        <f>IF(AND(LI10=1,PO10=1),0,ABS(CA11/$C$12*($C$14-$C$15)+$C$15) *'Drive Train'!$AA$48 + CW10*(1-'Drive Train'!$AA$48))</f>
        <v>84.694553493933341</v>
      </c>
      <c r="CX11" s="57">
        <f>IF(AND(LJ10=1,PP10=1),0,ABS(CB11/$C$12*($C$14-$C$15)+$C$15) *'Drive Train'!$AA$48 + CX10*(1-'Drive Train'!$AA$48))</f>
        <v>81.077458255770836</v>
      </c>
      <c r="CY11" s="57">
        <f>IF(AND(LK10=1,PQ10=1),0,ABS(CC11/$C$12*($C$14-$C$15)+$C$15) *'Drive Train'!$AA$48 + CY10*(1-'Drive Train'!$AA$48))</f>
        <v>77.936950495515887</v>
      </c>
      <c r="CZ11" s="57">
        <f>IF(AND(LL10=1,PR10=1),0,ABS(CD11/$C$12*($C$14-$C$15)+$C$15) *'Drive Train'!$AA$48 + CZ10*(1-'Drive Train'!$AA$48))</f>
        <v>74.796442735260911</v>
      </c>
      <c r="DA11" s="57">
        <f>IF(AND(LM10=1,PS10=1),0,ABS(CE11/$C$12*($C$14-$C$15)+$C$15) *'Drive Train'!$AA$48 + DA10*(1-'Drive Train'!$AA$48))</f>
        <v>71.655934975005948</v>
      </c>
      <c r="DB11" s="61">
        <f t="shared" si="115"/>
        <v>0.12</v>
      </c>
      <c r="DC11" s="57">
        <f t="shared" si="65"/>
        <v>50</v>
      </c>
      <c r="DD11" s="57">
        <f t="shared" si="66"/>
        <v>50</v>
      </c>
      <c r="DE11" s="57">
        <f t="shared" si="67"/>
        <v>50</v>
      </c>
      <c r="DF11" s="57">
        <f t="shared" si="68"/>
        <v>50</v>
      </c>
      <c r="DG11" s="57">
        <f t="shared" si="69"/>
        <v>50</v>
      </c>
      <c r="DH11" s="57">
        <f t="shared" si="70"/>
        <v>50</v>
      </c>
      <c r="DI11" s="57">
        <f t="shared" si="71"/>
        <v>50</v>
      </c>
      <c r="DJ11" s="57">
        <f t="shared" si="72"/>
        <v>50</v>
      </c>
      <c r="DK11" s="57">
        <f t="shared" si="73"/>
        <v>50</v>
      </c>
      <c r="DL11" s="57">
        <f t="shared" si="74"/>
        <v>50</v>
      </c>
      <c r="DM11" s="57">
        <f t="shared" si="75"/>
        <v>50</v>
      </c>
      <c r="DN11" s="57">
        <f t="shared" si="76"/>
        <v>25</v>
      </c>
      <c r="DO11" s="57">
        <f t="shared" si="77"/>
        <v>30</v>
      </c>
      <c r="DP11" s="57">
        <f t="shared" si="78"/>
        <v>35</v>
      </c>
      <c r="DQ11" s="57">
        <f t="shared" si="79"/>
        <v>40</v>
      </c>
      <c r="DR11" s="57">
        <f t="shared" si="80"/>
        <v>45</v>
      </c>
      <c r="DS11" s="57">
        <f t="shared" si="81"/>
        <v>50</v>
      </c>
      <c r="DT11" s="57">
        <f t="shared" si="82"/>
        <v>55</v>
      </c>
      <c r="DU11" s="57">
        <f t="shared" si="83"/>
        <v>60</v>
      </c>
      <c r="DV11" s="57">
        <f t="shared" si="84"/>
        <v>65</v>
      </c>
      <c r="DW11" s="57">
        <f t="shared" si="85"/>
        <v>70</v>
      </c>
      <c r="DX11" s="61">
        <f t="shared" si="116"/>
        <v>0.12</v>
      </c>
      <c r="DY11" s="2">
        <f>IF(OY11=0,($C$23/0.4536*IF(ISNA(MK10),'Drive Train'!$F$16,'Drive Train'!$F$17)*4.448*$C$24/$C$26*$C$25*S$6)*SIGN(BK11),BK11)</f>
        <v>0.89350858180984372</v>
      </c>
      <c r="DZ11" s="2">
        <f>IF(OZ11=0,($C$23/0.4536*IF(ISNA(ML10),'Drive Train'!$F$16,'Drive Train'!$F$17)*4.448*$C$24/$C$26*$C$25*T$6)*SIGN(BL11),BL11)</f>
        <v>3.1911020778922987</v>
      </c>
      <c r="EA11" s="2">
        <f>IF(PA11=0,($C$23/0.4536*IF(ISNA(MM10),'Drive Train'!$F$16,'Drive Train'!$F$17)*4.448*$C$24/$C$26*$C$25*U$6)*SIGN(BM11),BM11)</f>
        <v>2.1014574659290748</v>
      </c>
      <c r="EB11" s="2">
        <f>IF(PB11=0,($C$23/0.4536*IF(ISNA(MN10),'Drive Train'!$F$16,'Drive Train'!$F$17)*4.448*$C$24/$C$26*$C$25*V$6)*SIGN(BN11),BN11)</f>
        <v>1.5665410200562195</v>
      </c>
      <c r="EC11" s="2">
        <f>IF(PC11=0,($C$23/0.4536*IF(ISNA(MO10),'Drive Train'!$F$16,'Drive Train'!$F$17)*4.448*$C$24/$C$26*$C$25*W$6)*SIGN(BO11),BO11)</f>
        <v>1.248692117436117</v>
      </c>
      <c r="ED11" s="2">
        <f>IF(PD11=0,($C$23/0.4536*IF(ISNA(MP10),'Drive Train'!$F$16,'Drive Train'!$F$17)*4.448*$C$24/$C$26*$C$25*X$6)*SIGN(BP11),BP11)</f>
        <v>1.0380693506396637</v>
      </c>
      <c r="EE11" s="2">
        <f>IF(PE11=0,($C$23/0.4536*IF(ISNA(MQ10),'Drive Train'!$F$16,'Drive Train'!$F$17)*4.448*$C$24/$C$26*$C$25*Y$6)*SIGN(BQ11),BQ11)</f>
        <v>0.88824490827929981</v>
      </c>
      <c r="EF11" s="2">
        <f>IF(PF11=0,($C$23/0.4536*IF(ISNA(MR10),'Drive Train'!$F$16,'Drive Train'!$F$17)*4.448*$C$24/$C$26*$C$25*Z$6)*SIGN(BR11),BR11)</f>
        <v>0.62097121515742049</v>
      </c>
      <c r="EG11" s="2">
        <f>IF(PG11=0,($C$23/0.4536*IF(ISNA(MS10),'Drive Train'!$F$16,'Drive Train'!$F$17)*4.448*$C$24/$C$26*$C$25*AA$6)*SIGN(BS11),BS11)</f>
        <v>0.55142243905978938</v>
      </c>
      <c r="EH11" s="2">
        <f>IF(PH11=0,($C$23/0.4536*IF(ISNA(MT10),'Drive Train'!$F$16,'Drive Train'!$F$17)*4.448*$C$24/$C$26*$C$25*AB$6)*SIGN(BT11),BT11)</f>
        <v>0.49588348836311991</v>
      </c>
      <c r="EI11" s="2">
        <f>IF(PI11=0,($C$23/0.4536*IF(ISNA(MU10),'Drive Train'!$F$16,'Drive Train'!$F$17)*4.448*$C$24/$C$26*$C$25*AC$6)*SIGN(BU11),BU11)</f>
        <v>0.45050852864361873</v>
      </c>
      <c r="EJ11" s="2">
        <f>IF(PJ11=0,($C$23/0.4536*IF(ISNA(MV10),'Drive Train'!$F$16,'Drive Train'!$F$17)*4.448*$C$24/$C$26*$C$25*AD$6)*SIGN(BV11),BV11)</f>
        <v>0.89350858180984372</v>
      </c>
      <c r="EK11" s="2">
        <f>IF(PK11=0,($C$23/0.4536*IF(ISNA(MW10),'Drive Train'!$F$16,'Drive Train'!$F$17)*4.448*$C$24/$C$26*$C$25*AE$6)*SIGN(BW11),BW11)</f>
        <v>0.89350858180984372</v>
      </c>
      <c r="EL11" s="2">
        <f>IF(PL11=0,($C$23/0.4536*IF(ISNA(MX10),'Drive Train'!$F$16,'Drive Train'!$F$17)*4.448*$C$24/$C$26*$C$25*AF$6)*SIGN(BX11),BX11)</f>
        <v>0.89350858180984372</v>
      </c>
      <c r="EM11" s="2">
        <f>IF(PM11=0,($C$23/0.4536*IF(ISNA(MY10),'Drive Train'!$F$16,'Drive Train'!$F$17)*4.448*$C$24/$C$26*$C$25*AG$6)*SIGN(BY11),BY11)</f>
        <v>0.89350858180984372</v>
      </c>
      <c r="EN11" s="2">
        <f>IF(PN11=0,($C$23/0.4536*IF(ISNA(MZ10),'Drive Train'!$F$16,'Drive Train'!$F$17)*4.448*$C$24/$C$26*$C$25*AH$6)*SIGN(BZ11),BZ11)</f>
        <v>0.89350858180984372</v>
      </c>
      <c r="EO11" s="2">
        <f>IF(PO11=0,($C$23/0.4536*IF(ISNA(NA10),'Drive Train'!$F$16,'Drive Train'!$F$17)*4.448*$C$24/$C$26*$C$25*AI$6)*SIGN(CA11),CA11)</f>
        <v>0.89350858180984372</v>
      </c>
      <c r="EP11" s="2">
        <f>IF(PP11=0,($C$23/0.4536*IF(ISNA(NB10),'Drive Train'!$F$16,'Drive Train'!$F$17)*4.448*$C$24/$C$26*$C$25*AJ$6)*SIGN(CB11),CB11)</f>
        <v>0.71480686544787508</v>
      </c>
      <c r="EQ11" s="2">
        <f>IF(PQ11=0,($C$23/0.4536*IF(ISNA(NC10),'Drive Train'!$F$16,'Drive Train'!$F$17)*4.448*$C$24/$C$26*$C$25*AK$6)*SIGN(CC11),CC11)</f>
        <v>0.71480686544787508</v>
      </c>
      <c r="ER11" s="2">
        <f>IF(PR11=0,($C$23/0.4536*IF(ISNA(ND10),'Drive Train'!$F$16,'Drive Train'!$F$17)*4.448*$C$24/$C$26*$C$25*AL$6)*SIGN(CD11),CD11)</f>
        <v>0.71480686544787508</v>
      </c>
      <c r="ES11" s="2">
        <f>IF(PS11=0,($C$23/0.4536*IF(ISNA(NE10),'Drive Train'!$F$16,'Drive Train'!$F$17)*4.448*$C$24/$C$26*$C$25*AM$6)*SIGN(CE11),CE11)</f>
        <v>0.71480686544787508</v>
      </c>
      <c r="ET11" s="61">
        <f t="shared" si="87"/>
        <v>0.12</v>
      </c>
      <c r="EU11" s="260">
        <f>MAX(MIN(IF(AND(OY10=1,NG11&lt;0),-1,1)*(DC11-$C$15)/($C$14-$C$15)*$C$12-$C$33*LO11/AO$6 -  OY10*$C$33,DY10),MAX(EU$8:EU10)*-1)</f>
        <v>0.81176721424399656</v>
      </c>
      <c r="EV11" s="260">
        <f>MAX(MIN(IF(AND(OZ10=1,NH11&lt;0),-1,1)*(DD11-$C$15)/($C$14-$C$15)*$C$12-$C$33*LP11/AP$6 -  OZ10*$C$33,DZ10),MAX(EV$8:EV10)*-1)</f>
        <v>0.86681309749386559</v>
      </c>
      <c r="EW11" s="260">
        <f>MAX(MIN(IF(AND(PA10=1,NI11&lt;0),-1,1)*(DE11-$C$15)/($C$14-$C$15)*$C$12-$C$33*LQ11/AQ$6 -  PA10*$C$33,EA10),MAX(EW$8:EW10)*-1)</f>
        <v>0.86060878434292865</v>
      </c>
      <c r="EX11" s="260">
        <f>MAX(MIN(IF(AND(PB10=1,NJ11&lt;0),-1,1)*(DF11-$C$15)/($C$14-$C$15)*$C$12-$C$33*LR11/AR$6 -  PB10*$C$33,EB10),MAX(EX$8:EX10)*-1)</f>
        <v>0.85188769054740587</v>
      </c>
      <c r="EY11" s="260">
        <f>MAX(MIN(IF(AND(PC10=1,NK11&lt;0),-1,1)*(DG11-$C$15)/($C$14-$C$15)*$C$12-$C$33*LS11/AS$6 -  PC10*$C$33,EC10),MAX(EY$8:EY10)*-1)</f>
        <v>0.84068867792385538</v>
      </c>
      <c r="EZ11" s="260">
        <f>MAX(MIN(IF(AND(PD10=1,NL11&lt;0),-1,1)*(DH11-$C$15)/($C$14-$C$15)*$C$12-$C$33*LT11/AT$6 -  PD10*$C$33,ED10),MAX(EZ$8:EZ10)*-1)</f>
        <v>0.82706194298533164</v>
      </c>
      <c r="FA11" s="260">
        <f>MAX(MIN(IF(AND(PE10=1,NM11&lt;0),-1,1)*(DI11-$C$15)/($C$14-$C$15)*$C$12-$C$33*LU11/AU$6 -  PE10*$C$33,EE10),MAX(FA$8:FA10)*-1)</f>
        <v>0.81106901694138545</v>
      </c>
      <c r="FB11" s="260">
        <f>MAX(MIN(IF(AND(PF10=1,NN11&lt;0),-1,1)*(DJ11-$C$15)/($C$14-$C$15)*$C$12-$C$33*LV11/AV$6 -  PF10*$C$33,EF10),MAX(FB$8:FB10)*-1)</f>
        <v>0.62097121515742049</v>
      </c>
      <c r="FC11" s="260">
        <f>MAX(MIN(IF(AND(PG10=1,NO11&lt;0),-1,1)*(DK11-$C$15)/($C$14-$C$15)*$C$12-$C$33*LW11/AW$6 -  PG10*$C$33,EG10),MAX(FC$8:FC10)*-1)</f>
        <v>0.55142243905978938</v>
      </c>
      <c r="FD11" s="260">
        <f>MAX(MIN(IF(AND(PH10=1,NP11&lt;0),-1,1)*(DL11-$C$15)/($C$14-$C$15)*$C$12-$C$33*LX11/AX$6 -  PH10*$C$33,EH10),MAX(FD$8:FD10)*-1)</f>
        <v>0.49588348836311991</v>
      </c>
      <c r="FE11" s="260">
        <f>MAX(MIN(IF(AND(PI10=1,NQ11&lt;0),-1,1)*(DM11-$C$15)/($C$14-$C$15)*$C$12-$C$33*LY11/AY$6 -  PI10*$C$33,EI10),MAX(FE$8:FE10)*-1)</f>
        <v>0.45050852864361873</v>
      </c>
      <c r="FF11" s="260">
        <f>MAX(MIN(IF(AND(PJ10=1,NR11&lt;0),-1,1)*(DN11-$C$15)/($C$14-$C$15)*$C$12-$C$33*LZ11/AZ$6 -  PJ10*$C$33,EJ10),MAX(FF$8:FF10)*-1)</f>
        <v>0.38226529667487208</v>
      </c>
      <c r="FG11" s="260">
        <f>MAX(MIN(IF(AND(PK10=1,NS11&lt;0),-1,1)*(DO11-$C$15)/($C$14-$C$15)*$C$12-$C$33*MA11/BA$6 -  PK10*$C$33,EK10),MAX(FG$8:FG10)*-1)</f>
        <v>0.46816568018869703</v>
      </c>
      <c r="FH11" s="260">
        <f>MAX(MIN(IF(AND(PL10=1,NT11&lt;0),-1,1)*(DP11-$C$15)/($C$14-$C$15)*$C$12-$C$33*MB11/BB$6 -  PL10*$C$33,EL10),MAX(FH$8:FH10)*-1)</f>
        <v>0.55406606370252198</v>
      </c>
      <c r="FI11" s="260">
        <f>MAX(MIN(IF(AND(PM10=1,NU11&lt;0),-1,1)*(DQ11-$C$15)/($C$14-$C$15)*$C$12-$C$33*MC11/BC$6 -  PM10*$C$33,EM10),MAX(FI$8:FI10)*-1)</f>
        <v>0.63996644721634677</v>
      </c>
      <c r="FJ11" s="260">
        <f>MAX(MIN(IF(AND(PN10=1,NV11&lt;0),-1,1)*(DR11-$C$15)/($C$14-$C$15)*$C$12-$C$33*MD11/BD$6 -  PN10*$C$33,EN10),MAX(FJ$8:FJ10)*-1)</f>
        <v>0.72586683073017177</v>
      </c>
      <c r="FK11" s="260">
        <f>MAX(MIN(IF(AND(PO10=1,NW11&lt;0),-1,1)*(DS11-$C$15)/($C$14-$C$15)*$C$12-$C$33*ME11/BE$6 -  PO10*$C$33,EO10),MAX(FK$8:FK10)*-1)</f>
        <v>0.81176721424399656</v>
      </c>
      <c r="FL11" s="260">
        <f>MAX(MIN(IF(AND(PP10=1,NX11&lt;0),-1,1)*(DT11-$C$15)/($C$14-$C$15)*$C$12-$C$33*MF11/BF$6 -  PP10*$C$33,EP10),MAX(FL$8:FL10)*-1)</f>
        <v>0.71480686544787508</v>
      </c>
      <c r="FM11" s="260">
        <f>MAX(MIN(IF(AND(PQ10=1,NY11&lt;0),-1,1)*(DU11-$C$15)/($C$14-$C$15)*$C$12-$C$33*MG11/BG$6 -  PQ10*$C$33,EQ10),MAX(FM$8:FM10)*-1)</f>
        <v>0.71480686544787508</v>
      </c>
      <c r="FN11" s="260">
        <f>MAX(MIN(IF(AND(PR10=1,NZ11&lt;0),-1,1)*(DV11-$C$15)/($C$14-$C$15)*$C$12-$C$33*MH11/BH$6 -  PR10*$C$33,ER10),MAX(FN$8:FN10)*-1)</f>
        <v>0.71480686544787508</v>
      </c>
      <c r="FO11" s="260">
        <f>MAX(MIN(IF(AND(PS10=1,OA11&lt;0),-1,1)*(DW11-$C$15)/($C$14-$C$15)*$C$12-$C$33*MI11/BI$6 -  PS10*$C$33,ES10),MAX(FO$8:FO10)*-1)</f>
        <v>0.71480686544787508</v>
      </c>
      <c r="FP11" s="61">
        <f t="shared" si="117"/>
        <v>0.12</v>
      </c>
      <c r="FQ11" s="261">
        <f>IF(AND(KS11=1,OY11=1),0,MIN((ABS(($C$14-$C$15)*EU11/$C$12/$C$25)+$C$15)/$C$25,DC11))</f>
        <v>50</v>
      </c>
      <c r="FR11" s="261">
        <f>IF(AND(KT11=1,OZ11=1),0,MIN((ABS(($C$14-$C$15)*EV11/$C$12/$C$25)+$C$15)/$C$25,DD11))</f>
        <v>50</v>
      </c>
      <c r="FS11" s="261">
        <f>IF(AND(KU11=1,PA11=1),0,MIN((ABS(($C$14-$C$15)*EW11/$C$12/$C$25)+$C$15)/$C$25,DE11))</f>
        <v>50</v>
      </c>
      <c r="FT11" s="261">
        <f>IF(AND(KV11=1,PB11=1),0,MIN((ABS(($C$14-$C$15)*EX11/$C$12/$C$25)+$C$15)/$C$25,DF11))</f>
        <v>50</v>
      </c>
      <c r="FU11" s="261">
        <f>IF(AND(KW11=1,PC11=1),0,MIN((ABS(($C$14-$C$15)*EY11/$C$12/$C$25)+$C$15)/$C$25,DG11))</f>
        <v>50</v>
      </c>
      <c r="FV11" s="261">
        <f>IF(AND(KX11=1,PD11=1),0,MIN((ABS(($C$14-$C$15)*EZ11/$C$12/$C$25)+$C$15)/$C$25,DH11))</f>
        <v>50</v>
      </c>
      <c r="FW11" s="261">
        <f>IF(AND(KY11=1,PE11=1),0,MIN((ABS(($C$14-$C$15)*FA11/$C$12/$C$25)+$C$15)/$C$25,DI11))</f>
        <v>50</v>
      </c>
      <c r="FX11" s="261">
        <f>IF(AND(KZ11=1,PF11=1),0,MIN((ABS(($C$14-$C$15)*FB11/$C$12/$C$25)+$C$15)/$C$25,DJ11))</f>
        <v>50</v>
      </c>
      <c r="FY11" s="261">
        <f>IF(AND(LA11=1,PG11=1),0,MIN((ABS(($C$14-$C$15)*FC11/$C$12/$C$25)+$C$15)/$C$25,DK11))</f>
        <v>50</v>
      </c>
      <c r="FZ11" s="261">
        <f>IF(AND(LB11=1,PH11=1),0,MIN((ABS(($C$14-$C$15)*FD11/$C$12/$C$25)+$C$15)/$C$25,DL11))</f>
        <v>46.547293807999566</v>
      </c>
      <c r="GA11" s="261">
        <f>IF(AND(LC11=1,PI11=1),0,MIN((ABS(($C$14-$C$15)*FE11/$C$12/$C$25)+$C$15)/$C$25,DM11))</f>
        <v>42.60650178559667</v>
      </c>
      <c r="GB11" s="261">
        <f>IF(AND(LD11=1,PJ11=1),0,MIN((ABS(($C$14-$C$15)*FF11/$C$12/$C$25)+$C$15)/$C$25,DN11))</f>
        <v>25</v>
      </c>
      <c r="GC11" s="261">
        <f>IF(AND(LE11=1,PK11=1),0,MIN((ABS(($C$14-$C$15)*FG11/$C$12/$C$25)+$C$15)/$C$25,DO11))</f>
        <v>30</v>
      </c>
      <c r="GD11" s="261">
        <f>IF(AND(LF11=1,PL11=1),0,MIN((ABS(($C$14-$C$15)*FH11/$C$12/$C$25)+$C$15)/$C$25,DP11))</f>
        <v>35</v>
      </c>
      <c r="GE11" s="261">
        <f>IF(AND(LG11=1,PM11=1),0,MIN((ABS(($C$14-$C$15)*FI11/$C$12/$C$25)+$C$15)/$C$25,DQ11))</f>
        <v>40</v>
      </c>
      <c r="GF11" s="261">
        <f>IF(AND(LH11=1,PN11=1),0,MIN((ABS(($C$14-$C$15)*FJ11/$C$12/$C$25)+$C$15)/$C$25,DR11))</f>
        <v>45</v>
      </c>
      <c r="GG11" s="261">
        <f>IF(AND(LI11=1,PO11=1),0,MIN((ABS(($C$14-$C$15)*FK11/$C$12/$C$25)+$C$15)/$C$25,DS11))</f>
        <v>50</v>
      </c>
      <c r="GH11" s="261">
        <f>IF(AND(LJ11=1,PP11=1),0,MIN((ABS(($C$14-$C$15)*FL11/$C$12/$C$25)+$C$15)/$C$25,DT11))</f>
        <v>55</v>
      </c>
      <c r="GI11" s="261">
        <f>IF(AND(LK11=1,PQ11=1),0,MIN((ABS(($C$14-$C$15)*FM11/$C$12/$C$25)+$C$15)/$C$25,DU11))</f>
        <v>60</v>
      </c>
      <c r="GJ11" s="261">
        <f>IF(AND(LL11=1,PR11=1),0,MIN((ABS(($C$14-$C$15)*FN11/$C$12/$C$25)+$C$15)/$C$25,DV11))</f>
        <v>65</v>
      </c>
      <c r="GK11" s="261">
        <f>IF(AND(LM11=1,PS11=1),0,MIN((ABS(($C$14-$C$15)*FO11/$C$12/$C$25)+$C$15)/$C$25,DW11))</f>
        <v>65.560677032278761</v>
      </c>
      <c r="GL11" s="61">
        <f t="shared" si="118"/>
        <v>0.12</v>
      </c>
      <c r="GM11" s="57">
        <f>IF(AND(KS10=1,OY10=1),0,EU11*$C$26/S$6/$C$24/$C$23*3.39*$C$25)</f>
        <v>18.851960478858775</v>
      </c>
      <c r="GN11" s="57">
        <f>IF(AND(KT10=1,OZ10=1),0,EV11*$C$26/T$6/$C$24/$C$23*3.39*$C$25)</f>
        <v>5.6364870021074047</v>
      </c>
      <c r="GO11" s="57">
        <f>IF(AND(KU10=1,PA10=1),0,EW11*$C$26/U$6/$C$24/$C$23*3.39*$C$25)</f>
        <v>8.4978470913568511</v>
      </c>
      <c r="GP11" s="57">
        <f>IF(AND(KV10=1,PB10=1),0,EX11*$C$26/V$6/$C$24/$C$23*3.39*$C$25)</f>
        <v>11.28403210735959</v>
      </c>
      <c r="GQ11" s="57">
        <f>IF(AND(KW10=1,PC10=1),0,EY11*$C$26/W$6/$C$24/$C$23*3.39*$C$25)</f>
        <v>13.970230446787058</v>
      </c>
      <c r="GR11" s="57">
        <f>IF(AND(KX10=1,PD10=1),0,EZ11*$C$26/X$6/$C$24/$C$23*3.39*$C$25)</f>
        <v>16.53238119845361</v>
      </c>
      <c r="GS11" s="57">
        <f>IF(AND(KY10=1,PE10=1),0,FA11*$C$26/Y$6/$C$24/$C$23*3.39*$C$25)</f>
        <v>18.947365228589298</v>
      </c>
      <c r="GT11" s="57">
        <f>IF(AND(KZ10=1,PF10=1),0,FB11*$C$26/Z$6/$C$24/$C$23*3.39*$C$25)</f>
        <v>16.600215604901067</v>
      </c>
      <c r="GU11" s="57">
        <f>IF(AND(LA10=1,PG10=1),0,FC11*$C$26/AA$6/$C$24/$C$23*3.39*$C$25)</f>
        <v>16.600215604901067</v>
      </c>
      <c r="GV11" s="57">
        <f>IF(AND(LB10=1,PH10=1),0,FD11*$C$26/AB$6/$C$24/$C$23*3.39*$C$25)</f>
        <v>16.600215604901067</v>
      </c>
      <c r="GW11" s="57">
        <f>IF(AND(LC10=1,PI10=1),0,FE11*$C$26/AC$6/$C$24/$C$23*3.39*$C$25)</f>
        <v>16.600215604901067</v>
      </c>
      <c r="GX11" s="57">
        <f>IF(AND(LD10=1,PJ10=1),0,FF11*$C$26/AD$6/$C$24/$C$23*3.39*$C$25)</f>
        <v>8.877483764930469</v>
      </c>
      <c r="GY11" s="57">
        <f>IF(AND(LE10=1,PK10=1),0,FG11*$C$26/AE$6/$C$24/$C$23*3.39*$C$25)</f>
        <v>10.87237910771613</v>
      </c>
      <c r="GZ11" s="57">
        <f>IF(AND(LF10=1,PL10=1),0,FH11*$C$26/AF$6/$C$24/$C$23*3.39*$C$25)</f>
        <v>12.867274450501796</v>
      </c>
      <c r="HA11" s="57">
        <f>IF(AND(LG10=1,PM10=1),0,FI11*$C$26/AG$6/$C$24/$C$23*3.39*$C$25)</f>
        <v>14.862169793287451</v>
      </c>
      <c r="HB11" s="57">
        <f>IF(AND(LH10=1,PN10=1),0,FJ11*$C$26/AH$6/$C$24/$C$23*3.39*$C$25)</f>
        <v>16.857065136073118</v>
      </c>
      <c r="HC11" s="57">
        <f>IF(AND(LI10=1,PO10=1),0,FK11*$C$26/AI$6/$C$24/$C$23*3.39*$C$25)</f>
        <v>18.851960478858775</v>
      </c>
      <c r="HD11" s="57">
        <f>IF(AND(LJ10=1,PP10=1),0,FL11*$C$26/AJ$6/$C$24/$C$23*3.39*$C$25)</f>
        <v>16.600215604901067</v>
      </c>
      <c r="HE11" s="57">
        <f>IF(AND(LK10=1,PQ10=1),0,FM11*$C$26/AK$6/$C$24/$C$23*3.39*$C$25)</f>
        <v>16.600215604901067</v>
      </c>
      <c r="HF11" s="57">
        <f>IF(AND(LL10=1,PR10=1),0,FN11*$C$26/AL$6/$C$24/$C$23*3.39*$C$25)</f>
        <v>16.600215604901067</v>
      </c>
      <c r="HG11" s="57">
        <f>IF(AND(LM10=1,PS10=1),0,FO11*$C$26/AM$6/$C$24/$C$23*3.39*$C$25)</f>
        <v>16.600215604901067</v>
      </c>
      <c r="HH11" s="61">
        <f t="shared" si="119"/>
        <v>0.12</v>
      </c>
      <c r="HI11" s="57">
        <f t="shared" si="120"/>
        <v>18.851960478858775</v>
      </c>
      <c r="HJ11" s="57">
        <f t="shared" si="121"/>
        <v>5.6364870021074047</v>
      </c>
      <c r="HK11" s="57">
        <f t="shared" si="122"/>
        <v>8.4978470913568511</v>
      </c>
      <c r="HL11" s="57">
        <f t="shared" si="123"/>
        <v>11.28403210735959</v>
      </c>
      <c r="HM11" s="57">
        <f t="shared" si="124"/>
        <v>13.970230446787058</v>
      </c>
      <c r="HN11" s="57">
        <f t="shared" si="125"/>
        <v>16.53238119845361</v>
      </c>
      <c r="HO11" s="57">
        <f t="shared" si="126"/>
        <v>18.947365228589298</v>
      </c>
      <c r="HP11" s="57">
        <f t="shared" si="127"/>
        <v>16.600215604901067</v>
      </c>
      <c r="HQ11" s="57">
        <f t="shared" si="128"/>
        <v>16.600215604901067</v>
      </c>
      <c r="HR11" s="57">
        <f t="shared" si="129"/>
        <v>16.600215604901067</v>
      </c>
      <c r="HS11" s="57">
        <f t="shared" si="130"/>
        <v>16.600215604901067</v>
      </c>
      <c r="HT11" s="57">
        <f t="shared" si="131"/>
        <v>8.877483764930469</v>
      </c>
      <c r="HU11" s="57">
        <f t="shared" si="132"/>
        <v>10.87237910771613</v>
      </c>
      <c r="HV11" s="57">
        <f t="shared" si="133"/>
        <v>12.867274450501796</v>
      </c>
      <c r="HW11" s="57">
        <f t="shared" si="134"/>
        <v>14.862169793287451</v>
      </c>
      <c r="HX11" s="57">
        <f t="shared" si="135"/>
        <v>16.857065136073118</v>
      </c>
      <c r="HY11" s="57">
        <f t="shared" si="136"/>
        <v>18.851960478858775</v>
      </c>
      <c r="HZ11" s="57">
        <f t="shared" si="137"/>
        <v>16.600215604901067</v>
      </c>
      <c r="IA11" s="57">
        <f t="shared" si="138"/>
        <v>16.600215604901067</v>
      </c>
      <c r="IB11" s="57">
        <f t="shared" si="139"/>
        <v>16.600215604901067</v>
      </c>
      <c r="IC11" s="57">
        <f t="shared" si="140"/>
        <v>16.600215604901067</v>
      </c>
      <c r="ID11" s="61">
        <f t="shared" si="141"/>
        <v>0.12</v>
      </c>
      <c r="IE11" s="57">
        <f t="shared" si="142"/>
        <v>8.82</v>
      </c>
      <c r="IF11" s="57">
        <f t="shared" si="143"/>
        <v>8.82</v>
      </c>
      <c r="IG11" s="57">
        <f t="shared" si="144"/>
        <v>8.82</v>
      </c>
      <c r="IH11" s="57">
        <f t="shared" si="145"/>
        <v>8.82</v>
      </c>
      <c r="II11" s="57">
        <f t="shared" si="146"/>
        <v>8.82</v>
      </c>
      <c r="IJ11" s="57">
        <f t="shared" si="147"/>
        <v>8.82</v>
      </c>
      <c r="IK11" s="57">
        <f t="shared" si="148"/>
        <v>8.82</v>
      </c>
      <c r="IL11" s="57">
        <f t="shared" si="149"/>
        <v>8.82</v>
      </c>
      <c r="IM11" s="57">
        <f t="shared" si="150"/>
        <v>8.82</v>
      </c>
      <c r="IN11" s="57">
        <f t="shared" si="151"/>
        <v>8.82</v>
      </c>
      <c r="IO11" s="57">
        <f t="shared" si="152"/>
        <v>8.82</v>
      </c>
      <c r="IP11" s="57">
        <f t="shared" si="153"/>
        <v>10.52</v>
      </c>
      <c r="IQ11" s="57">
        <f t="shared" si="154"/>
        <v>10.18</v>
      </c>
      <c r="IR11" s="57">
        <f t="shared" si="155"/>
        <v>9.84</v>
      </c>
      <c r="IS11" s="57">
        <f t="shared" si="156"/>
        <v>9.5</v>
      </c>
      <c r="IT11" s="57">
        <f t="shared" si="157"/>
        <v>9.16</v>
      </c>
      <c r="IU11" s="57">
        <f t="shared" si="158"/>
        <v>8.82</v>
      </c>
      <c r="IV11" s="57">
        <f t="shared" si="159"/>
        <v>8.48</v>
      </c>
      <c r="IW11" s="57">
        <f t="shared" si="160"/>
        <v>8.14</v>
      </c>
      <c r="IX11" s="57">
        <f t="shared" si="161"/>
        <v>7.8000000000000007</v>
      </c>
      <c r="IY11" s="57">
        <f t="shared" si="162"/>
        <v>7.46</v>
      </c>
      <c r="IZ11" s="61">
        <f t="shared" si="163"/>
        <v>0.12</v>
      </c>
      <c r="JA11" s="261">
        <f t="shared" si="238"/>
        <v>6</v>
      </c>
      <c r="JB11" s="261">
        <f t="shared" si="239"/>
        <v>6</v>
      </c>
      <c r="JC11" s="261">
        <f t="shared" si="240"/>
        <v>6</v>
      </c>
      <c r="JD11" s="261">
        <f t="shared" si="241"/>
        <v>6</v>
      </c>
      <c r="JE11" s="261">
        <f t="shared" si="242"/>
        <v>6</v>
      </c>
      <c r="JF11" s="261">
        <f t="shared" si="243"/>
        <v>6</v>
      </c>
      <c r="JG11" s="261">
        <f t="shared" si="244"/>
        <v>6</v>
      </c>
      <c r="JH11" s="261">
        <f t="shared" si="245"/>
        <v>6</v>
      </c>
      <c r="JI11" s="261">
        <f t="shared" si="246"/>
        <v>6</v>
      </c>
      <c r="JJ11" s="261">
        <f t="shared" si="247"/>
        <v>6</v>
      </c>
      <c r="JK11" s="261">
        <f t="shared" si="248"/>
        <v>6</v>
      </c>
      <c r="JL11" s="261">
        <f t="shared" si="249"/>
        <v>6</v>
      </c>
      <c r="JM11" s="261">
        <f t="shared" si="250"/>
        <v>6</v>
      </c>
      <c r="JN11" s="261">
        <f t="shared" si="251"/>
        <v>6</v>
      </c>
      <c r="JO11" s="261">
        <f t="shared" si="252"/>
        <v>6</v>
      </c>
      <c r="JP11" s="261">
        <f t="shared" si="253"/>
        <v>6</v>
      </c>
      <c r="JQ11" s="261">
        <f t="shared" si="254"/>
        <v>6</v>
      </c>
      <c r="JR11" s="261">
        <f t="shared" si="255"/>
        <v>6</v>
      </c>
      <c r="JS11" s="261">
        <f t="shared" si="256"/>
        <v>6</v>
      </c>
      <c r="JT11" s="261">
        <f t="shared" si="257"/>
        <v>6</v>
      </c>
      <c r="JU11" s="261">
        <f t="shared" si="258"/>
        <v>6</v>
      </c>
      <c r="JV11" s="61">
        <f t="shared" si="165"/>
        <v>0.12</v>
      </c>
      <c r="JW11" s="46">
        <f>IF(HI11&lt;=$C$42,1,0)</f>
        <v>0</v>
      </c>
      <c r="JX11" s="46">
        <f>IF(HJ11&lt;=$C$42,1,0)</f>
        <v>0</v>
      </c>
      <c r="JY11" s="46">
        <f>IF(HK11&lt;=$C$42,1,0)</f>
        <v>0</v>
      </c>
      <c r="JZ11" s="46">
        <f>IF(HL11&lt;=$C$42,1,0)</f>
        <v>0</v>
      </c>
      <c r="KA11" s="46">
        <f>IF(HM11&lt;=$C$42,1,0)</f>
        <v>0</v>
      </c>
      <c r="KB11" s="46">
        <f>IF(HN11&lt;=$C$42,1,0)</f>
        <v>0</v>
      </c>
      <c r="KC11" s="46">
        <f>IF(HO11&lt;=$C$42,1,0)</f>
        <v>0</v>
      </c>
      <c r="KD11" s="46">
        <f>IF(HP11&lt;=$C$42,1,0)</f>
        <v>0</v>
      </c>
      <c r="KE11" s="46">
        <f>IF(HQ11&lt;=$C$42,1,0)</f>
        <v>0</v>
      </c>
      <c r="KF11" s="46">
        <f>IF(HR11&lt;=$C$42,1,0)</f>
        <v>0</v>
      </c>
      <c r="KG11" s="46">
        <f>IF(HS11&lt;=$C$42,1,0)</f>
        <v>0</v>
      </c>
      <c r="KH11" s="46">
        <f>IF(HT11&lt;=$C$42,1,0)</f>
        <v>0</v>
      </c>
      <c r="KI11" s="46">
        <f>IF(HU11&lt;=$C$42,1,0)</f>
        <v>0</v>
      </c>
      <c r="KJ11" s="46">
        <f>IF(HV11&lt;=$C$42,1,0)</f>
        <v>0</v>
      </c>
      <c r="KK11" s="46">
        <f>IF(HW11&lt;=$C$42,1,0)</f>
        <v>0</v>
      </c>
      <c r="KL11" s="46">
        <f>IF(HX11&lt;=$C$42,1,0)</f>
        <v>0</v>
      </c>
      <c r="KM11" s="46">
        <f>IF(HY11&lt;=$C$42,1,0)</f>
        <v>0</v>
      </c>
      <c r="KN11" s="46">
        <f>IF(HZ11&lt;=$C$42,1,0)</f>
        <v>0</v>
      </c>
      <c r="KO11" s="46">
        <f>IF(IA11&lt;=$C$42,1,0)</f>
        <v>0</v>
      </c>
      <c r="KP11" s="46">
        <f>IF(IB11&lt;=$C$42,1,0)</f>
        <v>0</v>
      </c>
      <c r="KQ11" s="46">
        <f>IF(IC11&lt;=$C$42,1,0)</f>
        <v>0</v>
      </c>
      <c r="KR11" s="61">
        <f t="shared" si="166"/>
        <v>0.12</v>
      </c>
      <c r="KS11" s="1">
        <f>IF(OR(KS10=1,AND(OY11=1,LO11&lt;=$C$43)),1,0)</f>
        <v>0</v>
      </c>
      <c r="KT11" s="1">
        <f>IF(OR(KT10=1,AND(OZ11=1,LP11&lt;=$C$43)),1,0)</f>
        <v>0</v>
      </c>
      <c r="KU11" s="1">
        <f>IF(OR(KU10=1,AND(PA11=1,LQ11&lt;=$C$43)),1,0)</f>
        <v>0</v>
      </c>
      <c r="KV11" s="1">
        <f>IF(OR(KV10=1,AND(PB11=1,LR11&lt;=$C$43)),1,0)</f>
        <v>0</v>
      </c>
      <c r="KW11" s="1">
        <f>IF(OR(KW10=1,AND(PC11=1,LS11&lt;=$C$43)),1,0)</f>
        <v>0</v>
      </c>
      <c r="KX11" s="1">
        <f>IF(OR(KX10=1,AND(PD11=1,LT11&lt;=$C$43)),1,0)</f>
        <v>0</v>
      </c>
      <c r="KY11" s="1">
        <f>IF(OR(KY10=1,AND(PE11=1,LU11&lt;=$C$43)),1,0)</f>
        <v>0</v>
      </c>
      <c r="KZ11" s="1">
        <f>IF(OR(KZ10=1,AND(PF11=1,LV11&lt;=$C$43)),1,0)</f>
        <v>0</v>
      </c>
      <c r="LA11" s="1">
        <f>IF(OR(LA10=1,AND(PG11=1,LW11&lt;=$C$43)),1,0)</f>
        <v>0</v>
      </c>
      <c r="LB11" s="1">
        <f>IF(OR(LB10=1,AND(PH11=1,LX11&lt;=$C$43)),1,0)</f>
        <v>0</v>
      </c>
      <c r="LC11" s="1">
        <f>IF(OR(LC10=1,AND(PI11=1,LY11&lt;=$C$43)),1,0)</f>
        <v>0</v>
      </c>
      <c r="LD11" s="1">
        <f>IF(OR(LD10=1,AND(PJ11=1,LZ11&lt;=$C$43)),1,0)</f>
        <v>0</v>
      </c>
      <c r="LE11" s="1">
        <f>IF(OR(LE10=1,AND(PK11=1,MA11&lt;=$C$43)),1,0)</f>
        <v>0</v>
      </c>
      <c r="LF11" s="1">
        <f>IF(OR(LF10=1,AND(PL11=1,MB11&lt;=$C$43)),1,0)</f>
        <v>0</v>
      </c>
      <c r="LG11" s="1">
        <f>IF(OR(LG10=1,AND(PM11=1,MC11&lt;=$C$43)),1,0)</f>
        <v>0</v>
      </c>
      <c r="LH11" s="1">
        <f>IF(OR(LH10=1,AND(PN11=1,MD11&lt;=$C$43)),1,0)</f>
        <v>0</v>
      </c>
      <c r="LI11" s="1">
        <f>IF(OR(LI10=1,AND(PO11=1,ME11&lt;=$C$43)),1,0)</f>
        <v>0</v>
      </c>
      <c r="LJ11" s="1">
        <f>IF(OR(LJ10=1,AND(PP11=1,MF11&lt;=$C$43)),1,0)</f>
        <v>0</v>
      </c>
      <c r="LK11" s="1">
        <f>IF(OR(LK10=1,AND(PQ11=1,MG11&lt;=$C$43)),1,0)</f>
        <v>0</v>
      </c>
      <c r="LL11" s="1">
        <f>IF(OR(LL10=1,AND(PR11=1,MH11&lt;=$C$43)),1,0)</f>
        <v>0</v>
      </c>
      <c r="LM11" s="1">
        <f>IF(OR(LM10=1,AND(PS11=1,MI11&lt;=$C$43)),1,0)</f>
        <v>0</v>
      </c>
      <c r="LN11" s="61">
        <f t="shared" si="167"/>
        <v>0.12</v>
      </c>
      <c r="LO11" s="57">
        <f t="shared" si="168"/>
        <v>1.5910051826726446</v>
      </c>
      <c r="LP11" s="57">
        <f t="shared" si="169"/>
        <v>0.45277759925205563</v>
      </c>
      <c r="LQ11" s="57">
        <f t="shared" si="170"/>
        <v>0.68632034298345057</v>
      </c>
      <c r="LR11" s="57">
        <f t="shared" si="171"/>
        <v>0.91834265428695105</v>
      </c>
      <c r="LS11" s="57">
        <f t="shared" si="172"/>
        <v>1.1483253611140083</v>
      </c>
      <c r="LT11" s="57">
        <f t="shared" si="173"/>
        <v>1.3757492914160725</v>
      </c>
      <c r="LU11" s="57">
        <f t="shared" si="174"/>
        <v>1.600095273144595</v>
      </c>
      <c r="LV11" s="57">
        <f t="shared" si="175"/>
        <v>1.660021560490107</v>
      </c>
      <c r="LW11" s="57">
        <f t="shared" si="176"/>
        <v>1.660021560490107</v>
      </c>
      <c r="LX11" s="57">
        <f t="shared" si="177"/>
        <v>1.6600215604901067</v>
      </c>
      <c r="LY11" s="57">
        <f t="shared" si="178"/>
        <v>1.6600215604901067</v>
      </c>
      <c r="LZ11" s="57">
        <f t="shared" si="179"/>
        <v>0.74921240657892862</v>
      </c>
      <c r="MA11" s="57">
        <f t="shared" si="180"/>
        <v>0.91757096179767206</v>
      </c>
      <c r="MB11" s="57">
        <f t="shared" si="181"/>
        <v>1.0859295170164152</v>
      </c>
      <c r="MC11" s="57">
        <f t="shared" si="182"/>
        <v>1.2542880722351581</v>
      </c>
      <c r="MD11" s="57">
        <f t="shared" si="183"/>
        <v>1.4226466274539016</v>
      </c>
      <c r="ME11" s="57">
        <f t="shared" si="184"/>
        <v>1.5910051826726446</v>
      </c>
      <c r="MF11" s="57">
        <f t="shared" si="185"/>
        <v>1.6600215604901067</v>
      </c>
      <c r="MG11" s="57">
        <f t="shared" si="186"/>
        <v>1.6600215604901067</v>
      </c>
      <c r="MH11" s="57">
        <f t="shared" si="187"/>
        <v>1.6600215604901067</v>
      </c>
      <c r="MI11" s="57">
        <f t="shared" si="188"/>
        <v>1.6600215604901067</v>
      </c>
      <c r="MJ11" s="61">
        <f t="shared" si="189"/>
        <v>0.12</v>
      </c>
      <c r="MK11" s="57" t="e">
        <f t="shared" si="259"/>
        <v>#N/A</v>
      </c>
      <c r="ML11" s="57" t="e">
        <f t="shared" si="260"/>
        <v>#N/A</v>
      </c>
      <c r="MM11" s="57" t="e">
        <f t="shared" si="261"/>
        <v>#N/A</v>
      </c>
      <c r="MN11" s="57" t="e">
        <f t="shared" si="262"/>
        <v>#N/A</v>
      </c>
      <c r="MO11" s="57" t="e">
        <f t="shared" si="263"/>
        <v>#N/A</v>
      </c>
      <c r="MP11" s="57" t="e">
        <f t="shared" si="264"/>
        <v>#N/A</v>
      </c>
      <c r="MQ11" s="57" t="e">
        <f t="shared" si="265"/>
        <v>#N/A</v>
      </c>
      <c r="MR11" s="57">
        <f t="shared" si="266"/>
        <v>3</v>
      </c>
      <c r="MS11" s="57">
        <f t="shared" si="267"/>
        <v>3</v>
      </c>
      <c r="MT11" s="57">
        <f t="shared" si="268"/>
        <v>3</v>
      </c>
      <c r="MU11" s="57">
        <f t="shared" si="269"/>
        <v>3</v>
      </c>
      <c r="MV11" s="57" t="e">
        <f t="shared" si="270"/>
        <v>#N/A</v>
      </c>
      <c r="MW11" s="57" t="e">
        <f t="shared" si="271"/>
        <v>#N/A</v>
      </c>
      <c r="MX11" s="57" t="e">
        <f t="shared" si="272"/>
        <v>#N/A</v>
      </c>
      <c r="MY11" s="57" t="e">
        <f t="shared" si="273"/>
        <v>#N/A</v>
      </c>
      <c r="MZ11" s="57" t="e">
        <f t="shared" si="274"/>
        <v>#N/A</v>
      </c>
      <c r="NA11" s="57" t="e">
        <f t="shared" si="275"/>
        <v>#N/A</v>
      </c>
      <c r="NB11" s="57">
        <f t="shared" si="276"/>
        <v>3</v>
      </c>
      <c r="NC11" s="57">
        <f t="shared" si="277"/>
        <v>3</v>
      </c>
      <c r="ND11" s="57">
        <f t="shared" si="278"/>
        <v>3</v>
      </c>
      <c r="NE11" s="57">
        <f t="shared" si="279"/>
        <v>3</v>
      </c>
      <c r="NF11" s="61">
        <f t="shared" si="211"/>
        <v>0.12</v>
      </c>
      <c r="NG11" s="261">
        <f>IF(OY10=0,MIN('Drive Train'!$F$35-FQ10*$C$26*'Drive Train'!$F$38,NG10+$C$41)-$C$7,IF(LO10-1&lt;=0,0,IF($C$39=Motors!$C$29,MAX(MAX(NG$8:NG10)*-1,NG10-$C$41),MAX(0,MAX(NG$8:NG10)*-1,NG10-$C$41))))</f>
        <v>8.82</v>
      </c>
      <c r="NH11" s="261">
        <f>IF(OZ10=0,MIN('Drive Train'!$F$35-FR10*$C$26*'Drive Train'!$F$38,NH10+$C$41)-$C$7,IF(LP10-1&lt;=0,0,IF($C$39=Motors!$C$29,MAX(MAX(NH$8:NH10)*-1,NH10-$C$41),MAX(0,MAX(NH$8:NH10)*-1,NH10-$C$41))))</f>
        <v>8.82</v>
      </c>
      <c r="NI11" s="261">
        <f>IF(PA10=0,MIN('Drive Train'!$F$35-FS10*$C$26*'Drive Train'!$F$38,NI10+$C$41)-$C$7,IF(LQ10-1&lt;=0,0,IF($C$39=Motors!$C$29,MAX(MAX(NI$8:NI10)*-1,NI10-$C$41),MAX(0,MAX(NI$8:NI10)*-1,NI10-$C$41))))</f>
        <v>8.82</v>
      </c>
      <c r="NJ11" s="261">
        <f>IF(PB10=0,MIN('Drive Train'!$F$35-FT10*$C$26*'Drive Train'!$F$38,NJ10+$C$41)-$C$7,IF(LR10-1&lt;=0,0,IF($C$39=Motors!$C$29,MAX(MAX(NJ$8:NJ10)*-1,NJ10-$C$41),MAX(0,MAX(NJ$8:NJ10)*-1,NJ10-$C$41))))</f>
        <v>8.82</v>
      </c>
      <c r="NK11" s="261">
        <f>IF(PC10=0,MIN('Drive Train'!$F$35-FU10*$C$26*'Drive Train'!$F$38,NK10+$C$41)-$C$7,IF(LS10-1&lt;=0,0,IF($C$39=Motors!$C$29,MAX(MAX(NK$8:NK10)*-1,NK10-$C$41),MAX(0,MAX(NK$8:NK10)*-1,NK10-$C$41))))</f>
        <v>8.82</v>
      </c>
      <c r="NL11" s="261">
        <f>IF(PD10=0,MIN('Drive Train'!$F$35-FV10*$C$26*'Drive Train'!$F$38,NL10+$C$41)-$C$7,IF(LT10-1&lt;=0,0,IF($C$39=Motors!$C$29,MAX(MAX(NL$8:NL10)*-1,NL10-$C$41),MAX(0,MAX(NL$8:NL10)*-1,NL10-$C$41))))</f>
        <v>8.82</v>
      </c>
      <c r="NM11" s="261">
        <f>IF(PE10=0,MIN('Drive Train'!$F$35-FW10*$C$26*'Drive Train'!$F$38,NM10+$C$41)-$C$7,IF(LU10-1&lt;=0,0,IF($C$39=Motors!$C$29,MAX(MAX(NM$8:NM10)*-1,NM10-$C$41),MAX(0,MAX(NM$8:NM10)*-1,NM10-$C$41))))</f>
        <v>8.82</v>
      </c>
      <c r="NN11" s="261">
        <f>IF(PF10=0,MIN('Drive Train'!$F$35-FX10*$C$26*'Drive Train'!$F$38,NN10+$C$41)-$C$7,IF(LV10-1&lt;=0,0,IF($C$39=Motors!$C$29,MAX(MAX(NN$8:NN10)*-1,NN10-$C$41),MAX(0,MAX(NN$8:NN10)*-1,NN10-$C$41))))</f>
        <v>8.82</v>
      </c>
      <c r="NO11" s="261">
        <f>IF(PG10=0,MIN('Drive Train'!$F$35-FY10*$C$26*'Drive Train'!$F$38,NO10+$C$41)-$C$7,IF(LW10-1&lt;=0,0,IF($C$39=Motors!$C$29,MAX(MAX(NO$8:NO10)*-1,NO10-$C$41),MAX(0,MAX(NO$8:NO10)*-1,NO10-$C$41))))</f>
        <v>8.82</v>
      </c>
      <c r="NP11" s="261">
        <f>IF(PH10=0,MIN('Drive Train'!$F$35-FZ10*$C$26*'Drive Train'!$F$38,NP10+$C$41)-$C$7,IF(LX10-1&lt;=0,0,IF($C$39=Motors!$C$29,MAX(MAX(NP$8:NP10)*-1,NP10-$C$41),MAX(0,MAX(NP$8:NP10)*-1,NP10-$C$41))))</f>
        <v>8.82</v>
      </c>
      <c r="NQ11" s="261">
        <f>IF(PI10=0,MIN('Drive Train'!$F$35-GA10*$C$26*'Drive Train'!$F$38,NQ10+$C$41)-$C$7,IF(LY10-1&lt;=0,0,IF($C$39=Motors!$C$29,MAX(MAX(NQ$8:NQ10)*-1,NQ10-$C$41),MAX(0,MAX(NQ$8:NQ10)*-1,NQ10-$C$41))))</f>
        <v>8.82</v>
      </c>
      <c r="NR11" s="261">
        <f>IF(PJ10=0,MIN('Drive Train'!$F$35-GB10*$C$26*'Drive Train'!$F$38,NR10+$C$41)-$C$7,IF(LZ10-1&lt;=0,0,IF($C$39=Motors!$C$29,MAX(MAX(NR$8:NR10)*-1,NR10-$C$41),MAX(0,MAX(NR$8:NR10)*-1,NR10-$C$41))))</f>
        <v>10.52</v>
      </c>
      <c r="NS11" s="261">
        <f>IF(PK10=0,MIN('Drive Train'!$F$35-GC10*$C$26*'Drive Train'!$F$38,NS10+$C$41)-$C$7,IF(MA10-1&lt;=0,0,IF($C$39=Motors!$C$29,MAX(MAX(NS$8:NS10)*-1,NS10-$C$41),MAX(0,MAX(NS$8:NS10)*-1,NS10-$C$41))))</f>
        <v>10.18</v>
      </c>
      <c r="NT11" s="261">
        <f>IF(PL10=0,MIN('Drive Train'!$F$35-GD10*$C$26*'Drive Train'!$F$38,NT10+$C$41)-$C$7,IF(MB10-1&lt;=0,0,IF($C$39=Motors!$C$29,MAX(MAX(NT$8:NT10)*-1,NT10-$C$41),MAX(0,MAX(NT$8:NT10)*-1,NT10-$C$41))))</f>
        <v>9.84</v>
      </c>
      <c r="NU11" s="261">
        <f>IF(PM10=0,MIN('Drive Train'!$F$35-GE10*$C$26*'Drive Train'!$F$38,NU10+$C$41)-$C$7,IF(MC10-1&lt;=0,0,IF($C$39=Motors!$C$29,MAX(MAX(NU$8:NU10)*-1,NU10-$C$41),MAX(0,MAX(NU$8:NU10)*-1,NU10-$C$41))))</f>
        <v>9.5</v>
      </c>
      <c r="NV11" s="261">
        <f>IF(PN10=0,MIN('Drive Train'!$F$35-GF10*$C$26*'Drive Train'!$F$38,NV10+$C$41)-$C$7,IF(MD10-1&lt;=0,0,IF($C$39=Motors!$C$29,MAX(MAX(NV$8:NV10)*-1,NV10-$C$41),MAX(0,MAX(NV$8:NV10)*-1,NV10-$C$41))))</f>
        <v>9.16</v>
      </c>
      <c r="NW11" s="261">
        <f>IF(PO10=0,MIN('Drive Train'!$F$35-GG10*$C$26*'Drive Train'!$F$38,NW10+$C$41)-$C$7,IF(ME10-1&lt;=0,0,IF($C$39=Motors!$C$29,MAX(MAX(NW$8:NW10)*-1,NW10-$C$41),MAX(0,MAX(NW$8:NW10)*-1,NW10-$C$41))))</f>
        <v>8.82</v>
      </c>
      <c r="NX11" s="261">
        <f>IF(PP10=0,MIN('Drive Train'!$F$35-GH10*$C$26*'Drive Train'!$F$38,NX10+$C$41)-$C$7,IF(MF10-1&lt;=0,0,IF($C$39=Motors!$C$29,MAX(MAX(NX$8:NX10)*-1,NX10-$C$41),MAX(0,MAX(NX$8:NX10)*-1,NX10-$C$41))))</f>
        <v>8.48</v>
      </c>
      <c r="NY11" s="261">
        <f>IF(PQ10=0,MIN('Drive Train'!$F$35-GI10*$C$26*'Drive Train'!$F$38,NY10+$C$41)-$C$7,IF(MG10-1&lt;=0,0,IF($C$39=Motors!$C$29,MAX(MAX(NY$8:NY10)*-1,NY10-$C$41),MAX(0,MAX(NY$8:NY10)*-1,NY10-$C$41))))</f>
        <v>8.14</v>
      </c>
      <c r="NZ11" s="261">
        <f>IF(PR10=0,MIN('Drive Train'!$F$35-GJ10*$C$26*'Drive Train'!$F$38,NZ10+$C$41)-$C$7,IF(MH10-1&lt;=0,0,IF($C$39=Motors!$C$29,MAX(MAX(NZ$8:NZ10)*-1,NZ10-$C$41),MAX(0,MAX(NZ$8:NZ10)*-1,NZ10-$C$41))))</f>
        <v>7.8000000000000007</v>
      </c>
      <c r="OA11" s="261">
        <f>IF(PS10=0,MIN('Drive Train'!$F$35-GK10*$C$26*'Drive Train'!$F$38,OA10+$C$41)-$C$7,IF(MI10-1&lt;=0,0,IF($C$39=Motors!$C$29,MAX(MAX(OA$8:OA10)*-1,OA10-$C$41),MAX(0,MAX(OA$8:OA10)*-1,OA10-$C$41))))</f>
        <v>7.46</v>
      </c>
      <c r="OB11" s="61">
        <f t="shared" si="212"/>
        <v>0.12</v>
      </c>
      <c r="OC11" s="261">
        <f>'Drive Train'!$F$35-FQ11*$C$26*'Drive Train'!$F$38</f>
        <v>9</v>
      </c>
      <c r="OD11" s="261">
        <f>'Drive Train'!$F$35-FR11*$C$26*'Drive Train'!$F$38</f>
        <v>9</v>
      </c>
      <c r="OE11" s="261">
        <f>'Drive Train'!$F$35-FS11*$C$26*'Drive Train'!$F$38</f>
        <v>9</v>
      </c>
      <c r="OF11" s="261">
        <f>'Drive Train'!$F$35-FT11*$C$26*'Drive Train'!$F$38</f>
        <v>9</v>
      </c>
      <c r="OG11" s="261">
        <f>'Drive Train'!$F$35-FU11*$C$26*'Drive Train'!$F$38</f>
        <v>9</v>
      </c>
      <c r="OH11" s="261">
        <f>'Drive Train'!$F$35-FV11*$C$26*'Drive Train'!$F$38</f>
        <v>9</v>
      </c>
      <c r="OI11" s="261">
        <f>'Drive Train'!$F$35-FW11*$C$26*'Drive Train'!$F$38</f>
        <v>9</v>
      </c>
      <c r="OJ11" s="261">
        <f>'Drive Train'!$F$35-FX11*$C$26*'Drive Train'!$F$38</f>
        <v>9</v>
      </c>
      <c r="OK11" s="261">
        <f>'Drive Train'!$F$35-FY11*$C$26*'Drive Train'!$F$38</f>
        <v>9</v>
      </c>
      <c r="OL11" s="261">
        <f>'Drive Train'!$F$35-FZ11*$C$26*'Drive Train'!$F$38</f>
        <v>9.2347840210560292</v>
      </c>
      <c r="OM11" s="261">
        <f>'Drive Train'!$F$35-GA11*$C$26*'Drive Train'!$F$38</f>
        <v>9.5027578785794269</v>
      </c>
      <c r="ON11" s="261">
        <f>'Drive Train'!$F$35-GB11*$C$26*'Drive Train'!$F$38</f>
        <v>10.7</v>
      </c>
      <c r="OO11" s="261">
        <f>'Drive Train'!$F$35-GC11*$C$26*'Drive Train'!$F$38</f>
        <v>10.36</v>
      </c>
      <c r="OP11" s="261">
        <f>'Drive Train'!$F$35-GD11*$C$26*'Drive Train'!$F$38</f>
        <v>10.02</v>
      </c>
      <c r="OQ11" s="261">
        <f>'Drive Train'!$F$35-GE11*$C$26*'Drive Train'!$F$38</f>
        <v>9.68</v>
      </c>
      <c r="OR11" s="261">
        <f>'Drive Train'!$F$35-GF11*$C$26*'Drive Train'!$F$38</f>
        <v>9.34</v>
      </c>
      <c r="OS11" s="261">
        <f>'Drive Train'!$F$35-GG11*$C$26*'Drive Train'!$F$38</f>
        <v>9</v>
      </c>
      <c r="OT11" s="261">
        <f>'Drive Train'!$F$35-GH11*$C$26*'Drive Train'!$F$38</f>
        <v>8.66</v>
      </c>
      <c r="OU11" s="261">
        <f>'Drive Train'!$F$35-GI11*$C$26*'Drive Train'!$F$38</f>
        <v>8.32</v>
      </c>
      <c r="OV11" s="261">
        <f>'Drive Train'!$F$35-GJ11*$C$26*'Drive Train'!$F$38</f>
        <v>7.98</v>
      </c>
      <c r="OW11" s="261">
        <f>'Drive Train'!$F$35-GK11*$C$26*'Drive Train'!$F$38</f>
        <v>7.9418739618050447</v>
      </c>
      <c r="OX11" s="61">
        <f t="shared" si="213"/>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8">
        <f t="shared" si="214"/>
        <v>0.12</v>
      </c>
      <c r="PU11" s="57">
        <f t="shared" si="215"/>
        <v>0.14292747066614733</v>
      </c>
      <c r="PV11" s="57">
        <f t="shared" si="216"/>
        <v>4.0743811127165727E-2</v>
      </c>
      <c r="PW11" s="57">
        <f t="shared" si="217"/>
        <v>6.1747371895967143E-2</v>
      </c>
      <c r="PX11" s="57">
        <f t="shared" si="218"/>
        <v>8.2599566660497531E-2</v>
      </c>
      <c r="PY11" s="57">
        <f t="shared" si="219"/>
        <v>0.10324939581518111</v>
      </c>
      <c r="PZ11" s="57">
        <f t="shared" si="220"/>
        <v>0.12364646030815636</v>
      </c>
      <c r="QA11" s="57">
        <f t="shared" si="221"/>
        <v>0.14374111450949445</v>
      </c>
      <c r="QB11" s="57">
        <f t="shared" si="222"/>
        <v>0.1460818973231294</v>
      </c>
      <c r="QC11" s="57">
        <f t="shared" si="223"/>
        <v>0.1460818973231294</v>
      </c>
      <c r="QD11" s="57">
        <f t="shared" si="224"/>
        <v>0.1460818973231294</v>
      </c>
      <c r="QE11" s="57">
        <f t="shared" si="225"/>
        <v>0.1460818973231294</v>
      </c>
      <c r="QF11" s="57">
        <f t="shared" si="226"/>
        <v>6.7305270548610296E-2</v>
      </c>
      <c r="QG11" s="57">
        <f t="shared" si="227"/>
        <v>8.2429710572117718E-2</v>
      </c>
      <c r="QH11" s="57">
        <f t="shared" si="228"/>
        <v>9.7554150595625139E-2</v>
      </c>
      <c r="QI11" s="57">
        <f t="shared" si="229"/>
        <v>0.11267859061913252</v>
      </c>
      <c r="QJ11" s="57">
        <f t="shared" si="230"/>
        <v>0.12780303064263995</v>
      </c>
      <c r="QK11" s="57">
        <f t="shared" si="231"/>
        <v>0.14292747066614733</v>
      </c>
      <c r="QL11" s="57">
        <f t="shared" si="232"/>
        <v>0.1460818973231294</v>
      </c>
      <c r="QM11" s="57">
        <f t="shared" si="233"/>
        <v>0.1460818973231294</v>
      </c>
      <c r="QN11" s="57">
        <f t="shared" si="234"/>
        <v>0.1460818973231294</v>
      </c>
      <c r="QO11" s="57">
        <f t="shared" si="235"/>
        <v>0.1460818973231294</v>
      </c>
      <c r="QP11" s="61">
        <f t="shared" si="236"/>
        <v>0.12</v>
      </c>
      <c r="QQ11" s="57">
        <f>MIN(FQ11,$C$16)*$C$17*1000/60/60/$C$25</f>
        <v>0.70317162838191627</v>
      </c>
      <c r="QR11" s="57">
        <f>MIN(FR11,$C$16)*$C$17*1000/60/60/$C$25</f>
        <v>0.70317162838191627</v>
      </c>
      <c r="QS11" s="57">
        <f>MIN(FS11,$C$16)*$C$17*1000/60/60/$C$25</f>
        <v>0.70317162838191627</v>
      </c>
      <c r="QT11" s="57">
        <f>MIN(FT11,$C$16)*$C$17*1000/60/60/$C$25</f>
        <v>0.70317162838191627</v>
      </c>
      <c r="QU11" s="57">
        <f>MIN(FU11,$C$16)*$C$17*1000/60/60/$C$25</f>
        <v>0.70317162838191627</v>
      </c>
      <c r="QV11" s="57">
        <f>MIN(FV11,$C$16)*$C$17*1000/60/60/$C$25</f>
        <v>0.70317162838191627</v>
      </c>
      <c r="QW11" s="57">
        <f>MIN(FW11,$C$16)*$C$17*1000/60/60/$C$25</f>
        <v>0.70317162838191627</v>
      </c>
      <c r="QX11" s="57">
        <f>MIN(FX11,$C$16)*$C$17*1000/60/60/$C$25</f>
        <v>0.70317162838191627</v>
      </c>
      <c r="QY11" s="57">
        <f>MIN(FY11,$C$16)*$C$17*1000/60/60/$C$25</f>
        <v>0.70317162838191627</v>
      </c>
      <c r="QZ11" s="57">
        <f>MIN(FZ11,$C$16)*$C$17*1000/60/60/$C$25</f>
        <v>0.65461472767485085</v>
      </c>
      <c r="RA11" s="57">
        <f>MIN(GA11,$C$16)*$C$17*1000/60/60/$C$25</f>
        <v>0.5991936648047006</v>
      </c>
      <c r="RB11" s="57">
        <f>MIN(GB11,$C$16)*$C$17*1000/60/60/$C$25</f>
        <v>0.35158581419095813</v>
      </c>
      <c r="RC11" s="57">
        <f>MIN(GC11,$C$16)*$C$17*1000/60/60/$C$25</f>
        <v>0.4219029770291497</v>
      </c>
      <c r="RD11" s="57">
        <f>MIN(GD11,$C$16)*$C$17*1000/60/60/$C$25</f>
        <v>0.49222013986734142</v>
      </c>
      <c r="RE11" s="57">
        <f>MIN(GE11,$C$16)*$C$17*1000/60/60/$C$25</f>
        <v>0.56253730270553304</v>
      </c>
      <c r="RF11" s="57">
        <f>MIN(GF11,$C$16)*$C$17*1000/60/60/$C$25</f>
        <v>0.6328544655437246</v>
      </c>
      <c r="RG11" s="57">
        <f>MIN(GG11,$C$16)*$C$17*1000/60/60/$C$25</f>
        <v>0.70317162838191627</v>
      </c>
      <c r="RH11" s="57">
        <f>MIN(GH11,$C$16)*$C$17*1000/60/60/$C$25</f>
        <v>0.70317162838191627</v>
      </c>
      <c r="RI11" s="57">
        <f>MIN(GI11,$C$16)*$C$17*1000/60/60/$C$25</f>
        <v>0.70317162838191627</v>
      </c>
      <c r="RJ11" s="57">
        <f>MIN(GJ11,$C$16)*$C$17*1000/60/60/$C$25</f>
        <v>0.70317162838191627</v>
      </c>
      <c r="RK11" s="57">
        <f>MIN(GK11,$C$16)*$C$17*1000/60/60/$C$25</f>
        <v>0.70317162838191627</v>
      </c>
      <c r="RL11" s="148">
        <f t="shared" si="237"/>
        <v>0.12</v>
      </c>
    </row>
    <row r="12" spans="1:480" x14ac:dyDescent="0.2">
      <c r="A12" s="7"/>
      <c r="B12" s="70" t="s">
        <v>7</v>
      </c>
      <c r="C12" s="74">
        <f>(VLOOKUP('Drive Train'!$D$4,Motors!$B$6:$I$26,5,FALSE))</f>
        <v>2.41</v>
      </c>
      <c r="D12" s="5"/>
      <c r="E12" s="6"/>
      <c r="P12" s="5"/>
      <c r="R12" s="63">
        <f t="shared" si="113"/>
        <v>0.16</v>
      </c>
      <c r="S12" s="2">
        <f>NG12/'Drive Train'!$F$35</f>
        <v>0.71129032258064517</v>
      </c>
      <c r="T12" s="2">
        <f>NH12/'Drive Train'!$F$35</f>
        <v>0.71129032258064517</v>
      </c>
      <c r="U12" s="2">
        <f>NI12/'Drive Train'!$F$35</f>
        <v>0.71129032258064517</v>
      </c>
      <c r="V12" s="2">
        <f>NJ12/'Drive Train'!$F$35</f>
        <v>0.71129032258064517</v>
      </c>
      <c r="W12" s="2">
        <f>NK12/'Drive Train'!$F$35</f>
        <v>0.71129032258064517</v>
      </c>
      <c r="X12" s="2">
        <f>NL12/'Drive Train'!$F$35</f>
        <v>0.71129032258064517</v>
      </c>
      <c r="Y12" s="2">
        <f>NM12/'Drive Train'!$F$35</f>
        <v>0.71129032258064517</v>
      </c>
      <c r="Z12" s="2">
        <f>NN12/'Drive Train'!$F$35</f>
        <v>0.71129032258064517</v>
      </c>
      <c r="AA12" s="2">
        <f>NO12/'Drive Train'!$F$35</f>
        <v>0.71129032258064517</v>
      </c>
      <c r="AB12" s="2">
        <f>NP12/'Drive Train'!$F$35</f>
        <v>0.73022451782709918</v>
      </c>
      <c r="AC12" s="2">
        <f>NQ12/'Drive Train'!$F$35</f>
        <v>0.75183531278866345</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0.62595757756492298</v>
      </c>
      <c r="AN12" s="61">
        <f t="shared" si="114"/>
        <v>0.16</v>
      </c>
      <c r="AO12" s="46">
        <f>LO12*12*60/(PI() * 'Drive Train'!$F$15)/S$6*ABS(S12)</f>
        <v>682.65272244931793</v>
      </c>
      <c r="AP12" s="46">
        <f>LP12*12*60/(PI() * 'Drive Train'!$F$15)/T$6*ABS(T12)</f>
        <v>55.2816576466657</v>
      </c>
      <c r="AQ12" s="46">
        <f>LQ12*12*60/(PI() * 'Drive Train'!$F$15)/U$6*ABS(U12)</f>
        <v>127.0182472755174</v>
      </c>
      <c r="AR12" s="46">
        <f>LR12*12*60/(PI() * 'Drive Train'!$F$15)/V$6*ABS(V12)</f>
        <v>227.41816866258827</v>
      </c>
      <c r="AS12" s="46">
        <f>LS12*12*60/(PI() * 'Drive Train'!$F$15)/W$6*ABS(W12)</f>
        <v>355.59251759410847</v>
      </c>
      <c r="AT12" s="46">
        <f>LT12*12*60/(PI() * 'Drive Train'!$F$15)/X$6*ABS(X12)</f>
        <v>510.40436646373809</v>
      </c>
      <c r="AU12" s="46">
        <f>LU12*12*60/(PI() * 'Drive Train'!$F$15)/Y$6*ABS(Y12)</f>
        <v>690.47734780221754</v>
      </c>
      <c r="AV12" s="46">
        <f>LV12*12*60/(PI() * 'Drive Train'!$F$15)/Z$6*ABS(Z12)</f>
        <v>778.75438855455457</v>
      </c>
      <c r="AW12" s="46">
        <f>LW12*12*60/(PI() * 'Drive Train'!$F$15)/AA$6*ABS(AA12)</f>
        <v>876.97566278666045</v>
      </c>
      <c r="AX12" s="46">
        <f>LX12*12*60/(PI() * 'Drive Train'!$F$15)/AB$6*ABS(AB12)</f>
        <v>1001.1561953174955</v>
      </c>
      <c r="AY12" s="46">
        <f>LY12*12*60/(PI() * 'Drive Train'!$F$15)/AC$6*ABS(AC12)</f>
        <v>1134.6052251643659</v>
      </c>
      <c r="AZ12" s="46">
        <f>LZ12*12*60/(PI() * 'Drive Train'!$F$15)/AD$6*ABS(AD12)</f>
        <v>383.42493033651044</v>
      </c>
      <c r="BA12" s="46">
        <f>MA12*12*60/(PI() * 'Drive Train'!$F$15)/AE$6*ABS(AE12)</f>
        <v>454.40916922572319</v>
      </c>
      <c r="BB12" s="46">
        <f>MB12*12*60/(PI() * 'Drive Train'!$F$15)/AF$6*ABS(AF12)</f>
        <v>519.82406788161018</v>
      </c>
      <c r="BC12" s="46">
        <f>MC12*12*60/(PI() * 'Drive Train'!$F$15)/AG$6*ABS(AG12)</f>
        <v>579.6696263041714</v>
      </c>
      <c r="BD12" s="46">
        <f>MD12*12*60/(PI() * 'Drive Train'!$F$15)/AH$6*ABS(AH12)</f>
        <v>633.94584449340755</v>
      </c>
      <c r="BE12" s="46">
        <f>ME12*12*60/(PI() * 'Drive Train'!$F$15)/AI$6*ABS(AI12)</f>
        <v>682.65272244931793</v>
      </c>
      <c r="BF12" s="46">
        <f>MF12*12*60/(PI() * 'Drive Train'!$F$15)/AJ$6*ABS(AJ12)</f>
        <v>650.44492306975633</v>
      </c>
      <c r="BG12" s="46">
        <f>MG12*12*60/(PI() * 'Drive Train'!$F$15)/AK$6*ABS(AK12)</f>
        <v>624.36576341837463</v>
      </c>
      <c r="BH12" s="46">
        <f>MH12*12*60/(PI() * 'Drive Train'!$F$15)/AL$6*ABS(AL12)</f>
        <v>598.28660376699293</v>
      </c>
      <c r="BI12" s="46">
        <f>MI12*12*60/(PI() * 'Drive Train'!$F$15)/AM$6*ABS(AM12)</f>
        <v>595.36220659946082</v>
      </c>
      <c r="BJ12" s="61">
        <f t="shared" si="62"/>
        <v>0.16</v>
      </c>
      <c r="BK12" s="2">
        <f>IF(OR(KS11=1,AND($C$39=Motors!$C$31,OY11=1)),0,IF(NG12=0,-(CG11+$C$15)/($C$14-$C$15)*$C$12,($C$11*S12-AO12)/($C$11*S12)*$C$12*S12))</f>
        <v>1.4155000494275516</v>
      </c>
      <c r="BL12" s="2">
        <f>IF(OR(KT11=1,AND($C$39=Motors!$C$31,OZ11=1)),0,IF(NH12=0,-(CH11+$C$15)/($C$14-$C$15)*$C$12,($C$11*T12-AP12)/($C$11*T12)*$C$12*T12))</f>
        <v>1.6900199791330028</v>
      </c>
      <c r="BM12" s="2">
        <f>IF(OR(KU11=1,AND($C$39=Motors!$C$31,PA11=1)),0,IF(NI12=0,-(CI11+$C$15)/($C$14-$C$15)*$C$12,($C$11*U12-AQ12)/($C$11*U12)*$C$12*U12))</f>
        <v>1.6586300654964603</v>
      </c>
      <c r="BN12" s="2">
        <f>IF(OR(KV11=1,AND($C$39=Motors!$C$31,PB11=1)),0,IF(NJ12=0,-(CJ11+$C$15)/($C$14-$C$15)*$C$12,($C$11*V12-AR12)/($C$11*V12)*$C$12*V12))</f>
        <v>1.6146978841959383</v>
      </c>
      <c r="BO12" s="2">
        <f>IF(OR(KW11=1,AND($C$39=Motors!$C$31,PC11=1)),0,IF(NK12=0,-(CK11+$C$15)/($C$14-$C$15)*$C$12,($C$11*W12-AS12)/($C$11*W12)*$C$12*W12))</f>
        <v>1.5586123947100767</v>
      </c>
      <c r="BP12" s="2">
        <f>IF(OR(KX11=1,AND($C$39=Motors!$C$31,PD11=1)),0,IF(NL12=0,-(CL11+$C$15)/($C$14-$C$15)*$C$12,($C$11*X12-AT12)/($C$11*X12)*$C$12*X12))</f>
        <v>1.4908710845770852</v>
      </c>
      <c r="BQ12" s="2">
        <f>IF(OR(KY11=1,AND($C$39=Motors!$C$31,PE11=1)),0,IF(NM12=0,-(CM11+$C$15)/($C$14-$C$15)*$C$12,($C$11*Y12-AU12)/($C$11*Y12)*$C$12*Y12))</f>
        <v>1.4120762134836269</v>
      </c>
      <c r="BR12" s="2">
        <f>IF(OR(KZ11=1,AND($C$39=Motors!$C$31,PF11=1)),0,IF(NN12=0,-(CN11+$C$15)/($C$14-$C$15)*$C$12,($C$11*Z12-AV12)/($C$11*Z12)*$C$12*Z12))</f>
        <v>1.3734486637263557</v>
      </c>
      <c r="BS12" s="2">
        <f>IF(OR(LA11=1,AND($C$39=Motors!$C$31,PG11=1)),0,IF(NO12=0,-(CO11+$C$15)/($C$14-$C$15)*$C$12,($C$11*AA12-AW12)/($C$11*AA12)*$C$12*AA12))</f>
        <v>1.3304697971344459</v>
      </c>
      <c r="BT12" s="2">
        <f>IF(OR(LB11=1,AND($C$39=Motors!$C$31,PH11=1)),0,IF(NP12=0,-(CP11+$C$15)/($C$14-$C$15)*$C$12,($C$11*AB12-AX12)/($C$11*AB12)*$C$12*AB12))</f>
        <v>1.3217632999014866</v>
      </c>
      <c r="BU12" s="2">
        <f>IF(OR(LC11=1,AND($C$39=Motors!$C$31,PI11=1)),0,IF(NQ12=0,-(CQ11+$C$15)/($C$14-$C$15)*$C$12,($C$11*AC12-AY12)/($C$11*AC12)*$C$12*AC12))</f>
        <v>1.3154517742837688</v>
      </c>
      <c r="BV12" s="2">
        <f>IF(OR(LD11=1,AND($C$39=Motors!$C$31,PJ11=1)),0,IF(NR12=0,-(CR11+$C$15)/($C$14-$C$15)*$C$12,($C$11*AD12-AZ12)/($C$11*AD12)*$C$12*AD12))</f>
        <v>1.876836939639716</v>
      </c>
      <c r="BW12" s="2">
        <f>IF(OR(LE11=1,AND($C$39=Motors!$C$31,PK11=1)),0,IF(NS12=0,-(CS11+$C$15)/($C$14-$C$15)*$C$12,($C$11*AE12-BA12)/($C$11*AE12)*$C$12*AE12))</f>
        <v>1.7796955883615582</v>
      </c>
      <c r="BX12" s="2">
        <f>IF(OR(LF11=1,AND($C$39=Motors!$C$31,PL11=1)),0,IF(NT12=0,-(CT11+$C$15)/($C$14-$C$15)*$C$12,($C$11*AF12-BB12)/($C$11*AF12)*$C$12*AF12))</f>
        <v>1.6849912237012623</v>
      </c>
      <c r="BY12" s="2">
        <f>IF(OR(LG11=1,AND($C$39=Motors!$C$31,PM11=1)),0,IF(NU12=0,-(CU11+$C$15)/($C$14-$C$15)*$C$12,($C$11*AG12-BC12)/($C$11*AG12)*$C$12*AG12))</f>
        <v>1.5927238456588295</v>
      </c>
      <c r="BZ12" s="2">
        <f>IF(OR(LH11=1,AND($C$39=Motors!$C$31,PN11=1)),0,IF(NV12=0,-(CV11+$C$15)/($C$14-$C$15)*$C$12,($C$11*AH12-BD12)/($C$11*AH12)*$C$12*AH12))</f>
        <v>1.5028934542342589</v>
      </c>
      <c r="CA12" s="2">
        <f>IF(OR(LI11=1,AND($C$39=Motors!$C$31,PO11=1)),0,IF(NW12=0,-(CW11+$C$15)/($C$14-$C$15)*$C$12,($C$11*AI12-BE12)/($C$11*AI12)*$C$12*AI12))</f>
        <v>1.4155000494275516</v>
      </c>
      <c r="CB12" s="2">
        <f>IF(OR(LJ11=1,AND($C$39=Motors!$C$31,PP11=1)),0,IF(NX12=0,-(CX11+$C$15)/($C$14-$C$15)*$C$12,($C$11*AJ12-BF12)/($C$11*AJ12)*$C$12*AJ12))</f>
        <v>1.3635126312537469</v>
      </c>
      <c r="CC12" s="2">
        <f>IF(OR(LK11=1,AND($C$39=Motors!$C$31,PQ11=1)),0,IF(NY12=0,-(CY11+$C$15)/($C$14-$C$15)*$C$12,($C$11*AK12-BG12)/($C$11*AK12)*$C$12*AK12))</f>
        <v>1.3088434927364978</v>
      </c>
      <c r="CD12" s="2">
        <f>IF(OR(LL11=1,AND($C$39=Motors!$C$31,PR11=1)),0,IF(NZ12=0,-(CZ11+$C$15)/($C$14-$C$15)*$C$12,($C$11*AL12-BH12)/($C$11*AL12)*$C$12*AL12))</f>
        <v>1.2541743542192485</v>
      </c>
      <c r="CE12" s="2">
        <f>IF(OR(LM11=1,AND($C$39=Motors!$C$31,PS11=1)),0,IF(OA12=0,-(DA11+$C$15)/($C$14-$C$15)*$C$12,($C$11*AM12-BI12)/($C$11*AM12)*$C$12*AM12))</f>
        <v>1.2480440081510309</v>
      </c>
      <c r="CF12" s="61">
        <f t="shared" si="64"/>
        <v>0.16</v>
      </c>
      <c r="CG12" s="57">
        <f>IF(AND(KS11=1,OY11=1),0,ABS(BK12/$C$12*($C$14-$C$15)+$C$15) *'Drive Train'!$AA$48 + CG11*(1-'Drive Train'!$AA$48))</f>
        <v>79.487320902275243</v>
      </c>
      <c r="CH12" s="57">
        <f>IF(AND(KT11=1,OZ11=1),0,ABS(BL12/$C$12*($C$14-$C$15)+$C$15) *'Drive Train'!$AA$48 + CH11*(1-'Drive Train'!$AA$48))</f>
        <v>94.369737337627214</v>
      </c>
      <c r="CI12" s="57">
        <f>IF(AND(KU11=1,PA11=1),0,ABS(BM12/$C$12*($C$14-$C$15)+$C$15) *'Drive Train'!$AA$48 + CI11*(1-'Drive Train'!$AA$48))</f>
        <v>92.66801110190363</v>
      </c>
      <c r="CJ12" s="57">
        <f>IF(AND(KV11=1,PB11=1),0,ABS(BN12/$C$12*($C$14-$C$15)+$C$15) *'Drive Train'!$AA$48 + CJ11*(1-'Drive Train'!$AA$48))</f>
        <v>90.28633696360238</v>
      </c>
      <c r="CK12" s="57">
        <f>IF(AND(KW11=1,PC11=1),0,ABS(BO12/$C$12*($C$14-$C$15)+$C$15) *'Drive Train'!$AA$48 + CK11*(1-'Drive Train'!$AA$48))</f>
        <v>87.245801395183975</v>
      </c>
      <c r="CL12" s="57">
        <f>IF(AND(KX11=1,PD11=1),0,ABS(BP12/$C$12*($C$14-$C$15)+$C$15) *'Drive Train'!$AA$48 + CL11*(1-'Drive Train'!$AA$48))</f>
        <v>83.573374448414683</v>
      </c>
      <c r="CM12" s="57">
        <f>IF(AND(KY11=1,PE11=1),0,ABS(BQ12/$C$12*($C$14-$C$15)+$C$15) *'Drive Train'!$AA$48 + CM11*(1-'Drive Train'!$AA$48))</f>
        <v>79.301706136970282</v>
      </c>
      <c r="CN12" s="57">
        <f>IF(AND(KZ11=1,PF11=1),0,ABS(BR12/$C$12*($C$14-$C$15)+$C$15) *'Drive Train'!$AA$48 + CN11*(1-'Drive Train'!$AA$48))</f>
        <v>77.207609427919678</v>
      </c>
      <c r="CO12" s="57">
        <f>IF(AND(LA11=1,PG11=1),0,ABS(BS12/$C$12*($C$14-$C$15)+$C$15) *'Drive Train'!$AA$48 + CO11*(1-'Drive Train'!$AA$48))</f>
        <v>74.877616879740998</v>
      </c>
      <c r="CP12" s="57">
        <f>IF(AND(LB11=1,PH11=1),0,ABS(BT12/$C$12*($C$14-$C$15)+$C$15) *'Drive Train'!$AA$48 + CP11*(1-'Drive Train'!$AA$48))</f>
        <v>74.405615747971908</v>
      </c>
      <c r="CQ12" s="57">
        <f>IF(AND(LC11=1,PI11=1),0,ABS(BU12/$C$12*($C$14-$C$15)+$C$15) *'Drive Train'!$AA$48 + CQ11*(1-'Drive Train'!$AA$48))</f>
        <v>74.063452056300974</v>
      </c>
      <c r="CR12" s="57">
        <f>IF(AND(LD11=1,PJ11=1),0,ABS(BV12/$C$12*($C$14-$C$15)+$C$15) *'Drive Train'!$AA$48 + CR11*(1-'Drive Train'!$AA$48))</f>
        <v>104.49755503898952</v>
      </c>
      <c r="CS12" s="57">
        <f>IF(AND(LE11=1,PK11=1),0,ABS(BW12/$C$12*($C$14-$C$15)+$C$15) *'Drive Train'!$AA$48 + CS11*(1-'Drive Train'!$AA$48))</f>
        <v>99.231277853338455</v>
      </c>
      <c r="CT12" s="57">
        <f>IF(AND(LF11=1,PL11=1),0,ABS(BX12/$C$12*($C$14-$C$15)+$C$15) *'Drive Train'!$AA$48 + CT11*(1-'Drive Train'!$AA$48))</f>
        <v>94.097115846841461</v>
      </c>
      <c r="CU12" s="57">
        <f>IF(AND(LG11=1,PM11=1),0,ABS(BY12/$C$12*($C$14-$C$15)+$C$15) *'Drive Train'!$AA$48 + CU11*(1-'Drive Train'!$AA$48))</f>
        <v>89.095069019498609</v>
      </c>
      <c r="CV12" s="57">
        <f>IF(AND(LH11=1,PN11=1),0,ABS(BZ12/$C$12*($C$14-$C$15)+$C$15) *'Drive Train'!$AA$48 + CV11*(1-'Drive Train'!$AA$48))</f>
        <v>84.225137371309856</v>
      </c>
      <c r="CW12" s="57">
        <f>IF(AND(LI11=1,PO11=1),0,ABS(CA12/$C$12*($C$14-$C$15)+$C$15) *'Drive Train'!$AA$48 + CW11*(1-'Drive Train'!$AA$48))</f>
        <v>79.487320902275243</v>
      </c>
      <c r="CX12" s="57">
        <f>IF(AND(LJ11=1,PP11=1),0,ABS(CB12/$C$12*($C$14-$C$15)+$C$15) *'Drive Train'!$AA$48 + CX11*(1-'Drive Train'!$AA$48))</f>
        <v>76.668952095713578</v>
      </c>
      <c r="CY12" s="57">
        <f>IF(AND(LK11=1,PQ11=1),0,ABS(CC12/$C$12*($C$14-$C$15)+$C$15) *'Drive Train'!$AA$48 + CY11*(1-'Drive Train'!$AA$48))</f>
        <v>73.705200478668473</v>
      </c>
      <c r="CZ12" s="57">
        <f>IF(AND(LL11=1,PR11=1),0,ABS(CD12/$C$12*($C$14-$C$15)+$C$15) *'Drive Train'!$AA$48 + CZ11*(1-'Drive Train'!$AA$48))</f>
        <v>70.741448861623354</v>
      </c>
      <c r="DA12" s="57">
        <f>IF(AND(LM11=1,PS11=1),0,ABS(CE12/$C$12*($C$14-$C$15)+$C$15) *'Drive Train'!$AA$48 + DA11*(1-'Drive Train'!$AA$48))</f>
        <v>70.409107369412098</v>
      </c>
      <c r="DB12" s="61">
        <f t="shared" si="115"/>
        <v>0.16</v>
      </c>
      <c r="DC12" s="57">
        <f t="shared" si="65"/>
        <v>50</v>
      </c>
      <c r="DD12" s="57">
        <f t="shared" si="66"/>
        <v>50</v>
      </c>
      <c r="DE12" s="57">
        <f t="shared" si="67"/>
        <v>50</v>
      </c>
      <c r="DF12" s="57">
        <f t="shared" si="68"/>
        <v>50</v>
      </c>
      <c r="DG12" s="57">
        <f t="shared" si="69"/>
        <v>50</v>
      </c>
      <c r="DH12" s="57">
        <f t="shared" si="70"/>
        <v>50</v>
      </c>
      <c r="DI12" s="57">
        <f t="shared" si="71"/>
        <v>50</v>
      </c>
      <c r="DJ12" s="57">
        <f t="shared" si="72"/>
        <v>50</v>
      </c>
      <c r="DK12" s="57">
        <f t="shared" si="73"/>
        <v>50</v>
      </c>
      <c r="DL12" s="57">
        <f t="shared" si="74"/>
        <v>50</v>
      </c>
      <c r="DM12" s="57">
        <f t="shared" si="75"/>
        <v>50</v>
      </c>
      <c r="DN12" s="57">
        <f t="shared" si="76"/>
        <v>25</v>
      </c>
      <c r="DO12" s="57">
        <f t="shared" si="77"/>
        <v>30</v>
      </c>
      <c r="DP12" s="57">
        <f t="shared" si="78"/>
        <v>35</v>
      </c>
      <c r="DQ12" s="57">
        <f t="shared" si="79"/>
        <v>40</v>
      </c>
      <c r="DR12" s="57">
        <f t="shared" si="80"/>
        <v>45</v>
      </c>
      <c r="DS12" s="57">
        <f t="shared" si="81"/>
        <v>50</v>
      </c>
      <c r="DT12" s="57">
        <f t="shared" si="82"/>
        <v>55</v>
      </c>
      <c r="DU12" s="57">
        <f t="shared" si="83"/>
        <v>60</v>
      </c>
      <c r="DV12" s="57">
        <f t="shared" si="84"/>
        <v>65</v>
      </c>
      <c r="DW12" s="57">
        <f t="shared" si="85"/>
        <v>70</v>
      </c>
      <c r="DX12" s="61">
        <f t="shared" si="116"/>
        <v>0.16</v>
      </c>
      <c r="DY12" s="2">
        <f>IF(OY12=0,($C$23/0.4536*IF(ISNA(MK11),'Drive Train'!$F$16,'Drive Train'!$F$17)*4.448*$C$24/$C$26*$C$25*S$6)*SIGN(BK12),BK12)</f>
        <v>0.89350858180984372</v>
      </c>
      <c r="DZ12" s="2">
        <f>IF(OZ12=0,($C$23/0.4536*IF(ISNA(ML11),'Drive Train'!$F$16,'Drive Train'!$F$17)*4.448*$C$24/$C$26*$C$25*T$6)*SIGN(BL12),BL12)</f>
        <v>3.1911020778922987</v>
      </c>
      <c r="EA12" s="2">
        <f>IF(PA12=0,($C$23/0.4536*IF(ISNA(MM11),'Drive Train'!$F$16,'Drive Train'!$F$17)*4.448*$C$24/$C$26*$C$25*U$6)*SIGN(BM12),BM12)</f>
        <v>2.1014574659290748</v>
      </c>
      <c r="EB12" s="2">
        <f>IF(PB12=0,($C$23/0.4536*IF(ISNA(MN11),'Drive Train'!$F$16,'Drive Train'!$F$17)*4.448*$C$24/$C$26*$C$25*V$6)*SIGN(BN12),BN12)</f>
        <v>1.5665410200562195</v>
      </c>
      <c r="EC12" s="2">
        <f>IF(PC12=0,($C$23/0.4536*IF(ISNA(MO11),'Drive Train'!$F$16,'Drive Train'!$F$17)*4.448*$C$24/$C$26*$C$25*W$6)*SIGN(BO12),BO12)</f>
        <v>1.248692117436117</v>
      </c>
      <c r="ED12" s="2">
        <f>IF(PD12=0,($C$23/0.4536*IF(ISNA(MP11),'Drive Train'!$F$16,'Drive Train'!$F$17)*4.448*$C$24/$C$26*$C$25*X$6)*SIGN(BP12),BP12)</f>
        <v>1.0380693506396637</v>
      </c>
      <c r="EE12" s="2">
        <f>IF(PE12=0,($C$23/0.4536*IF(ISNA(MQ11),'Drive Train'!$F$16,'Drive Train'!$F$17)*4.448*$C$24/$C$26*$C$25*Y$6)*SIGN(BQ12),BQ12)</f>
        <v>0.88824490827929981</v>
      </c>
      <c r="EF12" s="2">
        <f>IF(PF12=0,($C$23/0.4536*IF(ISNA(MR11),'Drive Train'!$F$16,'Drive Train'!$F$17)*4.448*$C$24/$C$26*$C$25*Z$6)*SIGN(BR12),BR12)</f>
        <v>0.62097121515742049</v>
      </c>
      <c r="EG12" s="2">
        <f>IF(PG12=0,($C$23/0.4536*IF(ISNA(MS11),'Drive Train'!$F$16,'Drive Train'!$F$17)*4.448*$C$24/$C$26*$C$25*AA$6)*SIGN(BS12),BS12)</f>
        <v>0.55142243905978938</v>
      </c>
      <c r="EH12" s="2">
        <f>IF(PH12=0,($C$23/0.4536*IF(ISNA(MT11),'Drive Train'!$F$16,'Drive Train'!$F$17)*4.448*$C$24/$C$26*$C$25*AB$6)*SIGN(BT12),BT12)</f>
        <v>0.49588348836311991</v>
      </c>
      <c r="EI12" s="2">
        <f>IF(PI12=0,($C$23/0.4536*IF(ISNA(MU11),'Drive Train'!$F$16,'Drive Train'!$F$17)*4.448*$C$24/$C$26*$C$25*AC$6)*SIGN(BU12),BU12)</f>
        <v>0.45050852864361873</v>
      </c>
      <c r="EJ12" s="2">
        <f>IF(PJ12=0,($C$23/0.4536*IF(ISNA(MV11),'Drive Train'!$F$16,'Drive Train'!$F$17)*4.448*$C$24/$C$26*$C$25*AD$6)*SIGN(BV12),BV12)</f>
        <v>0.89350858180984372</v>
      </c>
      <c r="EK12" s="2">
        <f>IF(PK12=0,($C$23/0.4536*IF(ISNA(MW11),'Drive Train'!$F$16,'Drive Train'!$F$17)*4.448*$C$24/$C$26*$C$25*AE$6)*SIGN(BW12),BW12)</f>
        <v>0.89350858180984372</v>
      </c>
      <c r="EL12" s="2">
        <f>IF(PL12=0,($C$23/0.4536*IF(ISNA(MX11),'Drive Train'!$F$16,'Drive Train'!$F$17)*4.448*$C$24/$C$26*$C$25*AF$6)*SIGN(BX12),BX12)</f>
        <v>0.89350858180984372</v>
      </c>
      <c r="EM12" s="2">
        <f>IF(PM12=0,($C$23/0.4536*IF(ISNA(MY11),'Drive Train'!$F$16,'Drive Train'!$F$17)*4.448*$C$24/$C$26*$C$25*AG$6)*SIGN(BY12),BY12)</f>
        <v>0.89350858180984372</v>
      </c>
      <c r="EN12" s="2">
        <f>IF(PN12=0,($C$23/0.4536*IF(ISNA(MZ11),'Drive Train'!$F$16,'Drive Train'!$F$17)*4.448*$C$24/$C$26*$C$25*AH$6)*SIGN(BZ12),BZ12)</f>
        <v>0.89350858180984372</v>
      </c>
      <c r="EO12" s="2">
        <f>IF(PO12=0,($C$23/0.4536*IF(ISNA(NA11),'Drive Train'!$F$16,'Drive Train'!$F$17)*4.448*$C$24/$C$26*$C$25*AI$6)*SIGN(CA12),CA12)</f>
        <v>0.89350858180984372</v>
      </c>
      <c r="EP12" s="2">
        <f>IF(PP12=0,($C$23/0.4536*IF(ISNA(NB11),'Drive Train'!$F$16,'Drive Train'!$F$17)*4.448*$C$24/$C$26*$C$25*AJ$6)*SIGN(CB12),CB12)</f>
        <v>0.71480686544787508</v>
      </c>
      <c r="EQ12" s="2">
        <f>IF(PQ12=0,($C$23/0.4536*IF(ISNA(NC11),'Drive Train'!$F$16,'Drive Train'!$F$17)*4.448*$C$24/$C$26*$C$25*AK$6)*SIGN(CC12),CC12)</f>
        <v>0.71480686544787508</v>
      </c>
      <c r="ER12" s="2">
        <f>IF(PR12=0,($C$23/0.4536*IF(ISNA(ND11),'Drive Train'!$F$16,'Drive Train'!$F$17)*4.448*$C$24/$C$26*$C$25*AL$6)*SIGN(CD12),CD12)</f>
        <v>0.71480686544787508</v>
      </c>
      <c r="ES12" s="2">
        <f>IF(PS12=0,($C$23/0.4536*IF(ISNA(NE11),'Drive Train'!$F$16,'Drive Train'!$F$17)*4.448*$C$24/$C$26*$C$25*AM$6)*SIGN(CE12),CE12)</f>
        <v>0.71480686544787508</v>
      </c>
      <c r="ET12" s="61">
        <f t="shared" si="87"/>
        <v>0.16</v>
      </c>
      <c r="EU12" s="260">
        <f>MAX(MIN(IF(AND(OY11=1,NG12&lt;0),-1,1)*(DC12-$C$15)/($C$14-$C$15)*$C$12-$C$33*LO12/AO$6 -  OY11*$C$33,DY11),MAX(EU$8:EU11)*-1)</f>
        <v>0.78341853625437419</v>
      </c>
      <c r="EV12" s="260">
        <f>MAX(MIN(IF(AND(OZ11=1,NH12&lt;0),-1,1)*(DD12-$C$15)/($C$14-$C$15)*$C$12-$C$33*LP12/AP$6 -  OZ11*$C$33,DZ11),MAX(EV$8:EV11)*-1)</f>
        <v>0.86443985109042154</v>
      </c>
      <c r="EW12" s="260">
        <f>MAX(MIN(IF(AND(PA11=1,NI12&lt;0),-1,1)*(DE12-$C$15)/($C$14-$C$15)*$C$12-$C$33*LQ12/AQ$6 -  PA11*$C$33,EA11),MAX(EW$8:EW11)*-1)</f>
        <v>0.85517548883391259</v>
      </c>
      <c r="EX12" s="260">
        <f>MAX(MIN(IF(AND(PB11=1,NJ12&lt;0),-1,1)*(DF12-$C$15)/($C$14-$C$15)*$C$12-$C$33*LR12/AR$6 -  PB11*$C$33,EB11),MAX(EX$8:EX11)*-1)</f>
        <v>0.84220942441591917</v>
      </c>
      <c r="EY12" s="260">
        <f>MAX(MIN(IF(AND(PC11=1,NK12&lt;0),-1,1)*(DG12-$C$15)/($C$14-$C$15)*$C$12-$C$33*LS12/AS$6 -  PC11*$C$33,EC11),MAX(EY$8:EY11)*-1)</f>
        <v>0.82565645463247406</v>
      </c>
      <c r="EZ12" s="260">
        <f>MAX(MIN(IF(AND(PD11=1,NL12&lt;0),-1,1)*(DH12-$C$15)/($C$14-$C$15)*$C$12-$C$33*LT12/AT$6 -  PD11*$C$33,ED11),MAX(EZ$8:EZ11)*-1)</f>
        <v>0.80566340705454276</v>
      </c>
      <c r="FA12" s="260">
        <f>MAX(MIN(IF(AND(PE11=1,NM12&lt;0),-1,1)*(DI12-$C$15)/($C$14-$C$15)*$C$12-$C$33*LU12/AU$6 -  PE11*$C$33,EE11),MAX(FA$8:FA11)*-1)</f>
        <v>0.78240803151521976</v>
      </c>
      <c r="FB12" s="260">
        <f>MAX(MIN(IF(AND(PF11=1,NN12&lt;0),-1,1)*(DJ12-$C$15)/($C$14-$C$15)*$C$12-$C$33*LV12/AV$6 -  PF11*$C$33,EF11),MAX(FB$8:FB11)*-1)</f>
        <v>0.62097121515742049</v>
      </c>
      <c r="FC12" s="260">
        <f>MAX(MIN(IF(AND(PG11=1,NO12&lt;0),-1,1)*(DK12-$C$15)/($C$14-$C$15)*$C$12-$C$33*LW12/AW$6 -  PG11*$C$33,EG11),MAX(FC$8:FC11)*-1)</f>
        <v>0.55142243905978938</v>
      </c>
      <c r="FD12" s="260">
        <f>MAX(MIN(IF(AND(PH11=1,NP12&lt;0),-1,1)*(DL12-$C$15)/($C$14-$C$15)*$C$12-$C$33*LX12/AX$6 -  PH11*$C$33,EH11),MAX(FD$8:FD11)*-1)</f>
        <v>0.49588348836311991</v>
      </c>
      <c r="FE12" s="260">
        <f>MAX(MIN(IF(AND(PI11=1,NQ12&lt;0),-1,1)*(DM12-$C$15)/($C$14-$C$15)*$C$12-$C$33*LY12/AY$6 -  PI11*$C$33,EI11),MAX(FE$8:FE11)*-1)</f>
        <v>0.45050852864361873</v>
      </c>
      <c r="FF12" s="260">
        <f>MAX(MIN(IF(AND(PJ11=1,NR12&lt;0),-1,1)*(DN12-$C$15)/($C$14-$C$15)*$C$12-$C$33*LZ12/AZ$6 -  PJ11*$C$33,EJ11),MAX(FF$8:FF11)*-1)</f>
        <v>0.36891576048778207</v>
      </c>
      <c r="FG12" s="260">
        <f>MAX(MIN(IF(AND(PK11=1,NS12&lt;0),-1,1)*(DO12-$C$15)/($C$14-$C$15)*$C$12-$C$33*MA12/BA$6 -  PK11*$C$33,EK11),MAX(FG$8:FG11)*-1)</f>
        <v>0.45181631564110059</v>
      </c>
      <c r="FH12" s="260">
        <f>MAX(MIN(IF(AND(PL11=1,NT12&lt;0),-1,1)*(DP12-$C$15)/($C$14-$C$15)*$C$12-$C$33*MB12/BB$6 -  PL11*$C$33,EL11),MAX(FH$8:FH11)*-1)</f>
        <v>0.53471687079441899</v>
      </c>
      <c r="FI12" s="260">
        <f>MAX(MIN(IF(AND(PM11=1,NU12&lt;0),-1,1)*(DQ12-$C$15)/($C$14-$C$15)*$C$12-$C$33*MC12/BC$6 -  PM11*$C$33,EM11),MAX(FI$8:FI11)*-1)</f>
        <v>0.61761742594773728</v>
      </c>
      <c r="FJ12" s="260">
        <f>MAX(MIN(IF(AND(PN11=1,NV12&lt;0),-1,1)*(DR12-$C$15)/($C$14-$C$15)*$C$12-$C$33*MD12/BD$6 -  PN11*$C$33,EN11),MAX(FJ$8:FJ11)*-1)</f>
        <v>0.70051798110105579</v>
      </c>
      <c r="FK12" s="260">
        <f>MAX(MIN(IF(AND(PO11=1,NW12&lt;0),-1,1)*(DS12-$C$15)/($C$14-$C$15)*$C$12-$C$33*ME12/BE$6 -  PO11*$C$33,EO11),MAX(FK$8:FK11)*-1)</f>
        <v>0.78341853625437419</v>
      </c>
      <c r="FL12" s="260">
        <f>MAX(MIN(IF(AND(PP11=1,NX12&lt;0),-1,1)*(DT12-$C$15)/($C$14-$C$15)*$C$12-$C$33*MF12/BF$6 -  PP11*$C$33,EP11),MAX(FL$8:FL11)*-1)</f>
        <v>0.71480686544787508</v>
      </c>
      <c r="FM12" s="260">
        <f>MAX(MIN(IF(AND(PQ11=1,NY12&lt;0),-1,1)*(DU12-$C$15)/($C$14-$C$15)*$C$12-$C$33*MG12/BG$6 -  PQ11*$C$33,EQ11),MAX(FM$8:FM11)*-1)</f>
        <v>0.71480686544787508</v>
      </c>
      <c r="FN12" s="260">
        <f>MAX(MIN(IF(AND(PR11=1,NZ12&lt;0),-1,1)*(DV12-$C$15)/($C$14-$C$15)*$C$12-$C$33*MH12/BH$6 -  PR11*$C$33,ER11),MAX(FN$8:FN11)*-1)</f>
        <v>0.71480686544787508</v>
      </c>
      <c r="FO12" s="260">
        <f>MAX(MIN(IF(AND(PS11=1,OA12&lt;0),-1,1)*(DW12-$C$15)/($C$14-$C$15)*$C$12-$C$33*MI12/BI$6 -  PS11*$C$33,ES11),MAX(FO$8:FO11)*-1)</f>
        <v>0.71480686544787508</v>
      </c>
      <c r="FP12" s="61">
        <f t="shared" si="117"/>
        <v>0.16</v>
      </c>
      <c r="FQ12" s="261">
        <f>IF(AND(KS12=1,OY12=1),0,MIN((ABS(($C$14-$C$15)*EU12/$C$12/$C$25)+$C$15)/$C$25,DC12))</f>
        <v>50</v>
      </c>
      <c r="FR12" s="261">
        <f>IF(AND(KT12=1,OZ12=1),0,MIN((ABS(($C$14-$C$15)*EV12/$C$12/$C$25)+$C$15)/$C$25,DD12))</f>
        <v>50</v>
      </c>
      <c r="FS12" s="261">
        <f>IF(AND(KU12=1,PA12=1),0,MIN((ABS(($C$14-$C$15)*EW12/$C$12/$C$25)+$C$15)/$C$25,DE12))</f>
        <v>50</v>
      </c>
      <c r="FT12" s="261">
        <f>IF(AND(KV12=1,PB12=1),0,MIN((ABS(($C$14-$C$15)*EX12/$C$12/$C$25)+$C$15)/$C$25,DF12))</f>
        <v>50</v>
      </c>
      <c r="FU12" s="261">
        <f>IF(AND(KW12=1,PC12=1),0,MIN((ABS(($C$14-$C$15)*EY12/$C$12/$C$25)+$C$15)/$C$25,DG12))</f>
        <v>50</v>
      </c>
      <c r="FV12" s="261">
        <f>IF(AND(KX12=1,PD12=1),0,MIN((ABS(($C$14-$C$15)*EZ12/$C$12/$C$25)+$C$15)/$C$25,DH12))</f>
        <v>50</v>
      </c>
      <c r="FW12" s="261">
        <f>IF(AND(KY12=1,PE12=1),0,MIN((ABS(($C$14-$C$15)*FA12/$C$12/$C$25)+$C$15)/$C$25,DI12))</f>
        <v>50</v>
      </c>
      <c r="FX12" s="261">
        <f>IF(AND(KZ12=1,PF12=1),0,MIN((ABS(($C$14-$C$15)*FB12/$C$12/$C$25)+$C$15)/$C$25,DJ12))</f>
        <v>50</v>
      </c>
      <c r="FY12" s="261">
        <f>IF(AND(LA12=1,PG12=1),0,MIN((ABS(($C$14-$C$15)*FC12/$C$12/$C$25)+$C$15)/$C$25,DK12))</f>
        <v>50</v>
      </c>
      <c r="FZ12" s="261">
        <f>IF(AND(LB12=1,PH12=1),0,MIN((ABS(($C$14-$C$15)*FD12/$C$12/$C$25)+$C$15)/$C$25,DL12))</f>
        <v>46.547293807999566</v>
      </c>
      <c r="GA12" s="261">
        <f>IF(AND(LC12=1,PI12=1),0,MIN((ABS(($C$14-$C$15)*FE12/$C$12/$C$25)+$C$15)/$C$25,DM12))</f>
        <v>42.60650178559667</v>
      </c>
      <c r="GB12" s="261">
        <f>IF(AND(LD12=1,PJ12=1),0,MIN((ABS(($C$14-$C$15)*FF12/$C$12/$C$25)+$C$15)/$C$25,DN12))</f>
        <v>25</v>
      </c>
      <c r="GC12" s="261">
        <f>IF(AND(LE12=1,PK12=1),0,MIN((ABS(($C$14-$C$15)*FG12/$C$12/$C$25)+$C$15)/$C$25,DO12))</f>
        <v>30</v>
      </c>
      <c r="GD12" s="261">
        <f>IF(AND(LF12=1,PL12=1),0,MIN((ABS(($C$14-$C$15)*FH12/$C$12/$C$25)+$C$15)/$C$25,DP12))</f>
        <v>35</v>
      </c>
      <c r="GE12" s="261">
        <f>IF(AND(LG12=1,PM12=1),0,MIN((ABS(($C$14-$C$15)*FI12/$C$12/$C$25)+$C$15)/$C$25,DQ12))</f>
        <v>40</v>
      </c>
      <c r="GF12" s="261">
        <f>IF(AND(LH12=1,PN12=1),0,MIN((ABS(($C$14-$C$15)*FJ12/$C$12/$C$25)+$C$15)/$C$25,DR12))</f>
        <v>45</v>
      </c>
      <c r="GG12" s="261">
        <f>IF(AND(LI12=1,PO12=1),0,MIN((ABS(($C$14-$C$15)*FK12/$C$12/$C$25)+$C$15)/$C$25,DS12))</f>
        <v>50</v>
      </c>
      <c r="GH12" s="261">
        <f>IF(AND(LJ12=1,PP12=1),0,MIN((ABS(($C$14-$C$15)*FL12/$C$12/$C$25)+$C$15)/$C$25,DT12))</f>
        <v>55</v>
      </c>
      <c r="GI12" s="261">
        <f>IF(AND(LK12=1,PQ12=1),0,MIN((ABS(($C$14-$C$15)*FM12/$C$12/$C$25)+$C$15)/$C$25,DU12))</f>
        <v>60</v>
      </c>
      <c r="GJ12" s="261">
        <f>IF(AND(LL12=1,PR12=1),0,MIN((ABS(($C$14-$C$15)*FN12/$C$12/$C$25)+$C$15)/$C$25,DV12))</f>
        <v>65</v>
      </c>
      <c r="GK12" s="261">
        <f>IF(AND(LM12=1,PS12=1),0,MIN((ABS(($C$14-$C$15)*FO12/$C$12/$C$25)+$C$15)/$C$25,DW12))</f>
        <v>65.560677032278761</v>
      </c>
      <c r="GL12" s="61">
        <f t="shared" si="118"/>
        <v>0.16</v>
      </c>
      <c r="GM12" s="57">
        <f>IF(AND(KS11=1,OY11=1),0,EU12*$C$26/S$6/$C$24/$C$23*3.39*$C$25)</f>
        <v>18.193608986324094</v>
      </c>
      <c r="GN12" s="57">
        <f>IF(AND(KT11=1,OZ11=1),0,EV12*$C$26/T$6/$C$24/$C$23*3.39*$C$25)</f>
        <v>5.6210548719925226</v>
      </c>
      <c r="GO12" s="57">
        <f>IF(AND(KU11=1,PA11=1),0,EW12*$C$26/U$6/$C$24/$C$23*3.39*$C$25)</f>
        <v>8.4441974943764695</v>
      </c>
      <c r="GP12" s="57">
        <f>IF(AND(KV11=1,PB11=1),0,EX12*$C$26/V$6/$C$24/$C$23*3.39*$C$25)</f>
        <v>11.155834614916552</v>
      </c>
      <c r="GQ12" s="57">
        <f>IF(AND(KW11=1,PC11=1),0,EY12*$C$26/W$6/$C$24/$C$23*3.39*$C$25)</f>
        <v>13.720430932385632</v>
      </c>
      <c r="GR12" s="57">
        <f>IF(AND(KX11=1,PD11=1),0,EZ12*$C$26/X$6/$C$24/$C$23*3.39*$C$25)</f>
        <v>16.104639653703462</v>
      </c>
      <c r="GS12" s="57">
        <f>IF(AND(KY11=1,PE11=1),0,FA12*$C$26/Y$6/$C$24/$C$23*3.39*$C$25)</f>
        <v>18.277816586811898</v>
      </c>
      <c r="GT12" s="57">
        <f>IF(AND(KZ11=1,PF11=1),0,FB12*$C$26/Z$6/$C$24/$C$23*3.39*$C$25)</f>
        <v>16.600215604901067</v>
      </c>
      <c r="GU12" s="57">
        <f>IF(AND(LA11=1,PG11=1),0,FC12*$C$26/AA$6/$C$24/$C$23*3.39*$C$25)</f>
        <v>16.600215604901067</v>
      </c>
      <c r="GV12" s="57">
        <f>IF(AND(LB11=1,PH11=1),0,FD12*$C$26/AB$6/$C$24/$C$23*3.39*$C$25)</f>
        <v>16.600215604901067</v>
      </c>
      <c r="GW12" s="57">
        <f>IF(AND(LC11=1,PI11=1),0,FE12*$C$26/AC$6/$C$24/$C$23*3.39*$C$25)</f>
        <v>16.600215604901067</v>
      </c>
      <c r="GX12" s="57">
        <f>IF(AND(LD11=1,PJ11=1),0,FF12*$C$26/AD$6/$C$24/$C$23*3.39*$C$25)</f>
        <v>8.567462709393638</v>
      </c>
      <c r="GY12" s="57">
        <f>IF(AND(LE11=1,PK11=1),0,FG12*$C$26/AE$6/$C$24/$C$23*3.39*$C$25)</f>
        <v>10.492691964779734</v>
      </c>
      <c r="GZ12" s="57">
        <f>IF(AND(LF11=1,PL11=1),0,FH12*$C$26/AF$6/$C$24/$C$23*3.39*$C$25)</f>
        <v>12.417921220165821</v>
      </c>
      <c r="HA12" s="57">
        <f>IF(AND(LG11=1,PM11=1),0,FI12*$C$26/AG$6/$C$24/$C$23*3.39*$C$25)</f>
        <v>14.343150475551909</v>
      </c>
      <c r="HB12" s="57">
        <f>IF(AND(LH11=1,PN11=1),0,FJ12*$C$26/AH$6/$C$24/$C$23*3.39*$C$25)</f>
        <v>16.268379730938001</v>
      </c>
      <c r="HC12" s="57">
        <f>IF(AND(LI11=1,PO11=1),0,FK12*$C$26/AI$6/$C$24/$C$23*3.39*$C$25)</f>
        <v>18.193608986324094</v>
      </c>
      <c r="HD12" s="57">
        <f>IF(AND(LJ11=1,PP11=1),0,FL12*$C$26/AJ$6/$C$24/$C$23*3.39*$C$25)</f>
        <v>16.600215604901067</v>
      </c>
      <c r="HE12" s="57">
        <f>IF(AND(LK11=1,PQ11=1),0,FM12*$C$26/AK$6/$C$24/$C$23*3.39*$C$25)</f>
        <v>16.600215604901067</v>
      </c>
      <c r="HF12" s="57">
        <f>IF(AND(LL11=1,PR11=1),0,FN12*$C$26/AL$6/$C$24/$C$23*3.39*$C$25)</f>
        <v>16.600215604901067</v>
      </c>
      <c r="HG12" s="57">
        <f>IF(AND(LM11=1,PS11=1),0,FO12*$C$26/AM$6/$C$24/$C$23*3.39*$C$25)</f>
        <v>16.600215604901067</v>
      </c>
      <c r="HH12" s="61">
        <f t="shared" si="119"/>
        <v>0.16</v>
      </c>
      <c r="HI12" s="57">
        <f t="shared" si="120"/>
        <v>18.193608986324094</v>
      </c>
      <c r="HJ12" s="57">
        <f t="shared" si="121"/>
        <v>5.6210548719925226</v>
      </c>
      <c r="HK12" s="57">
        <f t="shared" si="122"/>
        <v>8.4441974943764695</v>
      </c>
      <c r="HL12" s="57">
        <f t="shared" si="123"/>
        <v>11.155834614916552</v>
      </c>
      <c r="HM12" s="57">
        <f t="shared" si="124"/>
        <v>13.720430932385632</v>
      </c>
      <c r="HN12" s="57">
        <f t="shared" si="125"/>
        <v>16.104639653703462</v>
      </c>
      <c r="HO12" s="57">
        <f t="shared" si="126"/>
        <v>18.277816586811898</v>
      </c>
      <c r="HP12" s="57">
        <f t="shared" si="127"/>
        <v>16.600215604901067</v>
      </c>
      <c r="HQ12" s="57">
        <f t="shared" si="128"/>
        <v>16.600215604901067</v>
      </c>
      <c r="HR12" s="57">
        <f t="shared" si="129"/>
        <v>16.600215604901067</v>
      </c>
      <c r="HS12" s="57">
        <f t="shared" si="130"/>
        <v>16.600215604901067</v>
      </c>
      <c r="HT12" s="57">
        <f t="shared" si="131"/>
        <v>8.567462709393638</v>
      </c>
      <c r="HU12" s="57">
        <f t="shared" si="132"/>
        <v>10.492691964779734</v>
      </c>
      <c r="HV12" s="57">
        <f t="shared" si="133"/>
        <v>12.417921220165821</v>
      </c>
      <c r="HW12" s="57">
        <f t="shared" si="134"/>
        <v>14.343150475551909</v>
      </c>
      <c r="HX12" s="57">
        <f t="shared" si="135"/>
        <v>16.268379730938001</v>
      </c>
      <c r="HY12" s="57">
        <f t="shared" si="136"/>
        <v>18.193608986324094</v>
      </c>
      <c r="HZ12" s="57">
        <f t="shared" si="137"/>
        <v>16.600215604901067</v>
      </c>
      <c r="IA12" s="57">
        <f t="shared" si="138"/>
        <v>16.600215604901067</v>
      </c>
      <c r="IB12" s="57">
        <f t="shared" si="139"/>
        <v>16.600215604901067</v>
      </c>
      <c r="IC12" s="57">
        <f t="shared" si="140"/>
        <v>16.600215604901067</v>
      </c>
      <c r="ID12" s="61">
        <f t="shared" si="141"/>
        <v>0.16</v>
      </c>
      <c r="IE12" s="57">
        <f t="shared" si="142"/>
        <v>8.82</v>
      </c>
      <c r="IF12" s="57">
        <f t="shared" si="143"/>
        <v>8.82</v>
      </c>
      <c r="IG12" s="57">
        <f t="shared" si="144"/>
        <v>8.82</v>
      </c>
      <c r="IH12" s="57">
        <f t="shared" si="145"/>
        <v>8.82</v>
      </c>
      <c r="II12" s="57">
        <f t="shared" si="146"/>
        <v>8.82</v>
      </c>
      <c r="IJ12" s="57">
        <f t="shared" si="147"/>
        <v>8.82</v>
      </c>
      <c r="IK12" s="57">
        <f t="shared" si="148"/>
        <v>8.82</v>
      </c>
      <c r="IL12" s="57">
        <f t="shared" si="149"/>
        <v>8.82</v>
      </c>
      <c r="IM12" s="57">
        <f t="shared" si="150"/>
        <v>8.82</v>
      </c>
      <c r="IN12" s="57">
        <f t="shared" si="151"/>
        <v>9.0547840210560295</v>
      </c>
      <c r="IO12" s="57">
        <f t="shared" si="152"/>
        <v>9.3227578785794272</v>
      </c>
      <c r="IP12" s="57">
        <f t="shared" si="153"/>
        <v>10.52</v>
      </c>
      <c r="IQ12" s="57">
        <f t="shared" si="154"/>
        <v>10.18</v>
      </c>
      <c r="IR12" s="57">
        <f t="shared" si="155"/>
        <v>9.84</v>
      </c>
      <c r="IS12" s="57">
        <f t="shared" si="156"/>
        <v>9.5</v>
      </c>
      <c r="IT12" s="57">
        <f t="shared" si="157"/>
        <v>9.16</v>
      </c>
      <c r="IU12" s="57">
        <f t="shared" si="158"/>
        <v>8.82</v>
      </c>
      <c r="IV12" s="57">
        <f t="shared" si="159"/>
        <v>8.48</v>
      </c>
      <c r="IW12" s="57">
        <f t="shared" si="160"/>
        <v>8.14</v>
      </c>
      <c r="IX12" s="57">
        <f t="shared" si="161"/>
        <v>7.8000000000000007</v>
      </c>
      <c r="IY12" s="57">
        <f t="shared" si="162"/>
        <v>7.761873961805045</v>
      </c>
      <c r="IZ12" s="61">
        <f t="shared" si="163"/>
        <v>0.16</v>
      </c>
      <c r="JA12" s="261">
        <f t="shared" si="238"/>
        <v>6</v>
      </c>
      <c r="JB12" s="261">
        <f t="shared" si="239"/>
        <v>6</v>
      </c>
      <c r="JC12" s="261">
        <f t="shared" si="240"/>
        <v>6</v>
      </c>
      <c r="JD12" s="261">
        <f t="shared" si="241"/>
        <v>6</v>
      </c>
      <c r="JE12" s="261">
        <f t="shared" si="242"/>
        <v>6</v>
      </c>
      <c r="JF12" s="261">
        <f t="shared" si="243"/>
        <v>6</v>
      </c>
      <c r="JG12" s="261">
        <f t="shared" si="244"/>
        <v>6</v>
      </c>
      <c r="JH12" s="261">
        <f t="shared" si="245"/>
        <v>6</v>
      </c>
      <c r="JI12" s="261">
        <f t="shared" si="246"/>
        <v>6</v>
      </c>
      <c r="JJ12" s="261">
        <f t="shared" si="247"/>
        <v>6</v>
      </c>
      <c r="JK12" s="261">
        <f t="shared" si="248"/>
        <v>6</v>
      </c>
      <c r="JL12" s="261">
        <f t="shared" si="249"/>
        <v>6</v>
      </c>
      <c r="JM12" s="261">
        <f t="shared" si="250"/>
        <v>6</v>
      </c>
      <c r="JN12" s="261">
        <f t="shared" si="251"/>
        <v>6</v>
      </c>
      <c r="JO12" s="261">
        <f t="shared" si="252"/>
        <v>6</v>
      </c>
      <c r="JP12" s="261">
        <f t="shared" si="253"/>
        <v>6</v>
      </c>
      <c r="JQ12" s="261">
        <f t="shared" si="254"/>
        <v>6</v>
      </c>
      <c r="JR12" s="261">
        <f t="shared" si="255"/>
        <v>6</v>
      </c>
      <c r="JS12" s="261">
        <f t="shared" si="256"/>
        <v>6</v>
      </c>
      <c r="JT12" s="261">
        <f t="shared" si="257"/>
        <v>6</v>
      </c>
      <c r="JU12" s="261">
        <f t="shared" si="258"/>
        <v>6</v>
      </c>
      <c r="JV12" s="61">
        <f t="shared" si="165"/>
        <v>0.16</v>
      </c>
      <c r="JW12" s="46">
        <f>IF(HI12&lt;=$C$42,1,0)</f>
        <v>0</v>
      </c>
      <c r="JX12" s="46">
        <f>IF(HJ12&lt;=$C$42,1,0)</f>
        <v>0</v>
      </c>
      <c r="JY12" s="46">
        <f>IF(HK12&lt;=$C$42,1,0)</f>
        <v>0</v>
      </c>
      <c r="JZ12" s="46">
        <f>IF(HL12&lt;=$C$42,1,0)</f>
        <v>0</v>
      </c>
      <c r="KA12" s="46">
        <f>IF(HM12&lt;=$C$42,1,0)</f>
        <v>0</v>
      </c>
      <c r="KB12" s="46">
        <f>IF(HN12&lt;=$C$42,1,0)</f>
        <v>0</v>
      </c>
      <c r="KC12" s="46">
        <f>IF(HO12&lt;=$C$42,1,0)</f>
        <v>0</v>
      </c>
      <c r="KD12" s="46">
        <f>IF(HP12&lt;=$C$42,1,0)</f>
        <v>0</v>
      </c>
      <c r="KE12" s="46">
        <f>IF(HQ12&lt;=$C$42,1,0)</f>
        <v>0</v>
      </c>
      <c r="KF12" s="46">
        <f>IF(HR12&lt;=$C$42,1,0)</f>
        <v>0</v>
      </c>
      <c r="KG12" s="46">
        <f>IF(HS12&lt;=$C$42,1,0)</f>
        <v>0</v>
      </c>
      <c r="KH12" s="46">
        <f>IF(HT12&lt;=$C$42,1,0)</f>
        <v>0</v>
      </c>
      <c r="KI12" s="46">
        <f>IF(HU12&lt;=$C$42,1,0)</f>
        <v>0</v>
      </c>
      <c r="KJ12" s="46">
        <f>IF(HV12&lt;=$C$42,1,0)</f>
        <v>0</v>
      </c>
      <c r="KK12" s="46">
        <f>IF(HW12&lt;=$C$42,1,0)</f>
        <v>0</v>
      </c>
      <c r="KL12" s="46">
        <f>IF(HX12&lt;=$C$42,1,0)</f>
        <v>0</v>
      </c>
      <c r="KM12" s="46">
        <f>IF(HY12&lt;=$C$42,1,0)</f>
        <v>0</v>
      </c>
      <c r="KN12" s="46">
        <f>IF(HZ12&lt;=$C$42,1,0)</f>
        <v>0</v>
      </c>
      <c r="KO12" s="46">
        <f>IF(IA12&lt;=$C$42,1,0)</f>
        <v>0</v>
      </c>
      <c r="KP12" s="46">
        <f>IF(IB12&lt;=$C$42,1,0)</f>
        <v>0</v>
      </c>
      <c r="KQ12" s="46">
        <f>IF(IC12&lt;=$C$42,1,0)</f>
        <v>0</v>
      </c>
      <c r="KR12" s="61">
        <f t="shared" si="166"/>
        <v>0.16</v>
      </c>
      <c r="KS12" s="1">
        <f>IF(OR(KS11=1,AND(OY12=1,LO12&lt;=$C$43)),1,0)</f>
        <v>0</v>
      </c>
      <c r="KT12" s="1">
        <f>IF(OR(KT11=1,AND(OZ12=1,LP12&lt;=$C$43)),1,0)</f>
        <v>0</v>
      </c>
      <c r="KU12" s="1">
        <f>IF(OR(KU11=1,AND(PA12=1,LQ12&lt;=$C$43)),1,0)</f>
        <v>0</v>
      </c>
      <c r="KV12" s="1">
        <f>IF(OR(KV11=1,AND(PB12=1,LR12&lt;=$C$43)),1,0)</f>
        <v>0</v>
      </c>
      <c r="KW12" s="1">
        <f>IF(OR(KW11=1,AND(PC12=1,LS12&lt;=$C$43)),1,0)</f>
        <v>0</v>
      </c>
      <c r="KX12" s="1">
        <f>IF(OR(KX11=1,AND(PD12=1,LT12&lt;=$C$43)),1,0)</f>
        <v>0</v>
      </c>
      <c r="KY12" s="1">
        <f>IF(OR(KY11=1,AND(PE12=1,LU12&lt;=$C$43)),1,0)</f>
        <v>0</v>
      </c>
      <c r="KZ12" s="1">
        <f>IF(OR(KZ11=1,AND(PF12=1,LV12&lt;=$C$43)),1,0)</f>
        <v>0</v>
      </c>
      <c r="LA12" s="1">
        <f>IF(OR(LA11=1,AND(PG12=1,LW12&lt;=$C$43)),1,0)</f>
        <v>0</v>
      </c>
      <c r="LB12" s="1">
        <f>IF(OR(LB11=1,AND(PH12=1,LX12&lt;=$C$43)),1,0)</f>
        <v>0</v>
      </c>
      <c r="LC12" s="1">
        <f>IF(OR(LC11=1,AND(PI12=1,LY12&lt;=$C$43)),1,0)</f>
        <v>0</v>
      </c>
      <c r="LD12" s="1">
        <f>IF(OR(LD11=1,AND(PJ12=1,LZ12&lt;=$C$43)),1,0)</f>
        <v>0</v>
      </c>
      <c r="LE12" s="1">
        <f>IF(OR(LE11=1,AND(PK12=1,MA12&lt;=$C$43)),1,0)</f>
        <v>0</v>
      </c>
      <c r="LF12" s="1">
        <f>IF(OR(LF11=1,AND(PL12=1,MB12&lt;=$C$43)),1,0)</f>
        <v>0</v>
      </c>
      <c r="LG12" s="1">
        <f>IF(OR(LG11=1,AND(PM12=1,MC12&lt;=$C$43)),1,0)</f>
        <v>0</v>
      </c>
      <c r="LH12" s="1">
        <f>IF(OR(LH11=1,AND(PN12=1,MD12&lt;=$C$43)),1,0)</f>
        <v>0</v>
      </c>
      <c r="LI12" s="1">
        <f>IF(OR(LI11=1,AND(PO12=1,ME12&lt;=$C$43)),1,0)</f>
        <v>0</v>
      </c>
      <c r="LJ12" s="1">
        <f>IF(OR(LJ11=1,AND(PP12=1,MF12&lt;=$C$43)),1,0)</f>
        <v>0</v>
      </c>
      <c r="LK12" s="1">
        <f>IF(OR(LK11=1,AND(PQ12=1,MG12&lt;=$C$43)),1,0)</f>
        <v>0</v>
      </c>
      <c r="LL12" s="1">
        <f>IF(OR(LL11=1,AND(PR12=1,MH12&lt;=$C$43)),1,0)</f>
        <v>0</v>
      </c>
      <c r="LM12" s="1">
        <f>IF(OR(LM11=1,AND(PS12=1,MI12&lt;=$C$43)),1,0)</f>
        <v>0</v>
      </c>
      <c r="LN12" s="61">
        <f t="shared" si="167"/>
        <v>0.16</v>
      </c>
      <c r="LO12" s="57">
        <f t="shared" si="168"/>
        <v>2.3450836018269956</v>
      </c>
      <c r="LP12" s="57">
        <f t="shared" si="169"/>
        <v>0.6782370793363518</v>
      </c>
      <c r="LQ12" s="57">
        <f t="shared" si="170"/>
        <v>1.0262342266377247</v>
      </c>
      <c r="LR12" s="57">
        <f t="shared" si="171"/>
        <v>1.3697039385813348</v>
      </c>
      <c r="LS12" s="57">
        <f t="shared" si="172"/>
        <v>1.7071345789854906</v>
      </c>
      <c r="LT12" s="57">
        <f t="shared" si="173"/>
        <v>2.0370445393542171</v>
      </c>
      <c r="LU12" s="57">
        <f t="shared" si="174"/>
        <v>2.3579898822881669</v>
      </c>
      <c r="LV12" s="57">
        <f t="shared" si="175"/>
        <v>2.3240301846861495</v>
      </c>
      <c r="LW12" s="57">
        <f t="shared" si="176"/>
        <v>2.3240301846861495</v>
      </c>
      <c r="LX12" s="57">
        <f t="shared" si="177"/>
        <v>2.3240301846861495</v>
      </c>
      <c r="LY12" s="57">
        <f t="shared" si="178"/>
        <v>2.3240301846861495</v>
      </c>
      <c r="LZ12" s="57">
        <f t="shared" si="179"/>
        <v>1.1043117571761474</v>
      </c>
      <c r="MA12" s="57">
        <f t="shared" si="180"/>
        <v>1.3524661261063173</v>
      </c>
      <c r="MB12" s="57">
        <f t="shared" si="181"/>
        <v>1.6006204950364871</v>
      </c>
      <c r="MC12" s="57">
        <f t="shared" si="182"/>
        <v>1.8487748639666561</v>
      </c>
      <c r="MD12" s="57">
        <f t="shared" si="183"/>
        <v>2.0969292328968265</v>
      </c>
      <c r="ME12" s="57">
        <f t="shared" si="184"/>
        <v>2.3450836018269956</v>
      </c>
      <c r="MF12" s="57">
        <f t="shared" si="185"/>
        <v>2.3240301846861495</v>
      </c>
      <c r="MG12" s="57">
        <f t="shared" si="186"/>
        <v>2.3240301846861495</v>
      </c>
      <c r="MH12" s="57">
        <f t="shared" si="187"/>
        <v>2.3240301846861495</v>
      </c>
      <c r="MI12" s="57">
        <f t="shared" si="188"/>
        <v>2.3240301846861495</v>
      </c>
      <c r="MJ12" s="61">
        <f t="shared" si="189"/>
        <v>0.16</v>
      </c>
      <c r="MK12" s="57" t="e">
        <f t="shared" si="259"/>
        <v>#N/A</v>
      </c>
      <c r="ML12" s="57" t="e">
        <f t="shared" si="260"/>
        <v>#N/A</v>
      </c>
      <c r="MM12" s="57" t="e">
        <f t="shared" si="261"/>
        <v>#N/A</v>
      </c>
      <c r="MN12" s="57" t="e">
        <f t="shared" si="262"/>
        <v>#N/A</v>
      </c>
      <c r="MO12" s="57" t="e">
        <f t="shared" si="263"/>
        <v>#N/A</v>
      </c>
      <c r="MP12" s="57" t="e">
        <f t="shared" si="264"/>
        <v>#N/A</v>
      </c>
      <c r="MQ12" s="57" t="e">
        <f t="shared" si="265"/>
        <v>#N/A</v>
      </c>
      <c r="MR12" s="57">
        <f t="shared" si="266"/>
        <v>3</v>
      </c>
      <c r="MS12" s="57">
        <f t="shared" si="267"/>
        <v>3</v>
      </c>
      <c r="MT12" s="57">
        <f t="shared" si="268"/>
        <v>3</v>
      </c>
      <c r="MU12" s="57">
        <f t="shared" si="269"/>
        <v>3</v>
      </c>
      <c r="MV12" s="57" t="e">
        <f t="shared" si="270"/>
        <v>#N/A</v>
      </c>
      <c r="MW12" s="57" t="e">
        <f t="shared" si="271"/>
        <v>#N/A</v>
      </c>
      <c r="MX12" s="57" t="e">
        <f t="shared" si="272"/>
        <v>#N/A</v>
      </c>
      <c r="MY12" s="57" t="e">
        <f t="shared" si="273"/>
        <v>#N/A</v>
      </c>
      <c r="MZ12" s="57" t="e">
        <f t="shared" si="274"/>
        <v>#N/A</v>
      </c>
      <c r="NA12" s="57" t="e">
        <f t="shared" si="275"/>
        <v>#N/A</v>
      </c>
      <c r="NB12" s="57">
        <f t="shared" si="276"/>
        <v>3</v>
      </c>
      <c r="NC12" s="57">
        <f t="shared" si="277"/>
        <v>3</v>
      </c>
      <c r="ND12" s="57">
        <f t="shared" si="278"/>
        <v>3</v>
      </c>
      <c r="NE12" s="57">
        <f t="shared" si="279"/>
        <v>3</v>
      </c>
      <c r="NF12" s="61">
        <f t="shared" si="211"/>
        <v>0.16</v>
      </c>
      <c r="NG12" s="261">
        <f>IF(OY11=0,MIN('Drive Train'!$F$35-FQ11*$C$26*'Drive Train'!$F$38,NG11+$C$41)-$C$7,IF(LO11-1&lt;=0,0,IF($C$39=Motors!$C$29,MAX(MAX(NG$8:NG11)*-1,NG11-$C$41),MAX(0,MAX(NG$8:NG11)*-1,NG11-$C$41))))</f>
        <v>8.82</v>
      </c>
      <c r="NH12" s="261">
        <f>IF(OZ11=0,MIN('Drive Train'!$F$35-FR11*$C$26*'Drive Train'!$F$38,NH11+$C$41)-$C$7,IF(LP11-1&lt;=0,0,IF($C$39=Motors!$C$29,MAX(MAX(NH$8:NH11)*-1,NH11-$C$41),MAX(0,MAX(NH$8:NH11)*-1,NH11-$C$41))))</f>
        <v>8.82</v>
      </c>
      <c r="NI12" s="261">
        <f>IF(PA11=0,MIN('Drive Train'!$F$35-FS11*$C$26*'Drive Train'!$F$38,NI11+$C$41)-$C$7,IF(LQ11-1&lt;=0,0,IF($C$39=Motors!$C$29,MAX(MAX(NI$8:NI11)*-1,NI11-$C$41),MAX(0,MAX(NI$8:NI11)*-1,NI11-$C$41))))</f>
        <v>8.82</v>
      </c>
      <c r="NJ12" s="261">
        <f>IF(PB11=0,MIN('Drive Train'!$F$35-FT11*$C$26*'Drive Train'!$F$38,NJ11+$C$41)-$C$7,IF(LR11-1&lt;=0,0,IF($C$39=Motors!$C$29,MAX(MAX(NJ$8:NJ11)*-1,NJ11-$C$41),MAX(0,MAX(NJ$8:NJ11)*-1,NJ11-$C$41))))</f>
        <v>8.82</v>
      </c>
      <c r="NK12" s="261">
        <f>IF(PC11=0,MIN('Drive Train'!$F$35-FU11*$C$26*'Drive Train'!$F$38,NK11+$C$41)-$C$7,IF(LS11-1&lt;=0,0,IF($C$39=Motors!$C$29,MAX(MAX(NK$8:NK11)*-1,NK11-$C$41),MAX(0,MAX(NK$8:NK11)*-1,NK11-$C$41))))</f>
        <v>8.82</v>
      </c>
      <c r="NL12" s="261">
        <f>IF(PD11=0,MIN('Drive Train'!$F$35-FV11*$C$26*'Drive Train'!$F$38,NL11+$C$41)-$C$7,IF(LT11-1&lt;=0,0,IF($C$39=Motors!$C$29,MAX(MAX(NL$8:NL11)*-1,NL11-$C$41),MAX(0,MAX(NL$8:NL11)*-1,NL11-$C$41))))</f>
        <v>8.82</v>
      </c>
      <c r="NM12" s="261">
        <f>IF(PE11=0,MIN('Drive Train'!$F$35-FW11*$C$26*'Drive Train'!$F$38,NM11+$C$41)-$C$7,IF(LU11-1&lt;=0,0,IF($C$39=Motors!$C$29,MAX(MAX(NM$8:NM11)*-1,NM11-$C$41),MAX(0,MAX(NM$8:NM11)*-1,NM11-$C$41))))</f>
        <v>8.82</v>
      </c>
      <c r="NN12" s="261">
        <f>IF(PF11=0,MIN('Drive Train'!$F$35-FX11*$C$26*'Drive Train'!$F$38,NN11+$C$41)-$C$7,IF(LV11-1&lt;=0,0,IF($C$39=Motors!$C$29,MAX(MAX(NN$8:NN11)*-1,NN11-$C$41),MAX(0,MAX(NN$8:NN11)*-1,NN11-$C$41))))</f>
        <v>8.82</v>
      </c>
      <c r="NO12" s="261">
        <f>IF(PG11=0,MIN('Drive Train'!$F$35-FY11*$C$26*'Drive Train'!$F$38,NO11+$C$41)-$C$7,IF(LW11-1&lt;=0,0,IF($C$39=Motors!$C$29,MAX(MAX(NO$8:NO11)*-1,NO11-$C$41),MAX(0,MAX(NO$8:NO11)*-1,NO11-$C$41))))</f>
        <v>8.82</v>
      </c>
      <c r="NP12" s="261">
        <f>IF(PH11=0,MIN('Drive Train'!$F$35-FZ11*$C$26*'Drive Train'!$F$38,NP11+$C$41)-$C$7,IF(LX11-1&lt;=0,0,IF($C$39=Motors!$C$29,MAX(MAX(NP$8:NP11)*-1,NP11-$C$41),MAX(0,MAX(NP$8:NP11)*-1,NP11-$C$41))))</f>
        <v>9.0547840210560295</v>
      </c>
      <c r="NQ12" s="261">
        <f>IF(PI11=0,MIN('Drive Train'!$F$35-GA11*$C$26*'Drive Train'!$F$38,NQ11+$C$41)-$C$7,IF(LY11-1&lt;=0,0,IF($C$39=Motors!$C$29,MAX(MAX(NQ$8:NQ11)*-1,NQ11-$C$41),MAX(0,MAX(NQ$8:NQ11)*-1,NQ11-$C$41))))</f>
        <v>9.3227578785794272</v>
      </c>
      <c r="NR12" s="261">
        <f>IF(PJ11=0,MIN('Drive Train'!$F$35-GB11*$C$26*'Drive Train'!$F$38,NR11+$C$41)-$C$7,IF(LZ11-1&lt;=0,0,IF($C$39=Motors!$C$29,MAX(MAX(NR$8:NR11)*-1,NR11-$C$41),MAX(0,MAX(NR$8:NR11)*-1,NR11-$C$41))))</f>
        <v>10.52</v>
      </c>
      <c r="NS12" s="261">
        <f>IF(PK11=0,MIN('Drive Train'!$F$35-GC11*$C$26*'Drive Train'!$F$38,NS11+$C$41)-$C$7,IF(MA11-1&lt;=0,0,IF($C$39=Motors!$C$29,MAX(MAX(NS$8:NS11)*-1,NS11-$C$41),MAX(0,MAX(NS$8:NS11)*-1,NS11-$C$41))))</f>
        <v>10.18</v>
      </c>
      <c r="NT12" s="261">
        <f>IF(PL11=0,MIN('Drive Train'!$F$35-GD11*$C$26*'Drive Train'!$F$38,NT11+$C$41)-$C$7,IF(MB11-1&lt;=0,0,IF($C$39=Motors!$C$29,MAX(MAX(NT$8:NT11)*-1,NT11-$C$41),MAX(0,MAX(NT$8:NT11)*-1,NT11-$C$41))))</f>
        <v>9.84</v>
      </c>
      <c r="NU12" s="261">
        <f>IF(PM11=0,MIN('Drive Train'!$F$35-GE11*$C$26*'Drive Train'!$F$38,NU11+$C$41)-$C$7,IF(MC11-1&lt;=0,0,IF($C$39=Motors!$C$29,MAX(MAX(NU$8:NU11)*-1,NU11-$C$41),MAX(0,MAX(NU$8:NU11)*-1,NU11-$C$41))))</f>
        <v>9.5</v>
      </c>
      <c r="NV12" s="261">
        <f>IF(PN11=0,MIN('Drive Train'!$F$35-GF11*$C$26*'Drive Train'!$F$38,NV11+$C$41)-$C$7,IF(MD11-1&lt;=0,0,IF($C$39=Motors!$C$29,MAX(MAX(NV$8:NV11)*-1,NV11-$C$41),MAX(0,MAX(NV$8:NV11)*-1,NV11-$C$41))))</f>
        <v>9.16</v>
      </c>
      <c r="NW12" s="261">
        <f>IF(PO11=0,MIN('Drive Train'!$F$35-GG11*$C$26*'Drive Train'!$F$38,NW11+$C$41)-$C$7,IF(ME11-1&lt;=0,0,IF($C$39=Motors!$C$29,MAX(MAX(NW$8:NW11)*-1,NW11-$C$41),MAX(0,MAX(NW$8:NW11)*-1,NW11-$C$41))))</f>
        <v>8.82</v>
      </c>
      <c r="NX12" s="261">
        <f>IF(PP11=0,MIN('Drive Train'!$F$35-GH11*$C$26*'Drive Train'!$F$38,NX11+$C$41)-$C$7,IF(MF11-1&lt;=0,0,IF($C$39=Motors!$C$29,MAX(MAX(NX$8:NX11)*-1,NX11-$C$41),MAX(0,MAX(NX$8:NX11)*-1,NX11-$C$41))))</f>
        <v>8.48</v>
      </c>
      <c r="NY12" s="261">
        <f>IF(PQ11=0,MIN('Drive Train'!$F$35-GI11*$C$26*'Drive Train'!$F$38,NY11+$C$41)-$C$7,IF(MG11-1&lt;=0,0,IF($C$39=Motors!$C$29,MAX(MAX(NY$8:NY11)*-1,NY11-$C$41),MAX(0,MAX(NY$8:NY11)*-1,NY11-$C$41))))</f>
        <v>8.14</v>
      </c>
      <c r="NZ12" s="261">
        <f>IF(PR11=0,MIN('Drive Train'!$F$35-GJ11*$C$26*'Drive Train'!$F$38,NZ11+$C$41)-$C$7,IF(MH11-1&lt;=0,0,IF($C$39=Motors!$C$29,MAX(MAX(NZ$8:NZ11)*-1,NZ11-$C$41),MAX(0,MAX(NZ$8:NZ11)*-1,NZ11-$C$41))))</f>
        <v>7.8000000000000007</v>
      </c>
      <c r="OA12" s="261">
        <f>IF(PS11=0,MIN('Drive Train'!$F$35-GK11*$C$26*'Drive Train'!$F$38,OA11+$C$41)-$C$7,IF(MI11-1&lt;=0,0,IF($C$39=Motors!$C$29,MAX(MAX(OA$8:OA11)*-1,OA11-$C$41),MAX(0,MAX(OA$8:OA11)*-1,OA11-$C$41))))</f>
        <v>7.761873961805045</v>
      </c>
      <c r="OB12" s="61">
        <f t="shared" si="212"/>
        <v>0.16</v>
      </c>
      <c r="OC12" s="261">
        <f>'Drive Train'!$F$35-FQ12*$C$26*'Drive Train'!$F$38</f>
        <v>9</v>
      </c>
      <c r="OD12" s="261">
        <f>'Drive Train'!$F$35-FR12*$C$26*'Drive Train'!$F$38</f>
        <v>9</v>
      </c>
      <c r="OE12" s="261">
        <f>'Drive Train'!$F$35-FS12*$C$26*'Drive Train'!$F$38</f>
        <v>9</v>
      </c>
      <c r="OF12" s="261">
        <f>'Drive Train'!$F$35-FT12*$C$26*'Drive Train'!$F$38</f>
        <v>9</v>
      </c>
      <c r="OG12" s="261">
        <f>'Drive Train'!$F$35-FU12*$C$26*'Drive Train'!$F$38</f>
        <v>9</v>
      </c>
      <c r="OH12" s="261">
        <f>'Drive Train'!$F$35-FV12*$C$26*'Drive Train'!$F$38</f>
        <v>9</v>
      </c>
      <c r="OI12" s="261">
        <f>'Drive Train'!$F$35-FW12*$C$26*'Drive Train'!$F$38</f>
        <v>9</v>
      </c>
      <c r="OJ12" s="261">
        <f>'Drive Train'!$F$35-FX12*$C$26*'Drive Train'!$F$38</f>
        <v>9</v>
      </c>
      <c r="OK12" s="261">
        <f>'Drive Train'!$F$35-FY12*$C$26*'Drive Train'!$F$38</f>
        <v>9</v>
      </c>
      <c r="OL12" s="261">
        <f>'Drive Train'!$F$35-FZ12*$C$26*'Drive Train'!$F$38</f>
        <v>9.2347840210560292</v>
      </c>
      <c r="OM12" s="261">
        <f>'Drive Train'!$F$35-GA12*$C$26*'Drive Train'!$F$38</f>
        <v>9.5027578785794269</v>
      </c>
      <c r="ON12" s="261">
        <f>'Drive Train'!$F$35-GB12*$C$26*'Drive Train'!$F$38</f>
        <v>10.7</v>
      </c>
      <c r="OO12" s="261">
        <f>'Drive Train'!$F$35-GC12*$C$26*'Drive Train'!$F$38</f>
        <v>10.36</v>
      </c>
      <c r="OP12" s="261">
        <f>'Drive Train'!$F$35-GD12*$C$26*'Drive Train'!$F$38</f>
        <v>10.02</v>
      </c>
      <c r="OQ12" s="261">
        <f>'Drive Train'!$F$35-GE12*$C$26*'Drive Train'!$F$38</f>
        <v>9.68</v>
      </c>
      <c r="OR12" s="261">
        <f>'Drive Train'!$F$35-GF12*$C$26*'Drive Train'!$F$38</f>
        <v>9.34</v>
      </c>
      <c r="OS12" s="261">
        <f>'Drive Train'!$F$35-GG12*$C$26*'Drive Train'!$F$38</f>
        <v>9</v>
      </c>
      <c r="OT12" s="261">
        <f>'Drive Train'!$F$35-GH12*$C$26*'Drive Train'!$F$38</f>
        <v>8.66</v>
      </c>
      <c r="OU12" s="261">
        <f>'Drive Train'!$F$35-GI12*$C$26*'Drive Train'!$F$38</f>
        <v>8.32</v>
      </c>
      <c r="OV12" s="261">
        <f>'Drive Train'!$F$35-GJ12*$C$26*'Drive Train'!$F$38</f>
        <v>7.98</v>
      </c>
      <c r="OW12" s="261">
        <f>'Drive Train'!$F$35-GK12*$C$26*'Drive Train'!$F$38</f>
        <v>7.9418739618050447</v>
      </c>
      <c r="OX12" s="61">
        <f t="shared" si="213"/>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8">
        <f t="shared" si="214"/>
        <v>0.16</v>
      </c>
      <c r="PU12" s="57">
        <f t="shared" si="215"/>
        <v>0.25128570192828648</v>
      </c>
      <c r="PV12" s="57">
        <f t="shared" si="216"/>
        <v>7.2370138198213821E-2</v>
      </c>
      <c r="PW12" s="57">
        <f t="shared" si="217"/>
        <v>0.1095520989569773</v>
      </c>
      <c r="PX12" s="57">
        <f t="shared" si="218"/>
        <v>0.14631239189568418</v>
      </c>
      <c r="PY12" s="57">
        <f t="shared" si="219"/>
        <v>0.18251112372050923</v>
      </c>
      <c r="PZ12" s="57">
        <f t="shared" si="220"/>
        <v>0.21801195360528783</v>
      </c>
      <c r="QA12" s="57">
        <f t="shared" si="221"/>
        <v>0.25268296307047067</v>
      </c>
      <c r="QB12" s="57">
        <f t="shared" si="222"/>
        <v>0.25232327719449621</v>
      </c>
      <c r="QC12" s="57">
        <f t="shared" si="223"/>
        <v>0.25232327719449621</v>
      </c>
      <c r="QD12" s="57">
        <f t="shared" si="224"/>
        <v>0.25232327719449621</v>
      </c>
      <c r="QE12" s="57">
        <f t="shared" si="225"/>
        <v>0.25232327719449621</v>
      </c>
      <c r="QF12" s="57">
        <f t="shared" si="226"/>
        <v>0.11833171100317111</v>
      </c>
      <c r="QG12" s="57">
        <f t="shared" si="227"/>
        <v>0.14492250918819419</v>
      </c>
      <c r="QH12" s="57">
        <f t="shared" si="228"/>
        <v>0.17151330737321729</v>
      </c>
      <c r="QI12" s="57">
        <f t="shared" si="229"/>
        <v>0.19810410555824029</v>
      </c>
      <c r="QJ12" s="57">
        <f t="shared" si="230"/>
        <v>0.2246949037432634</v>
      </c>
      <c r="QK12" s="57">
        <f t="shared" si="231"/>
        <v>0.25128570192828648</v>
      </c>
      <c r="QL12" s="57">
        <f t="shared" si="232"/>
        <v>0.25232327719449621</v>
      </c>
      <c r="QM12" s="57">
        <f t="shared" si="233"/>
        <v>0.25232327719449621</v>
      </c>
      <c r="QN12" s="57">
        <f t="shared" si="234"/>
        <v>0.25232327719449621</v>
      </c>
      <c r="QO12" s="57">
        <f t="shared" si="235"/>
        <v>0.25232327719449621</v>
      </c>
      <c r="QP12" s="61">
        <f t="shared" si="236"/>
        <v>0.16</v>
      </c>
      <c r="QQ12" s="57">
        <f>MIN(FQ12,$C$16)*$C$17*1000/60/60/$C$25</f>
        <v>0.70317162838191627</v>
      </c>
      <c r="QR12" s="57">
        <f>MIN(FR12,$C$16)*$C$17*1000/60/60/$C$25</f>
        <v>0.70317162838191627</v>
      </c>
      <c r="QS12" s="57">
        <f>MIN(FS12,$C$16)*$C$17*1000/60/60/$C$25</f>
        <v>0.70317162838191627</v>
      </c>
      <c r="QT12" s="57">
        <f>MIN(FT12,$C$16)*$C$17*1000/60/60/$C$25</f>
        <v>0.70317162838191627</v>
      </c>
      <c r="QU12" s="57">
        <f>MIN(FU12,$C$16)*$C$17*1000/60/60/$C$25</f>
        <v>0.70317162838191627</v>
      </c>
      <c r="QV12" s="57">
        <f>MIN(FV12,$C$16)*$C$17*1000/60/60/$C$25</f>
        <v>0.70317162838191627</v>
      </c>
      <c r="QW12" s="57">
        <f>MIN(FW12,$C$16)*$C$17*1000/60/60/$C$25</f>
        <v>0.70317162838191627</v>
      </c>
      <c r="QX12" s="57">
        <f>MIN(FX12,$C$16)*$C$17*1000/60/60/$C$25</f>
        <v>0.70317162838191627</v>
      </c>
      <c r="QY12" s="57">
        <f>MIN(FY12,$C$16)*$C$17*1000/60/60/$C$25</f>
        <v>0.70317162838191627</v>
      </c>
      <c r="QZ12" s="57">
        <f>MIN(FZ12,$C$16)*$C$17*1000/60/60/$C$25</f>
        <v>0.65461472767485085</v>
      </c>
      <c r="RA12" s="57">
        <f>MIN(GA12,$C$16)*$C$17*1000/60/60/$C$25</f>
        <v>0.5991936648047006</v>
      </c>
      <c r="RB12" s="57">
        <f>MIN(GB12,$C$16)*$C$17*1000/60/60/$C$25</f>
        <v>0.35158581419095813</v>
      </c>
      <c r="RC12" s="57">
        <f>MIN(GC12,$C$16)*$C$17*1000/60/60/$C$25</f>
        <v>0.4219029770291497</v>
      </c>
      <c r="RD12" s="57">
        <f>MIN(GD12,$C$16)*$C$17*1000/60/60/$C$25</f>
        <v>0.49222013986734142</v>
      </c>
      <c r="RE12" s="57">
        <f>MIN(GE12,$C$16)*$C$17*1000/60/60/$C$25</f>
        <v>0.56253730270553304</v>
      </c>
      <c r="RF12" s="57">
        <f>MIN(GF12,$C$16)*$C$17*1000/60/60/$C$25</f>
        <v>0.6328544655437246</v>
      </c>
      <c r="RG12" s="57">
        <f>MIN(GG12,$C$16)*$C$17*1000/60/60/$C$25</f>
        <v>0.70317162838191627</v>
      </c>
      <c r="RH12" s="57">
        <f>MIN(GH12,$C$16)*$C$17*1000/60/60/$C$25</f>
        <v>0.70317162838191627</v>
      </c>
      <c r="RI12" s="57">
        <f>MIN(GI12,$C$16)*$C$17*1000/60/60/$C$25</f>
        <v>0.70317162838191627</v>
      </c>
      <c r="RJ12" s="57">
        <f>MIN(GJ12,$C$16)*$C$17*1000/60/60/$C$25</f>
        <v>0.70317162838191627</v>
      </c>
      <c r="RK12" s="57">
        <f>MIN(GK12,$C$16)*$C$17*1000/60/60/$C$25</f>
        <v>0.70317162838191627</v>
      </c>
      <c r="RL12" s="148">
        <f t="shared" si="237"/>
        <v>0.16</v>
      </c>
    </row>
    <row r="13" spans="1:480" x14ac:dyDescent="0.2">
      <c r="A13" s="7"/>
      <c r="B13" s="70"/>
      <c r="C13" s="74"/>
      <c r="D13" s="5"/>
      <c r="E13" s="6"/>
      <c r="F13" s="183"/>
      <c r="G13" s="183"/>
      <c r="H13" s="183"/>
      <c r="I13" s="183"/>
      <c r="J13" s="183"/>
      <c r="K13" s="183"/>
      <c r="L13" s="183"/>
      <c r="M13" s="183"/>
      <c r="N13" s="183"/>
      <c r="O13" s="183"/>
      <c r="P13" s="5"/>
      <c r="R13" s="63">
        <f t="shared" si="113"/>
        <v>0.2</v>
      </c>
      <c r="S13" s="2">
        <f>NG13/'Drive Train'!$F$35</f>
        <v>0.71129032258064517</v>
      </c>
      <c r="T13" s="2">
        <f>NH13/'Drive Train'!$F$35</f>
        <v>0.71129032258064517</v>
      </c>
      <c r="U13" s="2">
        <f>NI13/'Drive Train'!$F$35</f>
        <v>0.71129032258064517</v>
      </c>
      <c r="V13" s="2">
        <f>NJ13/'Drive Train'!$F$35</f>
        <v>0.71129032258064517</v>
      </c>
      <c r="W13" s="2">
        <f>NK13/'Drive Train'!$F$35</f>
        <v>0.71129032258064517</v>
      </c>
      <c r="X13" s="2">
        <f>NL13/'Drive Train'!$F$35</f>
        <v>0.71129032258064517</v>
      </c>
      <c r="Y13" s="2">
        <f>NM13/'Drive Train'!$F$35</f>
        <v>0.71129032258064517</v>
      </c>
      <c r="Z13" s="2">
        <f>NN13/'Drive Train'!$F$35</f>
        <v>0.71129032258064517</v>
      </c>
      <c r="AA13" s="2">
        <f>NO13/'Drive Train'!$F$35</f>
        <v>0.71129032258064517</v>
      </c>
      <c r="AB13" s="2">
        <f>NP13/'Drive Train'!$F$35</f>
        <v>0.73022451782709918</v>
      </c>
      <c r="AC13" s="2">
        <f>NQ13/'Drive Train'!$F$35</f>
        <v>0.75183531278866345</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0.62595757756492298</v>
      </c>
      <c r="AN13" s="61">
        <f t="shared" si="114"/>
        <v>0.2</v>
      </c>
      <c r="AO13" s="46">
        <f>LO13*12*60/(PI() * 'Drive Train'!$F$15)/S$6*ABS(S13)</f>
        <v>894.49875976784222</v>
      </c>
      <c r="AP13" s="46">
        <f>LP13*12*60/(PI() * 'Drive Train'!$F$15)/T$6*ABS(T13)</f>
        <v>73.608065359477294</v>
      </c>
      <c r="AQ13" s="46">
        <f>LQ13*12*60/(PI() * 'Drive Train'!$F$15)/U$6*ABS(U13)</f>
        <v>168.82418738328761</v>
      </c>
      <c r="AR13" s="46">
        <f>LR13*12*60/(PI() * 'Drive Train'!$F$15)/V$6*ABS(V13)</f>
        <v>301.50832512821864</v>
      </c>
      <c r="AS13" s="46">
        <f>LS13*12*60/(PI() * 'Drive Train'!$F$15)/W$6*ABS(W13)</f>
        <v>469.90998588937282</v>
      </c>
      <c r="AT13" s="46">
        <f>LT13*12*60/(PI() * 'Drive Train'!$F$15)/X$6*ABS(X13)</f>
        <v>671.81229330624421</v>
      </c>
      <c r="AU13" s="46">
        <f>LU13*12*60/(PI() * 'Drive Train'!$F$15)/Y$6*ABS(Y13)</f>
        <v>904.56509118524764</v>
      </c>
      <c r="AV13" s="46">
        <f>LV13*12*60/(PI() * 'Drive Train'!$F$15)/Z$6*ABS(Z13)</f>
        <v>1001.2556424272846</v>
      </c>
      <c r="AW13" s="46">
        <f>LW13*12*60/(PI() * 'Drive Train'!$F$15)/AA$6*ABS(AA13)</f>
        <v>1127.5401378685635</v>
      </c>
      <c r="AX13" s="46">
        <f>LX13*12*60/(PI() * 'Drive Train'!$F$15)/AB$6*ABS(AB13)</f>
        <v>1287.200822551066</v>
      </c>
      <c r="AY13" s="46">
        <f>LY13*12*60/(PI() * 'Drive Train'!$F$15)/AC$6*ABS(AC13)</f>
        <v>1458.7781466398992</v>
      </c>
      <c r="AZ13" s="46">
        <f>LZ13*12*60/(PI() * 'Drive Train'!$F$15)/AD$6*ABS(AD13)</f>
        <v>502.41230038534445</v>
      </c>
      <c r="BA13" s="46">
        <f>MA13*12*60/(PI() * 'Drive Train'!$F$15)/AE$6*ABS(AE13)</f>
        <v>595.42491362395788</v>
      </c>
      <c r="BB13" s="46">
        <f>MB13*12*60/(PI() * 'Drive Train'!$F$15)/AF$6*ABS(AF13)</f>
        <v>681.13986618151421</v>
      </c>
      <c r="BC13" s="46">
        <f>MC13*12*60/(PI() * 'Drive Train'!$F$15)/AG$6*ABS(AG13)</f>
        <v>759.55715805801356</v>
      </c>
      <c r="BD13" s="46">
        <f>MD13*12*60/(PI() * 'Drive Train'!$F$15)/AH$6*ABS(AH13)</f>
        <v>830.67678925345649</v>
      </c>
      <c r="BE13" s="46">
        <f>ME13*12*60/(PI() * 'Drive Train'!$F$15)/AI$6*ABS(AI13)</f>
        <v>894.49875976784222</v>
      </c>
      <c r="BF13" s="46">
        <f>MF13*12*60/(PI() * 'Drive Train'!$F$15)/AJ$6*ABS(AJ13)</f>
        <v>836.28632966111536</v>
      </c>
      <c r="BG13" s="46">
        <f>MG13*12*60/(PI() * 'Drive Train'!$F$15)/AK$6*ABS(AK13)</f>
        <v>802.75598153791043</v>
      </c>
      <c r="BH13" s="46">
        <f>MH13*12*60/(PI() * 'Drive Train'!$F$15)/AL$6*ABS(AL13)</f>
        <v>769.22563341470527</v>
      </c>
      <c r="BI13" s="46">
        <f>MI13*12*60/(PI() * 'Drive Train'!$F$15)/AM$6*ABS(AM13)</f>
        <v>765.46569419930688</v>
      </c>
      <c r="BJ13" s="61">
        <f t="shared" si="62"/>
        <v>0.2</v>
      </c>
      <c r="BK13" s="2">
        <f>IF(OR(KS12=1,AND($C$39=Motors!$C$31,OY12=1)),0,IF(NG13=0,-(CG12+$C$15)/($C$14-$C$15)*$C$12,($C$11*S13-AO13)/($C$11*S13)*$C$12*S13))</f>
        <v>1.3228021828286936</v>
      </c>
      <c r="BL13" s="2">
        <f>IF(OR(KT12=1,AND($C$39=Motors!$C$31,OZ12=1)),0,IF(NH13=0,-(CH12+$C$15)/($C$14-$C$15)*$C$12,($C$11*T13-AP13)/($C$11*T13)*$C$12*T13))</f>
        <v>1.6820008586486099</v>
      </c>
      <c r="BM13" s="2">
        <f>IF(OR(KU12=1,AND($C$39=Motors!$C$31,PA12=1)),0,IF(NI13=0,-(CI12+$C$15)/($C$14-$C$15)*$C$12,($C$11*U13-AQ13)/($C$11*U13)*$C$12*U13))</f>
        <v>1.6403369621266619</v>
      </c>
      <c r="BN13" s="2">
        <f>IF(OR(KV12=1,AND($C$39=Motors!$C$31,PB12=1)),0,IF(NJ13=0,-(CJ12+$C$15)/($C$14-$C$15)*$C$12,($C$11*V13-AR13)/($C$11*V13)*$C$12*V13))</f>
        <v>1.5822781159185972</v>
      </c>
      <c r="BO13" s="2">
        <f>IF(OR(KW12=1,AND($C$39=Motors!$C$31,PC12=1)),0,IF(NK13=0,-(CK12+$C$15)/($C$14-$C$15)*$C$12,($C$11*W13-AS13)/($C$11*W13)*$C$12*W13))</f>
        <v>1.5085902863898708</v>
      </c>
      <c r="BP13" s="2">
        <f>IF(OR(KX12=1,AND($C$39=Motors!$C$31,PD12=1)),0,IF(NL13=0,-(CL12+$C$15)/($C$14-$C$15)*$C$12,($C$11*X13-AT13)/($C$11*X13)*$C$12*X13))</f>
        <v>1.4202435162740337</v>
      </c>
      <c r="BQ13" s="2">
        <f>IF(OR(KY12=1,AND($C$39=Motors!$C$31,PE12=1)),0,IF(NM13=0,-(CM12+$C$15)/($C$14-$C$15)*$C$12,($C$11*Y13-AU13)/($C$11*Y13)*$C$12*Y13))</f>
        <v>1.3183974393712197</v>
      </c>
      <c r="BR13" s="2">
        <f>IF(OR(KZ12=1,AND($C$39=Motors!$C$31,PF12=1)),0,IF(NN13=0,-(CN12+$C$15)/($C$14-$C$15)*$C$12,($C$11*Z13-AV13)/($C$11*Z13)*$C$12*Z13))</f>
        <v>1.2760883740997844</v>
      </c>
      <c r="BS13" s="2">
        <f>IF(OR(LA12=1,AND($C$39=Motors!$C$31,PG12=1)),0,IF(NO13=0,-(CO12+$C$15)/($C$14-$C$15)*$C$12,($C$11*AA13-AW13)/($C$11*AA13)*$C$12*AA13))</f>
        <v>1.2208298313387571</v>
      </c>
      <c r="BT13" s="2">
        <f>IF(OR(LB12=1,AND($C$39=Motors!$C$31,PH12=1)),0,IF(NP13=0,-(CP12+$C$15)/($C$14-$C$15)*$C$12,($C$11*AB13-AX13)/($C$11*AB13)*$C$12*AB13))</f>
        <v>1.1965982175981087</v>
      </c>
      <c r="BU13" s="2">
        <f>IF(OR(LC12=1,AND($C$39=Motors!$C$31,PI12=1)),0,IF(NQ13=0,-(CQ12+$C$15)/($C$14-$C$15)*$C$12,($C$11*AC13-AY13)/($C$11*AC13)*$C$12*AC13))</f>
        <v>1.1736028229875088</v>
      </c>
      <c r="BV13" s="2">
        <f>IF(OR(LD12=1,AND($C$39=Motors!$C$31,PJ12=1)),0,IF(NR13=0,-(CR12+$C$15)/($C$14-$C$15)*$C$12,($C$11*AD13-AZ13)/($C$11*AD13)*$C$12*AD13))</f>
        <v>1.8247714136787481</v>
      </c>
      <c r="BW13" s="2">
        <f>IF(OR(LE12=1,AND($C$39=Motors!$C$31,PK12=1)),0,IF(NS13=0,-(CS12+$C$15)/($C$14-$C$15)*$C$12,($C$11*AE13-BA13)/($C$11*AE13)*$C$12*AE13))</f>
        <v>1.7179910654541417</v>
      </c>
      <c r="BX13" s="2">
        <f>IF(OR(LF12=1,AND($C$39=Motors!$C$31,PL12=1)),0,IF(NT13=0,-(CT12+$C$15)/($C$14-$C$15)*$C$12,($C$11*AF13-BB13)/($C$11*AF13)*$C$12*AF13))</f>
        <v>1.614403968256833</v>
      </c>
      <c r="BY13" s="2">
        <f>IF(OR(LG12=1,AND($C$39=Motors!$C$31,PM12=1)),0,IF(NU13=0,-(CU12+$C$15)/($C$14-$C$15)*$C$12,($C$11*AG13-BC13)/($C$11*AG13)*$C$12*AG13))</f>
        <v>1.5140101220868223</v>
      </c>
      <c r="BZ13" s="2">
        <f>IF(OR(LH12=1,AND($C$39=Motors!$C$31,PN12=1)),0,IF(NV13=0,-(CV12+$C$15)/($C$14-$C$15)*$C$12,($C$11*AH13-BD13)/($C$11*AH13)*$C$12*AH13))</f>
        <v>1.4168095269441088</v>
      </c>
      <c r="CA13" s="2">
        <f>IF(OR(LI12=1,AND($C$39=Motors!$C$31,PO12=1)),0,IF(NW13=0,-(CW12+$C$15)/($C$14-$C$15)*$C$12,($C$11*AI13-BE13)/($C$11*AI13)*$C$12*AI13))</f>
        <v>1.3228021828286936</v>
      </c>
      <c r="CB13" s="2">
        <f>IF(OR(LJ12=1,AND($C$39=Motors!$C$31,PP12=1)),0,IF(NX13=0,-(CX12+$C$15)/($C$14-$C$15)*$C$12,($C$11*AJ13-BF13)/($C$11*AJ13)*$C$12*AJ13))</f>
        <v>1.2821936595382275</v>
      </c>
      <c r="CC13" s="2">
        <f>IF(OR(LK12=1,AND($C$39=Motors!$C$31,PQ12=1)),0,IF(NY13=0,-(CY12+$C$15)/($C$14-$C$15)*$C$12,($C$11*AK13-BG13)/($C$11*AK13)*$C$12*AK13))</f>
        <v>1.2307849514907043</v>
      </c>
      <c r="CD13" s="2">
        <f>IF(OR(LL12=1,AND($C$39=Motors!$C$31,PR12=1)),0,IF(NZ13=0,-(CZ12+$C$15)/($C$14-$C$15)*$C$12,($C$11*AL13-BH13)/($C$11*AL13)*$C$12*AL13))</f>
        <v>1.1793762434431814</v>
      </c>
      <c r="CE13" s="2">
        <f>IF(OR(LM12=1,AND($C$39=Motors!$C$31,PS12=1)),0,IF(OA13=0,-(DA12+$C$15)/($C$14-$C$15)*$C$12,($C$11*AM13-BI13)/($C$11*AM13)*$C$12*AM13))</f>
        <v>1.173611507070907</v>
      </c>
      <c r="CF13" s="61">
        <f t="shared" si="64"/>
        <v>0.2</v>
      </c>
      <c r="CG13" s="57">
        <f>IF(AND(KS12=1,OY12=1),0,ABS(BK13/$C$12*($C$14-$C$15)+$C$15) *'Drive Train'!$AA$48 + CG12*(1-'Drive Train'!$AA$48))</f>
        <v>74.461936206624443</v>
      </c>
      <c r="CH13" s="57">
        <f>IF(AND(KT12=1,OZ12=1),0,ABS(BL13/$C$12*($C$14-$C$15)+$C$15) *'Drive Train'!$AA$48 + CH12*(1-'Drive Train'!$AA$48))</f>
        <v>93.935000629723902</v>
      </c>
      <c r="CI13" s="57">
        <f>IF(AND(KU12=1,PA12=1),0,ABS(BM13/$C$12*($C$14-$C$15)+$C$15) *'Drive Train'!$AA$48 + CI12*(1-'Drive Train'!$AA$48))</f>
        <v>91.676295919197628</v>
      </c>
      <c r="CJ13" s="57">
        <f>IF(AND(KV12=1,PB12=1),0,ABS(BN13/$C$12*($C$14-$C$15)+$C$15) *'Drive Train'!$AA$48 + CJ12*(1-'Drive Train'!$AA$48))</f>
        <v>88.528779715359278</v>
      </c>
      <c r="CK13" s="57">
        <f>IF(AND(KW12=1,PC12=1),0,ABS(BO13/$C$12*($C$14-$C$15)+$C$15) *'Drive Train'!$AA$48 + CK12*(1-'Drive Train'!$AA$48))</f>
        <v>84.533976983038897</v>
      </c>
      <c r="CL13" s="57">
        <f>IF(AND(KX12=1,PD12=1),0,ABS(BP13/$C$12*($C$14-$C$15)+$C$15) *'Drive Train'!$AA$48 + CL12*(1-'Drive Train'!$AA$48))</f>
        <v>79.744476180700303</v>
      </c>
      <c r="CM13" s="57">
        <f>IF(AND(KY12=1,PE12=1),0,ABS(BQ13/$C$12*($C$14-$C$15)+$C$15) *'Drive Train'!$AA$48 + CM12*(1-'Drive Train'!$AA$48))</f>
        <v>74.223143975782222</v>
      </c>
      <c r="CN13" s="57">
        <f>IF(AND(KZ12=1,PF12=1),0,ABS(BR13/$C$12*($C$14-$C$15)+$C$15) *'Drive Train'!$AA$48 + CN12*(1-'Drive Train'!$AA$48))</f>
        <v>71.92946304326999</v>
      </c>
      <c r="CO13" s="57">
        <f>IF(AND(LA12=1,PG12=1),0,ABS(BS13/$C$12*($C$14-$C$15)+$C$15) *'Drive Train'!$AA$48 + CO12*(1-'Drive Train'!$AA$48))</f>
        <v>68.933758338468806</v>
      </c>
      <c r="CP13" s="57">
        <f>IF(AND(LB12=1,PH12=1),0,ABS(BT13/$C$12*($C$14-$C$15)+$C$15) *'Drive Train'!$AA$48 + CP12*(1-'Drive Train'!$AA$48))</f>
        <v>67.620101559611754</v>
      </c>
      <c r="CQ13" s="57">
        <f>IF(AND(LC12=1,PI12=1),0,ABS(BU13/$C$12*($C$14-$C$15)+$C$15) *'Drive Train'!$AA$48 + CQ12*(1-'Drive Train'!$AA$48))</f>
        <v>66.373463331715556</v>
      </c>
      <c r="CR13" s="57">
        <f>IF(AND(LD12=1,PJ12=1),0,ABS(BV13/$C$12*($C$14-$C$15)+$C$15) *'Drive Train'!$AA$48 + CR12*(1-'Drive Train'!$AA$48))</f>
        <v>101.67495181266585</v>
      </c>
      <c r="CS13" s="57">
        <f>IF(AND(LE12=1,PK12=1),0,ABS(BW13/$C$12*($C$14-$C$15)+$C$15) *'Drive Train'!$AA$48 + CS12*(1-'Drive Train'!$AA$48))</f>
        <v>95.886120338406116</v>
      </c>
      <c r="CT13" s="57">
        <f>IF(AND(LF12=1,PL12=1),0,ABS(BX13/$C$12*($C$14-$C$15)+$C$15) *'Drive Train'!$AA$48 + CT12*(1-'Drive Train'!$AA$48))</f>
        <v>90.270403040672093</v>
      </c>
      <c r="CU13" s="57">
        <f>IF(AND(LG12=1,PM12=1),0,ABS(BY13/$C$12*($C$14-$C$15)+$C$15) *'Drive Train'!$AA$48 + CU12*(1-'Drive Train'!$AA$48))</f>
        <v>84.827799919463828</v>
      </c>
      <c r="CV13" s="57">
        <f>IF(AND(LH12=1,PN12=1),0,ABS(BZ13/$C$12*($C$14-$C$15)+$C$15) *'Drive Train'!$AA$48 + CV12*(1-'Drive Train'!$AA$48))</f>
        <v>79.55831097478125</v>
      </c>
      <c r="CW13" s="57">
        <f>IF(AND(LI12=1,PO12=1),0,ABS(CA13/$C$12*($C$14-$C$15)+$C$15) *'Drive Train'!$AA$48 + CW12*(1-'Drive Train'!$AA$48))</f>
        <v>74.461936206624443</v>
      </c>
      <c r="CX13" s="57">
        <f>IF(AND(LJ12=1,PP12=1),0,ABS(CB13/$C$12*($C$14-$C$15)+$C$15) *'Drive Train'!$AA$48 + CX12*(1-'Drive Train'!$AA$48))</f>
        <v>72.260445935656321</v>
      </c>
      <c r="CY13" s="57">
        <f>IF(AND(LK12=1,PQ12=1),0,ABS(CC13/$C$12*($C$14-$C$15)+$C$15) *'Drive Train'!$AA$48 + CY12*(1-'Drive Train'!$AA$48))</f>
        <v>69.473450461821045</v>
      </c>
      <c r="CZ13" s="57">
        <f>IF(AND(LL12=1,PR12=1),0,ABS(CD13/$C$12*($C$14-$C$15)+$C$15) *'Drive Train'!$AA$48 + CZ12*(1-'Drive Train'!$AA$48))</f>
        <v>66.686454987985783</v>
      </c>
      <c r="DA13" s="57">
        <f>IF(AND(LM12=1,PS12=1),0,ABS(CE13/$C$12*($C$14-$C$15)+$C$15) *'Drive Train'!$AA$48 + DA12*(1-'Drive Train'!$AA$48))</f>
        <v>66.373934117736908</v>
      </c>
      <c r="DB13" s="61">
        <f t="shared" si="115"/>
        <v>0.2</v>
      </c>
      <c r="DC13" s="57">
        <f t="shared" si="65"/>
        <v>50</v>
      </c>
      <c r="DD13" s="57">
        <f t="shared" si="66"/>
        <v>50</v>
      </c>
      <c r="DE13" s="57">
        <f t="shared" si="67"/>
        <v>50</v>
      </c>
      <c r="DF13" s="57">
        <f t="shared" si="68"/>
        <v>50</v>
      </c>
      <c r="DG13" s="57">
        <f t="shared" si="69"/>
        <v>50</v>
      </c>
      <c r="DH13" s="57">
        <f t="shared" si="70"/>
        <v>50</v>
      </c>
      <c r="DI13" s="57">
        <f t="shared" si="71"/>
        <v>50</v>
      </c>
      <c r="DJ13" s="57">
        <f t="shared" si="72"/>
        <v>50</v>
      </c>
      <c r="DK13" s="57">
        <f t="shared" si="73"/>
        <v>50</v>
      </c>
      <c r="DL13" s="57">
        <f t="shared" si="74"/>
        <v>50</v>
      </c>
      <c r="DM13" s="57">
        <f t="shared" si="75"/>
        <v>50</v>
      </c>
      <c r="DN13" s="57">
        <f t="shared" si="76"/>
        <v>25</v>
      </c>
      <c r="DO13" s="57">
        <f t="shared" si="77"/>
        <v>30</v>
      </c>
      <c r="DP13" s="57">
        <f t="shared" si="78"/>
        <v>35</v>
      </c>
      <c r="DQ13" s="57">
        <f t="shared" si="79"/>
        <v>40</v>
      </c>
      <c r="DR13" s="57">
        <f t="shared" si="80"/>
        <v>45</v>
      </c>
      <c r="DS13" s="57">
        <f t="shared" si="81"/>
        <v>50</v>
      </c>
      <c r="DT13" s="57">
        <f t="shared" si="82"/>
        <v>55</v>
      </c>
      <c r="DU13" s="57">
        <f t="shared" si="83"/>
        <v>60</v>
      </c>
      <c r="DV13" s="57">
        <f t="shared" si="84"/>
        <v>65</v>
      </c>
      <c r="DW13" s="57">
        <f t="shared" si="85"/>
        <v>66.373934117736908</v>
      </c>
      <c r="DX13" s="61">
        <f t="shared" si="116"/>
        <v>0.2</v>
      </c>
      <c r="DY13" s="2">
        <f>IF(OY13=0,($C$23/0.4536*IF(ISNA(MK12),'Drive Train'!$F$16,'Drive Train'!$F$17)*4.448*$C$24/$C$26*$C$25*S$6)*SIGN(BK13),BK13)</f>
        <v>0.89350858180984372</v>
      </c>
      <c r="DZ13" s="2">
        <f>IF(OZ13=0,($C$23/0.4536*IF(ISNA(ML12),'Drive Train'!$F$16,'Drive Train'!$F$17)*4.448*$C$24/$C$26*$C$25*T$6)*SIGN(BL13),BL13)</f>
        <v>3.1911020778922987</v>
      </c>
      <c r="EA13" s="2">
        <f>IF(PA13=0,($C$23/0.4536*IF(ISNA(MM12),'Drive Train'!$F$16,'Drive Train'!$F$17)*4.448*$C$24/$C$26*$C$25*U$6)*SIGN(BM13),BM13)</f>
        <v>2.1014574659290748</v>
      </c>
      <c r="EB13" s="2">
        <f>IF(PB13=0,($C$23/0.4536*IF(ISNA(MN12),'Drive Train'!$F$16,'Drive Train'!$F$17)*4.448*$C$24/$C$26*$C$25*V$6)*SIGN(BN13),BN13)</f>
        <v>1.5665410200562195</v>
      </c>
      <c r="EC13" s="2">
        <f>IF(PC13=0,($C$23/0.4536*IF(ISNA(MO12),'Drive Train'!$F$16,'Drive Train'!$F$17)*4.448*$C$24/$C$26*$C$25*W$6)*SIGN(BO13),BO13)</f>
        <v>1.248692117436117</v>
      </c>
      <c r="ED13" s="2">
        <f>IF(PD13=0,($C$23/0.4536*IF(ISNA(MP12),'Drive Train'!$F$16,'Drive Train'!$F$17)*4.448*$C$24/$C$26*$C$25*X$6)*SIGN(BP13),BP13)</f>
        <v>1.0380693506396637</v>
      </c>
      <c r="EE13" s="2">
        <f>IF(PE13=0,($C$23/0.4536*IF(ISNA(MQ12),'Drive Train'!$F$16,'Drive Train'!$F$17)*4.448*$C$24/$C$26*$C$25*Y$6)*SIGN(BQ13),BQ13)</f>
        <v>0.88824490827929981</v>
      </c>
      <c r="EF13" s="2">
        <f>IF(PF13=0,($C$23/0.4536*IF(ISNA(MR12),'Drive Train'!$F$16,'Drive Train'!$F$17)*4.448*$C$24/$C$26*$C$25*Z$6)*SIGN(BR13),BR13)</f>
        <v>0.62097121515742049</v>
      </c>
      <c r="EG13" s="2">
        <f>IF(PG13=0,($C$23/0.4536*IF(ISNA(MS12),'Drive Train'!$F$16,'Drive Train'!$F$17)*4.448*$C$24/$C$26*$C$25*AA$6)*SIGN(BS13),BS13)</f>
        <v>0.55142243905978938</v>
      </c>
      <c r="EH13" s="2">
        <f>IF(PH13=0,($C$23/0.4536*IF(ISNA(MT12),'Drive Train'!$F$16,'Drive Train'!$F$17)*4.448*$C$24/$C$26*$C$25*AB$6)*SIGN(BT13),BT13)</f>
        <v>0.49588348836311991</v>
      </c>
      <c r="EI13" s="2">
        <f>IF(PI13=0,($C$23/0.4536*IF(ISNA(MU12),'Drive Train'!$F$16,'Drive Train'!$F$17)*4.448*$C$24/$C$26*$C$25*AC$6)*SIGN(BU13),BU13)</f>
        <v>0.45050852864361873</v>
      </c>
      <c r="EJ13" s="2">
        <f>IF(PJ13=0,($C$23/0.4536*IF(ISNA(MV12),'Drive Train'!$F$16,'Drive Train'!$F$17)*4.448*$C$24/$C$26*$C$25*AD$6)*SIGN(BV13),BV13)</f>
        <v>0.89350858180984372</v>
      </c>
      <c r="EK13" s="2">
        <f>IF(PK13=0,($C$23/0.4536*IF(ISNA(MW12),'Drive Train'!$F$16,'Drive Train'!$F$17)*4.448*$C$24/$C$26*$C$25*AE$6)*SIGN(BW13),BW13)</f>
        <v>0.89350858180984372</v>
      </c>
      <c r="EL13" s="2">
        <f>IF(PL13=0,($C$23/0.4536*IF(ISNA(MX12),'Drive Train'!$F$16,'Drive Train'!$F$17)*4.448*$C$24/$C$26*$C$25*AF$6)*SIGN(BX13),BX13)</f>
        <v>0.89350858180984372</v>
      </c>
      <c r="EM13" s="2">
        <f>IF(PM13=0,($C$23/0.4536*IF(ISNA(MY12),'Drive Train'!$F$16,'Drive Train'!$F$17)*4.448*$C$24/$C$26*$C$25*AG$6)*SIGN(BY13),BY13)</f>
        <v>0.89350858180984372</v>
      </c>
      <c r="EN13" s="2">
        <f>IF(PN13=0,($C$23/0.4536*IF(ISNA(MZ12),'Drive Train'!$F$16,'Drive Train'!$F$17)*4.448*$C$24/$C$26*$C$25*AH$6)*SIGN(BZ13),BZ13)</f>
        <v>0.89350858180984372</v>
      </c>
      <c r="EO13" s="2">
        <f>IF(PO13=0,($C$23/0.4536*IF(ISNA(NA12),'Drive Train'!$F$16,'Drive Train'!$F$17)*4.448*$C$24/$C$26*$C$25*AI$6)*SIGN(CA13),CA13)</f>
        <v>0.89350858180984372</v>
      </c>
      <c r="EP13" s="2">
        <f>IF(PP13=0,($C$23/0.4536*IF(ISNA(NB12),'Drive Train'!$F$16,'Drive Train'!$F$17)*4.448*$C$24/$C$26*$C$25*AJ$6)*SIGN(CB13),CB13)</f>
        <v>0.71480686544787508</v>
      </c>
      <c r="EQ13" s="2">
        <f>IF(PQ13=0,($C$23/0.4536*IF(ISNA(NC12),'Drive Train'!$F$16,'Drive Train'!$F$17)*4.448*$C$24/$C$26*$C$25*AK$6)*SIGN(CC13),CC13)</f>
        <v>0.71480686544787508</v>
      </c>
      <c r="ER13" s="2">
        <f>IF(PR13=0,($C$23/0.4536*IF(ISNA(ND12),'Drive Train'!$F$16,'Drive Train'!$F$17)*4.448*$C$24/$C$26*$C$25*AL$6)*SIGN(CD13),CD13)</f>
        <v>0.71480686544787508</v>
      </c>
      <c r="ES13" s="2">
        <f>IF(PS13=0,($C$23/0.4536*IF(ISNA(NE12),'Drive Train'!$F$16,'Drive Train'!$F$17)*4.448*$C$24/$C$26*$C$25*AM$6)*SIGN(CE13),CE13)</f>
        <v>0.71480686544787508</v>
      </c>
      <c r="ET13" s="61">
        <f t="shared" si="87"/>
        <v>0.2</v>
      </c>
      <c r="EU13" s="260">
        <f>MAX(MIN(IF(AND(OY12=1,NG13&lt;0),-1,1)*(DC13-$C$15)/($C$14-$C$15)*$C$12-$C$33*LO13/AO$6 -  OY12*$C$33,DY12),MAX(EU$8:EU12)*-1)</f>
        <v>0.75605985580303336</v>
      </c>
      <c r="EV13" s="260">
        <f>MAX(MIN(IF(AND(OZ12=1,NH13&lt;0),-1,1)*(DD13-$C$15)/($C$14-$C$15)*$C$12-$C$33*LP13/AP$6 -  OZ12*$C$33,DZ12),MAX(EV$8:EV12)*-1)</f>
        <v>0.86207310239508517</v>
      </c>
      <c r="EW13" s="260">
        <f>MAX(MIN(IF(AND(PA12=1,NI13&lt;0),-1,1)*(DE13-$C$15)/($C$14-$C$15)*$C$12-$C$33*LQ13/AQ$6 -  PA12*$C$33,EA12),MAX(EW$8:EW12)*-1)</f>
        <v>0.84977649543826705</v>
      </c>
      <c r="EX13" s="260">
        <f>MAX(MIN(IF(AND(PB12=1,NJ13&lt;0),-1,1)*(DF13-$C$15)/($C$14-$C$15)*$C$12-$C$33*LR13/AR$6 -  PB12*$C$33,EB12),MAX(EX$8:EX12)*-1)</f>
        <v>0.83264111272602304</v>
      </c>
      <c r="EY13" s="260">
        <f>MAX(MIN(IF(AND(PC12=1,NK13&lt;0),-1,1)*(DG13-$C$15)/($C$14-$C$15)*$C$12-$C$33*LS13/AS$6 -  PC12*$C$33,EC12),MAX(EY$8:EY12)*-1)</f>
        <v>0.81089302018411613</v>
      </c>
      <c r="EZ13" s="260">
        <f>MAX(MIN(IF(AND(PD12=1,NL13&lt;0),-1,1)*(DH13-$C$15)/($C$14-$C$15)*$C$12-$C$33*LT13/AT$6 -  PD12*$C$33,ED12),MAX(EZ$8:EZ12)*-1)</f>
        <v>0.78481851446796147</v>
      </c>
      <c r="FA13" s="260">
        <f>MAX(MIN(IF(AND(PE12=1,NM13&lt;0),-1,1)*(DI13-$C$15)/($C$14-$C$15)*$C$12-$C$33*LU13/AU$6 -  PE12*$C$33,EE12),MAX(FA$8:FA12)*-1)</f>
        <v>0.75475984779697369</v>
      </c>
      <c r="FB13" s="260">
        <f>MAX(MIN(IF(AND(PF12=1,NN13&lt;0),-1,1)*(DJ13-$C$15)/($C$14-$C$15)*$C$12-$C$33*LV13/AV$6 -  PF12*$C$33,EF12),MAX(FB$8:FB12)*-1)</f>
        <v>0.62097121515742049</v>
      </c>
      <c r="FC13" s="260">
        <f>MAX(MIN(IF(AND(PG12=1,NO13&lt;0),-1,1)*(DK13-$C$15)/($C$14-$C$15)*$C$12-$C$33*LW13/AW$6 -  PG12*$C$33,EG12),MAX(FC$8:FC12)*-1)</f>
        <v>0.55142243905978938</v>
      </c>
      <c r="FD13" s="260">
        <f>MAX(MIN(IF(AND(PH12=1,NP13&lt;0),-1,1)*(DL13-$C$15)/($C$14-$C$15)*$C$12-$C$33*LX13/AX$6 -  PH12*$C$33,EH12),MAX(FD$8:FD12)*-1)</f>
        <v>0.49588348836311991</v>
      </c>
      <c r="FE13" s="260">
        <f>MAX(MIN(IF(AND(PI12=1,NQ13&lt;0),-1,1)*(DM13-$C$15)/($C$14-$C$15)*$C$12-$C$33*LY13/AY$6 -  PI12*$C$33,EI12),MAX(FE$8:FE12)*-1)</f>
        <v>0.45050852864361873</v>
      </c>
      <c r="FF13" s="260">
        <f>MAX(MIN(IF(AND(PJ12=1,NR13&lt;0),-1,1)*(DN13-$C$15)/($C$14-$C$15)*$C$12-$C$33*LZ13/AZ$6 -  PJ12*$C$33,EJ12),MAX(FF$8:FF12)*-1)</f>
        <v>0.35603241916054623</v>
      </c>
      <c r="FG13" s="260">
        <f>MAX(MIN(IF(AND(PK12=1,NS13&lt;0),-1,1)*(DO13-$C$15)/($C$14-$C$15)*$C$12-$C$33*MA13/BA$6 -  PK12*$C$33,EK12),MAX(FG$8:FG12)*-1)</f>
        <v>0.43603790648904373</v>
      </c>
      <c r="FH13" s="260">
        <f>MAX(MIN(IF(AND(PL12=1,NT13&lt;0),-1,1)*(DP13-$C$15)/($C$14-$C$15)*$C$12-$C$33*MB13/BB$6 -  PL12*$C$33,EL12),MAX(FH$8:FH12)*-1)</f>
        <v>0.51604339381754116</v>
      </c>
      <c r="FI13" s="260">
        <f>MAX(MIN(IF(AND(PM12=1,NU13&lt;0),-1,1)*(DQ13-$C$15)/($C$14-$C$15)*$C$12-$C$33*MC13/BC$6 -  PM12*$C$33,EM12),MAX(FI$8:FI12)*-1)</f>
        <v>0.59604888114603849</v>
      </c>
      <c r="FJ13" s="260">
        <f>MAX(MIN(IF(AND(PN12=1,NV13&lt;0),-1,1)*(DR13-$C$15)/($C$14-$C$15)*$C$12-$C$33*MD13/BD$6 -  PN12*$C$33,EN12),MAX(FJ$8:FJ12)*-1)</f>
        <v>0.67605436847453604</v>
      </c>
      <c r="FK13" s="260">
        <f>MAX(MIN(IF(AND(PO12=1,NW13&lt;0),-1,1)*(DS13-$C$15)/($C$14-$C$15)*$C$12-$C$33*ME13/BE$6 -  PO12*$C$33,EO12),MAX(FK$8:FK12)*-1)</f>
        <v>0.75605985580303336</v>
      </c>
      <c r="FL13" s="260">
        <f>MAX(MIN(IF(AND(PP12=1,NX13&lt;0),-1,1)*(DT13-$C$15)/($C$14-$C$15)*$C$12-$C$33*MF13/BF$6 -  PP12*$C$33,EP12),MAX(FL$8:FL12)*-1)</f>
        <v>0.71480686544787508</v>
      </c>
      <c r="FM13" s="260">
        <f>MAX(MIN(IF(AND(PQ12=1,NY13&lt;0),-1,1)*(DU13-$C$15)/($C$14-$C$15)*$C$12-$C$33*MG13/BG$6 -  PQ12*$C$33,EQ12),MAX(FM$8:FM12)*-1)</f>
        <v>0.71480686544787508</v>
      </c>
      <c r="FN13" s="260">
        <f>MAX(MIN(IF(AND(PR12=1,NZ13&lt;0),-1,1)*(DV13-$C$15)/($C$14-$C$15)*$C$12-$C$33*MH13/BH$6 -  PR12*$C$33,ER12),MAX(FN$8:FN12)*-1)</f>
        <v>0.71480686544787508</v>
      </c>
      <c r="FO13" s="260">
        <f>MAX(MIN(IF(AND(PS12=1,OA13&lt;0),-1,1)*(DW13-$C$15)/($C$14-$C$15)*$C$12-$C$33*MI13/BI$6 -  PS12*$C$33,ES12),MAX(FO$8:FO12)*-1)</f>
        <v>0.71480686544787508</v>
      </c>
      <c r="FP13" s="61">
        <f t="shared" si="117"/>
        <v>0.2</v>
      </c>
      <c r="FQ13" s="261">
        <f>IF(AND(KS13=1,OY13=1),0,MIN((ABS(($C$14-$C$15)*EU13/$C$12/$C$25)+$C$15)/$C$25,DC13))</f>
        <v>50</v>
      </c>
      <c r="FR13" s="261">
        <f>IF(AND(KT13=1,OZ13=1),0,MIN((ABS(($C$14-$C$15)*EV13/$C$12/$C$25)+$C$15)/$C$25,DD13))</f>
        <v>50</v>
      </c>
      <c r="FS13" s="261">
        <f>IF(AND(KU13=1,PA13=1),0,MIN((ABS(($C$14-$C$15)*EW13/$C$12/$C$25)+$C$15)/$C$25,DE13))</f>
        <v>50</v>
      </c>
      <c r="FT13" s="261">
        <f>IF(AND(KV13=1,PB13=1),0,MIN((ABS(($C$14-$C$15)*EX13/$C$12/$C$25)+$C$15)/$C$25,DF13))</f>
        <v>50</v>
      </c>
      <c r="FU13" s="261">
        <f>IF(AND(KW13=1,PC13=1),0,MIN((ABS(($C$14-$C$15)*EY13/$C$12/$C$25)+$C$15)/$C$25,DG13))</f>
        <v>50</v>
      </c>
      <c r="FV13" s="261">
        <f>IF(AND(KX13=1,PD13=1),0,MIN((ABS(($C$14-$C$15)*EZ13/$C$12/$C$25)+$C$15)/$C$25,DH13))</f>
        <v>50</v>
      </c>
      <c r="FW13" s="261">
        <f>IF(AND(KY13=1,PE13=1),0,MIN((ABS(($C$14-$C$15)*FA13/$C$12/$C$25)+$C$15)/$C$25,DI13))</f>
        <v>50</v>
      </c>
      <c r="FX13" s="261">
        <f>IF(AND(KZ13=1,PF13=1),0,MIN((ABS(($C$14-$C$15)*FB13/$C$12/$C$25)+$C$15)/$C$25,DJ13))</f>
        <v>50</v>
      </c>
      <c r="FY13" s="261">
        <f>IF(AND(LA13=1,PG13=1),0,MIN((ABS(($C$14-$C$15)*FC13/$C$12/$C$25)+$C$15)/$C$25,DK13))</f>
        <v>50</v>
      </c>
      <c r="FZ13" s="261">
        <f>IF(AND(LB13=1,PH13=1),0,MIN((ABS(($C$14-$C$15)*FD13/$C$12/$C$25)+$C$15)/$C$25,DL13))</f>
        <v>46.547293807999566</v>
      </c>
      <c r="GA13" s="261">
        <f>IF(AND(LC13=1,PI13=1),0,MIN((ABS(($C$14-$C$15)*FE13/$C$12/$C$25)+$C$15)/$C$25,DM13))</f>
        <v>42.60650178559667</v>
      </c>
      <c r="GB13" s="261">
        <f>IF(AND(LD13=1,PJ13=1),0,MIN((ABS(($C$14-$C$15)*FF13/$C$12/$C$25)+$C$15)/$C$25,DN13))</f>
        <v>25</v>
      </c>
      <c r="GC13" s="261">
        <f>IF(AND(LE13=1,PK13=1),0,MIN((ABS(($C$14-$C$15)*FG13/$C$12/$C$25)+$C$15)/$C$25,DO13))</f>
        <v>30</v>
      </c>
      <c r="GD13" s="261">
        <f>IF(AND(LF13=1,PL13=1),0,MIN((ABS(($C$14-$C$15)*FH13/$C$12/$C$25)+$C$15)/$C$25,DP13))</f>
        <v>35</v>
      </c>
      <c r="GE13" s="261">
        <f>IF(AND(LG13=1,PM13=1),0,MIN((ABS(($C$14-$C$15)*FI13/$C$12/$C$25)+$C$15)/$C$25,DQ13))</f>
        <v>40</v>
      </c>
      <c r="GF13" s="261">
        <f>IF(AND(LH13=1,PN13=1),0,MIN((ABS(($C$14-$C$15)*FJ13/$C$12/$C$25)+$C$15)/$C$25,DR13))</f>
        <v>45</v>
      </c>
      <c r="GG13" s="261">
        <f>IF(AND(LI13=1,PO13=1),0,MIN((ABS(($C$14-$C$15)*FK13/$C$12/$C$25)+$C$15)/$C$25,DS13))</f>
        <v>50</v>
      </c>
      <c r="GH13" s="261">
        <f>IF(AND(LJ13=1,PP13=1),0,MIN((ABS(($C$14-$C$15)*FL13/$C$12/$C$25)+$C$15)/$C$25,DT13))</f>
        <v>55</v>
      </c>
      <c r="GI13" s="261">
        <f>IF(AND(LK13=1,PQ13=1),0,MIN((ABS(($C$14-$C$15)*FM13/$C$12/$C$25)+$C$15)/$C$25,DU13))</f>
        <v>60</v>
      </c>
      <c r="GJ13" s="261">
        <f>IF(AND(LL13=1,PR13=1),0,MIN((ABS(($C$14-$C$15)*FN13/$C$12/$C$25)+$C$15)/$C$25,DV13))</f>
        <v>65</v>
      </c>
      <c r="GK13" s="261">
        <f>IF(AND(LM13=1,PS13=1),0,MIN((ABS(($C$14-$C$15)*FO13/$C$12/$C$25)+$C$15)/$C$25,DW13))</f>
        <v>65.560677032278761</v>
      </c>
      <c r="GL13" s="61">
        <f t="shared" si="118"/>
        <v>0.2</v>
      </c>
      <c r="GM13" s="57">
        <f>IF(AND(KS12=1,OY12=1),0,EU13*$C$26/S$6/$C$24/$C$23*3.39*$C$25)</f>
        <v>17.558248560856875</v>
      </c>
      <c r="GN13" s="57">
        <f>IF(AND(KT12=1,OZ12=1),0,EV13*$C$26/T$6/$C$24/$C$23*3.39*$C$25)</f>
        <v>5.6056649934857399</v>
      </c>
      <c r="GO13" s="57">
        <f>IF(AND(KU12=1,PA12=1),0,EW13*$C$26/U$6/$C$24/$C$23*3.39*$C$25)</f>
        <v>8.3908866042738648</v>
      </c>
      <c r="GP13" s="57">
        <f>IF(AND(KV12=1,PB12=1),0,EX13*$C$26/V$6/$C$24/$C$23*3.39*$C$25)</f>
        <v>11.029093569682486</v>
      </c>
      <c r="GQ13" s="57">
        <f>IF(AND(KW12=1,PC12=1),0,EY13*$C$26/W$6/$C$24/$C$23*3.39*$C$25)</f>
        <v>13.475098044188609</v>
      </c>
      <c r="GR13" s="57">
        <f>IF(AND(KX12=1,PD12=1),0,EZ13*$C$26/X$6/$C$24/$C$23*3.39*$C$25)</f>
        <v>15.687965046432485</v>
      </c>
      <c r="GS13" s="57">
        <f>IF(AND(KY12=1,PE12=1),0,FA13*$C$26/Y$6/$C$24/$C$23*3.39*$C$25)</f>
        <v>17.631927983161042</v>
      </c>
      <c r="GT13" s="57">
        <f>IF(AND(KZ12=1,PF12=1),0,FB13*$C$26/Z$6/$C$24/$C$23*3.39*$C$25)</f>
        <v>16.600215604901067</v>
      </c>
      <c r="GU13" s="57">
        <f>IF(AND(LA12=1,PG12=1),0,FC13*$C$26/AA$6/$C$24/$C$23*3.39*$C$25)</f>
        <v>16.600215604901067</v>
      </c>
      <c r="GV13" s="57">
        <f>IF(AND(LB12=1,PH12=1),0,FD13*$C$26/AB$6/$C$24/$C$23*3.39*$C$25)</f>
        <v>16.600215604901067</v>
      </c>
      <c r="GW13" s="57">
        <f>IF(AND(LC12=1,PI12=1),0,FE13*$C$26/AC$6/$C$24/$C$23*3.39*$C$25)</f>
        <v>16.600215604901067</v>
      </c>
      <c r="GX13" s="57">
        <f>IF(AND(LD12=1,PJ12=1),0,FF13*$C$26/AD$6/$C$24/$C$23*3.39*$C$25)</f>
        <v>8.2682682638987064</v>
      </c>
      <c r="GY13" s="57">
        <f>IF(AND(LE12=1,PK12=1),0,FG13*$C$26/AE$6/$C$24/$C$23*3.39*$C$25)</f>
        <v>10.126264323290341</v>
      </c>
      <c r="GZ13" s="57">
        <f>IF(AND(LF12=1,PL12=1),0,FH13*$C$26/AF$6/$C$24/$C$23*3.39*$C$25)</f>
        <v>11.984260382681976</v>
      </c>
      <c r="HA13" s="57">
        <f>IF(AND(LG12=1,PM12=1),0,FI13*$C$26/AG$6/$C$24/$C$23*3.39*$C$25)</f>
        <v>13.842256442073609</v>
      </c>
      <c r="HB13" s="57">
        <f>IF(AND(LH12=1,PN12=1),0,FJ13*$C$26/AH$6/$C$24/$C$23*3.39*$C$25)</f>
        <v>15.700252501465245</v>
      </c>
      <c r="HC13" s="57">
        <f>IF(AND(LI12=1,PO12=1),0,FK13*$C$26/AI$6/$C$24/$C$23*3.39*$C$25)</f>
        <v>17.558248560856875</v>
      </c>
      <c r="HD13" s="57">
        <f>IF(AND(LJ12=1,PP12=1),0,FL13*$C$26/AJ$6/$C$24/$C$23*3.39*$C$25)</f>
        <v>16.600215604901067</v>
      </c>
      <c r="HE13" s="57">
        <f>IF(AND(LK12=1,PQ12=1),0,FM13*$C$26/AK$6/$C$24/$C$23*3.39*$C$25)</f>
        <v>16.600215604901067</v>
      </c>
      <c r="HF13" s="57">
        <f>IF(AND(LL12=1,PR12=1),0,FN13*$C$26/AL$6/$C$24/$C$23*3.39*$C$25)</f>
        <v>16.600215604901067</v>
      </c>
      <c r="HG13" s="57">
        <f>IF(AND(LM12=1,PS12=1),0,FO13*$C$26/AM$6/$C$24/$C$23*3.39*$C$25)</f>
        <v>16.600215604901067</v>
      </c>
      <c r="HH13" s="61">
        <f t="shared" si="119"/>
        <v>0.2</v>
      </c>
      <c r="HI13" s="57">
        <f t="shared" si="120"/>
        <v>17.558248560856875</v>
      </c>
      <c r="HJ13" s="57">
        <f t="shared" si="121"/>
        <v>5.6056649934857399</v>
      </c>
      <c r="HK13" s="57">
        <f t="shared" si="122"/>
        <v>8.3908866042738648</v>
      </c>
      <c r="HL13" s="57">
        <f t="shared" si="123"/>
        <v>11.029093569682486</v>
      </c>
      <c r="HM13" s="57">
        <f t="shared" si="124"/>
        <v>13.475098044188609</v>
      </c>
      <c r="HN13" s="57">
        <f t="shared" si="125"/>
        <v>15.687965046432485</v>
      </c>
      <c r="HO13" s="57">
        <f t="shared" si="126"/>
        <v>17.631927983161042</v>
      </c>
      <c r="HP13" s="57">
        <f t="shared" si="127"/>
        <v>16.600215604901067</v>
      </c>
      <c r="HQ13" s="57">
        <f t="shared" si="128"/>
        <v>16.600215604901067</v>
      </c>
      <c r="HR13" s="57">
        <f t="shared" si="129"/>
        <v>16.600215604901067</v>
      </c>
      <c r="HS13" s="57">
        <f t="shared" si="130"/>
        <v>16.600215604901067</v>
      </c>
      <c r="HT13" s="57">
        <f t="shared" si="131"/>
        <v>8.2682682638987064</v>
      </c>
      <c r="HU13" s="57">
        <f t="shared" si="132"/>
        <v>10.126264323290341</v>
      </c>
      <c r="HV13" s="57">
        <f t="shared" si="133"/>
        <v>11.984260382681976</v>
      </c>
      <c r="HW13" s="57">
        <f t="shared" si="134"/>
        <v>13.842256442073609</v>
      </c>
      <c r="HX13" s="57">
        <f t="shared" si="135"/>
        <v>15.700252501465245</v>
      </c>
      <c r="HY13" s="57">
        <f t="shared" si="136"/>
        <v>17.558248560856875</v>
      </c>
      <c r="HZ13" s="57">
        <f t="shared" si="137"/>
        <v>16.600215604901067</v>
      </c>
      <c r="IA13" s="57">
        <f t="shared" si="138"/>
        <v>16.600215604901067</v>
      </c>
      <c r="IB13" s="57">
        <f t="shared" si="139"/>
        <v>16.600215604901067</v>
      </c>
      <c r="IC13" s="57">
        <f t="shared" si="140"/>
        <v>16.600215604901067</v>
      </c>
      <c r="ID13" s="61">
        <f t="shared" si="141"/>
        <v>0.2</v>
      </c>
      <c r="IE13" s="57">
        <f t="shared" si="142"/>
        <v>8.82</v>
      </c>
      <c r="IF13" s="57">
        <f t="shared" si="143"/>
        <v>8.82</v>
      </c>
      <c r="IG13" s="57">
        <f t="shared" si="144"/>
        <v>8.82</v>
      </c>
      <c r="IH13" s="57">
        <f t="shared" si="145"/>
        <v>8.82</v>
      </c>
      <c r="II13" s="57">
        <f t="shared" si="146"/>
        <v>8.82</v>
      </c>
      <c r="IJ13" s="57">
        <f t="shared" si="147"/>
        <v>8.82</v>
      </c>
      <c r="IK13" s="57">
        <f t="shared" si="148"/>
        <v>8.82</v>
      </c>
      <c r="IL13" s="57">
        <f t="shared" si="149"/>
        <v>8.82</v>
      </c>
      <c r="IM13" s="57">
        <f t="shared" si="150"/>
        <v>8.82</v>
      </c>
      <c r="IN13" s="57">
        <f t="shared" si="151"/>
        <v>9.0547840210560295</v>
      </c>
      <c r="IO13" s="57">
        <f t="shared" si="152"/>
        <v>9.3227578785794272</v>
      </c>
      <c r="IP13" s="57">
        <f t="shared" si="153"/>
        <v>10.52</v>
      </c>
      <c r="IQ13" s="57">
        <f t="shared" si="154"/>
        <v>10.18</v>
      </c>
      <c r="IR13" s="57">
        <f t="shared" si="155"/>
        <v>9.84</v>
      </c>
      <c r="IS13" s="57">
        <f t="shared" si="156"/>
        <v>9.5</v>
      </c>
      <c r="IT13" s="57">
        <f t="shared" si="157"/>
        <v>9.16</v>
      </c>
      <c r="IU13" s="57">
        <f t="shared" si="158"/>
        <v>8.82</v>
      </c>
      <c r="IV13" s="57">
        <f t="shared" si="159"/>
        <v>8.48</v>
      </c>
      <c r="IW13" s="57">
        <f t="shared" si="160"/>
        <v>8.14</v>
      </c>
      <c r="IX13" s="57">
        <f t="shared" si="161"/>
        <v>7.8000000000000007</v>
      </c>
      <c r="IY13" s="57">
        <f t="shared" si="162"/>
        <v>7.761873961805045</v>
      </c>
      <c r="IZ13" s="61">
        <f t="shared" si="163"/>
        <v>0.2</v>
      </c>
      <c r="JA13" s="261">
        <f t="shared" si="238"/>
        <v>6</v>
      </c>
      <c r="JB13" s="261">
        <f t="shared" si="239"/>
        <v>6</v>
      </c>
      <c r="JC13" s="261">
        <f t="shared" si="240"/>
        <v>6</v>
      </c>
      <c r="JD13" s="261">
        <f t="shared" si="241"/>
        <v>6</v>
      </c>
      <c r="JE13" s="261">
        <f t="shared" si="242"/>
        <v>6</v>
      </c>
      <c r="JF13" s="261">
        <f t="shared" si="243"/>
        <v>6</v>
      </c>
      <c r="JG13" s="261">
        <f t="shared" si="244"/>
        <v>6</v>
      </c>
      <c r="JH13" s="261">
        <f t="shared" si="245"/>
        <v>6</v>
      </c>
      <c r="JI13" s="261">
        <f t="shared" si="246"/>
        <v>6</v>
      </c>
      <c r="JJ13" s="261">
        <f t="shared" si="247"/>
        <v>6</v>
      </c>
      <c r="JK13" s="261">
        <f t="shared" si="248"/>
        <v>6</v>
      </c>
      <c r="JL13" s="261">
        <f t="shared" si="249"/>
        <v>6</v>
      </c>
      <c r="JM13" s="261">
        <f t="shared" si="250"/>
        <v>6</v>
      </c>
      <c r="JN13" s="261">
        <f t="shared" si="251"/>
        <v>6</v>
      </c>
      <c r="JO13" s="261">
        <f t="shared" si="252"/>
        <v>6</v>
      </c>
      <c r="JP13" s="261">
        <f t="shared" si="253"/>
        <v>6</v>
      </c>
      <c r="JQ13" s="261">
        <f t="shared" si="254"/>
        <v>6</v>
      </c>
      <c r="JR13" s="261">
        <f t="shared" si="255"/>
        <v>6</v>
      </c>
      <c r="JS13" s="261">
        <f t="shared" si="256"/>
        <v>6</v>
      </c>
      <c r="JT13" s="261">
        <f t="shared" si="257"/>
        <v>6</v>
      </c>
      <c r="JU13" s="261">
        <f t="shared" si="258"/>
        <v>6</v>
      </c>
      <c r="JV13" s="61">
        <f t="shared" si="165"/>
        <v>0.2</v>
      </c>
      <c r="JW13" s="46">
        <f>IF(HI13&lt;=$C$42,1,0)</f>
        <v>0</v>
      </c>
      <c r="JX13" s="46">
        <f>IF(HJ13&lt;=$C$42,1,0)</f>
        <v>0</v>
      </c>
      <c r="JY13" s="46">
        <f>IF(HK13&lt;=$C$42,1,0)</f>
        <v>0</v>
      </c>
      <c r="JZ13" s="46">
        <f>IF(HL13&lt;=$C$42,1,0)</f>
        <v>0</v>
      </c>
      <c r="KA13" s="46">
        <f>IF(HM13&lt;=$C$42,1,0)</f>
        <v>0</v>
      </c>
      <c r="KB13" s="46">
        <f>IF(HN13&lt;=$C$42,1,0)</f>
        <v>0</v>
      </c>
      <c r="KC13" s="46">
        <f>IF(HO13&lt;=$C$42,1,0)</f>
        <v>0</v>
      </c>
      <c r="KD13" s="46">
        <f>IF(HP13&lt;=$C$42,1,0)</f>
        <v>0</v>
      </c>
      <c r="KE13" s="46">
        <f>IF(HQ13&lt;=$C$42,1,0)</f>
        <v>0</v>
      </c>
      <c r="KF13" s="46">
        <f>IF(HR13&lt;=$C$42,1,0)</f>
        <v>0</v>
      </c>
      <c r="KG13" s="46">
        <f>IF(HS13&lt;=$C$42,1,0)</f>
        <v>0</v>
      </c>
      <c r="KH13" s="46">
        <f>IF(HT13&lt;=$C$42,1,0)</f>
        <v>0</v>
      </c>
      <c r="KI13" s="46">
        <f>IF(HU13&lt;=$C$42,1,0)</f>
        <v>0</v>
      </c>
      <c r="KJ13" s="46">
        <f>IF(HV13&lt;=$C$42,1,0)</f>
        <v>0</v>
      </c>
      <c r="KK13" s="46">
        <f>IF(HW13&lt;=$C$42,1,0)</f>
        <v>0</v>
      </c>
      <c r="KL13" s="46">
        <f>IF(HX13&lt;=$C$42,1,0)</f>
        <v>0</v>
      </c>
      <c r="KM13" s="46">
        <f>IF(HY13&lt;=$C$42,1,0)</f>
        <v>0</v>
      </c>
      <c r="KN13" s="46">
        <f>IF(HZ13&lt;=$C$42,1,0)</f>
        <v>0</v>
      </c>
      <c r="KO13" s="46">
        <f>IF(IA13&lt;=$C$42,1,0)</f>
        <v>0</v>
      </c>
      <c r="KP13" s="46">
        <f>IF(IB13&lt;=$C$42,1,0)</f>
        <v>0</v>
      </c>
      <c r="KQ13" s="46">
        <f>IF(IC13&lt;=$C$42,1,0)</f>
        <v>0</v>
      </c>
      <c r="KR13" s="61">
        <f t="shared" si="166"/>
        <v>0.2</v>
      </c>
      <c r="KS13" s="1">
        <f>IF(OR(KS12=1,AND(OY13=1,LO13&lt;=$C$43)),1,0)</f>
        <v>0</v>
      </c>
      <c r="KT13" s="1">
        <f>IF(OR(KT12=1,AND(OZ13=1,LP13&lt;=$C$43)),1,0)</f>
        <v>0</v>
      </c>
      <c r="KU13" s="1">
        <f>IF(OR(KU12=1,AND(PA13=1,LQ13&lt;=$C$43)),1,0)</f>
        <v>0</v>
      </c>
      <c r="KV13" s="1">
        <f>IF(OR(KV12=1,AND(PB13=1,LR13&lt;=$C$43)),1,0)</f>
        <v>0</v>
      </c>
      <c r="KW13" s="1">
        <f>IF(OR(KW12=1,AND(PC13=1,LS13&lt;=$C$43)),1,0)</f>
        <v>0</v>
      </c>
      <c r="KX13" s="1">
        <f>IF(OR(KX12=1,AND(PD13=1,LT13&lt;=$C$43)),1,0)</f>
        <v>0</v>
      </c>
      <c r="KY13" s="1">
        <f>IF(OR(KY12=1,AND(PE13=1,LU13&lt;=$C$43)),1,0)</f>
        <v>0</v>
      </c>
      <c r="KZ13" s="1">
        <f>IF(OR(KZ12=1,AND(PF13=1,LV13&lt;=$C$43)),1,0)</f>
        <v>0</v>
      </c>
      <c r="LA13" s="1">
        <f>IF(OR(LA12=1,AND(PG13=1,LW13&lt;=$C$43)),1,0)</f>
        <v>0</v>
      </c>
      <c r="LB13" s="1">
        <f>IF(OR(LB12=1,AND(PH13=1,LX13&lt;=$C$43)),1,0)</f>
        <v>0</v>
      </c>
      <c r="LC13" s="1">
        <f>IF(OR(LC12=1,AND(PI13=1,LY13&lt;=$C$43)),1,0)</f>
        <v>0</v>
      </c>
      <c r="LD13" s="1">
        <f>IF(OR(LD12=1,AND(PJ13=1,LZ13&lt;=$C$43)),1,0)</f>
        <v>0</v>
      </c>
      <c r="LE13" s="1">
        <f>IF(OR(LE12=1,AND(PK13=1,MA13&lt;=$C$43)),1,0)</f>
        <v>0</v>
      </c>
      <c r="LF13" s="1">
        <f>IF(OR(LF12=1,AND(PL13=1,MB13&lt;=$C$43)),1,0)</f>
        <v>0</v>
      </c>
      <c r="LG13" s="1">
        <f>IF(OR(LG12=1,AND(PM13=1,MC13&lt;=$C$43)),1,0)</f>
        <v>0</v>
      </c>
      <c r="LH13" s="1">
        <f>IF(OR(LH12=1,AND(PN13=1,MD13&lt;=$C$43)),1,0)</f>
        <v>0</v>
      </c>
      <c r="LI13" s="1">
        <f>IF(OR(LI12=1,AND(PO13=1,ME13&lt;=$C$43)),1,0)</f>
        <v>0</v>
      </c>
      <c r="LJ13" s="1">
        <f>IF(OR(LJ12=1,AND(PP13=1,MF13&lt;=$C$43)),1,0)</f>
        <v>0</v>
      </c>
      <c r="LK13" s="1">
        <f>IF(OR(LK12=1,AND(PQ13=1,MG13&lt;=$C$43)),1,0)</f>
        <v>0</v>
      </c>
      <c r="LL13" s="1">
        <f>IF(OR(LL12=1,AND(PR13=1,MH13&lt;=$C$43)),1,0)</f>
        <v>0</v>
      </c>
      <c r="LM13" s="1">
        <f>IF(OR(LM12=1,AND(PS13=1,MI13&lt;=$C$43)),1,0)</f>
        <v>0</v>
      </c>
      <c r="LN13" s="61">
        <f t="shared" si="167"/>
        <v>0.2</v>
      </c>
      <c r="LO13" s="57">
        <f t="shared" si="168"/>
        <v>3.0728279612799594</v>
      </c>
      <c r="LP13" s="57">
        <f t="shared" si="169"/>
        <v>0.90307927421605272</v>
      </c>
      <c r="LQ13" s="57">
        <f t="shared" si="170"/>
        <v>1.3640021264127835</v>
      </c>
      <c r="LR13" s="57">
        <f t="shared" si="171"/>
        <v>1.8159373231779967</v>
      </c>
      <c r="LS13" s="57">
        <f t="shared" si="172"/>
        <v>2.2559518162809158</v>
      </c>
      <c r="LT13" s="57">
        <f t="shared" si="173"/>
        <v>2.6812301255023554</v>
      </c>
      <c r="LU13" s="57">
        <f t="shared" si="174"/>
        <v>3.0891025457606429</v>
      </c>
      <c r="LV13" s="57">
        <f t="shared" si="175"/>
        <v>2.9880388088821923</v>
      </c>
      <c r="LW13" s="57">
        <f t="shared" si="176"/>
        <v>2.9880388088821923</v>
      </c>
      <c r="LX13" s="57">
        <f t="shared" si="177"/>
        <v>2.9880388088821923</v>
      </c>
      <c r="LY13" s="57">
        <f t="shared" si="178"/>
        <v>2.9880388088821923</v>
      </c>
      <c r="LZ13" s="57">
        <f t="shared" si="179"/>
        <v>1.4470102655518928</v>
      </c>
      <c r="MA13" s="57">
        <f t="shared" si="180"/>
        <v>1.7721738046975066</v>
      </c>
      <c r="MB13" s="57">
        <f t="shared" si="181"/>
        <v>2.0973373438431198</v>
      </c>
      <c r="MC13" s="57">
        <f t="shared" si="182"/>
        <v>2.4225008829887322</v>
      </c>
      <c r="MD13" s="57">
        <f t="shared" si="183"/>
        <v>2.7476644221343465</v>
      </c>
      <c r="ME13" s="57">
        <f t="shared" si="184"/>
        <v>3.0728279612799594</v>
      </c>
      <c r="MF13" s="57">
        <f t="shared" si="185"/>
        <v>2.9880388088821923</v>
      </c>
      <c r="MG13" s="57">
        <f t="shared" si="186"/>
        <v>2.9880388088821923</v>
      </c>
      <c r="MH13" s="57">
        <f t="shared" si="187"/>
        <v>2.9880388088821923</v>
      </c>
      <c r="MI13" s="57">
        <f t="shared" si="188"/>
        <v>2.9880388088821923</v>
      </c>
      <c r="MJ13" s="61">
        <f t="shared" si="189"/>
        <v>0.2</v>
      </c>
      <c r="MK13" s="57" t="e">
        <f t="shared" si="259"/>
        <v>#N/A</v>
      </c>
      <c r="ML13" s="57" t="e">
        <f t="shared" si="260"/>
        <v>#N/A</v>
      </c>
      <c r="MM13" s="57" t="e">
        <f t="shared" si="261"/>
        <v>#N/A</v>
      </c>
      <c r="MN13" s="57" t="e">
        <f t="shared" si="262"/>
        <v>#N/A</v>
      </c>
      <c r="MO13" s="57" t="e">
        <f t="shared" si="263"/>
        <v>#N/A</v>
      </c>
      <c r="MP13" s="57" t="e">
        <f t="shared" si="264"/>
        <v>#N/A</v>
      </c>
      <c r="MQ13" s="57" t="e">
        <f t="shared" si="265"/>
        <v>#N/A</v>
      </c>
      <c r="MR13" s="57">
        <f t="shared" si="266"/>
        <v>3</v>
      </c>
      <c r="MS13" s="57">
        <f t="shared" si="267"/>
        <v>3</v>
      </c>
      <c r="MT13" s="57">
        <f t="shared" si="268"/>
        <v>3</v>
      </c>
      <c r="MU13" s="57">
        <f t="shared" si="269"/>
        <v>3</v>
      </c>
      <c r="MV13" s="57" t="e">
        <f t="shared" si="270"/>
        <v>#N/A</v>
      </c>
      <c r="MW13" s="57" t="e">
        <f t="shared" si="271"/>
        <v>#N/A</v>
      </c>
      <c r="MX13" s="57" t="e">
        <f t="shared" si="272"/>
        <v>#N/A</v>
      </c>
      <c r="MY13" s="57" t="e">
        <f t="shared" si="273"/>
        <v>#N/A</v>
      </c>
      <c r="MZ13" s="57" t="e">
        <f t="shared" si="274"/>
        <v>#N/A</v>
      </c>
      <c r="NA13" s="57" t="e">
        <f t="shared" si="275"/>
        <v>#N/A</v>
      </c>
      <c r="NB13" s="57">
        <f t="shared" si="276"/>
        <v>3</v>
      </c>
      <c r="NC13" s="57">
        <f t="shared" si="277"/>
        <v>3</v>
      </c>
      <c r="ND13" s="57">
        <f t="shared" si="278"/>
        <v>3</v>
      </c>
      <c r="NE13" s="57">
        <f t="shared" si="279"/>
        <v>3</v>
      </c>
      <c r="NF13" s="61">
        <f t="shared" si="211"/>
        <v>0.2</v>
      </c>
      <c r="NG13" s="261">
        <f>IF(OY12=0,MIN('Drive Train'!$F$35-FQ12*$C$26*'Drive Train'!$F$38,NG12+$C$41)-$C$7,IF(LO12-1&lt;=0,0,IF($C$39=Motors!$C$29,MAX(MAX(NG$8:NG12)*-1,NG12-$C$41),MAX(0,MAX(NG$8:NG12)*-1,NG12-$C$41))))</f>
        <v>8.82</v>
      </c>
      <c r="NH13" s="261">
        <f>IF(OZ12=0,MIN('Drive Train'!$F$35-FR12*$C$26*'Drive Train'!$F$38,NH12+$C$41)-$C$7,IF(LP12-1&lt;=0,0,IF($C$39=Motors!$C$29,MAX(MAX(NH$8:NH12)*-1,NH12-$C$41),MAX(0,MAX(NH$8:NH12)*-1,NH12-$C$41))))</f>
        <v>8.82</v>
      </c>
      <c r="NI13" s="261">
        <f>IF(PA12=0,MIN('Drive Train'!$F$35-FS12*$C$26*'Drive Train'!$F$38,NI12+$C$41)-$C$7,IF(LQ12-1&lt;=0,0,IF($C$39=Motors!$C$29,MAX(MAX(NI$8:NI12)*-1,NI12-$C$41),MAX(0,MAX(NI$8:NI12)*-1,NI12-$C$41))))</f>
        <v>8.82</v>
      </c>
      <c r="NJ13" s="261">
        <f>IF(PB12=0,MIN('Drive Train'!$F$35-FT12*$C$26*'Drive Train'!$F$38,NJ12+$C$41)-$C$7,IF(LR12-1&lt;=0,0,IF($C$39=Motors!$C$29,MAX(MAX(NJ$8:NJ12)*-1,NJ12-$C$41),MAX(0,MAX(NJ$8:NJ12)*-1,NJ12-$C$41))))</f>
        <v>8.82</v>
      </c>
      <c r="NK13" s="261">
        <f>IF(PC12=0,MIN('Drive Train'!$F$35-FU12*$C$26*'Drive Train'!$F$38,NK12+$C$41)-$C$7,IF(LS12-1&lt;=0,0,IF($C$39=Motors!$C$29,MAX(MAX(NK$8:NK12)*-1,NK12-$C$41),MAX(0,MAX(NK$8:NK12)*-1,NK12-$C$41))))</f>
        <v>8.82</v>
      </c>
      <c r="NL13" s="261">
        <f>IF(PD12=0,MIN('Drive Train'!$F$35-FV12*$C$26*'Drive Train'!$F$38,NL12+$C$41)-$C$7,IF(LT12-1&lt;=0,0,IF($C$39=Motors!$C$29,MAX(MAX(NL$8:NL12)*-1,NL12-$C$41),MAX(0,MAX(NL$8:NL12)*-1,NL12-$C$41))))</f>
        <v>8.82</v>
      </c>
      <c r="NM13" s="261">
        <f>IF(PE12=0,MIN('Drive Train'!$F$35-FW12*$C$26*'Drive Train'!$F$38,NM12+$C$41)-$C$7,IF(LU12-1&lt;=0,0,IF($C$39=Motors!$C$29,MAX(MAX(NM$8:NM12)*-1,NM12-$C$41),MAX(0,MAX(NM$8:NM12)*-1,NM12-$C$41))))</f>
        <v>8.82</v>
      </c>
      <c r="NN13" s="261">
        <f>IF(PF12=0,MIN('Drive Train'!$F$35-FX12*$C$26*'Drive Train'!$F$38,NN12+$C$41)-$C$7,IF(LV12-1&lt;=0,0,IF($C$39=Motors!$C$29,MAX(MAX(NN$8:NN12)*-1,NN12-$C$41),MAX(0,MAX(NN$8:NN12)*-1,NN12-$C$41))))</f>
        <v>8.82</v>
      </c>
      <c r="NO13" s="261">
        <f>IF(PG12=0,MIN('Drive Train'!$F$35-FY12*$C$26*'Drive Train'!$F$38,NO12+$C$41)-$C$7,IF(LW12-1&lt;=0,0,IF($C$39=Motors!$C$29,MAX(MAX(NO$8:NO12)*-1,NO12-$C$41),MAX(0,MAX(NO$8:NO12)*-1,NO12-$C$41))))</f>
        <v>8.82</v>
      </c>
      <c r="NP13" s="261">
        <f>IF(PH12=0,MIN('Drive Train'!$F$35-FZ12*$C$26*'Drive Train'!$F$38,NP12+$C$41)-$C$7,IF(LX12-1&lt;=0,0,IF($C$39=Motors!$C$29,MAX(MAX(NP$8:NP12)*-1,NP12-$C$41),MAX(0,MAX(NP$8:NP12)*-1,NP12-$C$41))))</f>
        <v>9.0547840210560295</v>
      </c>
      <c r="NQ13" s="261">
        <f>IF(PI12=0,MIN('Drive Train'!$F$35-GA12*$C$26*'Drive Train'!$F$38,NQ12+$C$41)-$C$7,IF(LY12-1&lt;=0,0,IF($C$39=Motors!$C$29,MAX(MAX(NQ$8:NQ12)*-1,NQ12-$C$41),MAX(0,MAX(NQ$8:NQ12)*-1,NQ12-$C$41))))</f>
        <v>9.3227578785794272</v>
      </c>
      <c r="NR13" s="261">
        <f>IF(PJ12=0,MIN('Drive Train'!$F$35-GB12*$C$26*'Drive Train'!$F$38,NR12+$C$41)-$C$7,IF(LZ12-1&lt;=0,0,IF($C$39=Motors!$C$29,MAX(MAX(NR$8:NR12)*-1,NR12-$C$41),MAX(0,MAX(NR$8:NR12)*-1,NR12-$C$41))))</f>
        <v>10.52</v>
      </c>
      <c r="NS13" s="261">
        <f>IF(PK12=0,MIN('Drive Train'!$F$35-GC12*$C$26*'Drive Train'!$F$38,NS12+$C$41)-$C$7,IF(MA12-1&lt;=0,0,IF($C$39=Motors!$C$29,MAX(MAX(NS$8:NS12)*-1,NS12-$C$41),MAX(0,MAX(NS$8:NS12)*-1,NS12-$C$41))))</f>
        <v>10.18</v>
      </c>
      <c r="NT13" s="261">
        <f>IF(PL12=0,MIN('Drive Train'!$F$35-GD12*$C$26*'Drive Train'!$F$38,NT12+$C$41)-$C$7,IF(MB12-1&lt;=0,0,IF($C$39=Motors!$C$29,MAX(MAX(NT$8:NT12)*-1,NT12-$C$41),MAX(0,MAX(NT$8:NT12)*-1,NT12-$C$41))))</f>
        <v>9.84</v>
      </c>
      <c r="NU13" s="261">
        <f>IF(PM12=0,MIN('Drive Train'!$F$35-GE12*$C$26*'Drive Train'!$F$38,NU12+$C$41)-$C$7,IF(MC12-1&lt;=0,0,IF($C$39=Motors!$C$29,MAX(MAX(NU$8:NU12)*-1,NU12-$C$41),MAX(0,MAX(NU$8:NU12)*-1,NU12-$C$41))))</f>
        <v>9.5</v>
      </c>
      <c r="NV13" s="261">
        <f>IF(PN12=0,MIN('Drive Train'!$F$35-GF12*$C$26*'Drive Train'!$F$38,NV12+$C$41)-$C$7,IF(MD12-1&lt;=0,0,IF($C$39=Motors!$C$29,MAX(MAX(NV$8:NV12)*-1,NV12-$C$41),MAX(0,MAX(NV$8:NV12)*-1,NV12-$C$41))))</f>
        <v>9.16</v>
      </c>
      <c r="NW13" s="261">
        <f>IF(PO12=0,MIN('Drive Train'!$F$35-GG12*$C$26*'Drive Train'!$F$38,NW12+$C$41)-$C$7,IF(ME12-1&lt;=0,0,IF($C$39=Motors!$C$29,MAX(MAX(NW$8:NW12)*-1,NW12-$C$41),MAX(0,MAX(NW$8:NW12)*-1,NW12-$C$41))))</f>
        <v>8.82</v>
      </c>
      <c r="NX13" s="261">
        <f>IF(PP12=0,MIN('Drive Train'!$F$35-GH12*$C$26*'Drive Train'!$F$38,NX12+$C$41)-$C$7,IF(MF12-1&lt;=0,0,IF($C$39=Motors!$C$29,MAX(MAX(NX$8:NX12)*-1,NX12-$C$41),MAX(0,MAX(NX$8:NX12)*-1,NX12-$C$41))))</f>
        <v>8.48</v>
      </c>
      <c r="NY13" s="261">
        <f>IF(PQ12=0,MIN('Drive Train'!$F$35-GI12*$C$26*'Drive Train'!$F$38,NY12+$C$41)-$C$7,IF(MG12-1&lt;=0,0,IF($C$39=Motors!$C$29,MAX(MAX(NY$8:NY12)*-1,NY12-$C$41),MAX(0,MAX(NY$8:NY12)*-1,NY12-$C$41))))</f>
        <v>8.14</v>
      </c>
      <c r="NZ13" s="261">
        <f>IF(PR12=0,MIN('Drive Train'!$F$35-GJ12*$C$26*'Drive Train'!$F$38,NZ12+$C$41)-$C$7,IF(MH12-1&lt;=0,0,IF($C$39=Motors!$C$29,MAX(MAX(NZ$8:NZ12)*-1,NZ12-$C$41),MAX(0,MAX(NZ$8:NZ12)*-1,NZ12-$C$41))))</f>
        <v>7.8000000000000007</v>
      </c>
      <c r="OA13" s="261">
        <f>IF(PS12=0,MIN('Drive Train'!$F$35-GK12*$C$26*'Drive Train'!$F$38,OA12+$C$41)-$C$7,IF(MI12-1&lt;=0,0,IF($C$39=Motors!$C$29,MAX(MAX(OA$8:OA12)*-1,OA12-$C$41),MAX(0,MAX(OA$8:OA12)*-1,OA12-$C$41))))</f>
        <v>7.761873961805045</v>
      </c>
      <c r="OB13" s="61">
        <f t="shared" si="212"/>
        <v>0.2</v>
      </c>
      <c r="OC13" s="261">
        <f>'Drive Train'!$F$35-FQ13*$C$26*'Drive Train'!$F$38</f>
        <v>9</v>
      </c>
      <c r="OD13" s="261">
        <f>'Drive Train'!$F$35-FR13*$C$26*'Drive Train'!$F$38</f>
        <v>9</v>
      </c>
      <c r="OE13" s="261">
        <f>'Drive Train'!$F$35-FS13*$C$26*'Drive Train'!$F$38</f>
        <v>9</v>
      </c>
      <c r="OF13" s="261">
        <f>'Drive Train'!$F$35-FT13*$C$26*'Drive Train'!$F$38</f>
        <v>9</v>
      </c>
      <c r="OG13" s="261">
        <f>'Drive Train'!$F$35-FU13*$C$26*'Drive Train'!$F$38</f>
        <v>9</v>
      </c>
      <c r="OH13" s="261">
        <f>'Drive Train'!$F$35-FV13*$C$26*'Drive Train'!$F$38</f>
        <v>9</v>
      </c>
      <c r="OI13" s="261">
        <f>'Drive Train'!$F$35-FW13*$C$26*'Drive Train'!$F$38</f>
        <v>9</v>
      </c>
      <c r="OJ13" s="261">
        <f>'Drive Train'!$F$35-FX13*$C$26*'Drive Train'!$F$38</f>
        <v>9</v>
      </c>
      <c r="OK13" s="261">
        <f>'Drive Train'!$F$35-FY13*$C$26*'Drive Train'!$F$38</f>
        <v>9</v>
      </c>
      <c r="OL13" s="261">
        <f>'Drive Train'!$F$35-FZ13*$C$26*'Drive Train'!$F$38</f>
        <v>9.2347840210560292</v>
      </c>
      <c r="OM13" s="261">
        <f>'Drive Train'!$F$35-GA13*$C$26*'Drive Train'!$F$38</f>
        <v>9.5027578785794269</v>
      </c>
      <c r="ON13" s="261">
        <f>'Drive Train'!$F$35-GB13*$C$26*'Drive Train'!$F$38</f>
        <v>10.7</v>
      </c>
      <c r="OO13" s="261">
        <f>'Drive Train'!$F$35-GC13*$C$26*'Drive Train'!$F$38</f>
        <v>10.36</v>
      </c>
      <c r="OP13" s="261">
        <f>'Drive Train'!$F$35-GD13*$C$26*'Drive Train'!$F$38</f>
        <v>10.02</v>
      </c>
      <c r="OQ13" s="261">
        <f>'Drive Train'!$F$35-GE13*$C$26*'Drive Train'!$F$38</f>
        <v>9.68</v>
      </c>
      <c r="OR13" s="261">
        <f>'Drive Train'!$F$35-GF13*$C$26*'Drive Train'!$F$38</f>
        <v>9.34</v>
      </c>
      <c r="OS13" s="261">
        <f>'Drive Train'!$F$35-GG13*$C$26*'Drive Train'!$F$38</f>
        <v>9</v>
      </c>
      <c r="OT13" s="261">
        <f>'Drive Train'!$F$35-GH13*$C$26*'Drive Train'!$F$38</f>
        <v>8.66</v>
      </c>
      <c r="OU13" s="261">
        <f>'Drive Train'!$F$35-GI13*$C$26*'Drive Train'!$F$38</f>
        <v>8.32</v>
      </c>
      <c r="OV13" s="261">
        <f>'Drive Train'!$F$35-GJ13*$C$26*'Drive Train'!$F$38</f>
        <v>7.98</v>
      </c>
      <c r="OW13" s="261">
        <f>'Drive Train'!$F$35-GK13*$C$26*'Drive Train'!$F$38</f>
        <v>7.9418739618050447</v>
      </c>
      <c r="OX13" s="61">
        <f t="shared" si="213"/>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8">
        <f t="shared" si="214"/>
        <v>0.2</v>
      </c>
      <c r="PU13" s="57">
        <f t="shared" si="215"/>
        <v>0.38824541922817035</v>
      </c>
      <c r="PV13" s="57">
        <f t="shared" si="216"/>
        <v>0.11297784116164451</v>
      </c>
      <c r="PW13" s="57">
        <f t="shared" si="217"/>
        <v>0.17082489329690773</v>
      </c>
      <c r="PX13" s="57">
        <f t="shared" si="218"/>
        <v>0.22777315967855005</v>
      </c>
      <c r="PY13" s="57">
        <f t="shared" si="219"/>
        <v>0.28352927480709678</v>
      </c>
      <c r="PZ13" s="57">
        <f t="shared" si="220"/>
        <v>0.337811530662528</v>
      </c>
      <c r="QA13" s="57">
        <f t="shared" si="221"/>
        <v>0.39035260728742521</v>
      </c>
      <c r="QB13" s="57">
        <f t="shared" si="222"/>
        <v>0.38512500203370481</v>
      </c>
      <c r="QC13" s="57">
        <f t="shared" si="223"/>
        <v>0.38512500203370481</v>
      </c>
      <c r="QD13" s="57">
        <f t="shared" si="224"/>
        <v>0.38512500203370481</v>
      </c>
      <c r="QE13" s="57">
        <f t="shared" si="225"/>
        <v>0.38512500203370481</v>
      </c>
      <c r="QF13" s="57">
        <f t="shared" si="226"/>
        <v>0.18282673623636581</v>
      </c>
      <c r="QG13" s="57">
        <f t="shared" si="227"/>
        <v>0.2239104728347267</v>
      </c>
      <c r="QH13" s="57">
        <f t="shared" si="228"/>
        <v>0.26499420943308766</v>
      </c>
      <c r="QI13" s="57">
        <f t="shared" si="229"/>
        <v>0.30607794603144844</v>
      </c>
      <c r="QJ13" s="57">
        <f t="shared" si="230"/>
        <v>0.34716168262980945</v>
      </c>
      <c r="QK13" s="57">
        <f t="shared" si="231"/>
        <v>0.38824541922817035</v>
      </c>
      <c r="QL13" s="57">
        <f t="shared" si="232"/>
        <v>0.38512500203370481</v>
      </c>
      <c r="QM13" s="57">
        <f t="shared" si="233"/>
        <v>0.38512500203370481</v>
      </c>
      <c r="QN13" s="57">
        <f t="shared" si="234"/>
        <v>0.38512500203370481</v>
      </c>
      <c r="QO13" s="57">
        <f t="shared" si="235"/>
        <v>0.38512500203370481</v>
      </c>
      <c r="QP13" s="61">
        <f t="shared" si="236"/>
        <v>0.2</v>
      </c>
      <c r="QQ13" s="57">
        <f>MIN(FQ13,$C$16)*$C$17*1000/60/60/$C$25</f>
        <v>0.70317162838191627</v>
      </c>
      <c r="QR13" s="57">
        <f>MIN(FR13,$C$16)*$C$17*1000/60/60/$C$25</f>
        <v>0.70317162838191627</v>
      </c>
      <c r="QS13" s="57">
        <f>MIN(FS13,$C$16)*$C$17*1000/60/60/$C$25</f>
        <v>0.70317162838191627</v>
      </c>
      <c r="QT13" s="57">
        <f>MIN(FT13,$C$16)*$C$17*1000/60/60/$C$25</f>
        <v>0.70317162838191627</v>
      </c>
      <c r="QU13" s="57">
        <f>MIN(FU13,$C$16)*$C$17*1000/60/60/$C$25</f>
        <v>0.70317162838191627</v>
      </c>
      <c r="QV13" s="57">
        <f>MIN(FV13,$C$16)*$C$17*1000/60/60/$C$25</f>
        <v>0.70317162838191627</v>
      </c>
      <c r="QW13" s="57">
        <f>MIN(FW13,$C$16)*$C$17*1000/60/60/$C$25</f>
        <v>0.70317162838191627</v>
      </c>
      <c r="QX13" s="57">
        <f>MIN(FX13,$C$16)*$C$17*1000/60/60/$C$25</f>
        <v>0.70317162838191627</v>
      </c>
      <c r="QY13" s="57">
        <f>MIN(FY13,$C$16)*$C$17*1000/60/60/$C$25</f>
        <v>0.70317162838191627</v>
      </c>
      <c r="QZ13" s="57">
        <f>MIN(FZ13,$C$16)*$C$17*1000/60/60/$C$25</f>
        <v>0.65461472767485085</v>
      </c>
      <c r="RA13" s="57">
        <f>MIN(GA13,$C$16)*$C$17*1000/60/60/$C$25</f>
        <v>0.5991936648047006</v>
      </c>
      <c r="RB13" s="57">
        <f>MIN(GB13,$C$16)*$C$17*1000/60/60/$C$25</f>
        <v>0.35158581419095813</v>
      </c>
      <c r="RC13" s="57">
        <f>MIN(GC13,$C$16)*$C$17*1000/60/60/$C$25</f>
        <v>0.4219029770291497</v>
      </c>
      <c r="RD13" s="57">
        <f>MIN(GD13,$C$16)*$C$17*1000/60/60/$C$25</f>
        <v>0.49222013986734142</v>
      </c>
      <c r="RE13" s="57">
        <f>MIN(GE13,$C$16)*$C$17*1000/60/60/$C$25</f>
        <v>0.56253730270553304</v>
      </c>
      <c r="RF13" s="57">
        <f>MIN(GF13,$C$16)*$C$17*1000/60/60/$C$25</f>
        <v>0.6328544655437246</v>
      </c>
      <c r="RG13" s="57">
        <f>MIN(GG13,$C$16)*$C$17*1000/60/60/$C$25</f>
        <v>0.70317162838191627</v>
      </c>
      <c r="RH13" s="57">
        <f>MIN(GH13,$C$16)*$C$17*1000/60/60/$C$25</f>
        <v>0.70317162838191627</v>
      </c>
      <c r="RI13" s="57">
        <f>MIN(GI13,$C$16)*$C$17*1000/60/60/$C$25</f>
        <v>0.70317162838191627</v>
      </c>
      <c r="RJ13" s="57">
        <f>MIN(GJ13,$C$16)*$C$17*1000/60/60/$C$25</f>
        <v>0.70317162838191627</v>
      </c>
      <c r="RK13" s="57">
        <f>MIN(GK13,$C$16)*$C$17*1000/60/60/$C$25</f>
        <v>0.70317162838191627</v>
      </c>
      <c r="RL13" s="148">
        <f t="shared" si="237"/>
        <v>0.2</v>
      </c>
    </row>
    <row r="14" spans="1:480" x14ac:dyDescent="0.2">
      <c r="A14" s="7"/>
      <c r="B14" s="70" t="s">
        <v>8</v>
      </c>
      <c r="C14" s="74">
        <f>(VLOOKUP('Drive Train'!$D$4,Motors!$B$6:$I$26,6,FALSE))*C9</f>
        <v>133.40166666666667</v>
      </c>
      <c r="D14" s="5"/>
      <c r="E14" s="6"/>
      <c r="P14" s="5"/>
      <c r="R14" s="63">
        <f t="shared" si="113"/>
        <v>0.24000000000000002</v>
      </c>
      <c r="S14" s="2">
        <f>NG14/'Drive Train'!$F$35</f>
        <v>0.71129032258064517</v>
      </c>
      <c r="T14" s="2">
        <f>NH14/'Drive Train'!$F$35</f>
        <v>0.71129032258064517</v>
      </c>
      <c r="U14" s="2">
        <f>NI14/'Drive Train'!$F$35</f>
        <v>0.71129032258064517</v>
      </c>
      <c r="V14" s="2">
        <f>NJ14/'Drive Train'!$F$35</f>
        <v>0.71129032258064517</v>
      </c>
      <c r="W14" s="2">
        <f>NK14/'Drive Train'!$F$35</f>
        <v>0.71129032258064517</v>
      </c>
      <c r="X14" s="2">
        <f>NL14/'Drive Train'!$F$35</f>
        <v>0.71129032258064517</v>
      </c>
      <c r="Y14" s="2">
        <f>NM14/'Drive Train'!$F$35</f>
        <v>0.71129032258064517</v>
      </c>
      <c r="Z14" s="2">
        <f>NN14/'Drive Train'!$F$35</f>
        <v>0.71129032258064517</v>
      </c>
      <c r="AA14" s="2">
        <f>NO14/'Drive Train'!$F$35</f>
        <v>0.71129032258064517</v>
      </c>
      <c r="AB14" s="2">
        <f>NP14/'Drive Train'!$F$35</f>
        <v>0.73022451782709918</v>
      </c>
      <c r="AC14" s="2">
        <f>NQ14/'Drive Train'!$F$35</f>
        <v>0.75183531278866345</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0.62903225806451613</v>
      </c>
      <c r="AM14" s="2">
        <f>OA14/'Drive Train'!$F$35</f>
        <v>0.62595757756492298</v>
      </c>
      <c r="AN14" s="61">
        <f t="shared" si="114"/>
        <v>0.24000000000000002</v>
      </c>
      <c r="AO14" s="46">
        <f>LO14*12*60/(PI() * 'Drive Train'!$F$15)/S$6*ABS(S14)</f>
        <v>1098.9466723654591</v>
      </c>
      <c r="AP14" s="46">
        <f>LP14*12*60/(PI() * 'Drive Train'!$F$15)/T$6*ABS(T14)</f>
        <v>91.884297225479202</v>
      </c>
      <c r="AQ14" s="46">
        <f>LQ14*12*60/(PI() * 'Drive Train'!$F$15)/U$6*ABS(U14)</f>
        <v>210.36619336585457</v>
      </c>
      <c r="AR14" s="46">
        <f>LR14*12*60/(PI() * 'Drive Train'!$F$15)/V$6*ABS(V14)</f>
        <v>374.75674592850902</v>
      </c>
      <c r="AS14" s="46">
        <f>LS14*12*60/(PI() * 'Drive Train'!$F$15)/W$6*ABS(W14)</f>
        <v>582.18336134189383</v>
      </c>
      <c r="AT14" s="46">
        <f>LT14*12*60/(PI() * 'Drive Train'!$F$15)/X$6*ABS(X14)</f>
        <v>829.04412021893586</v>
      </c>
      <c r="AU14" s="46">
        <f>LU14*12*60/(PI() * 'Drive Train'!$F$15)/Y$6*ABS(Y14)</f>
        <v>1111.0875527428652</v>
      </c>
      <c r="AV14" s="46">
        <f>LV14*12*60/(PI() * 'Drive Train'!$F$15)/Z$6*ABS(Z14)</f>
        <v>1223.7568963000144</v>
      </c>
      <c r="AW14" s="46">
        <f>LW14*12*60/(PI() * 'Drive Train'!$F$15)/AA$6*ABS(AA14)</f>
        <v>1378.1046129504666</v>
      </c>
      <c r="AX14" s="46">
        <f>LX14*12*60/(PI() * 'Drive Train'!$F$15)/AB$6*ABS(AB14)</f>
        <v>1573.2454497846363</v>
      </c>
      <c r="AY14" s="46">
        <f>LY14*12*60/(PI() * 'Drive Train'!$F$15)/AC$6*ABS(AC14)</f>
        <v>1782.9510681154325</v>
      </c>
      <c r="AZ14" s="46">
        <f>LZ14*12*60/(PI() * 'Drive Train'!$F$15)/AD$6*ABS(AD14)</f>
        <v>617.24437248772472</v>
      </c>
      <c r="BA14" s="46">
        <f>MA14*12*60/(PI() * 'Drive Train'!$F$15)/AE$6*ABS(AE14)</f>
        <v>731.51608129715771</v>
      </c>
      <c r="BB14" s="46">
        <f>MB14*12*60/(PI() * 'Drive Train'!$F$15)/AF$6*ABS(AF14)</f>
        <v>836.82216568964736</v>
      </c>
      <c r="BC14" s="46">
        <f>MC14*12*60/(PI() * 'Drive Train'!$F$15)/AG$6*ABS(AG14)</f>
        <v>933.16262566519401</v>
      </c>
      <c r="BD14" s="46">
        <f>MD14*12*60/(PI() * 'Drive Train'!$F$15)/AH$6*ABS(AH14)</f>
        <v>1020.5374612237982</v>
      </c>
      <c r="BE14" s="46">
        <f>ME14*12*60/(PI() * 'Drive Train'!$F$15)/AI$6*ABS(AI14)</f>
        <v>1098.9466723654591</v>
      </c>
      <c r="BF14" s="46">
        <f>MF14*12*60/(PI() * 'Drive Train'!$F$15)/AJ$6*ABS(AJ14)</f>
        <v>1022.1277362524745</v>
      </c>
      <c r="BG14" s="46">
        <f>MG14*12*60/(PI() * 'Drive Train'!$F$15)/AK$6*ABS(AK14)</f>
        <v>981.14619965744612</v>
      </c>
      <c r="BH14" s="46">
        <f>MH14*12*60/(PI() * 'Drive Train'!$F$15)/AL$6*ABS(AL14)</f>
        <v>940.16466306241762</v>
      </c>
      <c r="BI14" s="46">
        <f>MI14*12*60/(PI() * 'Drive Train'!$F$15)/AM$6*ABS(AM14)</f>
        <v>935.56918179915283</v>
      </c>
      <c r="BJ14" s="61">
        <f t="shared" si="62"/>
        <v>0.24000000000000002</v>
      </c>
      <c r="BK14" s="2">
        <f>IF(OR(KS13=1,AND($C$39=Motors!$C$31,OY13=1)),0,IF(NG14=0,-(CG13+$C$15)/($C$14-$C$15)*$C$12,($C$11*S14-AO14)/($C$11*S14)*$C$12*S14))</f>
        <v>1.2333415274948698</v>
      </c>
      <c r="BL14" s="2">
        <f>IF(OR(KT13=1,AND($C$39=Motors!$C$31,OZ13=1)),0,IF(NH14=0,-(CH13+$C$15)/($C$14-$C$15)*$C$12,($C$11*T14-AP14)/($C$11*T14)*$C$12*T14))</f>
        <v>1.6740036937033098</v>
      </c>
      <c r="BM14" s="2">
        <f>IF(OR(KU13=1,AND($C$39=Motors!$C$31,PA13=1)),0,IF(NI14=0,-(CI13+$C$15)/($C$14-$C$15)*$C$12,($C$11*U14-AQ14)/($C$11*U14)*$C$12*U14))</f>
        <v>1.6221593489054575</v>
      </c>
      <c r="BN14" s="2">
        <f>IF(OR(KV13=1,AND($C$39=Motors!$C$31,PB13=1)),0,IF(NJ14=0,-(CJ13+$C$15)/($C$14-$C$15)*$C$12,($C$11*V14-AR14)/($C$11*V14)*$C$12*V14))</f>
        <v>1.5502266674899763</v>
      </c>
      <c r="BO14" s="2">
        <f>IF(OR(KW13=1,AND($C$39=Motors!$C$31,PC13=1)),0,IF(NK14=0,-(CK13+$C$15)/($C$14-$C$15)*$C$12,($C$11*W14-AS14)/($C$11*W14)*$C$12*W14))</f>
        <v>1.4594626155963271</v>
      </c>
      <c r="BP14" s="2">
        <f>IF(OR(KX13=1,AND($C$39=Motors!$C$31,PD13=1)),0,IF(NL14=0,-(CL13+$C$15)/($C$14-$C$15)*$C$12,($C$11*X14-AT14)/($C$11*X14)*$C$12*X14))</f>
        <v>1.3514432918245534</v>
      </c>
      <c r="BQ14" s="2">
        <f>IF(OR(KY13=1,AND($C$39=Motors!$C$31,PE13=1)),0,IF(NM14=0,-(CM13+$C$15)/($C$14-$C$15)*$C$12,($C$11*Y14-AU14)/($C$11*Y14)*$C$12*Y14))</f>
        <v>1.2280290197705674</v>
      </c>
      <c r="BR14" s="2">
        <f>IF(OR(KZ13=1,AND($C$39=Motors!$C$31,PF13=1)),0,IF(NN14=0,-(CN13+$C$15)/($C$14-$C$15)*$C$12,($C$11*Z14-AV14)/($C$11*Z14)*$C$12*Z14))</f>
        <v>1.1787280844732131</v>
      </c>
      <c r="BS14" s="2">
        <f>IF(OR(LA13=1,AND($C$39=Motors!$C$31,PG13=1)),0,IF(NO14=0,-(CO13+$C$15)/($C$14-$C$15)*$C$12,($C$11*AA14-AW14)/($C$11*AA14)*$C$12*AA14))</f>
        <v>1.111189865543069</v>
      </c>
      <c r="BT14" s="2">
        <f>IF(OR(LB13=1,AND($C$39=Motors!$C$31,PH13=1)),0,IF(NP14=0,-(CP13+$C$15)/($C$14-$C$15)*$C$12,($C$11*AB14-AX14)/($C$11*AB14)*$C$12*AB14))</f>
        <v>1.0714331352947306</v>
      </c>
      <c r="BU14" s="2">
        <f>IF(OR(LC13=1,AND($C$39=Motors!$C$31,PI13=1)),0,IF(NQ14=0,-(CQ13+$C$15)/($C$14-$C$15)*$C$12,($C$11*AC14-AY14)/($C$11*AC14)*$C$12*AC14))</f>
        <v>1.0317538716912489</v>
      </c>
      <c r="BV14" s="2">
        <f>IF(OR(LD13=1,AND($C$39=Motors!$C$31,PJ13=1)),0,IF(NR14=0,-(CR13+$C$15)/($C$14-$C$15)*$C$12,($C$11*AD14-AZ14)/($C$11*AD14)*$C$12*AD14))</f>
        <v>1.7745241292086029</v>
      </c>
      <c r="BW14" s="2">
        <f>IF(OR(LE13=1,AND($C$39=Motors!$C$31,PK13=1)),0,IF(NS14=0,-(CS13+$C$15)/($C$14-$C$15)*$C$12,($C$11*AE14-BA14)/($C$11*AE14)*$C$12*AE14))</f>
        <v>1.6584413987908704</v>
      </c>
      <c r="BX14" s="2">
        <f>IF(OR(LF13=1,AND($C$39=Motors!$C$31,PL13=1)),0,IF(NT14=0,-(CT13+$C$15)/($C$14-$C$15)*$C$12,($C$11*AF14-BB14)/($C$11*AF14)*$C$12*AF14))</f>
        <v>1.5462817734106304</v>
      </c>
      <c r="BY14" s="2">
        <f>IF(OR(LG13=1,AND($C$39=Motors!$C$31,PM13=1)),0,IF(NU14=0,-(CU13+$C$15)/($C$14-$C$15)*$C$12,($C$11*AG14-BC14)/($C$11*AG14)*$C$12*AG14))</f>
        <v>1.4380452530678842</v>
      </c>
      <c r="BZ14" s="2">
        <f>IF(OR(LH13=1,AND($C$39=Motors!$C$31,PN13=1)),0,IF(NV14=0,-(CV13+$C$15)/($C$14-$C$15)*$C$12,($C$11*AH14-BD14)/($C$11*AH14)*$C$12*AH14))</f>
        <v>1.3337318377626302</v>
      </c>
      <c r="CA14" s="2">
        <f>IF(OR(LI13=1,AND($C$39=Motors!$C$31,PO13=1)),0,IF(NW14=0,-(CW13+$C$15)/($C$14-$C$15)*$C$12,($C$11*AI14-BE14)/($C$11*AI14)*$C$12*AI14))</f>
        <v>1.2333415274948698</v>
      </c>
      <c r="CB14" s="2">
        <f>IF(OR(LJ13=1,AND($C$39=Motors!$C$31,PP13=1)),0,IF(NX14=0,-(CX13+$C$15)/($C$14-$C$15)*$C$12,($C$11*AJ14-BF14)/($C$11*AJ14)*$C$12*AJ14))</f>
        <v>1.2008746878227083</v>
      </c>
      <c r="CC14" s="2">
        <f>IF(OR(LK13=1,AND($C$39=Motors!$C$31,PQ13=1)),0,IF(NY14=0,-(CY13+$C$15)/($C$14-$C$15)*$C$12,($C$11*AK14-BG14)/($C$11*AK14)*$C$12*AK14))</f>
        <v>1.1527264102449113</v>
      </c>
      <c r="CD14" s="2">
        <f>IF(OR(LL13=1,AND($C$39=Motors!$C$31,PR13=1)),0,IF(NZ14=0,-(CZ13+$C$15)/($C$14-$C$15)*$C$12,($C$11*AL14-BH14)/($C$11*AL14)*$C$12*AL14))</f>
        <v>1.1045781326671138</v>
      </c>
      <c r="CE14" s="2">
        <f>IF(OR(LM13=1,AND($C$39=Motors!$C$31,PS13=1)),0,IF(OA14=0,-(DA13+$C$15)/($C$14-$C$15)*$C$12,($C$11*AM14-BI14)/($C$11*AM14)*$C$12*AM14))</f>
        <v>1.0991790059907833</v>
      </c>
      <c r="CF14" s="61">
        <f t="shared" si="64"/>
        <v>0.24000000000000002</v>
      </c>
      <c r="CG14" s="57">
        <f>IF(AND(KS13=1,OY13=1),0,ABS(BK14/$C$12*($C$14-$C$15)+$C$15) *'Drive Train'!$AA$48 + CG13*(1-'Drive Train'!$AA$48))</f>
        <v>69.612048882647699</v>
      </c>
      <c r="CH14" s="57">
        <f>IF(AND(KT13=1,OZ13=1),0,ABS(BL14/$C$12*($C$14-$C$15)+$C$15) *'Drive Train'!$AA$48 + CH13*(1-'Drive Train'!$AA$48))</f>
        <v>93.501454186863242</v>
      </c>
      <c r="CI14" s="57">
        <f>IF(AND(KU13=1,PA13=1),0,ABS(BM14/$C$12*($C$14-$C$15)+$C$15) *'Drive Train'!$AA$48 + CI13*(1-'Drive Train'!$AA$48))</f>
        <v>90.690841748169007</v>
      </c>
      <c r="CJ14" s="57">
        <f>IF(AND(KV13=1,PB13=1),0,ABS(BN14/$C$12*($C$14-$C$15)+$C$15) *'Drive Train'!$AA$48 + CJ13*(1-'Drive Train'!$AA$48))</f>
        <v>86.791190013282815</v>
      </c>
      <c r="CK14" s="57">
        <f>IF(AND(KW13=1,PC13=1),0,ABS(BO14/$C$12*($C$14-$C$15)+$C$15) *'Drive Train'!$AA$48 + CK13*(1-'Drive Train'!$AA$48))</f>
        <v>81.870642280772017</v>
      </c>
      <c r="CL14" s="57">
        <f>IF(AND(KX13=1,PD13=1),0,ABS(BP14/$C$12*($C$14-$C$15)+$C$15) *'Drive Train'!$AA$48 + CL13*(1-'Drive Train'!$AA$48))</f>
        <v>76.014642823240735</v>
      </c>
      <c r="CM14" s="57">
        <f>IF(AND(KY13=1,PE13=1),0,ABS(BQ14/$C$12*($C$14-$C$15)+$C$15) *'Drive Train'!$AA$48 + CM13*(1-'Drive Train'!$AA$48))</f>
        <v>69.324044465795623</v>
      </c>
      <c r="CN14" s="57">
        <f>IF(AND(KZ13=1,PF13=1),0,ABS(BR14/$C$12*($C$14-$C$15)+$C$15) *'Drive Train'!$AA$48 + CN13*(1-'Drive Train'!$AA$48))</f>
        <v>66.651316658620317</v>
      </c>
      <c r="CO14" s="57">
        <f>IF(AND(LA13=1,PG13=1),0,ABS(BS14/$C$12*($C$14-$C$15)+$C$15) *'Drive Train'!$AA$48 + CO13*(1-'Drive Train'!$AA$48))</f>
        <v>62.989899797196657</v>
      </c>
      <c r="CP14" s="57">
        <f>IF(AND(LB13=1,PH13=1),0,ABS(BT14/$C$12*($C$14-$C$15)+$C$15) *'Drive Train'!$AA$48 + CP13*(1-'Drive Train'!$AA$48))</f>
        <v>60.834587371251594</v>
      </c>
      <c r="CQ14" s="57">
        <f>IF(AND(LC13=1,PI13=1),0,ABS(BU14/$C$12*($C$14-$C$15)+$C$15) *'Drive Train'!$AA$48 + CQ13*(1-'Drive Train'!$AA$48))</f>
        <v>58.683474607130144</v>
      </c>
      <c r="CR14" s="57">
        <f>IF(AND(LD13=1,PJ13=1),0,ABS(BV14/$C$12*($C$14-$C$15)+$C$15) *'Drive Train'!$AA$48 + CR13*(1-'Drive Train'!$AA$48))</f>
        <v>98.950920034599122</v>
      </c>
      <c r="CS14" s="57">
        <f>IF(AND(LE13=1,PK13=1),0,ABS(BW14/$C$12*($C$14-$C$15)+$C$15) *'Drive Train'!$AA$48 + CS13*(1-'Drive Train'!$AA$48))</f>
        <v>92.657783004864967</v>
      </c>
      <c r="CT14" s="57">
        <f>IF(AND(LF13=1,PL13=1),0,ABS(BX14/$C$12*($C$14-$C$15)+$C$15) *'Drive Train'!$AA$48 + CT13*(1-'Drive Train'!$AA$48))</f>
        <v>86.577327374802721</v>
      </c>
      <c r="CU14" s="57">
        <f>IF(AND(LG13=1,PM13=1),0,ABS(BY14/$C$12*($C$14-$C$15)+$C$15) *'Drive Train'!$AA$48 + CU13*(1-'Drive Train'!$AA$48))</f>
        <v>80.709553144412453</v>
      </c>
      <c r="CV14" s="57">
        <f>IF(AND(LH13=1,PN13=1),0,ABS(BZ14/$C$12*($C$14-$C$15)+$C$15) *'Drive Train'!$AA$48 + CV13*(1-'Drive Train'!$AA$48))</f>
        <v>75.054460313694094</v>
      </c>
      <c r="CW14" s="57">
        <f>IF(AND(LI13=1,PO13=1),0,ABS(CA14/$C$12*($C$14-$C$15)+$C$15) *'Drive Train'!$AA$48 + CW13*(1-'Drive Train'!$AA$48))</f>
        <v>69.612048882647699</v>
      </c>
      <c r="CX14" s="57">
        <f>IF(AND(LJ13=1,PP13=1),0,ABS(CB14/$C$12*($C$14-$C$15)+$C$15) *'Drive Train'!$AA$48 + CX13*(1-'Drive Train'!$AA$48))</f>
        <v>67.851939775599078</v>
      </c>
      <c r="CY14" s="57">
        <f>IF(AND(LK13=1,PQ13=1),0,ABS(CC14/$C$12*($C$14-$C$15)+$C$15) *'Drive Train'!$AA$48 + CY13*(1-'Drive Train'!$AA$48))</f>
        <v>65.24170044497366</v>
      </c>
      <c r="CZ14" s="57">
        <f>IF(AND(LL13=1,PR13=1),0,ABS(CD14/$C$12*($C$14-$C$15)+$C$15) *'Drive Train'!$AA$48 + CZ13*(1-'Drive Train'!$AA$48))</f>
        <v>62.631461114348205</v>
      </c>
      <c r="DA14" s="57">
        <f>IF(AND(LM13=1,PS13=1),0,ABS(CE14/$C$12*($C$14-$C$15)+$C$15) *'Drive Train'!$AA$48 + DA13*(1-'Drive Train'!$AA$48))</f>
        <v>62.33876086606174</v>
      </c>
      <c r="DB14" s="61">
        <f t="shared" si="115"/>
        <v>0.24000000000000002</v>
      </c>
      <c r="DC14" s="57">
        <f t="shared" si="65"/>
        <v>50</v>
      </c>
      <c r="DD14" s="57">
        <f t="shared" si="66"/>
        <v>50</v>
      </c>
      <c r="DE14" s="57">
        <f t="shared" si="67"/>
        <v>50</v>
      </c>
      <c r="DF14" s="57">
        <f t="shared" si="68"/>
        <v>50</v>
      </c>
      <c r="DG14" s="57">
        <f t="shared" si="69"/>
        <v>50</v>
      </c>
      <c r="DH14" s="57">
        <f t="shared" si="70"/>
        <v>50</v>
      </c>
      <c r="DI14" s="57">
        <f t="shared" si="71"/>
        <v>50</v>
      </c>
      <c r="DJ14" s="57">
        <f t="shared" si="72"/>
        <v>50</v>
      </c>
      <c r="DK14" s="57">
        <f t="shared" si="73"/>
        <v>50</v>
      </c>
      <c r="DL14" s="57">
        <f t="shared" si="74"/>
        <v>50</v>
      </c>
      <c r="DM14" s="57">
        <f t="shared" si="75"/>
        <v>50</v>
      </c>
      <c r="DN14" s="57">
        <f t="shared" si="76"/>
        <v>25</v>
      </c>
      <c r="DO14" s="57">
        <f t="shared" si="77"/>
        <v>30</v>
      </c>
      <c r="DP14" s="57">
        <f t="shared" si="78"/>
        <v>35</v>
      </c>
      <c r="DQ14" s="57">
        <f t="shared" si="79"/>
        <v>40</v>
      </c>
      <c r="DR14" s="57">
        <f t="shared" si="80"/>
        <v>45</v>
      </c>
      <c r="DS14" s="57">
        <f t="shared" si="81"/>
        <v>50</v>
      </c>
      <c r="DT14" s="57">
        <f t="shared" si="82"/>
        <v>55</v>
      </c>
      <c r="DU14" s="57">
        <f t="shared" si="83"/>
        <v>60</v>
      </c>
      <c r="DV14" s="57">
        <f t="shared" si="84"/>
        <v>62.631461114348205</v>
      </c>
      <c r="DW14" s="57">
        <f t="shared" si="85"/>
        <v>62.33876086606174</v>
      </c>
      <c r="DX14" s="61">
        <f t="shared" si="116"/>
        <v>0.24000000000000002</v>
      </c>
      <c r="DY14" s="2">
        <f>IF(OY14=0,($C$23/0.4536*IF(ISNA(MK13),'Drive Train'!$F$16,'Drive Train'!$F$17)*4.448*$C$24/$C$26*$C$25*S$6)*SIGN(BK14),BK14)</f>
        <v>0.89350858180984372</v>
      </c>
      <c r="DZ14" s="2">
        <f>IF(OZ14=0,($C$23/0.4536*IF(ISNA(ML13),'Drive Train'!$F$16,'Drive Train'!$F$17)*4.448*$C$24/$C$26*$C$25*T$6)*SIGN(BL14),BL14)</f>
        <v>3.1911020778922987</v>
      </c>
      <c r="EA14" s="2">
        <f>IF(PA14=0,($C$23/0.4536*IF(ISNA(MM13),'Drive Train'!$F$16,'Drive Train'!$F$17)*4.448*$C$24/$C$26*$C$25*U$6)*SIGN(BM14),BM14)</f>
        <v>2.1014574659290748</v>
      </c>
      <c r="EB14" s="2">
        <f>IF(PB14=0,($C$23/0.4536*IF(ISNA(MN13),'Drive Train'!$F$16,'Drive Train'!$F$17)*4.448*$C$24/$C$26*$C$25*V$6)*SIGN(BN14),BN14)</f>
        <v>1.5665410200562195</v>
      </c>
      <c r="EC14" s="2">
        <f>IF(PC14=0,($C$23/0.4536*IF(ISNA(MO13),'Drive Train'!$F$16,'Drive Train'!$F$17)*4.448*$C$24/$C$26*$C$25*W$6)*SIGN(BO14),BO14)</f>
        <v>1.248692117436117</v>
      </c>
      <c r="ED14" s="2">
        <f>IF(PD14=0,($C$23/0.4536*IF(ISNA(MP13),'Drive Train'!$F$16,'Drive Train'!$F$17)*4.448*$C$24/$C$26*$C$25*X$6)*SIGN(BP14),BP14)</f>
        <v>1.0380693506396637</v>
      </c>
      <c r="EE14" s="2">
        <f>IF(PE14=0,($C$23/0.4536*IF(ISNA(MQ13),'Drive Train'!$F$16,'Drive Train'!$F$17)*4.448*$C$24/$C$26*$C$25*Y$6)*SIGN(BQ14),BQ14)</f>
        <v>0.88824490827929981</v>
      </c>
      <c r="EF14" s="2">
        <f>IF(PF14=0,($C$23/0.4536*IF(ISNA(MR13),'Drive Train'!$F$16,'Drive Train'!$F$17)*4.448*$C$24/$C$26*$C$25*Z$6)*SIGN(BR14),BR14)</f>
        <v>0.62097121515742049</v>
      </c>
      <c r="EG14" s="2">
        <f>IF(PG14=0,($C$23/0.4536*IF(ISNA(MS13),'Drive Train'!$F$16,'Drive Train'!$F$17)*4.448*$C$24/$C$26*$C$25*AA$6)*SIGN(BS14),BS14)</f>
        <v>0.55142243905978938</v>
      </c>
      <c r="EH14" s="2">
        <f>IF(PH14=0,($C$23/0.4536*IF(ISNA(MT13),'Drive Train'!$F$16,'Drive Train'!$F$17)*4.448*$C$24/$C$26*$C$25*AB$6)*SIGN(BT14),BT14)</f>
        <v>0.49588348836311991</v>
      </c>
      <c r="EI14" s="2">
        <f>IF(PI14=0,($C$23/0.4536*IF(ISNA(MU13),'Drive Train'!$F$16,'Drive Train'!$F$17)*4.448*$C$24/$C$26*$C$25*AC$6)*SIGN(BU14),BU14)</f>
        <v>0.45050852864361873</v>
      </c>
      <c r="EJ14" s="2">
        <f>IF(PJ14=0,($C$23/0.4536*IF(ISNA(MV13),'Drive Train'!$F$16,'Drive Train'!$F$17)*4.448*$C$24/$C$26*$C$25*AD$6)*SIGN(BV14),BV14)</f>
        <v>0.89350858180984372</v>
      </c>
      <c r="EK14" s="2">
        <f>IF(PK14=0,($C$23/0.4536*IF(ISNA(MW13),'Drive Train'!$F$16,'Drive Train'!$F$17)*4.448*$C$24/$C$26*$C$25*AE$6)*SIGN(BW14),BW14)</f>
        <v>0.89350858180984372</v>
      </c>
      <c r="EL14" s="2">
        <f>IF(PL14=0,($C$23/0.4536*IF(ISNA(MX13),'Drive Train'!$F$16,'Drive Train'!$F$17)*4.448*$C$24/$C$26*$C$25*AF$6)*SIGN(BX14),BX14)</f>
        <v>0.89350858180984372</v>
      </c>
      <c r="EM14" s="2">
        <f>IF(PM14=0,($C$23/0.4536*IF(ISNA(MY13),'Drive Train'!$F$16,'Drive Train'!$F$17)*4.448*$C$24/$C$26*$C$25*AG$6)*SIGN(BY14),BY14)</f>
        <v>0.89350858180984372</v>
      </c>
      <c r="EN14" s="2">
        <f>IF(PN14=0,($C$23/0.4536*IF(ISNA(MZ13),'Drive Train'!$F$16,'Drive Train'!$F$17)*4.448*$C$24/$C$26*$C$25*AH$6)*SIGN(BZ14),BZ14)</f>
        <v>0.89350858180984372</v>
      </c>
      <c r="EO14" s="2">
        <f>IF(PO14=0,($C$23/0.4536*IF(ISNA(NA13),'Drive Train'!$F$16,'Drive Train'!$F$17)*4.448*$C$24/$C$26*$C$25*AI$6)*SIGN(CA14),CA14)</f>
        <v>0.89350858180984372</v>
      </c>
      <c r="EP14" s="2">
        <f>IF(PP14=0,($C$23/0.4536*IF(ISNA(NB13),'Drive Train'!$F$16,'Drive Train'!$F$17)*4.448*$C$24/$C$26*$C$25*AJ$6)*SIGN(CB14),CB14)</f>
        <v>0.71480686544787508</v>
      </c>
      <c r="EQ14" s="2">
        <f>IF(PQ14=0,($C$23/0.4536*IF(ISNA(NC13),'Drive Train'!$F$16,'Drive Train'!$F$17)*4.448*$C$24/$C$26*$C$25*AK$6)*SIGN(CC14),CC14)</f>
        <v>0.71480686544787508</v>
      </c>
      <c r="ER14" s="2">
        <f>IF(PR14=0,($C$23/0.4536*IF(ISNA(ND13),'Drive Train'!$F$16,'Drive Train'!$F$17)*4.448*$C$24/$C$26*$C$25*AL$6)*SIGN(CD14),CD14)</f>
        <v>0.71480686544787508</v>
      </c>
      <c r="ES14" s="2">
        <f>IF(PS14=0,($C$23/0.4536*IF(ISNA(NE13),'Drive Train'!$F$16,'Drive Train'!$F$17)*4.448*$C$24/$C$26*$C$25*AM$6)*SIGN(CE14),CE14)</f>
        <v>0.71480686544787508</v>
      </c>
      <c r="ET14" s="61">
        <f t="shared" si="87"/>
        <v>0.24000000000000002</v>
      </c>
      <c r="EU14" s="260">
        <f>MAX(MIN(IF(AND(OY13=1,NG14&lt;0),-1,1)*(DC14-$C$15)/($C$14-$C$15)*$C$12-$C$33*LO14/AO$6 -  OY13*$C$33,DY13),MAX(EU$8:EU13)*-1)</f>
        <v>0.72965660002113841</v>
      </c>
      <c r="EV14" s="260">
        <f>MAX(MIN(IF(AND(OZ13=1,NH14&lt;0),-1,1)*(DD14-$C$15)/($C$14-$C$15)*$C$12-$C$33*LP14/AP$6 -  OZ13*$C$33,DZ13),MAX(EV$8:EV13)*-1)</f>
        <v>0.85971283361779027</v>
      </c>
      <c r="EW14" s="260">
        <f>MAX(MIN(IF(AND(PA13=1,NI14&lt;0),-1,1)*(DE14-$C$15)/($C$14-$C$15)*$C$12-$C$33*LQ14/AQ$6 -  PA13*$C$33,EA13),MAX(EW$8:EW13)*-1)</f>
        <v>0.84441158759589907</v>
      </c>
      <c r="EX14" s="260">
        <f>MAX(MIN(IF(AND(PB13=1,NJ14&lt;0),-1,1)*(DF14-$C$15)/($C$14-$C$15)*$C$12-$C$33*LR14/AR$6 -  PB13*$C$33,EB13),MAX(EX$8:EX13)*-1)</f>
        <v>0.8231815062891682</v>
      </c>
      <c r="EY14" s="260">
        <f>MAX(MIN(IF(AND(PC13=1,NK14&lt;0),-1,1)*(DG14-$C$15)/($C$14-$C$15)*$C$12-$C$33*LS14/AS$6 -  PC13*$C$33,EC13),MAX(EY$8:EY13)*-1)</f>
        <v>0.79639356840735009</v>
      </c>
      <c r="EZ14" s="260">
        <f>MAX(MIN(IF(AND(PD13=1,NL14&lt;0),-1,1)*(DH14-$C$15)/($C$14-$C$15)*$C$12-$C$33*LT14/AT$6 -  PD13*$C$33,ED13),MAX(EZ$8:EZ13)*-1)</f>
        <v>0.76451294083659338</v>
      </c>
      <c r="FA14" s="260">
        <f>MAX(MIN(IF(AND(PE13=1,NM14&lt;0),-1,1)*(DI14-$C$15)/($C$14-$C$15)*$C$12-$C$33*LU14/AU$6 -  PE13*$C$33,EE13),MAX(FA$8:FA13)*-1)</f>
        <v>0.7280886761135319</v>
      </c>
      <c r="FB14" s="260">
        <f>MAX(MIN(IF(AND(PF13=1,NN14&lt;0),-1,1)*(DJ14-$C$15)/($C$14-$C$15)*$C$12-$C$33*LV14/AV$6 -  PF13*$C$33,EF13),MAX(FB$8:FB13)*-1)</f>
        <v>0.62097121515742049</v>
      </c>
      <c r="FC14" s="260">
        <f>MAX(MIN(IF(AND(PG13=1,NO14&lt;0),-1,1)*(DK14-$C$15)/($C$14-$C$15)*$C$12-$C$33*LW14/AW$6 -  PG13*$C$33,EG13),MAX(FC$8:FC13)*-1)</f>
        <v>0.55142243905978938</v>
      </c>
      <c r="FD14" s="260">
        <f>MAX(MIN(IF(AND(PH13=1,NP14&lt;0),-1,1)*(DL14-$C$15)/($C$14-$C$15)*$C$12-$C$33*LX14/AX$6 -  PH13*$C$33,EH13),MAX(FD$8:FD13)*-1)</f>
        <v>0.49588348836311991</v>
      </c>
      <c r="FE14" s="260">
        <f>MAX(MIN(IF(AND(PI13=1,NQ14&lt;0),-1,1)*(DM14-$C$15)/($C$14-$C$15)*$C$12-$C$33*LY14/AY$6 -  PI13*$C$33,EI13),MAX(FE$8:FE13)*-1)</f>
        <v>0.45050852864361873</v>
      </c>
      <c r="FF14" s="260">
        <f>MAX(MIN(IF(AND(PJ13=1,NR14&lt;0),-1,1)*(DN14-$C$15)/($C$14-$C$15)*$C$12-$C$33*LZ14/AZ$6 -  PJ13*$C$33,EJ13),MAX(FF$8:FF13)*-1)</f>
        <v>0.34359899215395256</v>
      </c>
      <c r="FG14" s="260">
        <f>MAX(MIN(IF(AND(PK13=1,NS14&lt;0),-1,1)*(DO14-$C$15)/($C$14-$C$15)*$C$12-$C$33*MA14/BA$6 -  PK13*$C$33,EK13),MAX(FG$8:FG13)*-1)</f>
        <v>0.42081051372738976</v>
      </c>
      <c r="FH14" s="260">
        <f>MAX(MIN(IF(AND(PL13=1,NT14&lt;0),-1,1)*(DP14-$C$15)/($C$14-$C$15)*$C$12-$C$33*MB14/BB$6 -  PL13*$C$33,EL13),MAX(FH$8:FH13)*-1)</f>
        <v>0.49802203530082695</v>
      </c>
      <c r="FI14" s="260">
        <f>MAX(MIN(IF(AND(PM13=1,NU14&lt;0),-1,1)*(DQ14-$C$15)/($C$14-$C$15)*$C$12-$C$33*MC14/BC$6 -  PM13*$C$33,EM13),MAX(FI$8:FI13)*-1)</f>
        <v>0.57523355687426403</v>
      </c>
      <c r="FJ14" s="260">
        <f>MAX(MIN(IF(AND(PN13=1,NV14&lt;0),-1,1)*(DR14-$C$15)/($C$14-$C$15)*$C$12-$C$33*MD14/BD$6 -  PN13*$C$33,EN13),MAX(FJ$8:FJ13)*-1)</f>
        <v>0.65244507844770128</v>
      </c>
      <c r="FK14" s="260">
        <f>MAX(MIN(IF(AND(PO13=1,NW14&lt;0),-1,1)*(DS14-$C$15)/($C$14-$C$15)*$C$12-$C$33*ME14/BE$6 -  PO13*$C$33,EO13),MAX(FK$8:FK13)*-1)</f>
        <v>0.72965660002113841</v>
      </c>
      <c r="FL14" s="260">
        <f>MAX(MIN(IF(AND(PP13=1,NX14&lt;0),-1,1)*(DT14-$C$15)/($C$14-$C$15)*$C$12-$C$33*MF14/BF$6 -  PP13*$C$33,EP13),MAX(FL$8:FL13)*-1)</f>
        <v>0.71480686544787508</v>
      </c>
      <c r="FM14" s="260">
        <f>MAX(MIN(IF(AND(PQ13=1,NY14&lt;0),-1,1)*(DU14-$C$15)/($C$14-$C$15)*$C$12-$C$33*MG14/BG$6 -  PQ13*$C$33,EQ13),MAX(FM$8:FM13)*-1)</f>
        <v>0.71480686544787508</v>
      </c>
      <c r="FN14" s="260">
        <f>MAX(MIN(IF(AND(PR13=1,NZ14&lt;0),-1,1)*(DV14-$C$15)/($C$14-$C$15)*$C$12-$C$33*MH14/BH$6 -  PR13*$C$33,ER13),MAX(FN$8:FN13)*-1)</f>
        <v>0.71480686544787508</v>
      </c>
      <c r="FO14" s="260">
        <f>MAX(MIN(IF(AND(PS13=1,OA14&lt;0),-1,1)*(DW14-$C$15)/($C$14-$C$15)*$C$12-$C$33*MI14/BI$6 -  PS13*$C$33,ES13),MAX(FO$8:FO13)*-1)</f>
        <v>0.71480686544787508</v>
      </c>
      <c r="FP14" s="61">
        <f t="shared" si="117"/>
        <v>0.24000000000000002</v>
      </c>
      <c r="FQ14" s="261">
        <f>IF(AND(KS14=1,OY14=1),0,MIN((ABS(($C$14-$C$15)*EU14/$C$12/$C$25)+$C$15)/$C$25,DC14))</f>
        <v>50</v>
      </c>
      <c r="FR14" s="261">
        <f>IF(AND(KT14=1,OZ14=1),0,MIN((ABS(($C$14-$C$15)*EV14/$C$12/$C$25)+$C$15)/$C$25,DD14))</f>
        <v>50</v>
      </c>
      <c r="FS14" s="261">
        <f>IF(AND(KU14=1,PA14=1),0,MIN((ABS(($C$14-$C$15)*EW14/$C$12/$C$25)+$C$15)/$C$25,DE14))</f>
        <v>50</v>
      </c>
      <c r="FT14" s="261">
        <f>IF(AND(KV14=1,PB14=1),0,MIN((ABS(($C$14-$C$15)*EX14/$C$12/$C$25)+$C$15)/$C$25,DF14))</f>
        <v>50</v>
      </c>
      <c r="FU14" s="261">
        <f>IF(AND(KW14=1,PC14=1),0,MIN((ABS(($C$14-$C$15)*EY14/$C$12/$C$25)+$C$15)/$C$25,DG14))</f>
        <v>50</v>
      </c>
      <c r="FV14" s="261">
        <f>IF(AND(KX14=1,PD14=1),0,MIN((ABS(($C$14-$C$15)*EZ14/$C$12/$C$25)+$C$15)/$C$25,DH14))</f>
        <v>50</v>
      </c>
      <c r="FW14" s="261">
        <f>IF(AND(KY14=1,PE14=1),0,MIN((ABS(($C$14-$C$15)*FA14/$C$12/$C$25)+$C$15)/$C$25,DI14))</f>
        <v>50</v>
      </c>
      <c r="FX14" s="261">
        <f>IF(AND(KZ14=1,PF14=1),0,MIN((ABS(($C$14-$C$15)*FB14/$C$12/$C$25)+$C$15)/$C$25,DJ14))</f>
        <v>50</v>
      </c>
      <c r="FY14" s="261">
        <f>IF(AND(LA14=1,PG14=1),0,MIN((ABS(($C$14-$C$15)*FC14/$C$12/$C$25)+$C$15)/$C$25,DK14))</f>
        <v>50</v>
      </c>
      <c r="FZ14" s="261">
        <f>IF(AND(LB14=1,PH14=1),0,MIN((ABS(($C$14-$C$15)*FD14/$C$12/$C$25)+$C$15)/$C$25,DL14))</f>
        <v>46.547293807999566</v>
      </c>
      <c r="GA14" s="261">
        <f>IF(AND(LC14=1,PI14=1),0,MIN((ABS(($C$14-$C$15)*FE14/$C$12/$C$25)+$C$15)/$C$25,DM14))</f>
        <v>42.60650178559667</v>
      </c>
      <c r="GB14" s="261">
        <f>IF(AND(LD14=1,PJ14=1),0,MIN((ABS(($C$14-$C$15)*FF14/$C$12/$C$25)+$C$15)/$C$25,DN14))</f>
        <v>25</v>
      </c>
      <c r="GC14" s="261">
        <f>IF(AND(LE14=1,PK14=1),0,MIN((ABS(($C$14-$C$15)*FG14/$C$12/$C$25)+$C$15)/$C$25,DO14))</f>
        <v>30</v>
      </c>
      <c r="GD14" s="261">
        <f>IF(AND(LF14=1,PL14=1),0,MIN((ABS(($C$14-$C$15)*FH14/$C$12/$C$25)+$C$15)/$C$25,DP14))</f>
        <v>35</v>
      </c>
      <c r="GE14" s="261">
        <f>IF(AND(LG14=1,PM14=1),0,MIN((ABS(($C$14-$C$15)*FI14/$C$12/$C$25)+$C$15)/$C$25,DQ14))</f>
        <v>40</v>
      </c>
      <c r="GF14" s="261">
        <f>IF(AND(LH14=1,PN14=1),0,MIN((ABS(($C$14-$C$15)*FJ14/$C$12/$C$25)+$C$15)/$C$25,DR14))</f>
        <v>45</v>
      </c>
      <c r="GG14" s="261">
        <f>IF(AND(LI14=1,PO14=1),0,MIN((ABS(($C$14-$C$15)*FK14/$C$12/$C$25)+$C$15)/$C$25,DS14))</f>
        <v>50</v>
      </c>
      <c r="GH14" s="261">
        <f>IF(AND(LJ14=1,PP14=1),0,MIN((ABS(($C$14-$C$15)*FL14/$C$12/$C$25)+$C$15)/$C$25,DT14))</f>
        <v>55</v>
      </c>
      <c r="GI14" s="261">
        <f>IF(AND(LK14=1,PQ14=1),0,MIN((ABS(($C$14-$C$15)*FM14/$C$12/$C$25)+$C$15)/$C$25,DU14))</f>
        <v>60</v>
      </c>
      <c r="GJ14" s="261">
        <f>IF(AND(LL14=1,PR14=1),0,MIN((ABS(($C$14-$C$15)*FN14/$C$12/$C$25)+$C$15)/$C$25,DV14))</f>
        <v>62.631461114348205</v>
      </c>
      <c r="GK14" s="261">
        <f>IF(AND(LM14=1,PS14=1),0,MIN((ABS(($C$14-$C$15)*FO14/$C$12/$C$25)+$C$15)/$C$25,DW14))</f>
        <v>62.33876086606174</v>
      </c>
      <c r="GL14" s="61">
        <f t="shared" si="118"/>
        <v>0.24000000000000002</v>
      </c>
      <c r="GM14" s="57">
        <f>IF(AND(KS13=1,OY13=1),0,EU14*$C$26/S$6/$C$24/$C$23*3.39*$C$25)</f>
        <v>16.94507630435346</v>
      </c>
      <c r="GN14" s="57">
        <f>IF(AND(KT13=1,OZ13=1),0,EV14*$C$26/T$6/$C$24/$C$23*3.39*$C$25)</f>
        <v>5.5903172509064385</v>
      </c>
      <c r="GO14" s="57">
        <f>IF(AND(KU13=1,PA13=1),0,EW14*$C$26/U$6/$C$24/$C$23*3.39*$C$25)</f>
        <v>8.3379122826853713</v>
      </c>
      <c r="GP14" s="57">
        <f>IF(AND(KV13=1,PB13=1),0,EX14*$C$26/V$6/$C$24/$C$23*3.39*$C$25)</f>
        <v>10.903792425011805</v>
      </c>
      <c r="GQ14" s="57">
        <f>IF(AND(KW13=1,PC13=1),0,EY14*$C$26/W$6/$C$24/$C$23*3.39*$C$25)</f>
        <v>13.234151915148621</v>
      </c>
      <c r="GR14" s="57">
        <f>IF(AND(KX13=1,PD13=1),0,EZ14*$C$26/X$6/$C$24/$C$23*3.39*$C$25)</f>
        <v>15.282071042272026</v>
      </c>
      <c r="GS14" s="57">
        <f>IF(AND(KY13=1,PE13=1),0,FA14*$C$26/Y$6/$C$24/$C$23*3.39*$C$25)</f>
        <v>17.008863335880722</v>
      </c>
      <c r="GT14" s="57">
        <f>IF(AND(KZ13=1,PF13=1),0,FB14*$C$26/Z$6/$C$24/$C$23*3.39*$C$25)</f>
        <v>16.600215604901067</v>
      </c>
      <c r="GU14" s="57">
        <f>IF(AND(LA13=1,PG13=1),0,FC14*$C$26/AA$6/$C$24/$C$23*3.39*$C$25)</f>
        <v>16.600215604901067</v>
      </c>
      <c r="GV14" s="57">
        <f>IF(AND(LB13=1,PH13=1),0,FD14*$C$26/AB$6/$C$24/$C$23*3.39*$C$25)</f>
        <v>16.600215604901067</v>
      </c>
      <c r="GW14" s="57">
        <f>IF(AND(LC13=1,PI13=1),0,FE14*$C$26/AC$6/$C$24/$C$23*3.39*$C$25)</f>
        <v>16.600215604901067</v>
      </c>
      <c r="GX14" s="57">
        <f>IF(AND(LD13=1,PJ13=1),0,FF14*$C$26/AD$6/$C$24/$C$23*3.39*$C$25)</f>
        <v>7.9795223396581321</v>
      </c>
      <c r="GY14" s="57">
        <f>IF(AND(LE13=1,PK13=1),0,FG14*$C$26/AE$6/$C$24/$C$23*3.39*$C$25)</f>
        <v>9.7726331325971998</v>
      </c>
      <c r="GZ14" s="57">
        <f>IF(AND(LF13=1,PL13=1),0,FH14*$C$26/AF$6/$C$24/$C$23*3.39*$C$25)</f>
        <v>11.565743925536264</v>
      </c>
      <c r="HA14" s="57">
        <f>IF(AND(LG13=1,PM13=1),0,FI14*$C$26/AG$6/$C$24/$C$23*3.39*$C$25)</f>
        <v>13.35885471847533</v>
      </c>
      <c r="HB14" s="57">
        <f>IF(AND(LH13=1,PN13=1),0,FJ14*$C$26/AH$6/$C$24/$C$23*3.39*$C$25)</f>
        <v>15.151965511414398</v>
      </c>
      <c r="HC14" s="57">
        <f>IF(AND(LI13=1,PO13=1),0,FK14*$C$26/AI$6/$C$24/$C$23*3.39*$C$25)</f>
        <v>16.94507630435346</v>
      </c>
      <c r="HD14" s="57">
        <f>IF(AND(LJ13=1,PP13=1),0,FL14*$C$26/AJ$6/$C$24/$C$23*3.39*$C$25)</f>
        <v>16.600215604901067</v>
      </c>
      <c r="HE14" s="57">
        <f>IF(AND(LK13=1,PQ13=1),0,FM14*$C$26/AK$6/$C$24/$C$23*3.39*$C$25)</f>
        <v>16.600215604901067</v>
      </c>
      <c r="HF14" s="57">
        <f>IF(AND(LL13=1,PR13=1),0,FN14*$C$26/AL$6/$C$24/$C$23*3.39*$C$25)</f>
        <v>16.600215604901067</v>
      </c>
      <c r="HG14" s="57">
        <f>IF(AND(LM13=1,PS13=1),0,FO14*$C$26/AM$6/$C$24/$C$23*3.39*$C$25)</f>
        <v>16.600215604901067</v>
      </c>
      <c r="HH14" s="61">
        <f t="shared" si="119"/>
        <v>0.24000000000000002</v>
      </c>
      <c r="HI14" s="57">
        <f t="shared" si="120"/>
        <v>16.94507630435346</v>
      </c>
      <c r="HJ14" s="57">
        <f t="shared" si="121"/>
        <v>5.5903172509064385</v>
      </c>
      <c r="HK14" s="57">
        <f t="shared" si="122"/>
        <v>8.3379122826853713</v>
      </c>
      <c r="HL14" s="57">
        <f t="shared" si="123"/>
        <v>10.903792425011805</v>
      </c>
      <c r="HM14" s="57">
        <f t="shared" si="124"/>
        <v>13.234151915148621</v>
      </c>
      <c r="HN14" s="57">
        <f t="shared" si="125"/>
        <v>15.282071042272026</v>
      </c>
      <c r="HO14" s="57">
        <f t="shared" si="126"/>
        <v>17.008863335880722</v>
      </c>
      <c r="HP14" s="57">
        <f t="shared" si="127"/>
        <v>16.600215604901067</v>
      </c>
      <c r="HQ14" s="57">
        <f t="shared" si="128"/>
        <v>16.600215604901067</v>
      </c>
      <c r="HR14" s="57">
        <f t="shared" si="129"/>
        <v>16.600215604901067</v>
      </c>
      <c r="HS14" s="57">
        <f t="shared" si="130"/>
        <v>16.600215604901067</v>
      </c>
      <c r="HT14" s="57">
        <f t="shared" si="131"/>
        <v>7.9795223396581321</v>
      </c>
      <c r="HU14" s="57">
        <f t="shared" si="132"/>
        <v>9.7726331325971998</v>
      </c>
      <c r="HV14" s="57">
        <f t="shared" si="133"/>
        <v>11.565743925536264</v>
      </c>
      <c r="HW14" s="57">
        <f t="shared" si="134"/>
        <v>13.35885471847533</v>
      </c>
      <c r="HX14" s="57">
        <f t="shared" si="135"/>
        <v>15.151965511414398</v>
      </c>
      <c r="HY14" s="57">
        <f t="shared" si="136"/>
        <v>16.94507630435346</v>
      </c>
      <c r="HZ14" s="57">
        <f t="shared" si="137"/>
        <v>16.600215604901067</v>
      </c>
      <c r="IA14" s="57">
        <f t="shared" si="138"/>
        <v>16.600215604901067</v>
      </c>
      <c r="IB14" s="57">
        <f t="shared" si="139"/>
        <v>16.600215604901067</v>
      </c>
      <c r="IC14" s="57">
        <f t="shared" si="140"/>
        <v>16.600215604901067</v>
      </c>
      <c r="ID14" s="61">
        <f t="shared" si="141"/>
        <v>0.24000000000000002</v>
      </c>
      <c r="IE14" s="57">
        <f t="shared" si="142"/>
        <v>8.82</v>
      </c>
      <c r="IF14" s="57">
        <f t="shared" si="143"/>
        <v>8.82</v>
      </c>
      <c r="IG14" s="57">
        <f t="shared" si="144"/>
        <v>8.82</v>
      </c>
      <c r="IH14" s="57">
        <f t="shared" si="145"/>
        <v>8.82</v>
      </c>
      <c r="II14" s="57">
        <f t="shared" si="146"/>
        <v>8.82</v>
      </c>
      <c r="IJ14" s="57">
        <f t="shared" si="147"/>
        <v>8.82</v>
      </c>
      <c r="IK14" s="57">
        <f t="shared" si="148"/>
        <v>8.82</v>
      </c>
      <c r="IL14" s="57">
        <f t="shared" si="149"/>
        <v>8.82</v>
      </c>
      <c r="IM14" s="57">
        <f t="shared" si="150"/>
        <v>8.82</v>
      </c>
      <c r="IN14" s="57">
        <f t="shared" si="151"/>
        <v>9.0547840210560295</v>
      </c>
      <c r="IO14" s="57">
        <f t="shared" si="152"/>
        <v>9.3227578785794272</v>
      </c>
      <c r="IP14" s="57">
        <f t="shared" si="153"/>
        <v>10.52</v>
      </c>
      <c r="IQ14" s="57">
        <f t="shared" si="154"/>
        <v>10.18</v>
      </c>
      <c r="IR14" s="57">
        <f t="shared" si="155"/>
        <v>9.84</v>
      </c>
      <c r="IS14" s="57">
        <f t="shared" si="156"/>
        <v>9.5</v>
      </c>
      <c r="IT14" s="57">
        <f t="shared" si="157"/>
        <v>9.16</v>
      </c>
      <c r="IU14" s="57">
        <f t="shared" si="158"/>
        <v>8.82</v>
      </c>
      <c r="IV14" s="57">
        <f t="shared" si="159"/>
        <v>8.48</v>
      </c>
      <c r="IW14" s="57">
        <f t="shared" si="160"/>
        <v>8.14</v>
      </c>
      <c r="IX14" s="57">
        <f t="shared" si="161"/>
        <v>7.8000000000000007</v>
      </c>
      <c r="IY14" s="57">
        <f t="shared" si="162"/>
        <v>7.761873961805045</v>
      </c>
      <c r="IZ14" s="61">
        <f t="shared" si="163"/>
        <v>0.24000000000000002</v>
      </c>
      <c r="JA14" s="261">
        <f t="shared" si="238"/>
        <v>6</v>
      </c>
      <c r="JB14" s="261">
        <f t="shared" si="239"/>
        <v>6</v>
      </c>
      <c r="JC14" s="261">
        <f t="shared" si="240"/>
        <v>6</v>
      </c>
      <c r="JD14" s="261">
        <f t="shared" si="241"/>
        <v>6</v>
      </c>
      <c r="JE14" s="261">
        <f t="shared" si="242"/>
        <v>6</v>
      </c>
      <c r="JF14" s="261">
        <f t="shared" si="243"/>
        <v>6</v>
      </c>
      <c r="JG14" s="261">
        <f t="shared" si="244"/>
        <v>6</v>
      </c>
      <c r="JH14" s="261">
        <f t="shared" si="245"/>
        <v>6</v>
      </c>
      <c r="JI14" s="261">
        <f t="shared" si="246"/>
        <v>6</v>
      </c>
      <c r="JJ14" s="261">
        <f t="shared" si="247"/>
        <v>6</v>
      </c>
      <c r="JK14" s="261">
        <f t="shared" si="248"/>
        <v>6</v>
      </c>
      <c r="JL14" s="261">
        <f t="shared" si="249"/>
        <v>6</v>
      </c>
      <c r="JM14" s="261">
        <f t="shared" si="250"/>
        <v>6</v>
      </c>
      <c r="JN14" s="261">
        <f t="shared" si="251"/>
        <v>6</v>
      </c>
      <c r="JO14" s="261">
        <f t="shared" si="252"/>
        <v>6</v>
      </c>
      <c r="JP14" s="261">
        <f t="shared" si="253"/>
        <v>6</v>
      </c>
      <c r="JQ14" s="261">
        <f t="shared" si="254"/>
        <v>6</v>
      </c>
      <c r="JR14" s="261">
        <f t="shared" si="255"/>
        <v>6</v>
      </c>
      <c r="JS14" s="261">
        <f t="shared" si="256"/>
        <v>6</v>
      </c>
      <c r="JT14" s="261">
        <f t="shared" si="257"/>
        <v>6</v>
      </c>
      <c r="JU14" s="261">
        <f t="shared" si="258"/>
        <v>6</v>
      </c>
      <c r="JV14" s="61">
        <f t="shared" si="165"/>
        <v>0.24000000000000002</v>
      </c>
      <c r="JW14" s="46">
        <f>IF(HI14&lt;=$C$42,1,0)</f>
        <v>0</v>
      </c>
      <c r="JX14" s="46">
        <f>IF(HJ14&lt;=$C$42,1,0)</f>
        <v>0</v>
      </c>
      <c r="JY14" s="46">
        <f>IF(HK14&lt;=$C$42,1,0)</f>
        <v>0</v>
      </c>
      <c r="JZ14" s="46">
        <f>IF(HL14&lt;=$C$42,1,0)</f>
        <v>0</v>
      </c>
      <c r="KA14" s="46">
        <f>IF(HM14&lt;=$C$42,1,0)</f>
        <v>0</v>
      </c>
      <c r="KB14" s="46">
        <f>IF(HN14&lt;=$C$42,1,0)</f>
        <v>0</v>
      </c>
      <c r="KC14" s="46">
        <f>IF(HO14&lt;=$C$42,1,0)</f>
        <v>0</v>
      </c>
      <c r="KD14" s="46">
        <f>IF(HP14&lt;=$C$42,1,0)</f>
        <v>0</v>
      </c>
      <c r="KE14" s="46">
        <f>IF(HQ14&lt;=$C$42,1,0)</f>
        <v>0</v>
      </c>
      <c r="KF14" s="46">
        <f>IF(HR14&lt;=$C$42,1,0)</f>
        <v>0</v>
      </c>
      <c r="KG14" s="46">
        <f>IF(HS14&lt;=$C$42,1,0)</f>
        <v>0</v>
      </c>
      <c r="KH14" s="46">
        <f>IF(HT14&lt;=$C$42,1,0)</f>
        <v>0</v>
      </c>
      <c r="KI14" s="46">
        <f>IF(HU14&lt;=$C$42,1,0)</f>
        <v>0</v>
      </c>
      <c r="KJ14" s="46">
        <f>IF(HV14&lt;=$C$42,1,0)</f>
        <v>0</v>
      </c>
      <c r="KK14" s="46">
        <f>IF(HW14&lt;=$C$42,1,0)</f>
        <v>0</v>
      </c>
      <c r="KL14" s="46">
        <f>IF(HX14&lt;=$C$42,1,0)</f>
        <v>0</v>
      </c>
      <c r="KM14" s="46">
        <f>IF(HY14&lt;=$C$42,1,0)</f>
        <v>0</v>
      </c>
      <c r="KN14" s="46">
        <f>IF(HZ14&lt;=$C$42,1,0)</f>
        <v>0</v>
      </c>
      <c r="KO14" s="46">
        <f>IF(IA14&lt;=$C$42,1,0)</f>
        <v>0</v>
      </c>
      <c r="KP14" s="46">
        <f>IF(IB14&lt;=$C$42,1,0)</f>
        <v>0</v>
      </c>
      <c r="KQ14" s="46">
        <f>IF(IC14&lt;=$C$42,1,0)</f>
        <v>0</v>
      </c>
      <c r="KR14" s="61">
        <f t="shared" si="166"/>
        <v>0.24000000000000002</v>
      </c>
      <c r="KS14" s="1">
        <f>IF(OR(KS13=1,AND(OY14=1,LO14&lt;=$C$43)),1,0)</f>
        <v>0</v>
      </c>
      <c r="KT14" s="1">
        <f>IF(OR(KT13=1,AND(OZ14=1,LP14&lt;=$C$43)),1,0)</f>
        <v>0</v>
      </c>
      <c r="KU14" s="1">
        <f>IF(OR(KU13=1,AND(PA14=1,LQ14&lt;=$C$43)),1,0)</f>
        <v>0</v>
      </c>
      <c r="KV14" s="1">
        <f>IF(OR(KV13=1,AND(PB14=1,LR14&lt;=$C$43)),1,0)</f>
        <v>0</v>
      </c>
      <c r="KW14" s="1">
        <f>IF(OR(KW13=1,AND(PC14=1,LS14&lt;=$C$43)),1,0)</f>
        <v>0</v>
      </c>
      <c r="KX14" s="1">
        <f>IF(OR(KX13=1,AND(PD14=1,LT14&lt;=$C$43)),1,0)</f>
        <v>0</v>
      </c>
      <c r="KY14" s="1">
        <f>IF(OR(KY13=1,AND(PE14=1,LU14&lt;=$C$43)),1,0)</f>
        <v>0</v>
      </c>
      <c r="KZ14" s="1">
        <f>IF(OR(KZ13=1,AND(PF14=1,LV14&lt;=$C$43)),1,0)</f>
        <v>0</v>
      </c>
      <c r="LA14" s="1">
        <f>IF(OR(LA13=1,AND(PG14=1,LW14&lt;=$C$43)),1,0)</f>
        <v>0</v>
      </c>
      <c r="LB14" s="1">
        <f>IF(OR(LB13=1,AND(PH14=1,LX14&lt;=$C$43)),1,0)</f>
        <v>0</v>
      </c>
      <c r="LC14" s="1">
        <f>IF(OR(LC13=1,AND(PI14=1,LY14&lt;=$C$43)),1,0)</f>
        <v>0</v>
      </c>
      <c r="LD14" s="1">
        <f>IF(OR(LD13=1,AND(PJ14=1,LZ14&lt;=$C$43)),1,0)</f>
        <v>0</v>
      </c>
      <c r="LE14" s="1">
        <f>IF(OR(LE13=1,AND(PK14=1,MA14&lt;=$C$43)),1,0)</f>
        <v>0</v>
      </c>
      <c r="LF14" s="1">
        <f>IF(OR(LF13=1,AND(PL14=1,MB14&lt;=$C$43)),1,0)</f>
        <v>0</v>
      </c>
      <c r="LG14" s="1">
        <f>IF(OR(LG13=1,AND(PM14=1,MC14&lt;=$C$43)),1,0)</f>
        <v>0</v>
      </c>
      <c r="LH14" s="1">
        <f>IF(OR(LH13=1,AND(PN14=1,MD14&lt;=$C$43)),1,0)</f>
        <v>0</v>
      </c>
      <c r="LI14" s="1">
        <f>IF(OR(LI13=1,AND(PO14=1,ME14&lt;=$C$43)),1,0)</f>
        <v>0</v>
      </c>
      <c r="LJ14" s="1">
        <f>IF(OR(LJ13=1,AND(PP14=1,MF14&lt;=$C$43)),1,0)</f>
        <v>0</v>
      </c>
      <c r="LK14" s="1">
        <f>IF(OR(LK13=1,AND(PQ14=1,MG14&lt;=$C$43)),1,0)</f>
        <v>0</v>
      </c>
      <c r="LL14" s="1">
        <f>IF(OR(LL13=1,AND(PR14=1,MH14&lt;=$C$43)),1,0)</f>
        <v>0</v>
      </c>
      <c r="LM14" s="1">
        <f>IF(OR(LM13=1,AND(PS14=1,MI14&lt;=$C$43)),1,0)</f>
        <v>0</v>
      </c>
      <c r="LN14" s="61">
        <f t="shared" si="167"/>
        <v>0.24000000000000002</v>
      </c>
      <c r="LO14" s="57">
        <f t="shared" si="168"/>
        <v>3.7751579037142342</v>
      </c>
      <c r="LP14" s="57">
        <f t="shared" si="169"/>
        <v>1.1273058739554824</v>
      </c>
      <c r="LQ14" s="57">
        <f t="shared" si="170"/>
        <v>1.699637590583738</v>
      </c>
      <c r="LR14" s="57">
        <f t="shared" si="171"/>
        <v>2.2571010659652959</v>
      </c>
      <c r="LS14" s="57">
        <f t="shared" si="172"/>
        <v>2.7949557380484604</v>
      </c>
      <c r="LT14" s="57">
        <f t="shared" si="173"/>
        <v>3.3087487273596548</v>
      </c>
      <c r="LU14" s="57">
        <f t="shared" si="174"/>
        <v>3.7943796650870847</v>
      </c>
      <c r="LV14" s="57">
        <f t="shared" si="175"/>
        <v>3.6520474330782351</v>
      </c>
      <c r="LW14" s="57">
        <f t="shared" si="176"/>
        <v>3.6520474330782351</v>
      </c>
      <c r="LX14" s="57">
        <f t="shared" si="177"/>
        <v>3.6520474330782351</v>
      </c>
      <c r="LY14" s="57">
        <f t="shared" si="178"/>
        <v>3.6520474330782351</v>
      </c>
      <c r="LZ14" s="57">
        <f t="shared" si="179"/>
        <v>1.7777409961078412</v>
      </c>
      <c r="MA14" s="57">
        <f t="shared" si="180"/>
        <v>2.1772243776291202</v>
      </c>
      <c r="MB14" s="57">
        <f t="shared" si="181"/>
        <v>2.5767077591503988</v>
      </c>
      <c r="MC14" s="57">
        <f t="shared" si="182"/>
        <v>2.9761911406716766</v>
      </c>
      <c r="MD14" s="57">
        <f t="shared" si="183"/>
        <v>3.3756745221929565</v>
      </c>
      <c r="ME14" s="57">
        <f t="shared" si="184"/>
        <v>3.7751579037142342</v>
      </c>
      <c r="MF14" s="57">
        <f t="shared" si="185"/>
        <v>3.6520474330782351</v>
      </c>
      <c r="MG14" s="57">
        <f t="shared" si="186"/>
        <v>3.6520474330782351</v>
      </c>
      <c r="MH14" s="57">
        <f t="shared" si="187"/>
        <v>3.6520474330782351</v>
      </c>
      <c r="MI14" s="57">
        <f t="shared" si="188"/>
        <v>3.6520474330782351</v>
      </c>
      <c r="MJ14" s="61">
        <f t="shared" si="189"/>
        <v>0.24000000000000002</v>
      </c>
      <c r="MK14" s="57" t="e">
        <f t="shared" si="259"/>
        <v>#N/A</v>
      </c>
      <c r="ML14" s="57" t="e">
        <f t="shared" si="260"/>
        <v>#N/A</v>
      </c>
      <c r="MM14" s="57" t="e">
        <f t="shared" si="261"/>
        <v>#N/A</v>
      </c>
      <c r="MN14" s="57" t="e">
        <f t="shared" si="262"/>
        <v>#N/A</v>
      </c>
      <c r="MO14" s="57" t="e">
        <f t="shared" si="263"/>
        <v>#N/A</v>
      </c>
      <c r="MP14" s="57" t="e">
        <f t="shared" si="264"/>
        <v>#N/A</v>
      </c>
      <c r="MQ14" s="57" t="e">
        <f t="shared" si="265"/>
        <v>#N/A</v>
      </c>
      <c r="MR14" s="57">
        <f t="shared" si="266"/>
        <v>3</v>
      </c>
      <c r="MS14" s="57">
        <f t="shared" si="267"/>
        <v>3</v>
      </c>
      <c r="MT14" s="57">
        <f t="shared" si="268"/>
        <v>3</v>
      </c>
      <c r="MU14" s="57">
        <f t="shared" si="269"/>
        <v>3</v>
      </c>
      <c r="MV14" s="57" t="e">
        <f t="shared" si="270"/>
        <v>#N/A</v>
      </c>
      <c r="MW14" s="57" t="e">
        <f t="shared" si="271"/>
        <v>#N/A</v>
      </c>
      <c r="MX14" s="57" t="e">
        <f t="shared" si="272"/>
        <v>#N/A</v>
      </c>
      <c r="MY14" s="57" t="e">
        <f t="shared" si="273"/>
        <v>#N/A</v>
      </c>
      <c r="MZ14" s="57" t="e">
        <f t="shared" si="274"/>
        <v>#N/A</v>
      </c>
      <c r="NA14" s="57" t="e">
        <f t="shared" si="275"/>
        <v>#N/A</v>
      </c>
      <c r="NB14" s="57">
        <f t="shared" si="276"/>
        <v>3</v>
      </c>
      <c r="NC14" s="57">
        <f t="shared" si="277"/>
        <v>3</v>
      </c>
      <c r="ND14" s="57">
        <f t="shared" si="278"/>
        <v>3</v>
      </c>
      <c r="NE14" s="57">
        <f t="shared" si="279"/>
        <v>3</v>
      </c>
      <c r="NF14" s="61">
        <f t="shared" si="211"/>
        <v>0.24000000000000002</v>
      </c>
      <c r="NG14" s="261">
        <f>IF(OY13=0,MIN('Drive Train'!$F$35-FQ13*$C$26*'Drive Train'!$F$38,NG13+$C$41)-$C$7,IF(LO13-1&lt;=0,0,IF($C$39=Motors!$C$29,MAX(MAX(NG$8:NG13)*-1,NG13-$C$41),MAX(0,MAX(NG$8:NG13)*-1,NG13-$C$41))))</f>
        <v>8.82</v>
      </c>
      <c r="NH14" s="261">
        <f>IF(OZ13=0,MIN('Drive Train'!$F$35-FR13*$C$26*'Drive Train'!$F$38,NH13+$C$41)-$C$7,IF(LP13-1&lt;=0,0,IF($C$39=Motors!$C$29,MAX(MAX(NH$8:NH13)*-1,NH13-$C$41),MAX(0,MAX(NH$8:NH13)*-1,NH13-$C$41))))</f>
        <v>8.82</v>
      </c>
      <c r="NI14" s="261">
        <f>IF(PA13=0,MIN('Drive Train'!$F$35-FS13*$C$26*'Drive Train'!$F$38,NI13+$C$41)-$C$7,IF(LQ13-1&lt;=0,0,IF($C$39=Motors!$C$29,MAX(MAX(NI$8:NI13)*-1,NI13-$C$41),MAX(0,MAX(NI$8:NI13)*-1,NI13-$C$41))))</f>
        <v>8.82</v>
      </c>
      <c r="NJ14" s="261">
        <f>IF(PB13=0,MIN('Drive Train'!$F$35-FT13*$C$26*'Drive Train'!$F$38,NJ13+$C$41)-$C$7,IF(LR13-1&lt;=0,0,IF($C$39=Motors!$C$29,MAX(MAX(NJ$8:NJ13)*-1,NJ13-$C$41),MAX(0,MAX(NJ$8:NJ13)*-1,NJ13-$C$41))))</f>
        <v>8.82</v>
      </c>
      <c r="NK14" s="261">
        <f>IF(PC13=0,MIN('Drive Train'!$F$35-FU13*$C$26*'Drive Train'!$F$38,NK13+$C$41)-$C$7,IF(LS13-1&lt;=0,0,IF($C$39=Motors!$C$29,MAX(MAX(NK$8:NK13)*-1,NK13-$C$41),MAX(0,MAX(NK$8:NK13)*-1,NK13-$C$41))))</f>
        <v>8.82</v>
      </c>
      <c r="NL14" s="261">
        <f>IF(PD13=0,MIN('Drive Train'!$F$35-FV13*$C$26*'Drive Train'!$F$38,NL13+$C$41)-$C$7,IF(LT13-1&lt;=0,0,IF($C$39=Motors!$C$29,MAX(MAX(NL$8:NL13)*-1,NL13-$C$41),MAX(0,MAX(NL$8:NL13)*-1,NL13-$C$41))))</f>
        <v>8.82</v>
      </c>
      <c r="NM14" s="261">
        <f>IF(PE13=0,MIN('Drive Train'!$F$35-FW13*$C$26*'Drive Train'!$F$38,NM13+$C$41)-$C$7,IF(LU13-1&lt;=0,0,IF($C$39=Motors!$C$29,MAX(MAX(NM$8:NM13)*-1,NM13-$C$41),MAX(0,MAX(NM$8:NM13)*-1,NM13-$C$41))))</f>
        <v>8.82</v>
      </c>
      <c r="NN14" s="261">
        <f>IF(PF13=0,MIN('Drive Train'!$F$35-FX13*$C$26*'Drive Train'!$F$38,NN13+$C$41)-$C$7,IF(LV13-1&lt;=0,0,IF($C$39=Motors!$C$29,MAX(MAX(NN$8:NN13)*-1,NN13-$C$41),MAX(0,MAX(NN$8:NN13)*-1,NN13-$C$41))))</f>
        <v>8.82</v>
      </c>
      <c r="NO14" s="261">
        <f>IF(PG13=0,MIN('Drive Train'!$F$35-FY13*$C$26*'Drive Train'!$F$38,NO13+$C$41)-$C$7,IF(LW13-1&lt;=0,0,IF($C$39=Motors!$C$29,MAX(MAX(NO$8:NO13)*-1,NO13-$C$41),MAX(0,MAX(NO$8:NO13)*-1,NO13-$C$41))))</f>
        <v>8.82</v>
      </c>
      <c r="NP14" s="261">
        <f>IF(PH13=0,MIN('Drive Train'!$F$35-FZ13*$C$26*'Drive Train'!$F$38,NP13+$C$41)-$C$7,IF(LX13-1&lt;=0,0,IF($C$39=Motors!$C$29,MAX(MAX(NP$8:NP13)*-1,NP13-$C$41),MAX(0,MAX(NP$8:NP13)*-1,NP13-$C$41))))</f>
        <v>9.0547840210560295</v>
      </c>
      <c r="NQ14" s="261">
        <f>IF(PI13=0,MIN('Drive Train'!$F$35-GA13*$C$26*'Drive Train'!$F$38,NQ13+$C$41)-$C$7,IF(LY13-1&lt;=0,0,IF($C$39=Motors!$C$29,MAX(MAX(NQ$8:NQ13)*-1,NQ13-$C$41),MAX(0,MAX(NQ$8:NQ13)*-1,NQ13-$C$41))))</f>
        <v>9.3227578785794272</v>
      </c>
      <c r="NR14" s="261">
        <f>IF(PJ13=0,MIN('Drive Train'!$F$35-GB13*$C$26*'Drive Train'!$F$38,NR13+$C$41)-$C$7,IF(LZ13-1&lt;=0,0,IF($C$39=Motors!$C$29,MAX(MAX(NR$8:NR13)*-1,NR13-$C$41),MAX(0,MAX(NR$8:NR13)*-1,NR13-$C$41))))</f>
        <v>10.52</v>
      </c>
      <c r="NS14" s="261">
        <f>IF(PK13=0,MIN('Drive Train'!$F$35-GC13*$C$26*'Drive Train'!$F$38,NS13+$C$41)-$C$7,IF(MA13-1&lt;=0,0,IF($C$39=Motors!$C$29,MAX(MAX(NS$8:NS13)*-1,NS13-$C$41),MAX(0,MAX(NS$8:NS13)*-1,NS13-$C$41))))</f>
        <v>10.18</v>
      </c>
      <c r="NT14" s="261">
        <f>IF(PL13=0,MIN('Drive Train'!$F$35-GD13*$C$26*'Drive Train'!$F$38,NT13+$C$41)-$C$7,IF(MB13-1&lt;=0,0,IF($C$39=Motors!$C$29,MAX(MAX(NT$8:NT13)*-1,NT13-$C$41),MAX(0,MAX(NT$8:NT13)*-1,NT13-$C$41))))</f>
        <v>9.84</v>
      </c>
      <c r="NU14" s="261">
        <f>IF(PM13=0,MIN('Drive Train'!$F$35-GE13*$C$26*'Drive Train'!$F$38,NU13+$C$41)-$C$7,IF(MC13-1&lt;=0,0,IF($C$39=Motors!$C$29,MAX(MAX(NU$8:NU13)*-1,NU13-$C$41),MAX(0,MAX(NU$8:NU13)*-1,NU13-$C$41))))</f>
        <v>9.5</v>
      </c>
      <c r="NV14" s="261">
        <f>IF(PN13=0,MIN('Drive Train'!$F$35-GF13*$C$26*'Drive Train'!$F$38,NV13+$C$41)-$C$7,IF(MD13-1&lt;=0,0,IF($C$39=Motors!$C$29,MAX(MAX(NV$8:NV13)*-1,NV13-$C$41),MAX(0,MAX(NV$8:NV13)*-1,NV13-$C$41))))</f>
        <v>9.16</v>
      </c>
      <c r="NW14" s="261">
        <f>IF(PO13=0,MIN('Drive Train'!$F$35-GG13*$C$26*'Drive Train'!$F$38,NW13+$C$41)-$C$7,IF(ME13-1&lt;=0,0,IF($C$39=Motors!$C$29,MAX(MAX(NW$8:NW13)*-1,NW13-$C$41),MAX(0,MAX(NW$8:NW13)*-1,NW13-$C$41))))</f>
        <v>8.82</v>
      </c>
      <c r="NX14" s="261">
        <f>IF(PP13=0,MIN('Drive Train'!$F$35-GH13*$C$26*'Drive Train'!$F$38,NX13+$C$41)-$C$7,IF(MF13-1&lt;=0,0,IF($C$39=Motors!$C$29,MAX(MAX(NX$8:NX13)*-1,NX13-$C$41),MAX(0,MAX(NX$8:NX13)*-1,NX13-$C$41))))</f>
        <v>8.48</v>
      </c>
      <c r="NY14" s="261">
        <f>IF(PQ13=0,MIN('Drive Train'!$F$35-GI13*$C$26*'Drive Train'!$F$38,NY13+$C$41)-$C$7,IF(MG13-1&lt;=0,0,IF($C$39=Motors!$C$29,MAX(MAX(NY$8:NY13)*-1,NY13-$C$41),MAX(0,MAX(NY$8:NY13)*-1,NY13-$C$41))))</f>
        <v>8.14</v>
      </c>
      <c r="NZ14" s="261">
        <f>IF(PR13=0,MIN('Drive Train'!$F$35-GJ13*$C$26*'Drive Train'!$F$38,NZ13+$C$41)-$C$7,IF(MH13-1&lt;=0,0,IF($C$39=Motors!$C$29,MAX(MAX(NZ$8:NZ13)*-1,NZ13-$C$41),MAX(0,MAX(NZ$8:NZ13)*-1,NZ13-$C$41))))</f>
        <v>7.8000000000000007</v>
      </c>
      <c r="OA14" s="261">
        <f>IF(PS13=0,MIN('Drive Train'!$F$35-GK13*$C$26*'Drive Train'!$F$38,OA13+$C$41)-$C$7,IF(MI13-1&lt;=0,0,IF($C$39=Motors!$C$29,MAX(MAX(OA$8:OA13)*-1,OA13-$C$41),MAX(0,MAX(OA$8:OA13)*-1,OA13-$C$41))))</f>
        <v>7.761873961805045</v>
      </c>
      <c r="OB14" s="61">
        <f t="shared" si="212"/>
        <v>0.24000000000000002</v>
      </c>
      <c r="OC14" s="261">
        <f>'Drive Train'!$F$35-FQ14*$C$26*'Drive Train'!$F$38</f>
        <v>9</v>
      </c>
      <c r="OD14" s="261">
        <f>'Drive Train'!$F$35-FR14*$C$26*'Drive Train'!$F$38</f>
        <v>9</v>
      </c>
      <c r="OE14" s="261">
        <f>'Drive Train'!$F$35-FS14*$C$26*'Drive Train'!$F$38</f>
        <v>9</v>
      </c>
      <c r="OF14" s="261">
        <f>'Drive Train'!$F$35-FT14*$C$26*'Drive Train'!$F$38</f>
        <v>9</v>
      </c>
      <c r="OG14" s="261">
        <f>'Drive Train'!$F$35-FU14*$C$26*'Drive Train'!$F$38</f>
        <v>9</v>
      </c>
      <c r="OH14" s="261">
        <f>'Drive Train'!$F$35-FV14*$C$26*'Drive Train'!$F$38</f>
        <v>9</v>
      </c>
      <c r="OI14" s="261">
        <f>'Drive Train'!$F$35-FW14*$C$26*'Drive Train'!$F$38</f>
        <v>9</v>
      </c>
      <c r="OJ14" s="261">
        <f>'Drive Train'!$F$35-FX14*$C$26*'Drive Train'!$F$38</f>
        <v>9</v>
      </c>
      <c r="OK14" s="261">
        <f>'Drive Train'!$F$35-FY14*$C$26*'Drive Train'!$F$38</f>
        <v>9</v>
      </c>
      <c r="OL14" s="261">
        <f>'Drive Train'!$F$35-FZ14*$C$26*'Drive Train'!$F$38</f>
        <v>9.2347840210560292</v>
      </c>
      <c r="OM14" s="261">
        <f>'Drive Train'!$F$35-GA14*$C$26*'Drive Train'!$F$38</f>
        <v>9.5027578785794269</v>
      </c>
      <c r="ON14" s="261">
        <f>'Drive Train'!$F$35-GB14*$C$26*'Drive Train'!$F$38</f>
        <v>10.7</v>
      </c>
      <c r="OO14" s="261">
        <f>'Drive Train'!$F$35-GC14*$C$26*'Drive Train'!$F$38</f>
        <v>10.36</v>
      </c>
      <c r="OP14" s="261">
        <f>'Drive Train'!$F$35-GD14*$C$26*'Drive Train'!$F$38</f>
        <v>10.02</v>
      </c>
      <c r="OQ14" s="261">
        <f>'Drive Train'!$F$35-GE14*$C$26*'Drive Train'!$F$38</f>
        <v>9.68</v>
      </c>
      <c r="OR14" s="261">
        <f>'Drive Train'!$F$35-GF14*$C$26*'Drive Train'!$F$38</f>
        <v>9.34</v>
      </c>
      <c r="OS14" s="261">
        <f>'Drive Train'!$F$35-GG14*$C$26*'Drive Train'!$F$38</f>
        <v>9</v>
      </c>
      <c r="OT14" s="261">
        <f>'Drive Train'!$F$35-GH14*$C$26*'Drive Train'!$F$38</f>
        <v>8.66</v>
      </c>
      <c r="OU14" s="261">
        <f>'Drive Train'!$F$35-GI14*$C$26*'Drive Train'!$F$38</f>
        <v>8.32</v>
      </c>
      <c r="OV14" s="261">
        <f>'Drive Train'!$F$35-GJ14*$C$26*'Drive Train'!$F$38</f>
        <v>8.1410606442243214</v>
      </c>
      <c r="OW14" s="261">
        <f>'Drive Train'!$F$35-GK14*$C$26*'Drive Train'!$F$38</f>
        <v>8.1609642611078019</v>
      </c>
      <c r="OX14" s="61">
        <f t="shared" si="213"/>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8">
        <f t="shared" si="214"/>
        <v>0.24000000000000002</v>
      </c>
      <c r="PU14" s="57">
        <f t="shared" si="215"/>
        <v>0.55280779642022249</v>
      </c>
      <c r="PV14" s="57">
        <f t="shared" si="216"/>
        <v>0.16254232992058895</v>
      </c>
      <c r="PW14" s="57">
        <f t="shared" si="217"/>
        <v>0.24548072674640553</v>
      </c>
      <c r="PX14" s="57">
        <f t="shared" si="218"/>
        <v>0.32678023625717134</v>
      </c>
      <c r="PY14" s="57">
        <f t="shared" si="219"/>
        <v>0.40591482586115407</v>
      </c>
      <c r="PZ14" s="57">
        <f t="shared" si="220"/>
        <v>0.48238713659073179</v>
      </c>
      <c r="QA14" s="57">
        <f t="shared" si="221"/>
        <v>0.55573488455961317</v>
      </c>
      <c r="QB14" s="57">
        <f t="shared" si="222"/>
        <v>0.54448707184075507</v>
      </c>
      <c r="QC14" s="57">
        <f t="shared" si="223"/>
        <v>0.54448707184075507</v>
      </c>
      <c r="QD14" s="57">
        <f t="shared" si="224"/>
        <v>0.54448707184075507</v>
      </c>
      <c r="QE14" s="57">
        <f t="shared" si="225"/>
        <v>0.54448707184075507</v>
      </c>
      <c r="QF14" s="57">
        <f t="shared" si="226"/>
        <v>0.26031999395240596</v>
      </c>
      <c r="QG14" s="57">
        <f t="shared" si="227"/>
        <v>0.31881755444596926</v>
      </c>
      <c r="QH14" s="57">
        <f t="shared" si="228"/>
        <v>0.37731511493953263</v>
      </c>
      <c r="QI14" s="57">
        <f t="shared" si="229"/>
        <v>0.43581267543309576</v>
      </c>
      <c r="QJ14" s="57">
        <f t="shared" si="230"/>
        <v>0.49431023592665924</v>
      </c>
      <c r="QK14" s="57">
        <f t="shared" si="231"/>
        <v>0.55280779642022249</v>
      </c>
      <c r="QL14" s="57">
        <f t="shared" si="232"/>
        <v>0.54448707184075507</v>
      </c>
      <c r="QM14" s="57">
        <f t="shared" si="233"/>
        <v>0.54448707184075507</v>
      </c>
      <c r="QN14" s="57">
        <f t="shared" si="234"/>
        <v>0.54448707184075507</v>
      </c>
      <c r="QO14" s="57">
        <f t="shared" si="235"/>
        <v>0.54448707184075507</v>
      </c>
      <c r="QP14" s="61">
        <f t="shared" si="236"/>
        <v>0.24000000000000002</v>
      </c>
      <c r="QQ14" s="57">
        <f>MIN(FQ14,$C$16)*$C$17*1000/60/60/$C$25</f>
        <v>0.70317162838191627</v>
      </c>
      <c r="QR14" s="57">
        <f>MIN(FR14,$C$16)*$C$17*1000/60/60/$C$25</f>
        <v>0.70317162838191627</v>
      </c>
      <c r="QS14" s="57">
        <f>MIN(FS14,$C$16)*$C$17*1000/60/60/$C$25</f>
        <v>0.70317162838191627</v>
      </c>
      <c r="QT14" s="57">
        <f>MIN(FT14,$C$16)*$C$17*1000/60/60/$C$25</f>
        <v>0.70317162838191627</v>
      </c>
      <c r="QU14" s="57">
        <f>MIN(FU14,$C$16)*$C$17*1000/60/60/$C$25</f>
        <v>0.70317162838191627</v>
      </c>
      <c r="QV14" s="57">
        <f>MIN(FV14,$C$16)*$C$17*1000/60/60/$C$25</f>
        <v>0.70317162838191627</v>
      </c>
      <c r="QW14" s="57">
        <f>MIN(FW14,$C$16)*$C$17*1000/60/60/$C$25</f>
        <v>0.70317162838191627</v>
      </c>
      <c r="QX14" s="57">
        <f>MIN(FX14,$C$16)*$C$17*1000/60/60/$C$25</f>
        <v>0.70317162838191627</v>
      </c>
      <c r="QY14" s="57">
        <f>MIN(FY14,$C$16)*$C$17*1000/60/60/$C$25</f>
        <v>0.70317162838191627</v>
      </c>
      <c r="QZ14" s="57">
        <f>MIN(FZ14,$C$16)*$C$17*1000/60/60/$C$25</f>
        <v>0.65461472767485085</v>
      </c>
      <c r="RA14" s="57">
        <f>MIN(GA14,$C$16)*$C$17*1000/60/60/$C$25</f>
        <v>0.5991936648047006</v>
      </c>
      <c r="RB14" s="57">
        <f>MIN(GB14,$C$16)*$C$17*1000/60/60/$C$25</f>
        <v>0.35158581419095813</v>
      </c>
      <c r="RC14" s="57">
        <f>MIN(GC14,$C$16)*$C$17*1000/60/60/$C$25</f>
        <v>0.4219029770291497</v>
      </c>
      <c r="RD14" s="57">
        <f>MIN(GD14,$C$16)*$C$17*1000/60/60/$C$25</f>
        <v>0.49222013986734142</v>
      </c>
      <c r="RE14" s="57">
        <f>MIN(GE14,$C$16)*$C$17*1000/60/60/$C$25</f>
        <v>0.56253730270553304</v>
      </c>
      <c r="RF14" s="57">
        <f>MIN(GF14,$C$16)*$C$17*1000/60/60/$C$25</f>
        <v>0.6328544655437246</v>
      </c>
      <c r="RG14" s="57">
        <f>MIN(GG14,$C$16)*$C$17*1000/60/60/$C$25</f>
        <v>0.70317162838191627</v>
      </c>
      <c r="RH14" s="57">
        <f>MIN(GH14,$C$16)*$C$17*1000/60/60/$C$25</f>
        <v>0.70317162838191627</v>
      </c>
      <c r="RI14" s="57">
        <f>MIN(GI14,$C$16)*$C$17*1000/60/60/$C$25</f>
        <v>0.70317162838191627</v>
      </c>
      <c r="RJ14" s="57">
        <f>MIN(GJ14,$C$16)*$C$17*1000/60/60/$C$25</f>
        <v>0.70317162838191627</v>
      </c>
      <c r="RK14" s="57">
        <f>MIN(GK14,$C$16)*$C$17*1000/60/60/$C$25</f>
        <v>0.70317162838191627</v>
      </c>
      <c r="RL14" s="148">
        <f t="shared" si="237"/>
        <v>0.24000000000000002</v>
      </c>
    </row>
    <row r="15" spans="1:480" x14ac:dyDescent="0.2">
      <c r="A15" s="7"/>
      <c r="B15" s="70" t="s">
        <v>9</v>
      </c>
      <c r="C15" s="74">
        <f>(VLOOKUP('Drive Train'!$D$4,Motors!$B$6:$I$26,7,FALSE))*C9</f>
        <v>2.7495000000000003</v>
      </c>
      <c r="D15" s="5"/>
      <c r="E15" s="6"/>
      <c r="P15" s="5"/>
      <c r="R15" s="63">
        <f t="shared" si="113"/>
        <v>0.28000000000000003</v>
      </c>
      <c r="S15" s="2">
        <f>NG15/'Drive Train'!$F$35</f>
        <v>0.71129032258064517</v>
      </c>
      <c r="T15" s="2">
        <f>NH15/'Drive Train'!$F$35</f>
        <v>0.71129032258064517</v>
      </c>
      <c r="U15" s="2">
        <f>NI15/'Drive Train'!$F$35</f>
        <v>0.71129032258064517</v>
      </c>
      <c r="V15" s="2">
        <f>NJ15/'Drive Train'!$F$35</f>
        <v>0.71129032258064517</v>
      </c>
      <c r="W15" s="2">
        <f>NK15/'Drive Train'!$F$35</f>
        <v>0.71129032258064517</v>
      </c>
      <c r="X15" s="2">
        <f>NL15/'Drive Train'!$F$35</f>
        <v>0.71129032258064517</v>
      </c>
      <c r="Y15" s="2">
        <f>NM15/'Drive Train'!$F$35</f>
        <v>0.71129032258064517</v>
      </c>
      <c r="Z15" s="2">
        <f>NN15/'Drive Train'!$F$35</f>
        <v>0.71129032258064517</v>
      </c>
      <c r="AA15" s="2">
        <f>NO15/'Drive Train'!$F$35</f>
        <v>0.71129032258064517</v>
      </c>
      <c r="AB15" s="2">
        <f>NP15/'Drive Train'!$F$35</f>
        <v>0.73022451782709918</v>
      </c>
      <c r="AC15" s="2">
        <f>NQ15/'Drive Train'!$F$35</f>
        <v>0.75183531278866345</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0.65645161290322585</v>
      </c>
      <c r="AL15" s="2">
        <f>NZ15/'Drive Train'!$F$35</f>
        <v>0.64202101969550984</v>
      </c>
      <c r="AM15" s="2">
        <f>OA15/'Drive Train'!$F$35</f>
        <v>0.64362615008933888</v>
      </c>
      <c r="AN15" s="61">
        <f t="shared" si="114"/>
        <v>0.28000000000000003</v>
      </c>
      <c r="AO15" s="46">
        <f>LO15*12*60/(PI() * 'Drive Train'!$F$15)/S$6*ABS(S15)</f>
        <v>1296.2548188599601</v>
      </c>
      <c r="AP15" s="46">
        <f>LP15*12*60/(PI() * 'Drive Train'!$F$15)/T$6*ABS(T15)</f>
        <v>110.11049062105431</v>
      </c>
      <c r="AQ15" s="46">
        <f>LQ15*12*60/(PI() * 'Drive Train'!$F$15)/U$6*ABS(U15)</f>
        <v>251.64593152284624</v>
      </c>
      <c r="AR15" s="46">
        <f>LR15*12*60/(PI() * 'Drive Train'!$F$15)/V$6*ABS(V15)</f>
        <v>447.17299399278909</v>
      </c>
      <c r="AS15" s="46">
        <f>LS15*12*60/(PI() * 'Drive Train'!$F$15)/W$6*ABS(W15)</f>
        <v>692.44919405737267</v>
      </c>
      <c r="AT15" s="46">
        <f>LT15*12*60/(PI() * 'Drive Train'!$F$15)/X$6*ABS(X15)</f>
        <v>982.2078952448361</v>
      </c>
      <c r="AU15" s="46">
        <f>LU15*12*60/(PI() * 'Drive Train'!$F$15)/Y$6*ABS(Y15)</f>
        <v>1310.3120690735773</v>
      </c>
      <c r="AV15" s="46">
        <f>LV15*12*60/(PI() * 'Drive Train'!$F$15)/Z$6*ABS(Z15)</f>
        <v>1446.2581501727443</v>
      </c>
      <c r="AW15" s="46">
        <f>LW15*12*60/(PI() * 'Drive Train'!$F$15)/AA$6*ABS(AA15)</f>
        <v>1628.6690880323695</v>
      </c>
      <c r="AX15" s="46">
        <f>LX15*12*60/(PI() * 'Drive Train'!$F$15)/AB$6*ABS(AB15)</f>
        <v>1859.2900770182061</v>
      </c>
      <c r="AY15" s="46">
        <f>LY15*12*60/(PI() * 'Drive Train'!$F$15)/AC$6*ABS(AC15)</f>
        <v>2107.1239895909653</v>
      </c>
      <c r="AZ15" s="46">
        <f>LZ15*12*60/(PI() * 'Drive Train'!$F$15)/AD$6*ABS(AD15)</f>
        <v>728.06625869223876</v>
      </c>
      <c r="BA15" s="46">
        <f>MA15*12*60/(PI() * 'Drive Train'!$F$15)/AE$6*ABS(AE15)</f>
        <v>862.85464918324692</v>
      </c>
      <c r="BB15" s="46">
        <f>MB15*12*60/(PI() * 'Drive Train'!$F$15)/AF$6*ABS(AF15)</f>
        <v>987.06770044552309</v>
      </c>
      <c r="BC15" s="46">
        <f>MC15*12*60/(PI() * 'Drive Train'!$F$15)/AG$6*ABS(AG15)</f>
        <v>1100.705412479067</v>
      </c>
      <c r="BD15" s="46">
        <f>MD15*12*60/(PI() * 'Drive Train'!$F$15)/AH$6*ABS(AH15)</f>
        <v>1203.7677852838797</v>
      </c>
      <c r="BE15" s="46">
        <f>ME15*12*60/(PI() * 'Drive Train'!$F$15)/AI$6*ABS(AI15)</f>
        <v>1296.2548188599601</v>
      </c>
      <c r="BF15" s="46">
        <f>MF15*12*60/(PI() * 'Drive Train'!$F$15)/AJ$6*ABS(AJ15)</f>
        <v>1207.9691428438334</v>
      </c>
      <c r="BG15" s="46">
        <f>MG15*12*60/(PI() * 'Drive Train'!$F$15)/AK$6*ABS(AK15)</f>
        <v>1159.5364177769816</v>
      </c>
      <c r="BH15" s="46">
        <f>MH15*12*60/(PI() * 'Drive Train'!$F$15)/AL$6*ABS(AL15)</f>
        <v>1134.0466512419139</v>
      </c>
      <c r="BI15" s="46">
        <f>MI15*12*60/(PI() * 'Drive Train'!$F$15)/AM$6*ABS(AM15)</f>
        <v>1136.8819053723655</v>
      </c>
      <c r="BJ15" s="61">
        <f t="shared" si="62"/>
        <v>0.28000000000000003</v>
      </c>
      <c r="BK15" s="2">
        <f>IF(OR(KS14=1,AND($C$39=Motors!$C$31,OY14=1)),0,IF(NG15=0,-(CG14+$C$15)/($C$14-$C$15)*$C$12,($C$11*S15-AO15)/($C$11*S15)*$C$12*S15))</f>
        <v>1.1470050329626877</v>
      </c>
      <c r="BL15" s="2">
        <f>IF(OR(KT14=1,AND($C$39=Motors!$C$31,OZ14=1)),0,IF(NH15=0,-(CH14+$C$15)/($C$14-$C$15)*$C$12,($C$11*T15-AP15)/($C$11*T15)*$C$12*T15))</f>
        <v>1.666028424185062</v>
      </c>
      <c r="BM15" s="2">
        <f>IF(OR(KU14=1,AND($C$39=Motors!$C$31,PA14=1)),0,IF(NI15=0,-(CI14+$C$15)/($C$14-$C$15)*$C$12,($C$11*U15-AQ15)/($C$11*U15)*$C$12*U15))</f>
        <v>1.6040964967070039</v>
      </c>
      <c r="BN15" s="2">
        <f>IF(OR(KV14=1,AND($C$39=Motors!$C$31,PB14=1)),0,IF(NJ15=0,-(CJ14+$C$15)/($C$14-$C$15)*$C$12,($C$11*V15-AR15)/($C$11*V15)*$C$12*V15))</f>
        <v>1.5185393544412116</v>
      </c>
      <c r="BO15" s="2">
        <f>IF(OR(KW14=1,AND($C$39=Motors!$C$31,PC14=1)),0,IF(NK15=0,-(CK14+$C$15)/($C$14-$C$15)*$C$12,($C$11*W15-AS15)/($C$11*W15)*$C$12*W15))</f>
        <v>1.4112133890313623</v>
      </c>
      <c r="BP15" s="2">
        <f>IF(OR(KX14=1,AND($C$39=Motors!$C$31,PD14=1)),0,IF(NL15=0,-(CL14+$C$15)/($C$14-$C$15)*$C$12,($C$11*X15-AT15)/($C$11*X15)*$C$12*X15))</f>
        <v>1.2844231324444615</v>
      </c>
      <c r="BQ15" s="2">
        <f>IF(OR(KY14=1,AND($C$39=Motors!$C$31,PE14=1)),0,IF(NM15=0,-(CM14+$C$15)/($C$14-$C$15)*$C$12,($C$11*Y15-AU15)/($C$11*Y15)*$C$12*Y15))</f>
        <v>1.1408539757064722</v>
      </c>
      <c r="BR15" s="2">
        <f>IF(OR(KZ14=1,AND($C$39=Motors!$C$31,PF14=1)),0,IF(NN15=0,-(CN14+$C$15)/($C$14-$C$15)*$C$12,($C$11*Z15-AV15)/($C$11*Z15)*$C$12*Z15))</f>
        <v>1.0813677948466416</v>
      </c>
      <c r="BS15" s="2">
        <f>IF(OR(LA14=1,AND($C$39=Motors!$C$31,PG14=1)),0,IF(NO15=0,-(CO14+$C$15)/($C$14-$C$15)*$C$12,($C$11*AA15-AW15)/($C$11*AA15)*$C$12*AA15))</f>
        <v>1.0015498997473806</v>
      </c>
      <c r="BT15" s="2">
        <f>IF(OR(LB14=1,AND($C$39=Motors!$C$31,PH14=1)),0,IF(NP15=0,-(CP14+$C$15)/($C$14-$C$15)*$C$12,($C$11*AB15-AX15)/($C$11*AB15)*$C$12*AB15))</f>
        <v>0.94626805299135319</v>
      </c>
      <c r="BU15" s="2">
        <f>IF(OR(LC14=1,AND($C$39=Motors!$C$31,PI14=1)),0,IF(NQ15=0,-(CQ14+$C$15)/($C$14-$C$15)*$C$12,($C$11*AC15-AY15)/($C$11*AC15)*$C$12*AC15))</f>
        <v>0.88990492039498881</v>
      </c>
      <c r="BV15" s="2">
        <f>IF(OR(LD14=1,AND($C$39=Motors!$C$31,PJ14=1)),0,IF(NR15=0,-(CR14+$C$15)/($C$14-$C$15)*$C$12,($C$11*AD15-AZ15)/($C$11*AD15)*$C$12*AD15))</f>
        <v>1.7260315892788907</v>
      </c>
      <c r="BW15" s="2">
        <f>IF(OR(LE14=1,AND($C$39=Motors!$C$31,PK14=1)),0,IF(NS15=0,-(CS14+$C$15)/($C$14-$C$15)*$C$12,($C$11*AE15-BA15)/($C$11*AE15)*$C$12*AE15))</f>
        <v>1.6009713361015026</v>
      </c>
      <c r="BX15" s="2">
        <f>IF(OR(LF14=1,AND($C$39=Motors!$C$31,PL14=1)),0,IF(NT15=0,-(CT14+$C$15)/($C$14-$C$15)*$C$12,($C$11*AF15-BB15)/($C$11*AF15)*$C$12*AF15))</f>
        <v>1.4805385538811879</v>
      </c>
      <c r="BY15" s="2">
        <f>IF(OR(LG14=1,AND($C$39=Motors!$C$31,PM14=1)),0,IF(NU15=0,-(CU14+$C$15)/($C$14-$C$15)*$C$12,($C$11*AG15-BC15)/($C$11*AG15)*$C$12*AG15))</f>
        <v>1.3647332426179475</v>
      </c>
      <c r="BZ15" s="2">
        <f>IF(OR(LH14=1,AND($C$39=Motors!$C$31,PN14=1)),0,IF(NV15=0,-(CV14+$C$15)/($C$14-$C$15)*$C$12,($C$11*AH15-BD15)/($C$11*AH15)*$C$12*AH15))</f>
        <v>1.2535554023117805</v>
      </c>
      <c r="CA15" s="2">
        <f>IF(OR(LI14=1,AND($C$39=Motors!$C$31,PO14=1)),0,IF(NW15=0,-(CW14+$C$15)/($C$14-$C$15)*$C$12,($C$11*AI15-BE15)/($C$11*AI15)*$C$12*AI15))</f>
        <v>1.1470050329626877</v>
      </c>
      <c r="CB15" s="2">
        <f>IF(OR(LJ14=1,AND($C$39=Motors!$C$31,PP14=1)),0,IF(NX15=0,-(CX14+$C$15)/($C$14-$C$15)*$C$12,($C$11*AJ15-BF15)/($C$11*AJ15)*$C$12*AJ15))</f>
        <v>1.1195557161071892</v>
      </c>
      <c r="CC15" s="2">
        <f>IF(OR(LK14=1,AND($C$39=Motors!$C$31,PQ14=1)),0,IF(NY15=0,-(CY14+$C$15)/($C$14-$C$15)*$C$12,($C$11*AK15-BG15)/($C$11*AK15)*$C$12*AK15))</f>
        <v>1.074667868999118</v>
      </c>
      <c r="CD15" s="2">
        <f>IF(OR(LL14=1,AND($C$39=Motors!$C$31,PR14=1)),0,IF(NZ15=0,-(CZ14+$C$15)/($C$14-$C$15)*$C$12,($C$11*AL15-BH15)/($C$11*AL15)*$C$12*AL15))</f>
        <v>1.0510437441647784</v>
      </c>
      <c r="CE15" s="2">
        <f>IF(OR(LM14=1,AND($C$39=Motors!$C$31,PS14=1)),0,IF(OA15=0,-(DA14+$C$15)/($C$14-$C$15)*$C$12,($C$11*AM15-BI15)/($C$11*AM15)*$C$12*AM15))</f>
        <v>1.0536714809634939</v>
      </c>
      <c r="CF15" s="61">
        <f t="shared" si="64"/>
        <v>0.28000000000000003</v>
      </c>
      <c r="CG15" s="57">
        <f>IF(AND(KS14=1,OY14=1),0,ABS(BK15/$C$12*($C$14-$C$15)+$C$15) *'Drive Train'!$AA$48 + CG14*(1-'Drive Train'!$AA$48))</f>
        <v>64.931530180143795</v>
      </c>
      <c r="CH15" s="57">
        <f>IF(AND(KT14=1,OZ14=1),0,ABS(BL15/$C$12*($C$14-$C$15)+$C$15) *'Drive Train'!$AA$48 + CH14*(1-'Drive Train'!$AA$48))</f>
        <v>93.069094750220216</v>
      </c>
      <c r="CI15" s="57">
        <f>IF(AND(KU14=1,PA14=1),0,ABS(BM15/$C$12*($C$14-$C$15)+$C$15) *'Drive Train'!$AA$48 + CI14*(1-'Drive Train'!$AA$48))</f>
        <v>89.711609061070362</v>
      </c>
      <c r="CJ15" s="57">
        <f>IF(AND(KV14=1,PB14=1),0,ABS(BN15/$C$12*($C$14-$C$15)+$C$15) *'Drive Train'!$AA$48 + CJ14*(1-'Drive Train'!$AA$48))</f>
        <v>85.073341006782385</v>
      </c>
      <c r="CK15" s="57">
        <f>IF(AND(KW14=1,PC14=1),0,ABS(BO15/$C$12*($C$14-$C$15)+$C$15) *'Drive Train'!$AA$48 + CK14*(1-'Drive Train'!$AA$48))</f>
        <v>79.254930251434445</v>
      </c>
      <c r="CL15" s="57">
        <f>IF(AND(KX14=1,PD14=1),0,ABS(BP15/$C$12*($C$14-$C$15)+$C$15) *'Drive Train'!$AA$48 + CL14*(1-'Drive Train'!$AA$48))</f>
        <v>72.38131127413105</v>
      </c>
      <c r="CM15" s="57">
        <f>IF(AND(KY14=1,PE14=1),0,ABS(BQ15/$C$12*($C$14-$C$15)+$C$15) *'Drive Train'!$AA$48 + CM14*(1-'Drive Train'!$AA$48))</f>
        <v>64.598065882295131</v>
      </c>
      <c r="CN15" s="57">
        <f>IF(AND(KZ14=1,PF14=1),0,ABS(BR15/$C$12*($C$14-$C$15)+$C$15) *'Drive Train'!$AA$48 + CN14*(1-'Drive Train'!$AA$48))</f>
        <v>61.373170273970622</v>
      </c>
      <c r="CO15" s="57">
        <f>IF(AND(LA14=1,PG14=1),0,ABS(BS15/$C$12*($C$14-$C$15)+$C$15) *'Drive Train'!$AA$48 + CO14*(1-'Drive Train'!$AA$48))</f>
        <v>57.046041255924493</v>
      </c>
      <c r="CP15" s="57">
        <f>IF(AND(LB14=1,PH14=1),0,ABS(BT15/$C$12*($C$14-$C$15)+$C$15) *'Drive Train'!$AA$48 + CP14*(1-'Drive Train'!$AA$48))</f>
        <v>54.049073182891462</v>
      </c>
      <c r="CQ15" s="57">
        <f>IF(AND(LC14=1,PI14=1),0,ABS(BU15/$C$12*($C$14-$C$15)+$C$15) *'Drive Train'!$AA$48 + CQ14*(1-'Drive Train'!$AA$48))</f>
        <v>50.993485882544725</v>
      </c>
      <c r="CR15" s="57">
        <f>IF(AND(LD14=1,PJ14=1),0,ABS(BV15/$C$12*($C$14-$C$15)+$C$15) *'Drive Train'!$AA$48 + CR14*(1-'Drive Train'!$AA$48))</f>
        <v>96.32201737526853</v>
      </c>
      <c r="CS15" s="57">
        <f>IF(AND(LE14=1,PK14=1),0,ABS(BW15/$C$12*($C$14-$C$15)+$C$15) *'Drive Train'!$AA$48 + CS14*(1-'Drive Train'!$AA$48))</f>
        <v>89.54218623771348</v>
      </c>
      <c r="CT15" s="57">
        <f>IF(AND(LF14=1,PL14=1),0,ABS(BX15/$C$12*($C$14-$C$15)+$C$15) *'Drive Train'!$AA$48 + CT14*(1-'Drive Train'!$AA$48))</f>
        <v>83.013221949423482</v>
      </c>
      <c r="CU15" s="57">
        <f>IF(AND(LG14=1,PM14=1),0,ABS(BY15/$C$12*($C$14-$C$15)+$C$15) *'Drive Train'!$AA$48 + CU14*(1-'Drive Train'!$AA$48))</f>
        <v>76.735124510398549</v>
      </c>
      <c r="CV15" s="57">
        <f>IF(AND(LH14=1,PN14=1),0,ABS(BZ15/$C$12*($C$14-$C$15)+$C$15) *'Drive Train'!$AA$48 + CV14*(1-'Drive Train'!$AA$48))</f>
        <v>70.707893920638625</v>
      </c>
      <c r="CW15" s="57">
        <f>IF(AND(LI14=1,PO14=1),0,ABS(CA15/$C$12*($C$14-$C$15)+$C$15) *'Drive Train'!$AA$48 + CW14*(1-'Drive Train'!$AA$48))</f>
        <v>64.931530180143795</v>
      </c>
      <c r="CX15" s="57">
        <f>IF(AND(LJ14=1,PP14=1),0,ABS(CB15/$C$12*($C$14-$C$15)+$C$15) *'Drive Train'!$AA$48 + CX14*(1-'Drive Train'!$AA$48))</f>
        <v>63.443433615541835</v>
      </c>
      <c r="CY15" s="57">
        <f>IF(AND(LK14=1,PQ14=1),0,ABS(CC15/$C$12*($C$14-$C$15)+$C$15) *'Drive Train'!$AA$48 + CY14*(1-'Drive Train'!$AA$48))</f>
        <v>61.009950428126245</v>
      </c>
      <c r="CZ15" s="57">
        <f>IF(AND(LL14=1,PR14=1),0,ABS(CD15/$C$12*($C$14-$C$15)+$C$15) *'Drive Train'!$AA$48 + CZ14*(1-'Drive Train'!$AA$48))</f>
        <v>59.729227152105388</v>
      </c>
      <c r="DA15" s="57">
        <f>IF(AND(LM14=1,PS14=1),0,ABS(CE15/$C$12*($C$14-$C$15)+$C$15) *'Drive Train'!$AA$48 + DA14*(1-'Drive Train'!$AA$48))</f>
        <v>59.871683378736883</v>
      </c>
      <c r="DB15" s="61">
        <f t="shared" si="115"/>
        <v>0.28000000000000003</v>
      </c>
      <c r="DC15" s="57">
        <f t="shared" si="65"/>
        <v>50</v>
      </c>
      <c r="DD15" s="57">
        <f t="shared" si="66"/>
        <v>50</v>
      </c>
      <c r="DE15" s="57">
        <f t="shared" si="67"/>
        <v>50</v>
      </c>
      <c r="DF15" s="57">
        <f t="shared" si="68"/>
        <v>50</v>
      </c>
      <c r="DG15" s="57">
        <f t="shared" si="69"/>
        <v>50</v>
      </c>
      <c r="DH15" s="57">
        <f t="shared" si="70"/>
        <v>50</v>
      </c>
      <c r="DI15" s="57">
        <f t="shared" si="71"/>
        <v>50</v>
      </c>
      <c r="DJ15" s="57">
        <f t="shared" si="72"/>
        <v>50</v>
      </c>
      <c r="DK15" s="57">
        <f t="shared" si="73"/>
        <v>50</v>
      </c>
      <c r="DL15" s="57">
        <f t="shared" si="74"/>
        <v>50</v>
      </c>
      <c r="DM15" s="57">
        <f t="shared" si="75"/>
        <v>50</v>
      </c>
      <c r="DN15" s="57">
        <f t="shared" si="76"/>
        <v>25</v>
      </c>
      <c r="DO15" s="57">
        <f t="shared" si="77"/>
        <v>30</v>
      </c>
      <c r="DP15" s="57">
        <f t="shared" si="78"/>
        <v>35</v>
      </c>
      <c r="DQ15" s="57">
        <f t="shared" si="79"/>
        <v>40</v>
      </c>
      <c r="DR15" s="57">
        <f t="shared" si="80"/>
        <v>45</v>
      </c>
      <c r="DS15" s="57">
        <f t="shared" si="81"/>
        <v>50</v>
      </c>
      <c r="DT15" s="57">
        <f t="shared" si="82"/>
        <v>55</v>
      </c>
      <c r="DU15" s="57">
        <f t="shared" si="83"/>
        <v>60</v>
      </c>
      <c r="DV15" s="57">
        <f t="shared" si="84"/>
        <v>59.729227152105388</v>
      </c>
      <c r="DW15" s="57">
        <f t="shared" si="85"/>
        <v>59.871683378736883</v>
      </c>
      <c r="DX15" s="61">
        <f t="shared" si="116"/>
        <v>0.28000000000000003</v>
      </c>
      <c r="DY15" s="2">
        <f>IF(OY15=0,($C$23/0.4536*IF(ISNA(MK14),'Drive Train'!$F$16,'Drive Train'!$F$17)*4.448*$C$24/$C$26*$C$25*S$6)*SIGN(BK15),BK15)</f>
        <v>0.89350858180984372</v>
      </c>
      <c r="DZ15" s="2">
        <f>IF(OZ15=0,($C$23/0.4536*IF(ISNA(ML14),'Drive Train'!$F$16,'Drive Train'!$F$17)*4.448*$C$24/$C$26*$C$25*T$6)*SIGN(BL15),BL15)</f>
        <v>3.1911020778922987</v>
      </c>
      <c r="EA15" s="2">
        <f>IF(PA15=0,($C$23/0.4536*IF(ISNA(MM14),'Drive Train'!$F$16,'Drive Train'!$F$17)*4.448*$C$24/$C$26*$C$25*U$6)*SIGN(BM15),BM15)</f>
        <v>2.1014574659290748</v>
      </c>
      <c r="EB15" s="2">
        <f>IF(PB15=0,($C$23/0.4536*IF(ISNA(MN14),'Drive Train'!$F$16,'Drive Train'!$F$17)*4.448*$C$24/$C$26*$C$25*V$6)*SIGN(BN15),BN15)</f>
        <v>1.5665410200562195</v>
      </c>
      <c r="EC15" s="2">
        <f>IF(PC15=0,($C$23/0.4536*IF(ISNA(MO14),'Drive Train'!$F$16,'Drive Train'!$F$17)*4.448*$C$24/$C$26*$C$25*W$6)*SIGN(BO15),BO15)</f>
        <v>1.248692117436117</v>
      </c>
      <c r="ED15" s="2">
        <f>IF(PD15=0,($C$23/0.4536*IF(ISNA(MP14),'Drive Train'!$F$16,'Drive Train'!$F$17)*4.448*$C$24/$C$26*$C$25*X$6)*SIGN(BP15),BP15)</f>
        <v>1.0380693506396637</v>
      </c>
      <c r="EE15" s="2">
        <f>IF(PE15=0,($C$23/0.4536*IF(ISNA(MQ14),'Drive Train'!$F$16,'Drive Train'!$F$17)*4.448*$C$24/$C$26*$C$25*Y$6)*SIGN(BQ15),BQ15)</f>
        <v>0.88824490827929981</v>
      </c>
      <c r="EF15" s="2">
        <f>IF(PF15=0,($C$23/0.4536*IF(ISNA(MR14),'Drive Train'!$F$16,'Drive Train'!$F$17)*4.448*$C$24/$C$26*$C$25*Z$6)*SIGN(BR15),BR15)</f>
        <v>0.62097121515742049</v>
      </c>
      <c r="EG15" s="2">
        <f>IF(PG15=0,($C$23/0.4536*IF(ISNA(MS14),'Drive Train'!$F$16,'Drive Train'!$F$17)*4.448*$C$24/$C$26*$C$25*AA$6)*SIGN(BS15),BS15)</f>
        <v>0.55142243905978938</v>
      </c>
      <c r="EH15" s="2">
        <f>IF(PH15=0,($C$23/0.4536*IF(ISNA(MT14),'Drive Train'!$F$16,'Drive Train'!$F$17)*4.448*$C$24/$C$26*$C$25*AB$6)*SIGN(BT15),BT15)</f>
        <v>0.49588348836311991</v>
      </c>
      <c r="EI15" s="2">
        <f>IF(PI15=0,($C$23/0.4536*IF(ISNA(MU14),'Drive Train'!$F$16,'Drive Train'!$F$17)*4.448*$C$24/$C$26*$C$25*AC$6)*SIGN(BU15),BU15)</f>
        <v>0.45050852864361873</v>
      </c>
      <c r="EJ15" s="2">
        <f>IF(PJ15=0,($C$23/0.4536*IF(ISNA(MV14),'Drive Train'!$F$16,'Drive Train'!$F$17)*4.448*$C$24/$C$26*$C$25*AD$6)*SIGN(BV15),BV15)</f>
        <v>0.89350858180984372</v>
      </c>
      <c r="EK15" s="2">
        <f>IF(PK15=0,($C$23/0.4536*IF(ISNA(MW14),'Drive Train'!$F$16,'Drive Train'!$F$17)*4.448*$C$24/$C$26*$C$25*AE$6)*SIGN(BW15),BW15)</f>
        <v>0.89350858180984372</v>
      </c>
      <c r="EL15" s="2">
        <f>IF(PL15=0,($C$23/0.4536*IF(ISNA(MX14),'Drive Train'!$F$16,'Drive Train'!$F$17)*4.448*$C$24/$C$26*$C$25*AF$6)*SIGN(BX15),BX15)</f>
        <v>0.89350858180984372</v>
      </c>
      <c r="EM15" s="2">
        <f>IF(PM15=0,($C$23/0.4536*IF(ISNA(MY14),'Drive Train'!$F$16,'Drive Train'!$F$17)*4.448*$C$24/$C$26*$C$25*AG$6)*SIGN(BY15),BY15)</f>
        <v>0.89350858180984372</v>
      </c>
      <c r="EN15" s="2">
        <f>IF(PN15=0,($C$23/0.4536*IF(ISNA(MZ14),'Drive Train'!$F$16,'Drive Train'!$F$17)*4.448*$C$24/$C$26*$C$25*AH$6)*SIGN(BZ15),BZ15)</f>
        <v>0.89350858180984372</v>
      </c>
      <c r="EO15" s="2">
        <f>IF(PO15=0,($C$23/0.4536*IF(ISNA(NA14),'Drive Train'!$F$16,'Drive Train'!$F$17)*4.448*$C$24/$C$26*$C$25*AI$6)*SIGN(CA15),CA15)</f>
        <v>0.89350858180984372</v>
      </c>
      <c r="EP15" s="2">
        <f>IF(PP15=0,($C$23/0.4536*IF(ISNA(NB14),'Drive Train'!$F$16,'Drive Train'!$F$17)*4.448*$C$24/$C$26*$C$25*AJ$6)*SIGN(CB15),CB15)</f>
        <v>0.71480686544787508</v>
      </c>
      <c r="EQ15" s="2">
        <f>IF(PQ15=0,($C$23/0.4536*IF(ISNA(NC14),'Drive Train'!$F$16,'Drive Train'!$F$17)*4.448*$C$24/$C$26*$C$25*AK$6)*SIGN(CC15),CC15)</f>
        <v>0.71480686544787508</v>
      </c>
      <c r="ER15" s="2">
        <f>IF(PR15=0,($C$23/0.4536*IF(ISNA(ND14),'Drive Train'!$F$16,'Drive Train'!$F$17)*4.448*$C$24/$C$26*$C$25*AL$6)*SIGN(CD15),CD15)</f>
        <v>0.71480686544787508</v>
      </c>
      <c r="ES15" s="2">
        <f>IF(PS15=0,($C$23/0.4536*IF(ISNA(NE14),'Drive Train'!$F$16,'Drive Train'!$F$17)*4.448*$C$24/$C$26*$C$25*AM$6)*SIGN(CE15),CE15)</f>
        <v>0.71480686544787508</v>
      </c>
      <c r="ET15" s="61">
        <f t="shared" si="87"/>
        <v>0.28000000000000003</v>
      </c>
      <c r="EU15" s="260">
        <f>MAX(MIN(IF(AND(OY14=1,NG15&lt;0),-1,1)*(DC15-$C$15)/($C$14-$C$15)*$C$12-$C$33*LO15/AO$6 -  OY14*$C$33,DY14),MAX(EU$8:EU14)*-1)</f>
        <v>0.70417540339968343</v>
      </c>
      <c r="EV15" s="260">
        <f>MAX(MIN(IF(AND(OZ14=1,NH15&lt;0),-1,1)*(DD15-$C$15)/($C$14-$C$15)*$C$12-$C$33*LP15/AP$6 -  OZ14*$C$33,DZ14),MAX(EV$8:EV14)*-1)</f>
        <v>0.85735902701717803</v>
      </c>
      <c r="EW15" s="260">
        <f>MAX(MIN(IF(AND(PA14=1,NI15&lt;0),-1,1)*(DE15-$C$15)/($C$14-$C$15)*$C$12-$C$33*LQ15/AQ$6 -  PA14*$C$33,EA14),MAX(EW$8:EW14)*-1)</f>
        <v>0.83908055011392768</v>
      </c>
      <c r="EX15" s="260">
        <f>MAX(MIN(IF(AND(PB14=1,NJ15&lt;0),-1,1)*(DF15-$C$15)/($C$14-$C$15)*$C$12-$C$33*LR15/AR$6 -  PB14*$C$33,EB14),MAX(EX$8:EX14)*-1)</f>
        <v>0.81382937010879308</v>
      </c>
      <c r="EY15" s="260">
        <f>MAX(MIN(IF(AND(PC14=1,NK15&lt;0),-1,1)*(DG15-$C$15)/($C$14-$C$15)*$C$12-$C$33*LS15/AS$6 -  PC14*$C$33,EC14),MAX(EY$8:EY14)*-1)</f>
        <v>0.78215337906914706</v>
      </c>
      <c r="EZ15" s="260">
        <f>MAX(MIN(IF(AND(PD14=1,NL15&lt;0),-1,1)*(DH15-$C$15)/($C$14-$C$15)*$C$12-$C$33*LT15/AT$6 -  PD14*$C$33,ED14),MAX(EZ$8:EZ14)*-1)</f>
        <v>0.74473273238570703</v>
      </c>
      <c r="FA15" s="260">
        <f>MAX(MIN(IF(AND(PE14=1,NM15&lt;0),-1,1)*(DI15-$C$15)/($C$14-$C$15)*$C$12-$C$33*LU15/AU$6 -  PE14*$C$33,EE14),MAX(FA$8:FA14)*-1)</f>
        <v>0.70235999150202943</v>
      </c>
      <c r="FB15" s="260">
        <f>MAX(MIN(IF(AND(PF14=1,NN15&lt;0),-1,1)*(DJ15-$C$15)/($C$14-$C$15)*$C$12-$C$33*LV15/AV$6 -  PF14*$C$33,EF14),MAX(FB$8:FB14)*-1)</f>
        <v>0.62097121515742049</v>
      </c>
      <c r="FC15" s="260">
        <f>MAX(MIN(IF(AND(PG14=1,NO15&lt;0),-1,1)*(DK15-$C$15)/($C$14-$C$15)*$C$12-$C$33*LW15/AW$6 -  PG14*$C$33,EG14),MAX(FC$8:FC14)*-1)</f>
        <v>0.55142243905978938</v>
      </c>
      <c r="FD15" s="260">
        <f>MAX(MIN(IF(AND(PH14=1,NP15&lt;0),-1,1)*(DL15-$C$15)/($C$14-$C$15)*$C$12-$C$33*LX15/AX$6 -  PH14*$C$33,EH14),MAX(FD$8:FD14)*-1)</f>
        <v>0.49588348836311991</v>
      </c>
      <c r="FE15" s="260">
        <f>MAX(MIN(IF(AND(PI14=1,NQ15&lt;0),-1,1)*(DM15-$C$15)/($C$14-$C$15)*$C$12-$C$33*LY15/AY$6 -  PI14*$C$33,EI14),MAX(FE$8:FE14)*-1)</f>
        <v>0.45050852864361873</v>
      </c>
      <c r="FF15" s="260">
        <f>MAX(MIN(IF(AND(PJ14=1,NR15&lt;0),-1,1)*(DN15-$C$15)/($C$14-$C$15)*$C$12-$C$33*LZ15/AZ$6 -  PJ14*$C$33,EJ14),MAX(FF$8:FF14)*-1)</f>
        <v>0.33159976748065423</v>
      </c>
      <c r="FG15" s="260">
        <f>MAX(MIN(IF(AND(PK14=1,NS15&lt;0),-1,1)*(DO15-$C$15)/($C$14-$C$15)*$C$12-$C$33*MA15/BA$6 -  PK14*$C$33,EK14),MAX(FG$8:FG14)*-1)</f>
        <v>0.40611489466446016</v>
      </c>
      <c r="FH15" s="260">
        <f>MAX(MIN(IF(AND(PL14=1,NT15&lt;0),-1,1)*(DP15-$C$15)/($C$14-$C$15)*$C$12-$C$33*MB15/BB$6 -  PL14*$C$33,EL14),MAX(FH$8:FH14)*-1)</f>
        <v>0.48063002184826598</v>
      </c>
      <c r="FI15" s="260">
        <f>MAX(MIN(IF(AND(PM14=1,NU15&lt;0),-1,1)*(DQ15-$C$15)/($C$14-$C$15)*$C$12-$C$33*MC15/BC$6 -  PM14*$C$33,EM14),MAX(FI$8:FI14)*-1)</f>
        <v>0.55514514903207179</v>
      </c>
      <c r="FJ15" s="260">
        <f>MAX(MIN(IF(AND(PN14=1,NV15&lt;0),-1,1)*(DR15-$C$15)/($C$14-$C$15)*$C$12-$C$33*MD15/BD$6 -  PN14*$C$33,EN14),MAX(FJ$8:FJ14)*-1)</f>
        <v>0.62966027621587772</v>
      </c>
      <c r="FK15" s="260">
        <f>MAX(MIN(IF(AND(PO14=1,NW15&lt;0),-1,1)*(DS15-$C$15)/($C$14-$C$15)*$C$12-$C$33*ME15/BE$6 -  PO14*$C$33,EO14),MAX(FK$8:FK14)*-1)</f>
        <v>0.70417540339968343</v>
      </c>
      <c r="FL15" s="260">
        <f>MAX(MIN(IF(AND(PP14=1,NX15&lt;0),-1,1)*(DT15-$C$15)/($C$14-$C$15)*$C$12-$C$33*MF15/BF$6 -  PP14*$C$33,EP14),MAX(FL$8:FL14)*-1)</f>
        <v>0.71480686544787508</v>
      </c>
      <c r="FM15" s="260">
        <f>MAX(MIN(IF(AND(PQ14=1,NY15&lt;0),-1,1)*(DU15-$C$15)/($C$14-$C$15)*$C$12-$C$33*MG15/BG$6 -  PQ14*$C$33,EQ14),MAX(FM$8:FM14)*-1)</f>
        <v>0.71480686544787508</v>
      </c>
      <c r="FN15" s="260">
        <f>MAX(MIN(IF(AND(PR14=1,NZ15&lt;0),-1,1)*(DV15-$C$15)/($C$14-$C$15)*$C$12-$C$33*MH15/BH$6 -  PR14*$C$33,ER14),MAX(FN$8:FN14)*-1)</f>
        <v>0.71480686544787508</v>
      </c>
      <c r="FO15" s="260">
        <f>MAX(MIN(IF(AND(PS14=1,OA15&lt;0),-1,1)*(DW15-$C$15)/($C$14-$C$15)*$C$12-$C$33*MI15/BI$6 -  PS14*$C$33,ES14),MAX(FO$8:FO14)*-1)</f>
        <v>0.71480686544787508</v>
      </c>
      <c r="FP15" s="61">
        <f t="shared" si="117"/>
        <v>0.28000000000000003</v>
      </c>
      <c r="FQ15" s="261">
        <f>IF(AND(KS15=1,OY15=1),0,MIN((ABS(($C$14-$C$15)*EU15/$C$12/$C$25)+$C$15)/$C$25,DC15))</f>
        <v>50</v>
      </c>
      <c r="FR15" s="261">
        <f>IF(AND(KT15=1,OZ15=1),0,MIN((ABS(($C$14-$C$15)*EV15/$C$12/$C$25)+$C$15)/$C$25,DD15))</f>
        <v>50</v>
      </c>
      <c r="FS15" s="261">
        <f>IF(AND(KU15=1,PA15=1),0,MIN((ABS(($C$14-$C$15)*EW15/$C$12/$C$25)+$C$15)/$C$25,DE15))</f>
        <v>50</v>
      </c>
      <c r="FT15" s="261">
        <f>IF(AND(KV15=1,PB15=1),0,MIN((ABS(($C$14-$C$15)*EX15/$C$12/$C$25)+$C$15)/$C$25,DF15))</f>
        <v>50</v>
      </c>
      <c r="FU15" s="261">
        <f>IF(AND(KW15=1,PC15=1),0,MIN((ABS(($C$14-$C$15)*EY15/$C$12/$C$25)+$C$15)/$C$25,DG15))</f>
        <v>50</v>
      </c>
      <c r="FV15" s="261">
        <f>IF(AND(KX15=1,PD15=1),0,MIN((ABS(($C$14-$C$15)*EZ15/$C$12/$C$25)+$C$15)/$C$25,DH15))</f>
        <v>50</v>
      </c>
      <c r="FW15" s="261">
        <f>IF(AND(KY15=1,PE15=1),0,MIN((ABS(($C$14-$C$15)*FA15/$C$12/$C$25)+$C$15)/$C$25,DI15))</f>
        <v>50</v>
      </c>
      <c r="FX15" s="261">
        <f>IF(AND(KZ15=1,PF15=1),0,MIN((ABS(($C$14-$C$15)*FB15/$C$12/$C$25)+$C$15)/$C$25,DJ15))</f>
        <v>50</v>
      </c>
      <c r="FY15" s="261">
        <f>IF(AND(LA15=1,PG15=1),0,MIN((ABS(($C$14-$C$15)*FC15/$C$12/$C$25)+$C$15)/$C$25,DK15))</f>
        <v>50</v>
      </c>
      <c r="FZ15" s="261">
        <f>IF(AND(LB15=1,PH15=1),0,MIN((ABS(($C$14-$C$15)*FD15/$C$12/$C$25)+$C$15)/$C$25,DL15))</f>
        <v>46.547293807999566</v>
      </c>
      <c r="GA15" s="261">
        <f>IF(AND(LC15=1,PI15=1),0,MIN((ABS(($C$14-$C$15)*FE15/$C$12/$C$25)+$C$15)/$C$25,DM15))</f>
        <v>42.60650178559667</v>
      </c>
      <c r="GB15" s="261">
        <f>IF(AND(LD15=1,PJ15=1),0,MIN((ABS(($C$14-$C$15)*FF15/$C$12/$C$25)+$C$15)/$C$25,DN15))</f>
        <v>25</v>
      </c>
      <c r="GC15" s="261">
        <f>IF(AND(LE15=1,PK15=1),0,MIN((ABS(($C$14-$C$15)*FG15/$C$12/$C$25)+$C$15)/$C$25,DO15))</f>
        <v>30</v>
      </c>
      <c r="GD15" s="261">
        <f>IF(AND(LF15=1,PL15=1),0,MIN((ABS(($C$14-$C$15)*FH15/$C$12/$C$25)+$C$15)/$C$25,DP15))</f>
        <v>35</v>
      </c>
      <c r="GE15" s="261">
        <f>IF(AND(LG15=1,PM15=1),0,MIN((ABS(($C$14-$C$15)*FI15/$C$12/$C$25)+$C$15)/$C$25,DQ15))</f>
        <v>40</v>
      </c>
      <c r="GF15" s="261">
        <f>IF(AND(LH15=1,PN15=1),0,MIN((ABS(($C$14-$C$15)*FJ15/$C$12/$C$25)+$C$15)/$C$25,DR15))</f>
        <v>45</v>
      </c>
      <c r="GG15" s="261">
        <f>IF(AND(LI15=1,PO15=1),0,MIN((ABS(($C$14-$C$15)*FK15/$C$12/$C$25)+$C$15)/$C$25,DS15))</f>
        <v>50</v>
      </c>
      <c r="GH15" s="261">
        <f>IF(AND(LJ15=1,PP15=1),0,MIN((ABS(($C$14-$C$15)*FL15/$C$12/$C$25)+$C$15)/$C$25,DT15))</f>
        <v>55</v>
      </c>
      <c r="GI15" s="261">
        <f>IF(AND(LK15=1,PQ15=1),0,MIN((ABS(($C$14-$C$15)*FM15/$C$12/$C$25)+$C$15)/$C$25,DU15))</f>
        <v>60</v>
      </c>
      <c r="GJ15" s="261">
        <f>IF(AND(LL15=1,PR15=1),0,MIN((ABS(($C$14-$C$15)*FN15/$C$12/$C$25)+$C$15)/$C$25,DV15))</f>
        <v>59.729227152105388</v>
      </c>
      <c r="GK15" s="261">
        <f>IF(AND(LM15=1,PS15=1),0,MIN((ABS(($C$14-$C$15)*FO15/$C$12/$C$25)+$C$15)/$C$25,DW15))</f>
        <v>59.871683378736883</v>
      </c>
      <c r="GL15" s="61">
        <f t="shared" si="118"/>
        <v>0.28000000000000003</v>
      </c>
      <c r="GM15" s="57">
        <f>IF(AND(KS14=1,OY14=1),0,EU15*$C$26/S$6/$C$24/$C$23*3.39*$C$25)</f>
        <v>16.353317357659524</v>
      </c>
      <c r="GN15" s="57">
        <f>IF(AND(KT14=1,OZ14=1),0,EV15*$C$26/T$6/$C$24/$C$23*3.39*$C$25)</f>
        <v>5.5750115288907187</v>
      </c>
      <c r="GO15" s="57">
        <f>IF(AND(KU14=1,PA14=1),0,EW15*$C$26/U$6/$C$24/$C$23*3.39*$C$25)</f>
        <v>8.2852724047474862</v>
      </c>
      <c r="GP15" s="57">
        <f>IF(AND(KV14=1,PB14=1),0,EX15*$C$26/V$6/$C$24/$C$23*3.39*$C$25)</f>
        <v>10.779914822244777</v>
      </c>
      <c r="GQ15" s="57">
        <f>IF(AND(KW14=1,PC14=1),0,EY15*$C$26/W$6/$C$24/$C$23*3.39*$C$25)</f>
        <v>12.997514106308529</v>
      </c>
      <c r="GR15" s="57">
        <f>IF(AND(KX14=1,PD14=1),0,EZ15*$C$26/X$6/$C$24/$C$23*3.39*$C$25)</f>
        <v>14.886678715169477</v>
      </c>
      <c r="GS15" s="57">
        <f>IF(AND(KY14=1,PE14=1),0,FA15*$C$26/Y$6/$C$24/$C$23*3.39*$C$25)</f>
        <v>16.407816108082901</v>
      </c>
      <c r="GT15" s="57">
        <f>IF(AND(KZ14=1,PF14=1),0,FB15*$C$26/Z$6/$C$24/$C$23*3.39*$C$25)</f>
        <v>16.600215604901067</v>
      </c>
      <c r="GU15" s="57">
        <f>IF(AND(LA14=1,PG14=1),0,FC15*$C$26/AA$6/$C$24/$C$23*3.39*$C$25)</f>
        <v>16.600215604901067</v>
      </c>
      <c r="GV15" s="57">
        <f>IF(AND(LB14=1,PH14=1),0,FD15*$C$26/AB$6/$C$24/$C$23*3.39*$C$25)</f>
        <v>16.600215604901067</v>
      </c>
      <c r="GW15" s="57">
        <f>IF(AND(LC14=1,PI14=1),0,FE15*$C$26/AC$6/$C$24/$C$23*3.39*$C$25)</f>
        <v>16.600215604901067</v>
      </c>
      <c r="GX15" s="57">
        <f>IF(AND(LD14=1,PJ14=1),0,FF15*$C$26/AD$6/$C$24/$C$23*3.39*$C$25)</f>
        <v>7.7008600515677745</v>
      </c>
      <c r="GY15" s="57">
        <f>IF(AND(LE14=1,PK14=1),0,FG15*$C$26/AE$6/$C$24/$C$23*3.39*$C$25)</f>
        <v>9.4313515127861258</v>
      </c>
      <c r="GZ15" s="57">
        <f>IF(AND(LF14=1,PL14=1),0,FH15*$C$26/AF$6/$C$24/$C$23*3.39*$C$25)</f>
        <v>11.161842974004477</v>
      </c>
      <c r="HA15" s="57">
        <f>IF(AND(LG14=1,PM14=1),0,FI15*$C$26/AG$6/$C$24/$C$23*3.39*$C$25)</f>
        <v>12.892334435222825</v>
      </c>
      <c r="HB15" s="57">
        <f>IF(AND(LH14=1,PN14=1),0,FJ15*$C$26/AH$6/$C$24/$C$23*3.39*$C$25)</f>
        <v>14.622825896441174</v>
      </c>
      <c r="HC15" s="57">
        <f>IF(AND(LI14=1,PO14=1),0,FK15*$C$26/AI$6/$C$24/$C$23*3.39*$C$25)</f>
        <v>16.353317357659524</v>
      </c>
      <c r="HD15" s="57">
        <f>IF(AND(LJ14=1,PP14=1),0,FL15*$C$26/AJ$6/$C$24/$C$23*3.39*$C$25)</f>
        <v>16.600215604901067</v>
      </c>
      <c r="HE15" s="57">
        <f>IF(AND(LK14=1,PQ14=1),0,FM15*$C$26/AK$6/$C$24/$C$23*3.39*$C$25)</f>
        <v>16.600215604901067</v>
      </c>
      <c r="HF15" s="57">
        <f>IF(AND(LL14=1,PR14=1),0,FN15*$C$26/AL$6/$C$24/$C$23*3.39*$C$25)</f>
        <v>16.600215604901067</v>
      </c>
      <c r="HG15" s="57">
        <f>IF(AND(LM14=1,PS14=1),0,FO15*$C$26/AM$6/$C$24/$C$23*3.39*$C$25)</f>
        <v>16.600215604901067</v>
      </c>
      <c r="HH15" s="61">
        <f t="shared" si="119"/>
        <v>0.28000000000000003</v>
      </c>
      <c r="HI15" s="57">
        <f t="shared" si="120"/>
        <v>16.353317357659524</v>
      </c>
      <c r="HJ15" s="57">
        <f t="shared" si="121"/>
        <v>5.5750115288907187</v>
      </c>
      <c r="HK15" s="57">
        <f t="shared" si="122"/>
        <v>8.2852724047474862</v>
      </c>
      <c r="HL15" s="57">
        <f t="shared" si="123"/>
        <v>10.779914822244777</v>
      </c>
      <c r="HM15" s="57">
        <f t="shared" si="124"/>
        <v>12.997514106308529</v>
      </c>
      <c r="HN15" s="57">
        <f t="shared" si="125"/>
        <v>14.886678715169477</v>
      </c>
      <c r="HO15" s="57">
        <f t="shared" si="126"/>
        <v>16.407816108082901</v>
      </c>
      <c r="HP15" s="57">
        <f t="shared" si="127"/>
        <v>16.600215604901067</v>
      </c>
      <c r="HQ15" s="57">
        <f t="shared" si="128"/>
        <v>16.600215604901067</v>
      </c>
      <c r="HR15" s="57">
        <f t="shared" si="129"/>
        <v>16.600215604901067</v>
      </c>
      <c r="HS15" s="57">
        <f t="shared" si="130"/>
        <v>16.600215604901067</v>
      </c>
      <c r="HT15" s="57">
        <f t="shared" si="131"/>
        <v>7.7008600515677745</v>
      </c>
      <c r="HU15" s="57">
        <f t="shared" si="132"/>
        <v>9.4313515127861258</v>
      </c>
      <c r="HV15" s="57">
        <f t="shared" si="133"/>
        <v>11.161842974004477</v>
      </c>
      <c r="HW15" s="57">
        <f t="shared" si="134"/>
        <v>12.892334435222825</v>
      </c>
      <c r="HX15" s="57">
        <f t="shared" si="135"/>
        <v>14.622825896441174</v>
      </c>
      <c r="HY15" s="57">
        <f t="shared" si="136"/>
        <v>16.353317357659524</v>
      </c>
      <c r="HZ15" s="57">
        <f t="shared" si="137"/>
        <v>16.600215604901067</v>
      </c>
      <c r="IA15" s="57">
        <f t="shared" si="138"/>
        <v>16.600215604901067</v>
      </c>
      <c r="IB15" s="57">
        <f t="shared" si="139"/>
        <v>16.600215604901067</v>
      </c>
      <c r="IC15" s="57">
        <f t="shared" si="140"/>
        <v>16.600215604901067</v>
      </c>
      <c r="ID15" s="61">
        <f t="shared" si="141"/>
        <v>0.28000000000000003</v>
      </c>
      <c r="IE15" s="57">
        <f t="shared" si="142"/>
        <v>8.82</v>
      </c>
      <c r="IF15" s="57">
        <f t="shared" si="143"/>
        <v>8.82</v>
      </c>
      <c r="IG15" s="57">
        <f t="shared" si="144"/>
        <v>8.82</v>
      </c>
      <c r="IH15" s="57">
        <f t="shared" si="145"/>
        <v>8.82</v>
      </c>
      <c r="II15" s="57">
        <f t="shared" si="146"/>
        <v>8.82</v>
      </c>
      <c r="IJ15" s="57">
        <f t="shared" si="147"/>
        <v>8.82</v>
      </c>
      <c r="IK15" s="57">
        <f t="shared" si="148"/>
        <v>8.82</v>
      </c>
      <c r="IL15" s="57">
        <f t="shared" si="149"/>
        <v>8.82</v>
      </c>
      <c r="IM15" s="57">
        <f t="shared" si="150"/>
        <v>8.82</v>
      </c>
      <c r="IN15" s="57">
        <f t="shared" si="151"/>
        <v>9.0547840210560295</v>
      </c>
      <c r="IO15" s="57">
        <f t="shared" si="152"/>
        <v>9.3227578785794272</v>
      </c>
      <c r="IP15" s="57">
        <f t="shared" si="153"/>
        <v>10.52</v>
      </c>
      <c r="IQ15" s="57">
        <f t="shared" si="154"/>
        <v>10.18</v>
      </c>
      <c r="IR15" s="57">
        <f t="shared" si="155"/>
        <v>9.84</v>
      </c>
      <c r="IS15" s="57">
        <f t="shared" si="156"/>
        <v>9.5</v>
      </c>
      <c r="IT15" s="57">
        <f t="shared" si="157"/>
        <v>9.16</v>
      </c>
      <c r="IU15" s="57">
        <f t="shared" si="158"/>
        <v>8.82</v>
      </c>
      <c r="IV15" s="57">
        <f t="shared" si="159"/>
        <v>8.48</v>
      </c>
      <c r="IW15" s="57">
        <f t="shared" si="160"/>
        <v>8.14</v>
      </c>
      <c r="IX15" s="57">
        <f t="shared" si="161"/>
        <v>7.9610606442243217</v>
      </c>
      <c r="IY15" s="57">
        <f t="shared" si="162"/>
        <v>7.9809642611078022</v>
      </c>
      <c r="IZ15" s="61">
        <f t="shared" si="163"/>
        <v>0.28000000000000003</v>
      </c>
      <c r="JA15" s="261">
        <f t="shared" si="238"/>
        <v>6</v>
      </c>
      <c r="JB15" s="261">
        <f t="shared" si="239"/>
        <v>6</v>
      </c>
      <c r="JC15" s="261">
        <f t="shared" si="240"/>
        <v>6</v>
      </c>
      <c r="JD15" s="261">
        <f t="shared" si="241"/>
        <v>6</v>
      </c>
      <c r="JE15" s="261">
        <f t="shared" si="242"/>
        <v>6</v>
      </c>
      <c r="JF15" s="261">
        <f t="shared" si="243"/>
        <v>6</v>
      </c>
      <c r="JG15" s="261">
        <f t="shared" si="244"/>
        <v>6</v>
      </c>
      <c r="JH15" s="261">
        <f t="shared" si="245"/>
        <v>6</v>
      </c>
      <c r="JI15" s="261">
        <f t="shared" si="246"/>
        <v>6</v>
      </c>
      <c r="JJ15" s="261">
        <f t="shared" si="247"/>
        <v>6</v>
      </c>
      <c r="JK15" s="261">
        <f t="shared" si="248"/>
        <v>6</v>
      </c>
      <c r="JL15" s="261">
        <f t="shared" si="249"/>
        <v>6</v>
      </c>
      <c r="JM15" s="261">
        <f t="shared" si="250"/>
        <v>6</v>
      </c>
      <c r="JN15" s="261">
        <f t="shared" si="251"/>
        <v>6</v>
      </c>
      <c r="JO15" s="261">
        <f t="shared" si="252"/>
        <v>6</v>
      </c>
      <c r="JP15" s="261">
        <f t="shared" si="253"/>
        <v>6</v>
      </c>
      <c r="JQ15" s="261">
        <f t="shared" si="254"/>
        <v>6</v>
      </c>
      <c r="JR15" s="261">
        <f t="shared" si="255"/>
        <v>6</v>
      </c>
      <c r="JS15" s="261">
        <f t="shared" si="256"/>
        <v>6</v>
      </c>
      <c r="JT15" s="261">
        <f t="shared" si="257"/>
        <v>6</v>
      </c>
      <c r="JU15" s="261">
        <f t="shared" si="258"/>
        <v>6</v>
      </c>
      <c r="JV15" s="61">
        <f t="shared" si="165"/>
        <v>0.28000000000000003</v>
      </c>
      <c r="JW15" s="46">
        <f>IF(HI15&lt;=$C$42,1,0)</f>
        <v>0</v>
      </c>
      <c r="JX15" s="46">
        <f>IF(HJ15&lt;=$C$42,1,0)</f>
        <v>0</v>
      </c>
      <c r="JY15" s="46">
        <f>IF(HK15&lt;=$C$42,1,0)</f>
        <v>0</v>
      </c>
      <c r="JZ15" s="46">
        <f>IF(HL15&lt;=$C$42,1,0)</f>
        <v>0</v>
      </c>
      <c r="KA15" s="46">
        <f>IF(HM15&lt;=$C$42,1,0)</f>
        <v>0</v>
      </c>
      <c r="KB15" s="46">
        <f>IF(HN15&lt;=$C$42,1,0)</f>
        <v>0</v>
      </c>
      <c r="KC15" s="46">
        <f>IF(HO15&lt;=$C$42,1,0)</f>
        <v>0</v>
      </c>
      <c r="KD15" s="46">
        <f>IF(HP15&lt;=$C$42,1,0)</f>
        <v>0</v>
      </c>
      <c r="KE15" s="46">
        <f>IF(HQ15&lt;=$C$42,1,0)</f>
        <v>0</v>
      </c>
      <c r="KF15" s="46">
        <f>IF(HR15&lt;=$C$42,1,0)</f>
        <v>0</v>
      </c>
      <c r="KG15" s="46">
        <f>IF(HS15&lt;=$C$42,1,0)</f>
        <v>0</v>
      </c>
      <c r="KH15" s="46">
        <f>IF(HT15&lt;=$C$42,1,0)</f>
        <v>0</v>
      </c>
      <c r="KI15" s="46">
        <f>IF(HU15&lt;=$C$42,1,0)</f>
        <v>0</v>
      </c>
      <c r="KJ15" s="46">
        <f>IF(HV15&lt;=$C$42,1,0)</f>
        <v>0</v>
      </c>
      <c r="KK15" s="46">
        <f>IF(HW15&lt;=$C$42,1,0)</f>
        <v>0</v>
      </c>
      <c r="KL15" s="46">
        <f>IF(HX15&lt;=$C$42,1,0)</f>
        <v>0</v>
      </c>
      <c r="KM15" s="46">
        <f>IF(HY15&lt;=$C$42,1,0)</f>
        <v>0</v>
      </c>
      <c r="KN15" s="46">
        <f>IF(HZ15&lt;=$C$42,1,0)</f>
        <v>0</v>
      </c>
      <c r="KO15" s="46">
        <f>IF(IA15&lt;=$C$42,1,0)</f>
        <v>0</v>
      </c>
      <c r="KP15" s="46">
        <f>IF(IB15&lt;=$C$42,1,0)</f>
        <v>0</v>
      </c>
      <c r="KQ15" s="46">
        <f>IF(IC15&lt;=$C$42,1,0)</f>
        <v>0</v>
      </c>
      <c r="KR15" s="61">
        <f t="shared" si="166"/>
        <v>0.28000000000000003</v>
      </c>
      <c r="KS15" s="1">
        <f>IF(OR(KS14=1,AND(OY15=1,LO15&lt;=$C$43)),1,0)</f>
        <v>0</v>
      </c>
      <c r="KT15" s="1">
        <f>IF(OR(KT14=1,AND(OZ15=1,LP15&lt;=$C$43)),1,0)</f>
        <v>0</v>
      </c>
      <c r="KU15" s="1">
        <f>IF(OR(KU14=1,AND(PA15=1,LQ15&lt;=$C$43)),1,0)</f>
        <v>0</v>
      </c>
      <c r="KV15" s="1">
        <f>IF(OR(KV14=1,AND(PB15=1,LR15&lt;=$C$43)),1,0)</f>
        <v>0</v>
      </c>
      <c r="KW15" s="1">
        <f>IF(OR(KW14=1,AND(PC15=1,LS15&lt;=$C$43)),1,0)</f>
        <v>0</v>
      </c>
      <c r="KX15" s="1">
        <f>IF(OR(KX14=1,AND(PD15=1,LT15&lt;=$C$43)),1,0)</f>
        <v>0</v>
      </c>
      <c r="KY15" s="1">
        <f>IF(OR(KY14=1,AND(PE15=1,LU15&lt;=$C$43)),1,0)</f>
        <v>0</v>
      </c>
      <c r="KZ15" s="1">
        <f>IF(OR(KZ14=1,AND(PF15=1,LV15&lt;=$C$43)),1,0)</f>
        <v>0</v>
      </c>
      <c r="LA15" s="1">
        <f>IF(OR(LA14=1,AND(PG15=1,LW15&lt;=$C$43)),1,0)</f>
        <v>0</v>
      </c>
      <c r="LB15" s="1">
        <f>IF(OR(LB14=1,AND(PH15=1,LX15&lt;=$C$43)),1,0)</f>
        <v>0</v>
      </c>
      <c r="LC15" s="1">
        <f>IF(OR(LC14=1,AND(PI15=1,LY15&lt;=$C$43)),1,0)</f>
        <v>0</v>
      </c>
      <c r="LD15" s="1">
        <f>IF(OR(LD14=1,AND(PJ15=1,LZ15&lt;=$C$43)),1,0)</f>
        <v>0</v>
      </c>
      <c r="LE15" s="1">
        <f>IF(OR(LE14=1,AND(PK15=1,MA15&lt;=$C$43)),1,0)</f>
        <v>0</v>
      </c>
      <c r="LF15" s="1">
        <f>IF(OR(LF14=1,AND(PL15=1,MB15&lt;=$C$43)),1,0)</f>
        <v>0</v>
      </c>
      <c r="LG15" s="1">
        <f>IF(OR(LG14=1,AND(PM15=1,MC15&lt;=$C$43)),1,0)</f>
        <v>0</v>
      </c>
      <c r="LH15" s="1">
        <f>IF(OR(LH14=1,AND(PN15=1,MD15&lt;=$C$43)),1,0)</f>
        <v>0</v>
      </c>
      <c r="LI15" s="1">
        <f>IF(OR(LI14=1,AND(PO15=1,ME15&lt;=$C$43)),1,0)</f>
        <v>0</v>
      </c>
      <c r="LJ15" s="1">
        <f>IF(OR(LJ14=1,AND(PP15=1,MF15&lt;=$C$43)),1,0)</f>
        <v>0</v>
      </c>
      <c r="LK15" s="1">
        <f>IF(OR(LK14=1,AND(PQ15=1,MG15&lt;=$C$43)),1,0)</f>
        <v>0</v>
      </c>
      <c r="LL15" s="1">
        <f>IF(OR(LL14=1,AND(PR15=1,MH15&lt;=$C$43)),1,0)</f>
        <v>0</v>
      </c>
      <c r="LM15" s="1">
        <f>IF(OR(LM14=1,AND(PS15=1,MI15&lt;=$C$43)),1,0)</f>
        <v>0</v>
      </c>
      <c r="LN15" s="61">
        <f t="shared" si="167"/>
        <v>0.28000000000000003</v>
      </c>
      <c r="LO15" s="57">
        <f t="shared" si="168"/>
        <v>4.4529609558883729</v>
      </c>
      <c r="LP15" s="57">
        <f t="shared" si="169"/>
        <v>1.35091856399174</v>
      </c>
      <c r="LQ15" s="57">
        <f t="shared" si="170"/>
        <v>2.0331540818911527</v>
      </c>
      <c r="LR15" s="57">
        <f t="shared" si="171"/>
        <v>2.6932527629657681</v>
      </c>
      <c r="LS15" s="57">
        <f t="shared" si="172"/>
        <v>3.3243218146544051</v>
      </c>
      <c r="LT15" s="57">
        <f t="shared" si="173"/>
        <v>3.9200315690505358</v>
      </c>
      <c r="LU15" s="57">
        <f t="shared" si="174"/>
        <v>4.4747341985223139</v>
      </c>
      <c r="LV15" s="57">
        <f t="shared" si="175"/>
        <v>4.3160560572742774</v>
      </c>
      <c r="LW15" s="57">
        <f t="shared" si="176"/>
        <v>4.3160560572742774</v>
      </c>
      <c r="LX15" s="57">
        <f t="shared" si="177"/>
        <v>4.3160560572742774</v>
      </c>
      <c r="LY15" s="57">
        <f t="shared" si="178"/>
        <v>4.3160560572742774</v>
      </c>
      <c r="LZ15" s="57">
        <f t="shared" si="179"/>
        <v>2.0969218896941664</v>
      </c>
      <c r="MA15" s="57">
        <f t="shared" si="180"/>
        <v>2.5681297029330081</v>
      </c>
      <c r="MB15" s="57">
        <f t="shared" si="181"/>
        <v>3.0393375161718494</v>
      </c>
      <c r="MC15" s="57">
        <f t="shared" si="182"/>
        <v>3.5105453294106899</v>
      </c>
      <c r="MD15" s="57">
        <f t="shared" si="183"/>
        <v>3.9817531426495325</v>
      </c>
      <c r="ME15" s="57">
        <f t="shared" si="184"/>
        <v>4.4529609558883729</v>
      </c>
      <c r="MF15" s="57">
        <f t="shared" si="185"/>
        <v>4.3160560572742774</v>
      </c>
      <c r="MG15" s="57">
        <f t="shared" si="186"/>
        <v>4.3160560572742774</v>
      </c>
      <c r="MH15" s="57">
        <f t="shared" si="187"/>
        <v>4.3160560572742774</v>
      </c>
      <c r="MI15" s="57">
        <f t="shared" si="188"/>
        <v>4.3160560572742774</v>
      </c>
      <c r="MJ15" s="61">
        <f t="shared" si="189"/>
        <v>0.28000000000000003</v>
      </c>
      <c r="MK15" s="57" t="e">
        <f t="shared" si="259"/>
        <v>#N/A</v>
      </c>
      <c r="ML15" s="57" t="e">
        <f t="shared" si="260"/>
        <v>#N/A</v>
      </c>
      <c r="MM15" s="57" t="e">
        <f t="shared" si="261"/>
        <v>#N/A</v>
      </c>
      <c r="MN15" s="57" t="e">
        <f t="shared" si="262"/>
        <v>#N/A</v>
      </c>
      <c r="MO15" s="57" t="e">
        <f t="shared" si="263"/>
        <v>#N/A</v>
      </c>
      <c r="MP15" s="57" t="e">
        <f t="shared" si="264"/>
        <v>#N/A</v>
      </c>
      <c r="MQ15" s="57" t="e">
        <f t="shared" si="265"/>
        <v>#N/A</v>
      </c>
      <c r="MR15" s="57">
        <f t="shared" si="266"/>
        <v>3</v>
      </c>
      <c r="MS15" s="57">
        <f t="shared" si="267"/>
        <v>3</v>
      </c>
      <c r="MT15" s="57">
        <f t="shared" si="268"/>
        <v>3</v>
      </c>
      <c r="MU15" s="57">
        <f t="shared" si="269"/>
        <v>3</v>
      </c>
      <c r="MV15" s="57" t="e">
        <f t="shared" si="270"/>
        <v>#N/A</v>
      </c>
      <c r="MW15" s="57" t="e">
        <f t="shared" si="271"/>
        <v>#N/A</v>
      </c>
      <c r="MX15" s="57" t="e">
        <f t="shared" si="272"/>
        <v>#N/A</v>
      </c>
      <c r="MY15" s="57" t="e">
        <f t="shared" si="273"/>
        <v>#N/A</v>
      </c>
      <c r="MZ15" s="57" t="e">
        <f t="shared" si="274"/>
        <v>#N/A</v>
      </c>
      <c r="NA15" s="57" t="e">
        <f t="shared" si="275"/>
        <v>#N/A</v>
      </c>
      <c r="NB15" s="57">
        <f t="shared" si="276"/>
        <v>3</v>
      </c>
      <c r="NC15" s="57">
        <f t="shared" si="277"/>
        <v>3</v>
      </c>
      <c r="ND15" s="57">
        <f t="shared" si="278"/>
        <v>3</v>
      </c>
      <c r="NE15" s="57">
        <f t="shared" si="279"/>
        <v>3</v>
      </c>
      <c r="NF15" s="61">
        <f t="shared" si="211"/>
        <v>0.28000000000000003</v>
      </c>
      <c r="NG15" s="261">
        <f>IF(OY14=0,MIN('Drive Train'!$F$35-FQ14*$C$26*'Drive Train'!$F$38,NG14+$C$41)-$C$7,IF(LO14-1&lt;=0,0,IF($C$39=Motors!$C$29,MAX(MAX(NG$8:NG14)*-1,NG14-$C$41),MAX(0,MAX(NG$8:NG14)*-1,NG14-$C$41))))</f>
        <v>8.82</v>
      </c>
      <c r="NH15" s="261">
        <f>IF(OZ14=0,MIN('Drive Train'!$F$35-FR14*$C$26*'Drive Train'!$F$38,NH14+$C$41)-$C$7,IF(LP14-1&lt;=0,0,IF($C$39=Motors!$C$29,MAX(MAX(NH$8:NH14)*-1,NH14-$C$41),MAX(0,MAX(NH$8:NH14)*-1,NH14-$C$41))))</f>
        <v>8.82</v>
      </c>
      <c r="NI15" s="261">
        <f>IF(PA14=0,MIN('Drive Train'!$F$35-FS14*$C$26*'Drive Train'!$F$38,NI14+$C$41)-$C$7,IF(LQ14-1&lt;=0,0,IF($C$39=Motors!$C$29,MAX(MAX(NI$8:NI14)*-1,NI14-$C$41),MAX(0,MAX(NI$8:NI14)*-1,NI14-$C$41))))</f>
        <v>8.82</v>
      </c>
      <c r="NJ15" s="261">
        <f>IF(PB14=0,MIN('Drive Train'!$F$35-FT14*$C$26*'Drive Train'!$F$38,NJ14+$C$41)-$C$7,IF(LR14-1&lt;=0,0,IF($C$39=Motors!$C$29,MAX(MAX(NJ$8:NJ14)*-1,NJ14-$C$41),MAX(0,MAX(NJ$8:NJ14)*-1,NJ14-$C$41))))</f>
        <v>8.82</v>
      </c>
      <c r="NK15" s="261">
        <f>IF(PC14=0,MIN('Drive Train'!$F$35-FU14*$C$26*'Drive Train'!$F$38,NK14+$C$41)-$C$7,IF(LS14-1&lt;=0,0,IF($C$39=Motors!$C$29,MAX(MAX(NK$8:NK14)*-1,NK14-$C$41),MAX(0,MAX(NK$8:NK14)*-1,NK14-$C$41))))</f>
        <v>8.82</v>
      </c>
      <c r="NL15" s="261">
        <f>IF(PD14=0,MIN('Drive Train'!$F$35-FV14*$C$26*'Drive Train'!$F$38,NL14+$C$41)-$C$7,IF(LT14-1&lt;=0,0,IF($C$39=Motors!$C$29,MAX(MAX(NL$8:NL14)*-1,NL14-$C$41),MAX(0,MAX(NL$8:NL14)*-1,NL14-$C$41))))</f>
        <v>8.82</v>
      </c>
      <c r="NM15" s="261">
        <f>IF(PE14=0,MIN('Drive Train'!$F$35-FW14*$C$26*'Drive Train'!$F$38,NM14+$C$41)-$C$7,IF(LU14-1&lt;=0,0,IF($C$39=Motors!$C$29,MAX(MAX(NM$8:NM14)*-1,NM14-$C$41),MAX(0,MAX(NM$8:NM14)*-1,NM14-$C$41))))</f>
        <v>8.82</v>
      </c>
      <c r="NN15" s="261">
        <f>IF(PF14=0,MIN('Drive Train'!$F$35-FX14*$C$26*'Drive Train'!$F$38,NN14+$C$41)-$C$7,IF(LV14-1&lt;=0,0,IF($C$39=Motors!$C$29,MAX(MAX(NN$8:NN14)*-1,NN14-$C$41),MAX(0,MAX(NN$8:NN14)*-1,NN14-$C$41))))</f>
        <v>8.82</v>
      </c>
      <c r="NO15" s="261">
        <f>IF(PG14=0,MIN('Drive Train'!$F$35-FY14*$C$26*'Drive Train'!$F$38,NO14+$C$41)-$C$7,IF(LW14-1&lt;=0,0,IF($C$39=Motors!$C$29,MAX(MAX(NO$8:NO14)*-1,NO14-$C$41),MAX(0,MAX(NO$8:NO14)*-1,NO14-$C$41))))</f>
        <v>8.82</v>
      </c>
      <c r="NP15" s="261">
        <f>IF(PH14=0,MIN('Drive Train'!$F$35-FZ14*$C$26*'Drive Train'!$F$38,NP14+$C$41)-$C$7,IF(LX14-1&lt;=0,0,IF($C$39=Motors!$C$29,MAX(MAX(NP$8:NP14)*-1,NP14-$C$41),MAX(0,MAX(NP$8:NP14)*-1,NP14-$C$41))))</f>
        <v>9.0547840210560295</v>
      </c>
      <c r="NQ15" s="261">
        <f>IF(PI14=0,MIN('Drive Train'!$F$35-GA14*$C$26*'Drive Train'!$F$38,NQ14+$C$41)-$C$7,IF(LY14-1&lt;=0,0,IF($C$39=Motors!$C$29,MAX(MAX(NQ$8:NQ14)*-1,NQ14-$C$41),MAX(0,MAX(NQ$8:NQ14)*-1,NQ14-$C$41))))</f>
        <v>9.3227578785794272</v>
      </c>
      <c r="NR15" s="261">
        <f>IF(PJ14=0,MIN('Drive Train'!$F$35-GB14*$C$26*'Drive Train'!$F$38,NR14+$C$41)-$C$7,IF(LZ14-1&lt;=0,0,IF($C$39=Motors!$C$29,MAX(MAX(NR$8:NR14)*-1,NR14-$C$41),MAX(0,MAX(NR$8:NR14)*-1,NR14-$C$41))))</f>
        <v>10.52</v>
      </c>
      <c r="NS15" s="261">
        <f>IF(PK14=0,MIN('Drive Train'!$F$35-GC14*$C$26*'Drive Train'!$F$38,NS14+$C$41)-$C$7,IF(MA14-1&lt;=0,0,IF($C$39=Motors!$C$29,MAX(MAX(NS$8:NS14)*-1,NS14-$C$41),MAX(0,MAX(NS$8:NS14)*-1,NS14-$C$41))))</f>
        <v>10.18</v>
      </c>
      <c r="NT15" s="261">
        <f>IF(PL14=0,MIN('Drive Train'!$F$35-GD14*$C$26*'Drive Train'!$F$38,NT14+$C$41)-$C$7,IF(MB14-1&lt;=0,0,IF($C$39=Motors!$C$29,MAX(MAX(NT$8:NT14)*-1,NT14-$C$41),MAX(0,MAX(NT$8:NT14)*-1,NT14-$C$41))))</f>
        <v>9.84</v>
      </c>
      <c r="NU15" s="261">
        <f>IF(PM14=0,MIN('Drive Train'!$F$35-GE14*$C$26*'Drive Train'!$F$38,NU14+$C$41)-$C$7,IF(MC14-1&lt;=0,0,IF($C$39=Motors!$C$29,MAX(MAX(NU$8:NU14)*-1,NU14-$C$41),MAX(0,MAX(NU$8:NU14)*-1,NU14-$C$41))))</f>
        <v>9.5</v>
      </c>
      <c r="NV15" s="261">
        <f>IF(PN14=0,MIN('Drive Train'!$F$35-GF14*$C$26*'Drive Train'!$F$38,NV14+$C$41)-$C$7,IF(MD14-1&lt;=0,0,IF($C$39=Motors!$C$29,MAX(MAX(NV$8:NV14)*-1,NV14-$C$41),MAX(0,MAX(NV$8:NV14)*-1,NV14-$C$41))))</f>
        <v>9.16</v>
      </c>
      <c r="NW15" s="261">
        <f>IF(PO14=0,MIN('Drive Train'!$F$35-GG14*$C$26*'Drive Train'!$F$38,NW14+$C$41)-$C$7,IF(ME14-1&lt;=0,0,IF($C$39=Motors!$C$29,MAX(MAX(NW$8:NW14)*-1,NW14-$C$41),MAX(0,MAX(NW$8:NW14)*-1,NW14-$C$41))))</f>
        <v>8.82</v>
      </c>
      <c r="NX15" s="261">
        <f>IF(PP14=0,MIN('Drive Train'!$F$35-GH14*$C$26*'Drive Train'!$F$38,NX14+$C$41)-$C$7,IF(MF14-1&lt;=0,0,IF($C$39=Motors!$C$29,MAX(MAX(NX$8:NX14)*-1,NX14-$C$41),MAX(0,MAX(NX$8:NX14)*-1,NX14-$C$41))))</f>
        <v>8.48</v>
      </c>
      <c r="NY15" s="261">
        <f>IF(PQ14=0,MIN('Drive Train'!$F$35-GI14*$C$26*'Drive Train'!$F$38,NY14+$C$41)-$C$7,IF(MG14-1&lt;=0,0,IF($C$39=Motors!$C$29,MAX(MAX(NY$8:NY14)*-1,NY14-$C$41),MAX(0,MAX(NY$8:NY14)*-1,NY14-$C$41))))</f>
        <v>8.14</v>
      </c>
      <c r="NZ15" s="261">
        <f>IF(PR14=0,MIN('Drive Train'!$F$35-GJ14*$C$26*'Drive Train'!$F$38,NZ14+$C$41)-$C$7,IF(MH14-1&lt;=0,0,IF($C$39=Motors!$C$29,MAX(MAX(NZ$8:NZ14)*-1,NZ14-$C$41),MAX(0,MAX(NZ$8:NZ14)*-1,NZ14-$C$41))))</f>
        <v>7.9610606442243217</v>
      </c>
      <c r="OA15" s="261">
        <f>IF(PS14=0,MIN('Drive Train'!$F$35-GK14*$C$26*'Drive Train'!$F$38,OA14+$C$41)-$C$7,IF(MI14-1&lt;=0,0,IF($C$39=Motors!$C$29,MAX(MAX(OA$8:OA14)*-1,OA14-$C$41),MAX(0,MAX(OA$8:OA14)*-1,OA14-$C$41))))</f>
        <v>7.9809642611078022</v>
      </c>
      <c r="OB15" s="61">
        <f t="shared" si="212"/>
        <v>0.28000000000000003</v>
      </c>
      <c r="OC15" s="261">
        <f>'Drive Train'!$F$35-FQ15*$C$26*'Drive Train'!$F$38</f>
        <v>9</v>
      </c>
      <c r="OD15" s="261">
        <f>'Drive Train'!$F$35-FR15*$C$26*'Drive Train'!$F$38</f>
        <v>9</v>
      </c>
      <c r="OE15" s="261">
        <f>'Drive Train'!$F$35-FS15*$C$26*'Drive Train'!$F$38</f>
        <v>9</v>
      </c>
      <c r="OF15" s="261">
        <f>'Drive Train'!$F$35-FT15*$C$26*'Drive Train'!$F$38</f>
        <v>9</v>
      </c>
      <c r="OG15" s="261">
        <f>'Drive Train'!$F$35-FU15*$C$26*'Drive Train'!$F$38</f>
        <v>9</v>
      </c>
      <c r="OH15" s="261">
        <f>'Drive Train'!$F$35-FV15*$C$26*'Drive Train'!$F$38</f>
        <v>9</v>
      </c>
      <c r="OI15" s="261">
        <f>'Drive Train'!$F$35-FW15*$C$26*'Drive Train'!$F$38</f>
        <v>9</v>
      </c>
      <c r="OJ15" s="261">
        <f>'Drive Train'!$F$35-FX15*$C$26*'Drive Train'!$F$38</f>
        <v>9</v>
      </c>
      <c r="OK15" s="261">
        <f>'Drive Train'!$F$35-FY15*$C$26*'Drive Train'!$F$38</f>
        <v>9</v>
      </c>
      <c r="OL15" s="261">
        <f>'Drive Train'!$F$35-FZ15*$C$26*'Drive Train'!$F$38</f>
        <v>9.2347840210560292</v>
      </c>
      <c r="OM15" s="261">
        <f>'Drive Train'!$F$35-GA15*$C$26*'Drive Train'!$F$38</f>
        <v>9.5027578785794269</v>
      </c>
      <c r="ON15" s="261">
        <f>'Drive Train'!$F$35-GB15*$C$26*'Drive Train'!$F$38</f>
        <v>10.7</v>
      </c>
      <c r="OO15" s="261">
        <f>'Drive Train'!$F$35-GC15*$C$26*'Drive Train'!$F$38</f>
        <v>10.36</v>
      </c>
      <c r="OP15" s="261">
        <f>'Drive Train'!$F$35-GD15*$C$26*'Drive Train'!$F$38</f>
        <v>10.02</v>
      </c>
      <c r="OQ15" s="261">
        <f>'Drive Train'!$F$35-GE15*$C$26*'Drive Train'!$F$38</f>
        <v>9.68</v>
      </c>
      <c r="OR15" s="261">
        <f>'Drive Train'!$F$35-GF15*$C$26*'Drive Train'!$F$38</f>
        <v>9.34</v>
      </c>
      <c r="OS15" s="261">
        <f>'Drive Train'!$F$35-GG15*$C$26*'Drive Train'!$F$38</f>
        <v>9</v>
      </c>
      <c r="OT15" s="261">
        <f>'Drive Train'!$F$35-GH15*$C$26*'Drive Train'!$F$38</f>
        <v>8.66</v>
      </c>
      <c r="OU15" s="261">
        <f>'Drive Train'!$F$35-GI15*$C$26*'Drive Train'!$F$38</f>
        <v>8.32</v>
      </c>
      <c r="OV15" s="261">
        <f>'Drive Train'!$F$35-GJ15*$C$26*'Drive Train'!$F$38</f>
        <v>8.3384125536568341</v>
      </c>
      <c r="OW15" s="261">
        <f>'Drive Train'!$F$35-GK15*$C$26*'Drive Train'!$F$38</f>
        <v>8.328725530245892</v>
      </c>
      <c r="OX15" s="61">
        <f t="shared" si="213"/>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8">
        <f t="shared" si="214"/>
        <v>0.28000000000000003</v>
      </c>
      <c r="PU15" s="57">
        <f t="shared" si="215"/>
        <v>0.74400888854188496</v>
      </c>
      <c r="PV15" s="57">
        <f t="shared" si="216"/>
        <v>0.22103908170337111</v>
      </c>
      <c r="PW15" s="57">
        <f t="shared" si="217"/>
        <v>0.33343510794584963</v>
      </c>
      <c r="PX15" s="57">
        <f t="shared" si="218"/>
        <v>0.44313427863359789</v>
      </c>
      <c r="PY15" s="57">
        <f t="shared" si="219"/>
        <v>0.54928570973237711</v>
      </c>
      <c r="PZ15" s="57">
        <f t="shared" si="220"/>
        <v>0.65109774232488882</v>
      </c>
      <c r="QA15" s="57">
        <f t="shared" si="221"/>
        <v>0.74785050538697206</v>
      </c>
      <c r="QB15" s="57">
        <f t="shared" si="222"/>
        <v>0.73040948661564709</v>
      </c>
      <c r="QC15" s="57">
        <f t="shared" si="223"/>
        <v>0.73040948661564709</v>
      </c>
      <c r="QD15" s="57">
        <f t="shared" si="224"/>
        <v>0.73040948661564709</v>
      </c>
      <c r="QE15" s="57">
        <f t="shared" si="225"/>
        <v>0.73040948661564709</v>
      </c>
      <c r="QF15" s="57">
        <f t="shared" si="226"/>
        <v>0.35035755758142684</v>
      </c>
      <c r="QG15" s="57">
        <f t="shared" si="227"/>
        <v>0.42908782377351851</v>
      </c>
      <c r="QH15" s="57">
        <f t="shared" si="228"/>
        <v>0.50781808996561018</v>
      </c>
      <c r="QI15" s="57">
        <f t="shared" si="229"/>
        <v>0.58654835615770162</v>
      </c>
      <c r="QJ15" s="57">
        <f t="shared" si="230"/>
        <v>0.66527862234979351</v>
      </c>
      <c r="QK15" s="57">
        <f t="shared" si="231"/>
        <v>0.74400888854188496</v>
      </c>
      <c r="QL15" s="57">
        <f t="shared" si="232"/>
        <v>0.73040948661564709</v>
      </c>
      <c r="QM15" s="57">
        <f t="shared" si="233"/>
        <v>0.73040948661564709</v>
      </c>
      <c r="QN15" s="57">
        <f t="shared" si="234"/>
        <v>0.73040948661564709</v>
      </c>
      <c r="QO15" s="57">
        <f t="shared" si="235"/>
        <v>0.73040948661564709</v>
      </c>
      <c r="QP15" s="61">
        <f t="shared" si="236"/>
        <v>0.28000000000000003</v>
      </c>
      <c r="QQ15" s="57">
        <f>MIN(FQ15,$C$16)*$C$17*1000/60/60/$C$25</f>
        <v>0.70317162838191627</v>
      </c>
      <c r="QR15" s="57">
        <f>MIN(FR15,$C$16)*$C$17*1000/60/60/$C$25</f>
        <v>0.70317162838191627</v>
      </c>
      <c r="QS15" s="57">
        <f>MIN(FS15,$C$16)*$C$17*1000/60/60/$C$25</f>
        <v>0.70317162838191627</v>
      </c>
      <c r="QT15" s="57">
        <f>MIN(FT15,$C$16)*$C$17*1000/60/60/$C$25</f>
        <v>0.70317162838191627</v>
      </c>
      <c r="QU15" s="57">
        <f>MIN(FU15,$C$16)*$C$17*1000/60/60/$C$25</f>
        <v>0.70317162838191627</v>
      </c>
      <c r="QV15" s="57">
        <f>MIN(FV15,$C$16)*$C$17*1000/60/60/$C$25</f>
        <v>0.70317162838191627</v>
      </c>
      <c r="QW15" s="57">
        <f>MIN(FW15,$C$16)*$C$17*1000/60/60/$C$25</f>
        <v>0.70317162838191627</v>
      </c>
      <c r="QX15" s="57">
        <f>MIN(FX15,$C$16)*$C$17*1000/60/60/$C$25</f>
        <v>0.70317162838191627</v>
      </c>
      <c r="QY15" s="57">
        <f>MIN(FY15,$C$16)*$C$17*1000/60/60/$C$25</f>
        <v>0.70317162838191627</v>
      </c>
      <c r="QZ15" s="57">
        <f>MIN(FZ15,$C$16)*$C$17*1000/60/60/$C$25</f>
        <v>0.65461472767485085</v>
      </c>
      <c r="RA15" s="57">
        <f>MIN(GA15,$C$16)*$C$17*1000/60/60/$C$25</f>
        <v>0.5991936648047006</v>
      </c>
      <c r="RB15" s="57">
        <f>MIN(GB15,$C$16)*$C$17*1000/60/60/$C$25</f>
        <v>0.35158581419095813</v>
      </c>
      <c r="RC15" s="57">
        <f>MIN(GC15,$C$16)*$C$17*1000/60/60/$C$25</f>
        <v>0.4219029770291497</v>
      </c>
      <c r="RD15" s="57">
        <f>MIN(GD15,$C$16)*$C$17*1000/60/60/$C$25</f>
        <v>0.49222013986734142</v>
      </c>
      <c r="RE15" s="57">
        <f>MIN(GE15,$C$16)*$C$17*1000/60/60/$C$25</f>
        <v>0.56253730270553304</v>
      </c>
      <c r="RF15" s="57">
        <f>MIN(GF15,$C$16)*$C$17*1000/60/60/$C$25</f>
        <v>0.6328544655437246</v>
      </c>
      <c r="RG15" s="57">
        <f>MIN(GG15,$C$16)*$C$17*1000/60/60/$C$25</f>
        <v>0.70317162838191627</v>
      </c>
      <c r="RH15" s="57">
        <f>MIN(GH15,$C$16)*$C$17*1000/60/60/$C$25</f>
        <v>0.70317162838191627</v>
      </c>
      <c r="RI15" s="57">
        <f>MIN(GI15,$C$16)*$C$17*1000/60/60/$C$25</f>
        <v>0.70317162838191627</v>
      </c>
      <c r="RJ15" s="57">
        <f>MIN(GJ15,$C$16)*$C$17*1000/60/60/$C$25</f>
        <v>0.70317162838191627</v>
      </c>
      <c r="RK15" s="57">
        <f>MIN(GK15,$C$16)*$C$17*1000/60/60/$C$25</f>
        <v>0.70317162838191627</v>
      </c>
      <c r="RL15" s="148">
        <f t="shared" si="237"/>
        <v>0.28000000000000003</v>
      </c>
    </row>
    <row r="16" spans="1:480" x14ac:dyDescent="0.2">
      <c r="B16" s="3" t="s">
        <v>97</v>
      </c>
      <c r="C16" s="137">
        <f>MIN('Drive Train'!F37,'Drive Train'!F35/12*'Drive Train'!F39*'Drive Train'!F40/'Drive Train'!F5)</f>
        <v>50</v>
      </c>
      <c r="D16" s="5"/>
      <c r="E16" s="6"/>
      <c r="P16" s="5"/>
      <c r="R16" s="63">
        <f t="shared" si="113"/>
        <v>0.32</v>
      </c>
      <c r="S16" s="2">
        <f>NG16/'Drive Train'!$F$35</f>
        <v>0.71129032258064517</v>
      </c>
      <c r="T16" s="2">
        <f>NH16/'Drive Train'!$F$35</f>
        <v>0.71129032258064517</v>
      </c>
      <c r="U16" s="2">
        <f>NI16/'Drive Train'!$F$35</f>
        <v>0.71129032258064517</v>
      </c>
      <c r="V16" s="2">
        <f>NJ16/'Drive Train'!$F$35</f>
        <v>0.71129032258064517</v>
      </c>
      <c r="W16" s="2">
        <f>NK16/'Drive Train'!$F$35</f>
        <v>0.71129032258064517</v>
      </c>
      <c r="X16" s="2">
        <f>NL16/'Drive Train'!$F$35</f>
        <v>0.71129032258064517</v>
      </c>
      <c r="Y16" s="2">
        <f>NM16/'Drive Train'!$F$35</f>
        <v>0.71129032258064517</v>
      </c>
      <c r="Z16" s="2">
        <f>NN16/'Drive Train'!$F$35</f>
        <v>0.71129032258064517</v>
      </c>
      <c r="AA16" s="2">
        <f>NO16/'Drive Train'!$F$35</f>
        <v>0.71129032258064517</v>
      </c>
      <c r="AB16" s="2">
        <f>NP16/'Drive Train'!$F$35</f>
        <v>0.73022451782709918</v>
      </c>
      <c r="AC16" s="2">
        <f>NQ16/'Drive Train'!$F$35</f>
        <v>0.75183531278866345</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0.65645161290322585</v>
      </c>
      <c r="AL16" s="2">
        <f>NZ16/'Drive Train'!$F$35</f>
        <v>0.65793649626264794</v>
      </c>
      <c r="AM16" s="2">
        <f>OA16/'Drive Train'!$F$35</f>
        <v>0.65715528469724938</v>
      </c>
      <c r="AN16" s="61">
        <f t="shared" si="114"/>
        <v>0.32</v>
      </c>
      <c r="AO16" s="46">
        <f>LO16*12*60/(PI() * 'Drive Train'!$F$15)/S$6*ABS(S16)</f>
        <v>1486.672535423867</v>
      </c>
      <c r="AP16" s="46">
        <f>LP16*12*60/(PI() * 'Drive Train'!$F$15)/T$6*ABS(T16)</f>
        <v>128.28678254646292</v>
      </c>
      <c r="AQ16" s="46">
        <f>LQ16*12*60/(PI() * 'Drive Train'!$F$15)/U$6*ABS(U16)</f>
        <v>292.66505763401398</v>
      </c>
      <c r="AR16" s="46">
        <f>LR16*12*60/(PI() * 'Drive Train'!$F$15)/V$6*ABS(V16)</f>
        <v>518.76652360628452</v>
      </c>
      <c r="AS16" s="46">
        <f>LS16*12*60/(PI() * 'Drive Train'!$F$15)/W$6*ABS(W16)</f>
        <v>800.74338059476497</v>
      </c>
      <c r="AT16" s="46">
        <f>LT16*12*60/(PI() * 'Drive Train'!$F$15)/X$6*ABS(X16)</f>
        <v>1131.4088709048788</v>
      </c>
      <c r="AU16" s="46">
        <f>LU16*12*60/(PI() * 'Drive Train'!$F$15)/Y$6*ABS(Y16)</f>
        <v>1502.4965298235416</v>
      </c>
      <c r="AV16" s="46">
        <f>LV16*12*60/(PI() * 'Drive Train'!$F$15)/Z$6*ABS(Z16)</f>
        <v>1668.7594040454737</v>
      </c>
      <c r="AW16" s="46">
        <f>LW16*12*60/(PI() * 'Drive Train'!$F$15)/AA$6*ABS(AA16)</f>
        <v>1879.2335631142721</v>
      </c>
      <c r="AX16" s="46">
        <f>LX16*12*60/(PI() * 'Drive Train'!$F$15)/AB$6*ABS(AB16)</f>
        <v>2145.3347042517757</v>
      </c>
      <c r="AY16" s="46">
        <f>LY16*12*60/(PI() * 'Drive Train'!$F$15)/AC$6*ABS(AC16)</f>
        <v>2431.2969110664981</v>
      </c>
      <c r="AZ16" s="46">
        <f>LZ16*12*60/(PI() * 'Drive Train'!$F$15)/AD$6*ABS(AD16)</f>
        <v>835.01800341889054</v>
      </c>
      <c r="BA16" s="46">
        <f>MA16*12*60/(PI() * 'Drive Train'!$F$15)/AE$6*ABS(AE16)</f>
        <v>989.60658841115799</v>
      </c>
      <c r="BB16" s="46">
        <f>MB16*12*60/(PI() * 'Drive Train'!$F$15)/AF$6*ABS(AF16)</f>
        <v>1132.0663341077893</v>
      </c>
      <c r="BC16" s="46">
        <f>MC16*12*60/(PI() * 'Drive Train'!$F$15)/AG$6*ABS(AG16)</f>
        <v>1262.3972405087845</v>
      </c>
      <c r="BD16" s="46">
        <f>MD16*12*60/(PI() * 'Drive Train'!$F$15)/AH$6*ABS(AH16)</f>
        <v>1380.5993076141438</v>
      </c>
      <c r="BE16" s="46">
        <f>ME16*12*60/(PI() * 'Drive Train'!$F$15)/AI$6*ABS(AI16)</f>
        <v>1486.672535423867</v>
      </c>
      <c r="BF16" s="46">
        <f>MF16*12*60/(PI() * 'Drive Train'!$F$15)/AJ$6*ABS(AJ16)</f>
        <v>1393.8105494351919</v>
      </c>
      <c r="BG16" s="46">
        <f>MG16*12*60/(PI() * 'Drive Train'!$F$15)/AK$6*ABS(AK16)</f>
        <v>1337.9266358965169</v>
      </c>
      <c r="BH16" s="46">
        <f>MH16*12*60/(PI() * 'Drive Train'!$F$15)/AL$6*ABS(AL16)</f>
        <v>1340.9530051805896</v>
      </c>
      <c r="BI16" s="46">
        <f>MI16*12*60/(PI() * 'Drive Train'!$F$15)/AM$6*ABS(AM16)</f>
        <v>1339.3608028901656</v>
      </c>
      <c r="BJ16" s="61">
        <f t="shared" si="62"/>
        <v>0.32</v>
      </c>
      <c r="BK16" s="2">
        <f>IF(OR(KS15=1,AND($C$39=Motors!$C$31,OY15=1)),0,IF(NG16=0,-(CG15+$C$15)/($C$14-$C$15)*$C$12,($C$11*S16-AO16)/($C$11*S16)*$C$12*S16))</f>
        <v>1.0636835967369995</v>
      </c>
      <c r="BL16" s="2">
        <f>IF(OR(KT15=1,AND($C$39=Motors!$C$31,OZ15=1)),0,IF(NH16=0,-(CH15+$C$15)/($C$14-$C$15)*$C$12,($C$11*T16-AP16)/($C$11*T16)*$C$12*T16))</f>
        <v>1.6580749901464067</v>
      </c>
      <c r="BM16" s="2">
        <f>IF(OR(KU15=1,AND($C$39=Motors!$C$31,PA15=1)),0,IF(NI16=0,-(CI15+$C$15)/($C$14-$C$15)*$C$12,($C$11*U16-AQ16)/($C$11*U16)*$C$12*U16))</f>
        <v>1.5861476810086594</v>
      </c>
      <c r="BN16" s="2">
        <f>IF(OR(KV15=1,AND($C$39=Motors!$C$31,PB15=1)),0,IF(NJ16=0,-(CJ15+$C$15)/($C$14-$C$15)*$C$12,($C$11*V16-AR16)/($C$11*V16)*$C$12*V16))</f>
        <v>1.4872120398430411</v>
      </c>
      <c r="BO16" s="2">
        <f>IF(OR(KW15=1,AND($C$39=Motors!$C$31,PC15=1)),0,IF(NK16=0,-(CK15+$C$15)/($C$14-$C$15)*$C$12,($C$11*W16-AS16)/($C$11*W16)*$C$12*W16))</f>
        <v>1.3638268993705653</v>
      </c>
      <c r="BP16" s="2">
        <f>IF(OR(KX15=1,AND($C$39=Motors!$C$31,PD15=1)),0,IF(NL16=0,-(CL15+$C$15)/($C$14-$C$15)*$C$12,($C$11*X16-AT16)/($C$11*X16)*$C$12*X16))</f>
        <v>1.2191369825914016</v>
      </c>
      <c r="BQ16" s="2">
        <f>IF(OR(KY15=1,AND($C$39=Motors!$C$31,PE15=1)),0,IF(NM16=0,-(CM15+$C$15)/($C$14-$C$15)*$C$12,($C$11*Y16-AU16)/($C$11*Y16)*$C$12*Y16))</f>
        <v>1.0567594619243357</v>
      </c>
      <c r="BR16" s="2">
        <f>IF(OR(KZ15=1,AND($C$39=Motors!$C$31,PF15=1)),0,IF(NN16=0,-(CN15+$C$15)/($C$14-$C$15)*$C$12,($C$11*Z16-AV16)/($C$11*Z16)*$C$12*Z16))</f>
        <v>0.98400750522007063</v>
      </c>
      <c r="BS16" s="2">
        <f>IF(OR(LA15=1,AND($C$39=Motors!$C$31,PG15=1)),0,IF(NO16=0,-(CO15+$C$15)/($C$14-$C$15)*$C$12,($C$11*AA16-AW16)/($C$11*AA16)*$C$12*AA16))</f>
        <v>0.8919099339516926</v>
      </c>
      <c r="BT16" s="2">
        <f>IF(OR(LB15=1,AND($C$39=Motors!$C$31,PH15=1)),0,IF(NP16=0,-(CP15+$C$15)/($C$14-$C$15)*$C$12,($C$11*AB16-AX16)/($C$11*AB16)*$C$12*AB16))</f>
        <v>0.82110297068797544</v>
      </c>
      <c r="BU16" s="2">
        <f>IF(OR(LC15=1,AND($C$39=Motors!$C$31,PI15=1)),0,IF(NQ16=0,-(CQ15+$C$15)/($C$14-$C$15)*$C$12,($C$11*AC16-AY16)/($C$11*AC16)*$C$12*AC16))</f>
        <v>0.74805596909872896</v>
      </c>
      <c r="BV16" s="2">
        <f>IF(OR(LD15=1,AND($C$39=Motors!$C$31,PJ15=1)),0,IF(NR16=0,-(CR15+$C$15)/($C$14-$C$15)*$C$12,($C$11*AD16-AZ16)/($C$11*AD16)*$C$12*AD16))</f>
        <v>1.679232514390935</v>
      </c>
      <c r="BW16" s="2">
        <f>IF(OR(LE15=1,AND($C$39=Motors!$C$31,PK15=1)),0,IF(NS16=0,-(CS15+$C$15)/($C$14-$C$15)*$C$12,($C$11*AE16-BA16)/($C$11*AE16)*$C$12*AE16))</f>
        <v>1.5455082530888655</v>
      </c>
      <c r="BX16" s="2">
        <f>IF(OR(LF15=1,AND($C$39=Motors!$C$31,PL15=1)),0,IF(NT16=0,-(CT15+$C$15)/($C$14-$C$15)*$C$12,($C$11*AF16-BB16)/($C$11*AF16)*$C$12*AF16))</f>
        <v>1.4170912306724373</v>
      </c>
      <c r="BY16" s="2">
        <f>IF(OR(LG15=1,AND($C$39=Motors!$C$31,PM15=1)),0,IF(NU16=0,-(CU15+$C$15)/($C$14-$C$15)*$C$12,($C$11*AG16-BC16)/($C$11*AG16)*$C$12*AG16))</f>
        <v>1.2939814471416506</v>
      </c>
      <c r="BZ16" s="2">
        <f>IF(OR(LH15=1,AND($C$39=Motors!$C$31,PN15=1)),0,IF(NV16=0,-(CV15+$C$15)/($C$14-$C$15)*$C$12,($C$11*AH16-BD16)/($C$11*AH16)*$C$12*AH16))</f>
        <v>1.1761789024965041</v>
      </c>
      <c r="CA16" s="2">
        <f>IF(OR(LI15=1,AND($C$39=Motors!$C$31,PO15=1)),0,IF(NW16=0,-(CW15+$C$15)/($C$14-$C$15)*$C$12,($C$11*AI16-BE16)/($C$11*AI16)*$C$12*AI16))</f>
        <v>1.0636835967369995</v>
      </c>
      <c r="CB16" s="2">
        <f>IF(OR(LJ15=1,AND($C$39=Motors!$C$31,PP15=1)),0,IF(NX16=0,-(CX15+$C$15)/($C$14-$C$15)*$C$12,($C$11*AJ16-BF16)/($C$11*AJ16)*$C$12*AJ16))</f>
        <v>1.03823674439167</v>
      </c>
      <c r="CC16" s="2">
        <f>IF(OR(LK15=1,AND($C$39=Motors!$C$31,PQ15=1)),0,IF(NY16=0,-(CY15+$C$15)/($C$14-$C$15)*$C$12,($C$11*AK16-BG16)/($C$11*AK16)*$C$12*AK16))</f>
        <v>0.99660932775332478</v>
      </c>
      <c r="CD16" s="2">
        <f>IF(OR(LL15=1,AND($C$39=Motors!$C$31,PR15=1)),0,IF(NZ16=0,-(CZ15+$C$15)/($C$14-$C$15)*$C$12,($C$11*AL16-BH16)/($C$11*AL16)*$C$12*AL16))</f>
        <v>0.99886364258405691</v>
      </c>
      <c r="CE16" s="2">
        <f>IF(OR(LM15=1,AND($C$39=Motors!$C$31,PS15=1)),0,IF(OA16=0,-(DA15+$C$15)/($C$14-$C$15)*$C$12,($C$11*AM16-BI16)/($C$11*AM16)*$C$12*AM16))</f>
        <v>0.99767762564431384</v>
      </c>
      <c r="CF16" s="61">
        <f t="shared" si="64"/>
        <v>0.32</v>
      </c>
      <c r="CG16" s="57">
        <f>IF(AND(KS15=1,OY15=1),0,ABS(BK16/$C$12*($C$14-$C$15)+$C$15) *'Drive Train'!$AA$48 + CG15*(1-'Drive Train'!$AA$48))</f>
        <v>60.414465378208256</v>
      </c>
      <c r="CH16" s="57">
        <f>IF(AND(KT15=1,OZ15=1),0,ABS(BL16/$C$12*($C$14-$C$15)+$C$15) *'Drive Train'!$AA$48 + CH15*(1-'Drive Train'!$AA$48))</f>
        <v>92.637919069892106</v>
      </c>
      <c r="CI16" s="57">
        <f>IF(AND(KU15=1,PA15=1),0,ABS(BM16/$C$12*($C$14-$C$15)+$C$15) *'Drive Train'!$AA$48 + CI15*(1-'Drive Train'!$AA$48))</f>
        <v>88.738558579705469</v>
      </c>
      <c r="CJ16" s="57">
        <f>IF(AND(KV15=1,PB15=1),0,ABS(BN16/$C$12*($C$14-$C$15)+$C$15) *'Drive Train'!$AA$48 + CJ15*(1-'Drive Train'!$AA$48))</f>
        <v>83.375008422508827</v>
      </c>
      <c r="CK16" s="57">
        <f>IF(AND(KW15=1,PC15=1),0,ABS(BO16/$C$12*($C$14-$C$15)+$C$15) *'Drive Train'!$AA$48 + CK15*(1-'Drive Train'!$AA$48))</f>
        <v>76.685989361430003</v>
      </c>
      <c r="CL16" s="57">
        <f>IF(AND(KX15=1,PD15=1),0,ABS(BP16/$C$12*($C$14-$C$15)+$C$15) *'Drive Train'!$AA$48 + CL15*(1-'Drive Train'!$AA$48))</f>
        <v>68.841984746485011</v>
      </c>
      <c r="CM16" s="57">
        <f>IF(AND(KY15=1,PE15=1),0,ABS(BQ16/$C$12*($C$14-$C$15)+$C$15) *'Drive Train'!$AA$48 + CM15*(1-'Drive Train'!$AA$48))</f>
        <v>60.039090599964837</v>
      </c>
      <c r="CN16" s="57">
        <f>IF(AND(KZ15=1,PF15=1),0,ABS(BR16/$C$12*($C$14-$C$15)+$C$15) *'Drive Train'!$AA$48 + CN15*(1-'Drive Train'!$AA$48))</f>
        <v>56.095023889320963</v>
      </c>
      <c r="CO16" s="57">
        <f>IF(AND(LA15=1,PG15=1),0,ABS(BS16/$C$12*($C$14-$C$15)+$C$15) *'Drive Train'!$AA$48 + CO15*(1-'Drive Train'!$AA$48))</f>
        <v>51.102182714652358</v>
      </c>
      <c r="CP16" s="57">
        <f>IF(AND(LB15=1,PH15=1),0,ABS(BT16/$C$12*($C$14-$C$15)+$C$15) *'Drive Train'!$AA$48 + CP15*(1-'Drive Train'!$AA$48))</f>
        <v>47.263558994531316</v>
      </c>
      <c r="CQ16" s="57">
        <f>IF(AND(LC15=1,PI15=1),0,ABS(BU16/$C$12*($C$14-$C$15)+$C$15) *'Drive Train'!$AA$48 + CQ15*(1-'Drive Train'!$AA$48))</f>
        <v>43.303497157959328</v>
      </c>
      <c r="CR16" s="57">
        <f>IF(AND(LD15=1,PJ15=1),0,ABS(BV16/$C$12*($C$14-$C$15)+$C$15) *'Drive Train'!$AA$48 + CR15*(1-'Drive Train'!$AA$48))</f>
        <v>93.784921718792589</v>
      </c>
      <c r="CS16" s="57">
        <f>IF(AND(LE15=1,PK15=1),0,ABS(BW16/$C$12*($C$14-$C$15)+$C$15) *'Drive Train'!$AA$48 + CS15*(1-'Drive Train'!$AA$48))</f>
        <v>86.535392890985591</v>
      </c>
      <c r="CT16" s="57">
        <f>IF(AND(LF15=1,PL15=1),0,ABS(BX16/$C$12*($C$14-$C$15)+$C$15) *'Drive Train'!$AA$48 + CT15*(1-'Drive Train'!$AA$48))</f>
        <v>79.573582843023658</v>
      </c>
      <c r="CU16" s="57">
        <f>IF(AND(LG15=1,PM15=1),0,ABS(BY16/$C$12*($C$14-$C$15)+$C$15) *'Drive Train'!$AA$48 + CU15*(1-'Drive Train'!$AA$48))</f>
        <v>72.899491574906833</v>
      </c>
      <c r="CV16" s="57">
        <f>IF(AND(LH15=1,PN15=1),0,ABS(BZ16/$C$12*($C$14-$C$15)+$C$15) *'Drive Train'!$AA$48 + CV15*(1-'Drive Train'!$AA$48))</f>
        <v>66.513119086634987</v>
      </c>
      <c r="CW16" s="57">
        <f>IF(AND(LI15=1,PO15=1),0,ABS(CA16/$C$12*($C$14-$C$15)+$C$15) *'Drive Train'!$AA$48 + CW15*(1-'Drive Train'!$AA$48))</f>
        <v>60.414465378208256</v>
      </c>
      <c r="CX16" s="57">
        <f>IF(AND(LJ15=1,PP15=1),0,ABS(CB16/$C$12*($C$14-$C$15)+$C$15) *'Drive Train'!$AA$48 + CX15*(1-'Drive Train'!$AA$48))</f>
        <v>59.034927455484585</v>
      </c>
      <c r="CY16" s="57">
        <f>IF(AND(LK15=1,PQ15=1),0,ABS(CC16/$C$12*($C$14-$C$15)+$C$15) *'Drive Train'!$AA$48 + CY15*(1-'Drive Train'!$AA$48))</f>
        <v>56.778200411278839</v>
      </c>
      <c r="CZ16" s="57">
        <f>IF(AND(LL15=1,PR15=1),0,ABS(CD16/$C$12*($C$14-$C$15)+$C$15) *'Drive Train'!$AA$48 + CZ15*(1-'Drive Train'!$AA$48))</f>
        <v>56.900412493014919</v>
      </c>
      <c r="DA16" s="57">
        <f>IF(AND(LM15=1,PS15=1),0,ABS(CE16/$C$12*($C$14-$C$15)+$C$15) *'Drive Train'!$AA$48 + DA15*(1-'Drive Train'!$AA$48))</f>
        <v>56.836115529163962</v>
      </c>
      <c r="DB16" s="61">
        <f t="shared" si="115"/>
        <v>0.32</v>
      </c>
      <c r="DC16" s="57">
        <f t="shared" si="65"/>
        <v>50</v>
      </c>
      <c r="DD16" s="57">
        <f t="shared" si="66"/>
        <v>50</v>
      </c>
      <c r="DE16" s="57">
        <f t="shared" si="67"/>
        <v>50</v>
      </c>
      <c r="DF16" s="57">
        <f t="shared" si="68"/>
        <v>50</v>
      </c>
      <c r="DG16" s="57">
        <f t="shared" si="69"/>
        <v>50</v>
      </c>
      <c r="DH16" s="57">
        <f t="shared" si="70"/>
        <v>50</v>
      </c>
      <c r="DI16" s="57">
        <f t="shared" si="71"/>
        <v>50</v>
      </c>
      <c r="DJ16" s="57">
        <f t="shared" si="72"/>
        <v>50</v>
      </c>
      <c r="DK16" s="57">
        <f t="shared" si="73"/>
        <v>50</v>
      </c>
      <c r="DL16" s="57">
        <f t="shared" si="74"/>
        <v>47.263558994531316</v>
      </c>
      <c r="DM16" s="57">
        <f t="shared" si="75"/>
        <v>43.303497157959328</v>
      </c>
      <c r="DN16" s="57">
        <f t="shared" si="76"/>
        <v>25</v>
      </c>
      <c r="DO16" s="57">
        <f t="shared" si="77"/>
        <v>30</v>
      </c>
      <c r="DP16" s="57">
        <f t="shared" si="78"/>
        <v>35</v>
      </c>
      <c r="DQ16" s="57">
        <f t="shared" si="79"/>
        <v>40</v>
      </c>
      <c r="DR16" s="57">
        <f t="shared" si="80"/>
        <v>45</v>
      </c>
      <c r="DS16" s="57">
        <f t="shared" si="81"/>
        <v>50</v>
      </c>
      <c r="DT16" s="57">
        <f t="shared" si="82"/>
        <v>55</v>
      </c>
      <c r="DU16" s="57">
        <f t="shared" si="83"/>
        <v>56.778200411278839</v>
      </c>
      <c r="DV16" s="57">
        <f t="shared" si="84"/>
        <v>56.900412493014919</v>
      </c>
      <c r="DW16" s="57">
        <f t="shared" si="85"/>
        <v>56.836115529163962</v>
      </c>
      <c r="DX16" s="61">
        <f t="shared" si="116"/>
        <v>0.32</v>
      </c>
      <c r="DY16" s="2">
        <f>IF(OY16=0,($C$23/0.4536*IF(ISNA(MK15),'Drive Train'!$F$16,'Drive Train'!$F$17)*4.448*$C$24/$C$26*$C$25*S$6)*SIGN(BK16),BK16)</f>
        <v>0.89350858180984372</v>
      </c>
      <c r="DZ16" s="2">
        <f>IF(OZ16=0,($C$23/0.4536*IF(ISNA(ML15),'Drive Train'!$F$16,'Drive Train'!$F$17)*4.448*$C$24/$C$26*$C$25*T$6)*SIGN(BL16),BL16)</f>
        <v>3.1911020778922987</v>
      </c>
      <c r="EA16" s="2">
        <f>IF(PA16=0,($C$23/0.4536*IF(ISNA(MM15),'Drive Train'!$F$16,'Drive Train'!$F$17)*4.448*$C$24/$C$26*$C$25*U$6)*SIGN(BM16),BM16)</f>
        <v>2.1014574659290748</v>
      </c>
      <c r="EB16" s="2">
        <f>IF(PB16=0,($C$23/0.4536*IF(ISNA(MN15),'Drive Train'!$F$16,'Drive Train'!$F$17)*4.448*$C$24/$C$26*$C$25*V$6)*SIGN(BN16),BN16)</f>
        <v>1.5665410200562195</v>
      </c>
      <c r="EC16" s="2">
        <f>IF(PC16=0,($C$23/0.4536*IF(ISNA(MO15),'Drive Train'!$F$16,'Drive Train'!$F$17)*4.448*$C$24/$C$26*$C$25*W$6)*SIGN(BO16),BO16)</f>
        <v>1.248692117436117</v>
      </c>
      <c r="ED16" s="2">
        <f>IF(PD16=0,($C$23/0.4536*IF(ISNA(MP15),'Drive Train'!$F$16,'Drive Train'!$F$17)*4.448*$C$24/$C$26*$C$25*X$6)*SIGN(BP16),BP16)</f>
        <v>1.0380693506396637</v>
      </c>
      <c r="EE16" s="2">
        <f>IF(PE16=0,($C$23/0.4536*IF(ISNA(MQ15),'Drive Train'!$F$16,'Drive Train'!$F$17)*4.448*$C$24/$C$26*$C$25*Y$6)*SIGN(BQ16),BQ16)</f>
        <v>0.88824490827929981</v>
      </c>
      <c r="EF16" s="2">
        <f>IF(PF16=0,($C$23/0.4536*IF(ISNA(MR15),'Drive Train'!$F$16,'Drive Train'!$F$17)*4.448*$C$24/$C$26*$C$25*Z$6)*SIGN(BR16),BR16)</f>
        <v>0.62097121515742049</v>
      </c>
      <c r="EG16" s="2">
        <f>IF(PG16=0,($C$23/0.4536*IF(ISNA(MS15),'Drive Train'!$F$16,'Drive Train'!$F$17)*4.448*$C$24/$C$26*$C$25*AA$6)*SIGN(BS16),BS16)</f>
        <v>0.55142243905978938</v>
      </c>
      <c r="EH16" s="2">
        <f>IF(PH16=0,($C$23/0.4536*IF(ISNA(MT15),'Drive Train'!$F$16,'Drive Train'!$F$17)*4.448*$C$24/$C$26*$C$25*AB$6)*SIGN(BT16),BT16)</f>
        <v>0.49588348836311991</v>
      </c>
      <c r="EI16" s="2">
        <f>IF(PI16=0,($C$23/0.4536*IF(ISNA(MU15),'Drive Train'!$F$16,'Drive Train'!$F$17)*4.448*$C$24/$C$26*$C$25*AC$6)*SIGN(BU16),BU16)</f>
        <v>0.45050852864361873</v>
      </c>
      <c r="EJ16" s="2">
        <f>IF(PJ16=0,($C$23/0.4536*IF(ISNA(MV15),'Drive Train'!$F$16,'Drive Train'!$F$17)*4.448*$C$24/$C$26*$C$25*AD$6)*SIGN(BV16),BV16)</f>
        <v>0.89350858180984372</v>
      </c>
      <c r="EK16" s="2">
        <f>IF(PK16=0,($C$23/0.4536*IF(ISNA(MW15),'Drive Train'!$F$16,'Drive Train'!$F$17)*4.448*$C$24/$C$26*$C$25*AE$6)*SIGN(BW16),BW16)</f>
        <v>0.89350858180984372</v>
      </c>
      <c r="EL16" s="2">
        <f>IF(PL16=0,($C$23/0.4536*IF(ISNA(MX15),'Drive Train'!$F$16,'Drive Train'!$F$17)*4.448*$C$24/$C$26*$C$25*AF$6)*SIGN(BX16),BX16)</f>
        <v>0.89350858180984372</v>
      </c>
      <c r="EM16" s="2">
        <f>IF(PM16=0,($C$23/0.4536*IF(ISNA(MY15),'Drive Train'!$F$16,'Drive Train'!$F$17)*4.448*$C$24/$C$26*$C$25*AG$6)*SIGN(BY16),BY16)</f>
        <v>0.89350858180984372</v>
      </c>
      <c r="EN16" s="2">
        <f>IF(PN16=0,($C$23/0.4536*IF(ISNA(MZ15),'Drive Train'!$F$16,'Drive Train'!$F$17)*4.448*$C$24/$C$26*$C$25*AH$6)*SIGN(BZ16),BZ16)</f>
        <v>0.89350858180984372</v>
      </c>
      <c r="EO16" s="2">
        <f>IF(PO16=0,($C$23/0.4536*IF(ISNA(NA15),'Drive Train'!$F$16,'Drive Train'!$F$17)*4.448*$C$24/$C$26*$C$25*AI$6)*SIGN(CA16),CA16)</f>
        <v>0.89350858180984372</v>
      </c>
      <c r="EP16" s="2">
        <f>IF(PP16=0,($C$23/0.4536*IF(ISNA(NB15),'Drive Train'!$F$16,'Drive Train'!$F$17)*4.448*$C$24/$C$26*$C$25*AJ$6)*SIGN(CB16),CB16)</f>
        <v>0.71480686544787508</v>
      </c>
      <c r="EQ16" s="2">
        <f>IF(PQ16=0,($C$23/0.4536*IF(ISNA(NC15),'Drive Train'!$F$16,'Drive Train'!$F$17)*4.448*$C$24/$C$26*$C$25*AK$6)*SIGN(CC16),CC16)</f>
        <v>0.71480686544787508</v>
      </c>
      <c r="ER16" s="2">
        <f>IF(PR16=0,($C$23/0.4536*IF(ISNA(ND15),'Drive Train'!$F$16,'Drive Train'!$F$17)*4.448*$C$24/$C$26*$C$25*AL$6)*SIGN(CD16),CD16)</f>
        <v>0.71480686544787508</v>
      </c>
      <c r="ES16" s="2">
        <f>IF(PS16=0,($C$23/0.4536*IF(ISNA(NE15),'Drive Train'!$F$16,'Drive Train'!$F$17)*4.448*$C$24/$C$26*$C$25*AM$6)*SIGN(CE16),CE16)</f>
        <v>0.71480686544787508</v>
      </c>
      <c r="ET16" s="61">
        <f t="shared" si="87"/>
        <v>0.32</v>
      </c>
      <c r="EU16" s="260">
        <f>MAX(MIN(IF(AND(OY15=1,NG16&lt;0),-1,1)*(DC16-$C$15)/($C$14-$C$15)*$C$12-$C$33*LO16/AO$6 -  OY15*$C$33,DY15),MAX(EU$8:EU15)*-1)</f>
        <v>0.6795840656258596</v>
      </c>
      <c r="EV16" s="260">
        <f>MAX(MIN(IF(AND(OZ15=1,NH16&lt;0),-1,1)*(DD16-$C$15)/($C$14-$C$15)*$C$12-$C$33*LP16/AP$6 -  OZ15*$C$33,DZ15),MAX(EV$8:EV15)*-1)</f>
        <v>0.85501166490046376</v>
      </c>
      <c r="EW16" s="260">
        <f>MAX(MIN(IF(AND(PA15=1,NI16&lt;0),-1,1)*(DE16-$C$15)/($C$14-$C$15)*$C$12-$C$33*LQ16/AQ$6 -  PA15*$C$33,EA15),MAX(EW$8:EW15)*-1)</f>
        <v>0.83378316915805295</v>
      </c>
      <c r="EX16" s="260">
        <f>MAX(MIN(IF(AND(PB15=1,NJ16&lt;0),-1,1)*(DF16-$C$15)/($C$14-$C$15)*$C$12-$C$33*LR16/AR$6 -  PB15*$C$33,EB15),MAX(EX$8:EX15)*-1)</f>
        <v>0.80458348321908846</v>
      </c>
      <c r="EY16" s="260">
        <f>MAX(MIN(IF(AND(PC15=1,NK16&lt;0),-1,1)*(DG16-$C$15)/($C$14-$C$15)*$C$12-$C$33*LS16/AS$6 -  PC15*$C$33,EC15),MAX(EY$8:EY15)*-1)</f>
        <v>0.76816781633823006</v>
      </c>
      <c r="EZ16" s="260">
        <f>MAX(MIN(IF(AND(PD15=1,NL16&lt;0),-1,1)*(DH16-$C$15)/($C$14-$C$15)*$C$12-$C$33*LT16/AT$6 -  PD15*$C$33,ED15),MAX(EZ$8:EZ15)*-1)</f>
        <v>0.72546429636594834</v>
      </c>
      <c r="FA16" s="260">
        <f>MAX(MIN(IF(AND(PE15=1,NM16&lt;0),-1,1)*(DI16-$C$15)/($C$14-$C$15)*$C$12-$C$33*LU16/AU$6 -  PE15*$C$33,EE15),MAX(FA$8:FA15)*-1)</f>
        <v>0.67754048901841246</v>
      </c>
      <c r="FB16" s="260">
        <f>MAX(MIN(IF(AND(PF15=1,NN16&lt;0),-1,1)*(DJ16-$C$15)/($C$14-$C$15)*$C$12-$C$33*LV16/AV$6 -  PF15*$C$33,EF15),MAX(FB$8:FB15)*-1)</f>
        <v>0.62097121515742049</v>
      </c>
      <c r="FC16" s="260">
        <f>MAX(MIN(IF(AND(PG15=1,NO16&lt;0),-1,1)*(DK16-$C$15)/($C$14-$C$15)*$C$12-$C$33*LW16/AW$6 -  PG15*$C$33,EG15),MAX(FC$8:FC15)*-1)</f>
        <v>0.55142243905978938</v>
      </c>
      <c r="FD16" s="260">
        <f>MAX(MIN(IF(AND(PH15=1,NP16&lt;0),-1,1)*(DL16-$C$15)/($C$14-$C$15)*$C$12-$C$33*LX16/AX$6 -  PH15*$C$33,EH15),MAX(FD$8:FD15)*-1)</f>
        <v>0.49588348836311991</v>
      </c>
      <c r="FE16" s="260">
        <f>MAX(MIN(IF(AND(PI15=1,NQ16&lt;0),-1,1)*(DM16-$C$15)/($C$14-$C$15)*$C$12-$C$33*LY16/AY$6 -  PI15*$C$33,EI15),MAX(FE$8:FE15)*-1)</f>
        <v>0.45050852864361873</v>
      </c>
      <c r="FF16" s="260">
        <f>MAX(MIN(IF(AND(PJ15=1,NR16&lt;0),-1,1)*(DN16-$C$15)/($C$14-$C$15)*$C$12-$C$33*LZ16/AZ$6 -  PJ15*$C$33,EJ15),MAX(FF$8:FF15)*-1)</f>
        <v>0.32001958185010082</v>
      </c>
      <c r="FG16" s="260">
        <f>MAX(MIN(IF(AND(PK15=1,NS16&lt;0),-1,1)*(DO16-$C$15)/($C$14-$C$15)*$C$12-$C$33*MA16/BA$6 -  PK15*$C$33,EK15),MAX(FG$8:FG15)*-1)</f>
        <v>0.3919324786052526</v>
      </c>
      <c r="FH16" s="260">
        <f>MAX(MIN(IF(AND(PL15=1,NT16&lt;0),-1,1)*(DP16-$C$15)/($C$14-$C$15)*$C$12-$C$33*MB16/BB$6 -  PL15*$C$33,EL15),MAX(FH$8:FH15)*-1)</f>
        <v>0.46384537536040438</v>
      </c>
      <c r="FI16" s="260">
        <f>MAX(MIN(IF(AND(PM15=1,NU16&lt;0),-1,1)*(DQ16-$C$15)/($C$14-$C$15)*$C$12-$C$33*MC16/BC$6 -  PM15*$C$33,EM15),MAX(FI$8:FI15)*-1)</f>
        <v>0.53575827211555604</v>
      </c>
      <c r="FJ16" s="260">
        <f>MAX(MIN(IF(AND(PN15=1,NV16&lt;0),-1,1)*(DR16-$C$15)/($C$14-$C$15)*$C$12-$C$33*MD16/BD$6 -  PN15*$C$33,EN15),MAX(FJ$8:FJ15)*-1)</f>
        <v>0.60767116887070793</v>
      </c>
      <c r="FK16" s="260">
        <f>MAX(MIN(IF(AND(PO15=1,NW16&lt;0),-1,1)*(DS16-$C$15)/($C$14-$C$15)*$C$12-$C$33*ME16/BE$6 -  PO15*$C$33,EO15),MAX(FK$8:FK15)*-1)</f>
        <v>0.6795840656258596</v>
      </c>
      <c r="FL16" s="260">
        <f>MAX(MIN(IF(AND(PP15=1,NX16&lt;0),-1,1)*(DT16-$C$15)/($C$14-$C$15)*$C$12-$C$33*MF16/BF$6 -  PP15*$C$33,EP15),MAX(FL$8:FL15)*-1)</f>
        <v>0.71480686544787508</v>
      </c>
      <c r="FM16" s="260">
        <f>MAX(MIN(IF(AND(PQ15=1,NY16&lt;0),-1,1)*(DU16-$C$15)/($C$14-$C$15)*$C$12-$C$33*MG16/BG$6 -  PQ15*$C$33,EQ15),MAX(FM$8:FM15)*-1)</f>
        <v>0.71480686544787508</v>
      </c>
      <c r="FN16" s="260">
        <f>MAX(MIN(IF(AND(PR15=1,NZ16&lt;0),-1,1)*(DV16-$C$15)/($C$14-$C$15)*$C$12-$C$33*MH16/BH$6 -  PR15*$C$33,ER15),MAX(FN$8:FN15)*-1)</f>
        <v>0.71480686544787508</v>
      </c>
      <c r="FO16" s="260">
        <f>MAX(MIN(IF(AND(PS15=1,OA16&lt;0),-1,1)*(DW16-$C$15)/($C$14-$C$15)*$C$12-$C$33*MI16/BI$6 -  PS15*$C$33,ES15),MAX(FO$8:FO15)*-1)</f>
        <v>0.71480686544787508</v>
      </c>
      <c r="FP16" s="61">
        <f t="shared" si="117"/>
        <v>0.32</v>
      </c>
      <c r="FQ16" s="261">
        <f>IF(AND(KS16=1,OY16=1),0,MIN((ABS(($C$14-$C$15)*EU16/$C$12/$C$25)+$C$15)/$C$25,DC16))</f>
        <v>50</v>
      </c>
      <c r="FR16" s="261">
        <f>IF(AND(KT16=1,OZ16=1),0,MIN((ABS(($C$14-$C$15)*EV16/$C$12/$C$25)+$C$15)/$C$25,DD16))</f>
        <v>50</v>
      </c>
      <c r="FS16" s="261">
        <f>IF(AND(KU16=1,PA16=1),0,MIN((ABS(($C$14-$C$15)*EW16/$C$12/$C$25)+$C$15)/$C$25,DE16))</f>
        <v>50</v>
      </c>
      <c r="FT16" s="261">
        <f>IF(AND(KV16=1,PB16=1),0,MIN((ABS(($C$14-$C$15)*EX16/$C$12/$C$25)+$C$15)/$C$25,DF16))</f>
        <v>50</v>
      </c>
      <c r="FU16" s="261">
        <f>IF(AND(KW16=1,PC16=1),0,MIN((ABS(($C$14-$C$15)*EY16/$C$12/$C$25)+$C$15)/$C$25,DG16))</f>
        <v>50</v>
      </c>
      <c r="FV16" s="261">
        <f>IF(AND(KX16=1,PD16=1),0,MIN((ABS(($C$14-$C$15)*EZ16/$C$12/$C$25)+$C$15)/$C$25,DH16))</f>
        <v>50</v>
      </c>
      <c r="FW16" s="261">
        <f>IF(AND(KY16=1,PE16=1),0,MIN((ABS(($C$14-$C$15)*FA16/$C$12/$C$25)+$C$15)/$C$25,DI16))</f>
        <v>50</v>
      </c>
      <c r="FX16" s="261">
        <f>IF(AND(KZ16=1,PF16=1),0,MIN((ABS(($C$14-$C$15)*FB16/$C$12/$C$25)+$C$15)/$C$25,DJ16))</f>
        <v>50</v>
      </c>
      <c r="FY16" s="261">
        <f>IF(AND(LA16=1,PG16=1),0,MIN((ABS(($C$14-$C$15)*FC16/$C$12/$C$25)+$C$15)/$C$25,DK16))</f>
        <v>50</v>
      </c>
      <c r="FZ16" s="261">
        <f>IF(AND(LB16=1,PH16=1),0,MIN((ABS(($C$14-$C$15)*FD16/$C$12/$C$25)+$C$15)/$C$25,DL16))</f>
        <v>46.547293807999566</v>
      </c>
      <c r="GA16" s="261">
        <f>IF(AND(LC16=1,PI16=1),0,MIN((ABS(($C$14-$C$15)*FE16/$C$12/$C$25)+$C$15)/$C$25,DM16))</f>
        <v>42.60650178559667</v>
      </c>
      <c r="GB16" s="261">
        <f>IF(AND(LD16=1,PJ16=1),0,MIN((ABS(($C$14-$C$15)*FF16/$C$12/$C$25)+$C$15)/$C$25,DN16))</f>
        <v>25</v>
      </c>
      <c r="GC16" s="261">
        <f>IF(AND(LE16=1,PK16=1),0,MIN((ABS(($C$14-$C$15)*FG16/$C$12/$C$25)+$C$15)/$C$25,DO16))</f>
        <v>30</v>
      </c>
      <c r="GD16" s="261">
        <f>IF(AND(LF16=1,PL16=1),0,MIN((ABS(($C$14-$C$15)*FH16/$C$12/$C$25)+$C$15)/$C$25,DP16))</f>
        <v>35</v>
      </c>
      <c r="GE16" s="261">
        <f>IF(AND(LG16=1,PM16=1),0,MIN((ABS(($C$14-$C$15)*FI16/$C$12/$C$25)+$C$15)/$C$25,DQ16))</f>
        <v>40</v>
      </c>
      <c r="GF16" s="261">
        <f>IF(AND(LH16=1,PN16=1),0,MIN((ABS(($C$14-$C$15)*FJ16/$C$12/$C$25)+$C$15)/$C$25,DR16))</f>
        <v>45</v>
      </c>
      <c r="GG16" s="261">
        <f>IF(AND(LI16=1,PO16=1),0,MIN((ABS(($C$14-$C$15)*FK16/$C$12/$C$25)+$C$15)/$C$25,DS16))</f>
        <v>50</v>
      </c>
      <c r="GH16" s="261">
        <f>IF(AND(LJ16=1,PP16=1),0,MIN((ABS(($C$14-$C$15)*FL16/$C$12/$C$25)+$C$15)/$C$25,DT16))</f>
        <v>55</v>
      </c>
      <c r="GI16" s="261">
        <f>IF(AND(LK16=1,PQ16=1),0,MIN((ABS(($C$14-$C$15)*FM16/$C$12/$C$25)+$C$15)/$C$25,DU16))</f>
        <v>56.778200411278839</v>
      </c>
      <c r="GJ16" s="261">
        <f>IF(AND(LL16=1,PR16=1),0,MIN((ABS(($C$14-$C$15)*FN16/$C$12/$C$25)+$C$15)/$C$25,DV16))</f>
        <v>56.900412493014919</v>
      </c>
      <c r="GK16" s="261">
        <f>IF(AND(LM16=1,PS16=1),0,MIN((ABS(($C$14-$C$15)*FO16/$C$12/$C$25)+$C$15)/$C$25,DW16))</f>
        <v>56.836115529163962</v>
      </c>
      <c r="GL16" s="61">
        <f t="shared" si="118"/>
        <v>0.32</v>
      </c>
      <c r="GM16" s="57">
        <f>IF(AND(KS15=1,OY15=1),0,EU16*$C$26/S$6/$C$24/$C$23*3.39*$C$25)</f>
        <v>15.782223921388951</v>
      </c>
      <c r="GN16" s="57">
        <f>IF(AND(KT15=1,OZ15=1),0,EV16*$C$26/T$6/$C$24/$C$23*3.39*$C$25)</f>
        <v>5.5597477123905374</v>
      </c>
      <c r="GO16" s="57">
        <f>IF(AND(KU15=1,PA15=1),0,EW16*$C$26/U$6/$C$24/$C$23*3.39*$C$25)</f>
        <v>8.2329648590116378</v>
      </c>
      <c r="GP16" s="57">
        <f>IF(AND(KV15=1,PB15=1),0,EX16*$C$26/V$6/$C$24/$C$23*3.39*$C$25)</f>
        <v>10.657444588571837</v>
      </c>
      <c r="GQ16" s="57">
        <f>IF(AND(KW15=1,PC15=1),0,EY16*$C$26/W$6/$C$24/$C$23*3.39*$C$25)</f>
        <v>12.765107581265971</v>
      </c>
      <c r="GR16" s="57">
        <f>IF(AND(KX15=1,PD15=1),0,EZ16*$C$26/X$6/$C$24/$C$23*3.39*$C$25)</f>
        <v>14.501516355713271</v>
      </c>
      <c r="GS16" s="57">
        <f>IF(AND(KY15=1,PE15=1),0,FA16*$C$26/Y$6/$C$24/$C$23*3.39*$C$25)</f>
        <v>15.828008263711803</v>
      </c>
      <c r="GT16" s="57">
        <f>IF(AND(KZ15=1,PF15=1),0,FB16*$C$26/Z$6/$C$24/$C$23*3.39*$C$25)</f>
        <v>16.600215604901067</v>
      </c>
      <c r="GU16" s="57">
        <f>IF(AND(LA15=1,PG15=1),0,FC16*$C$26/AA$6/$C$24/$C$23*3.39*$C$25)</f>
        <v>16.600215604901067</v>
      </c>
      <c r="GV16" s="57">
        <f>IF(AND(LB15=1,PH15=1),0,FD16*$C$26/AB$6/$C$24/$C$23*3.39*$C$25)</f>
        <v>16.600215604901067</v>
      </c>
      <c r="GW16" s="57">
        <f>IF(AND(LC15=1,PI15=1),0,FE16*$C$26/AC$6/$C$24/$C$23*3.39*$C$25)</f>
        <v>16.600215604901067</v>
      </c>
      <c r="GX16" s="57">
        <f>IF(AND(LD15=1,PJ15=1),0,FF16*$C$26/AD$6/$C$24/$C$23*3.39*$C$25)</f>
        <v>7.43192925710553</v>
      </c>
      <c r="GY16" s="57">
        <f>IF(AND(LE15=1,PK15=1),0,FG16*$C$26/AE$6/$C$24/$C$23*3.39*$C$25)</f>
        <v>9.1019881899622153</v>
      </c>
      <c r="GZ16" s="57">
        <f>IF(AND(LF15=1,PL15=1),0,FH16*$C$26/AF$6/$C$24/$C$23*3.39*$C$25)</f>
        <v>10.772047122818897</v>
      </c>
      <c r="HA16" s="57">
        <f>IF(AND(LG15=1,PM15=1),0,FI16*$C$26/AG$6/$C$24/$C$23*3.39*$C$25)</f>
        <v>12.442106055675582</v>
      </c>
      <c r="HB16" s="57">
        <f>IF(AND(LH15=1,PN15=1),0,FJ16*$C$26/AH$6/$C$24/$C$23*3.39*$C$25)</f>
        <v>14.112164988532268</v>
      </c>
      <c r="HC16" s="57">
        <f>IF(AND(LI15=1,PO15=1),0,FK16*$C$26/AI$6/$C$24/$C$23*3.39*$C$25)</f>
        <v>15.782223921388951</v>
      </c>
      <c r="HD16" s="57">
        <f>IF(AND(LJ15=1,PP15=1),0,FL16*$C$26/AJ$6/$C$24/$C$23*3.39*$C$25)</f>
        <v>16.600215604901067</v>
      </c>
      <c r="HE16" s="57">
        <f>IF(AND(LK15=1,PQ15=1),0,FM16*$C$26/AK$6/$C$24/$C$23*3.39*$C$25)</f>
        <v>16.600215604901067</v>
      </c>
      <c r="HF16" s="57">
        <f>IF(AND(LL15=1,PR15=1),0,FN16*$C$26/AL$6/$C$24/$C$23*3.39*$C$25)</f>
        <v>16.600215604901067</v>
      </c>
      <c r="HG16" s="57">
        <f>IF(AND(LM15=1,PS15=1),0,FO16*$C$26/AM$6/$C$24/$C$23*3.39*$C$25)</f>
        <v>16.600215604901067</v>
      </c>
      <c r="HH16" s="61">
        <f t="shared" si="119"/>
        <v>0.32</v>
      </c>
      <c r="HI16" s="57">
        <f t="shared" si="120"/>
        <v>15.782223921388951</v>
      </c>
      <c r="HJ16" s="57">
        <f t="shared" si="121"/>
        <v>5.5597477123905374</v>
      </c>
      <c r="HK16" s="57">
        <f t="shared" si="122"/>
        <v>8.2329648590116378</v>
      </c>
      <c r="HL16" s="57">
        <f t="shared" si="123"/>
        <v>10.657444588571837</v>
      </c>
      <c r="HM16" s="57">
        <f t="shared" si="124"/>
        <v>12.765107581265971</v>
      </c>
      <c r="HN16" s="57">
        <f t="shared" si="125"/>
        <v>14.501516355713271</v>
      </c>
      <c r="HO16" s="57">
        <f t="shared" si="126"/>
        <v>15.828008263711803</v>
      </c>
      <c r="HP16" s="57">
        <f t="shared" si="127"/>
        <v>16.600215604901067</v>
      </c>
      <c r="HQ16" s="57">
        <f t="shared" si="128"/>
        <v>16.600215604901067</v>
      </c>
      <c r="HR16" s="57">
        <f t="shared" si="129"/>
        <v>16.600215604901067</v>
      </c>
      <c r="HS16" s="57">
        <f t="shared" si="130"/>
        <v>16.600215604901067</v>
      </c>
      <c r="HT16" s="57">
        <f t="shared" si="131"/>
        <v>7.43192925710553</v>
      </c>
      <c r="HU16" s="57">
        <f t="shared" si="132"/>
        <v>9.1019881899622153</v>
      </c>
      <c r="HV16" s="57">
        <f t="shared" si="133"/>
        <v>10.772047122818897</v>
      </c>
      <c r="HW16" s="57">
        <f t="shared" si="134"/>
        <v>12.442106055675582</v>
      </c>
      <c r="HX16" s="57">
        <f t="shared" si="135"/>
        <v>14.112164988532268</v>
      </c>
      <c r="HY16" s="57">
        <f t="shared" si="136"/>
        <v>15.782223921388951</v>
      </c>
      <c r="HZ16" s="57">
        <f t="shared" si="137"/>
        <v>16.600215604901067</v>
      </c>
      <c r="IA16" s="57">
        <f t="shared" si="138"/>
        <v>16.600215604901067</v>
      </c>
      <c r="IB16" s="57">
        <f t="shared" si="139"/>
        <v>16.600215604901067</v>
      </c>
      <c r="IC16" s="57">
        <f t="shared" si="140"/>
        <v>16.600215604901067</v>
      </c>
      <c r="ID16" s="61">
        <f t="shared" si="141"/>
        <v>0.32</v>
      </c>
      <c r="IE16" s="57">
        <f t="shared" si="142"/>
        <v>8.82</v>
      </c>
      <c r="IF16" s="57">
        <f t="shared" si="143"/>
        <v>8.82</v>
      </c>
      <c r="IG16" s="57">
        <f t="shared" si="144"/>
        <v>8.82</v>
      </c>
      <c r="IH16" s="57">
        <f t="shared" si="145"/>
        <v>8.82</v>
      </c>
      <c r="II16" s="57">
        <f t="shared" si="146"/>
        <v>8.82</v>
      </c>
      <c r="IJ16" s="57">
        <f t="shared" si="147"/>
        <v>8.82</v>
      </c>
      <c r="IK16" s="57">
        <f t="shared" si="148"/>
        <v>8.82</v>
      </c>
      <c r="IL16" s="57">
        <f t="shared" si="149"/>
        <v>8.82</v>
      </c>
      <c r="IM16" s="57">
        <f t="shared" si="150"/>
        <v>8.82</v>
      </c>
      <c r="IN16" s="57">
        <f t="shared" si="151"/>
        <v>9.0547840210560295</v>
      </c>
      <c r="IO16" s="57">
        <f t="shared" si="152"/>
        <v>9.3227578785794272</v>
      </c>
      <c r="IP16" s="57">
        <f t="shared" si="153"/>
        <v>10.52</v>
      </c>
      <c r="IQ16" s="57">
        <f t="shared" si="154"/>
        <v>10.18</v>
      </c>
      <c r="IR16" s="57">
        <f t="shared" si="155"/>
        <v>9.84</v>
      </c>
      <c r="IS16" s="57">
        <f t="shared" si="156"/>
        <v>9.5</v>
      </c>
      <c r="IT16" s="57">
        <f t="shared" si="157"/>
        <v>9.16</v>
      </c>
      <c r="IU16" s="57">
        <f t="shared" si="158"/>
        <v>8.82</v>
      </c>
      <c r="IV16" s="57">
        <f t="shared" si="159"/>
        <v>8.48</v>
      </c>
      <c r="IW16" s="57">
        <f t="shared" si="160"/>
        <v>8.14</v>
      </c>
      <c r="IX16" s="57">
        <f t="shared" si="161"/>
        <v>8.1584125536568344</v>
      </c>
      <c r="IY16" s="57">
        <f t="shared" si="162"/>
        <v>8.1487255302458923</v>
      </c>
      <c r="IZ16" s="61">
        <f t="shared" si="163"/>
        <v>0.32</v>
      </c>
      <c r="JA16" s="261">
        <f t="shared" si="238"/>
        <v>6</v>
      </c>
      <c r="JB16" s="261">
        <f t="shared" si="239"/>
        <v>6</v>
      </c>
      <c r="JC16" s="261">
        <f t="shared" si="240"/>
        <v>6</v>
      </c>
      <c r="JD16" s="261">
        <f t="shared" si="241"/>
        <v>6</v>
      </c>
      <c r="JE16" s="261">
        <f t="shared" si="242"/>
        <v>6</v>
      </c>
      <c r="JF16" s="261">
        <f t="shared" si="243"/>
        <v>6</v>
      </c>
      <c r="JG16" s="261">
        <f t="shared" si="244"/>
        <v>6</v>
      </c>
      <c r="JH16" s="261">
        <f t="shared" si="245"/>
        <v>6</v>
      </c>
      <c r="JI16" s="261">
        <f t="shared" si="246"/>
        <v>6</v>
      </c>
      <c r="JJ16" s="261" t="e">
        <f t="shared" si="247"/>
        <v>#N/A</v>
      </c>
      <c r="JK16" s="261" t="e">
        <f t="shared" si="248"/>
        <v>#N/A</v>
      </c>
      <c r="JL16" s="261">
        <f t="shared" si="249"/>
        <v>6</v>
      </c>
      <c r="JM16" s="261">
        <f t="shared" si="250"/>
        <v>6</v>
      </c>
      <c r="JN16" s="261">
        <f t="shared" si="251"/>
        <v>6</v>
      </c>
      <c r="JO16" s="261">
        <f t="shared" si="252"/>
        <v>6</v>
      </c>
      <c r="JP16" s="261">
        <f t="shared" si="253"/>
        <v>6</v>
      </c>
      <c r="JQ16" s="261">
        <f t="shared" si="254"/>
        <v>6</v>
      </c>
      <c r="JR16" s="261">
        <f t="shared" si="255"/>
        <v>6</v>
      </c>
      <c r="JS16" s="261">
        <f t="shared" si="256"/>
        <v>6</v>
      </c>
      <c r="JT16" s="261">
        <f t="shared" si="257"/>
        <v>6</v>
      </c>
      <c r="JU16" s="261">
        <f t="shared" si="258"/>
        <v>6</v>
      </c>
      <c r="JV16" s="61">
        <f t="shared" si="165"/>
        <v>0.32</v>
      </c>
      <c r="JW16" s="46">
        <f>IF(HI16&lt;=$C$42,1,0)</f>
        <v>0</v>
      </c>
      <c r="JX16" s="46">
        <f>IF(HJ16&lt;=$C$42,1,0)</f>
        <v>0</v>
      </c>
      <c r="JY16" s="46">
        <f>IF(HK16&lt;=$C$42,1,0)</f>
        <v>0</v>
      </c>
      <c r="JZ16" s="46">
        <f>IF(HL16&lt;=$C$42,1,0)</f>
        <v>0</v>
      </c>
      <c r="KA16" s="46">
        <f>IF(HM16&lt;=$C$42,1,0)</f>
        <v>0</v>
      </c>
      <c r="KB16" s="46">
        <f>IF(HN16&lt;=$C$42,1,0)</f>
        <v>0</v>
      </c>
      <c r="KC16" s="46">
        <f>IF(HO16&lt;=$C$42,1,0)</f>
        <v>0</v>
      </c>
      <c r="KD16" s="46">
        <f>IF(HP16&lt;=$C$42,1,0)</f>
        <v>0</v>
      </c>
      <c r="KE16" s="46">
        <f>IF(HQ16&lt;=$C$42,1,0)</f>
        <v>0</v>
      </c>
      <c r="KF16" s="46">
        <f>IF(HR16&lt;=$C$42,1,0)</f>
        <v>0</v>
      </c>
      <c r="KG16" s="46">
        <f>IF(HS16&lt;=$C$42,1,0)</f>
        <v>0</v>
      </c>
      <c r="KH16" s="46">
        <f>IF(HT16&lt;=$C$42,1,0)</f>
        <v>0</v>
      </c>
      <c r="KI16" s="46">
        <f>IF(HU16&lt;=$C$42,1,0)</f>
        <v>0</v>
      </c>
      <c r="KJ16" s="46">
        <f>IF(HV16&lt;=$C$42,1,0)</f>
        <v>0</v>
      </c>
      <c r="KK16" s="46">
        <f>IF(HW16&lt;=$C$42,1,0)</f>
        <v>0</v>
      </c>
      <c r="KL16" s="46">
        <f>IF(HX16&lt;=$C$42,1,0)</f>
        <v>0</v>
      </c>
      <c r="KM16" s="46">
        <f>IF(HY16&lt;=$C$42,1,0)</f>
        <v>0</v>
      </c>
      <c r="KN16" s="46">
        <f>IF(HZ16&lt;=$C$42,1,0)</f>
        <v>0</v>
      </c>
      <c r="KO16" s="46">
        <f>IF(IA16&lt;=$C$42,1,0)</f>
        <v>0</v>
      </c>
      <c r="KP16" s="46">
        <f>IF(IB16&lt;=$C$42,1,0)</f>
        <v>0</v>
      </c>
      <c r="KQ16" s="46">
        <f>IF(IC16&lt;=$C$42,1,0)</f>
        <v>0</v>
      </c>
      <c r="KR16" s="61">
        <f t="shared" si="166"/>
        <v>0.32</v>
      </c>
      <c r="KS16" s="1">
        <f>IF(OR(KS15=1,AND(OY16=1,LO16&lt;=$C$43)),1,0)</f>
        <v>0</v>
      </c>
      <c r="KT16" s="1">
        <f>IF(OR(KT15=1,AND(OZ16=1,LP16&lt;=$C$43)),1,0)</f>
        <v>0</v>
      </c>
      <c r="KU16" s="1">
        <f>IF(OR(KU15=1,AND(PA16=1,LQ16&lt;=$C$43)),1,0)</f>
        <v>0</v>
      </c>
      <c r="KV16" s="1">
        <f>IF(OR(KV15=1,AND(PB16=1,LR16&lt;=$C$43)),1,0)</f>
        <v>0</v>
      </c>
      <c r="KW16" s="1">
        <f>IF(OR(KW15=1,AND(PC16=1,LS16&lt;=$C$43)),1,0)</f>
        <v>0</v>
      </c>
      <c r="KX16" s="1">
        <f>IF(OR(KX15=1,AND(PD16=1,LT16&lt;=$C$43)),1,0)</f>
        <v>0</v>
      </c>
      <c r="KY16" s="1">
        <f>IF(OR(KY15=1,AND(PE16=1,LU16&lt;=$C$43)),1,0)</f>
        <v>0</v>
      </c>
      <c r="KZ16" s="1">
        <f>IF(OR(KZ15=1,AND(PF16=1,LV16&lt;=$C$43)),1,0)</f>
        <v>0</v>
      </c>
      <c r="LA16" s="1">
        <f>IF(OR(LA15=1,AND(PG16=1,LW16&lt;=$C$43)),1,0)</f>
        <v>0</v>
      </c>
      <c r="LB16" s="1">
        <f>IF(OR(LB15=1,AND(PH16=1,LX16&lt;=$C$43)),1,0)</f>
        <v>0</v>
      </c>
      <c r="LC16" s="1">
        <f>IF(OR(LC15=1,AND(PI16=1,LY16&lt;=$C$43)),1,0)</f>
        <v>0</v>
      </c>
      <c r="LD16" s="1">
        <f>IF(OR(LD15=1,AND(PJ16=1,LZ16&lt;=$C$43)),1,0)</f>
        <v>0</v>
      </c>
      <c r="LE16" s="1">
        <f>IF(OR(LE15=1,AND(PK16=1,MA16&lt;=$C$43)),1,0)</f>
        <v>0</v>
      </c>
      <c r="LF16" s="1">
        <f>IF(OR(LF15=1,AND(PL16=1,MB16&lt;=$C$43)),1,0)</f>
        <v>0</v>
      </c>
      <c r="LG16" s="1">
        <f>IF(OR(LG15=1,AND(PM16=1,MC16&lt;=$C$43)),1,0)</f>
        <v>0</v>
      </c>
      <c r="LH16" s="1">
        <f>IF(OR(LH15=1,AND(PN16=1,MD16&lt;=$C$43)),1,0)</f>
        <v>0</v>
      </c>
      <c r="LI16" s="1">
        <f>IF(OR(LI15=1,AND(PO16=1,ME16&lt;=$C$43)),1,0)</f>
        <v>0</v>
      </c>
      <c r="LJ16" s="1">
        <f>IF(OR(LJ15=1,AND(PP16=1,MF16&lt;=$C$43)),1,0)</f>
        <v>0</v>
      </c>
      <c r="LK16" s="1">
        <f>IF(OR(LK15=1,AND(PQ16=1,MG16&lt;=$C$43)),1,0)</f>
        <v>0</v>
      </c>
      <c r="LL16" s="1">
        <f>IF(OR(LL15=1,AND(PR16=1,MH16&lt;=$C$43)),1,0)</f>
        <v>0</v>
      </c>
      <c r="LM16" s="1">
        <f>IF(OR(LM15=1,AND(PS16=1,MI16&lt;=$C$43)),1,0)</f>
        <v>0</v>
      </c>
      <c r="LN16" s="61">
        <f t="shared" si="167"/>
        <v>0.32</v>
      </c>
      <c r="LO16" s="57">
        <f t="shared" si="168"/>
        <v>5.1070936501947539</v>
      </c>
      <c r="LP16" s="57">
        <f t="shared" si="169"/>
        <v>1.5739190251473687</v>
      </c>
      <c r="LQ16" s="57">
        <f t="shared" si="170"/>
        <v>2.3645649780810523</v>
      </c>
      <c r="LR16" s="57">
        <f t="shared" si="171"/>
        <v>3.1244493558555591</v>
      </c>
      <c r="LS16" s="57">
        <f t="shared" si="172"/>
        <v>3.8442223789067462</v>
      </c>
      <c r="LT16" s="57">
        <f t="shared" si="173"/>
        <v>4.5154987176573149</v>
      </c>
      <c r="LU16" s="57">
        <f t="shared" si="174"/>
        <v>5.1310468428456302</v>
      </c>
      <c r="LV16" s="57">
        <f t="shared" si="175"/>
        <v>4.9800646814703198</v>
      </c>
      <c r="LW16" s="57">
        <f t="shared" si="176"/>
        <v>4.9800646814703198</v>
      </c>
      <c r="LX16" s="57">
        <f t="shared" si="177"/>
        <v>4.9800646814703198</v>
      </c>
      <c r="LY16" s="57">
        <f t="shared" si="178"/>
        <v>4.9800646814703198</v>
      </c>
      <c r="LZ16" s="57">
        <f t="shared" si="179"/>
        <v>2.4049562917568772</v>
      </c>
      <c r="MA16" s="57">
        <f t="shared" si="180"/>
        <v>2.9453837634444531</v>
      </c>
      <c r="MB16" s="57">
        <f t="shared" si="181"/>
        <v>3.4858112351320285</v>
      </c>
      <c r="MC16" s="57">
        <f t="shared" si="182"/>
        <v>4.0262387068196031</v>
      </c>
      <c r="MD16" s="57">
        <f t="shared" si="183"/>
        <v>4.5666661785071794</v>
      </c>
      <c r="ME16" s="57">
        <f t="shared" si="184"/>
        <v>5.1070936501947539</v>
      </c>
      <c r="MF16" s="57">
        <f t="shared" si="185"/>
        <v>4.9800646814703198</v>
      </c>
      <c r="MG16" s="57">
        <f t="shared" si="186"/>
        <v>4.9800646814703198</v>
      </c>
      <c r="MH16" s="57">
        <f t="shared" si="187"/>
        <v>4.9800646814703198</v>
      </c>
      <c r="MI16" s="57">
        <f t="shared" si="188"/>
        <v>4.9800646814703198</v>
      </c>
      <c r="MJ16" s="61">
        <f t="shared" si="189"/>
        <v>0.32</v>
      </c>
      <c r="MK16" s="57" t="e">
        <f t="shared" si="259"/>
        <v>#N/A</v>
      </c>
      <c r="ML16" s="57" t="e">
        <f t="shared" si="260"/>
        <v>#N/A</v>
      </c>
      <c r="MM16" s="57" t="e">
        <f t="shared" si="261"/>
        <v>#N/A</v>
      </c>
      <c r="MN16" s="57" t="e">
        <f t="shared" si="262"/>
        <v>#N/A</v>
      </c>
      <c r="MO16" s="57" t="e">
        <f t="shared" si="263"/>
        <v>#N/A</v>
      </c>
      <c r="MP16" s="57" t="e">
        <f t="shared" si="264"/>
        <v>#N/A</v>
      </c>
      <c r="MQ16" s="57" t="e">
        <f t="shared" si="265"/>
        <v>#N/A</v>
      </c>
      <c r="MR16" s="57">
        <f t="shared" si="266"/>
        <v>3</v>
      </c>
      <c r="MS16" s="57">
        <f t="shared" si="267"/>
        <v>3</v>
      </c>
      <c r="MT16" s="57">
        <f t="shared" si="268"/>
        <v>3</v>
      </c>
      <c r="MU16" s="57">
        <f t="shared" si="269"/>
        <v>3</v>
      </c>
      <c r="MV16" s="57" t="e">
        <f t="shared" si="270"/>
        <v>#N/A</v>
      </c>
      <c r="MW16" s="57" t="e">
        <f t="shared" si="271"/>
        <v>#N/A</v>
      </c>
      <c r="MX16" s="57" t="e">
        <f t="shared" si="272"/>
        <v>#N/A</v>
      </c>
      <c r="MY16" s="57" t="e">
        <f t="shared" si="273"/>
        <v>#N/A</v>
      </c>
      <c r="MZ16" s="57" t="e">
        <f t="shared" si="274"/>
        <v>#N/A</v>
      </c>
      <c r="NA16" s="57" t="e">
        <f t="shared" si="275"/>
        <v>#N/A</v>
      </c>
      <c r="NB16" s="57">
        <f t="shared" si="276"/>
        <v>3</v>
      </c>
      <c r="NC16" s="57">
        <f t="shared" si="277"/>
        <v>3</v>
      </c>
      <c r="ND16" s="57">
        <f t="shared" si="278"/>
        <v>3</v>
      </c>
      <c r="NE16" s="57">
        <f t="shared" si="279"/>
        <v>3</v>
      </c>
      <c r="NF16" s="61">
        <f t="shared" si="211"/>
        <v>0.32</v>
      </c>
      <c r="NG16" s="261">
        <f>IF(OY15=0,MIN('Drive Train'!$F$35-FQ15*$C$26*'Drive Train'!$F$38,NG15+$C$41)-$C$7,IF(LO15-1&lt;=0,0,IF($C$39=Motors!$C$29,MAX(MAX(NG$8:NG15)*-1,NG15-$C$41),MAX(0,MAX(NG$8:NG15)*-1,NG15-$C$41))))</f>
        <v>8.82</v>
      </c>
      <c r="NH16" s="261">
        <f>IF(OZ15=0,MIN('Drive Train'!$F$35-FR15*$C$26*'Drive Train'!$F$38,NH15+$C$41)-$C$7,IF(LP15-1&lt;=0,0,IF($C$39=Motors!$C$29,MAX(MAX(NH$8:NH15)*-1,NH15-$C$41),MAX(0,MAX(NH$8:NH15)*-1,NH15-$C$41))))</f>
        <v>8.82</v>
      </c>
      <c r="NI16" s="261">
        <f>IF(PA15=0,MIN('Drive Train'!$F$35-FS15*$C$26*'Drive Train'!$F$38,NI15+$C$41)-$C$7,IF(LQ15-1&lt;=0,0,IF($C$39=Motors!$C$29,MAX(MAX(NI$8:NI15)*-1,NI15-$C$41),MAX(0,MAX(NI$8:NI15)*-1,NI15-$C$41))))</f>
        <v>8.82</v>
      </c>
      <c r="NJ16" s="261">
        <f>IF(PB15=0,MIN('Drive Train'!$F$35-FT15*$C$26*'Drive Train'!$F$38,NJ15+$C$41)-$C$7,IF(LR15-1&lt;=0,0,IF($C$39=Motors!$C$29,MAX(MAX(NJ$8:NJ15)*-1,NJ15-$C$41),MAX(0,MAX(NJ$8:NJ15)*-1,NJ15-$C$41))))</f>
        <v>8.82</v>
      </c>
      <c r="NK16" s="261">
        <f>IF(PC15=0,MIN('Drive Train'!$F$35-FU15*$C$26*'Drive Train'!$F$38,NK15+$C$41)-$C$7,IF(LS15-1&lt;=0,0,IF($C$39=Motors!$C$29,MAX(MAX(NK$8:NK15)*-1,NK15-$C$41),MAX(0,MAX(NK$8:NK15)*-1,NK15-$C$41))))</f>
        <v>8.82</v>
      </c>
      <c r="NL16" s="261">
        <f>IF(PD15=0,MIN('Drive Train'!$F$35-FV15*$C$26*'Drive Train'!$F$38,NL15+$C$41)-$C$7,IF(LT15-1&lt;=0,0,IF($C$39=Motors!$C$29,MAX(MAX(NL$8:NL15)*-1,NL15-$C$41),MAX(0,MAX(NL$8:NL15)*-1,NL15-$C$41))))</f>
        <v>8.82</v>
      </c>
      <c r="NM16" s="261">
        <f>IF(PE15=0,MIN('Drive Train'!$F$35-FW15*$C$26*'Drive Train'!$F$38,NM15+$C$41)-$C$7,IF(LU15-1&lt;=0,0,IF($C$39=Motors!$C$29,MAX(MAX(NM$8:NM15)*-1,NM15-$C$41),MAX(0,MAX(NM$8:NM15)*-1,NM15-$C$41))))</f>
        <v>8.82</v>
      </c>
      <c r="NN16" s="261">
        <f>IF(PF15=0,MIN('Drive Train'!$F$35-FX15*$C$26*'Drive Train'!$F$38,NN15+$C$41)-$C$7,IF(LV15-1&lt;=0,0,IF($C$39=Motors!$C$29,MAX(MAX(NN$8:NN15)*-1,NN15-$C$41),MAX(0,MAX(NN$8:NN15)*-1,NN15-$C$41))))</f>
        <v>8.82</v>
      </c>
      <c r="NO16" s="261">
        <f>IF(PG15=0,MIN('Drive Train'!$F$35-FY15*$C$26*'Drive Train'!$F$38,NO15+$C$41)-$C$7,IF(LW15-1&lt;=0,0,IF($C$39=Motors!$C$29,MAX(MAX(NO$8:NO15)*-1,NO15-$C$41),MAX(0,MAX(NO$8:NO15)*-1,NO15-$C$41))))</f>
        <v>8.82</v>
      </c>
      <c r="NP16" s="261">
        <f>IF(PH15=0,MIN('Drive Train'!$F$35-FZ15*$C$26*'Drive Train'!$F$38,NP15+$C$41)-$C$7,IF(LX15-1&lt;=0,0,IF($C$39=Motors!$C$29,MAX(MAX(NP$8:NP15)*-1,NP15-$C$41),MAX(0,MAX(NP$8:NP15)*-1,NP15-$C$41))))</f>
        <v>9.0547840210560295</v>
      </c>
      <c r="NQ16" s="261">
        <f>IF(PI15=0,MIN('Drive Train'!$F$35-GA15*$C$26*'Drive Train'!$F$38,NQ15+$C$41)-$C$7,IF(LY15-1&lt;=0,0,IF($C$39=Motors!$C$29,MAX(MAX(NQ$8:NQ15)*-1,NQ15-$C$41),MAX(0,MAX(NQ$8:NQ15)*-1,NQ15-$C$41))))</f>
        <v>9.3227578785794272</v>
      </c>
      <c r="NR16" s="261">
        <f>IF(PJ15=0,MIN('Drive Train'!$F$35-GB15*$C$26*'Drive Train'!$F$38,NR15+$C$41)-$C$7,IF(LZ15-1&lt;=0,0,IF($C$39=Motors!$C$29,MAX(MAX(NR$8:NR15)*-1,NR15-$C$41),MAX(0,MAX(NR$8:NR15)*-1,NR15-$C$41))))</f>
        <v>10.52</v>
      </c>
      <c r="NS16" s="261">
        <f>IF(PK15=0,MIN('Drive Train'!$F$35-GC15*$C$26*'Drive Train'!$F$38,NS15+$C$41)-$C$7,IF(MA15-1&lt;=0,0,IF($C$39=Motors!$C$29,MAX(MAX(NS$8:NS15)*-1,NS15-$C$41),MAX(0,MAX(NS$8:NS15)*-1,NS15-$C$41))))</f>
        <v>10.18</v>
      </c>
      <c r="NT16" s="261">
        <f>IF(PL15=0,MIN('Drive Train'!$F$35-GD15*$C$26*'Drive Train'!$F$38,NT15+$C$41)-$C$7,IF(MB15-1&lt;=0,0,IF($C$39=Motors!$C$29,MAX(MAX(NT$8:NT15)*-1,NT15-$C$41),MAX(0,MAX(NT$8:NT15)*-1,NT15-$C$41))))</f>
        <v>9.84</v>
      </c>
      <c r="NU16" s="261">
        <f>IF(PM15=0,MIN('Drive Train'!$F$35-GE15*$C$26*'Drive Train'!$F$38,NU15+$C$41)-$C$7,IF(MC15-1&lt;=0,0,IF($C$39=Motors!$C$29,MAX(MAX(NU$8:NU15)*-1,NU15-$C$41),MAX(0,MAX(NU$8:NU15)*-1,NU15-$C$41))))</f>
        <v>9.5</v>
      </c>
      <c r="NV16" s="261">
        <f>IF(PN15=0,MIN('Drive Train'!$F$35-GF15*$C$26*'Drive Train'!$F$38,NV15+$C$41)-$C$7,IF(MD15-1&lt;=0,0,IF($C$39=Motors!$C$29,MAX(MAX(NV$8:NV15)*-1,NV15-$C$41),MAX(0,MAX(NV$8:NV15)*-1,NV15-$C$41))))</f>
        <v>9.16</v>
      </c>
      <c r="NW16" s="261">
        <f>IF(PO15=0,MIN('Drive Train'!$F$35-GG15*$C$26*'Drive Train'!$F$38,NW15+$C$41)-$C$7,IF(ME15-1&lt;=0,0,IF($C$39=Motors!$C$29,MAX(MAX(NW$8:NW15)*-1,NW15-$C$41),MAX(0,MAX(NW$8:NW15)*-1,NW15-$C$41))))</f>
        <v>8.82</v>
      </c>
      <c r="NX16" s="261">
        <f>IF(PP15=0,MIN('Drive Train'!$F$35-GH15*$C$26*'Drive Train'!$F$38,NX15+$C$41)-$C$7,IF(MF15-1&lt;=0,0,IF($C$39=Motors!$C$29,MAX(MAX(NX$8:NX15)*-1,NX15-$C$41),MAX(0,MAX(NX$8:NX15)*-1,NX15-$C$41))))</f>
        <v>8.48</v>
      </c>
      <c r="NY16" s="261">
        <f>IF(PQ15=0,MIN('Drive Train'!$F$35-GI15*$C$26*'Drive Train'!$F$38,NY15+$C$41)-$C$7,IF(MG15-1&lt;=0,0,IF($C$39=Motors!$C$29,MAX(MAX(NY$8:NY15)*-1,NY15-$C$41),MAX(0,MAX(NY$8:NY15)*-1,NY15-$C$41))))</f>
        <v>8.14</v>
      </c>
      <c r="NZ16" s="261">
        <f>IF(PR15=0,MIN('Drive Train'!$F$35-GJ15*$C$26*'Drive Train'!$F$38,NZ15+$C$41)-$C$7,IF(MH15-1&lt;=0,0,IF($C$39=Motors!$C$29,MAX(MAX(NZ$8:NZ15)*-1,NZ15-$C$41),MAX(0,MAX(NZ$8:NZ15)*-1,NZ15-$C$41))))</f>
        <v>8.1584125536568344</v>
      </c>
      <c r="OA16" s="261">
        <f>IF(PS15=0,MIN('Drive Train'!$F$35-GK15*$C$26*'Drive Train'!$F$38,OA15+$C$41)-$C$7,IF(MI15-1&lt;=0,0,IF($C$39=Motors!$C$29,MAX(MAX(OA$8:OA15)*-1,OA15-$C$41),MAX(0,MAX(OA$8:OA15)*-1,OA15-$C$41))))</f>
        <v>8.1487255302458923</v>
      </c>
      <c r="OB16" s="61">
        <f t="shared" si="212"/>
        <v>0.32</v>
      </c>
      <c r="OC16" s="261">
        <f>'Drive Train'!$F$35-FQ16*$C$26*'Drive Train'!$F$38</f>
        <v>9</v>
      </c>
      <c r="OD16" s="261">
        <f>'Drive Train'!$F$35-FR16*$C$26*'Drive Train'!$F$38</f>
        <v>9</v>
      </c>
      <c r="OE16" s="261">
        <f>'Drive Train'!$F$35-FS16*$C$26*'Drive Train'!$F$38</f>
        <v>9</v>
      </c>
      <c r="OF16" s="261">
        <f>'Drive Train'!$F$35-FT16*$C$26*'Drive Train'!$F$38</f>
        <v>9</v>
      </c>
      <c r="OG16" s="261">
        <f>'Drive Train'!$F$35-FU16*$C$26*'Drive Train'!$F$38</f>
        <v>9</v>
      </c>
      <c r="OH16" s="261">
        <f>'Drive Train'!$F$35-FV16*$C$26*'Drive Train'!$F$38</f>
        <v>9</v>
      </c>
      <c r="OI16" s="261">
        <f>'Drive Train'!$F$35-FW16*$C$26*'Drive Train'!$F$38</f>
        <v>9</v>
      </c>
      <c r="OJ16" s="261">
        <f>'Drive Train'!$F$35-FX16*$C$26*'Drive Train'!$F$38</f>
        <v>9</v>
      </c>
      <c r="OK16" s="261">
        <f>'Drive Train'!$F$35-FY16*$C$26*'Drive Train'!$F$38</f>
        <v>9</v>
      </c>
      <c r="OL16" s="261">
        <f>'Drive Train'!$F$35-FZ16*$C$26*'Drive Train'!$F$38</f>
        <v>9.2347840210560292</v>
      </c>
      <c r="OM16" s="261">
        <f>'Drive Train'!$F$35-GA16*$C$26*'Drive Train'!$F$38</f>
        <v>9.5027578785794269</v>
      </c>
      <c r="ON16" s="261">
        <f>'Drive Train'!$F$35-GB16*$C$26*'Drive Train'!$F$38</f>
        <v>10.7</v>
      </c>
      <c r="OO16" s="261">
        <f>'Drive Train'!$F$35-GC16*$C$26*'Drive Train'!$F$38</f>
        <v>10.36</v>
      </c>
      <c r="OP16" s="261">
        <f>'Drive Train'!$F$35-GD16*$C$26*'Drive Train'!$F$38</f>
        <v>10.02</v>
      </c>
      <c r="OQ16" s="261">
        <f>'Drive Train'!$F$35-GE16*$C$26*'Drive Train'!$F$38</f>
        <v>9.68</v>
      </c>
      <c r="OR16" s="261">
        <f>'Drive Train'!$F$35-GF16*$C$26*'Drive Train'!$F$38</f>
        <v>9.34</v>
      </c>
      <c r="OS16" s="261">
        <f>'Drive Train'!$F$35-GG16*$C$26*'Drive Train'!$F$38</f>
        <v>9</v>
      </c>
      <c r="OT16" s="261">
        <f>'Drive Train'!$F$35-GH16*$C$26*'Drive Train'!$F$38</f>
        <v>8.66</v>
      </c>
      <c r="OU16" s="261">
        <f>'Drive Train'!$F$35-GI16*$C$26*'Drive Train'!$F$38</f>
        <v>8.5390823720330395</v>
      </c>
      <c r="OV16" s="261">
        <f>'Drive Train'!$F$35-GJ16*$C$26*'Drive Train'!$F$38</f>
        <v>8.5307719504749855</v>
      </c>
      <c r="OW16" s="261">
        <f>'Drive Train'!$F$35-GK16*$C$26*'Drive Train'!$F$38</f>
        <v>8.5351441440168507</v>
      </c>
      <c r="OX16" s="61">
        <f t="shared" si="213"/>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8">
        <f t="shared" si="214"/>
        <v>0.32</v>
      </c>
      <c r="PU16" s="57">
        <f t="shared" si="215"/>
        <v>0.96091841368678632</v>
      </c>
      <c r="PV16" s="57">
        <f t="shared" si="216"/>
        <v>0.28844364087917829</v>
      </c>
      <c r="PW16" s="57">
        <f t="shared" si="217"/>
        <v>0.43460407895630099</v>
      </c>
      <c r="PX16" s="57">
        <f t="shared" si="218"/>
        <v>0.57663820853867775</v>
      </c>
      <c r="PY16" s="57">
        <f t="shared" si="219"/>
        <v>0.7132666909536598</v>
      </c>
      <c r="PZ16" s="57">
        <f t="shared" si="220"/>
        <v>0.84331890411575205</v>
      </c>
      <c r="QA16" s="57">
        <f t="shared" si="221"/>
        <v>0.96575478571176665</v>
      </c>
      <c r="QB16" s="57">
        <f t="shared" si="222"/>
        <v>0.94289224635838076</v>
      </c>
      <c r="QC16" s="57">
        <f t="shared" si="223"/>
        <v>0.94289224635838076</v>
      </c>
      <c r="QD16" s="57">
        <f t="shared" si="224"/>
        <v>0.94289224635838076</v>
      </c>
      <c r="QE16" s="57">
        <f t="shared" si="225"/>
        <v>0.94289224635838076</v>
      </c>
      <c r="QF16" s="57">
        <f t="shared" si="226"/>
        <v>0.45250135265738634</v>
      </c>
      <c r="QG16" s="57">
        <f t="shared" si="227"/>
        <v>0.5541847648632664</v>
      </c>
      <c r="QH16" s="57">
        <f t="shared" si="228"/>
        <v>0.65586817706914635</v>
      </c>
      <c r="QI16" s="57">
        <f t="shared" si="229"/>
        <v>0.75755158927502619</v>
      </c>
      <c r="QJ16" s="57">
        <f t="shared" si="230"/>
        <v>0.85923500148090648</v>
      </c>
      <c r="QK16" s="57">
        <f t="shared" si="231"/>
        <v>0.96091841368678632</v>
      </c>
      <c r="QL16" s="57">
        <f t="shared" si="232"/>
        <v>0.94289224635838076</v>
      </c>
      <c r="QM16" s="57">
        <f t="shared" si="233"/>
        <v>0.94289224635838076</v>
      </c>
      <c r="QN16" s="57">
        <f t="shared" si="234"/>
        <v>0.94289224635838076</v>
      </c>
      <c r="QO16" s="57">
        <f t="shared" si="235"/>
        <v>0.94289224635838076</v>
      </c>
      <c r="QP16" s="61">
        <f t="shared" si="236"/>
        <v>0.32</v>
      </c>
      <c r="QQ16" s="57">
        <f>MIN(FQ16,$C$16)*$C$17*1000/60/60/$C$25</f>
        <v>0.70317162838191627</v>
      </c>
      <c r="QR16" s="57">
        <f>MIN(FR16,$C$16)*$C$17*1000/60/60/$C$25</f>
        <v>0.70317162838191627</v>
      </c>
      <c r="QS16" s="57">
        <f>MIN(FS16,$C$16)*$C$17*1000/60/60/$C$25</f>
        <v>0.70317162838191627</v>
      </c>
      <c r="QT16" s="57">
        <f>MIN(FT16,$C$16)*$C$17*1000/60/60/$C$25</f>
        <v>0.70317162838191627</v>
      </c>
      <c r="QU16" s="57">
        <f>MIN(FU16,$C$16)*$C$17*1000/60/60/$C$25</f>
        <v>0.70317162838191627</v>
      </c>
      <c r="QV16" s="57">
        <f>MIN(FV16,$C$16)*$C$17*1000/60/60/$C$25</f>
        <v>0.70317162838191627</v>
      </c>
      <c r="QW16" s="57">
        <f>MIN(FW16,$C$16)*$C$17*1000/60/60/$C$25</f>
        <v>0.70317162838191627</v>
      </c>
      <c r="QX16" s="57">
        <f>MIN(FX16,$C$16)*$C$17*1000/60/60/$C$25</f>
        <v>0.70317162838191627</v>
      </c>
      <c r="QY16" s="57">
        <f>MIN(FY16,$C$16)*$C$17*1000/60/60/$C$25</f>
        <v>0.70317162838191627</v>
      </c>
      <c r="QZ16" s="57">
        <f>MIN(FZ16,$C$16)*$C$17*1000/60/60/$C$25</f>
        <v>0.65461472767485085</v>
      </c>
      <c r="RA16" s="57">
        <f>MIN(GA16,$C$16)*$C$17*1000/60/60/$C$25</f>
        <v>0.5991936648047006</v>
      </c>
      <c r="RB16" s="57">
        <f>MIN(GB16,$C$16)*$C$17*1000/60/60/$C$25</f>
        <v>0.35158581419095813</v>
      </c>
      <c r="RC16" s="57">
        <f>MIN(GC16,$C$16)*$C$17*1000/60/60/$C$25</f>
        <v>0.4219029770291497</v>
      </c>
      <c r="RD16" s="57">
        <f>MIN(GD16,$C$16)*$C$17*1000/60/60/$C$25</f>
        <v>0.49222013986734142</v>
      </c>
      <c r="RE16" s="57">
        <f>MIN(GE16,$C$16)*$C$17*1000/60/60/$C$25</f>
        <v>0.56253730270553304</v>
      </c>
      <c r="RF16" s="57">
        <f>MIN(GF16,$C$16)*$C$17*1000/60/60/$C$25</f>
        <v>0.6328544655437246</v>
      </c>
      <c r="RG16" s="57">
        <f>MIN(GG16,$C$16)*$C$17*1000/60/60/$C$25</f>
        <v>0.70317162838191627</v>
      </c>
      <c r="RH16" s="57">
        <f>MIN(GH16,$C$16)*$C$17*1000/60/60/$C$25</f>
        <v>0.70317162838191627</v>
      </c>
      <c r="RI16" s="57">
        <f>MIN(GI16,$C$16)*$C$17*1000/60/60/$C$25</f>
        <v>0.70317162838191627</v>
      </c>
      <c r="RJ16" s="57">
        <f>MIN(GJ16,$C$16)*$C$17*1000/60/60/$C$25</f>
        <v>0.70317162838191627</v>
      </c>
      <c r="RK16" s="57">
        <f>MIN(GK16,$C$16)*$C$17*1000/60/60/$C$25</f>
        <v>0.70317162838191627</v>
      </c>
      <c r="RL16" s="148">
        <f t="shared" si="237"/>
        <v>0.32</v>
      </c>
    </row>
    <row r="17" spans="1:480" x14ac:dyDescent="0.2">
      <c r="B17" s="70" t="s">
        <v>95</v>
      </c>
      <c r="C17" s="55">
        <f>'Drive Train'!AA45/C3</f>
        <v>0.04</v>
      </c>
      <c r="D17" s="5"/>
      <c r="E17" s="6"/>
      <c r="P17" s="5"/>
      <c r="R17" s="63">
        <f t="shared" si="113"/>
        <v>0.36</v>
      </c>
      <c r="S17" s="2">
        <f>NG17/'Drive Train'!$F$35</f>
        <v>0.71129032258064517</v>
      </c>
      <c r="T17" s="2">
        <f>NH17/'Drive Train'!$F$35</f>
        <v>0.71129032258064517</v>
      </c>
      <c r="U17" s="2">
        <f>NI17/'Drive Train'!$F$35</f>
        <v>0.71129032258064517</v>
      </c>
      <c r="V17" s="2">
        <f>NJ17/'Drive Train'!$F$35</f>
        <v>0.71129032258064517</v>
      </c>
      <c r="W17" s="2">
        <f>NK17/'Drive Train'!$F$35</f>
        <v>0.71129032258064517</v>
      </c>
      <c r="X17" s="2">
        <f>NL17/'Drive Train'!$F$35</f>
        <v>0.71129032258064517</v>
      </c>
      <c r="Y17" s="2">
        <f>NM17/'Drive Train'!$F$35</f>
        <v>0.71129032258064517</v>
      </c>
      <c r="Z17" s="2">
        <f>NN17/'Drive Train'!$F$35</f>
        <v>0.71129032258064517</v>
      </c>
      <c r="AA17" s="2">
        <f>NO17/'Drive Train'!$F$35</f>
        <v>0.71129032258064517</v>
      </c>
      <c r="AB17" s="2">
        <f>NP17/'Drive Train'!$F$35</f>
        <v>0.73022451782709918</v>
      </c>
      <c r="AC17" s="2">
        <f>NQ17/'Drive Train'!$F$35</f>
        <v>0.75183531278866345</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0.68387096774193545</v>
      </c>
      <c r="AK17" s="2">
        <f>NY17/'Drive Train'!$F$35</f>
        <v>0.67411954613169678</v>
      </c>
      <c r="AL17" s="2">
        <f>NZ17/'Drive Train'!$F$35</f>
        <v>0.67344935084475688</v>
      </c>
      <c r="AM17" s="2">
        <f>OA17/'Drive Train'!$F$35</f>
        <v>0.67380194709813312</v>
      </c>
      <c r="AN17" s="61">
        <f t="shared" si="114"/>
        <v>0.36</v>
      </c>
      <c r="AO17" s="46">
        <f>LO17*12*60/(PI() * 'Drive Train'!$F$15)/S$6*ABS(S17)</f>
        <v>1670.4404508678592</v>
      </c>
      <c r="AP17" s="46">
        <f>LP17*12*60/(PI() * 'Drive Train'!$F$15)/T$6*ABS(T17)</f>
        <v>146.41330962687246</v>
      </c>
      <c r="AQ17" s="46">
        <f>LQ17*12*60/(PI() * 'Drive Train'!$F$15)/U$6*ABS(U17)</f>
        <v>333.42521702564756</v>
      </c>
      <c r="AR17" s="46">
        <f>LR17*12*60/(PI() * 'Drive Train'!$F$15)/V$6*ABS(V17)</f>
        <v>589.54668164441796</v>
      </c>
      <c r="AS17" s="46">
        <f>LS17*12*60/(PI() * 'Drive Train'!$F$15)/W$6*ABS(W17)</f>
        <v>907.10117565224732</v>
      </c>
      <c r="AT17" s="46">
        <f>LT17*12*60/(PI() * 'Drive Train'!$F$15)/X$6*ABS(X17)</f>
        <v>1276.7495765263243</v>
      </c>
      <c r="AU17" s="46">
        <f>LU17*12*60/(PI() * 'Drive Train'!$F$15)/Y$6*ABS(Y17)</f>
        <v>1687.8897115163152</v>
      </c>
      <c r="AV17" s="46">
        <f>LV17*12*60/(PI() * 'Drive Train'!$F$15)/Z$6*ABS(Z17)</f>
        <v>1891.2606579182036</v>
      </c>
      <c r="AW17" s="46">
        <f>LW17*12*60/(PI() * 'Drive Train'!$F$15)/AA$6*ABS(AA17)</f>
        <v>2129.7980381961752</v>
      </c>
      <c r="AX17" s="46">
        <f>LX17*12*60/(PI() * 'Drive Train'!$F$15)/AB$6*ABS(AB17)</f>
        <v>2431.3793314853465</v>
      </c>
      <c r="AY17" s="46">
        <f>LY17*12*60/(PI() * 'Drive Train'!$F$15)/AC$6*ABS(AC17)</f>
        <v>2755.4698325420313</v>
      </c>
      <c r="AZ17" s="46">
        <f>LZ17*12*60/(PI() * 'Drive Train'!$F$15)/AD$6*ABS(AD17)</f>
        <v>938.23476043172127</v>
      </c>
      <c r="BA17" s="46">
        <f>MA17*12*60/(PI() * 'Drive Train'!$F$15)/AE$6*ABS(AE17)</f>
        <v>1111.9320740367536</v>
      </c>
      <c r="BB17" s="46">
        <f>MB17*12*60/(PI() * 'Drive Train'!$F$15)/AF$6*ABS(AF17)</f>
        <v>1272.0012998828831</v>
      </c>
      <c r="BC17" s="46">
        <f>MC17*12*60/(PI() * 'Drive Train'!$F$15)/AG$6*ABS(AG17)</f>
        <v>1418.4424379701106</v>
      </c>
      <c r="BD17" s="46">
        <f>MD17*12*60/(PI() * 'Drive Train'!$F$15)/AH$6*ABS(AH17)</f>
        <v>1551.2554882984364</v>
      </c>
      <c r="BE17" s="46">
        <f>ME17*12*60/(PI() * 'Drive Train'!$F$15)/AI$6*ABS(AI17)</f>
        <v>1670.4404508678592</v>
      </c>
      <c r="BF17" s="46">
        <f>MF17*12*60/(PI() * 'Drive Train'!$F$15)/AJ$6*ABS(AJ17)</f>
        <v>1579.6519560265513</v>
      </c>
      <c r="BG17" s="46">
        <f>MG17*12*60/(PI() * 'Drive Train'!$F$15)/AK$6*ABS(AK17)</f>
        <v>1557.1274551378604</v>
      </c>
      <c r="BH17" s="46">
        <f>MH17*12*60/(PI() * 'Drive Train'!$F$15)/AL$6*ABS(AL17)</f>
        <v>1555.5793922051262</v>
      </c>
      <c r="BI17" s="46">
        <f>MI17*12*60/(PI() * 'Drive Train'!$F$15)/AM$6*ABS(AM17)</f>
        <v>1556.3938431580193</v>
      </c>
      <c r="BJ17" s="61">
        <f t="shared" si="62"/>
        <v>0.36</v>
      </c>
      <c r="BK17" s="2">
        <f>IF(OR(KS16=1,AND($C$39=Motors!$C$31,OY16=1)),0,IF(NG17=0,-(CG16+$C$15)/($C$14-$C$15)*$C$12,($C$11*S17-AO17)/($C$11*S17)*$C$12*S17))</f>
        <v>0.98327192641925698</v>
      </c>
      <c r="BL17" s="2">
        <f>IF(OR(KT16=1,AND($C$39=Motors!$C$31,OZ16=1)),0,IF(NH17=0,-(CH16+$C$15)/($C$14-$C$15)*$C$12,($C$11*T17-AP17)/($C$11*T17)*$C$12*T17))</f>
        <v>1.6501433318040133</v>
      </c>
      <c r="BM17" s="2">
        <f>IF(OR(KU16=1,AND($C$39=Motors!$C$31,PA16=1)),0,IF(NI17=0,-(CI16+$C$15)/($C$14-$C$15)*$C$12,($C$11*U17-AQ17)/($C$11*U17)*$C$12*U17))</f>
        <v>1.5683121818619239</v>
      </c>
      <c r="BN17" s="2">
        <f>IF(OR(KV16=1,AND($C$39=Motors!$C$31,PB16=1)),0,IF(NJ17=0,-(CJ16+$C$15)/($C$14-$C$15)*$C$12,($C$11*V17-AR17)/($C$11*V17)*$C$12*V17))</f>
        <v>1.4562406337657119</v>
      </c>
      <c r="BO17" s="2">
        <f>IF(OR(KW16=1,AND($C$39=Motors!$C$31,PC16=1)),0,IF(NK17=0,-(CK16+$C$15)/($C$14-$C$15)*$C$12,($C$11*W17-AS17)/($C$11*W17)*$C$12*W17))</f>
        <v>1.3172877201497459</v>
      </c>
      <c r="BP17" s="2">
        <f>IF(OR(KX16=1,AND($C$39=Motors!$C$31,PD16=1)),0,IF(NL17=0,-(CL16+$C$15)/($C$14-$C$15)*$C$12,($C$11*X17-AT17)/($C$11*X17)*$C$12*X17))</f>
        <v>1.1555399783159643</v>
      </c>
      <c r="BQ17" s="2">
        <f>IF(OR(KY16=1,AND($C$39=Motors!$C$31,PE16=1)),0,IF(NM17=0,-(CM16+$C$15)/($C$14-$C$15)*$C$12,($C$11*Y17-AU17)/($C$11*Y17)*$C$12*Y17))</f>
        <v>0.9756366208156535</v>
      </c>
      <c r="BR17" s="2">
        <f>IF(OR(KZ16=1,AND($C$39=Motors!$C$31,PF16=1)),0,IF(NN17=0,-(CN16+$C$15)/($C$14-$C$15)*$C$12,($C$11*Z17-AV17)/($C$11*Z17)*$C$12*Z17))</f>
        <v>0.88664721559349924</v>
      </c>
      <c r="BS17" s="2">
        <f>IF(OR(LA16=1,AND($C$39=Motors!$C$31,PG16=1)),0,IF(NO17=0,-(CO16+$C$15)/($C$14-$C$15)*$C$12,($C$11*AA17-AW17)/($C$11*AA17)*$C$12*AA17))</f>
        <v>0.78226996815600403</v>
      </c>
      <c r="BT17" s="2">
        <f>IF(OR(LB16=1,AND($C$39=Motors!$C$31,PH16=1)),0,IF(NP17=0,-(CP16+$C$15)/($C$14-$C$15)*$C$12,($C$11*AB17-AX17)/($C$11*AB17)*$C$12*AB17))</f>
        <v>0.69593788838459736</v>
      </c>
      <c r="BU17" s="2">
        <f>IF(OR(LC16=1,AND($C$39=Motors!$C$31,PI16=1)),0,IF(NQ17=0,-(CQ16+$C$15)/($C$14-$C$15)*$C$12,($C$11*AC17-AY17)/($C$11*AC17)*$C$12*AC17))</f>
        <v>0.60620701780246899</v>
      </c>
      <c r="BV17" s="2">
        <f>IF(OR(LD16=1,AND($C$39=Motors!$C$31,PJ16=1)),0,IF(NR17=0,-(CR16+$C$15)/($C$14-$C$15)*$C$12,($C$11*AD17-AZ17)/($C$11*AD17)*$C$12*AD17))</f>
        <v>1.6340677650595326</v>
      </c>
      <c r="BW17" s="2">
        <f>IF(OR(LE16=1,AND($C$39=Motors!$C$31,PK16=1)),0,IF(NS17=0,-(CS16+$C$15)/($C$14-$C$15)*$C$12,($C$11*AE17-BA17)/($C$11*AE17)*$C$12*AE17))</f>
        <v>1.4919820616543162</v>
      </c>
      <c r="BX17" s="2">
        <f>IF(OR(LF16=1,AND($C$39=Motors!$C$31,PL16=1)),0,IF(NT17=0,-(CT16+$C$15)/($C$14-$C$15)*$C$12,($C$11*AF17-BB17)/($C$11*AF17)*$C$12*AF17))</f>
        <v>1.355859626087681</v>
      </c>
      <c r="BY17" s="2">
        <f>IF(OR(LG16=1,AND($C$39=Motors!$C$31,PM16=1)),0,IF(NU17=0,-(CU16+$C$15)/($C$14-$C$15)*$C$12,($C$11*AG17-BC17)/($C$11*AG17)*$C$12*AG17))</f>
        <v>1.2257004583596263</v>
      </c>
      <c r="BZ17" s="2">
        <f>IF(OR(LH16=1,AND($C$39=Motors!$C$31,PN16=1)),0,IF(NV17=0,-(CV16+$C$15)/($C$14-$C$15)*$C$12,($C$11*AH17-BD17)/($C$11*AH17)*$C$12*AH17))</f>
        <v>1.1015045584701511</v>
      </c>
      <c r="CA17" s="2">
        <f>IF(OR(LI16=1,AND($C$39=Motors!$C$31,PO16=1)),0,IF(NW17=0,-(CW16+$C$15)/($C$14-$C$15)*$C$12,($C$11*AI17-BE17)/($C$11*AI17)*$C$12*AI17))</f>
        <v>0.98327192641925698</v>
      </c>
      <c r="CB17" s="2">
        <f>IF(OR(LJ16=1,AND($C$39=Motors!$C$31,PP16=1)),0,IF(NX17=0,-(CX16+$C$15)/($C$14-$C$15)*$C$12,($C$11*AJ17-BF17)/($C$11*AJ17)*$C$12*AJ17))</f>
        <v>0.95691777267615052</v>
      </c>
      <c r="CC17" s="2">
        <f>IF(OR(LK16=1,AND($C$39=Motors!$C$31,PQ16=1)),0,IF(NY17=0,-(CY16+$C$15)/($C$14-$C$15)*$C$12,($C$11*AK17-BG17)/($C$11*AK17)*$C$12*AK17))</f>
        <v>0.94327293455923689</v>
      </c>
      <c r="CD17" s="2">
        <f>IF(OR(LL16=1,AND($C$39=Motors!$C$31,PR16=1)),0,IF(NZ17=0,-(CZ16+$C$15)/($C$14-$C$15)*$C$12,($C$11*AL17-BH17)/($C$11*AL17)*$C$12*AL17))</f>
        <v>0.94233515270931545</v>
      </c>
      <c r="CE17" s="2">
        <f>IF(OR(LM16=1,AND($C$39=Motors!$C$31,PS16=1)),0,IF(OA17=0,-(DA16+$C$15)/($C$14-$C$15)*$C$12,($C$11*AM17-BI17)/($C$11*AM17)*$C$12*AM17))</f>
        <v>0.94282852885386648</v>
      </c>
      <c r="CF17" s="61">
        <f t="shared" si="64"/>
        <v>0.36</v>
      </c>
      <c r="CG17" s="57">
        <f>IF(AND(KS16=1,OY16=1),0,ABS(BK17/$C$12*($C$14-$C$15)+$C$15) *'Drive Train'!$AA$48 + CG16*(1-'Drive Train'!$AA$48))</f>
        <v>56.055146310864373</v>
      </c>
      <c r="CH17" s="57">
        <f>IF(AND(KT16=1,OZ16=1),0,ABS(BL17/$C$12*($C$14-$C$15)+$C$15) *'Drive Train'!$AA$48 + CH16*(1-'Drive Train'!$AA$48))</f>
        <v>92.207923904874093</v>
      </c>
      <c r="CI17" s="57">
        <f>IF(AND(KU16=1,PA16=1),0,ABS(BM17/$C$12*($C$14-$C$15)+$C$15) *'Drive Train'!$AA$48 + CI16*(1-'Drive Train'!$AA$48))</f>
        <v>87.77165127385382</v>
      </c>
      <c r="CJ17" s="57">
        <f>IF(AND(KV16=1,PB16=1),0,ABS(BN17/$C$12*($C$14-$C$15)+$C$15) *'Drive Train'!$AA$48 + CJ16*(1-'Drive Train'!$AA$48))</f>
        <v>81.695970535074707</v>
      </c>
      <c r="CK17" s="57">
        <f>IF(AND(KW16=1,PC16=1),0,ABS(BO17/$C$12*($C$14-$C$15)+$C$15) *'Drive Train'!$AA$48 + CK16*(1-'Drive Train'!$AA$48))</f>
        <v>74.162983303302042</v>
      </c>
      <c r="CL17" s="57">
        <f>IF(AND(KX16=1,PD16=1),0,ABS(BP17/$C$12*($C$14-$C$15)+$C$15) *'Drive Train'!$AA$48 + CL16*(1-'Drive Train'!$AA$48))</f>
        <v>65.39423105266961</v>
      </c>
      <c r="CM17" s="57">
        <f>IF(AND(KY16=1,PE16=1),0,ABS(BQ17/$C$12*($C$14-$C$15)+$C$15) *'Drive Train'!$AA$48 + CM16*(1-'Drive Train'!$AA$48))</f>
        <v>55.641217173821666</v>
      </c>
      <c r="CN17" s="57">
        <f>IF(AND(KZ16=1,PF16=1),0,ABS(BR17/$C$12*($C$14-$C$15)+$C$15) *'Drive Train'!$AA$48 + CN16*(1-'Drive Train'!$AA$48))</f>
        <v>50.816877504671275</v>
      </c>
      <c r="CO17" s="57">
        <f>IF(AND(LA16=1,PG16=1),0,ABS(BS17/$C$12*($C$14-$C$15)+$C$15) *'Drive Train'!$AA$48 + CO16*(1-'Drive Train'!$AA$48))</f>
        <v>45.158324173380187</v>
      </c>
      <c r="CP17" s="57">
        <f>IF(AND(LB16=1,PH16=1),0,ABS(BT17/$C$12*($C$14-$C$15)+$C$15) *'Drive Train'!$AA$48 + CP16*(1-'Drive Train'!$AA$48))</f>
        <v>40.478044806171148</v>
      </c>
      <c r="CQ17" s="57">
        <f>IF(AND(LC16=1,PI16=1),0,ABS(BU17/$C$12*($C$14-$C$15)+$C$15) *'Drive Train'!$AA$48 + CQ16*(1-'Drive Train'!$AA$48))</f>
        <v>35.613508433373916</v>
      </c>
      <c r="CR17" s="57">
        <f>IF(AND(LD16=1,PJ16=1),0,ABS(BV17/$C$12*($C$14-$C$15)+$C$15) *'Drive Train'!$AA$48 + CR16*(1-'Drive Train'!$AA$48))</f>
        <v>91.336426964807259</v>
      </c>
      <c r="CS17" s="57">
        <f>IF(AND(LE16=1,PK16=1),0,ABS(BW17/$C$12*($C$14-$C$15)+$C$15) *'Drive Train'!$AA$48 + CS16*(1-'Drive Train'!$AA$48))</f>
        <v>83.633603312421855</v>
      </c>
      <c r="CT17" s="57">
        <f>IF(AND(LF16=1,PL16=1),0,ABS(BX17/$C$12*($C$14-$C$15)+$C$15) *'Drive Train'!$AA$48 + CT16*(1-'Drive Train'!$AA$48))</f>
        <v>76.254063420834854</v>
      </c>
      <c r="CU17" s="57">
        <f>IF(AND(LG16=1,PM16=1),0,ABS(BY17/$C$12*($C$14-$C$15)+$C$15) *'Drive Train'!$AA$48 + CU16*(1-'Drive Train'!$AA$48))</f>
        <v>69.197807290046299</v>
      </c>
      <c r="CV17" s="57">
        <f>IF(AND(LH16=1,PN16=1),0,ABS(BZ17/$C$12*($C$14-$C$15)+$C$15) *'Drive Train'!$AA$48 + CV16*(1-'Drive Train'!$AA$48))</f>
        <v>62.464834920056113</v>
      </c>
      <c r="CW17" s="57">
        <f>IF(AND(LI16=1,PO16=1),0,ABS(CA17/$C$12*($C$14-$C$15)+$C$15) *'Drive Train'!$AA$48 + CW16*(1-'Drive Train'!$AA$48))</f>
        <v>56.055146310864373</v>
      </c>
      <c r="CX17" s="57">
        <f>IF(AND(LJ16=1,PP16=1),0,ABS(CB17/$C$12*($C$14-$C$15)+$C$15) *'Drive Train'!$AA$48 + CX16*(1-'Drive Train'!$AA$48))</f>
        <v>54.626421295427321</v>
      </c>
      <c r="CY17" s="57">
        <f>IF(AND(LK16=1,PQ16=1),0,ABS(CC17/$C$12*($C$14-$C$15)+$C$15) *'Drive Train'!$AA$48 + CY16*(1-'Drive Train'!$AA$48))</f>
        <v>53.886700273107536</v>
      </c>
      <c r="CZ17" s="57">
        <f>IF(AND(LL16=1,PR16=1),0,ABS(CD17/$C$12*($C$14-$C$15)+$C$15) *'Drive Train'!$AA$48 + CZ16*(1-'Drive Train'!$AA$48))</f>
        <v>53.835860758355288</v>
      </c>
      <c r="DA17" s="57">
        <f>IF(AND(LM16=1,PS16=1),0,ABS(CE17/$C$12*($C$14-$C$15)+$C$15) *'Drive Train'!$AA$48 + DA16*(1-'Drive Train'!$AA$48))</f>
        <v>53.862607921121779</v>
      </c>
      <c r="DB17" s="61">
        <f t="shared" si="115"/>
        <v>0.36</v>
      </c>
      <c r="DC17" s="57">
        <f t="shared" si="65"/>
        <v>50</v>
      </c>
      <c r="DD17" s="57">
        <f t="shared" si="66"/>
        <v>50</v>
      </c>
      <c r="DE17" s="57">
        <f t="shared" si="67"/>
        <v>50</v>
      </c>
      <c r="DF17" s="57">
        <f t="shared" si="68"/>
        <v>50</v>
      </c>
      <c r="DG17" s="57">
        <f t="shared" si="69"/>
        <v>50</v>
      </c>
      <c r="DH17" s="57">
        <f t="shared" si="70"/>
        <v>50</v>
      </c>
      <c r="DI17" s="57">
        <f t="shared" si="71"/>
        <v>50</v>
      </c>
      <c r="DJ17" s="57">
        <f t="shared" si="72"/>
        <v>50</v>
      </c>
      <c r="DK17" s="57">
        <f t="shared" si="73"/>
        <v>45.158324173380187</v>
      </c>
      <c r="DL17" s="57">
        <f t="shared" si="74"/>
        <v>40.478044806171148</v>
      </c>
      <c r="DM17" s="57">
        <f t="shared" si="75"/>
        <v>35.613508433373916</v>
      </c>
      <c r="DN17" s="57">
        <f t="shared" si="76"/>
        <v>25</v>
      </c>
      <c r="DO17" s="57">
        <f t="shared" si="77"/>
        <v>30</v>
      </c>
      <c r="DP17" s="57">
        <f t="shared" si="78"/>
        <v>35</v>
      </c>
      <c r="DQ17" s="57">
        <f t="shared" si="79"/>
        <v>40</v>
      </c>
      <c r="DR17" s="57">
        <f t="shared" si="80"/>
        <v>45</v>
      </c>
      <c r="DS17" s="57">
        <f t="shared" si="81"/>
        <v>50</v>
      </c>
      <c r="DT17" s="57">
        <f t="shared" si="82"/>
        <v>54.626421295427321</v>
      </c>
      <c r="DU17" s="57">
        <f t="shared" si="83"/>
        <v>53.886700273107536</v>
      </c>
      <c r="DV17" s="57">
        <f t="shared" si="84"/>
        <v>53.835860758355288</v>
      </c>
      <c r="DW17" s="57">
        <f t="shared" si="85"/>
        <v>53.862607921121779</v>
      </c>
      <c r="DX17" s="61">
        <f t="shared" si="116"/>
        <v>0.36</v>
      </c>
      <c r="DY17" s="2">
        <f>IF(OY17=0,($C$23/0.4536*IF(ISNA(MK16),'Drive Train'!$F$16,'Drive Train'!$F$17)*4.448*$C$24/$C$26*$C$25*S$6)*SIGN(BK17),BK17)</f>
        <v>0.89350858180984372</v>
      </c>
      <c r="DZ17" s="2">
        <f>IF(OZ17=0,($C$23/0.4536*IF(ISNA(ML16),'Drive Train'!$F$16,'Drive Train'!$F$17)*4.448*$C$24/$C$26*$C$25*T$6)*SIGN(BL17),BL17)</f>
        <v>3.1911020778922987</v>
      </c>
      <c r="EA17" s="2">
        <f>IF(PA17=0,($C$23/0.4536*IF(ISNA(MM16),'Drive Train'!$F$16,'Drive Train'!$F$17)*4.448*$C$24/$C$26*$C$25*U$6)*SIGN(BM17),BM17)</f>
        <v>2.1014574659290748</v>
      </c>
      <c r="EB17" s="2">
        <f>IF(PB17=0,($C$23/0.4536*IF(ISNA(MN16),'Drive Train'!$F$16,'Drive Train'!$F$17)*4.448*$C$24/$C$26*$C$25*V$6)*SIGN(BN17),BN17)</f>
        <v>1.5665410200562195</v>
      </c>
      <c r="EC17" s="2">
        <f>IF(PC17=0,($C$23/0.4536*IF(ISNA(MO16),'Drive Train'!$F$16,'Drive Train'!$F$17)*4.448*$C$24/$C$26*$C$25*W$6)*SIGN(BO17),BO17)</f>
        <v>1.248692117436117</v>
      </c>
      <c r="ED17" s="2">
        <f>IF(PD17=0,($C$23/0.4536*IF(ISNA(MP16),'Drive Train'!$F$16,'Drive Train'!$F$17)*4.448*$C$24/$C$26*$C$25*X$6)*SIGN(BP17),BP17)</f>
        <v>1.0380693506396637</v>
      </c>
      <c r="EE17" s="2">
        <f>IF(PE17=0,($C$23/0.4536*IF(ISNA(MQ16),'Drive Train'!$F$16,'Drive Train'!$F$17)*4.448*$C$24/$C$26*$C$25*Y$6)*SIGN(BQ17),BQ17)</f>
        <v>0.88824490827929981</v>
      </c>
      <c r="EF17" s="2">
        <f>IF(PF17=0,($C$23/0.4536*IF(ISNA(MR16),'Drive Train'!$F$16,'Drive Train'!$F$17)*4.448*$C$24/$C$26*$C$25*Z$6)*SIGN(BR17),BR17)</f>
        <v>0.62097121515742049</v>
      </c>
      <c r="EG17" s="2">
        <f>IF(PG17=0,($C$23/0.4536*IF(ISNA(MS16),'Drive Train'!$F$16,'Drive Train'!$F$17)*4.448*$C$24/$C$26*$C$25*AA$6)*SIGN(BS17),BS17)</f>
        <v>0.55142243905978938</v>
      </c>
      <c r="EH17" s="2">
        <f>IF(PH17=0,($C$23/0.4536*IF(ISNA(MT16),'Drive Train'!$F$16,'Drive Train'!$F$17)*4.448*$C$24/$C$26*$C$25*AB$6)*SIGN(BT17),BT17)</f>
        <v>0.49588348836311991</v>
      </c>
      <c r="EI17" s="2">
        <f>IF(PI17=0,($C$23/0.4536*IF(ISNA(MU16),'Drive Train'!$F$16,'Drive Train'!$F$17)*4.448*$C$24/$C$26*$C$25*AC$6)*SIGN(BU17),BU17)</f>
        <v>0.45050852864361873</v>
      </c>
      <c r="EJ17" s="2">
        <f>IF(PJ17=0,($C$23/0.4536*IF(ISNA(MV16),'Drive Train'!$F$16,'Drive Train'!$F$17)*4.448*$C$24/$C$26*$C$25*AD$6)*SIGN(BV17),BV17)</f>
        <v>0.89350858180984372</v>
      </c>
      <c r="EK17" s="2">
        <f>IF(PK17=0,($C$23/0.4536*IF(ISNA(MW16),'Drive Train'!$F$16,'Drive Train'!$F$17)*4.448*$C$24/$C$26*$C$25*AE$6)*SIGN(BW17),BW17)</f>
        <v>0.89350858180984372</v>
      </c>
      <c r="EL17" s="2">
        <f>IF(PL17=0,($C$23/0.4536*IF(ISNA(MX16),'Drive Train'!$F$16,'Drive Train'!$F$17)*4.448*$C$24/$C$26*$C$25*AF$6)*SIGN(BX17),BX17)</f>
        <v>0.89350858180984372</v>
      </c>
      <c r="EM17" s="2">
        <f>IF(PM17=0,($C$23/0.4536*IF(ISNA(MY16),'Drive Train'!$F$16,'Drive Train'!$F$17)*4.448*$C$24/$C$26*$C$25*AG$6)*SIGN(BY17),BY17)</f>
        <v>0.89350858180984372</v>
      </c>
      <c r="EN17" s="2">
        <f>IF(PN17=0,($C$23/0.4536*IF(ISNA(MZ16),'Drive Train'!$F$16,'Drive Train'!$F$17)*4.448*$C$24/$C$26*$C$25*AH$6)*SIGN(BZ17),BZ17)</f>
        <v>0.89350858180984372</v>
      </c>
      <c r="EO17" s="2">
        <f>IF(PO17=0,($C$23/0.4536*IF(ISNA(NA16),'Drive Train'!$F$16,'Drive Train'!$F$17)*4.448*$C$24/$C$26*$C$25*AI$6)*SIGN(CA17),CA17)</f>
        <v>0.89350858180984372</v>
      </c>
      <c r="EP17" s="2">
        <f>IF(PP17=0,($C$23/0.4536*IF(ISNA(NB16),'Drive Train'!$F$16,'Drive Train'!$F$17)*4.448*$C$24/$C$26*$C$25*AJ$6)*SIGN(CB17),CB17)</f>
        <v>0.71480686544787508</v>
      </c>
      <c r="EQ17" s="2">
        <f>IF(PQ17=0,($C$23/0.4536*IF(ISNA(NC16),'Drive Train'!$F$16,'Drive Train'!$F$17)*4.448*$C$24/$C$26*$C$25*AK$6)*SIGN(CC17),CC17)</f>
        <v>0.71480686544787508</v>
      </c>
      <c r="ER17" s="2">
        <f>IF(PR17=0,($C$23/0.4536*IF(ISNA(ND16),'Drive Train'!$F$16,'Drive Train'!$F$17)*4.448*$C$24/$C$26*$C$25*AL$6)*SIGN(CD17),CD17)</f>
        <v>0.71480686544787508</v>
      </c>
      <c r="ES17" s="2">
        <f>IF(PS17=0,($C$23/0.4536*IF(ISNA(NE16),'Drive Train'!$F$16,'Drive Train'!$F$17)*4.448*$C$24/$C$26*$C$25*AM$6)*SIGN(CE17),CE17)</f>
        <v>0.71480686544787508</v>
      </c>
      <c r="ET17" s="61">
        <f t="shared" si="87"/>
        <v>0.36</v>
      </c>
      <c r="EU17" s="260">
        <f>MAX(MIN(IF(AND(OY16=1,NG17&lt;0),-1,1)*(DC17-$C$15)/($C$14-$C$15)*$C$12-$C$33*LO17/AO$6 -  OY16*$C$33,DY16),MAX(EU$8:EU16)*-1)</f>
        <v>0.65585151089186755</v>
      </c>
      <c r="EV17" s="260">
        <f>MAX(MIN(IF(AND(OZ16=1,NH17&lt;0),-1,1)*(DD17-$C$15)/($C$14-$C$15)*$C$12-$C$33*LP17/AP$6 -  OZ16*$C$33,DZ16),MAX(EV$8:EV16)*-1)</f>
        <v>0.8526707296233037</v>
      </c>
      <c r="EW17" s="260">
        <f>MAX(MIN(IF(AND(PA16=1,NI17&lt;0),-1,1)*(DE17-$C$15)/($C$14-$C$15)*$C$12-$C$33*LQ17/AQ$6 -  PA16*$C$33,EA16),MAX(EW$8:EW16)*-1)</f>
        <v>0.82851923224397828</v>
      </c>
      <c r="EX17" s="260">
        <f>MAX(MIN(IF(AND(PB16=1,NJ17&lt;0),-1,1)*(DF17-$C$15)/($C$14-$C$15)*$C$12-$C$33*LR17/AR$6 -  PB16*$C$33,EB16),MAX(EX$8:EX16)*-1)</f>
        <v>0.79544263852559483</v>
      </c>
      <c r="EY17" s="260">
        <f>MAX(MIN(IF(AND(PC16=1,NK17&lt;0),-1,1)*(DG17-$C$15)/($C$14-$C$15)*$C$12-$C$33*LS17/AS$6 -  PC16*$C$33,EC16),MAX(EY$8:EY16)*-1)</f>
        <v>0.7544323272758986</v>
      </c>
      <c r="EZ17" s="260">
        <f>MAX(MIN(IF(AND(PD16=1,NL17&lt;0),-1,1)*(DH17-$C$15)/($C$14-$C$15)*$C$12-$C$33*LT17/AT$6 -  PD16*$C$33,ED16),MAX(EZ$8:EZ16)*-1)</f>
        <v>0.70669439171254733</v>
      </c>
      <c r="FA17" s="260">
        <f>MAX(MIN(IF(AND(PE16=1,NM17&lt;0),-1,1)*(DI17-$C$15)/($C$14-$C$15)*$C$12-$C$33*LU17/AU$6 -  PE16*$C$33,EE16),MAX(FA$8:FA16)*-1)</f>
        <v>0.65359804062527249</v>
      </c>
      <c r="FB17" s="260">
        <f>MAX(MIN(IF(AND(PF16=1,NN17&lt;0),-1,1)*(DJ17-$C$15)/($C$14-$C$15)*$C$12-$C$33*LV17/AV$6 -  PF16*$C$33,EF16),MAX(FB$8:FB16)*-1)</f>
        <v>0.62097121515742049</v>
      </c>
      <c r="FC17" s="260">
        <f>MAX(MIN(IF(AND(PG16=1,NO17&lt;0),-1,1)*(DK17-$C$15)/($C$14-$C$15)*$C$12-$C$33*LW17/AW$6 -  PG16*$C$33,EG16),MAX(FC$8:FC16)*-1)</f>
        <v>0.50721897031604291</v>
      </c>
      <c r="FD17" s="260">
        <f>MAX(MIN(IF(AND(PH16=1,NP17&lt;0),-1,1)*(DL17-$C$15)/($C$14-$C$15)*$C$12-$C$33*LX17/AX$6 -  PH16*$C$33,EH16),MAX(FD$8:FD16)*-1)</f>
        <v>0.39008117878656051</v>
      </c>
      <c r="FE17" s="260">
        <f>MAX(MIN(IF(AND(PI16=1,NQ17&lt;0),-1,1)*(DM17-$C$15)/($C$14-$C$15)*$C$12-$C$33*LY17/AY$6 -  PI16*$C$33,EI16),MAX(FE$8:FE16)*-1)</f>
        <v>0.26954459644635648</v>
      </c>
      <c r="FF17" s="260">
        <f>MAX(MIN(IF(AND(PJ16=1,NR17&lt;0),-1,1)*(DN17-$C$15)/($C$14-$C$15)*$C$12-$C$33*LZ17/AZ$6 -  PJ16*$C$33,EJ16),MAX(FF$8:FF16)*-1)</f>
        <v>0.3088438015068517</v>
      </c>
      <c r="FG17" s="260">
        <f>MAX(MIN(IF(AND(PK16=1,NS17&lt;0),-1,1)*(DO17-$C$15)/($C$14-$C$15)*$C$12-$C$33*MA17/BA$6 -  PK16*$C$33,EK16),MAX(FG$8:FG16)*-1)</f>
        <v>0.3782453433838549</v>
      </c>
      <c r="FH17" s="260">
        <f>MAX(MIN(IF(AND(PL16=1,NT17&lt;0),-1,1)*(DP17-$C$15)/($C$14-$C$15)*$C$12-$C$33*MB17/BB$6 -  PL16*$C$33,EL16),MAX(FH$8:FH16)*-1)</f>
        <v>0.44764688526085805</v>
      </c>
      <c r="FI17" s="260">
        <f>MAX(MIN(IF(AND(PM16=1,NU17&lt;0),-1,1)*(DQ17-$C$15)/($C$14-$C$15)*$C$12-$C$33*MC17/BC$6 -  PM16*$C$33,EM16),MAX(FI$8:FI16)*-1)</f>
        <v>0.51704842713786126</v>
      </c>
      <c r="FJ17" s="260">
        <f>MAX(MIN(IF(AND(PN16=1,NV17&lt;0),-1,1)*(DR17-$C$15)/($C$14-$C$15)*$C$12-$C$33*MD17/BD$6 -  PN16*$C$33,EN16),MAX(FJ$8:FJ16)*-1)</f>
        <v>0.58644996901486446</v>
      </c>
      <c r="FK17" s="260">
        <f>MAX(MIN(IF(AND(PO16=1,NW17&lt;0),-1,1)*(DS17-$C$15)/($C$14-$C$15)*$C$12-$C$33*ME17/BE$6 -  PO16*$C$33,EO16),MAX(FK$8:FK16)*-1)</f>
        <v>0.65585151089186755</v>
      </c>
      <c r="FL17" s="260">
        <f>MAX(MIN(IF(AND(PP16=1,NX17&lt;0),-1,1)*(DT17-$C$15)/($C$14-$C$15)*$C$12-$C$33*MF17/BF$6 -  PP16*$C$33,EP16),MAX(FL$8:FL16)*-1)</f>
        <v>0.71480686544787508</v>
      </c>
      <c r="FM17" s="260">
        <f>MAX(MIN(IF(AND(PQ16=1,NY17&lt;0),-1,1)*(DU17-$C$15)/($C$14-$C$15)*$C$12-$C$33*MG17/BG$6 -  PQ16*$C$33,EQ16),MAX(FM$8:FM16)*-1)</f>
        <v>0.71480686544787508</v>
      </c>
      <c r="FN17" s="260">
        <f>MAX(MIN(IF(AND(PR16=1,NZ17&lt;0),-1,1)*(DV17-$C$15)/($C$14-$C$15)*$C$12-$C$33*MH17/BH$6 -  PR16*$C$33,ER16),MAX(FN$8:FN16)*-1)</f>
        <v>0.71480686544787508</v>
      </c>
      <c r="FO17" s="260">
        <f>MAX(MIN(IF(AND(PS16=1,OA17&lt;0),-1,1)*(DW17-$C$15)/($C$14-$C$15)*$C$12-$C$33*MI17/BI$6 -  PS16*$C$33,ES16),MAX(FO$8:FO16)*-1)</f>
        <v>0.71480686544787508</v>
      </c>
      <c r="FP17" s="61">
        <f t="shared" si="117"/>
        <v>0.36</v>
      </c>
      <c r="FQ17" s="261">
        <f>IF(AND(KS17=1,OY17=1),0,MIN((ABS(($C$14-$C$15)*EU17/$C$12/$C$25)+$C$15)/$C$25,DC17))</f>
        <v>50</v>
      </c>
      <c r="FR17" s="261">
        <f>IF(AND(KT17=1,OZ17=1),0,MIN((ABS(($C$14-$C$15)*EV17/$C$12/$C$25)+$C$15)/$C$25,DD17))</f>
        <v>50</v>
      </c>
      <c r="FS17" s="261">
        <f>IF(AND(KU17=1,PA17=1),0,MIN((ABS(($C$14-$C$15)*EW17/$C$12/$C$25)+$C$15)/$C$25,DE17))</f>
        <v>50</v>
      </c>
      <c r="FT17" s="261">
        <f>IF(AND(KV17=1,PB17=1),0,MIN((ABS(($C$14-$C$15)*EX17/$C$12/$C$25)+$C$15)/$C$25,DF17))</f>
        <v>50</v>
      </c>
      <c r="FU17" s="261">
        <f>IF(AND(KW17=1,PC17=1),0,MIN((ABS(($C$14-$C$15)*EY17/$C$12/$C$25)+$C$15)/$C$25,DG17))</f>
        <v>50</v>
      </c>
      <c r="FV17" s="261">
        <f>IF(AND(KX17=1,PD17=1),0,MIN((ABS(($C$14-$C$15)*EZ17/$C$12/$C$25)+$C$15)/$C$25,DH17))</f>
        <v>50</v>
      </c>
      <c r="FW17" s="261">
        <f>IF(AND(KY17=1,PE17=1),0,MIN((ABS(($C$14-$C$15)*FA17/$C$12/$C$25)+$C$15)/$C$25,DI17))</f>
        <v>50</v>
      </c>
      <c r="FX17" s="261">
        <f>IF(AND(KZ17=1,PF17=1),0,MIN((ABS(($C$14-$C$15)*FB17/$C$12/$C$25)+$C$15)/$C$25,DJ17))</f>
        <v>50</v>
      </c>
      <c r="FY17" s="261">
        <f>IF(AND(LA17=1,PG17=1),0,MIN((ABS(($C$14-$C$15)*FC17/$C$12/$C$25)+$C$15)/$C$25,DK17))</f>
        <v>45.158324173380187</v>
      </c>
      <c r="FZ17" s="261">
        <f>IF(AND(LB17=1,PH17=1),0,MIN((ABS(($C$14-$C$15)*FD17/$C$12/$C$25)+$C$15)/$C$25,DL17))</f>
        <v>37.358417385660537</v>
      </c>
      <c r="GA17" s="261">
        <f>IF(AND(LC17=1,PI17=1),0,MIN((ABS(($C$14-$C$15)*FE17/$C$12/$C$25)+$C$15)/$C$25,DM17))</f>
        <v>26.889876916855705</v>
      </c>
      <c r="GB17" s="261">
        <f>IF(AND(LD17=1,PJ17=1),0,MIN((ABS(($C$14-$C$15)*FF17/$C$12/$C$25)+$C$15)/$C$25,DN17))</f>
        <v>25</v>
      </c>
      <c r="GC17" s="261">
        <f>IF(AND(LE17=1,PK17=1),0,MIN((ABS(($C$14-$C$15)*FG17/$C$12/$C$25)+$C$15)/$C$25,DO17))</f>
        <v>30</v>
      </c>
      <c r="GD17" s="261">
        <f>IF(AND(LF17=1,PL17=1),0,MIN((ABS(($C$14-$C$15)*FH17/$C$12/$C$25)+$C$15)/$C$25,DP17))</f>
        <v>35</v>
      </c>
      <c r="GE17" s="261">
        <f>IF(AND(LG17=1,PM17=1),0,MIN((ABS(($C$14-$C$15)*FI17/$C$12/$C$25)+$C$15)/$C$25,DQ17))</f>
        <v>40</v>
      </c>
      <c r="GF17" s="261">
        <f>IF(AND(LH17=1,PN17=1),0,MIN((ABS(($C$14-$C$15)*FJ17/$C$12/$C$25)+$C$15)/$C$25,DR17))</f>
        <v>45</v>
      </c>
      <c r="GG17" s="261">
        <f>IF(AND(LI17=1,PO17=1),0,MIN((ABS(($C$14-$C$15)*FK17/$C$12/$C$25)+$C$15)/$C$25,DS17))</f>
        <v>50</v>
      </c>
      <c r="GH17" s="261">
        <f>IF(AND(LJ17=1,PP17=1),0,MIN((ABS(($C$14-$C$15)*FL17/$C$12/$C$25)+$C$15)/$C$25,DT17))</f>
        <v>54.626421295427321</v>
      </c>
      <c r="GI17" s="261">
        <f>IF(AND(LK17=1,PQ17=1),0,MIN((ABS(($C$14-$C$15)*FM17/$C$12/$C$25)+$C$15)/$C$25,DU17))</f>
        <v>53.886700273107536</v>
      </c>
      <c r="GJ17" s="261">
        <f>IF(AND(LL17=1,PR17=1),0,MIN((ABS(($C$14-$C$15)*FN17/$C$12/$C$25)+$C$15)/$C$25,DV17))</f>
        <v>53.835860758355288</v>
      </c>
      <c r="GK17" s="261">
        <f>IF(AND(LM17=1,PS17=1),0,MIN((ABS(($C$14-$C$15)*FO17/$C$12/$C$25)+$C$15)/$C$25,DW17))</f>
        <v>53.862607921121779</v>
      </c>
      <c r="GL17" s="61">
        <f t="shared" si="118"/>
        <v>0.36</v>
      </c>
      <c r="GM17" s="57">
        <f>IF(AND(KS16=1,OY16=1),0,EU17*$C$26/S$6/$C$24/$C$23*3.39*$C$25)</f>
        <v>15.231074310937831</v>
      </c>
      <c r="GN17" s="57">
        <f>IF(AND(KT16=1,OZ16=1),0,EV17*$C$26/T$6/$C$24/$C$23*3.39*$C$25)</f>
        <v>5.5445256866728432</v>
      </c>
      <c r="GO17" s="57">
        <f>IF(AND(KU16=1,PA16=1),0,EW17*$C$26/U$6/$C$24/$C$23*3.39*$C$25)</f>
        <v>8.1809875473595053</v>
      </c>
      <c r="GP17" s="57">
        <f>IF(AND(KV16=1,PB16=1),0,EX17*$C$26/V$6/$C$24/$C$23*3.39*$C$25)</f>
        <v>10.536365734922137</v>
      </c>
      <c r="GQ17" s="57">
        <f>IF(AND(KW16=1,PC16=1),0,EY17*$C$26/W$6/$C$24/$C$23*3.39*$C$25)</f>
        <v>12.536856681094484</v>
      </c>
      <c r="GR17" s="57">
        <f>IF(AND(KX16=1,PD16=1),0,EZ17*$C$26/X$6/$C$24/$C$23*3.39*$C$25)</f>
        <v>14.126319284417054</v>
      </c>
      <c r="GS17" s="57">
        <f>IF(AND(KY16=1,PE16=1),0,FA17*$C$26/Y$6/$C$24/$C$23*3.39*$C$25)</f>
        <v>15.26868926040156</v>
      </c>
      <c r="GT17" s="57">
        <f>IF(AND(KZ16=1,PF16=1),0,FB17*$C$26/Z$6/$C$24/$C$23*3.39*$C$25)</f>
        <v>16.600215604901067</v>
      </c>
      <c r="GU17" s="57">
        <f>IF(AND(LA16=1,PG16=1),0,FC17*$C$26/AA$6/$C$24/$C$23*3.39*$C$25)</f>
        <v>15.269498790253753</v>
      </c>
      <c r="GV17" s="57">
        <f>IF(AND(LB16=1,PH16=1),0,FD17*$C$26/AB$6/$C$24/$C$23*3.39*$C$25)</f>
        <v>13.058373233288847</v>
      </c>
      <c r="GW17" s="57">
        <f>IF(AND(LC16=1,PI16=1),0,FE17*$C$26/AC$6/$C$24/$C$23*3.39*$C$25)</f>
        <v>9.9321059017845705</v>
      </c>
      <c r="GX17" s="57">
        <f>IF(AND(LD16=1,PJ16=1),0,FF17*$C$26/AD$6/$C$24/$C$23*3.39*$C$25)</f>
        <v>7.1723901113326241</v>
      </c>
      <c r="GY17" s="57">
        <f>IF(AND(LE16=1,PK16=1),0,FG17*$C$26/AE$6/$C$24/$C$23*3.39*$C$25)</f>
        <v>8.7841269512536648</v>
      </c>
      <c r="GZ17" s="57">
        <f>IF(AND(LF16=1,PL16=1),0,FH17*$C$26/AF$6/$C$24/$C$23*3.39*$C$25)</f>
        <v>10.395863791174706</v>
      </c>
      <c r="HA17" s="57">
        <f>IF(AND(LG16=1,PM16=1),0,FI17*$C$26/AG$6/$C$24/$C$23*3.39*$C$25)</f>
        <v>12.007600631095752</v>
      </c>
      <c r="HB17" s="57">
        <f>IF(AND(LH16=1,PN16=1),0,FJ17*$C$26/AH$6/$C$24/$C$23*3.39*$C$25)</f>
        <v>13.619337471016792</v>
      </c>
      <c r="HC17" s="57">
        <f>IF(AND(LI16=1,PO16=1),0,FK17*$C$26/AI$6/$C$24/$C$23*3.39*$C$25)</f>
        <v>15.231074310937831</v>
      </c>
      <c r="HD17" s="57">
        <f>IF(AND(LJ16=1,PP16=1),0,FL17*$C$26/AJ$6/$C$24/$C$23*3.39*$C$25)</f>
        <v>16.600215604901067</v>
      </c>
      <c r="HE17" s="57">
        <f>IF(AND(LK16=1,PQ16=1),0,FM17*$C$26/AK$6/$C$24/$C$23*3.39*$C$25)</f>
        <v>16.600215604901067</v>
      </c>
      <c r="HF17" s="57">
        <f>IF(AND(LL16=1,PR16=1),0,FN17*$C$26/AL$6/$C$24/$C$23*3.39*$C$25)</f>
        <v>16.600215604901067</v>
      </c>
      <c r="HG17" s="57">
        <f>IF(AND(LM16=1,PS16=1),0,FO17*$C$26/AM$6/$C$24/$C$23*3.39*$C$25)</f>
        <v>16.600215604901067</v>
      </c>
      <c r="HH17" s="61">
        <f t="shared" si="119"/>
        <v>0.36</v>
      </c>
      <c r="HI17" s="57">
        <f t="shared" si="120"/>
        <v>15.231074310937831</v>
      </c>
      <c r="HJ17" s="57">
        <f t="shared" si="121"/>
        <v>5.5445256866728432</v>
      </c>
      <c r="HK17" s="57">
        <f t="shared" si="122"/>
        <v>8.1809875473595053</v>
      </c>
      <c r="HL17" s="57">
        <f t="shared" si="123"/>
        <v>10.536365734922137</v>
      </c>
      <c r="HM17" s="57">
        <f t="shared" si="124"/>
        <v>12.536856681094484</v>
      </c>
      <c r="HN17" s="57">
        <f t="shared" si="125"/>
        <v>14.126319284417054</v>
      </c>
      <c r="HO17" s="57">
        <f t="shared" si="126"/>
        <v>15.26868926040156</v>
      </c>
      <c r="HP17" s="57">
        <f t="shared" si="127"/>
        <v>16.600215604901067</v>
      </c>
      <c r="HQ17" s="57">
        <f t="shared" si="128"/>
        <v>15.269498790253753</v>
      </c>
      <c r="HR17" s="57">
        <f t="shared" si="129"/>
        <v>13.058373233288847</v>
      </c>
      <c r="HS17" s="57">
        <f t="shared" si="130"/>
        <v>9.9321059017845705</v>
      </c>
      <c r="HT17" s="57">
        <f t="shared" si="131"/>
        <v>7.1723901113326241</v>
      </c>
      <c r="HU17" s="57">
        <f t="shared" si="132"/>
        <v>8.7841269512536648</v>
      </c>
      <c r="HV17" s="57">
        <f t="shared" si="133"/>
        <v>10.395863791174706</v>
      </c>
      <c r="HW17" s="57">
        <f t="shared" si="134"/>
        <v>12.007600631095752</v>
      </c>
      <c r="HX17" s="57">
        <f t="shared" si="135"/>
        <v>13.619337471016792</v>
      </c>
      <c r="HY17" s="57">
        <f t="shared" si="136"/>
        <v>15.231074310937831</v>
      </c>
      <c r="HZ17" s="57">
        <f t="shared" si="137"/>
        <v>16.600215604901067</v>
      </c>
      <c r="IA17" s="57">
        <f t="shared" si="138"/>
        <v>16.600215604901067</v>
      </c>
      <c r="IB17" s="57">
        <f t="shared" si="139"/>
        <v>16.600215604901067</v>
      </c>
      <c r="IC17" s="57">
        <f t="shared" si="140"/>
        <v>16.600215604901067</v>
      </c>
      <c r="ID17" s="61">
        <f t="shared" si="141"/>
        <v>0.36</v>
      </c>
      <c r="IE17" s="57">
        <f t="shared" si="142"/>
        <v>8.82</v>
      </c>
      <c r="IF17" s="57">
        <f t="shared" si="143"/>
        <v>8.82</v>
      </c>
      <c r="IG17" s="57">
        <f t="shared" si="144"/>
        <v>8.82</v>
      </c>
      <c r="IH17" s="57">
        <f t="shared" si="145"/>
        <v>8.82</v>
      </c>
      <c r="II17" s="57">
        <f t="shared" si="146"/>
        <v>8.82</v>
      </c>
      <c r="IJ17" s="57">
        <f t="shared" si="147"/>
        <v>8.82</v>
      </c>
      <c r="IK17" s="57">
        <f t="shared" si="148"/>
        <v>8.82</v>
      </c>
      <c r="IL17" s="57">
        <f t="shared" si="149"/>
        <v>8.82</v>
      </c>
      <c r="IM17" s="57">
        <f t="shared" si="150"/>
        <v>8.82</v>
      </c>
      <c r="IN17" s="57">
        <f t="shared" si="151"/>
        <v>9.0547840210560295</v>
      </c>
      <c r="IO17" s="57">
        <f t="shared" si="152"/>
        <v>9.3227578785794272</v>
      </c>
      <c r="IP17" s="57">
        <f t="shared" si="153"/>
        <v>10.52</v>
      </c>
      <c r="IQ17" s="57">
        <f t="shared" si="154"/>
        <v>10.18</v>
      </c>
      <c r="IR17" s="57">
        <f t="shared" si="155"/>
        <v>9.84</v>
      </c>
      <c r="IS17" s="57">
        <f t="shared" si="156"/>
        <v>9.5</v>
      </c>
      <c r="IT17" s="57">
        <f t="shared" si="157"/>
        <v>9.16</v>
      </c>
      <c r="IU17" s="57">
        <f t="shared" si="158"/>
        <v>8.82</v>
      </c>
      <c r="IV17" s="57">
        <f t="shared" si="159"/>
        <v>8.48</v>
      </c>
      <c r="IW17" s="57">
        <f t="shared" si="160"/>
        <v>8.3590823720330398</v>
      </c>
      <c r="IX17" s="57">
        <f t="shared" si="161"/>
        <v>8.3507719504749858</v>
      </c>
      <c r="IY17" s="57">
        <f t="shared" si="162"/>
        <v>8.355144144016851</v>
      </c>
      <c r="IZ17" s="61">
        <f t="shared" si="163"/>
        <v>0.36</v>
      </c>
      <c r="JA17" s="261">
        <f t="shared" si="238"/>
        <v>6</v>
      </c>
      <c r="JB17" s="261">
        <f t="shared" si="239"/>
        <v>6</v>
      </c>
      <c r="JC17" s="261">
        <f t="shared" si="240"/>
        <v>6</v>
      </c>
      <c r="JD17" s="261">
        <f t="shared" si="241"/>
        <v>6</v>
      </c>
      <c r="JE17" s="261">
        <f t="shared" si="242"/>
        <v>6</v>
      </c>
      <c r="JF17" s="261">
        <f t="shared" si="243"/>
        <v>6</v>
      </c>
      <c r="JG17" s="261">
        <f t="shared" si="244"/>
        <v>6</v>
      </c>
      <c r="JH17" s="261">
        <f t="shared" si="245"/>
        <v>6</v>
      </c>
      <c r="JI17" s="261" t="e">
        <f t="shared" si="246"/>
        <v>#N/A</v>
      </c>
      <c r="JJ17" s="261" t="e">
        <f t="shared" si="247"/>
        <v>#N/A</v>
      </c>
      <c r="JK17" s="261" t="e">
        <f t="shared" si="248"/>
        <v>#N/A</v>
      </c>
      <c r="JL17" s="261">
        <f t="shared" si="249"/>
        <v>6</v>
      </c>
      <c r="JM17" s="261">
        <f t="shared" si="250"/>
        <v>6</v>
      </c>
      <c r="JN17" s="261">
        <f t="shared" si="251"/>
        <v>6</v>
      </c>
      <c r="JO17" s="261">
        <f t="shared" si="252"/>
        <v>6</v>
      </c>
      <c r="JP17" s="261">
        <f t="shared" si="253"/>
        <v>6</v>
      </c>
      <c r="JQ17" s="261">
        <f t="shared" si="254"/>
        <v>6</v>
      </c>
      <c r="JR17" s="261">
        <f t="shared" si="255"/>
        <v>6</v>
      </c>
      <c r="JS17" s="261">
        <f t="shared" si="256"/>
        <v>6</v>
      </c>
      <c r="JT17" s="261">
        <f t="shared" si="257"/>
        <v>6</v>
      </c>
      <c r="JU17" s="261">
        <f t="shared" si="258"/>
        <v>6</v>
      </c>
      <c r="JV17" s="61">
        <f t="shared" si="165"/>
        <v>0.36</v>
      </c>
      <c r="JW17" s="46">
        <f>IF(HI17&lt;=$C$42,1,0)</f>
        <v>0</v>
      </c>
      <c r="JX17" s="46">
        <f>IF(HJ17&lt;=$C$42,1,0)</f>
        <v>0</v>
      </c>
      <c r="JY17" s="46">
        <f>IF(HK17&lt;=$C$42,1,0)</f>
        <v>0</v>
      </c>
      <c r="JZ17" s="46">
        <f>IF(HL17&lt;=$C$42,1,0)</f>
        <v>0</v>
      </c>
      <c r="KA17" s="46">
        <f>IF(HM17&lt;=$C$42,1,0)</f>
        <v>0</v>
      </c>
      <c r="KB17" s="46">
        <f>IF(HN17&lt;=$C$42,1,0)</f>
        <v>0</v>
      </c>
      <c r="KC17" s="46">
        <f>IF(HO17&lt;=$C$42,1,0)</f>
        <v>0</v>
      </c>
      <c r="KD17" s="46">
        <f>IF(HP17&lt;=$C$42,1,0)</f>
        <v>0</v>
      </c>
      <c r="KE17" s="46">
        <f>IF(HQ17&lt;=$C$42,1,0)</f>
        <v>0</v>
      </c>
      <c r="KF17" s="46">
        <f>IF(HR17&lt;=$C$42,1,0)</f>
        <v>0</v>
      </c>
      <c r="KG17" s="46">
        <f>IF(HS17&lt;=$C$42,1,0)</f>
        <v>0</v>
      </c>
      <c r="KH17" s="46">
        <f>IF(HT17&lt;=$C$42,1,0)</f>
        <v>0</v>
      </c>
      <c r="KI17" s="46">
        <f>IF(HU17&lt;=$C$42,1,0)</f>
        <v>0</v>
      </c>
      <c r="KJ17" s="46">
        <f>IF(HV17&lt;=$C$42,1,0)</f>
        <v>0</v>
      </c>
      <c r="KK17" s="46">
        <f>IF(HW17&lt;=$C$42,1,0)</f>
        <v>0</v>
      </c>
      <c r="KL17" s="46">
        <f>IF(HX17&lt;=$C$42,1,0)</f>
        <v>0</v>
      </c>
      <c r="KM17" s="46">
        <f>IF(HY17&lt;=$C$42,1,0)</f>
        <v>0</v>
      </c>
      <c r="KN17" s="46">
        <f>IF(HZ17&lt;=$C$42,1,0)</f>
        <v>0</v>
      </c>
      <c r="KO17" s="46">
        <f>IF(IA17&lt;=$C$42,1,0)</f>
        <v>0</v>
      </c>
      <c r="KP17" s="46">
        <f>IF(IB17&lt;=$C$42,1,0)</f>
        <v>0</v>
      </c>
      <c r="KQ17" s="46">
        <f>IF(IC17&lt;=$C$42,1,0)</f>
        <v>0</v>
      </c>
      <c r="KR17" s="61">
        <f t="shared" si="166"/>
        <v>0.36</v>
      </c>
      <c r="KS17" s="1">
        <f>IF(OR(KS16=1,AND(OY17=1,LO17&lt;=$C$43)),1,0)</f>
        <v>0</v>
      </c>
      <c r="KT17" s="1">
        <f>IF(OR(KT16=1,AND(OZ17=1,LP17&lt;=$C$43)),1,0)</f>
        <v>0</v>
      </c>
      <c r="KU17" s="1">
        <f>IF(OR(KU16=1,AND(PA17=1,LQ17&lt;=$C$43)),1,0)</f>
        <v>0</v>
      </c>
      <c r="KV17" s="1">
        <f>IF(OR(KV16=1,AND(PB17=1,LR17&lt;=$C$43)),1,0)</f>
        <v>0</v>
      </c>
      <c r="KW17" s="1">
        <f>IF(OR(KW16=1,AND(PC17=1,LS17&lt;=$C$43)),1,0)</f>
        <v>0</v>
      </c>
      <c r="KX17" s="1">
        <f>IF(OR(KX16=1,AND(PD17=1,LT17&lt;=$C$43)),1,0)</f>
        <v>0</v>
      </c>
      <c r="KY17" s="1">
        <f>IF(OR(KY16=1,AND(PE17=1,LU17&lt;=$C$43)),1,0)</f>
        <v>0</v>
      </c>
      <c r="KZ17" s="1">
        <f>IF(OR(KZ16=1,AND(PF17=1,LV17&lt;=$C$43)),1,0)</f>
        <v>0</v>
      </c>
      <c r="LA17" s="1">
        <f>IF(OR(LA16=1,AND(PG17=1,LW17&lt;=$C$43)),1,0)</f>
        <v>0</v>
      </c>
      <c r="LB17" s="1">
        <f>IF(OR(LB16=1,AND(PH17=1,LX17&lt;=$C$43)),1,0)</f>
        <v>0</v>
      </c>
      <c r="LC17" s="1">
        <f>IF(OR(LC16=1,AND(PI17=1,LY17&lt;=$C$43)),1,0)</f>
        <v>0</v>
      </c>
      <c r="LD17" s="1">
        <f>IF(OR(LD16=1,AND(PJ17=1,LZ17&lt;=$C$43)),1,0)</f>
        <v>0</v>
      </c>
      <c r="LE17" s="1">
        <f>IF(OR(LE16=1,AND(PK17=1,MA17&lt;=$C$43)),1,0)</f>
        <v>0</v>
      </c>
      <c r="LF17" s="1">
        <f>IF(OR(LF16=1,AND(PL17=1,MB17&lt;=$C$43)),1,0)</f>
        <v>0</v>
      </c>
      <c r="LG17" s="1">
        <f>IF(OR(LG16=1,AND(PM17=1,MC17&lt;=$C$43)),1,0)</f>
        <v>0</v>
      </c>
      <c r="LH17" s="1">
        <f>IF(OR(LH16=1,AND(PN17=1,MD17&lt;=$C$43)),1,0)</f>
        <v>0</v>
      </c>
      <c r="LI17" s="1">
        <f>IF(OR(LI16=1,AND(PO17=1,ME17&lt;=$C$43)),1,0)</f>
        <v>0</v>
      </c>
      <c r="LJ17" s="1">
        <f>IF(OR(LJ16=1,AND(PP17=1,MF17&lt;=$C$43)),1,0)</f>
        <v>0</v>
      </c>
      <c r="LK17" s="1">
        <f>IF(OR(LK16=1,AND(PQ17=1,MG17&lt;=$C$43)),1,0)</f>
        <v>0</v>
      </c>
      <c r="LL17" s="1">
        <f>IF(OR(LL16=1,AND(PR17=1,MH17&lt;=$C$43)),1,0)</f>
        <v>0</v>
      </c>
      <c r="LM17" s="1">
        <f>IF(OR(LM16=1,AND(PS17=1,MI17&lt;=$C$43)),1,0)</f>
        <v>0</v>
      </c>
      <c r="LN17" s="61">
        <f t="shared" si="167"/>
        <v>0.36</v>
      </c>
      <c r="LO17" s="57">
        <f t="shared" si="168"/>
        <v>5.7383826070503119</v>
      </c>
      <c r="LP17" s="57">
        <f t="shared" si="169"/>
        <v>1.7963089336429903</v>
      </c>
      <c r="LQ17" s="57">
        <f t="shared" si="170"/>
        <v>2.6938835724415178</v>
      </c>
      <c r="LR17" s="57">
        <f t="shared" si="171"/>
        <v>3.5507471393984327</v>
      </c>
      <c r="LS17" s="57">
        <f t="shared" si="172"/>
        <v>4.3548266821573849</v>
      </c>
      <c r="LT17" s="57">
        <f t="shared" si="173"/>
        <v>5.0955593718858454</v>
      </c>
      <c r="LU17" s="57">
        <f t="shared" si="174"/>
        <v>5.7641671733941022</v>
      </c>
      <c r="LV17" s="57">
        <f t="shared" si="175"/>
        <v>5.6440733056663621</v>
      </c>
      <c r="LW17" s="57">
        <f t="shared" si="176"/>
        <v>5.6440733056663621</v>
      </c>
      <c r="LX17" s="57">
        <f t="shared" si="177"/>
        <v>5.6440733056663621</v>
      </c>
      <c r="LY17" s="57">
        <f t="shared" si="178"/>
        <v>5.6440733056663621</v>
      </c>
      <c r="LZ17" s="57">
        <f t="shared" si="179"/>
        <v>2.7022334620410984</v>
      </c>
      <c r="MA17" s="57">
        <f t="shared" si="180"/>
        <v>3.3094632910429418</v>
      </c>
      <c r="MB17" s="57">
        <f t="shared" si="181"/>
        <v>3.9166931200447843</v>
      </c>
      <c r="MC17" s="57">
        <f t="shared" si="182"/>
        <v>4.523922949046626</v>
      </c>
      <c r="MD17" s="57">
        <f t="shared" si="183"/>
        <v>5.1311527780484703</v>
      </c>
      <c r="ME17" s="57">
        <f t="shared" si="184"/>
        <v>5.7383826070503119</v>
      </c>
      <c r="MF17" s="57">
        <f t="shared" si="185"/>
        <v>5.6440733056663621</v>
      </c>
      <c r="MG17" s="57">
        <f t="shared" si="186"/>
        <v>5.6440733056663621</v>
      </c>
      <c r="MH17" s="57">
        <f t="shared" si="187"/>
        <v>5.6440733056663621</v>
      </c>
      <c r="MI17" s="57">
        <f t="shared" si="188"/>
        <v>5.6440733056663621</v>
      </c>
      <c r="MJ17" s="61">
        <f t="shared" si="189"/>
        <v>0.36</v>
      </c>
      <c r="MK17" s="57" t="e">
        <f t="shared" si="259"/>
        <v>#N/A</v>
      </c>
      <c r="ML17" s="57" t="e">
        <f t="shared" si="260"/>
        <v>#N/A</v>
      </c>
      <c r="MM17" s="57" t="e">
        <f t="shared" si="261"/>
        <v>#N/A</v>
      </c>
      <c r="MN17" s="57" t="e">
        <f t="shared" si="262"/>
        <v>#N/A</v>
      </c>
      <c r="MO17" s="57" t="e">
        <f t="shared" si="263"/>
        <v>#N/A</v>
      </c>
      <c r="MP17" s="57" t="e">
        <f t="shared" si="264"/>
        <v>#N/A</v>
      </c>
      <c r="MQ17" s="57" t="e">
        <f t="shared" si="265"/>
        <v>#N/A</v>
      </c>
      <c r="MR17" s="57">
        <f t="shared" si="266"/>
        <v>3</v>
      </c>
      <c r="MS17" s="57" t="e">
        <f t="shared" si="267"/>
        <v>#N/A</v>
      </c>
      <c r="MT17" s="57" t="e">
        <f t="shared" si="268"/>
        <v>#N/A</v>
      </c>
      <c r="MU17" s="57" t="e">
        <f t="shared" si="269"/>
        <v>#N/A</v>
      </c>
      <c r="MV17" s="57" t="e">
        <f t="shared" si="270"/>
        <v>#N/A</v>
      </c>
      <c r="MW17" s="57" t="e">
        <f t="shared" si="271"/>
        <v>#N/A</v>
      </c>
      <c r="MX17" s="57" t="e">
        <f t="shared" si="272"/>
        <v>#N/A</v>
      </c>
      <c r="MY17" s="57" t="e">
        <f t="shared" si="273"/>
        <v>#N/A</v>
      </c>
      <c r="MZ17" s="57" t="e">
        <f t="shared" si="274"/>
        <v>#N/A</v>
      </c>
      <c r="NA17" s="57" t="e">
        <f t="shared" si="275"/>
        <v>#N/A</v>
      </c>
      <c r="NB17" s="57">
        <f t="shared" si="276"/>
        <v>3</v>
      </c>
      <c r="NC17" s="57">
        <f t="shared" si="277"/>
        <v>3</v>
      </c>
      <c r="ND17" s="57">
        <f t="shared" si="278"/>
        <v>3</v>
      </c>
      <c r="NE17" s="57">
        <f t="shared" si="279"/>
        <v>3</v>
      </c>
      <c r="NF17" s="61">
        <f t="shared" si="211"/>
        <v>0.36</v>
      </c>
      <c r="NG17" s="261">
        <f>IF(OY16=0,MIN('Drive Train'!$F$35-FQ16*$C$26*'Drive Train'!$F$38,NG16+$C$41)-$C$7,IF(LO16-1&lt;=0,0,IF($C$39=Motors!$C$29,MAX(MAX(NG$8:NG16)*-1,NG16-$C$41),MAX(0,MAX(NG$8:NG16)*-1,NG16-$C$41))))</f>
        <v>8.82</v>
      </c>
      <c r="NH17" s="261">
        <f>IF(OZ16=0,MIN('Drive Train'!$F$35-FR16*$C$26*'Drive Train'!$F$38,NH16+$C$41)-$C$7,IF(LP16-1&lt;=0,0,IF($C$39=Motors!$C$29,MAX(MAX(NH$8:NH16)*-1,NH16-$C$41),MAX(0,MAX(NH$8:NH16)*-1,NH16-$C$41))))</f>
        <v>8.82</v>
      </c>
      <c r="NI17" s="261">
        <f>IF(PA16=0,MIN('Drive Train'!$F$35-FS16*$C$26*'Drive Train'!$F$38,NI16+$C$41)-$C$7,IF(LQ16-1&lt;=0,0,IF($C$39=Motors!$C$29,MAX(MAX(NI$8:NI16)*-1,NI16-$C$41),MAX(0,MAX(NI$8:NI16)*-1,NI16-$C$41))))</f>
        <v>8.82</v>
      </c>
      <c r="NJ17" s="261">
        <f>IF(PB16=0,MIN('Drive Train'!$F$35-FT16*$C$26*'Drive Train'!$F$38,NJ16+$C$41)-$C$7,IF(LR16-1&lt;=0,0,IF($C$39=Motors!$C$29,MAX(MAX(NJ$8:NJ16)*-1,NJ16-$C$41),MAX(0,MAX(NJ$8:NJ16)*-1,NJ16-$C$41))))</f>
        <v>8.82</v>
      </c>
      <c r="NK17" s="261">
        <f>IF(PC16=0,MIN('Drive Train'!$F$35-FU16*$C$26*'Drive Train'!$F$38,NK16+$C$41)-$C$7,IF(LS16-1&lt;=0,0,IF($C$39=Motors!$C$29,MAX(MAX(NK$8:NK16)*-1,NK16-$C$41),MAX(0,MAX(NK$8:NK16)*-1,NK16-$C$41))))</f>
        <v>8.82</v>
      </c>
      <c r="NL17" s="261">
        <f>IF(PD16=0,MIN('Drive Train'!$F$35-FV16*$C$26*'Drive Train'!$F$38,NL16+$C$41)-$C$7,IF(LT16-1&lt;=0,0,IF($C$39=Motors!$C$29,MAX(MAX(NL$8:NL16)*-1,NL16-$C$41),MAX(0,MAX(NL$8:NL16)*-1,NL16-$C$41))))</f>
        <v>8.82</v>
      </c>
      <c r="NM17" s="261">
        <f>IF(PE16=0,MIN('Drive Train'!$F$35-FW16*$C$26*'Drive Train'!$F$38,NM16+$C$41)-$C$7,IF(LU16-1&lt;=0,0,IF($C$39=Motors!$C$29,MAX(MAX(NM$8:NM16)*-1,NM16-$C$41),MAX(0,MAX(NM$8:NM16)*-1,NM16-$C$41))))</f>
        <v>8.82</v>
      </c>
      <c r="NN17" s="261">
        <f>IF(PF16=0,MIN('Drive Train'!$F$35-FX16*$C$26*'Drive Train'!$F$38,NN16+$C$41)-$C$7,IF(LV16-1&lt;=0,0,IF($C$39=Motors!$C$29,MAX(MAX(NN$8:NN16)*-1,NN16-$C$41),MAX(0,MAX(NN$8:NN16)*-1,NN16-$C$41))))</f>
        <v>8.82</v>
      </c>
      <c r="NO17" s="261">
        <f>IF(PG16=0,MIN('Drive Train'!$F$35-FY16*$C$26*'Drive Train'!$F$38,NO16+$C$41)-$C$7,IF(LW16-1&lt;=0,0,IF($C$39=Motors!$C$29,MAX(MAX(NO$8:NO16)*-1,NO16-$C$41),MAX(0,MAX(NO$8:NO16)*-1,NO16-$C$41))))</f>
        <v>8.82</v>
      </c>
      <c r="NP17" s="261">
        <f>IF(PH16=0,MIN('Drive Train'!$F$35-FZ16*$C$26*'Drive Train'!$F$38,NP16+$C$41)-$C$7,IF(LX16-1&lt;=0,0,IF($C$39=Motors!$C$29,MAX(MAX(NP$8:NP16)*-1,NP16-$C$41),MAX(0,MAX(NP$8:NP16)*-1,NP16-$C$41))))</f>
        <v>9.0547840210560295</v>
      </c>
      <c r="NQ17" s="261">
        <f>IF(PI16=0,MIN('Drive Train'!$F$35-GA16*$C$26*'Drive Train'!$F$38,NQ16+$C$41)-$C$7,IF(LY16-1&lt;=0,0,IF($C$39=Motors!$C$29,MAX(MAX(NQ$8:NQ16)*-1,NQ16-$C$41),MAX(0,MAX(NQ$8:NQ16)*-1,NQ16-$C$41))))</f>
        <v>9.3227578785794272</v>
      </c>
      <c r="NR17" s="261">
        <f>IF(PJ16=0,MIN('Drive Train'!$F$35-GB16*$C$26*'Drive Train'!$F$38,NR16+$C$41)-$C$7,IF(LZ16-1&lt;=0,0,IF($C$39=Motors!$C$29,MAX(MAX(NR$8:NR16)*-1,NR16-$C$41),MAX(0,MAX(NR$8:NR16)*-1,NR16-$C$41))))</f>
        <v>10.52</v>
      </c>
      <c r="NS17" s="261">
        <f>IF(PK16=0,MIN('Drive Train'!$F$35-GC16*$C$26*'Drive Train'!$F$38,NS16+$C$41)-$C$7,IF(MA16-1&lt;=0,0,IF($C$39=Motors!$C$29,MAX(MAX(NS$8:NS16)*-1,NS16-$C$41),MAX(0,MAX(NS$8:NS16)*-1,NS16-$C$41))))</f>
        <v>10.18</v>
      </c>
      <c r="NT17" s="261">
        <f>IF(PL16=0,MIN('Drive Train'!$F$35-GD16*$C$26*'Drive Train'!$F$38,NT16+$C$41)-$C$7,IF(MB16-1&lt;=0,0,IF($C$39=Motors!$C$29,MAX(MAX(NT$8:NT16)*-1,NT16-$C$41),MAX(0,MAX(NT$8:NT16)*-1,NT16-$C$41))))</f>
        <v>9.84</v>
      </c>
      <c r="NU17" s="261">
        <f>IF(PM16=0,MIN('Drive Train'!$F$35-GE16*$C$26*'Drive Train'!$F$38,NU16+$C$41)-$C$7,IF(MC16-1&lt;=0,0,IF($C$39=Motors!$C$29,MAX(MAX(NU$8:NU16)*-1,NU16-$C$41),MAX(0,MAX(NU$8:NU16)*-1,NU16-$C$41))))</f>
        <v>9.5</v>
      </c>
      <c r="NV17" s="261">
        <f>IF(PN16=0,MIN('Drive Train'!$F$35-GF16*$C$26*'Drive Train'!$F$38,NV16+$C$41)-$C$7,IF(MD16-1&lt;=0,0,IF($C$39=Motors!$C$29,MAX(MAX(NV$8:NV16)*-1,NV16-$C$41),MAX(0,MAX(NV$8:NV16)*-1,NV16-$C$41))))</f>
        <v>9.16</v>
      </c>
      <c r="NW17" s="261">
        <f>IF(PO16=0,MIN('Drive Train'!$F$35-GG16*$C$26*'Drive Train'!$F$38,NW16+$C$41)-$C$7,IF(ME16-1&lt;=0,0,IF($C$39=Motors!$C$29,MAX(MAX(NW$8:NW16)*-1,NW16-$C$41),MAX(0,MAX(NW$8:NW16)*-1,NW16-$C$41))))</f>
        <v>8.82</v>
      </c>
      <c r="NX17" s="261">
        <f>IF(PP16=0,MIN('Drive Train'!$F$35-GH16*$C$26*'Drive Train'!$F$38,NX16+$C$41)-$C$7,IF(MF16-1&lt;=0,0,IF($C$39=Motors!$C$29,MAX(MAX(NX$8:NX16)*-1,NX16-$C$41),MAX(0,MAX(NX$8:NX16)*-1,NX16-$C$41))))</f>
        <v>8.48</v>
      </c>
      <c r="NY17" s="261">
        <f>IF(PQ16=0,MIN('Drive Train'!$F$35-GI16*$C$26*'Drive Train'!$F$38,NY16+$C$41)-$C$7,IF(MG16-1&lt;=0,0,IF($C$39=Motors!$C$29,MAX(MAX(NY$8:NY16)*-1,NY16-$C$41),MAX(0,MAX(NY$8:NY16)*-1,NY16-$C$41))))</f>
        <v>8.3590823720330398</v>
      </c>
      <c r="NZ17" s="261">
        <f>IF(PR16=0,MIN('Drive Train'!$F$35-GJ16*$C$26*'Drive Train'!$F$38,NZ16+$C$41)-$C$7,IF(MH16-1&lt;=0,0,IF($C$39=Motors!$C$29,MAX(MAX(NZ$8:NZ16)*-1,NZ16-$C$41),MAX(0,MAX(NZ$8:NZ16)*-1,NZ16-$C$41))))</f>
        <v>8.3507719504749858</v>
      </c>
      <c r="OA17" s="261">
        <f>IF(PS16=0,MIN('Drive Train'!$F$35-GK16*$C$26*'Drive Train'!$F$38,OA16+$C$41)-$C$7,IF(MI16-1&lt;=0,0,IF($C$39=Motors!$C$29,MAX(MAX(OA$8:OA16)*-1,OA16-$C$41),MAX(0,MAX(OA$8:OA16)*-1,OA16-$C$41))))</f>
        <v>8.355144144016851</v>
      </c>
      <c r="OB17" s="61">
        <f t="shared" si="212"/>
        <v>0.36</v>
      </c>
      <c r="OC17" s="261">
        <f>'Drive Train'!$F$35-FQ17*$C$26*'Drive Train'!$F$38</f>
        <v>9</v>
      </c>
      <c r="OD17" s="261">
        <f>'Drive Train'!$F$35-FR17*$C$26*'Drive Train'!$F$38</f>
        <v>9</v>
      </c>
      <c r="OE17" s="261">
        <f>'Drive Train'!$F$35-FS17*$C$26*'Drive Train'!$F$38</f>
        <v>9</v>
      </c>
      <c r="OF17" s="261">
        <f>'Drive Train'!$F$35-FT17*$C$26*'Drive Train'!$F$38</f>
        <v>9</v>
      </c>
      <c r="OG17" s="261">
        <f>'Drive Train'!$F$35-FU17*$C$26*'Drive Train'!$F$38</f>
        <v>9</v>
      </c>
      <c r="OH17" s="261">
        <f>'Drive Train'!$F$35-FV17*$C$26*'Drive Train'!$F$38</f>
        <v>9</v>
      </c>
      <c r="OI17" s="261">
        <f>'Drive Train'!$F$35-FW17*$C$26*'Drive Train'!$F$38</f>
        <v>9</v>
      </c>
      <c r="OJ17" s="261">
        <f>'Drive Train'!$F$35-FX17*$C$26*'Drive Train'!$F$38</f>
        <v>9</v>
      </c>
      <c r="OK17" s="261">
        <f>'Drive Train'!$F$35-FY17*$C$26*'Drive Train'!$F$38</f>
        <v>9.3292339562101478</v>
      </c>
      <c r="OL17" s="261">
        <f>'Drive Train'!$F$35-FZ17*$C$26*'Drive Train'!$F$38</f>
        <v>9.8596276177750841</v>
      </c>
      <c r="OM17" s="261">
        <f>'Drive Train'!$F$35-GA17*$C$26*'Drive Train'!$F$38</f>
        <v>10.571488369653812</v>
      </c>
      <c r="ON17" s="261">
        <f>'Drive Train'!$F$35-GB17*$C$26*'Drive Train'!$F$38</f>
        <v>10.7</v>
      </c>
      <c r="OO17" s="261">
        <f>'Drive Train'!$F$35-GC17*$C$26*'Drive Train'!$F$38</f>
        <v>10.36</v>
      </c>
      <c r="OP17" s="261">
        <f>'Drive Train'!$F$35-GD17*$C$26*'Drive Train'!$F$38</f>
        <v>10.02</v>
      </c>
      <c r="OQ17" s="261">
        <f>'Drive Train'!$F$35-GE17*$C$26*'Drive Train'!$F$38</f>
        <v>9.68</v>
      </c>
      <c r="OR17" s="261">
        <f>'Drive Train'!$F$35-GF17*$C$26*'Drive Train'!$F$38</f>
        <v>9.34</v>
      </c>
      <c r="OS17" s="261">
        <f>'Drive Train'!$F$35-GG17*$C$26*'Drive Train'!$F$38</f>
        <v>9</v>
      </c>
      <c r="OT17" s="261">
        <f>'Drive Train'!$F$35-GH17*$C$26*'Drive Train'!$F$38</f>
        <v>8.6854033519109421</v>
      </c>
      <c r="OU17" s="261">
        <f>'Drive Train'!$F$35-GI17*$C$26*'Drive Train'!$F$38</f>
        <v>8.7357043814286879</v>
      </c>
      <c r="OV17" s="261">
        <f>'Drive Train'!$F$35-GJ17*$C$26*'Drive Train'!$F$38</f>
        <v>8.7391614684318402</v>
      </c>
      <c r="OW17" s="261">
        <f>'Drive Train'!$F$35-GK17*$C$26*'Drive Train'!$F$38</f>
        <v>8.7373426613637193</v>
      </c>
      <c r="OX17" s="61">
        <f t="shared" si="213"/>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8">
        <f t="shared" si="214"/>
        <v>0.36</v>
      </c>
      <c r="PU17" s="57">
        <f t="shared" si="215"/>
        <v>1.202638577417549</v>
      </c>
      <c r="PV17" s="57">
        <f t="shared" si="216"/>
        <v>0.36473161877423615</v>
      </c>
      <c r="PW17" s="57">
        <f t="shared" si="217"/>
        <v>0.54890421189184935</v>
      </c>
      <c r="PX17" s="57">
        <f t="shared" si="218"/>
        <v>0.72709718670255274</v>
      </c>
      <c r="PY17" s="57">
        <f t="shared" si="219"/>
        <v>0.89748924358483073</v>
      </c>
      <c r="PZ17" s="57">
        <f t="shared" si="220"/>
        <v>1.0584423344187195</v>
      </c>
      <c r="QA17" s="57">
        <f t="shared" si="221"/>
        <v>1.208536424055852</v>
      </c>
      <c r="QB17" s="57">
        <f t="shared" si="222"/>
        <v>1.1819353510689561</v>
      </c>
      <c r="QC17" s="57">
        <f t="shared" si="223"/>
        <v>1.1808707776172382</v>
      </c>
      <c r="QD17" s="57">
        <f t="shared" si="224"/>
        <v>1.1791018771716664</v>
      </c>
      <c r="QE17" s="57">
        <f t="shared" si="225"/>
        <v>1.1766008633064629</v>
      </c>
      <c r="QF17" s="57">
        <f t="shared" si="226"/>
        <v>0.56632860322809642</v>
      </c>
      <c r="QG17" s="57">
        <f t="shared" si="227"/>
        <v>0.693590598065987</v>
      </c>
      <c r="QH17" s="57">
        <f t="shared" si="228"/>
        <v>0.82085259290387746</v>
      </c>
      <c r="QI17" s="57">
        <f t="shared" si="229"/>
        <v>0.94811458774176782</v>
      </c>
      <c r="QJ17" s="57">
        <f t="shared" si="230"/>
        <v>1.0753765825796586</v>
      </c>
      <c r="QK17" s="57">
        <f t="shared" si="231"/>
        <v>1.202638577417549</v>
      </c>
      <c r="QL17" s="57">
        <f t="shared" si="232"/>
        <v>1.1819353510689561</v>
      </c>
      <c r="QM17" s="57">
        <f t="shared" si="233"/>
        <v>1.1819353510689561</v>
      </c>
      <c r="QN17" s="57">
        <f t="shared" si="234"/>
        <v>1.1819353510689561</v>
      </c>
      <c r="QO17" s="57">
        <f t="shared" si="235"/>
        <v>1.1819353510689561</v>
      </c>
      <c r="QP17" s="61">
        <f t="shared" si="236"/>
        <v>0.36</v>
      </c>
      <c r="QQ17" s="57">
        <f>MIN(FQ17,$C$16)*$C$17*1000/60/60/$C$25</f>
        <v>0.70317162838191627</v>
      </c>
      <c r="QR17" s="57">
        <f>MIN(FR17,$C$16)*$C$17*1000/60/60/$C$25</f>
        <v>0.70317162838191627</v>
      </c>
      <c r="QS17" s="57">
        <f>MIN(FS17,$C$16)*$C$17*1000/60/60/$C$25</f>
        <v>0.70317162838191627</v>
      </c>
      <c r="QT17" s="57">
        <f>MIN(FT17,$C$16)*$C$17*1000/60/60/$C$25</f>
        <v>0.70317162838191627</v>
      </c>
      <c r="QU17" s="57">
        <f>MIN(FU17,$C$16)*$C$17*1000/60/60/$C$25</f>
        <v>0.70317162838191627</v>
      </c>
      <c r="QV17" s="57">
        <f>MIN(FV17,$C$16)*$C$17*1000/60/60/$C$25</f>
        <v>0.70317162838191627</v>
      </c>
      <c r="QW17" s="57">
        <f>MIN(FW17,$C$16)*$C$17*1000/60/60/$C$25</f>
        <v>0.70317162838191627</v>
      </c>
      <c r="QX17" s="57">
        <f>MIN(FX17,$C$16)*$C$17*1000/60/60/$C$25</f>
        <v>0.70317162838191627</v>
      </c>
      <c r="QY17" s="57">
        <f>MIN(FY17,$C$16)*$C$17*1000/60/60/$C$25</f>
        <v>0.63508104687988387</v>
      </c>
      <c r="QZ17" s="57">
        <f>MIN(FZ17,$C$16)*$C$17*1000/60/60/$C$25</f>
        <v>0.52538758373692418</v>
      </c>
      <c r="RA17" s="57">
        <f>MIN(GA17,$C$16)*$C$17*1000/60/60/$C$25</f>
        <v>0.37816397077229463</v>
      </c>
      <c r="RB17" s="57">
        <f>MIN(GB17,$C$16)*$C$17*1000/60/60/$C$25</f>
        <v>0.35158581419095813</v>
      </c>
      <c r="RC17" s="57">
        <f>MIN(GC17,$C$16)*$C$17*1000/60/60/$C$25</f>
        <v>0.4219029770291497</v>
      </c>
      <c r="RD17" s="57">
        <f>MIN(GD17,$C$16)*$C$17*1000/60/60/$C$25</f>
        <v>0.49222013986734142</v>
      </c>
      <c r="RE17" s="57">
        <f>MIN(GE17,$C$16)*$C$17*1000/60/60/$C$25</f>
        <v>0.56253730270553304</v>
      </c>
      <c r="RF17" s="57">
        <f>MIN(GF17,$C$16)*$C$17*1000/60/60/$C$25</f>
        <v>0.6328544655437246</v>
      </c>
      <c r="RG17" s="57">
        <f>MIN(GG17,$C$16)*$C$17*1000/60/60/$C$25</f>
        <v>0.70317162838191627</v>
      </c>
      <c r="RH17" s="57">
        <f>MIN(GH17,$C$16)*$C$17*1000/60/60/$C$25</f>
        <v>0.70317162838191627</v>
      </c>
      <c r="RI17" s="57">
        <f>MIN(GI17,$C$16)*$C$17*1000/60/60/$C$25</f>
        <v>0.70317162838191627</v>
      </c>
      <c r="RJ17" s="57">
        <f>MIN(GJ17,$C$16)*$C$17*1000/60/60/$C$25</f>
        <v>0.70317162838191627</v>
      </c>
      <c r="RK17" s="57">
        <f>MIN(GK17,$C$16)*$C$17*1000/60/60/$C$25</f>
        <v>0.70317162838191627</v>
      </c>
      <c r="RL17" s="148">
        <f t="shared" si="237"/>
        <v>0.36</v>
      </c>
    </row>
    <row r="18" spans="1:480" x14ac:dyDescent="0.2">
      <c r="A18" s="14"/>
      <c r="B18" s="3" t="s">
        <v>110</v>
      </c>
      <c r="C18" s="137">
        <f>C17*'Drive Train'!F36</f>
        <v>48</v>
      </c>
      <c r="D18" s="5"/>
      <c r="E18" s="6"/>
      <c r="P18" s="5"/>
      <c r="R18" s="63">
        <f t="shared" si="113"/>
        <v>0.39999999999999997</v>
      </c>
      <c r="S18" s="2">
        <f>NG18/'Drive Train'!$F$35</f>
        <v>0.71129032258064517</v>
      </c>
      <c r="T18" s="2">
        <f>NH18/'Drive Train'!$F$35</f>
        <v>0.71129032258064517</v>
      </c>
      <c r="U18" s="2">
        <f>NI18/'Drive Train'!$F$35</f>
        <v>0.71129032258064517</v>
      </c>
      <c r="V18" s="2">
        <f>NJ18/'Drive Train'!$F$35</f>
        <v>0.71129032258064517</v>
      </c>
      <c r="W18" s="2">
        <f>NK18/'Drive Train'!$F$35</f>
        <v>0.71129032258064517</v>
      </c>
      <c r="X18" s="2">
        <f>NL18/'Drive Train'!$F$35</f>
        <v>0.71129032258064517</v>
      </c>
      <c r="Y18" s="2">
        <f>NM18/'Drive Train'!$F$35</f>
        <v>0.71129032258064517</v>
      </c>
      <c r="Z18" s="2">
        <f>NN18/'Drive Train'!$F$35</f>
        <v>0.71129032258064517</v>
      </c>
      <c r="AA18" s="2">
        <f>NO18/'Drive Train'!$F$35</f>
        <v>0.73784144808146357</v>
      </c>
      <c r="AB18" s="2">
        <f>NP18/'Drive Train'!$F$35</f>
        <v>0.78061513046573261</v>
      </c>
      <c r="AC18" s="2">
        <f>NQ18/'Drive Train'!$F$35</f>
        <v>0.83802325561724289</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0.6859196251541082</v>
      </c>
      <c r="AK18" s="2">
        <f>NY18/'Drive Train'!$F$35</f>
        <v>0.68997615979263616</v>
      </c>
      <c r="AL18" s="2">
        <f>NZ18/'Drive Train'!$F$35</f>
        <v>0.69025495713160001</v>
      </c>
      <c r="AM18" s="2">
        <f>OA18/'Drive Train'!$F$35</f>
        <v>0.69010827914223538</v>
      </c>
      <c r="AN18" s="61">
        <f t="shared" si="114"/>
        <v>0.39999999999999997</v>
      </c>
      <c r="AO18" s="46">
        <f>LO18*12*60/(PI() * 'Drive Train'!$F$15)/S$6*ABS(S18)</f>
        <v>1847.7907907208032</v>
      </c>
      <c r="AP18" s="46">
        <f>LP18*12*60/(PI() * 'Drive Train'!$F$15)/T$6*ABS(T18)</f>
        <v>164.49020811338457</v>
      </c>
      <c r="AQ18" s="46">
        <f>LQ18*12*60/(PI() * 'Drive Train'!$F$15)/U$6*ABS(U18)</f>
        <v>373.92804463657137</v>
      </c>
      <c r="AR18" s="46">
        <f>LR18*12*60/(PI() * 'Drive Train'!$F$15)/V$6*ABS(V18)</f>
        <v>659.52270879308924</v>
      </c>
      <c r="AS18" s="46">
        <f>LS18*12*60/(PI() * 'Drive Train'!$F$15)/W$6*ABS(W18)</f>
        <v>1011.5572035442299</v>
      </c>
      <c r="AT18" s="46">
        <f>LT18*12*60/(PI() * 'Drive Train'!$F$15)/X$6*ABS(X18)</f>
        <v>1418.3298886998252</v>
      </c>
      <c r="AU18" s="46">
        <f>LU18*12*60/(PI() * 'Drive Train'!$F$15)/Y$6*ABS(Y18)</f>
        <v>1866.7315995859583</v>
      </c>
      <c r="AV18" s="46">
        <f>LV18*12*60/(PI() * 'Drive Train'!$F$15)/Z$6*ABS(Z18)</f>
        <v>2113.7619117909335</v>
      </c>
      <c r="AW18" s="46">
        <f>LW18*12*60/(PI() * 'Drive Train'!$F$15)/AA$6*ABS(AA18)</f>
        <v>2448.3812796950042</v>
      </c>
      <c r="AX18" s="46">
        <f>LX18*12*60/(PI() * 'Drive Train'!$F$15)/AB$6*ABS(AB18)</f>
        <v>2839.7028804613369</v>
      </c>
      <c r="AY18" s="46">
        <f>LY18*12*60/(PI() * 'Drive Train'!$F$15)/AC$6*ABS(AC18)</f>
        <v>3287.5389314929503</v>
      </c>
      <c r="AZ18" s="46">
        <f>LZ18*12*60/(PI() * 'Drive Train'!$F$15)/AD$6*ABS(AD18)</f>
        <v>1037.84696363116</v>
      </c>
      <c r="BA18" s="46">
        <f>MA18*12*60/(PI() * 'Drive Train'!$F$15)/AE$6*ABS(AE18)</f>
        <v>1229.9856874543123</v>
      </c>
      <c r="BB18" s="46">
        <f>MB18*12*60/(PI() * 'Drive Train'!$F$15)/AF$6*ABS(AF18)</f>
        <v>1407.0494320748526</v>
      </c>
      <c r="BC18" s="46">
        <f>MC18*12*60/(PI() * 'Drive Train'!$F$15)/AG$6*ABS(AG18)</f>
        <v>1569.0381974927809</v>
      </c>
      <c r="BD18" s="46">
        <f>MD18*12*60/(PI() * 'Drive Train'!$F$15)/AH$6*ABS(AH18)</f>
        <v>1715.9519837080984</v>
      </c>
      <c r="BE18" s="46">
        <f>ME18*12*60/(PI() * 'Drive Train'!$F$15)/AI$6*ABS(AI18)</f>
        <v>1847.7907907208032</v>
      </c>
      <c r="BF18" s="46">
        <f>MF18*12*60/(PI() * 'Drive Train'!$F$15)/AJ$6*ABS(AJ18)</f>
        <v>1770.7822127578884</v>
      </c>
      <c r="BG18" s="46">
        <f>MG18*12*60/(PI() * 'Drive Train'!$F$15)/AK$6*ABS(AK18)</f>
        <v>1781.2546341902503</v>
      </c>
      <c r="BH18" s="46">
        <f>MH18*12*60/(PI() * 'Drive Train'!$F$15)/AL$6*ABS(AL18)</f>
        <v>1781.9743823220965</v>
      </c>
      <c r="BI18" s="46">
        <f>MI18*12*60/(PI() * 'Drive Train'!$F$15)/AM$6*ABS(AM18)</f>
        <v>1781.5957158354634</v>
      </c>
      <c r="BJ18" s="61">
        <f t="shared" si="62"/>
        <v>0.39999999999999997</v>
      </c>
      <c r="BK18" s="2">
        <f>IF(OR(KS17=1,AND($C$39=Motors!$C$31,OY17=1)),0,IF(NG18=0,-(CG17+$C$15)/($C$14-$C$15)*$C$12,($C$11*S18-AO18)/($C$11*S18)*$C$12*S18))</f>
        <v>0.9056684066506443</v>
      </c>
      <c r="BL18" s="2">
        <f>IF(OR(KT17=1,AND($C$39=Motors!$C$31,OZ17=1)),0,IF(NH18=0,-(CH17+$C$15)/($C$14-$C$15)*$C$12,($C$11*T18-AP18)/($C$11*T18)*$C$12*T18))</f>
        <v>1.6422333895382335</v>
      </c>
      <c r="BM18" s="2">
        <f>IF(OR(KU17=1,AND($C$39=Motors!$C$31,PA17=1)),0,IF(NI18=0,-(CI17+$C$15)/($C$14-$C$15)*$C$12,($C$11*U18-AQ18)/($C$11*U18)*$C$12*U18))</f>
        <v>1.5505892838635593</v>
      </c>
      <c r="BN18" s="2">
        <f>IF(OR(KV17=1,AND($C$39=Motors!$C$31,PB17=1)),0,IF(NJ18=0,-(CJ17+$C$15)/($C$14-$C$15)*$C$12,($C$11*V18-AR18)/($C$11*V18)*$C$12*V18))</f>
        <v>1.4256210927450199</v>
      </c>
      <c r="BO18" s="2">
        <f>IF(OR(KW17=1,AND($C$39=Motors!$C$31,PC17=1)),0,IF(NK18=0,-(CK17+$C$15)/($C$14-$C$15)*$C$12,($C$11*W18-AS18)/($C$11*W18)*$C$12*W18))</f>
        <v>1.271580700742917</v>
      </c>
      <c r="BP18" s="2">
        <f>IF(OR(KX17=1,AND($C$39=Motors!$C$31,PD17=1)),0,IF(NL18=0,-(CL17+$C$15)/($C$14-$C$15)*$C$12,($C$11*X18-AT18)/($C$11*X18)*$C$12*X18))</f>
        <v>1.0935884164316567</v>
      </c>
      <c r="BQ18" s="2">
        <f>IF(OR(KY17=1,AND($C$39=Motors!$C$31,PE17=1)),0,IF(NM18=0,-(CM17+$C$15)/($C$14-$C$15)*$C$12,($C$11*Y18-AU18)/($C$11*Y18)*$C$12*Y18))</f>
        <v>0.89738044150538787</v>
      </c>
      <c r="BR18" s="2">
        <f>IF(OR(KZ17=1,AND($C$39=Motors!$C$31,PF17=1)),0,IF(NN18=0,-(CN17+$C$15)/($C$14-$C$15)*$C$12,($C$11*Z18-AV18)/($C$11*Z18)*$C$12*Z18))</f>
        <v>0.78928692596692807</v>
      </c>
      <c r="BS18" s="2">
        <f>IF(OR(LA17=1,AND($C$39=Motors!$C$31,PG17=1)),0,IF(NO18=0,-(CO17+$C$15)/($C$14-$C$15)*$C$12,($C$11*AA18-AW18)/($C$11*AA18)*$C$12*AA18))</f>
        <v>0.70685511603411455</v>
      </c>
      <c r="BT18" s="2">
        <f>IF(OR(LB17=1,AND($C$39=Motors!$C$31,PH17=1)),0,IF(NP18=0,-(CP17+$C$15)/($C$14-$C$15)*$C$12,($C$11*AB18-AX18)/($C$11*AB18)*$C$12*AB18))</f>
        <v>0.63870836615118987</v>
      </c>
      <c r="BU18" s="2">
        <f>IF(OR(LC17=1,AND($C$39=Motors!$C$31,PI17=1)),0,IF(NQ18=0,-(CQ17+$C$15)/($C$14-$C$15)*$C$12,($C$11*AC18-AY18)/($C$11*AC18)*$C$12*AC18))</f>
        <v>0.58110148968011244</v>
      </c>
      <c r="BV18" s="2">
        <f>IF(OR(LD17=1,AND($C$39=Motors!$C$31,PJ17=1)),0,IF(NR18=0,-(CR17+$C$15)/($C$14-$C$15)*$C$12,($C$11*AD18-AZ18)/($C$11*AD18)*$C$12*AD18))</f>
        <v>1.5904802670790239</v>
      </c>
      <c r="BW18" s="2">
        <f>IF(OR(LE17=1,AND($C$39=Motors!$C$31,PK17=1)),0,IF(NS18=0,-(CS17+$C$15)/($C$14-$C$15)*$C$12,($C$11*AE18-BA18)/($C$11*AE18)*$C$12*AE18))</f>
        <v>1.4403251213281685</v>
      </c>
      <c r="BX18" s="2">
        <f>IF(OR(LF17=1,AND($C$39=Motors!$C$31,PL17=1)),0,IF(NT18=0,-(CT17+$C$15)/($C$14-$C$15)*$C$12,($C$11*AF18-BB18)/($C$11*AF18)*$C$12*AF18))</f>
        <v>1.2967663624099022</v>
      </c>
      <c r="BY18" s="2">
        <f>IF(OR(LG17=1,AND($C$39=Motors!$C$31,PM17=1)),0,IF(NU18=0,-(CU17+$C$15)/($C$14-$C$15)*$C$12,($C$11*AG18-BC18)/($C$11*AG18)*$C$12*AG18))</f>
        <v>1.1598039903242265</v>
      </c>
      <c r="BZ18" s="2">
        <f>IF(OR(LH17=1,AND($C$39=Motors!$C$31,PN17=1)),0,IF(NV18=0,-(CV17+$C$15)/($C$14-$C$15)*$C$12,($C$11*AH18-BD18)/($C$11*AH18)*$C$12*AH18))</f>
        <v>1.0294380050711402</v>
      </c>
      <c r="CA18" s="2">
        <f>IF(OR(LI17=1,AND($C$39=Motors!$C$31,PO17=1)),0,IF(NW18=0,-(CW17+$C$15)/($C$14-$C$15)*$C$12,($C$11*AI18-BE18)/($C$11*AI18)*$C$12*AI18))</f>
        <v>0.9056684066506443</v>
      </c>
      <c r="CB18" s="2">
        <f>IF(OR(LJ17=1,AND($C$39=Motors!$C$31,PP17=1)),0,IF(NX18=0,-(CX17+$C$15)/($C$14-$C$15)*$C$12,($C$11*AJ18-BF18)/($C$11*AJ18)*$C$12*AJ18))</f>
        <v>0.87822181328063142</v>
      </c>
      <c r="CC18" s="2">
        <f>IF(OR(LK17=1,AND($C$39=Motors!$C$31,PQ17=1)),0,IF(NY18=0,-(CY17+$C$15)/($C$14-$C$15)*$C$12,($C$11*AK18-BG18)/($C$11*AK18)*$C$12*AK18))</f>
        <v>0.88341562473497393</v>
      </c>
      <c r="CD18" s="2">
        <f>IF(OR(LL17=1,AND($C$39=Motors!$C$31,PR17=1)),0,IF(NZ18=0,-(CZ17+$C$15)/($C$14-$C$15)*$C$12,($C$11*AL18-BH18)/($C$11*AL18)*$C$12*AL18))</f>
        <v>0.88377258478624465</v>
      </c>
      <c r="CE18" s="2">
        <f>IF(OR(LM17=1,AND($C$39=Motors!$C$31,PS17=1)),0,IF(OA18=0,-(DA17+$C$15)/($C$14-$C$15)*$C$12,($C$11*AM18-BI18)/($C$11*AM18)*$C$12*AM18))</f>
        <v>0.88358478463435486</v>
      </c>
      <c r="CF18" s="61">
        <f t="shared" si="64"/>
        <v>0.39999999999999997</v>
      </c>
      <c r="CG18" s="57">
        <f>IF(AND(KS17=1,OY17=1),0,ABS(BK18/$C$12*($C$14-$C$15)+$C$15) *'Drive Train'!$AA$48 + CG17*(1-'Drive Train'!$AA$48))</f>
        <v>51.848064153715519</v>
      </c>
      <c r="CH18" s="57">
        <f>IF(AND(KT17=1,OZ17=1),0,ABS(BL18/$C$12*($C$14-$C$15)+$C$15) *'Drive Train'!$AA$48 + CH17*(1-'Drive Train'!$AA$48))</f>
        <v>91.779106023034927</v>
      </c>
      <c r="CI18" s="57">
        <f>IF(AND(KU17=1,PA17=1),0,ABS(BM18/$C$12*($C$14-$C$15)+$C$15) *'Drive Train'!$AA$48 + CI17*(1-'Drive Train'!$AA$48))</f>
        <v>86.810848359704991</v>
      </c>
      <c r="CJ18" s="57">
        <f>IF(AND(KV17=1,PB17=1),0,ABS(BN18/$C$12*($C$14-$C$15)+$C$15) *'Drive Train'!$AA$48 + CJ17*(1-'Drive Train'!$AA$48))</f>
        <v>80.036008138106965</v>
      </c>
      <c r="CK18" s="57">
        <f>IF(AND(KW17=1,PC17=1),0,ABS(BO18/$C$12*($C$14-$C$15)+$C$15) *'Drive Train'!$AA$48 + CK17*(1-'Drive Train'!$AA$48))</f>
        <v>71.68509072347733</v>
      </c>
      <c r="CL18" s="57">
        <f>IF(AND(KX17=1,PD17=1),0,ABS(BP18/$C$12*($C$14-$C$15)+$C$15) *'Drive Train'!$AA$48 + CL17*(1-'Drive Train'!$AA$48))</f>
        <v>62.035680932931477</v>
      </c>
      <c r="CM18" s="57">
        <f>IF(AND(KY17=1,PE17=1),0,ABS(BQ18/$C$12*($C$14-$C$15)+$C$15) *'Drive Train'!$AA$48 + CM17*(1-'Drive Train'!$AA$48))</f>
        <v>51.398752699987064</v>
      </c>
      <c r="CN18" s="57">
        <f>IF(AND(KZ17=1,PF17=1),0,ABS(BR18/$C$12*($C$14-$C$15)+$C$15) *'Drive Train'!$AA$48 + CN17*(1-'Drive Train'!$AA$48))</f>
        <v>45.538731120021602</v>
      </c>
      <c r="CO18" s="57">
        <f>IF(AND(LA17=1,PG17=1),0,ABS(BS18/$C$12*($C$14-$C$15)+$C$15) *'Drive Train'!$AA$48 + CO17*(1-'Drive Train'!$AA$48))</f>
        <v>41.069895198869347</v>
      </c>
      <c r="CP18" s="57">
        <f>IF(AND(LB17=1,PH17=1),0,ABS(BT18/$C$12*($C$14-$C$15)+$C$15) *'Drive Train'!$AA$48 + CP17*(1-'Drive Train'!$AA$48))</f>
        <v>37.375488342647138</v>
      </c>
      <c r="CQ18" s="57">
        <f>IF(AND(LC17=1,PI17=1),0,ABS(BU18/$C$12*($C$14-$C$15)+$C$15) *'Drive Train'!$AA$48 + CQ17*(1-'Drive Train'!$AA$48))</f>
        <v>34.252474555989345</v>
      </c>
      <c r="CR18" s="57">
        <f>IF(AND(LD17=1,PJ17=1),0,ABS(BV18/$C$12*($C$14-$C$15)+$C$15) *'Drive Train'!$AA$48 + CR17*(1-'Drive Train'!$AA$48))</f>
        <v>88.973438976951499</v>
      </c>
      <c r="CS18" s="57">
        <f>IF(AND(LE17=1,PK17=1),0,ABS(BW18/$C$12*($C$14-$C$15)+$C$15) *'Drive Train'!$AA$48 + CS17*(1-'Drive Train'!$AA$48))</f>
        <v>80.833150541889921</v>
      </c>
      <c r="CT18" s="57">
        <f>IF(AND(LF17=1,PL17=1),0,ABS(BX18/$C$12*($C$14-$C$15)+$C$15) *'Drive Train'!$AA$48 + CT17*(1-'Drive Train'!$AA$48))</f>
        <v>73.050468842035514</v>
      </c>
      <c r="CU18" s="57">
        <f>IF(AND(LG17=1,PM17=1),0,ABS(BY18/$C$12*($C$14-$C$15)+$C$15) *'Drive Train'!$AA$48 + CU17*(1-'Drive Train'!$AA$48))</f>
        <v>65.625393877388333</v>
      </c>
      <c r="CV18" s="57">
        <f>IF(AND(LH17=1,PN17=1),0,ABS(BZ18/$C$12*($C$14-$C$15)+$C$15) *'Drive Train'!$AA$48 + CV17*(1-'Drive Train'!$AA$48))</f>
        <v>58.557925647948316</v>
      </c>
      <c r="CW18" s="57">
        <f>IF(AND(LI17=1,PO17=1),0,ABS(CA18/$C$12*($C$14-$C$15)+$C$15) *'Drive Train'!$AA$48 + CW17*(1-'Drive Train'!$AA$48))</f>
        <v>51.848064153715519</v>
      </c>
      <c r="CX18" s="57">
        <f>IF(AND(LJ17=1,PP17=1),0,ABS(CB18/$C$12*($C$14-$C$15)+$C$15) *'Drive Train'!$AA$48 + CX17*(1-'Drive Train'!$AA$48))</f>
        <v>50.360115236117537</v>
      </c>
      <c r="CY18" s="57">
        <f>IF(AND(LK17=1,PQ17=1),0,ABS(CC18/$C$12*($C$14-$C$15)+$C$15) *'Drive Train'!$AA$48 + CY17*(1-'Drive Train'!$AA$48))</f>
        <v>50.641684829382264</v>
      </c>
      <c r="CZ18" s="57">
        <f>IF(AND(LL17=1,PR17=1),0,ABS(CD18/$C$12*($C$14-$C$15)+$C$15) *'Drive Train'!$AA$48 + CZ17*(1-'Drive Train'!$AA$48))</f>
        <v>50.661036532333284</v>
      </c>
      <c r="DA18" s="57">
        <f>IF(AND(LM17=1,PS17=1),0,ABS(CE18/$C$12*($C$14-$C$15)+$C$15) *'Drive Train'!$AA$48 + DA17*(1-'Drive Train'!$AA$48))</f>
        <v>50.650855413352069</v>
      </c>
      <c r="DB18" s="61">
        <f t="shared" si="115"/>
        <v>0.39999999999999997</v>
      </c>
      <c r="DC18" s="57">
        <f t="shared" si="65"/>
        <v>50</v>
      </c>
      <c r="DD18" s="57">
        <f t="shared" si="66"/>
        <v>50</v>
      </c>
      <c r="DE18" s="57">
        <f t="shared" si="67"/>
        <v>50</v>
      </c>
      <c r="DF18" s="57">
        <f t="shared" si="68"/>
        <v>50</v>
      </c>
      <c r="DG18" s="57">
        <f t="shared" si="69"/>
        <v>50</v>
      </c>
      <c r="DH18" s="57">
        <f t="shared" si="70"/>
        <v>50</v>
      </c>
      <c r="DI18" s="57">
        <f t="shared" si="71"/>
        <v>50</v>
      </c>
      <c r="DJ18" s="57">
        <f t="shared" si="72"/>
        <v>45.538731120021602</v>
      </c>
      <c r="DK18" s="57">
        <f t="shared" si="73"/>
        <v>41.069895198869347</v>
      </c>
      <c r="DL18" s="57">
        <f t="shared" si="74"/>
        <v>37.375488342647138</v>
      </c>
      <c r="DM18" s="57">
        <f t="shared" si="75"/>
        <v>34.252474555989345</v>
      </c>
      <c r="DN18" s="57">
        <f t="shared" si="76"/>
        <v>25</v>
      </c>
      <c r="DO18" s="57">
        <f t="shared" si="77"/>
        <v>30</v>
      </c>
      <c r="DP18" s="57">
        <f t="shared" si="78"/>
        <v>35</v>
      </c>
      <c r="DQ18" s="57">
        <f t="shared" si="79"/>
        <v>40</v>
      </c>
      <c r="DR18" s="57">
        <f t="shared" si="80"/>
        <v>45</v>
      </c>
      <c r="DS18" s="57">
        <f t="shared" si="81"/>
        <v>50</v>
      </c>
      <c r="DT18" s="57">
        <f t="shared" si="82"/>
        <v>50.360115236117537</v>
      </c>
      <c r="DU18" s="57">
        <f t="shared" si="83"/>
        <v>50.641684829382264</v>
      </c>
      <c r="DV18" s="57">
        <f t="shared" si="84"/>
        <v>50.661036532333284</v>
      </c>
      <c r="DW18" s="57">
        <f t="shared" si="85"/>
        <v>50.650855413352069</v>
      </c>
      <c r="DX18" s="61">
        <f t="shared" si="116"/>
        <v>0.39999999999999997</v>
      </c>
      <c r="DY18" s="2">
        <f>IF(OY18=0,($C$23/0.4536*IF(ISNA(MK17),'Drive Train'!$F$16,'Drive Train'!$F$17)*4.448*$C$24/$C$26*$C$25*S$6)*SIGN(BK18),BK18)</f>
        <v>0.89350858180984372</v>
      </c>
      <c r="DZ18" s="2">
        <f>IF(OZ18=0,($C$23/0.4536*IF(ISNA(ML17),'Drive Train'!$F$16,'Drive Train'!$F$17)*4.448*$C$24/$C$26*$C$25*T$6)*SIGN(BL18),BL18)</f>
        <v>3.1911020778922987</v>
      </c>
      <c r="EA18" s="2">
        <f>IF(PA18=0,($C$23/0.4536*IF(ISNA(MM17),'Drive Train'!$F$16,'Drive Train'!$F$17)*4.448*$C$24/$C$26*$C$25*U$6)*SIGN(BM18),BM18)</f>
        <v>2.1014574659290748</v>
      </c>
      <c r="EB18" s="2">
        <f>IF(PB18=0,($C$23/0.4536*IF(ISNA(MN17),'Drive Train'!$F$16,'Drive Train'!$F$17)*4.448*$C$24/$C$26*$C$25*V$6)*SIGN(BN18),BN18)</f>
        <v>1.5665410200562195</v>
      </c>
      <c r="EC18" s="2">
        <f>IF(PC18=0,($C$23/0.4536*IF(ISNA(MO17),'Drive Train'!$F$16,'Drive Train'!$F$17)*4.448*$C$24/$C$26*$C$25*W$6)*SIGN(BO18),BO18)</f>
        <v>1.248692117436117</v>
      </c>
      <c r="ED18" s="2">
        <f>IF(PD18=0,($C$23/0.4536*IF(ISNA(MP17),'Drive Train'!$F$16,'Drive Train'!$F$17)*4.448*$C$24/$C$26*$C$25*X$6)*SIGN(BP18),BP18)</f>
        <v>1.0380693506396637</v>
      </c>
      <c r="EE18" s="2">
        <f>IF(PE18=0,($C$23/0.4536*IF(ISNA(MQ17),'Drive Train'!$F$16,'Drive Train'!$F$17)*4.448*$C$24/$C$26*$C$25*Y$6)*SIGN(BQ18),BQ18)</f>
        <v>0.88824490827929981</v>
      </c>
      <c r="EF18" s="2">
        <f>IF(PF18=0,($C$23/0.4536*IF(ISNA(MR17),'Drive Train'!$F$16,'Drive Train'!$F$17)*4.448*$C$24/$C$26*$C$25*Z$6)*SIGN(BR18),BR18)</f>
        <v>0.62097121515742049</v>
      </c>
      <c r="EG18" s="2">
        <f>IF(PG18=0,($C$23/0.4536*IF(ISNA(MS17),'Drive Train'!$F$16,'Drive Train'!$F$17)*4.448*$C$24/$C$26*$C$25*AA$6)*SIGN(BS18),BS18)</f>
        <v>0.68927804882473664</v>
      </c>
      <c r="EH18" s="2">
        <f>IF(PH18=0,($C$23/0.4536*IF(ISNA(MT17),'Drive Train'!$F$16,'Drive Train'!$F$17)*4.448*$C$24/$C$26*$C$25*AB$6)*SIGN(BT18),BT18)</f>
        <v>0.61985436045389986</v>
      </c>
      <c r="EI18" s="2">
        <f>IF(PI18=0,($C$23/0.4536*IF(ISNA(MU17),'Drive Train'!$F$16,'Drive Train'!$F$17)*4.448*$C$24/$C$26*$C$25*AC$6)*SIGN(BU18),BU18)</f>
        <v>0.56313566080452337</v>
      </c>
      <c r="EJ18" s="2">
        <f>IF(PJ18=0,($C$23/0.4536*IF(ISNA(MV17),'Drive Train'!$F$16,'Drive Train'!$F$17)*4.448*$C$24/$C$26*$C$25*AD$6)*SIGN(BV18),BV18)</f>
        <v>0.89350858180984372</v>
      </c>
      <c r="EK18" s="2">
        <f>IF(PK18=0,($C$23/0.4536*IF(ISNA(MW17),'Drive Train'!$F$16,'Drive Train'!$F$17)*4.448*$C$24/$C$26*$C$25*AE$6)*SIGN(BW18),BW18)</f>
        <v>0.89350858180984372</v>
      </c>
      <c r="EL18" s="2">
        <f>IF(PL18=0,($C$23/0.4536*IF(ISNA(MX17),'Drive Train'!$F$16,'Drive Train'!$F$17)*4.448*$C$24/$C$26*$C$25*AF$6)*SIGN(BX18),BX18)</f>
        <v>0.89350858180984372</v>
      </c>
      <c r="EM18" s="2">
        <f>IF(PM18=0,($C$23/0.4536*IF(ISNA(MY17),'Drive Train'!$F$16,'Drive Train'!$F$17)*4.448*$C$24/$C$26*$C$25*AG$6)*SIGN(BY18),BY18)</f>
        <v>0.89350858180984372</v>
      </c>
      <c r="EN18" s="2">
        <f>IF(PN18=0,($C$23/0.4536*IF(ISNA(MZ17),'Drive Train'!$F$16,'Drive Train'!$F$17)*4.448*$C$24/$C$26*$C$25*AH$6)*SIGN(BZ18),BZ18)</f>
        <v>0.89350858180984372</v>
      </c>
      <c r="EO18" s="2">
        <f>IF(PO18=0,($C$23/0.4536*IF(ISNA(NA17),'Drive Train'!$F$16,'Drive Train'!$F$17)*4.448*$C$24/$C$26*$C$25*AI$6)*SIGN(CA18),CA18)</f>
        <v>0.89350858180984372</v>
      </c>
      <c r="EP18" s="2">
        <f>IF(PP18=0,($C$23/0.4536*IF(ISNA(NB17),'Drive Train'!$F$16,'Drive Train'!$F$17)*4.448*$C$24/$C$26*$C$25*AJ$6)*SIGN(CB18),CB18)</f>
        <v>0.71480686544787508</v>
      </c>
      <c r="EQ18" s="2">
        <f>IF(PQ18=0,($C$23/0.4536*IF(ISNA(NC17),'Drive Train'!$F$16,'Drive Train'!$F$17)*4.448*$C$24/$C$26*$C$25*AK$6)*SIGN(CC18),CC18)</f>
        <v>0.71480686544787508</v>
      </c>
      <c r="ER18" s="2">
        <f>IF(PR18=0,($C$23/0.4536*IF(ISNA(ND17),'Drive Train'!$F$16,'Drive Train'!$F$17)*4.448*$C$24/$C$26*$C$25*AL$6)*SIGN(CD18),CD18)</f>
        <v>0.71480686544787508</v>
      </c>
      <c r="ES18" s="2">
        <f>IF(PS18=0,($C$23/0.4536*IF(ISNA(NE17),'Drive Train'!$F$16,'Drive Train'!$F$17)*4.448*$C$24/$C$26*$C$25*AM$6)*SIGN(CE18),CE18)</f>
        <v>0.71480686544787508</v>
      </c>
      <c r="ET18" s="61">
        <f t="shared" si="87"/>
        <v>0.39999999999999997</v>
      </c>
      <c r="EU18" s="260">
        <f>MAX(MIN(IF(AND(OY17=1,NG18&lt;0),-1,1)*(DC18-$C$15)/($C$14-$C$15)*$C$12-$C$33*LO18/AO$6 -  OY17*$C$33,DY17),MAX(EU$8:EU17)*-1)</f>
        <v>0.63294774862475478</v>
      </c>
      <c r="EV18" s="260">
        <f>MAX(MIN(IF(AND(OZ17=1,NH18&lt;0),-1,1)*(DD18-$C$15)/($C$14-$C$15)*$C$12-$C$33*LP18/AP$6 -  OZ17*$C$33,DZ17),MAX(EV$8:EV17)*-1)</f>
        <v>0.85033620358966255</v>
      </c>
      <c r="EW18" s="260">
        <f>MAX(MIN(IF(AND(PA17=1,NI18&lt;0),-1,1)*(DE18-$C$15)/($C$14-$C$15)*$C$12-$C$33*LQ18/AQ$6 -  PA17*$C$33,EA17),MAX(EW$8:EW17)*-1)</f>
        <v>0.82328852822888776</v>
      </c>
      <c r="EX18" s="260">
        <f>MAX(MIN(IF(AND(PB17=1,NJ18&lt;0),-1,1)*(DF18-$C$15)/($C$14-$C$15)*$C$12-$C$33*LR18/AR$6 -  PB17*$C$33,EB17),MAX(EX$8:EX17)*-1)</f>
        <v>0.78640564264761026</v>
      </c>
      <c r="EY18" s="260">
        <f>MAX(MIN(IF(AND(PC17=1,NK18&lt;0),-1,1)*(DG18-$C$15)/($C$14-$C$15)*$C$12-$C$33*LS18/AS$6 -  PC17*$C$33,EC17),MAX(EY$8:EY17)*-1)</f>
        <v>0.74094244035384005</v>
      </c>
      <c r="EZ18" s="260">
        <f>MAX(MIN(IF(AND(PD17=1,NL18&lt;0),-1,1)*(DH18-$C$15)/($C$14-$C$15)*$C$12-$C$33*LT18/AT$6 -  PD17*$C$33,ED17),MAX(EZ$8:EZ17)*-1)</f>
        <v>0.68841011994619894</v>
      </c>
      <c r="FA18" s="260">
        <f>MAX(MIN(IF(AND(PE17=1,NM18&lt;0),-1,1)*(DI18-$C$15)/($C$14-$C$15)*$C$12-$C$33*LU18/AU$6 -  PE17*$C$33,EE17),MAX(FA$8:FA17)*-1)</f>
        <v>0.63050165360314914</v>
      </c>
      <c r="FB18" s="260">
        <f>MAX(MIN(IF(AND(PF17=1,NN18&lt;0),-1,1)*(DJ18-$C$15)/($C$14-$C$15)*$C$12-$C$33*LV18/AV$6 -  PF17*$C$33,EF17),MAX(FB$8:FB17)*-1)</f>
        <v>0.51630690034599724</v>
      </c>
      <c r="FC18" s="260">
        <f>MAX(MIN(IF(AND(PG17=1,NO18&lt;0),-1,1)*(DK18-$C$15)/($C$14-$C$15)*$C$12-$C$33*LW18/AW$6 -  PG17*$C$33,EG17),MAX(FC$8:FC17)*-1)</f>
        <v>0.40203915483296609</v>
      </c>
      <c r="FD18" s="260">
        <f>MAX(MIN(IF(AND(PH17=1,NP18&lt;0),-1,1)*(DL18-$C$15)/($C$14-$C$15)*$C$12-$C$33*LX18/AX$6 -  PH17*$C$33,EH17),MAX(FD$8:FD17)*-1)</f>
        <v>0.3045459216448056</v>
      </c>
      <c r="FE18" s="260">
        <f>MAX(MIN(IF(AND(PI17=1,NQ18&lt;0),-1,1)*(DM18-$C$15)/($C$14-$C$15)*$C$12-$C$33*LY18/AY$6 -  PI17*$C$33,EI17),MAX(FE$8:FE17)*-1)</f>
        <v>0.22074152478782244</v>
      </c>
      <c r="FF18" s="260">
        <f>MAX(MIN(IF(AND(PJ17=1,NR18&lt;0),-1,1)*(DN18-$C$15)/($C$14-$C$15)*$C$12-$C$33*LZ18/AZ$6 -  PJ17*$C$33,EJ17),MAX(FF$8:FF17)*-1)</f>
        <v>0.29805830373805786</v>
      </c>
      <c r="FG18" s="260">
        <f>MAX(MIN(IF(AND(PK17=1,NS18&lt;0),-1,1)*(DO18-$C$15)/($C$14-$C$15)*$C$12-$C$33*MA18/BA$6 -  PK17*$C$33,EK17),MAX(FG$8:FG17)*-1)</f>
        <v>0.36503619271539728</v>
      </c>
      <c r="FH18" s="260">
        <f>MAX(MIN(IF(AND(PL17=1,NT18&lt;0),-1,1)*(DP18-$C$15)/($C$14-$C$15)*$C$12-$C$33*MB18/BB$6 -  PL17*$C$33,EL17),MAX(FH$8:FH17)*-1)</f>
        <v>0.4320140816927367</v>
      </c>
      <c r="FI18" s="260">
        <f>MAX(MIN(IF(AND(PM17=1,NU18&lt;0),-1,1)*(DQ18-$C$15)/($C$14-$C$15)*$C$12-$C$33*MC18/BC$6 -  PM17*$C$33,EM17),MAX(FI$8:FI17)*-1)</f>
        <v>0.49899197067007595</v>
      </c>
      <c r="FJ18" s="260">
        <f>MAX(MIN(IF(AND(PN17=1,NV18&lt;0),-1,1)*(DR18-$C$15)/($C$14-$C$15)*$C$12-$C$33*MD18/BD$6 -  PN17*$C$33,EN17),MAX(FJ$8:FJ17)*-1)</f>
        <v>0.56596985964741542</v>
      </c>
      <c r="FK18" s="260">
        <f>MAX(MIN(IF(AND(PO17=1,NW18&lt;0),-1,1)*(DS18-$C$15)/($C$14-$C$15)*$C$12-$C$33*ME18/BE$6 -  PO17*$C$33,EO17),MAX(FK$8:FK17)*-1)</f>
        <v>0.63294774862475478</v>
      </c>
      <c r="FL18" s="260">
        <f>MAX(MIN(IF(AND(PP17=1,NX18&lt;0),-1,1)*(DT18-$C$15)/($C$14-$C$15)*$C$12-$C$33*MF18/BF$6 -  PP17*$C$33,EP17),MAX(FL$8:FL17)*-1)</f>
        <v>0.64107700337827844</v>
      </c>
      <c r="FM18" s="260">
        <f>MAX(MIN(IF(AND(PQ17=1,NY18&lt;0),-1,1)*(DU18-$C$15)/($C$14-$C$15)*$C$12-$C$33*MG18/BG$6 -  PQ17*$C$33,EQ17),MAX(FM$8:FM17)*-1)</f>
        <v>0.64627081483262083</v>
      </c>
      <c r="FN18" s="260">
        <f>MAX(MIN(IF(AND(PR17=1,NZ18&lt;0),-1,1)*(DV18-$C$15)/($C$14-$C$15)*$C$12-$C$33*MH18/BH$6 -  PR17*$C$33,ER17),MAX(FN$8:FN17)*-1)</f>
        <v>0.64662777488389156</v>
      </c>
      <c r="FO18" s="260">
        <f>MAX(MIN(IF(AND(PS17=1,OA18&lt;0),-1,1)*(DW18-$C$15)/($C$14-$C$15)*$C$12-$C$33*MI18/BI$6 -  PS17*$C$33,ES17),MAX(FO$8:FO17)*-1)</f>
        <v>0.64643997473200199</v>
      </c>
      <c r="FP18" s="61">
        <f t="shared" si="117"/>
        <v>0.39999999999999997</v>
      </c>
      <c r="FQ18" s="261">
        <f>IF(AND(KS18=1,OY18=1),0,MIN((ABS(($C$14-$C$15)*EU18/$C$12/$C$25)+$C$15)/$C$25,DC18))</f>
        <v>50</v>
      </c>
      <c r="FR18" s="261">
        <f>IF(AND(KT18=1,OZ18=1),0,MIN((ABS(($C$14-$C$15)*EV18/$C$12/$C$25)+$C$15)/$C$25,DD18))</f>
        <v>50</v>
      </c>
      <c r="FS18" s="261">
        <f>IF(AND(KU18=1,PA18=1),0,MIN((ABS(($C$14-$C$15)*EW18/$C$12/$C$25)+$C$15)/$C$25,DE18))</f>
        <v>50</v>
      </c>
      <c r="FT18" s="261">
        <f>IF(AND(KV18=1,PB18=1),0,MIN((ABS(($C$14-$C$15)*EX18/$C$12/$C$25)+$C$15)/$C$25,DF18))</f>
        <v>50</v>
      </c>
      <c r="FU18" s="261">
        <f>IF(AND(KW18=1,PC18=1),0,MIN((ABS(($C$14-$C$15)*EY18/$C$12/$C$25)+$C$15)/$C$25,DG18))</f>
        <v>50</v>
      </c>
      <c r="FV18" s="261">
        <f>IF(AND(KX18=1,PD18=1),0,MIN((ABS(($C$14-$C$15)*EZ18/$C$12/$C$25)+$C$15)/$C$25,DH18))</f>
        <v>50</v>
      </c>
      <c r="FW18" s="261">
        <f>IF(AND(KY18=1,PE18=1),0,MIN((ABS(($C$14-$C$15)*FA18/$C$12/$C$25)+$C$15)/$C$25,DI18))</f>
        <v>50</v>
      </c>
      <c r="FX18" s="261">
        <f>IF(AND(KZ18=1,PF18=1),0,MIN((ABS(($C$14-$C$15)*FB18/$C$12/$C$25)+$C$15)/$C$25,DJ18))</f>
        <v>45.538731120021602</v>
      </c>
      <c r="FY18" s="261">
        <f>IF(AND(LA18=1,PG18=1),0,MIN((ABS(($C$14-$C$15)*FC18/$C$12/$C$25)+$C$15)/$C$25,DK18))</f>
        <v>38.39696148353017</v>
      </c>
      <c r="FZ18" s="261">
        <f>IF(AND(LB18=1,PH18=1),0,MIN((ABS(($C$14-$C$15)*FD18/$C$12/$C$25)+$C$15)/$C$25,DL18))</f>
        <v>29.929724091778873</v>
      </c>
      <c r="GA18" s="261">
        <f>IF(AND(LC18=1,PI18=1),0,MIN((ABS(($C$14-$C$15)*FE18/$C$12/$C$25)+$C$15)/$C$25,DM18))</f>
        <v>22.651355127533815</v>
      </c>
      <c r="GB18" s="261">
        <f>IF(AND(LD18=1,PJ18=1),0,MIN((ABS(($C$14-$C$15)*FF18/$C$12/$C$25)+$C$15)/$C$25,DN18))</f>
        <v>25</v>
      </c>
      <c r="GC18" s="261">
        <f>IF(AND(LE18=1,PK18=1),0,MIN((ABS(($C$14-$C$15)*FG18/$C$12/$C$25)+$C$15)/$C$25,DO18))</f>
        <v>30</v>
      </c>
      <c r="GD18" s="261">
        <f>IF(AND(LF18=1,PL18=1),0,MIN((ABS(($C$14-$C$15)*FH18/$C$12/$C$25)+$C$15)/$C$25,DP18))</f>
        <v>35</v>
      </c>
      <c r="GE18" s="261">
        <f>IF(AND(LG18=1,PM18=1),0,MIN((ABS(($C$14-$C$15)*FI18/$C$12/$C$25)+$C$15)/$C$25,DQ18))</f>
        <v>40</v>
      </c>
      <c r="GF18" s="261">
        <f>IF(AND(LH18=1,PN18=1),0,MIN((ABS(($C$14-$C$15)*FJ18/$C$12/$C$25)+$C$15)/$C$25,DR18))</f>
        <v>45</v>
      </c>
      <c r="GG18" s="261">
        <f>IF(AND(LI18=1,PO18=1),0,MIN((ABS(($C$14-$C$15)*FK18/$C$12/$C$25)+$C$15)/$C$25,DS18))</f>
        <v>50</v>
      </c>
      <c r="GH18" s="261">
        <f>IF(AND(LJ18=1,PP18=1),0,MIN((ABS(($C$14-$C$15)*FL18/$C$12/$C$25)+$C$15)/$C$25,DT18))</f>
        <v>50.360115236117537</v>
      </c>
      <c r="GI18" s="261">
        <f>IF(AND(LK18=1,PQ18=1),0,MIN((ABS(($C$14-$C$15)*FM18/$C$12/$C$25)+$C$15)/$C$25,DU18))</f>
        <v>50.641684829382264</v>
      </c>
      <c r="GJ18" s="261">
        <f>IF(AND(LL18=1,PR18=1),0,MIN((ABS(($C$14-$C$15)*FN18/$C$12/$C$25)+$C$15)/$C$25,DV18))</f>
        <v>50.661036532333284</v>
      </c>
      <c r="GK18" s="261">
        <f>IF(AND(LM18=1,PS18=1),0,MIN((ABS(($C$14-$C$15)*FO18/$C$12/$C$25)+$C$15)/$C$25,DW18))</f>
        <v>50.650855413352069</v>
      </c>
      <c r="GL18" s="61">
        <f t="shared" si="118"/>
        <v>0.39999999999999997</v>
      </c>
      <c r="GM18" s="57">
        <f>IF(AND(KS17=1,OY17=1),0,EU18*$C$26/S$6/$C$24/$C$23*3.39*$C$25)</f>
        <v>14.699172044499406</v>
      </c>
      <c r="GN18" s="57">
        <f>IF(AND(KT17=1,OZ17=1),0,EV18*$C$26/T$6/$C$24/$C$23*3.39*$C$25)</f>
        <v>5.5293453373187047</v>
      </c>
      <c r="GO18" s="57">
        <f>IF(AND(KU17=1,PA17=1),0,EW18*$C$26/U$6/$C$24/$C$23*3.39*$C$25)</f>
        <v>8.1293383849188476</v>
      </c>
      <c r="GP18" s="57">
        <f>IF(AND(KV17=1,PB17=1),0,EX18*$C$26/V$6/$C$24/$C$23*3.39*$C$25)</f>
        <v>10.416662453876102</v>
      </c>
      <c r="GQ18" s="57">
        <f>IF(AND(KW17=1,PC17=1),0,EY18*$C$26/W$6/$C$24/$C$23*3.39*$C$25)</f>
        <v>12.312687099713106</v>
      </c>
      <c r="GR18" s="57">
        <f>IF(AND(KX17=1,PD17=1),0,EZ18*$C$26/X$6/$C$24/$C$23*3.39*$C$25)</f>
        <v>13.760829669834759</v>
      </c>
      <c r="GS18" s="57">
        <f>IF(AND(KY17=1,PE17=1),0,FA18*$C$26/Y$6/$C$24/$C$23*3.39*$C$25)</f>
        <v>14.729135077923591</v>
      </c>
      <c r="GT18" s="57">
        <f>IF(AND(KZ17=1,PF17=1),0,FB18*$C$26/Z$6/$C$24/$C$23*3.39*$C$25)</f>
        <v>13.802259516761929</v>
      </c>
      <c r="GU18" s="57">
        <f>IF(AND(LA17=1,PG17=1),0,FC18*$C$26/AA$6/$C$24/$C$23*3.39*$C$25)</f>
        <v>12.103128525598146</v>
      </c>
      <c r="GV18" s="57">
        <f>IF(AND(LB17=1,PH17=1),0,FD18*$C$26/AB$6/$C$24/$C$23*3.39*$C$25)</f>
        <v>10.194991524289426</v>
      </c>
      <c r="GW18" s="57">
        <f>IF(AND(LC17=1,PI17=1),0,FE18*$C$26/AC$6/$C$24/$C$23*3.39*$C$25)</f>
        <v>8.1338236047717736</v>
      </c>
      <c r="GX18" s="57">
        <f>IF(AND(LD17=1,PJ17=1),0,FF18*$C$26/AD$6/$C$24/$C$23*3.39*$C$25)</f>
        <v>6.9219146374352434</v>
      </c>
      <c r="GY18" s="57">
        <f>IF(AND(LE17=1,PK17=1),0,FG18*$C$26/AE$6/$C$24/$C$23*3.39*$C$25)</f>
        <v>8.4773661188480762</v>
      </c>
      <c r="GZ18" s="57">
        <f>IF(AND(LF17=1,PL17=1),0,FH18*$C$26/AF$6/$C$24/$C$23*3.39*$C$25)</f>
        <v>10.032817600260911</v>
      </c>
      <c r="HA18" s="57">
        <f>IF(AND(LG17=1,PM17=1),0,FI18*$C$26/AG$6/$C$24/$C$23*3.39*$C$25)</f>
        <v>11.588269081673738</v>
      </c>
      <c r="HB18" s="57">
        <f>IF(AND(LH17=1,PN17=1),0,FJ18*$C$26/AH$6/$C$24/$C$23*3.39*$C$25)</f>
        <v>13.143720563086577</v>
      </c>
      <c r="HC18" s="57">
        <f>IF(AND(LI17=1,PO17=1),0,FK18*$C$26/AI$6/$C$24/$C$23*3.39*$C$25)</f>
        <v>14.699172044499406</v>
      </c>
      <c r="HD18" s="57">
        <f>IF(AND(LJ17=1,PP17=1),0,FL18*$C$26/AJ$6/$C$24/$C$23*3.39*$C$25)</f>
        <v>14.887960636409623</v>
      </c>
      <c r="HE18" s="57">
        <f>IF(AND(LK17=1,PQ17=1),0,FM18*$C$26/AK$6/$C$24/$C$23*3.39*$C$25)</f>
        <v>15.008578378237363</v>
      </c>
      <c r="HF18" s="57">
        <f>IF(AND(LL17=1,PR17=1),0,FN18*$C$26/AL$6/$C$24/$C$23*3.39*$C$25)</f>
        <v>15.016868189233676</v>
      </c>
      <c r="HG18" s="57">
        <f>IF(AND(LM17=1,PS17=1),0,FO18*$C$26/AM$6/$C$24/$C$23*3.39*$C$25)</f>
        <v>15.012506839108639</v>
      </c>
      <c r="HH18" s="61">
        <f t="shared" si="119"/>
        <v>0.39999999999999997</v>
      </c>
      <c r="HI18" s="57">
        <f t="shared" si="120"/>
        <v>14.699172044499406</v>
      </c>
      <c r="HJ18" s="57">
        <f t="shared" si="121"/>
        <v>5.5293453373187047</v>
      </c>
      <c r="HK18" s="57">
        <f t="shared" si="122"/>
        <v>8.1293383849188476</v>
      </c>
      <c r="HL18" s="57">
        <f t="shared" si="123"/>
        <v>10.416662453876102</v>
      </c>
      <c r="HM18" s="57">
        <f t="shared" si="124"/>
        <v>12.312687099713106</v>
      </c>
      <c r="HN18" s="57">
        <f t="shared" si="125"/>
        <v>13.760829669834759</v>
      </c>
      <c r="HO18" s="57">
        <f t="shared" si="126"/>
        <v>14.729135077923591</v>
      </c>
      <c r="HP18" s="57">
        <f t="shared" si="127"/>
        <v>13.802259516761929</v>
      </c>
      <c r="HQ18" s="57">
        <f t="shared" si="128"/>
        <v>12.103128525598146</v>
      </c>
      <c r="HR18" s="57">
        <f t="shared" si="129"/>
        <v>10.194991524289426</v>
      </c>
      <c r="HS18" s="57">
        <f t="shared" si="130"/>
        <v>8.1338236047717736</v>
      </c>
      <c r="HT18" s="57">
        <f t="shared" si="131"/>
        <v>6.9219146374352434</v>
      </c>
      <c r="HU18" s="57">
        <f t="shared" si="132"/>
        <v>8.4773661188480762</v>
      </c>
      <c r="HV18" s="57">
        <f t="shared" si="133"/>
        <v>10.032817600260911</v>
      </c>
      <c r="HW18" s="57">
        <f t="shared" si="134"/>
        <v>11.588269081673738</v>
      </c>
      <c r="HX18" s="57">
        <f t="shared" si="135"/>
        <v>13.143720563086577</v>
      </c>
      <c r="HY18" s="57">
        <f t="shared" si="136"/>
        <v>14.699172044499406</v>
      </c>
      <c r="HZ18" s="57">
        <f t="shared" si="137"/>
        <v>14.887960636409623</v>
      </c>
      <c r="IA18" s="57">
        <f t="shared" si="138"/>
        <v>15.008578378237363</v>
      </c>
      <c r="IB18" s="57">
        <f t="shared" si="139"/>
        <v>15.016868189233676</v>
      </c>
      <c r="IC18" s="57">
        <f t="shared" si="140"/>
        <v>15.012506839108639</v>
      </c>
      <c r="ID18" s="61">
        <f t="shared" si="141"/>
        <v>0.39999999999999997</v>
      </c>
      <c r="IE18" s="57">
        <f t="shared" si="142"/>
        <v>8.82</v>
      </c>
      <c r="IF18" s="57">
        <f t="shared" si="143"/>
        <v>8.82</v>
      </c>
      <c r="IG18" s="57">
        <f t="shared" si="144"/>
        <v>8.82</v>
      </c>
      <c r="IH18" s="57">
        <f t="shared" si="145"/>
        <v>8.82</v>
      </c>
      <c r="II18" s="57">
        <f t="shared" si="146"/>
        <v>8.82</v>
      </c>
      <c r="IJ18" s="57">
        <f t="shared" si="147"/>
        <v>8.82</v>
      </c>
      <c r="IK18" s="57">
        <f t="shared" si="148"/>
        <v>8.82</v>
      </c>
      <c r="IL18" s="57">
        <f t="shared" si="149"/>
        <v>8.82</v>
      </c>
      <c r="IM18" s="57">
        <f t="shared" si="150"/>
        <v>9.1492339562101481</v>
      </c>
      <c r="IN18" s="57">
        <f t="shared" si="151"/>
        <v>9.6796276177750844</v>
      </c>
      <c r="IO18" s="57">
        <f t="shared" si="152"/>
        <v>10.391488369653812</v>
      </c>
      <c r="IP18" s="57">
        <f t="shared" si="153"/>
        <v>10.52</v>
      </c>
      <c r="IQ18" s="57">
        <f t="shared" si="154"/>
        <v>10.18</v>
      </c>
      <c r="IR18" s="57">
        <f t="shared" si="155"/>
        <v>9.84</v>
      </c>
      <c r="IS18" s="57">
        <f t="shared" si="156"/>
        <v>9.5</v>
      </c>
      <c r="IT18" s="57">
        <f t="shared" si="157"/>
        <v>9.16</v>
      </c>
      <c r="IU18" s="57">
        <f t="shared" si="158"/>
        <v>8.82</v>
      </c>
      <c r="IV18" s="57">
        <f t="shared" si="159"/>
        <v>8.5054033519109424</v>
      </c>
      <c r="IW18" s="57">
        <f t="shared" si="160"/>
        <v>8.5557043814286882</v>
      </c>
      <c r="IX18" s="57">
        <f t="shared" si="161"/>
        <v>8.5591614684318404</v>
      </c>
      <c r="IY18" s="57">
        <f t="shared" si="162"/>
        <v>8.5573426613637196</v>
      </c>
      <c r="IZ18" s="61">
        <f t="shared" si="163"/>
        <v>0.39999999999999997</v>
      </c>
      <c r="JA18" s="261">
        <f t="shared" si="238"/>
        <v>6</v>
      </c>
      <c r="JB18" s="261">
        <f t="shared" si="239"/>
        <v>6</v>
      </c>
      <c r="JC18" s="261">
        <f t="shared" si="240"/>
        <v>6</v>
      </c>
      <c r="JD18" s="261">
        <f t="shared" si="241"/>
        <v>6</v>
      </c>
      <c r="JE18" s="261">
        <f t="shared" si="242"/>
        <v>6</v>
      </c>
      <c r="JF18" s="261">
        <f t="shared" si="243"/>
        <v>6</v>
      </c>
      <c r="JG18" s="261">
        <f t="shared" si="244"/>
        <v>6</v>
      </c>
      <c r="JH18" s="261" t="e">
        <f t="shared" si="245"/>
        <v>#N/A</v>
      </c>
      <c r="JI18" s="261" t="e">
        <f t="shared" si="246"/>
        <v>#N/A</v>
      </c>
      <c r="JJ18" s="261" t="e">
        <f t="shared" si="247"/>
        <v>#N/A</v>
      </c>
      <c r="JK18" s="261" t="e">
        <f t="shared" si="248"/>
        <v>#N/A</v>
      </c>
      <c r="JL18" s="261">
        <f t="shared" si="249"/>
        <v>6</v>
      </c>
      <c r="JM18" s="261">
        <f t="shared" si="250"/>
        <v>6</v>
      </c>
      <c r="JN18" s="261">
        <f t="shared" si="251"/>
        <v>6</v>
      </c>
      <c r="JO18" s="261">
        <f t="shared" si="252"/>
        <v>6</v>
      </c>
      <c r="JP18" s="261">
        <f t="shared" si="253"/>
        <v>6</v>
      </c>
      <c r="JQ18" s="261">
        <f t="shared" si="254"/>
        <v>6</v>
      </c>
      <c r="JR18" s="261">
        <f t="shared" si="255"/>
        <v>6</v>
      </c>
      <c r="JS18" s="261">
        <f t="shared" si="256"/>
        <v>6</v>
      </c>
      <c r="JT18" s="261">
        <f t="shared" si="257"/>
        <v>6</v>
      </c>
      <c r="JU18" s="261">
        <f t="shared" si="258"/>
        <v>6</v>
      </c>
      <c r="JV18" s="61">
        <f t="shared" si="165"/>
        <v>0.39999999999999997</v>
      </c>
      <c r="JW18" s="46">
        <f>IF(HI18&lt;=$C$42,1,0)</f>
        <v>0</v>
      </c>
      <c r="JX18" s="46">
        <f>IF(HJ18&lt;=$C$42,1,0)</f>
        <v>0</v>
      </c>
      <c r="JY18" s="46">
        <f>IF(HK18&lt;=$C$42,1,0)</f>
        <v>0</v>
      </c>
      <c r="JZ18" s="46">
        <f>IF(HL18&lt;=$C$42,1,0)</f>
        <v>0</v>
      </c>
      <c r="KA18" s="46">
        <f>IF(HM18&lt;=$C$42,1,0)</f>
        <v>0</v>
      </c>
      <c r="KB18" s="46">
        <f>IF(HN18&lt;=$C$42,1,0)</f>
        <v>0</v>
      </c>
      <c r="KC18" s="46">
        <f>IF(HO18&lt;=$C$42,1,0)</f>
        <v>0</v>
      </c>
      <c r="KD18" s="46">
        <f>IF(HP18&lt;=$C$42,1,0)</f>
        <v>0</v>
      </c>
      <c r="KE18" s="46">
        <f>IF(HQ18&lt;=$C$42,1,0)</f>
        <v>0</v>
      </c>
      <c r="KF18" s="46">
        <f>IF(HR18&lt;=$C$42,1,0)</f>
        <v>0</v>
      </c>
      <c r="KG18" s="46">
        <f>IF(HS18&lt;=$C$42,1,0)</f>
        <v>0</v>
      </c>
      <c r="KH18" s="46">
        <f>IF(HT18&lt;=$C$42,1,0)</f>
        <v>0</v>
      </c>
      <c r="KI18" s="46">
        <f>IF(HU18&lt;=$C$42,1,0)</f>
        <v>0</v>
      </c>
      <c r="KJ18" s="46">
        <f>IF(HV18&lt;=$C$42,1,0)</f>
        <v>0</v>
      </c>
      <c r="KK18" s="46">
        <f>IF(HW18&lt;=$C$42,1,0)</f>
        <v>0</v>
      </c>
      <c r="KL18" s="46">
        <f>IF(HX18&lt;=$C$42,1,0)</f>
        <v>0</v>
      </c>
      <c r="KM18" s="46">
        <f>IF(HY18&lt;=$C$42,1,0)</f>
        <v>0</v>
      </c>
      <c r="KN18" s="46">
        <f>IF(HZ18&lt;=$C$42,1,0)</f>
        <v>0</v>
      </c>
      <c r="KO18" s="46">
        <f>IF(IA18&lt;=$C$42,1,0)</f>
        <v>0</v>
      </c>
      <c r="KP18" s="46">
        <f>IF(IB18&lt;=$C$42,1,0)</f>
        <v>0</v>
      </c>
      <c r="KQ18" s="46">
        <f>IF(IC18&lt;=$C$42,1,0)</f>
        <v>0</v>
      </c>
      <c r="KR18" s="61">
        <f t="shared" si="166"/>
        <v>0.39999999999999997</v>
      </c>
      <c r="KS18" s="1">
        <f>IF(OR(KS17=1,AND(OY18=1,LO18&lt;=$C$43)),1,0)</f>
        <v>0</v>
      </c>
      <c r="KT18" s="1">
        <f>IF(OR(KT17=1,AND(OZ18=1,LP18&lt;=$C$43)),1,0)</f>
        <v>0</v>
      </c>
      <c r="KU18" s="1">
        <f>IF(OR(KU17=1,AND(PA18=1,LQ18&lt;=$C$43)),1,0)</f>
        <v>0</v>
      </c>
      <c r="KV18" s="1">
        <f>IF(OR(KV17=1,AND(PB18=1,LR18&lt;=$C$43)),1,0)</f>
        <v>0</v>
      </c>
      <c r="KW18" s="1">
        <f>IF(OR(KW17=1,AND(PC18=1,LS18&lt;=$C$43)),1,0)</f>
        <v>0</v>
      </c>
      <c r="KX18" s="1">
        <f>IF(OR(KX17=1,AND(PD18=1,LT18&lt;=$C$43)),1,0)</f>
        <v>0</v>
      </c>
      <c r="KY18" s="1">
        <f>IF(OR(KY17=1,AND(PE18=1,LU18&lt;=$C$43)),1,0)</f>
        <v>0</v>
      </c>
      <c r="KZ18" s="1">
        <f>IF(OR(KZ17=1,AND(PF18=1,LV18&lt;=$C$43)),1,0)</f>
        <v>0</v>
      </c>
      <c r="LA18" s="1">
        <f>IF(OR(LA17=1,AND(PG18=1,LW18&lt;=$C$43)),1,0)</f>
        <v>0</v>
      </c>
      <c r="LB18" s="1">
        <f>IF(OR(LB17=1,AND(PH18=1,LX18&lt;=$C$43)),1,0)</f>
        <v>0</v>
      </c>
      <c r="LC18" s="1">
        <f>IF(OR(LC17=1,AND(PI18=1,LY18&lt;=$C$43)),1,0)</f>
        <v>0</v>
      </c>
      <c r="LD18" s="1">
        <f>IF(OR(LD17=1,AND(PJ18=1,LZ18&lt;=$C$43)),1,0)</f>
        <v>0</v>
      </c>
      <c r="LE18" s="1">
        <f>IF(OR(LE17=1,AND(PK18=1,MA18&lt;=$C$43)),1,0)</f>
        <v>0</v>
      </c>
      <c r="LF18" s="1">
        <f>IF(OR(LF17=1,AND(PL18=1,MB18&lt;=$C$43)),1,0)</f>
        <v>0</v>
      </c>
      <c r="LG18" s="1">
        <f>IF(OR(LG17=1,AND(PM18=1,MC18&lt;=$C$43)),1,0)</f>
        <v>0</v>
      </c>
      <c r="LH18" s="1">
        <f>IF(OR(LH17=1,AND(PN18=1,MD18&lt;=$C$43)),1,0)</f>
        <v>0</v>
      </c>
      <c r="LI18" s="1">
        <f>IF(OR(LI17=1,AND(PO18=1,ME18&lt;=$C$43)),1,0)</f>
        <v>0</v>
      </c>
      <c r="LJ18" s="1">
        <f>IF(OR(LJ17=1,AND(PP18=1,MF18&lt;=$C$43)),1,0)</f>
        <v>0</v>
      </c>
      <c r="LK18" s="1">
        <f>IF(OR(LK17=1,AND(PQ18=1,MG18&lt;=$C$43)),1,0)</f>
        <v>0</v>
      </c>
      <c r="LL18" s="1">
        <f>IF(OR(LL17=1,AND(PR18=1,MH18&lt;=$C$43)),1,0)</f>
        <v>0</v>
      </c>
      <c r="LM18" s="1">
        <f>IF(OR(LM17=1,AND(PS18=1,MI18&lt;=$C$43)),1,0)</f>
        <v>0</v>
      </c>
      <c r="LN18" s="61">
        <f t="shared" si="167"/>
        <v>0.39999999999999997</v>
      </c>
      <c r="LO18" s="57">
        <f t="shared" si="168"/>
        <v>6.3476255794878256</v>
      </c>
      <c r="LP18" s="57">
        <f t="shared" si="169"/>
        <v>2.0180899611099039</v>
      </c>
      <c r="LQ18" s="57">
        <f t="shared" si="170"/>
        <v>3.0211230743358981</v>
      </c>
      <c r="LR18" s="57">
        <f t="shared" si="171"/>
        <v>3.9722017687953182</v>
      </c>
      <c r="LS18" s="57">
        <f t="shared" si="172"/>
        <v>4.856300949401164</v>
      </c>
      <c r="LT18" s="57">
        <f t="shared" si="173"/>
        <v>5.6606121432625276</v>
      </c>
      <c r="LU18" s="57">
        <f t="shared" si="174"/>
        <v>6.374914743810165</v>
      </c>
      <c r="LV18" s="57">
        <f t="shared" si="175"/>
        <v>6.3080819298624045</v>
      </c>
      <c r="LW18" s="57">
        <f t="shared" si="176"/>
        <v>6.2548532572765119</v>
      </c>
      <c r="LX18" s="57">
        <f t="shared" si="177"/>
        <v>6.1664082349979159</v>
      </c>
      <c r="LY18" s="57">
        <f t="shared" si="178"/>
        <v>6.041357541737745</v>
      </c>
      <c r="LZ18" s="57">
        <f t="shared" si="179"/>
        <v>2.9891290664944035</v>
      </c>
      <c r="MA18" s="57">
        <f t="shared" si="180"/>
        <v>3.6608283690930885</v>
      </c>
      <c r="MB18" s="57">
        <f t="shared" si="181"/>
        <v>4.3325276716917722</v>
      </c>
      <c r="MC18" s="57">
        <f t="shared" si="182"/>
        <v>5.0042269742904564</v>
      </c>
      <c r="MD18" s="57">
        <f t="shared" si="183"/>
        <v>5.6759262768891423</v>
      </c>
      <c r="ME18" s="57">
        <f t="shared" si="184"/>
        <v>6.3476255794878256</v>
      </c>
      <c r="MF18" s="57">
        <f t="shared" si="185"/>
        <v>6.3080819298624045</v>
      </c>
      <c r="MG18" s="57">
        <f t="shared" si="186"/>
        <v>6.3080819298624045</v>
      </c>
      <c r="MH18" s="57">
        <f t="shared" si="187"/>
        <v>6.3080819298624045</v>
      </c>
      <c r="MI18" s="57">
        <f t="shared" si="188"/>
        <v>6.3080819298624045</v>
      </c>
      <c r="MJ18" s="61">
        <f t="shared" si="189"/>
        <v>0.39999999999999997</v>
      </c>
      <c r="MK18" s="57" t="e">
        <f t="shared" si="259"/>
        <v>#N/A</v>
      </c>
      <c r="ML18" s="57" t="e">
        <f t="shared" si="260"/>
        <v>#N/A</v>
      </c>
      <c r="MM18" s="57" t="e">
        <f t="shared" si="261"/>
        <v>#N/A</v>
      </c>
      <c r="MN18" s="57" t="e">
        <f t="shared" si="262"/>
        <v>#N/A</v>
      </c>
      <c r="MO18" s="57" t="e">
        <f t="shared" si="263"/>
        <v>#N/A</v>
      </c>
      <c r="MP18" s="57" t="e">
        <f t="shared" si="264"/>
        <v>#N/A</v>
      </c>
      <c r="MQ18" s="57" t="e">
        <f t="shared" si="265"/>
        <v>#N/A</v>
      </c>
      <c r="MR18" s="57" t="e">
        <f t="shared" si="266"/>
        <v>#N/A</v>
      </c>
      <c r="MS18" s="57" t="e">
        <f t="shared" si="267"/>
        <v>#N/A</v>
      </c>
      <c r="MT18" s="57" t="e">
        <f t="shared" si="268"/>
        <v>#N/A</v>
      </c>
      <c r="MU18" s="57" t="e">
        <f t="shared" si="269"/>
        <v>#N/A</v>
      </c>
      <c r="MV18" s="57" t="e">
        <f t="shared" si="270"/>
        <v>#N/A</v>
      </c>
      <c r="MW18" s="57" t="e">
        <f t="shared" si="271"/>
        <v>#N/A</v>
      </c>
      <c r="MX18" s="57" t="e">
        <f t="shared" si="272"/>
        <v>#N/A</v>
      </c>
      <c r="MY18" s="57" t="e">
        <f t="shared" si="273"/>
        <v>#N/A</v>
      </c>
      <c r="MZ18" s="57" t="e">
        <f t="shared" si="274"/>
        <v>#N/A</v>
      </c>
      <c r="NA18" s="57" t="e">
        <f t="shared" si="275"/>
        <v>#N/A</v>
      </c>
      <c r="NB18" s="57" t="e">
        <f t="shared" si="276"/>
        <v>#N/A</v>
      </c>
      <c r="NC18" s="57" t="e">
        <f t="shared" si="277"/>
        <v>#N/A</v>
      </c>
      <c r="ND18" s="57" t="e">
        <f t="shared" si="278"/>
        <v>#N/A</v>
      </c>
      <c r="NE18" s="57" t="e">
        <f t="shared" si="279"/>
        <v>#N/A</v>
      </c>
      <c r="NF18" s="61">
        <f t="shared" si="211"/>
        <v>0.39999999999999997</v>
      </c>
      <c r="NG18" s="261">
        <f>IF(OY17=0,MIN('Drive Train'!$F$35-FQ17*$C$26*'Drive Train'!$F$38,NG17+$C$41)-$C$7,IF(LO17-1&lt;=0,0,IF($C$39=Motors!$C$29,MAX(MAX(NG$8:NG17)*-1,NG17-$C$41),MAX(0,MAX(NG$8:NG17)*-1,NG17-$C$41))))</f>
        <v>8.82</v>
      </c>
      <c r="NH18" s="261">
        <f>IF(OZ17=0,MIN('Drive Train'!$F$35-FR17*$C$26*'Drive Train'!$F$38,NH17+$C$41)-$C$7,IF(LP17-1&lt;=0,0,IF($C$39=Motors!$C$29,MAX(MAX(NH$8:NH17)*-1,NH17-$C$41),MAX(0,MAX(NH$8:NH17)*-1,NH17-$C$41))))</f>
        <v>8.82</v>
      </c>
      <c r="NI18" s="261">
        <f>IF(PA17=0,MIN('Drive Train'!$F$35-FS17*$C$26*'Drive Train'!$F$38,NI17+$C$41)-$C$7,IF(LQ17-1&lt;=0,0,IF($C$39=Motors!$C$29,MAX(MAX(NI$8:NI17)*-1,NI17-$C$41),MAX(0,MAX(NI$8:NI17)*-1,NI17-$C$41))))</f>
        <v>8.82</v>
      </c>
      <c r="NJ18" s="261">
        <f>IF(PB17=0,MIN('Drive Train'!$F$35-FT17*$C$26*'Drive Train'!$F$38,NJ17+$C$41)-$C$7,IF(LR17-1&lt;=0,0,IF($C$39=Motors!$C$29,MAX(MAX(NJ$8:NJ17)*-1,NJ17-$C$41),MAX(0,MAX(NJ$8:NJ17)*-1,NJ17-$C$41))))</f>
        <v>8.82</v>
      </c>
      <c r="NK18" s="261">
        <f>IF(PC17=0,MIN('Drive Train'!$F$35-FU17*$C$26*'Drive Train'!$F$38,NK17+$C$41)-$C$7,IF(LS17-1&lt;=0,0,IF($C$39=Motors!$C$29,MAX(MAX(NK$8:NK17)*-1,NK17-$C$41),MAX(0,MAX(NK$8:NK17)*-1,NK17-$C$41))))</f>
        <v>8.82</v>
      </c>
      <c r="NL18" s="261">
        <f>IF(PD17=0,MIN('Drive Train'!$F$35-FV17*$C$26*'Drive Train'!$F$38,NL17+$C$41)-$C$7,IF(LT17-1&lt;=0,0,IF($C$39=Motors!$C$29,MAX(MAX(NL$8:NL17)*-1,NL17-$C$41),MAX(0,MAX(NL$8:NL17)*-1,NL17-$C$41))))</f>
        <v>8.82</v>
      </c>
      <c r="NM18" s="261">
        <f>IF(PE17=0,MIN('Drive Train'!$F$35-FW17*$C$26*'Drive Train'!$F$38,NM17+$C$41)-$C$7,IF(LU17-1&lt;=0,0,IF($C$39=Motors!$C$29,MAX(MAX(NM$8:NM17)*-1,NM17-$C$41),MAX(0,MAX(NM$8:NM17)*-1,NM17-$C$41))))</f>
        <v>8.82</v>
      </c>
      <c r="NN18" s="261">
        <f>IF(PF17=0,MIN('Drive Train'!$F$35-FX17*$C$26*'Drive Train'!$F$38,NN17+$C$41)-$C$7,IF(LV17-1&lt;=0,0,IF($C$39=Motors!$C$29,MAX(MAX(NN$8:NN17)*-1,NN17-$C$41),MAX(0,MAX(NN$8:NN17)*-1,NN17-$C$41))))</f>
        <v>8.82</v>
      </c>
      <c r="NO18" s="261">
        <f>IF(PG17=0,MIN('Drive Train'!$F$35-FY17*$C$26*'Drive Train'!$F$38,NO17+$C$41)-$C$7,IF(LW17-1&lt;=0,0,IF($C$39=Motors!$C$29,MAX(MAX(NO$8:NO17)*-1,NO17-$C$41),MAX(0,MAX(NO$8:NO17)*-1,NO17-$C$41))))</f>
        <v>9.1492339562101481</v>
      </c>
      <c r="NP18" s="261">
        <f>IF(PH17=0,MIN('Drive Train'!$F$35-FZ17*$C$26*'Drive Train'!$F$38,NP17+$C$41)-$C$7,IF(LX17-1&lt;=0,0,IF($C$39=Motors!$C$29,MAX(MAX(NP$8:NP17)*-1,NP17-$C$41),MAX(0,MAX(NP$8:NP17)*-1,NP17-$C$41))))</f>
        <v>9.6796276177750844</v>
      </c>
      <c r="NQ18" s="261">
        <f>IF(PI17=0,MIN('Drive Train'!$F$35-GA17*$C$26*'Drive Train'!$F$38,NQ17+$C$41)-$C$7,IF(LY17-1&lt;=0,0,IF($C$39=Motors!$C$29,MAX(MAX(NQ$8:NQ17)*-1,NQ17-$C$41),MAX(0,MAX(NQ$8:NQ17)*-1,NQ17-$C$41))))</f>
        <v>10.391488369653812</v>
      </c>
      <c r="NR18" s="261">
        <f>IF(PJ17=0,MIN('Drive Train'!$F$35-GB17*$C$26*'Drive Train'!$F$38,NR17+$C$41)-$C$7,IF(LZ17-1&lt;=0,0,IF($C$39=Motors!$C$29,MAX(MAX(NR$8:NR17)*-1,NR17-$C$41),MAX(0,MAX(NR$8:NR17)*-1,NR17-$C$41))))</f>
        <v>10.52</v>
      </c>
      <c r="NS18" s="261">
        <f>IF(PK17=0,MIN('Drive Train'!$F$35-GC17*$C$26*'Drive Train'!$F$38,NS17+$C$41)-$C$7,IF(MA17-1&lt;=0,0,IF($C$39=Motors!$C$29,MAX(MAX(NS$8:NS17)*-1,NS17-$C$41),MAX(0,MAX(NS$8:NS17)*-1,NS17-$C$41))))</f>
        <v>10.18</v>
      </c>
      <c r="NT18" s="261">
        <f>IF(PL17=0,MIN('Drive Train'!$F$35-GD17*$C$26*'Drive Train'!$F$38,NT17+$C$41)-$C$7,IF(MB17-1&lt;=0,0,IF($C$39=Motors!$C$29,MAX(MAX(NT$8:NT17)*-1,NT17-$C$41),MAX(0,MAX(NT$8:NT17)*-1,NT17-$C$41))))</f>
        <v>9.84</v>
      </c>
      <c r="NU18" s="261">
        <f>IF(PM17=0,MIN('Drive Train'!$F$35-GE17*$C$26*'Drive Train'!$F$38,NU17+$C$41)-$C$7,IF(MC17-1&lt;=0,0,IF($C$39=Motors!$C$29,MAX(MAX(NU$8:NU17)*-1,NU17-$C$41),MAX(0,MAX(NU$8:NU17)*-1,NU17-$C$41))))</f>
        <v>9.5</v>
      </c>
      <c r="NV18" s="261">
        <f>IF(PN17=0,MIN('Drive Train'!$F$35-GF17*$C$26*'Drive Train'!$F$38,NV17+$C$41)-$C$7,IF(MD17-1&lt;=0,0,IF($C$39=Motors!$C$29,MAX(MAX(NV$8:NV17)*-1,NV17-$C$41),MAX(0,MAX(NV$8:NV17)*-1,NV17-$C$41))))</f>
        <v>9.16</v>
      </c>
      <c r="NW18" s="261">
        <f>IF(PO17=0,MIN('Drive Train'!$F$35-GG17*$C$26*'Drive Train'!$F$38,NW17+$C$41)-$C$7,IF(ME17-1&lt;=0,0,IF($C$39=Motors!$C$29,MAX(MAX(NW$8:NW17)*-1,NW17-$C$41),MAX(0,MAX(NW$8:NW17)*-1,NW17-$C$41))))</f>
        <v>8.82</v>
      </c>
      <c r="NX18" s="261">
        <f>IF(PP17=0,MIN('Drive Train'!$F$35-GH17*$C$26*'Drive Train'!$F$38,NX17+$C$41)-$C$7,IF(MF17-1&lt;=0,0,IF($C$39=Motors!$C$29,MAX(MAX(NX$8:NX17)*-1,NX17-$C$41),MAX(0,MAX(NX$8:NX17)*-1,NX17-$C$41))))</f>
        <v>8.5054033519109424</v>
      </c>
      <c r="NY18" s="261">
        <f>IF(PQ17=0,MIN('Drive Train'!$F$35-GI17*$C$26*'Drive Train'!$F$38,NY17+$C$41)-$C$7,IF(MG17-1&lt;=0,0,IF($C$39=Motors!$C$29,MAX(MAX(NY$8:NY17)*-1,NY17-$C$41),MAX(0,MAX(NY$8:NY17)*-1,NY17-$C$41))))</f>
        <v>8.5557043814286882</v>
      </c>
      <c r="NZ18" s="261">
        <f>IF(PR17=0,MIN('Drive Train'!$F$35-GJ17*$C$26*'Drive Train'!$F$38,NZ17+$C$41)-$C$7,IF(MH17-1&lt;=0,0,IF($C$39=Motors!$C$29,MAX(MAX(NZ$8:NZ17)*-1,NZ17-$C$41),MAX(0,MAX(NZ$8:NZ17)*-1,NZ17-$C$41))))</f>
        <v>8.5591614684318404</v>
      </c>
      <c r="OA18" s="261">
        <f>IF(PS17=0,MIN('Drive Train'!$F$35-GK17*$C$26*'Drive Train'!$F$38,OA17+$C$41)-$C$7,IF(MI17-1&lt;=0,0,IF($C$39=Motors!$C$29,MAX(MAX(OA$8:OA17)*-1,OA17-$C$41),MAX(0,MAX(OA$8:OA17)*-1,OA17-$C$41))))</f>
        <v>8.5573426613637196</v>
      </c>
      <c r="OB18" s="61">
        <f t="shared" si="212"/>
        <v>0.39999999999999997</v>
      </c>
      <c r="OC18" s="261">
        <f>'Drive Train'!$F$35-FQ18*$C$26*'Drive Train'!$F$38</f>
        <v>9</v>
      </c>
      <c r="OD18" s="261">
        <f>'Drive Train'!$F$35-FR18*$C$26*'Drive Train'!$F$38</f>
        <v>9</v>
      </c>
      <c r="OE18" s="261">
        <f>'Drive Train'!$F$35-FS18*$C$26*'Drive Train'!$F$38</f>
        <v>9</v>
      </c>
      <c r="OF18" s="261">
        <f>'Drive Train'!$F$35-FT18*$C$26*'Drive Train'!$F$38</f>
        <v>9</v>
      </c>
      <c r="OG18" s="261">
        <f>'Drive Train'!$F$35-FU18*$C$26*'Drive Train'!$F$38</f>
        <v>9</v>
      </c>
      <c r="OH18" s="261">
        <f>'Drive Train'!$F$35-FV18*$C$26*'Drive Train'!$F$38</f>
        <v>9</v>
      </c>
      <c r="OI18" s="261">
        <f>'Drive Train'!$F$35-FW18*$C$26*'Drive Train'!$F$38</f>
        <v>9</v>
      </c>
      <c r="OJ18" s="261">
        <f>'Drive Train'!$F$35-FX18*$C$26*'Drive Train'!$F$38</f>
        <v>9.3033662838385318</v>
      </c>
      <c r="OK18" s="261">
        <f>'Drive Train'!$F$35-FY18*$C$26*'Drive Train'!$F$38</f>
        <v>9.7890066191199487</v>
      </c>
      <c r="OL18" s="261">
        <f>'Drive Train'!$F$35-FZ18*$C$26*'Drive Train'!$F$38</f>
        <v>10.364778761759037</v>
      </c>
      <c r="OM18" s="261">
        <f>'Drive Train'!$F$35-GA18*$C$26*'Drive Train'!$F$38</f>
        <v>10.8597078513277</v>
      </c>
      <c r="ON18" s="261">
        <f>'Drive Train'!$F$35-GB18*$C$26*'Drive Train'!$F$38</f>
        <v>10.7</v>
      </c>
      <c r="OO18" s="261">
        <f>'Drive Train'!$F$35-GC18*$C$26*'Drive Train'!$F$38</f>
        <v>10.36</v>
      </c>
      <c r="OP18" s="261">
        <f>'Drive Train'!$F$35-GD18*$C$26*'Drive Train'!$F$38</f>
        <v>10.02</v>
      </c>
      <c r="OQ18" s="261">
        <f>'Drive Train'!$F$35-GE18*$C$26*'Drive Train'!$F$38</f>
        <v>9.68</v>
      </c>
      <c r="OR18" s="261">
        <f>'Drive Train'!$F$35-GF18*$C$26*'Drive Train'!$F$38</f>
        <v>9.34</v>
      </c>
      <c r="OS18" s="261">
        <f>'Drive Train'!$F$35-GG18*$C$26*'Drive Train'!$F$38</f>
        <v>9</v>
      </c>
      <c r="OT18" s="261">
        <f>'Drive Train'!$F$35-GH18*$C$26*'Drive Train'!$F$38</f>
        <v>8.975512163944007</v>
      </c>
      <c r="OU18" s="261">
        <f>'Drive Train'!$F$35-GI18*$C$26*'Drive Train'!$F$38</f>
        <v>8.9563654316020056</v>
      </c>
      <c r="OV18" s="261">
        <f>'Drive Train'!$F$35-GJ18*$C$26*'Drive Train'!$F$38</f>
        <v>8.9550495158013366</v>
      </c>
      <c r="OW18" s="261">
        <f>'Drive Train'!$F$35-GK18*$C$26*'Drive Train'!$F$38</f>
        <v>8.955741831892059</v>
      </c>
      <c r="OX18" s="61">
        <f t="shared" si="213"/>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8">
        <f t="shared" si="214"/>
        <v>0.39999999999999997</v>
      </c>
      <c r="PU18" s="57">
        <f t="shared" si="215"/>
        <v>1.4683029382326616</v>
      </c>
      <c r="PV18" s="57">
        <f t="shared" si="216"/>
        <v>0.44987869348848725</v>
      </c>
      <c r="PW18" s="57">
        <f t="shared" si="217"/>
        <v>0.67625260557322042</v>
      </c>
      <c r="PX18" s="57">
        <f t="shared" si="218"/>
        <v>0.89431858741746639</v>
      </c>
      <c r="PY18" s="57">
        <f t="shared" si="219"/>
        <v>1.1015914312406478</v>
      </c>
      <c r="PZ18" s="57">
        <f t="shared" si="220"/>
        <v>1.2958754838850883</v>
      </c>
      <c r="QA18" s="57">
        <f t="shared" si="221"/>
        <v>1.4753163218705976</v>
      </c>
      <c r="QB18" s="57">
        <f t="shared" si="222"/>
        <v>1.4453004358768617</v>
      </c>
      <c r="QC18" s="57">
        <f t="shared" si="223"/>
        <v>1.4407474107287772</v>
      </c>
      <c r="QD18" s="57">
        <f t="shared" si="224"/>
        <v>1.4339141997910145</v>
      </c>
      <c r="QE18" s="57">
        <f t="shared" si="225"/>
        <v>1.4247622238597901</v>
      </c>
      <c r="QF18" s="57">
        <f t="shared" si="226"/>
        <v>0.69143129759782074</v>
      </c>
      <c r="QG18" s="57">
        <f t="shared" si="227"/>
        <v>0.84680562572478901</v>
      </c>
      <c r="QH18" s="57">
        <f t="shared" si="228"/>
        <v>1.0021799538517571</v>
      </c>
      <c r="QI18" s="57">
        <f t="shared" si="229"/>
        <v>1.157554281978725</v>
      </c>
      <c r="QJ18" s="57">
        <f t="shared" si="230"/>
        <v>1.3129286101056936</v>
      </c>
      <c r="QK18" s="57">
        <f t="shared" si="231"/>
        <v>1.4683029382326616</v>
      </c>
      <c r="QL18" s="57">
        <f t="shared" si="232"/>
        <v>1.4461689967725802</v>
      </c>
      <c r="QM18" s="57">
        <f t="shared" si="233"/>
        <v>1.4462654909660424</v>
      </c>
      <c r="QN18" s="57">
        <f t="shared" si="234"/>
        <v>1.4462721228148392</v>
      </c>
      <c r="QO18" s="57">
        <f t="shared" si="235"/>
        <v>1.4462686337347392</v>
      </c>
      <c r="QP18" s="61">
        <f t="shared" si="236"/>
        <v>0.39999999999999997</v>
      </c>
      <c r="QQ18" s="57">
        <f>MIN(FQ18,$C$16)*$C$17*1000/60/60/$C$25</f>
        <v>0.70317162838191627</v>
      </c>
      <c r="QR18" s="57">
        <f>MIN(FR18,$C$16)*$C$17*1000/60/60/$C$25</f>
        <v>0.70317162838191627</v>
      </c>
      <c r="QS18" s="57">
        <f>MIN(FS18,$C$16)*$C$17*1000/60/60/$C$25</f>
        <v>0.70317162838191627</v>
      </c>
      <c r="QT18" s="57">
        <f>MIN(FT18,$C$16)*$C$17*1000/60/60/$C$25</f>
        <v>0.70317162838191627</v>
      </c>
      <c r="QU18" s="57">
        <f>MIN(FU18,$C$16)*$C$17*1000/60/60/$C$25</f>
        <v>0.70317162838191627</v>
      </c>
      <c r="QV18" s="57">
        <f>MIN(FV18,$C$16)*$C$17*1000/60/60/$C$25</f>
        <v>0.70317162838191627</v>
      </c>
      <c r="QW18" s="57">
        <f>MIN(FW18,$C$16)*$C$17*1000/60/60/$C$25</f>
        <v>0.70317162838191627</v>
      </c>
      <c r="QX18" s="57">
        <f>MIN(FX18,$C$16)*$C$17*1000/60/60/$C$25</f>
        <v>0.64043087432223667</v>
      </c>
      <c r="QY18" s="57">
        <f>MIN(FY18,$C$16)*$C$17*1000/60/60/$C$25</f>
        <v>0.53999307862583257</v>
      </c>
      <c r="QZ18" s="57">
        <f>MIN(FZ18,$C$16)*$C$17*1000/60/60/$C$25</f>
        <v>0.4209146565327524</v>
      </c>
      <c r="RA18" s="57">
        <f>MIN(GA18,$C$16)*$C$17*1000/60/60/$C$25</f>
        <v>0.31855580540170042</v>
      </c>
      <c r="RB18" s="57">
        <f>MIN(GB18,$C$16)*$C$17*1000/60/60/$C$25</f>
        <v>0.35158581419095813</v>
      </c>
      <c r="RC18" s="57">
        <f>MIN(GC18,$C$16)*$C$17*1000/60/60/$C$25</f>
        <v>0.4219029770291497</v>
      </c>
      <c r="RD18" s="57">
        <f>MIN(GD18,$C$16)*$C$17*1000/60/60/$C$25</f>
        <v>0.49222013986734142</v>
      </c>
      <c r="RE18" s="57">
        <f>MIN(GE18,$C$16)*$C$17*1000/60/60/$C$25</f>
        <v>0.56253730270553304</v>
      </c>
      <c r="RF18" s="57">
        <f>MIN(GF18,$C$16)*$C$17*1000/60/60/$C$25</f>
        <v>0.6328544655437246</v>
      </c>
      <c r="RG18" s="57">
        <f>MIN(GG18,$C$16)*$C$17*1000/60/60/$C$25</f>
        <v>0.70317162838191627</v>
      </c>
      <c r="RH18" s="57">
        <f>MIN(GH18,$C$16)*$C$17*1000/60/60/$C$25</f>
        <v>0.70317162838191627</v>
      </c>
      <c r="RI18" s="57">
        <f>MIN(GI18,$C$16)*$C$17*1000/60/60/$C$25</f>
        <v>0.70317162838191627</v>
      </c>
      <c r="RJ18" s="57">
        <f>MIN(GJ18,$C$16)*$C$17*1000/60/60/$C$25</f>
        <v>0.70317162838191627</v>
      </c>
      <c r="RK18" s="57">
        <f>MIN(GK18,$C$16)*$C$17*1000/60/60/$C$25</f>
        <v>0.70317162838191627</v>
      </c>
      <c r="RL18" s="148">
        <f t="shared" si="237"/>
        <v>0.39999999999999997</v>
      </c>
    </row>
    <row r="19" spans="1:480" x14ac:dyDescent="0.2">
      <c r="A19" s="14"/>
      <c r="B19" s="87" t="s">
        <v>28</v>
      </c>
      <c r="C19" s="87"/>
      <c r="D19" s="5"/>
      <c r="E19" s="6"/>
      <c r="P19" s="5"/>
      <c r="R19" s="63">
        <f t="shared" si="113"/>
        <v>0.43999999999999995</v>
      </c>
      <c r="S19" s="2">
        <f>NG19/'Drive Train'!$F$35</f>
        <v>0.71129032258064517</v>
      </c>
      <c r="T19" s="2">
        <f>NH19/'Drive Train'!$F$35</f>
        <v>0.71129032258064517</v>
      </c>
      <c r="U19" s="2">
        <f>NI19/'Drive Train'!$F$35</f>
        <v>0.71129032258064517</v>
      </c>
      <c r="V19" s="2">
        <f>NJ19/'Drive Train'!$F$35</f>
        <v>0.71129032258064517</v>
      </c>
      <c r="W19" s="2">
        <f>NK19/'Drive Train'!$F$35</f>
        <v>0.71129032258064517</v>
      </c>
      <c r="X19" s="2">
        <f>NL19/'Drive Train'!$F$35</f>
        <v>0.71129032258064517</v>
      </c>
      <c r="Y19" s="2">
        <f>NM19/'Drive Train'!$F$35</f>
        <v>0.71129032258064517</v>
      </c>
      <c r="Z19" s="2">
        <f>NN19/'Drive Train'!$F$35</f>
        <v>0.73575534547084931</v>
      </c>
      <c r="AA19" s="2">
        <f>NO19/'Drive Train'!$F$35</f>
        <v>0.77491988863870553</v>
      </c>
      <c r="AB19" s="2">
        <f>NP19/'Drive Train'!$F$35</f>
        <v>0.82135312594830945</v>
      </c>
      <c r="AC19" s="2">
        <f>NQ19/'Drive Train'!$F$35</f>
        <v>0.86126676220384679</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0.71129032258064517</v>
      </c>
      <c r="AJ19" s="2">
        <f>NX19/'Drive Train'!$F$35</f>
        <v>0.70931549709225861</v>
      </c>
      <c r="AK19" s="2">
        <f>NY19/'Drive Train'!$F$35</f>
        <v>0.70777140577435527</v>
      </c>
      <c r="AL19" s="2">
        <f>NZ19/'Drive Train'!$F$35</f>
        <v>0.70766528353236591</v>
      </c>
      <c r="AM19" s="2">
        <f>OA19/'Drive Train'!$F$35</f>
        <v>0.70772111547516603</v>
      </c>
      <c r="AN19" s="61">
        <f t="shared" si="114"/>
        <v>0.43999999999999995</v>
      </c>
      <c r="AO19" s="46">
        <f>LO19*12*60/(PI() * 'Drive Train'!$F$15)/S$6*ABS(S19)</f>
        <v>2018.9476706906403</v>
      </c>
      <c r="AP19" s="46">
        <f>LP19*12*60/(PI() * 'Drive Train'!$F$15)/T$6*ABS(T19)</f>
        <v>182.51761388405913</v>
      </c>
      <c r="AQ19" s="46">
        <f>LQ19*12*60/(PI() * 'Drive Train'!$F$15)/U$6*ABS(U19)</f>
        <v>414.17516508372404</v>
      </c>
      <c r="AR19" s="46">
        <f>LR19*12*60/(PI() * 'Drive Train'!$F$15)/V$6*ABS(V19)</f>
        <v>728.70374075509017</v>
      </c>
      <c r="AS19" s="46">
        <f>LS19*12*60/(PI() * 'Drive Train'!$F$15)/W$6*ABS(W19)</f>
        <v>1114.1454694731506</v>
      </c>
      <c r="AT19" s="46">
        <f>LT19*12*60/(PI() * 'Drive Train'!$F$15)/X$6*ABS(X19)</f>
        <v>1556.2470999135578</v>
      </c>
      <c r="AU19" s="46">
        <f>LU19*12*60/(PI() * 'Drive Train'!$F$15)/Y$6*ABS(Y19)</f>
        <v>2039.2536990303597</v>
      </c>
      <c r="AV19" s="46">
        <f>LV19*12*60/(PI() * 'Drive Train'!$F$15)/Z$6*ABS(Z19)</f>
        <v>2377.8272128902804</v>
      </c>
      <c r="AW19" s="46">
        <f>LW19*12*60/(PI() * 'Drive Train'!$F$15)/AA$6*ABS(AA19)</f>
        <v>2770.4463763957524</v>
      </c>
      <c r="AX19" s="46">
        <f>LX19*12*60/(PI() * 'Drive Train'!$F$15)/AB$6*ABS(AB19)</f>
        <v>3185.4956191292349</v>
      </c>
      <c r="AY19" s="46">
        <f>LY19*12*60/(PI() * 'Drive Train'!$F$15)/AC$6*ABS(AC19)</f>
        <v>3560.6811355610134</v>
      </c>
      <c r="AZ19" s="46">
        <f>LZ19*12*60/(PI() * 'Drive Train'!$F$15)/AD$6*ABS(AD19)</f>
        <v>1133.9804918819339</v>
      </c>
      <c r="BA19" s="46">
        <f>MA19*12*60/(PI() * 'Drive Train'!$F$15)/AE$6*ABS(AE19)</f>
        <v>1343.9166117393681</v>
      </c>
      <c r="BB19" s="46">
        <f>MB19*12*60/(PI() * 'Drive Train'!$F$15)/AF$6*ABS(AF19)</f>
        <v>1537.3813895489559</v>
      </c>
      <c r="BC19" s="46">
        <f>MC19*12*60/(PI() * 'Drive Train'!$F$15)/AG$6*ABS(AG19)</f>
        <v>1714.3748253106971</v>
      </c>
      <c r="BD19" s="46">
        <f>MD19*12*60/(PI() * 'Drive Train'!$F$15)/AH$6*ABS(AH19)</f>
        <v>1874.8969190245923</v>
      </c>
      <c r="BE19" s="46">
        <f>ME19*12*60/(PI() * 'Drive Train'!$F$15)/AI$6*ABS(AI19)</f>
        <v>2018.9476706906403</v>
      </c>
      <c r="BF19" s="46">
        <f>MF19*12*60/(PI() * 'Drive Train'!$F$15)/AJ$6*ABS(AJ19)</f>
        <v>2004.0552365544431</v>
      </c>
      <c r="BG19" s="46">
        <f>MG19*12*60/(PI() * 'Drive Train'!$F$15)/AK$6*ABS(AK19)</f>
        <v>2001.0901808555361</v>
      </c>
      <c r="BH19" s="46">
        <f>MH19*12*60/(PI() * 'Drive Train'!$F$15)/AL$6*ABS(AL19)</f>
        <v>2000.8861746904379</v>
      </c>
      <c r="BI19" s="46">
        <f>MI19*12*60/(PI() * 'Drive Train'!$F$15)/AM$6*ABS(AM19)</f>
        <v>2000.9935079069562</v>
      </c>
      <c r="BJ19" s="61">
        <f t="shared" si="62"/>
        <v>0.43999999999999995</v>
      </c>
      <c r="BK19" s="2">
        <f>IF(OR(KS18=1,AND($C$39=Motors!$C$31,OY18=1)),0,IF(NG19=0,-(CG18+$C$15)/($C$14-$C$15)*$C$12,($C$11*S19-AO19)/($C$11*S19)*$C$12*S19))</f>
        <v>0.83077497070185036</v>
      </c>
      <c r="BL19" s="2">
        <f>IF(OR(KT18=1,AND($C$39=Motors!$C$31,OZ18=1)),0,IF(NH19=0,-(CH18+$C$15)/($C$14-$C$15)*$C$12,($C$11*T19-AP19)/($C$11*T19)*$C$12*T19))</f>
        <v>1.6343451038926498</v>
      </c>
      <c r="BM19" s="2">
        <f>IF(OR(KU18=1,AND($C$39=Motors!$C$31,PA18=1)),0,IF(NI19=0,-(CI18+$C$15)/($C$14-$C$15)*$C$12,($C$11*U19-AQ19)/($C$11*U19)*$C$12*U19))</f>
        <v>1.5329782761268944</v>
      </c>
      <c r="BN19" s="2">
        <f>IF(OR(KV18=1,AND($C$39=Motors!$C$31,PB18=1)),0,IF(NJ19=0,-(CJ18+$C$15)/($C$14-$C$15)*$C$12,($C$11*V19-AR19)/($C$11*V19)*$C$12*V19))</f>
        <v>1.3953494192544151</v>
      </c>
      <c r="BO19" s="2">
        <f>IF(OR(KW18=1,AND($C$39=Motors!$C$31,PC18=1)),0,IF(NK19=0,-(CK18+$C$15)/($C$14-$C$15)*$C$12,($C$11*W19-AS19)/($C$11*W19)*$C$12*W19))</f>
        <v>1.2266909614300745</v>
      </c>
      <c r="BP19" s="2">
        <f>IF(OR(KX18=1,AND($C$39=Motors!$C$31,PD18=1)),0,IF(NL19=0,-(CL18+$C$15)/($C$14-$C$15)*$C$12,($C$11*X19-AT19)/($C$11*X19)*$C$12*X19))</f>
        <v>1.0332397244825384</v>
      </c>
      <c r="BQ19" s="2">
        <f>IF(OR(KY18=1,AND($C$39=Motors!$C$31,PE18=1)),0,IF(NM19=0,-(CM18+$C$15)/($C$14-$C$15)*$C$12,($C$11*Y19-AU19)/($C$11*Y19)*$C$12*Y19))</f>
        <v>0.82188962391881004</v>
      </c>
      <c r="BR19" s="2">
        <f>IF(OR(KZ18=1,AND($C$39=Motors!$C$31,PF18=1)),0,IF(NN19=0,-(CN18+$C$15)/($C$14-$C$15)*$C$12,($C$11*Z19-AV19)/($C$11*Z19)*$C$12*Z19))</f>
        <v>0.732700083656179</v>
      </c>
      <c r="BS19" s="2">
        <f>IF(OR(LA18=1,AND($C$39=Motors!$C$31,PG18=1)),0,IF(NO19=0,-(CO18+$C$15)/($C$14-$C$15)*$C$12,($C$11*AA19-AW19)/($C$11*AA19)*$C$12*AA19))</f>
        <v>0.65528753130812079</v>
      </c>
      <c r="BT19" s="2">
        <f>IF(OR(LB18=1,AND($C$39=Motors!$C$31,PH18=1)),0,IF(NP19=0,-(CP18+$C$15)/($C$14-$C$15)*$C$12,($C$11*AB19-AX19)/($C$11*AB19)*$C$12*AB19))</f>
        <v>0.58557776014049956</v>
      </c>
      <c r="BU19" s="2">
        <f>IF(OR(LC18=1,AND($C$39=Motors!$C$31,PI18=1)),0,IF(NQ19=0,-(CQ18+$C$15)/($C$14-$C$15)*$C$12,($C$11*AC19-AY19)/($C$11*AC19)*$C$12*AC19))</f>
        <v>0.51759899567625745</v>
      </c>
      <c r="BV19" s="2">
        <f>IF(OR(LD18=1,AND($C$39=Motors!$C$31,PJ18=1)),0,IF(NR19=0,-(CR18+$C$15)/($C$14-$C$15)*$C$12,($C$11*AD19-AZ19)/($C$11*AD19)*$C$12*AD19))</f>
        <v>1.5484149393992386</v>
      </c>
      <c r="BW19" s="2">
        <f>IF(OR(LE18=1,AND($C$39=Motors!$C$31,PK18=1)),0,IF(NS19=0,-(CS18+$C$15)/($C$14-$C$15)*$C$12,($C$11*AE19-BA19)/($C$11*AE19)*$C$12*AE19))</f>
        <v>1.3904721537931592</v>
      </c>
      <c r="BX19" s="2">
        <f>IF(OR(LF18=1,AND($C$39=Motors!$C$31,PL18=1)),0,IF(NT19=0,-(CT18+$C$15)/($C$14-$C$15)*$C$12,($C$11*AF19-BB19)/($C$11*AF19)*$C$12*AF19))</f>
        <v>1.2397367641203807</v>
      </c>
      <c r="BY19" s="2">
        <f>IF(OR(LG18=1,AND($C$39=Motors!$C$31,PM18=1)),0,IF(NU19=0,-(CU18+$C$15)/($C$14-$C$15)*$C$12,($C$11*AG19-BC19)/($C$11*AG19)*$C$12*AG19))</f>
        <v>1.0962087703809031</v>
      </c>
      <c r="BZ19" s="2">
        <f>IF(OR(LH18=1,AND($C$39=Motors!$C$31,PN18=1)),0,IF(NV19=0,-(CV18+$C$15)/($C$14-$C$15)*$C$12,($C$11*AH19-BD19)/($C$11*AH19)*$C$12*AH19))</f>
        <v>0.95988817257472581</v>
      </c>
      <c r="CA19" s="2">
        <f>IF(OR(LI18=1,AND($C$39=Motors!$C$31,PO18=1)),0,IF(NW19=0,-(CW18+$C$15)/($C$14-$C$15)*$C$12,($C$11*AI19-BE19)/($C$11*AI19)*$C$12*AI19))</f>
        <v>0.83077497070185036</v>
      </c>
      <c r="CB19" s="2">
        <f>IF(OR(LJ18=1,AND($C$39=Motors!$C$31,PP18=1)),0,IF(NX19=0,-(CX18+$C$15)/($C$14-$C$15)*$C$12,($C$11*AJ19-BF19)/($C$11*AJ19)*$C$12*AJ19))</f>
        <v>0.83253215152144677</v>
      </c>
      <c r="CC19" s="2">
        <f>IF(OR(LK18=1,AND($C$39=Motors!$C$31,PQ18=1)),0,IF(NY19=0,-(CY18+$C$15)/($C$14-$C$15)*$C$12,($C$11*AK19-BG19)/($C$11*AK19)*$C$12*AK19))</f>
        <v>0.83010831641068716</v>
      </c>
      <c r="CD19" s="2">
        <f>IF(OR(LL18=1,AND($C$39=Motors!$C$31,PR18=1)),0,IF(NZ19=0,-(CZ18+$C$15)/($C$14-$C$15)*$C$12,($C$11*AL19-BH19)/($C$11*AL19)*$C$12*AL19))</f>
        <v>0.82994182916654757</v>
      </c>
      <c r="CE19" s="2">
        <f>IF(OR(LM18=1,AND($C$39=Motors!$C$31,PS18=1)),0,IF(OA19=0,-(DA18+$C$15)/($C$14-$C$15)*$C$12,($C$11*AM19-BI19)/($C$11*AM19)*$C$12*AM19))</f>
        <v>0.83002941815248277</v>
      </c>
      <c r="CF19" s="61">
        <f t="shared" si="64"/>
        <v>0.43999999999999995</v>
      </c>
      <c r="CG19" s="57">
        <f>IF(AND(KS18=1,OY18=1),0,ABS(BK19/$C$12*($C$14-$C$15)+$C$15) *'Drive Train'!$AA$48 + CG18*(1-'Drive Train'!$AA$48))</f>
        <v>47.787902462503425</v>
      </c>
      <c r="CH19" s="57">
        <f>IF(AND(KT18=1,OZ18=1),0,ABS(BL19/$C$12*($C$14-$C$15)+$C$15) *'Drive Train'!$AA$48 + CH18*(1-'Drive Train'!$AA$48))</f>
        <v>91.351462201092573</v>
      </c>
      <c r="CI19" s="57">
        <f>IF(AND(KU18=1,PA18=1),0,ABS(BM19/$C$12*($C$14-$C$15)+$C$15) *'Drive Train'!$AA$48 + CI18*(1-'Drive Train'!$AA$48))</f>
        <v>85.856111298303034</v>
      </c>
      <c r="CJ19" s="57">
        <f>IF(AND(KV18=1,PB18=1),0,ABS(BN19/$C$12*($C$14-$C$15)+$C$15) *'Drive Train'!$AA$48 + CJ18*(1-'Drive Train'!$AA$48))</f>
        <v>78.394904515628355</v>
      </c>
      <c r="CK19" s="57">
        <f>IF(AND(KW18=1,PC18=1),0,ABS(BO19/$C$12*($C$14-$C$15)+$C$15) *'Drive Train'!$AA$48 + CK18*(1-'Drive Train'!$AA$48))</f>
        <v>69.251504954877859</v>
      </c>
      <c r="CL19" s="57">
        <f>IF(AND(KX18=1,PD18=1),0,ABS(BP19/$C$12*($C$14-$C$15)+$C$15) *'Drive Train'!$AA$48 + CL18*(1-'Drive Train'!$AA$48))</f>
        <v>58.764026427266948</v>
      </c>
      <c r="CM19" s="57">
        <f>IF(AND(KY18=1,PE18=1),0,ABS(BQ19/$C$12*($C$14-$C$15)+$C$15) *'Drive Train'!$AA$48 + CM18*(1-'Drive Train'!$AA$48))</f>
        <v>47.306205446408434</v>
      </c>
      <c r="CN19" s="57">
        <f>IF(AND(KZ18=1,PF18=1),0,ABS(BR19/$C$12*($C$14-$C$15)+$C$15) *'Drive Train'!$AA$48 + CN18*(1-'Drive Train'!$AA$48))</f>
        <v>42.471015952916055</v>
      </c>
      <c r="CO19" s="57">
        <f>IF(AND(LA18=1,PG18=1),0,ABS(BS19/$C$12*($C$14-$C$15)+$C$15) *'Drive Train'!$AA$48 + CO18*(1-'Drive Train'!$AA$48))</f>
        <v>38.274286620355653</v>
      </c>
      <c r="CP19" s="57">
        <f>IF(AND(LB18=1,PH18=1),0,ABS(BT19/$C$12*($C$14-$C$15)+$C$15) *'Drive Train'!$AA$48 + CP18*(1-'Drive Train'!$AA$48))</f>
        <v>34.495144445713649</v>
      </c>
      <c r="CQ19" s="57">
        <f>IF(AND(LC18=1,PI18=1),0,ABS(BU19/$C$12*($C$14-$C$15)+$C$15) *'Drive Train'!$AA$48 + CQ18*(1-'Drive Train'!$AA$48))</f>
        <v>30.809844501906085</v>
      </c>
      <c r="CR19" s="57">
        <f>IF(AND(LD18=1,PJ18=1),0,ABS(BV19/$C$12*($C$14-$C$15)+$C$15) *'Drive Train'!$AA$48 + CR18*(1-'Drive Train'!$AA$48))</f>
        <v>86.692971672840599</v>
      </c>
      <c r="CS19" s="57">
        <f>IF(AND(LE18=1,PK18=1),0,ABS(BW19/$C$12*($C$14-$C$15)+$C$15) *'Drive Train'!$AA$48 + CS18*(1-'Drive Train'!$AA$48))</f>
        <v>78.130495677486621</v>
      </c>
      <c r="CT19" s="57">
        <f>IF(AND(LF18=1,PL18=1),0,ABS(BX19/$C$12*($C$14-$C$15)+$C$15) *'Drive Train'!$AA$48 + CT18*(1-'Drive Train'!$AA$48))</f>
        <v>69.958750758775935</v>
      </c>
      <c r="CU19" s="57">
        <f>IF(AND(LG18=1,PM18=1),0,ABS(BY19/$C$12*($C$14-$C$15)+$C$15) *'Drive Train'!$AA$48 + CU18*(1-'Drive Train'!$AA$48))</f>
        <v>62.17773691670849</v>
      </c>
      <c r="CV19" s="57">
        <f>IF(AND(LH18=1,PN18=1),0,ABS(BZ19/$C$12*($C$14-$C$15)+$C$15) *'Drive Train'!$AA$48 + CV18*(1-'Drive Train'!$AA$48))</f>
        <v>54.787454151284294</v>
      </c>
      <c r="CW19" s="57">
        <f>IF(AND(LI18=1,PO18=1),0,ABS(CA19/$C$12*($C$14-$C$15)+$C$15) *'Drive Train'!$AA$48 + CW18*(1-'Drive Train'!$AA$48))</f>
        <v>47.787902462503425</v>
      </c>
      <c r="CX19" s="57">
        <f>IF(AND(LJ18=1,PP18=1),0,ABS(CB19/$C$12*($C$14-$C$15)+$C$15) *'Drive Train'!$AA$48 + CX18*(1-'Drive Train'!$AA$48))</f>
        <v>47.883163658065818</v>
      </c>
      <c r="CY19" s="57">
        <f>IF(AND(LK18=1,PQ18=1),0,ABS(CC19/$C$12*($C$14-$C$15)+$C$15) *'Drive Train'!$AA$48 + CY18*(1-'Drive Train'!$AA$48))</f>
        <v>47.751761455217903</v>
      </c>
      <c r="CZ19" s="57">
        <f>IF(AND(LL18=1,PR18=1),0,ABS(CD19/$C$12*($C$14-$C$15)+$C$15) *'Drive Train'!$AA$48 + CZ18*(1-'Drive Train'!$AA$48))</f>
        <v>47.742735762616576</v>
      </c>
      <c r="DA19" s="57">
        <f>IF(AND(LM18=1,PS18=1),0,ABS(CE19/$C$12*($C$14-$C$15)+$C$15) *'Drive Train'!$AA$48 + DA18*(1-'Drive Train'!$AA$48))</f>
        <v>47.747484182030917</v>
      </c>
      <c r="DB19" s="61">
        <f t="shared" si="115"/>
        <v>0.43999999999999995</v>
      </c>
      <c r="DC19" s="57">
        <f t="shared" si="65"/>
        <v>47.787902462503425</v>
      </c>
      <c r="DD19" s="57">
        <f t="shared" si="66"/>
        <v>50</v>
      </c>
      <c r="DE19" s="57">
        <f t="shared" si="67"/>
        <v>50</v>
      </c>
      <c r="DF19" s="57">
        <f t="shared" si="68"/>
        <v>50</v>
      </c>
      <c r="DG19" s="57">
        <f t="shared" si="69"/>
        <v>50</v>
      </c>
      <c r="DH19" s="57">
        <f t="shared" si="70"/>
        <v>50</v>
      </c>
      <c r="DI19" s="57">
        <f t="shared" si="71"/>
        <v>47.306205446408434</v>
      </c>
      <c r="DJ19" s="57">
        <f t="shared" si="72"/>
        <v>42.471015952916055</v>
      </c>
      <c r="DK19" s="57">
        <f t="shared" si="73"/>
        <v>38.274286620355653</v>
      </c>
      <c r="DL19" s="57">
        <f t="shared" si="74"/>
        <v>34.495144445713649</v>
      </c>
      <c r="DM19" s="57">
        <f t="shared" si="75"/>
        <v>30.809844501906085</v>
      </c>
      <c r="DN19" s="57">
        <f t="shared" si="76"/>
        <v>25</v>
      </c>
      <c r="DO19" s="57">
        <f t="shared" si="77"/>
        <v>30</v>
      </c>
      <c r="DP19" s="57">
        <f t="shared" si="78"/>
        <v>35</v>
      </c>
      <c r="DQ19" s="57">
        <f t="shared" si="79"/>
        <v>40</v>
      </c>
      <c r="DR19" s="57">
        <f t="shared" si="80"/>
        <v>45</v>
      </c>
      <c r="DS19" s="57">
        <f t="shared" si="81"/>
        <v>47.787902462503425</v>
      </c>
      <c r="DT19" s="57">
        <f t="shared" si="82"/>
        <v>47.883163658065818</v>
      </c>
      <c r="DU19" s="57">
        <f t="shared" si="83"/>
        <v>47.751761455217903</v>
      </c>
      <c r="DV19" s="57">
        <f t="shared" si="84"/>
        <v>47.742735762616576</v>
      </c>
      <c r="DW19" s="57">
        <f t="shared" si="85"/>
        <v>47.747484182030917</v>
      </c>
      <c r="DX19" s="61">
        <f t="shared" si="116"/>
        <v>0.43999999999999995</v>
      </c>
      <c r="DY19" s="2">
        <f>IF(OY19=0,($C$23/0.4536*IF(ISNA(MK18),'Drive Train'!$F$16,'Drive Train'!$F$17)*4.448*$C$24/$C$26*$C$25*S$6)*SIGN(BK19),BK19)</f>
        <v>0.89350858180984372</v>
      </c>
      <c r="DZ19" s="2">
        <f>IF(OZ19=0,($C$23/0.4536*IF(ISNA(ML18),'Drive Train'!$F$16,'Drive Train'!$F$17)*4.448*$C$24/$C$26*$C$25*T$6)*SIGN(BL19),BL19)</f>
        <v>3.1911020778922987</v>
      </c>
      <c r="EA19" s="2">
        <f>IF(PA19=0,($C$23/0.4536*IF(ISNA(MM18),'Drive Train'!$F$16,'Drive Train'!$F$17)*4.448*$C$24/$C$26*$C$25*U$6)*SIGN(BM19),BM19)</f>
        <v>2.1014574659290748</v>
      </c>
      <c r="EB19" s="2">
        <f>IF(PB19=0,($C$23/0.4536*IF(ISNA(MN18),'Drive Train'!$F$16,'Drive Train'!$F$17)*4.448*$C$24/$C$26*$C$25*V$6)*SIGN(BN19),BN19)</f>
        <v>1.5665410200562195</v>
      </c>
      <c r="EC19" s="2">
        <f>IF(PC19=0,($C$23/0.4536*IF(ISNA(MO18),'Drive Train'!$F$16,'Drive Train'!$F$17)*4.448*$C$24/$C$26*$C$25*W$6)*SIGN(BO19),BO19)</f>
        <v>1.248692117436117</v>
      </c>
      <c r="ED19" s="2">
        <f>IF(PD19=0,($C$23/0.4536*IF(ISNA(MP18),'Drive Train'!$F$16,'Drive Train'!$F$17)*4.448*$C$24/$C$26*$C$25*X$6)*SIGN(BP19),BP19)</f>
        <v>1.0380693506396637</v>
      </c>
      <c r="EE19" s="2">
        <f>IF(PE19=0,($C$23/0.4536*IF(ISNA(MQ18),'Drive Train'!$F$16,'Drive Train'!$F$17)*4.448*$C$24/$C$26*$C$25*Y$6)*SIGN(BQ19),BQ19)</f>
        <v>0.88824490827929981</v>
      </c>
      <c r="EF19" s="2">
        <f>IF(PF19=0,($C$23/0.4536*IF(ISNA(MR18),'Drive Train'!$F$16,'Drive Train'!$F$17)*4.448*$C$24/$C$26*$C$25*Z$6)*SIGN(BR19),BR19)</f>
        <v>0.77621401894677544</v>
      </c>
      <c r="EG19" s="2">
        <f>IF(PG19=0,($C$23/0.4536*IF(ISNA(MS18),'Drive Train'!$F$16,'Drive Train'!$F$17)*4.448*$C$24/$C$26*$C$25*AA$6)*SIGN(BS19),BS19)</f>
        <v>0.68927804882473664</v>
      </c>
      <c r="EH19" s="2">
        <f>IF(PH19=0,($C$23/0.4536*IF(ISNA(MT18),'Drive Train'!$F$16,'Drive Train'!$F$17)*4.448*$C$24/$C$26*$C$25*AB$6)*SIGN(BT19),BT19)</f>
        <v>0.61985436045389986</v>
      </c>
      <c r="EI19" s="2">
        <f>IF(PI19=0,($C$23/0.4536*IF(ISNA(MU18),'Drive Train'!$F$16,'Drive Train'!$F$17)*4.448*$C$24/$C$26*$C$25*AC$6)*SIGN(BU19),BU19)</f>
        <v>0.56313566080452337</v>
      </c>
      <c r="EJ19" s="2">
        <f>IF(PJ19=0,($C$23/0.4536*IF(ISNA(MV18),'Drive Train'!$F$16,'Drive Train'!$F$17)*4.448*$C$24/$C$26*$C$25*AD$6)*SIGN(BV19),BV19)</f>
        <v>0.89350858180984372</v>
      </c>
      <c r="EK19" s="2">
        <f>IF(PK19=0,($C$23/0.4536*IF(ISNA(MW18),'Drive Train'!$F$16,'Drive Train'!$F$17)*4.448*$C$24/$C$26*$C$25*AE$6)*SIGN(BW19),BW19)</f>
        <v>0.89350858180984372</v>
      </c>
      <c r="EL19" s="2">
        <f>IF(PL19=0,($C$23/0.4536*IF(ISNA(MX18),'Drive Train'!$F$16,'Drive Train'!$F$17)*4.448*$C$24/$C$26*$C$25*AF$6)*SIGN(BX19),BX19)</f>
        <v>0.89350858180984372</v>
      </c>
      <c r="EM19" s="2">
        <f>IF(PM19=0,($C$23/0.4536*IF(ISNA(MY18),'Drive Train'!$F$16,'Drive Train'!$F$17)*4.448*$C$24/$C$26*$C$25*AG$6)*SIGN(BY19),BY19)</f>
        <v>0.89350858180984372</v>
      </c>
      <c r="EN19" s="2">
        <f>IF(PN19=0,($C$23/0.4536*IF(ISNA(MZ18),'Drive Train'!$F$16,'Drive Train'!$F$17)*4.448*$C$24/$C$26*$C$25*AH$6)*SIGN(BZ19),BZ19)</f>
        <v>0.89350858180984372</v>
      </c>
      <c r="EO19" s="2">
        <f>IF(PO19=0,($C$23/0.4536*IF(ISNA(NA18),'Drive Train'!$F$16,'Drive Train'!$F$17)*4.448*$C$24/$C$26*$C$25*AI$6)*SIGN(CA19),CA19)</f>
        <v>0.89350858180984372</v>
      </c>
      <c r="EP19" s="2">
        <f>IF(PP19=0,($C$23/0.4536*IF(ISNA(NB18),'Drive Train'!$F$16,'Drive Train'!$F$17)*4.448*$C$24/$C$26*$C$25*AJ$6)*SIGN(CB19),CB19)</f>
        <v>0.89350858180984372</v>
      </c>
      <c r="EQ19" s="2">
        <f>IF(PQ19=0,($C$23/0.4536*IF(ISNA(NC18),'Drive Train'!$F$16,'Drive Train'!$F$17)*4.448*$C$24/$C$26*$C$25*AK$6)*SIGN(CC19),CC19)</f>
        <v>0.89350858180984372</v>
      </c>
      <c r="ER19" s="2">
        <f>IF(PR19=0,($C$23/0.4536*IF(ISNA(ND18),'Drive Train'!$F$16,'Drive Train'!$F$17)*4.448*$C$24/$C$26*$C$25*AL$6)*SIGN(CD19),CD19)</f>
        <v>0.89350858180984372</v>
      </c>
      <c r="ES19" s="2">
        <f>IF(PS19=0,($C$23/0.4536*IF(ISNA(NE18),'Drive Train'!$F$16,'Drive Train'!$F$17)*4.448*$C$24/$C$26*$C$25*AM$6)*SIGN(CE19),CE19)</f>
        <v>0.89350858180984372</v>
      </c>
      <c r="ET19" s="61">
        <f t="shared" si="87"/>
        <v>0.43999999999999995</v>
      </c>
      <c r="EU19" s="260">
        <f>MAX(MIN(IF(AND(OY18=1,NG19&lt;0),-1,1)*(DC19-$C$15)/($C$14-$C$15)*$C$12-$C$33*LO19/AO$6 -  OY18*$C$33,DY18),MAX(EU$8:EU18)*-1)</f>
        <v>0.57003965145982183</v>
      </c>
      <c r="EV19" s="260">
        <f>MAX(MIN(IF(AND(OZ18=1,NH19&lt;0),-1,1)*(DD19-$C$15)/($C$14-$C$15)*$C$12-$C$33*LP19/AP$6 -  OZ18*$C$33,DZ18),MAX(EV$8:EV18)*-1)</f>
        <v>0.84800806925168126</v>
      </c>
      <c r="EW19" s="260">
        <f>MAX(MIN(IF(AND(PA18=1,NI19&lt;0),-1,1)*(DE19-$C$15)/($C$14-$C$15)*$C$12-$C$33*LQ19/AQ$6 -  PA18*$C$33,EA18),MAX(EW$8:EW18)*-1)</f>
        <v>0.81809084730297699</v>
      </c>
      <c r="EX19" s="260">
        <f>MAX(MIN(IF(AND(PB18=1,NJ19&lt;0),-1,1)*(DF19-$C$15)/($C$14-$C$15)*$C$12-$C$33*LR19/AR$6 -  PB18*$C$33,EB18),MAX(EX$8:EX18)*-1)</f>
        <v>0.77747131576238948</v>
      </c>
      <c r="EY19" s="260">
        <f>MAX(MIN(IF(AND(PC18=1,NK19&lt;0),-1,1)*(DG19-$C$15)/($C$14-$C$15)*$C$12-$C$33*LS19/AS$6 -  PC18*$C$33,EC18),MAX(EY$8:EY18)*-1)</f>
        <v>0.72769376399844288</v>
      </c>
      <c r="EZ19" s="260">
        <f>MAX(MIN(IF(AND(PD18=1,NL19&lt;0),-1,1)*(DH19-$C$15)/($C$14-$C$15)*$C$12-$C$33*LT19/AT$6 -  PD18*$C$33,ED18),MAX(EZ$8:EZ18)*-1)</f>
        <v>0.67059891630936486</v>
      </c>
      <c r="FA19" s="260">
        <f>MAX(MIN(IF(AND(PE18=1,NM19&lt;0),-1,1)*(DI19-$C$15)/($C$14-$C$15)*$C$12-$C$33*LU19/AU$6 -  PE18*$C$33,EE18),MAX(FA$8:FA18)*-1)</f>
        <v>0.55853189952059268</v>
      </c>
      <c r="FB19" s="260">
        <f>MAX(MIN(IF(AND(PF18=1,NN19&lt;0),-1,1)*(DJ19-$C$15)/($C$14-$C$15)*$C$12-$C$33*LV19/AV$6 -  PF18*$C$33,EF18),MAX(FB$8:FB18)*-1)</f>
        <v>0.43582854109932534</v>
      </c>
      <c r="FC19" s="260">
        <f>MAX(MIN(IF(AND(PG18=1,NO19&lt;0),-1,1)*(DK19-$C$15)/($C$14-$C$15)*$C$12-$C$33*LW19/AW$6 -  PG18*$C$33,EG18),MAX(FC$8:FC18)*-1)</f>
        <v>0.32687883912944271</v>
      </c>
      <c r="FD19" s="260">
        <f>MAX(MIN(IF(AND(PH18=1,NP19&lt;0),-1,1)*(DL19-$C$15)/($C$14-$C$15)*$C$12-$C$33*LX19/AX$6 -  PH18*$C$33,EH18),MAX(FD$8:FD18)*-1)</f>
        <v>0.22931633574405247</v>
      </c>
      <c r="FE19" s="260">
        <f>MAX(MIN(IF(AND(PI18=1,NQ19&lt;0),-1,1)*(DM19-$C$15)/($C$14-$C$15)*$C$12-$C$33*LY19/AY$6 -  PI18*$C$33,EI18),MAX(FE$8:FE18)*-1)</f>
        <v>0.13783210531461337</v>
      </c>
      <c r="FF19" s="260">
        <f>MAX(MIN(IF(AND(PJ18=1,NR19&lt;0),-1,1)*(DN19-$C$15)/($C$14-$C$15)*$C$12-$C$33*LZ19/AZ$6 -  PJ18*$C$33,EJ18),MAX(FF$8:FF18)*-1)</f>
        <v>0.28764945902674194</v>
      </c>
      <c r="FG19" s="260">
        <f>MAX(MIN(IF(AND(PK18=1,NS19&lt;0),-1,1)*(DO19-$C$15)/($C$14-$C$15)*$C$12-$C$33*MA19/BA$6 -  PK18*$C$33,EK18),MAX(FG$8:FG18)*-1)</f>
        <v>0.3522883343389242</v>
      </c>
      <c r="FH19" s="260">
        <f>MAX(MIN(IF(AND(PL18=1,NT19&lt;0),-1,1)*(DP19-$C$15)/($C$14-$C$15)*$C$12-$C$33*MB19/BB$6 -  PL18*$C$33,EL18),MAX(FH$8:FH18)*-1)</f>
        <v>0.41692720965110641</v>
      </c>
      <c r="FI19" s="260">
        <f>MAX(MIN(IF(AND(PM18=1,NU19&lt;0),-1,1)*(DQ19-$C$15)/($C$14-$C$15)*$C$12-$C$33*MC19/BC$6 -  PM18*$C$33,EM18),MAX(FI$8:FI18)*-1)</f>
        <v>0.48156608496328857</v>
      </c>
      <c r="FJ19" s="260">
        <f>MAX(MIN(IF(AND(PN18=1,NV19&lt;0),-1,1)*(DR19-$C$15)/($C$14-$C$15)*$C$12-$C$33*MD19/BD$6 -  PN18*$C$33,EN18),MAX(FJ$8:FJ18)*-1)</f>
        <v>0.54620496027547083</v>
      </c>
      <c r="FK19" s="260">
        <f>MAX(MIN(IF(AND(PO18=1,NW19&lt;0),-1,1)*(DS19-$C$15)/($C$14-$C$15)*$C$12-$C$33*ME19/BE$6 -  PO18*$C$33,EO18),MAX(FK$8:FK18)*-1)</f>
        <v>0.57003965145982183</v>
      </c>
      <c r="FL19" s="260">
        <f>MAX(MIN(IF(AND(PP18=1,NX19&lt;0),-1,1)*(DT19-$C$15)/($C$14-$C$15)*$C$12-$C$33*MF19/BF$6 -  PP18*$C$33,EP18),MAX(FL$8:FL18)*-1)</f>
        <v>0.57299953731210618</v>
      </c>
      <c r="FM19" s="260">
        <f>MAX(MIN(IF(AND(PQ18=1,NY19&lt;0),-1,1)*(DU19-$C$15)/($C$14-$C$15)*$C$12-$C$33*MG19/BG$6 -  PQ18*$C$33,EQ18),MAX(FM$8:FM18)*-1)</f>
        <v>0.57039432300066639</v>
      </c>
      <c r="FN19" s="260">
        <f>MAX(MIN(IF(AND(PR18=1,NZ19&lt;0),-1,1)*(DV19-$C$15)/($C$14-$C$15)*$C$12-$C$33*MH19/BH$6 -  PR18*$C$33,ER18),MAX(FN$8:FN18)*-1)</f>
        <v>0.57021536993458799</v>
      </c>
      <c r="FO19" s="260">
        <f>MAX(MIN(IF(AND(PS18=1,OA19&lt;0),-1,1)*(DW19-$C$15)/($C$14-$C$15)*$C$12-$C$33*MI19/BI$6 -  PS18*$C$33,ES18),MAX(FO$8:FO18)*-1)</f>
        <v>0.57030951731058732</v>
      </c>
      <c r="FP19" s="61">
        <f t="shared" si="117"/>
        <v>0.43999999999999995</v>
      </c>
      <c r="FQ19" s="261">
        <f>IF(AND(KS19=1,OY19=1),0,MIN((ABS(($C$14-$C$15)*EU19/$C$12/$C$25)+$C$15)/$C$25,DC19))</f>
        <v>47.787902462503425</v>
      </c>
      <c r="FR19" s="261">
        <f>IF(AND(KT19=1,OZ19=1),0,MIN((ABS(($C$14-$C$15)*EV19/$C$12/$C$25)+$C$15)/$C$25,DD19))</f>
        <v>50</v>
      </c>
      <c r="FS19" s="261">
        <f>IF(AND(KU19=1,PA19=1),0,MIN((ABS(($C$14-$C$15)*EW19/$C$12/$C$25)+$C$15)/$C$25,DE19))</f>
        <v>50</v>
      </c>
      <c r="FT19" s="261">
        <f>IF(AND(KV19=1,PB19=1),0,MIN((ABS(($C$14-$C$15)*EX19/$C$12/$C$25)+$C$15)/$C$25,DF19))</f>
        <v>50</v>
      </c>
      <c r="FU19" s="261">
        <f>IF(AND(KW19=1,PC19=1),0,MIN((ABS(($C$14-$C$15)*EY19/$C$12/$C$25)+$C$15)/$C$25,DG19))</f>
        <v>50</v>
      </c>
      <c r="FV19" s="261">
        <f>IF(AND(KX19=1,PD19=1),0,MIN((ABS(($C$14-$C$15)*EZ19/$C$12/$C$25)+$C$15)/$C$25,DH19))</f>
        <v>50</v>
      </c>
      <c r="FW19" s="261">
        <f>IF(AND(KY19=1,PE19=1),0,MIN((ABS(($C$14-$C$15)*FA19/$C$12/$C$25)+$C$15)/$C$25,DI19))</f>
        <v>47.306205446408434</v>
      </c>
      <c r="FX19" s="261">
        <f>IF(AND(KZ19=1,PF19=1),0,MIN((ABS(($C$14-$C$15)*FB19/$C$12/$C$25)+$C$15)/$C$25,DJ19))</f>
        <v>41.331552382640787</v>
      </c>
      <c r="FY19" s="261">
        <f>IF(AND(LA19=1,PG19=1),0,MIN((ABS(($C$14-$C$15)*FC19/$C$12/$C$25)+$C$15)/$C$25,DK19))</f>
        <v>31.869326542216218</v>
      </c>
      <c r="FZ19" s="261">
        <f>IF(AND(LB19=1,PH19=1),0,MIN((ABS(($C$14-$C$15)*FD19/$C$12/$C$25)+$C$15)/$C$25,DL19))</f>
        <v>23.396073069297668</v>
      </c>
      <c r="GA19" s="261">
        <f>IF(AND(LC19=1,PI19=1),0,MIN((ABS(($C$14-$C$15)*FE19/$C$12/$C$25)+$C$15)/$C$25,DM19))</f>
        <v>15.450714490895246</v>
      </c>
      <c r="GB19" s="261">
        <f>IF(AND(LD19=1,PJ19=1),0,MIN((ABS(($C$14-$C$15)*FF19/$C$12/$C$25)+$C$15)/$C$25,DN19))</f>
        <v>25</v>
      </c>
      <c r="GC19" s="261">
        <f>IF(AND(LE19=1,PK19=1),0,MIN((ABS(($C$14-$C$15)*FG19/$C$12/$C$25)+$C$15)/$C$25,DO19))</f>
        <v>30</v>
      </c>
      <c r="GD19" s="261">
        <f>IF(AND(LF19=1,PL19=1),0,MIN((ABS(($C$14-$C$15)*FH19/$C$12/$C$25)+$C$15)/$C$25,DP19))</f>
        <v>35</v>
      </c>
      <c r="GE19" s="261">
        <f>IF(AND(LG19=1,PM19=1),0,MIN((ABS(($C$14-$C$15)*FI19/$C$12/$C$25)+$C$15)/$C$25,DQ19))</f>
        <v>40</v>
      </c>
      <c r="GF19" s="261">
        <f>IF(AND(LH19=1,PN19=1),0,MIN((ABS(($C$14-$C$15)*FJ19/$C$12/$C$25)+$C$15)/$C$25,DR19))</f>
        <v>45</v>
      </c>
      <c r="GG19" s="261">
        <f>IF(AND(LI19=1,PO19=1),0,MIN((ABS(($C$14-$C$15)*FK19/$C$12/$C$25)+$C$15)/$C$25,DS19))</f>
        <v>47.787902462503425</v>
      </c>
      <c r="GH19" s="261">
        <f>IF(AND(LJ19=1,PP19=1),0,MIN((ABS(($C$14-$C$15)*FL19/$C$12/$C$25)+$C$15)/$C$25,DT19))</f>
        <v>47.883163658065818</v>
      </c>
      <c r="GI19" s="261">
        <f>IF(AND(LK19=1,PQ19=1),0,MIN((ABS(($C$14-$C$15)*FM19/$C$12/$C$25)+$C$15)/$C$25,DU19))</f>
        <v>47.751761455217903</v>
      </c>
      <c r="GJ19" s="261">
        <f>IF(AND(LL19=1,PR19=1),0,MIN((ABS(($C$14-$C$15)*FN19/$C$12/$C$25)+$C$15)/$C$25,DV19))</f>
        <v>47.742735762616576</v>
      </c>
      <c r="GK19" s="261">
        <f>IF(AND(LM19=1,PS19=1),0,MIN((ABS(($C$14-$C$15)*FO19/$C$12/$C$25)+$C$15)/$C$25,DW19))</f>
        <v>47.747484182030917</v>
      </c>
      <c r="GL19" s="61">
        <f t="shared" si="118"/>
        <v>0.43999999999999995</v>
      </c>
      <c r="GM19" s="57">
        <f>IF(AND(KS18=1,OY18=1),0,EU19*$C$26/S$6/$C$24/$C$23*3.39*$C$25)</f>
        <v>13.238234794578572</v>
      </c>
      <c r="GN19" s="57">
        <f>IF(AND(KT18=1,OZ18=1),0,EV19*$C$26/T$6/$C$24/$C$23*3.39*$C$25)</f>
        <v>5.5142065502224655</v>
      </c>
      <c r="GO19" s="57">
        <f>IF(AND(KU18=1,PA18=1),0,EW19*$C$26/U$6/$C$24/$C$23*3.39*$C$25)</f>
        <v>8.0780152999798833</v>
      </c>
      <c r="GP19" s="57">
        <f>IF(AND(KV18=1,PB18=1),0,EX19*$C$26/V$6/$C$24/$C$23*3.39*$C$25)</f>
        <v>10.298319117601697</v>
      </c>
      <c r="GQ19" s="57">
        <f>IF(AND(KW18=1,PC18=1),0,EY19*$C$26/W$6/$C$24/$C$23*3.39*$C$25)</f>
        <v>12.092525859696311</v>
      </c>
      <c r="GR19" s="57">
        <f>IF(AND(KX18=1,PD18=1),0,EZ19*$C$26/X$6/$C$24/$C$23*3.39*$C$25)</f>
        <v>13.404796351381552</v>
      </c>
      <c r="GS19" s="57">
        <f>IF(AND(KY18=1,PE18=1),0,FA19*$C$26/Y$6/$C$24/$C$23*3.39*$C$25)</f>
        <v>13.047851256780538</v>
      </c>
      <c r="GT19" s="57">
        <f>IF(AND(KZ18=1,PF18=1),0,FB19*$C$26/Z$6/$C$24/$C$23*3.39*$C$25)</f>
        <v>11.650858481715945</v>
      </c>
      <c r="GU19" s="57">
        <f>IF(AND(LA18=1,PG18=1),0,FC19*$C$26/AA$6/$C$24/$C$23*3.39*$C$25)</f>
        <v>9.8404758708779454</v>
      </c>
      <c r="GV19" s="57">
        <f>IF(AND(LB18=1,PH18=1),0,FD19*$C$26/AB$6/$C$24/$C$23*3.39*$C$25)</f>
        <v>7.6766028803314894</v>
      </c>
      <c r="GW19" s="57">
        <f>IF(AND(LC18=1,PI18=1),0,FE19*$C$26/AC$6/$C$24/$C$23*3.39*$C$25)</f>
        <v>5.0787998895133057</v>
      </c>
      <c r="GX19" s="57">
        <f>IF(AND(LD18=1,PJ18=1),0,FF19*$C$26/AD$6/$C$24/$C$23*3.39*$C$25)</f>
        <v>6.6801863122637801</v>
      </c>
      <c r="GY19" s="57">
        <f>IF(AND(LE18=1,PK18=1),0,FG19*$C$26/AE$6/$C$24/$C$23*3.39*$C$25)</f>
        <v>8.1813180423965388</v>
      </c>
      <c r="GZ19" s="57">
        <f>IF(AND(LF18=1,PL18=1),0,FH19*$C$26/AF$6/$C$24/$C$23*3.39*$C$25)</f>
        <v>9.6824497725292957</v>
      </c>
      <c r="HA19" s="57">
        <f>IF(AND(LG18=1,PM18=1),0,FI19*$C$26/AG$6/$C$24/$C$23*3.39*$C$25)</f>
        <v>11.183581502662051</v>
      </c>
      <c r="HB19" s="57">
        <f>IF(AND(LH18=1,PN18=1),0,FJ19*$C$26/AH$6/$C$24/$C$23*3.39*$C$25)</f>
        <v>12.68471323279481</v>
      </c>
      <c r="HC19" s="57">
        <f>IF(AND(LI18=1,PO18=1),0,FK19*$C$26/AI$6/$C$24/$C$23*3.39*$C$25)</f>
        <v>13.238234794578572</v>
      </c>
      <c r="HD19" s="57">
        <f>IF(AND(LJ18=1,PP18=1),0,FL19*$C$26/AJ$6/$C$24/$C$23*3.39*$C$25)</f>
        <v>13.306973282817673</v>
      </c>
      <c r="HE19" s="57">
        <f>IF(AND(LK18=1,PQ18=1),0,FM19*$C$26/AK$6/$C$24/$C$23*3.39*$C$25)</f>
        <v>13.246471458678393</v>
      </c>
      <c r="HF19" s="57">
        <f>IF(AND(LL18=1,PR18=1),0,FN19*$C$26/AL$6/$C$24/$C$23*3.39*$C$25)</f>
        <v>13.242315567592765</v>
      </c>
      <c r="HG19" s="57">
        <f>IF(AND(LM18=1,PS18=1),0,FO19*$C$26/AM$6/$C$24/$C$23*3.39*$C$25)</f>
        <v>13.244501985792938</v>
      </c>
      <c r="HH19" s="61">
        <f t="shared" si="119"/>
        <v>0.43999999999999995</v>
      </c>
      <c r="HI19" s="57">
        <f t="shared" si="120"/>
        <v>13.238234794578572</v>
      </c>
      <c r="HJ19" s="57">
        <f t="shared" si="121"/>
        <v>5.5142065502224655</v>
      </c>
      <c r="HK19" s="57">
        <f t="shared" si="122"/>
        <v>8.0780152999798833</v>
      </c>
      <c r="HL19" s="57">
        <f t="shared" si="123"/>
        <v>10.298319117601697</v>
      </c>
      <c r="HM19" s="57">
        <f t="shared" si="124"/>
        <v>12.092525859696311</v>
      </c>
      <c r="HN19" s="57">
        <f t="shared" si="125"/>
        <v>13.404796351381552</v>
      </c>
      <c r="HO19" s="57">
        <f t="shared" si="126"/>
        <v>13.047851256780538</v>
      </c>
      <c r="HP19" s="57">
        <f t="shared" si="127"/>
        <v>11.650858481715945</v>
      </c>
      <c r="HQ19" s="57">
        <f t="shared" si="128"/>
        <v>9.8404758708779454</v>
      </c>
      <c r="HR19" s="57">
        <f t="shared" si="129"/>
        <v>7.6766028803314894</v>
      </c>
      <c r="HS19" s="57">
        <f t="shared" si="130"/>
        <v>5.0787998895133057</v>
      </c>
      <c r="HT19" s="57">
        <f t="shared" si="131"/>
        <v>6.6801863122637801</v>
      </c>
      <c r="HU19" s="57">
        <f t="shared" si="132"/>
        <v>8.1813180423965388</v>
      </c>
      <c r="HV19" s="57">
        <f t="shared" si="133"/>
        <v>9.6824497725292957</v>
      </c>
      <c r="HW19" s="57">
        <f t="shared" si="134"/>
        <v>11.183581502662051</v>
      </c>
      <c r="HX19" s="57">
        <f t="shared" si="135"/>
        <v>12.68471323279481</v>
      </c>
      <c r="HY19" s="57">
        <f t="shared" si="136"/>
        <v>13.238234794578572</v>
      </c>
      <c r="HZ19" s="57">
        <f t="shared" si="137"/>
        <v>13.306973282817673</v>
      </c>
      <c r="IA19" s="57">
        <f t="shared" si="138"/>
        <v>13.246471458678393</v>
      </c>
      <c r="IB19" s="57">
        <f t="shared" si="139"/>
        <v>13.242315567592765</v>
      </c>
      <c r="IC19" s="57">
        <f t="shared" si="140"/>
        <v>13.244501985792938</v>
      </c>
      <c r="ID19" s="61">
        <f t="shared" si="141"/>
        <v>0.43999999999999995</v>
      </c>
      <c r="IE19" s="57">
        <f t="shared" si="142"/>
        <v>8.82</v>
      </c>
      <c r="IF19" s="57">
        <f t="shared" si="143"/>
        <v>8.82</v>
      </c>
      <c r="IG19" s="57">
        <f t="shared" si="144"/>
        <v>8.82</v>
      </c>
      <c r="IH19" s="57">
        <f t="shared" si="145"/>
        <v>8.82</v>
      </c>
      <c r="II19" s="57">
        <f t="shared" si="146"/>
        <v>8.82</v>
      </c>
      <c r="IJ19" s="57">
        <f t="shared" si="147"/>
        <v>8.82</v>
      </c>
      <c r="IK19" s="57">
        <f t="shared" si="148"/>
        <v>8.82</v>
      </c>
      <c r="IL19" s="57">
        <f t="shared" si="149"/>
        <v>9.1233662838385321</v>
      </c>
      <c r="IM19" s="57">
        <f t="shared" si="150"/>
        <v>9.609006619119949</v>
      </c>
      <c r="IN19" s="57">
        <f t="shared" si="151"/>
        <v>10.184778761759038</v>
      </c>
      <c r="IO19" s="57">
        <f t="shared" si="152"/>
        <v>10.6797078513277</v>
      </c>
      <c r="IP19" s="57">
        <f t="shared" si="153"/>
        <v>10.52</v>
      </c>
      <c r="IQ19" s="57">
        <f t="shared" si="154"/>
        <v>10.18</v>
      </c>
      <c r="IR19" s="57">
        <f t="shared" si="155"/>
        <v>9.84</v>
      </c>
      <c r="IS19" s="57">
        <f t="shared" si="156"/>
        <v>9.5</v>
      </c>
      <c r="IT19" s="57">
        <f t="shared" si="157"/>
        <v>9.16</v>
      </c>
      <c r="IU19" s="57">
        <f t="shared" si="158"/>
        <v>8.82</v>
      </c>
      <c r="IV19" s="57">
        <f t="shared" si="159"/>
        <v>8.7955121639440073</v>
      </c>
      <c r="IW19" s="57">
        <f t="shared" si="160"/>
        <v>8.7763654316020059</v>
      </c>
      <c r="IX19" s="57">
        <f t="shared" si="161"/>
        <v>8.7750495158013369</v>
      </c>
      <c r="IY19" s="57">
        <f t="shared" si="162"/>
        <v>8.7757418318920593</v>
      </c>
      <c r="IZ19" s="61">
        <f t="shared" si="163"/>
        <v>0.43999999999999995</v>
      </c>
      <c r="JA19" s="261" t="e">
        <f t="shared" si="238"/>
        <v>#N/A</v>
      </c>
      <c r="JB19" s="261">
        <f t="shared" si="239"/>
        <v>6</v>
      </c>
      <c r="JC19" s="261">
        <f t="shared" si="240"/>
        <v>6</v>
      </c>
      <c r="JD19" s="261">
        <f t="shared" si="241"/>
        <v>6</v>
      </c>
      <c r="JE19" s="261">
        <f t="shared" si="242"/>
        <v>6</v>
      </c>
      <c r="JF19" s="261">
        <f t="shared" si="243"/>
        <v>6</v>
      </c>
      <c r="JG19" s="261" t="e">
        <f t="shared" si="244"/>
        <v>#N/A</v>
      </c>
      <c r="JH19" s="261" t="e">
        <f t="shared" si="245"/>
        <v>#N/A</v>
      </c>
      <c r="JI19" s="261" t="e">
        <f t="shared" si="246"/>
        <v>#N/A</v>
      </c>
      <c r="JJ19" s="261" t="e">
        <f t="shared" si="247"/>
        <v>#N/A</v>
      </c>
      <c r="JK19" s="261" t="e">
        <f t="shared" si="248"/>
        <v>#N/A</v>
      </c>
      <c r="JL19" s="261">
        <f t="shared" si="249"/>
        <v>6</v>
      </c>
      <c r="JM19" s="261">
        <f t="shared" si="250"/>
        <v>6</v>
      </c>
      <c r="JN19" s="261">
        <f t="shared" si="251"/>
        <v>6</v>
      </c>
      <c r="JO19" s="261">
        <f t="shared" si="252"/>
        <v>6</v>
      </c>
      <c r="JP19" s="261">
        <f t="shared" si="253"/>
        <v>6</v>
      </c>
      <c r="JQ19" s="261" t="e">
        <f t="shared" si="254"/>
        <v>#N/A</v>
      </c>
      <c r="JR19" s="261" t="e">
        <f t="shared" si="255"/>
        <v>#N/A</v>
      </c>
      <c r="JS19" s="261" t="e">
        <f t="shared" si="256"/>
        <v>#N/A</v>
      </c>
      <c r="JT19" s="261" t="e">
        <f t="shared" si="257"/>
        <v>#N/A</v>
      </c>
      <c r="JU19" s="261" t="e">
        <f t="shared" si="258"/>
        <v>#N/A</v>
      </c>
      <c r="JV19" s="61">
        <f t="shared" si="165"/>
        <v>0.43999999999999995</v>
      </c>
      <c r="JW19" s="46">
        <f>IF(HI19&lt;=$C$42,1,0)</f>
        <v>0</v>
      </c>
      <c r="JX19" s="46">
        <f>IF(HJ19&lt;=$C$42,1,0)</f>
        <v>0</v>
      </c>
      <c r="JY19" s="46">
        <f>IF(HK19&lt;=$C$42,1,0)</f>
        <v>0</v>
      </c>
      <c r="JZ19" s="46">
        <f>IF(HL19&lt;=$C$42,1,0)</f>
        <v>0</v>
      </c>
      <c r="KA19" s="46">
        <f>IF(HM19&lt;=$C$42,1,0)</f>
        <v>0</v>
      </c>
      <c r="KB19" s="46">
        <f>IF(HN19&lt;=$C$42,1,0)</f>
        <v>0</v>
      </c>
      <c r="KC19" s="46">
        <f>IF(HO19&lt;=$C$42,1,0)</f>
        <v>0</v>
      </c>
      <c r="KD19" s="46">
        <f>IF(HP19&lt;=$C$42,1,0)</f>
        <v>0</v>
      </c>
      <c r="KE19" s="46">
        <f>IF(HQ19&lt;=$C$42,1,0)</f>
        <v>0</v>
      </c>
      <c r="KF19" s="46">
        <f>IF(HR19&lt;=$C$42,1,0)</f>
        <v>0</v>
      </c>
      <c r="KG19" s="46">
        <f>IF(HS19&lt;=$C$42,1,0)</f>
        <v>0</v>
      </c>
      <c r="KH19" s="46">
        <f>IF(HT19&lt;=$C$42,1,0)</f>
        <v>0</v>
      </c>
      <c r="KI19" s="46">
        <f>IF(HU19&lt;=$C$42,1,0)</f>
        <v>0</v>
      </c>
      <c r="KJ19" s="46">
        <f>IF(HV19&lt;=$C$42,1,0)</f>
        <v>0</v>
      </c>
      <c r="KK19" s="46">
        <f>IF(HW19&lt;=$C$42,1,0)</f>
        <v>0</v>
      </c>
      <c r="KL19" s="46">
        <f>IF(HX19&lt;=$C$42,1,0)</f>
        <v>0</v>
      </c>
      <c r="KM19" s="46">
        <f>IF(HY19&lt;=$C$42,1,0)</f>
        <v>0</v>
      </c>
      <c r="KN19" s="46">
        <f>IF(HZ19&lt;=$C$42,1,0)</f>
        <v>0</v>
      </c>
      <c r="KO19" s="46">
        <f>IF(IA19&lt;=$C$42,1,0)</f>
        <v>0</v>
      </c>
      <c r="KP19" s="46">
        <f>IF(IB19&lt;=$C$42,1,0)</f>
        <v>0</v>
      </c>
      <c r="KQ19" s="46">
        <f>IF(IC19&lt;=$C$42,1,0)</f>
        <v>0</v>
      </c>
      <c r="KR19" s="61">
        <f t="shared" si="166"/>
        <v>0.43999999999999995</v>
      </c>
      <c r="KS19" s="1">
        <f>IF(OR(KS18=1,AND(OY19=1,LO19&lt;=$C$43)),1,0)</f>
        <v>0</v>
      </c>
      <c r="KT19" s="1">
        <f>IF(OR(KT18=1,AND(OZ19=1,LP19&lt;=$C$43)),1,0)</f>
        <v>0</v>
      </c>
      <c r="KU19" s="1">
        <f>IF(OR(KU18=1,AND(PA19=1,LQ19&lt;=$C$43)),1,0)</f>
        <v>0</v>
      </c>
      <c r="KV19" s="1">
        <f>IF(OR(KV18=1,AND(PB19=1,LR19&lt;=$C$43)),1,0)</f>
        <v>0</v>
      </c>
      <c r="KW19" s="1">
        <f>IF(OR(KW18=1,AND(PC19=1,LS19&lt;=$C$43)),1,0)</f>
        <v>0</v>
      </c>
      <c r="KX19" s="1">
        <f>IF(OR(KX18=1,AND(PD19=1,LT19&lt;=$C$43)),1,0)</f>
        <v>0</v>
      </c>
      <c r="KY19" s="1">
        <f>IF(OR(KY18=1,AND(PE19=1,LU19&lt;=$C$43)),1,0)</f>
        <v>0</v>
      </c>
      <c r="KZ19" s="1">
        <f>IF(OR(KZ18=1,AND(PF19=1,LV19&lt;=$C$43)),1,0)</f>
        <v>0</v>
      </c>
      <c r="LA19" s="1">
        <f>IF(OR(LA18=1,AND(PG19=1,LW19&lt;=$C$43)),1,0)</f>
        <v>0</v>
      </c>
      <c r="LB19" s="1">
        <f>IF(OR(LB18=1,AND(PH19=1,LX19&lt;=$C$43)),1,0)</f>
        <v>0</v>
      </c>
      <c r="LC19" s="1">
        <f>IF(OR(LC18=1,AND(PI19=1,LY19&lt;=$C$43)),1,0)</f>
        <v>0</v>
      </c>
      <c r="LD19" s="1">
        <f>IF(OR(LD18=1,AND(PJ19=1,LZ19&lt;=$C$43)),1,0)</f>
        <v>0</v>
      </c>
      <c r="LE19" s="1">
        <f>IF(OR(LE18=1,AND(PK19=1,MA19&lt;=$C$43)),1,0)</f>
        <v>0</v>
      </c>
      <c r="LF19" s="1">
        <f>IF(OR(LF18=1,AND(PL19=1,MB19&lt;=$C$43)),1,0)</f>
        <v>0</v>
      </c>
      <c r="LG19" s="1">
        <f>IF(OR(LG18=1,AND(PM19=1,MC19&lt;=$C$43)),1,0)</f>
        <v>0</v>
      </c>
      <c r="LH19" s="1">
        <f>IF(OR(LH18=1,AND(PN19=1,MD19&lt;=$C$43)),1,0)</f>
        <v>0</v>
      </c>
      <c r="LI19" s="1">
        <f>IF(OR(LI18=1,AND(PO19=1,ME19&lt;=$C$43)),1,0)</f>
        <v>0</v>
      </c>
      <c r="LJ19" s="1">
        <f>IF(OR(LJ18=1,AND(PP19=1,MF19&lt;=$C$43)),1,0)</f>
        <v>0</v>
      </c>
      <c r="LK19" s="1">
        <f>IF(OR(LK18=1,AND(PQ19=1,MG19&lt;=$C$43)),1,0)</f>
        <v>0</v>
      </c>
      <c r="LL19" s="1">
        <f>IF(OR(LL18=1,AND(PR19=1,MH19&lt;=$C$43)),1,0)</f>
        <v>0</v>
      </c>
      <c r="LM19" s="1">
        <f>IF(OR(LM18=1,AND(PS19=1,MI19&lt;=$C$43)),1,0)</f>
        <v>0</v>
      </c>
      <c r="LN19" s="61">
        <f t="shared" si="167"/>
        <v>0.43999999999999995</v>
      </c>
      <c r="LO19" s="57">
        <f t="shared" si="168"/>
        <v>6.9355924612678015</v>
      </c>
      <c r="LP19" s="57">
        <f t="shared" si="169"/>
        <v>2.239263774602652</v>
      </c>
      <c r="LQ19" s="57">
        <f t="shared" si="170"/>
        <v>3.3462966097326521</v>
      </c>
      <c r="LR19" s="57">
        <f t="shared" si="171"/>
        <v>4.3888682669503627</v>
      </c>
      <c r="LS19" s="57">
        <f t="shared" si="172"/>
        <v>5.3488084333896886</v>
      </c>
      <c r="LT19" s="57">
        <f t="shared" si="173"/>
        <v>6.2110453300559181</v>
      </c>
      <c r="LU19" s="57">
        <f t="shared" si="174"/>
        <v>6.9640801469271087</v>
      </c>
      <c r="LV19" s="57">
        <f t="shared" si="175"/>
        <v>6.8601723105328816</v>
      </c>
      <c r="LW19" s="57">
        <f t="shared" si="176"/>
        <v>6.7389783983004374</v>
      </c>
      <c r="LX19" s="57">
        <f t="shared" si="177"/>
        <v>6.5742078959694927</v>
      </c>
      <c r="LY19" s="57">
        <f t="shared" si="178"/>
        <v>6.3667104859286159</v>
      </c>
      <c r="LZ19" s="57">
        <f t="shared" si="179"/>
        <v>3.2660056519918133</v>
      </c>
      <c r="MA19" s="57">
        <f t="shared" si="180"/>
        <v>3.9999230138470114</v>
      </c>
      <c r="MB19" s="57">
        <f t="shared" si="181"/>
        <v>4.7338403757022087</v>
      </c>
      <c r="MC19" s="57">
        <f t="shared" si="182"/>
        <v>5.467757737557406</v>
      </c>
      <c r="MD19" s="57">
        <f t="shared" si="183"/>
        <v>6.2016750994126051</v>
      </c>
      <c r="ME19" s="57">
        <f t="shared" si="184"/>
        <v>6.9355924612678015</v>
      </c>
      <c r="MF19" s="57">
        <f t="shared" si="185"/>
        <v>6.9036003553187895</v>
      </c>
      <c r="MG19" s="57">
        <f t="shared" si="186"/>
        <v>6.9084250649918992</v>
      </c>
      <c r="MH19" s="57">
        <f t="shared" si="187"/>
        <v>6.9087566574317512</v>
      </c>
      <c r="MI19" s="57">
        <f t="shared" si="188"/>
        <v>6.9085822034267501</v>
      </c>
      <c r="MJ19" s="61">
        <f t="shared" si="189"/>
        <v>0.43999999999999995</v>
      </c>
      <c r="MK19" s="57" t="e">
        <f t="shared" si="259"/>
        <v>#N/A</v>
      </c>
      <c r="ML19" s="57" t="e">
        <f t="shared" si="260"/>
        <v>#N/A</v>
      </c>
      <c r="MM19" s="57" t="e">
        <f t="shared" si="261"/>
        <v>#N/A</v>
      </c>
      <c r="MN19" s="57" t="e">
        <f t="shared" si="262"/>
        <v>#N/A</v>
      </c>
      <c r="MO19" s="57" t="e">
        <f t="shared" si="263"/>
        <v>#N/A</v>
      </c>
      <c r="MP19" s="57" t="e">
        <f t="shared" si="264"/>
        <v>#N/A</v>
      </c>
      <c r="MQ19" s="57" t="e">
        <f t="shared" si="265"/>
        <v>#N/A</v>
      </c>
      <c r="MR19" s="57" t="e">
        <f t="shared" si="266"/>
        <v>#N/A</v>
      </c>
      <c r="MS19" s="57" t="e">
        <f t="shared" si="267"/>
        <v>#N/A</v>
      </c>
      <c r="MT19" s="57" t="e">
        <f t="shared" si="268"/>
        <v>#N/A</v>
      </c>
      <c r="MU19" s="57" t="e">
        <f t="shared" si="269"/>
        <v>#N/A</v>
      </c>
      <c r="MV19" s="57" t="e">
        <f t="shared" si="270"/>
        <v>#N/A</v>
      </c>
      <c r="MW19" s="57" t="e">
        <f t="shared" si="271"/>
        <v>#N/A</v>
      </c>
      <c r="MX19" s="57" t="e">
        <f t="shared" si="272"/>
        <v>#N/A</v>
      </c>
      <c r="MY19" s="57" t="e">
        <f t="shared" si="273"/>
        <v>#N/A</v>
      </c>
      <c r="MZ19" s="57" t="e">
        <f t="shared" si="274"/>
        <v>#N/A</v>
      </c>
      <c r="NA19" s="57" t="e">
        <f t="shared" si="275"/>
        <v>#N/A</v>
      </c>
      <c r="NB19" s="57" t="e">
        <f t="shared" si="276"/>
        <v>#N/A</v>
      </c>
      <c r="NC19" s="57" t="e">
        <f t="shared" si="277"/>
        <v>#N/A</v>
      </c>
      <c r="ND19" s="57" t="e">
        <f t="shared" si="278"/>
        <v>#N/A</v>
      </c>
      <c r="NE19" s="57" t="e">
        <f t="shared" si="279"/>
        <v>#N/A</v>
      </c>
      <c r="NF19" s="61">
        <f t="shared" si="211"/>
        <v>0.43999999999999995</v>
      </c>
      <c r="NG19" s="261">
        <f>IF(OY18=0,MIN('Drive Train'!$F$35-FQ18*$C$26*'Drive Train'!$F$38,NG18+$C$41)-$C$7,IF(LO18-1&lt;=0,0,IF($C$39=Motors!$C$29,MAX(MAX(NG$8:NG18)*-1,NG18-$C$41),MAX(0,MAX(NG$8:NG18)*-1,NG18-$C$41))))</f>
        <v>8.82</v>
      </c>
      <c r="NH19" s="261">
        <f>IF(OZ18=0,MIN('Drive Train'!$F$35-FR18*$C$26*'Drive Train'!$F$38,NH18+$C$41)-$C$7,IF(LP18-1&lt;=0,0,IF($C$39=Motors!$C$29,MAX(MAX(NH$8:NH18)*-1,NH18-$C$41),MAX(0,MAX(NH$8:NH18)*-1,NH18-$C$41))))</f>
        <v>8.82</v>
      </c>
      <c r="NI19" s="261">
        <f>IF(PA18=0,MIN('Drive Train'!$F$35-FS18*$C$26*'Drive Train'!$F$38,NI18+$C$41)-$C$7,IF(LQ18-1&lt;=0,0,IF($C$39=Motors!$C$29,MAX(MAX(NI$8:NI18)*-1,NI18-$C$41),MAX(0,MAX(NI$8:NI18)*-1,NI18-$C$41))))</f>
        <v>8.82</v>
      </c>
      <c r="NJ19" s="261">
        <f>IF(PB18=0,MIN('Drive Train'!$F$35-FT18*$C$26*'Drive Train'!$F$38,NJ18+$C$41)-$C$7,IF(LR18-1&lt;=0,0,IF($C$39=Motors!$C$29,MAX(MAX(NJ$8:NJ18)*-1,NJ18-$C$41),MAX(0,MAX(NJ$8:NJ18)*-1,NJ18-$C$41))))</f>
        <v>8.82</v>
      </c>
      <c r="NK19" s="261">
        <f>IF(PC18=0,MIN('Drive Train'!$F$35-FU18*$C$26*'Drive Train'!$F$38,NK18+$C$41)-$C$7,IF(LS18-1&lt;=0,0,IF($C$39=Motors!$C$29,MAX(MAX(NK$8:NK18)*-1,NK18-$C$41),MAX(0,MAX(NK$8:NK18)*-1,NK18-$C$41))))</f>
        <v>8.82</v>
      </c>
      <c r="NL19" s="261">
        <f>IF(PD18=0,MIN('Drive Train'!$F$35-FV18*$C$26*'Drive Train'!$F$38,NL18+$C$41)-$C$7,IF(LT18-1&lt;=0,0,IF($C$39=Motors!$C$29,MAX(MAX(NL$8:NL18)*-1,NL18-$C$41),MAX(0,MAX(NL$8:NL18)*-1,NL18-$C$41))))</f>
        <v>8.82</v>
      </c>
      <c r="NM19" s="261">
        <f>IF(PE18=0,MIN('Drive Train'!$F$35-FW18*$C$26*'Drive Train'!$F$38,NM18+$C$41)-$C$7,IF(LU18-1&lt;=0,0,IF($C$39=Motors!$C$29,MAX(MAX(NM$8:NM18)*-1,NM18-$C$41),MAX(0,MAX(NM$8:NM18)*-1,NM18-$C$41))))</f>
        <v>8.82</v>
      </c>
      <c r="NN19" s="261">
        <f>IF(PF18=0,MIN('Drive Train'!$F$35-FX18*$C$26*'Drive Train'!$F$38,NN18+$C$41)-$C$7,IF(LV18-1&lt;=0,0,IF($C$39=Motors!$C$29,MAX(MAX(NN$8:NN18)*-1,NN18-$C$41),MAX(0,MAX(NN$8:NN18)*-1,NN18-$C$41))))</f>
        <v>9.1233662838385321</v>
      </c>
      <c r="NO19" s="261">
        <f>IF(PG18=0,MIN('Drive Train'!$F$35-FY18*$C$26*'Drive Train'!$F$38,NO18+$C$41)-$C$7,IF(LW18-1&lt;=0,0,IF($C$39=Motors!$C$29,MAX(MAX(NO$8:NO18)*-1,NO18-$C$41),MAX(0,MAX(NO$8:NO18)*-1,NO18-$C$41))))</f>
        <v>9.609006619119949</v>
      </c>
      <c r="NP19" s="261">
        <f>IF(PH18=0,MIN('Drive Train'!$F$35-FZ18*$C$26*'Drive Train'!$F$38,NP18+$C$41)-$C$7,IF(LX18-1&lt;=0,0,IF($C$39=Motors!$C$29,MAX(MAX(NP$8:NP18)*-1,NP18-$C$41),MAX(0,MAX(NP$8:NP18)*-1,NP18-$C$41))))</f>
        <v>10.184778761759038</v>
      </c>
      <c r="NQ19" s="261">
        <f>IF(PI18=0,MIN('Drive Train'!$F$35-GA18*$C$26*'Drive Train'!$F$38,NQ18+$C$41)-$C$7,IF(LY18-1&lt;=0,0,IF($C$39=Motors!$C$29,MAX(MAX(NQ$8:NQ18)*-1,NQ18-$C$41),MAX(0,MAX(NQ$8:NQ18)*-1,NQ18-$C$41))))</f>
        <v>10.6797078513277</v>
      </c>
      <c r="NR19" s="261">
        <f>IF(PJ18=0,MIN('Drive Train'!$F$35-GB18*$C$26*'Drive Train'!$F$38,NR18+$C$41)-$C$7,IF(LZ18-1&lt;=0,0,IF($C$39=Motors!$C$29,MAX(MAX(NR$8:NR18)*-1,NR18-$C$41),MAX(0,MAX(NR$8:NR18)*-1,NR18-$C$41))))</f>
        <v>10.52</v>
      </c>
      <c r="NS19" s="261">
        <f>IF(PK18=0,MIN('Drive Train'!$F$35-GC18*$C$26*'Drive Train'!$F$38,NS18+$C$41)-$C$7,IF(MA18-1&lt;=0,0,IF($C$39=Motors!$C$29,MAX(MAX(NS$8:NS18)*-1,NS18-$C$41),MAX(0,MAX(NS$8:NS18)*-1,NS18-$C$41))))</f>
        <v>10.18</v>
      </c>
      <c r="NT19" s="261">
        <f>IF(PL18=0,MIN('Drive Train'!$F$35-GD18*$C$26*'Drive Train'!$F$38,NT18+$C$41)-$C$7,IF(MB18-1&lt;=0,0,IF($C$39=Motors!$C$29,MAX(MAX(NT$8:NT18)*-1,NT18-$C$41),MAX(0,MAX(NT$8:NT18)*-1,NT18-$C$41))))</f>
        <v>9.84</v>
      </c>
      <c r="NU19" s="261">
        <f>IF(PM18=0,MIN('Drive Train'!$F$35-GE18*$C$26*'Drive Train'!$F$38,NU18+$C$41)-$C$7,IF(MC18-1&lt;=0,0,IF($C$39=Motors!$C$29,MAX(MAX(NU$8:NU18)*-1,NU18-$C$41),MAX(0,MAX(NU$8:NU18)*-1,NU18-$C$41))))</f>
        <v>9.5</v>
      </c>
      <c r="NV19" s="261">
        <f>IF(PN18=0,MIN('Drive Train'!$F$35-GF18*$C$26*'Drive Train'!$F$38,NV18+$C$41)-$C$7,IF(MD18-1&lt;=0,0,IF($C$39=Motors!$C$29,MAX(MAX(NV$8:NV18)*-1,NV18-$C$41),MAX(0,MAX(NV$8:NV18)*-1,NV18-$C$41))))</f>
        <v>9.16</v>
      </c>
      <c r="NW19" s="261">
        <f>IF(PO18=0,MIN('Drive Train'!$F$35-GG18*$C$26*'Drive Train'!$F$38,NW18+$C$41)-$C$7,IF(ME18-1&lt;=0,0,IF($C$39=Motors!$C$29,MAX(MAX(NW$8:NW18)*-1,NW18-$C$41),MAX(0,MAX(NW$8:NW18)*-1,NW18-$C$41))))</f>
        <v>8.82</v>
      </c>
      <c r="NX19" s="261">
        <f>IF(PP18=0,MIN('Drive Train'!$F$35-GH18*$C$26*'Drive Train'!$F$38,NX18+$C$41)-$C$7,IF(MF18-1&lt;=0,0,IF($C$39=Motors!$C$29,MAX(MAX(NX$8:NX18)*-1,NX18-$C$41),MAX(0,MAX(NX$8:NX18)*-1,NX18-$C$41))))</f>
        <v>8.7955121639440073</v>
      </c>
      <c r="NY19" s="261">
        <f>IF(PQ18=0,MIN('Drive Train'!$F$35-GI18*$C$26*'Drive Train'!$F$38,NY18+$C$41)-$C$7,IF(MG18-1&lt;=0,0,IF($C$39=Motors!$C$29,MAX(MAX(NY$8:NY18)*-1,NY18-$C$41),MAX(0,MAX(NY$8:NY18)*-1,NY18-$C$41))))</f>
        <v>8.7763654316020059</v>
      </c>
      <c r="NZ19" s="261">
        <f>IF(PR18=0,MIN('Drive Train'!$F$35-GJ18*$C$26*'Drive Train'!$F$38,NZ18+$C$41)-$C$7,IF(MH18-1&lt;=0,0,IF($C$39=Motors!$C$29,MAX(MAX(NZ$8:NZ18)*-1,NZ18-$C$41),MAX(0,MAX(NZ$8:NZ18)*-1,NZ18-$C$41))))</f>
        <v>8.7750495158013369</v>
      </c>
      <c r="OA19" s="261">
        <f>IF(PS18=0,MIN('Drive Train'!$F$35-GK18*$C$26*'Drive Train'!$F$38,OA18+$C$41)-$C$7,IF(MI18-1&lt;=0,0,IF($C$39=Motors!$C$29,MAX(MAX(OA$8:OA18)*-1,OA18-$C$41),MAX(0,MAX(OA$8:OA18)*-1,OA18-$C$41))))</f>
        <v>8.7757418318920593</v>
      </c>
      <c r="OB19" s="61">
        <f t="shared" si="212"/>
        <v>0.43999999999999995</v>
      </c>
      <c r="OC19" s="261">
        <f>'Drive Train'!$F$35-FQ19*$C$26*'Drive Train'!$F$38</f>
        <v>9.1504226325497662</v>
      </c>
      <c r="OD19" s="261">
        <f>'Drive Train'!$F$35-FR19*$C$26*'Drive Train'!$F$38</f>
        <v>9</v>
      </c>
      <c r="OE19" s="261">
        <f>'Drive Train'!$F$35-FS19*$C$26*'Drive Train'!$F$38</f>
        <v>9</v>
      </c>
      <c r="OF19" s="261">
        <f>'Drive Train'!$F$35-FT19*$C$26*'Drive Train'!$F$38</f>
        <v>9</v>
      </c>
      <c r="OG19" s="261">
        <f>'Drive Train'!$F$35-FU19*$C$26*'Drive Train'!$F$38</f>
        <v>9</v>
      </c>
      <c r="OH19" s="261">
        <f>'Drive Train'!$F$35-FV19*$C$26*'Drive Train'!$F$38</f>
        <v>9</v>
      </c>
      <c r="OI19" s="261">
        <f>'Drive Train'!$F$35-FW19*$C$26*'Drive Train'!$F$38</f>
        <v>9.1831780296442265</v>
      </c>
      <c r="OJ19" s="261">
        <f>'Drive Train'!$F$35-FX19*$C$26*'Drive Train'!$F$38</f>
        <v>9.589454437980427</v>
      </c>
      <c r="OK19" s="261">
        <f>'Drive Train'!$F$35-FY19*$C$26*'Drive Train'!$F$38</f>
        <v>10.232885795129297</v>
      </c>
      <c r="OL19" s="261">
        <f>'Drive Train'!$F$35-FZ19*$C$26*'Drive Train'!$F$38</f>
        <v>10.809067031287759</v>
      </c>
      <c r="OM19" s="261">
        <f>'Drive Train'!$F$35-GA19*$C$26*'Drive Train'!$F$38</f>
        <v>11.349351414619123</v>
      </c>
      <c r="ON19" s="261">
        <f>'Drive Train'!$F$35-GB19*$C$26*'Drive Train'!$F$38</f>
        <v>10.7</v>
      </c>
      <c r="OO19" s="261">
        <f>'Drive Train'!$F$35-GC19*$C$26*'Drive Train'!$F$38</f>
        <v>10.36</v>
      </c>
      <c r="OP19" s="261">
        <f>'Drive Train'!$F$35-GD19*$C$26*'Drive Train'!$F$38</f>
        <v>10.02</v>
      </c>
      <c r="OQ19" s="261">
        <f>'Drive Train'!$F$35-GE19*$C$26*'Drive Train'!$F$38</f>
        <v>9.68</v>
      </c>
      <c r="OR19" s="261">
        <f>'Drive Train'!$F$35-GF19*$C$26*'Drive Train'!$F$38</f>
        <v>9.34</v>
      </c>
      <c r="OS19" s="261">
        <f>'Drive Train'!$F$35-GG19*$C$26*'Drive Train'!$F$38</f>
        <v>9.1504226325497662</v>
      </c>
      <c r="OT19" s="261">
        <f>'Drive Train'!$F$35-GH19*$C$26*'Drive Train'!$F$38</f>
        <v>9.1439448712515237</v>
      </c>
      <c r="OU19" s="261">
        <f>'Drive Train'!$F$35-GI19*$C$26*'Drive Train'!$F$38</f>
        <v>9.1528802210451836</v>
      </c>
      <c r="OV19" s="261">
        <f>'Drive Train'!$F$35-GJ19*$C$26*'Drive Train'!$F$38</f>
        <v>9.1534939681420724</v>
      </c>
      <c r="OW19" s="261">
        <f>'Drive Train'!$F$35-GK19*$C$26*'Drive Train'!$F$38</f>
        <v>9.1531710756218985</v>
      </c>
      <c r="OX19" s="61">
        <f t="shared" si="213"/>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8">
        <f t="shared" si="214"/>
        <v>0.43999999999999995</v>
      </c>
      <c r="PU19" s="57">
        <f t="shared" si="215"/>
        <v>1.7563172245190366</v>
      </c>
      <c r="PV19" s="57">
        <f t="shared" si="216"/>
        <v>0.54386060971277128</v>
      </c>
      <c r="PW19" s="57">
        <f t="shared" si="217"/>
        <v>0.81656688220251039</v>
      </c>
      <c r="PX19" s="57">
        <f t="shared" si="218"/>
        <v>1.0781119733895623</v>
      </c>
      <c r="PY19" s="57">
        <f t="shared" si="219"/>
        <v>1.3252177892639925</v>
      </c>
      <c r="PZ19" s="57">
        <f t="shared" si="220"/>
        <v>1.5550411341684303</v>
      </c>
      <c r="QA19" s="57">
        <f t="shared" si="221"/>
        <v>1.7643178087531064</v>
      </c>
      <c r="QB19" s="57">
        <f t="shared" si="222"/>
        <v>1.7290280150835498</v>
      </c>
      <c r="QC19" s="57">
        <f t="shared" si="223"/>
        <v>1.718178927357497</v>
      </c>
      <c r="QD19" s="57">
        <f t="shared" si="224"/>
        <v>1.7030237979340594</v>
      </c>
      <c r="QE19" s="57">
        <f t="shared" si="225"/>
        <v>1.6834936832085454</v>
      </c>
      <c r="QF19" s="57">
        <f t="shared" si="226"/>
        <v>0.82741567272730432</v>
      </c>
      <c r="QG19" s="57">
        <f t="shared" si="227"/>
        <v>1.0133476007125868</v>
      </c>
      <c r="QH19" s="57">
        <f t="shared" si="228"/>
        <v>1.1992795286978688</v>
      </c>
      <c r="QI19" s="57">
        <f t="shared" si="229"/>
        <v>1.3852114566831508</v>
      </c>
      <c r="QJ19" s="57">
        <f t="shared" si="230"/>
        <v>1.5711433846684337</v>
      </c>
      <c r="QK19" s="57">
        <f t="shared" si="231"/>
        <v>1.7563172245190366</v>
      </c>
      <c r="QL19" s="57">
        <f t="shared" si="232"/>
        <v>1.7329585896115858</v>
      </c>
      <c r="QM19" s="57">
        <f t="shared" si="233"/>
        <v>1.7331996707326609</v>
      </c>
      <c r="QN19" s="57">
        <f t="shared" si="234"/>
        <v>1.7332162415661836</v>
      </c>
      <c r="QO19" s="57">
        <f t="shared" si="235"/>
        <v>1.7332075234604436</v>
      </c>
      <c r="QP19" s="61">
        <f t="shared" si="236"/>
        <v>0.43999999999999995</v>
      </c>
      <c r="QQ19" s="57">
        <f>MIN(FQ19,$C$16)*$C$17*1000/60/60/$C$25</f>
        <v>0.67206194383029427</v>
      </c>
      <c r="QR19" s="57">
        <f>MIN(FR19,$C$16)*$C$17*1000/60/60/$C$25</f>
        <v>0.70317162838191627</v>
      </c>
      <c r="QS19" s="57">
        <f>MIN(FS19,$C$16)*$C$17*1000/60/60/$C$25</f>
        <v>0.70317162838191627</v>
      </c>
      <c r="QT19" s="57">
        <f>MIN(FT19,$C$16)*$C$17*1000/60/60/$C$25</f>
        <v>0.70317162838191627</v>
      </c>
      <c r="QU19" s="57">
        <f>MIN(FU19,$C$16)*$C$17*1000/60/60/$C$25</f>
        <v>0.70317162838191627</v>
      </c>
      <c r="QV19" s="57">
        <f>MIN(FV19,$C$16)*$C$17*1000/60/60/$C$25</f>
        <v>0.70317162838191627</v>
      </c>
      <c r="QW19" s="57">
        <f>MIN(FW19,$C$16)*$C$17*1000/60/60/$C$25</f>
        <v>0.66528763032640981</v>
      </c>
      <c r="QX19" s="57">
        <f>MIN(FX19,$C$16)*$C$17*1000/60/60/$C$25</f>
        <v>0.58126349984907977</v>
      </c>
      <c r="QY19" s="57">
        <f>MIN(FY19,$C$16)*$C$17*1000/60/60/$C$25</f>
        <v>0.44819212480250403</v>
      </c>
      <c r="QZ19" s="57">
        <f>MIN(FZ19,$C$16)*$C$17*1000/60/60/$C$25</f>
        <v>0.32902909595760671</v>
      </c>
      <c r="RA19" s="57">
        <f>MIN(GA19,$C$16)*$C$17*1000/60/60/$C$25</f>
        <v>0.21729008136453762</v>
      </c>
      <c r="RB19" s="57">
        <f>MIN(GB19,$C$16)*$C$17*1000/60/60/$C$25</f>
        <v>0.35158581419095813</v>
      </c>
      <c r="RC19" s="57">
        <f>MIN(GC19,$C$16)*$C$17*1000/60/60/$C$25</f>
        <v>0.4219029770291497</v>
      </c>
      <c r="RD19" s="57">
        <f>MIN(GD19,$C$16)*$C$17*1000/60/60/$C$25</f>
        <v>0.49222013986734142</v>
      </c>
      <c r="RE19" s="57">
        <f>MIN(GE19,$C$16)*$C$17*1000/60/60/$C$25</f>
        <v>0.56253730270553304</v>
      </c>
      <c r="RF19" s="57">
        <f>MIN(GF19,$C$16)*$C$17*1000/60/60/$C$25</f>
        <v>0.6328544655437246</v>
      </c>
      <c r="RG19" s="57">
        <f>MIN(GG19,$C$16)*$C$17*1000/60/60/$C$25</f>
        <v>0.67206194383029427</v>
      </c>
      <c r="RH19" s="57">
        <f>MIN(GH19,$C$16)*$C$17*1000/60/60/$C$25</f>
        <v>0.67340164323039875</v>
      </c>
      <c r="RI19" s="57">
        <f>MIN(GI19,$C$16)*$C$17*1000/60/60/$C$25</f>
        <v>0.67155367721140791</v>
      </c>
      <c r="RJ19" s="57">
        <f>MIN(GJ19,$C$16)*$C$17*1000/60/60/$C$25</f>
        <v>0.67142674499213295</v>
      </c>
      <c r="RK19" s="57">
        <f>MIN(GK19,$C$16)*$C$17*1000/60/60/$C$25</f>
        <v>0.67149352406836937</v>
      </c>
      <c r="RL19" s="148">
        <f t="shared" si="237"/>
        <v>0.43999999999999995</v>
      </c>
    </row>
    <row r="20" spans="1:480" x14ac:dyDescent="0.2">
      <c r="B20" s="15">
        <f>'Drive Train'!I12/C12</f>
        <v>0</v>
      </c>
      <c r="C20" s="69">
        <v>-1</v>
      </c>
      <c r="D20" s="5"/>
      <c r="E20" s="6"/>
      <c r="P20" s="5"/>
      <c r="R20" s="63">
        <f t="shared" si="113"/>
        <v>0.47999999999999993</v>
      </c>
      <c r="S20" s="2">
        <f>NG20/'Drive Train'!$F$35</f>
        <v>0.72342118004433598</v>
      </c>
      <c r="T20" s="2">
        <f>NH20/'Drive Train'!$F$35</f>
        <v>0.71129032258064517</v>
      </c>
      <c r="U20" s="2">
        <f>NI20/'Drive Train'!$F$35</f>
        <v>0.71129032258064517</v>
      </c>
      <c r="V20" s="2">
        <f>NJ20/'Drive Train'!$F$35</f>
        <v>0.71129032258064517</v>
      </c>
      <c r="W20" s="2">
        <f>NK20/'Drive Train'!$F$35</f>
        <v>0.71129032258064517</v>
      </c>
      <c r="X20" s="2">
        <f>NL20/'Drive Train'!$F$35</f>
        <v>0.71129032258064517</v>
      </c>
      <c r="Y20" s="2">
        <f>NM20/'Drive Train'!$F$35</f>
        <v>0.72606274432614726</v>
      </c>
      <c r="Z20" s="2">
        <f>NN20/'Drive Train'!$F$35</f>
        <v>0.75882697080487316</v>
      </c>
      <c r="AA20" s="2">
        <f>NO20/'Drive Train'!$F$35</f>
        <v>0.81071659638139493</v>
      </c>
      <c r="AB20" s="2">
        <f>NP20/'Drive Train'!$F$35</f>
        <v>0.85718282510385146</v>
      </c>
      <c r="AC20" s="2">
        <f>NQ20/'Drive Train'!$F$35</f>
        <v>0.90075414634025186</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0.72342118004433598</v>
      </c>
      <c r="AJ20" s="2">
        <f>NX20/'Drive Train'!$F$35</f>
        <v>0.72289877993963902</v>
      </c>
      <c r="AK20" s="2">
        <f>NY20/'Drive Train'!$F$35</f>
        <v>0.72361937266493415</v>
      </c>
      <c r="AL20" s="2">
        <f>NZ20/'Drive Train'!$F$35</f>
        <v>0.72366886839855427</v>
      </c>
      <c r="AM20" s="2">
        <f>OA20/'Drive Train'!$F$35</f>
        <v>0.72364282867918539</v>
      </c>
      <c r="AN20" s="61">
        <f t="shared" si="114"/>
        <v>0.47999999999999993</v>
      </c>
      <c r="AO20" s="46">
        <f>LO20*12*60/(PI() * 'Drive Train'!$F$15)/S$6*ABS(S20)</f>
        <v>2210.1549255116952</v>
      </c>
      <c r="AP20" s="46">
        <f>LP20*12*60/(PI() * 'Drive Train'!$F$15)/T$6*ABS(T20)</f>
        <v>200.49566244493562</v>
      </c>
      <c r="AQ20" s="46">
        <f>LQ20*12*60/(PI() * 'Drive Train'!$F$15)/U$6*ABS(U20)</f>
        <v>454.16819272732329</v>
      </c>
      <c r="AR20" s="46">
        <f>LR20*12*60/(PI() * 'Drive Train'!$F$15)/V$6*ABS(V20)</f>
        <v>797.09880944281383</v>
      </c>
      <c r="AS20" s="46">
        <f>LS20*12*60/(PI() * 'Drive Train'!$F$15)/W$6*ABS(W20)</f>
        <v>1214.8993705997195</v>
      </c>
      <c r="AT20" s="46">
        <f>LT20*12*60/(PI() * 'Drive Train'!$F$15)/X$6*ABS(X20)</f>
        <v>1690.5959854115913</v>
      </c>
      <c r="AU20" s="46">
        <f>LU20*12*60/(PI() * 'Drive Train'!$F$15)/Y$6*ABS(Y20)</f>
        <v>2237.6091906030297</v>
      </c>
      <c r="AV20" s="46">
        <f>LV20*12*60/(PI() * 'Drive Train'!$F$15)/Z$6*ABS(Z20)</f>
        <v>2618.989551667778</v>
      </c>
      <c r="AW20" s="46">
        <f>LW20*12*60/(PI() * 'Drive Train'!$F$15)/AA$6*ABS(AA20)</f>
        <v>3067.7195465081718</v>
      </c>
      <c r="AX20" s="46">
        <f>LX20*12*60/(PI() * 'Drive Train'!$F$15)/AB$6*ABS(AB20)</f>
        <v>3479.7324279870149</v>
      </c>
      <c r="AY20" s="46">
        <f>LY20*12*60/(PI() * 'Drive Train'!$F$15)/AC$6*ABS(AC20)</f>
        <v>3842.7563049139194</v>
      </c>
      <c r="AZ20" s="46">
        <f>LZ20*12*60/(PI() * 'Drive Train'!$F$15)/AD$6*ABS(AD20)</f>
        <v>1226.7568280848311</v>
      </c>
      <c r="BA20" s="46">
        <f>MA20*12*60/(PI() * 'Drive Train'!$F$15)/AE$6*ABS(AE20)</f>
        <v>1453.8688201697507</v>
      </c>
      <c r="BB20" s="46">
        <f>MB20*12*60/(PI() * 'Drive Train'!$F$15)/AF$6*ABS(AF20)</f>
        <v>1663.1618713914256</v>
      </c>
      <c r="BC20" s="46">
        <f>MC20*12*60/(PI() * 'Drive Train'!$F$15)/AG$6*ABS(AG20)</f>
        <v>1854.6359817498574</v>
      </c>
      <c r="BD20" s="46">
        <f>MD20*12*60/(PI() * 'Drive Train'!$F$15)/AH$6*ABS(AH20)</f>
        <v>2028.2911512450451</v>
      </c>
      <c r="BE20" s="46">
        <f>ME20*12*60/(PI() * 'Drive Train'!$F$15)/AI$6*ABS(AI20)</f>
        <v>2210.1549255116952</v>
      </c>
      <c r="BF20" s="46">
        <f>MF20*12*60/(PI() * 'Drive Train'!$F$15)/AJ$6*ABS(AJ20)</f>
        <v>2199.9074951216489</v>
      </c>
      <c r="BG20" s="46">
        <f>MG20*12*60/(PI() * 'Drive Train'!$F$15)/AK$6*ABS(AK20)</f>
        <v>2202.8125066454895</v>
      </c>
      <c r="BH20" s="46">
        <f>MH20*12*60/(PI() * 'Drive Train'!$F$15)/AL$6*ABS(AL20)</f>
        <v>2203.012152514541</v>
      </c>
      <c r="BI20" s="46">
        <f>MI20*12*60/(PI() * 'Drive Train'!$F$15)/AM$6*ABS(AM20)</f>
        <v>2202.9071170372554</v>
      </c>
      <c r="BJ20" s="61">
        <f t="shared" si="62"/>
        <v>0.47999999999999993</v>
      </c>
      <c r="BK20" s="2">
        <f>IF(OR(KS19=1,AND($C$39=Motors!$C$31,OY19=1)),0,IF(NG20=0,-(CG19+$C$15)/($C$14-$C$15)*$C$12,($C$11*S20-AO20)/($C$11*S20)*$C$12*S20))</f>
        <v>0.77634342123242295</v>
      </c>
      <c r="BL20" s="2">
        <f>IF(OR(KT19=1,AND($C$39=Motors!$C$31,OZ19=1)),0,IF(NH20=0,-(CH19+$C$15)/($C$14-$C$15)*$C$12,($C$11*T20-AP20)/($C$11*T20)*$C$12*T20))</f>
        <v>1.6264784155736318</v>
      </c>
      <c r="BM20" s="2">
        <f>IF(OR(KU19=1,AND($C$39=Motors!$C$31,PA19=1)),0,IF(NI20=0,-(CI19+$C$15)/($C$14-$C$15)*$C$12,($C$11*U20-AQ20)/($C$11*U20)*$C$12*U20))</f>
        <v>1.5154784522533109</v>
      </c>
      <c r="BN20" s="2">
        <f>IF(OR(KV19=1,AND($C$39=Motors!$C$31,PB19=1)),0,IF(NJ20=0,-(CJ19+$C$15)/($C$14-$C$15)*$C$12,($C$11*V20-AR20)/($C$11*V20)*$C$12*V20))</f>
        <v>1.3654216611831058</v>
      </c>
      <c r="BO20" s="2">
        <f>IF(OR(KW19=1,AND($C$39=Motors!$C$31,PC19=1)),0,IF(NK20=0,-(CK19+$C$15)/($C$14-$C$15)*$C$12,($C$11*W20-AS20)/($C$11*W20)*$C$12*W20))</f>
        <v>1.18260388855317</v>
      </c>
      <c r="BP20" s="2">
        <f>IF(OR(KX19=1,AND($C$39=Motors!$C$31,PD19=1)),0,IF(NL20=0,-(CL19+$C$15)/($C$14-$C$15)*$C$12,($C$11*X20-AT20)/($C$11*X20)*$C$12*X20))</f>
        <v>0.9744524314878773</v>
      </c>
      <c r="BQ20" s="2">
        <f>IF(OR(KY19=1,AND($C$39=Motors!$C$31,PE19=1)),0,IF(NM20=0,-(CM19+$C$15)/($C$14-$C$15)*$C$12,($C$11*Y20-AU20)/($C$11*Y20)*$C$12*Y20))</f>
        <v>0.7706963770494063</v>
      </c>
      <c r="BR20" s="2">
        <f>IF(OR(KZ19=1,AND($C$39=Motors!$C$31,PF19=1)),0,IF(NN20=0,-(CN19+$C$15)/($C$14-$C$15)*$C$12,($C$11*Z20-AV20)/($C$11*Z20)*$C$12*Z20))</f>
        <v>0.68277684527564386</v>
      </c>
      <c r="BS20" s="2">
        <f>IF(OR(LA19=1,AND($C$39=Motors!$C$31,PG19=1)),0,IF(NO20=0,-(CO19+$C$15)/($C$14-$C$15)*$C$12,($C$11*AA20-AW20)/($C$11*AA20)*$C$12*AA20))</f>
        <v>0.61147922016519463</v>
      </c>
      <c r="BT20" s="2">
        <f>IF(OR(LB19=1,AND($C$39=Motors!$C$31,PH19=1)),0,IF(NP20=0,-(CP19+$C$15)/($C$14-$C$15)*$C$12,($C$11*AB20-AX20)/($C$11*AB20)*$C$12*AB20))</f>
        <v>0.54317758457326415</v>
      </c>
      <c r="BU20" s="2">
        <f>IF(OR(LC19=1,AND($C$39=Motors!$C$31,PI19=1)),0,IF(NQ20=0,-(CQ19+$C$15)/($C$14-$C$15)*$C$12,($C$11*AC20-AY20)/($C$11*AC20)*$C$12*AC20))</f>
        <v>0.48933543224741993</v>
      </c>
      <c r="BV20" s="2">
        <f>IF(OR(LD19=1,AND($C$39=Motors!$C$31,PJ19=1)),0,IF(NR20=0,-(CR19+$C$15)/($C$14-$C$15)*$C$12,($C$11*AD20-AZ20)/($C$11*AD20)*$C$12*AD20))</f>
        <v>1.5078186245201639</v>
      </c>
      <c r="BW20" s="2">
        <f>IF(OR(LE19=1,AND($C$39=Motors!$C$31,PK19=1)),0,IF(NS20=0,-(CS19+$C$15)/($C$14-$C$15)*$C$12,($C$11*AE20-BA20)/($C$11*AE20)*$C$12*AE20))</f>
        <v>1.3423601603929496</v>
      </c>
      <c r="BX20" s="2">
        <f>IF(OR(LF19=1,AND($C$39=Motors!$C$31,PL19=1)),0,IF(NT20=0,-(CT19+$C$15)/($C$14-$C$15)*$C$12,($C$11*AF20-BB20)/($C$11*AF20)*$C$12*AF20))</f>
        <v>1.1846987635320454</v>
      </c>
      <c r="BY20" s="2">
        <f>IF(OR(LG19=1,AND($C$39=Motors!$C$31,PM19=1)),0,IF(NU20=0,-(CU19+$C$15)/($C$14-$C$15)*$C$12,($C$11*AG20-BC20)/($C$11*AG20)*$C$12*AG20))</f>
        <v>1.0348344339374529</v>
      </c>
      <c r="BZ20" s="2">
        <f>IF(OR(LH19=1,AND($C$39=Motors!$C$31,PN19=1)),0,IF(NV20=0,-(CV19+$C$15)/($C$14-$C$15)*$C$12,($C$11*AH20-BD20)/($C$11*AH20)*$C$12*AH20))</f>
        <v>0.89276717160917041</v>
      </c>
      <c r="CA20" s="2">
        <f>IF(OR(LI19=1,AND($C$39=Motors!$C$31,PO19=1)),0,IF(NW20=0,-(CW19+$C$15)/($C$14-$C$15)*$C$12,($C$11*AI20-BE20)/($C$11*AI20)*$C$12*AI20))</f>
        <v>0.77634342123242295</v>
      </c>
      <c r="CB20" s="2">
        <f>IF(OR(LJ19=1,AND($C$39=Motors!$C$31,PP19=1)),0,IF(NX20=0,-(CX19+$C$15)/($C$14-$C$15)*$C$12,($C$11*AJ20-BF20)/($C$11*AJ20)*$C$12*AJ20))</f>
        <v>0.77956842425360273</v>
      </c>
      <c r="CC20" s="2">
        <f>IF(OR(LK19=1,AND($C$39=Motors!$C$31,PQ19=1)),0,IF(NY20=0,-(CY19+$C$15)/($C$14-$C$15)*$C$12,($C$11*AK20-BG20)/($C$11*AK20)*$C$12*AK20))</f>
        <v>0.7800339013981139</v>
      </c>
      <c r="CD20" s="2">
        <f>IF(OR(LL19=1,AND($C$39=Motors!$C$31,PR19=1)),0,IF(NZ20=0,-(CZ19+$C$15)/($C$14-$C$15)*$C$12,($C$11*AL20-BH20)/($C$11*AL20)*$C$12*AL20))</f>
        <v>0.78006582669997648</v>
      </c>
      <c r="CE20" s="2">
        <f>IF(OR(LM19=1,AND($C$39=Motors!$C$31,PS19=1)),0,IF(OA20=0,-(DA19+$C$15)/($C$14-$C$15)*$C$12,($C$11*AM20-BI20)/($C$11*AM20)*$C$12*AM20))</f>
        <v>0.78004903154645888</v>
      </c>
      <c r="CF20" s="61">
        <f t="shared" si="64"/>
        <v>0.47999999999999993</v>
      </c>
      <c r="CG20" s="57">
        <f>IF(AND(KS19=1,OY19=1),0,ABS(BK20/$C$12*($C$14-$C$15)+$C$15) *'Drive Train'!$AA$48 + CG19*(1-'Drive Train'!$AA$48))</f>
        <v>44.837031145821037</v>
      </c>
      <c r="CH20" s="57">
        <f>IF(AND(KT19=1,OZ19=1),0,ABS(BL20/$C$12*($C$14-$C$15)+$C$15) *'Drive Train'!$AA$48 + CH19*(1-'Drive Train'!$AA$48))</f>
        <v>90.924989224590064</v>
      </c>
      <c r="CI20" s="57">
        <f>IF(AND(KU19=1,PA19=1),0,ABS(BM20/$C$12*($C$14-$C$15)+$C$15) *'Drive Train'!$AA$48 + CI19*(1-'Drive Train'!$AA$48))</f>
        <v>84.907401794000663</v>
      </c>
      <c r="CJ20" s="57">
        <f>IF(AND(KV19=1,PB19=1),0,ABS(BN20/$C$12*($C$14-$C$15)+$C$15) *'Drive Train'!$AA$48 + CJ19*(1-'Drive Train'!$AA$48))</f>
        <v>76.772445413764302</v>
      </c>
      <c r="CK20" s="57">
        <f>IF(AND(KW19=1,PC19=1),0,ABS(BO20/$C$12*($C$14-$C$15)+$C$15) *'Drive Train'!$AA$48 + CK19*(1-'Drive Train'!$AA$48))</f>
        <v>66.861433754314035</v>
      </c>
      <c r="CL20" s="57">
        <f>IF(AND(KX19=1,PD19=1),0,ABS(BP20/$C$12*($C$14-$C$15)+$C$15) *'Drive Train'!$AA$48 + CL19*(1-'Drive Train'!$AA$48))</f>
        <v>55.577019289416057</v>
      </c>
      <c r="CM20" s="57">
        <f>IF(AND(KY19=1,PE19=1),0,ABS(BQ20/$C$12*($C$14-$C$15)+$C$15) *'Drive Train'!$AA$48 + CM19*(1-'Drive Train'!$AA$48))</f>
        <v>44.53089066541709</v>
      </c>
      <c r="CN20" s="57">
        <f>IF(AND(KZ19=1,PF19=1),0,ABS(BR20/$C$12*($C$14-$C$15)+$C$15) *'Drive Train'!$AA$48 + CN19*(1-'Drive Train'!$AA$48))</f>
        <v>39.764551529084763</v>
      </c>
      <c r="CO20" s="57">
        <f>IF(AND(LA19=1,PG19=1),0,ABS(BS20/$C$12*($C$14-$C$15)+$C$15) *'Drive Train'!$AA$48 + CO19*(1-'Drive Train'!$AA$48))</f>
        <v>35.899327795114672</v>
      </c>
      <c r="CP20" s="57">
        <f>IF(AND(LB19=1,PH19=1),0,ABS(BT20/$C$12*($C$14-$C$15)+$C$15) *'Drive Train'!$AA$48 + CP19*(1-'Drive Train'!$AA$48))</f>
        <v>32.19652419471516</v>
      </c>
      <c r="CQ20" s="57">
        <f>IF(AND(LC19=1,PI19=1),0,ABS(BU20/$C$12*($C$14-$C$15)+$C$15) *'Drive Train'!$AA$48 + CQ19*(1-'Drive Train'!$AA$48))</f>
        <v>29.277605580869412</v>
      </c>
      <c r="CR20" s="57">
        <f>IF(AND(LD19=1,PJ19=1),0,ABS(BV20/$C$12*($C$14-$C$15)+$C$15) *'Drive Train'!$AA$48 + CR19*(1-'Drive Train'!$AA$48))</f>
        <v>84.492143250586111</v>
      </c>
      <c r="CS20" s="57">
        <f>IF(AND(LE19=1,PK19=1),0,ABS(BW20/$C$12*($C$14-$C$15)+$C$15) *'Drive Train'!$AA$48 + CS19*(1-'Drive Train'!$AA$48))</f>
        <v>75.522223403465972</v>
      </c>
      <c r="CT20" s="57">
        <f>IF(AND(LF19=1,PL19=1),0,ABS(BX20/$C$12*($C$14-$C$15)+$C$15) *'Drive Train'!$AA$48 + CT19*(1-'Drive Train'!$AA$48))</f>
        <v>66.975002200324766</v>
      </c>
      <c r="CU20" s="57">
        <f>IF(AND(LG19=1,PM19=1),0,ABS(BY20/$C$12*($C$14-$C$15)+$C$15) *'Drive Train'!$AA$48 + CU19*(1-'Drive Train'!$AA$48))</f>
        <v>58.850479641162543</v>
      </c>
      <c r="CV20" s="57">
        <f>IF(AND(LH19=1,PN19=1),0,ABS(BZ20/$C$12*($C$14-$C$15)+$C$15) *'Drive Train'!$AA$48 + CV19*(1-'Drive Train'!$AA$48))</f>
        <v>51.148655725979218</v>
      </c>
      <c r="CW20" s="57">
        <f>IF(AND(LI19=1,PO19=1),0,ABS(CA20/$C$12*($C$14-$C$15)+$C$15) *'Drive Train'!$AA$48 + CW19*(1-'Drive Train'!$AA$48))</f>
        <v>44.837031145821037</v>
      </c>
      <c r="CX20" s="57">
        <f>IF(AND(LJ19=1,PP19=1),0,ABS(CB20/$C$12*($C$14-$C$15)+$C$15) *'Drive Train'!$AA$48 + CX19*(1-'Drive Train'!$AA$48))</f>
        <v>45.011866677864063</v>
      </c>
      <c r="CY20" s="57">
        <f>IF(AND(LK19=1,PQ19=1),0,ABS(CC20/$C$12*($C$14-$C$15)+$C$15) *'Drive Train'!$AA$48 + CY19*(1-'Drive Train'!$AA$48))</f>
        <v>45.037101365608542</v>
      </c>
      <c r="CZ20" s="57">
        <f>IF(AND(LL19=1,PR19=1),0,ABS(CD20/$C$12*($C$14-$C$15)+$C$15) *'Drive Train'!$AA$48 + CZ19*(1-'Drive Train'!$AA$48))</f>
        <v>45.038832116587727</v>
      </c>
      <c r="DA20" s="57">
        <f>IF(AND(LM19=1,PS19=1),0,ABS(CE20/$C$12*($C$14-$C$15)+$C$15) *'Drive Train'!$AA$48 + DA19*(1-'Drive Train'!$AA$48))</f>
        <v>45.037921609037284</v>
      </c>
      <c r="DB20" s="61">
        <f t="shared" si="115"/>
        <v>0.47999999999999993</v>
      </c>
      <c r="DC20" s="57">
        <f t="shared" si="65"/>
        <v>44.837031145821037</v>
      </c>
      <c r="DD20" s="57">
        <f t="shared" si="66"/>
        <v>50</v>
      </c>
      <c r="DE20" s="57">
        <f t="shared" si="67"/>
        <v>50</v>
      </c>
      <c r="DF20" s="57">
        <f t="shared" si="68"/>
        <v>50</v>
      </c>
      <c r="DG20" s="57">
        <f t="shared" si="69"/>
        <v>50</v>
      </c>
      <c r="DH20" s="57">
        <f t="shared" si="70"/>
        <v>50</v>
      </c>
      <c r="DI20" s="57">
        <f t="shared" si="71"/>
        <v>44.53089066541709</v>
      </c>
      <c r="DJ20" s="57">
        <f t="shared" si="72"/>
        <v>39.764551529084763</v>
      </c>
      <c r="DK20" s="57">
        <f t="shared" si="73"/>
        <v>35.899327795114672</v>
      </c>
      <c r="DL20" s="57">
        <f t="shared" si="74"/>
        <v>32.19652419471516</v>
      </c>
      <c r="DM20" s="57">
        <f t="shared" si="75"/>
        <v>29.277605580869412</v>
      </c>
      <c r="DN20" s="57">
        <f t="shared" si="76"/>
        <v>25</v>
      </c>
      <c r="DO20" s="57">
        <f t="shared" si="77"/>
        <v>30</v>
      </c>
      <c r="DP20" s="57">
        <f t="shared" si="78"/>
        <v>35</v>
      </c>
      <c r="DQ20" s="57">
        <f t="shared" si="79"/>
        <v>40</v>
      </c>
      <c r="DR20" s="57">
        <f t="shared" si="80"/>
        <v>45</v>
      </c>
      <c r="DS20" s="57">
        <f t="shared" si="81"/>
        <v>44.837031145821037</v>
      </c>
      <c r="DT20" s="57">
        <f t="shared" si="82"/>
        <v>45.011866677864063</v>
      </c>
      <c r="DU20" s="57">
        <f t="shared" si="83"/>
        <v>45.037101365608542</v>
      </c>
      <c r="DV20" s="57">
        <f t="shared" si="84"/>
        <v>45.038832116587727</v>
      </c>
      <c r="DW20" s="57">
        <f t="shared" si="85"/>
        <v>45.037921609037284</v>
      </c>
      <c r="DX20" s="61">
        <f t="shared" si="116"/>
        <v>0.47999999999999993</v>
      </c>
      <c r="DY20" s="2">
        <f>IF(OY20=0,($C$23/0.4536*IF(ISNA(MK19),'Drive Train'!$F$16,'Drive Train'!$F$17)*4.448*$C$24/$C$26*$C$25*S$6)*SIGN(BK20),BK20)</f>
        <v>0.89350858180984372</v>
      </c>
      <c r="DZ20" s="2">
        <f>IF(OZ20=0,($C$23/0.4536*IF(ISNA(ML19),'Drive Train'!$F$16,'Drive Train'!$F$17)*4.448*$C$24/$C$26*$C$25*T$6)*SIGN(BL20),BL20)</f>
        <v>3.1911020778922987</v>
      </c>
      <c r="EA20" s="2">
        <f>IF(PA20=0,($C$23/0.4536*IF(ISNA(MM19),'Drive Train'!$F$16,'Drive Train'!$F$17)*4.448*$C$24/$C$26*$C$25*U$6)*SIGN(BM20),BM20)</f>
        <v>2.1014574659290748</v>
      </c>
      <c r="EB20" s="2">
        <f>IF(PB20=0,($C$23/0.4536*IF(ISNA(MN19),'Drive Train'!$F$16,'Drive Train'!$F$17)*4.448*$C$24/$C$26*$C$25*V$6)*SIGN(BN20),BN20)</f>
        <v>1.5665410200562195</v>
      </c>
      <c r="EC20" s="2">
        <f>IF(PC20=0,($C$23/0.4536*IF(ISNA(MO19),'Drive Train'!$F$16,'Drive Train'!$F$17)*4.448*$C$24/$C$26*$C$25*W$6)*SIGN(BO20),BO20)</f>
        <v>1.248692117436117</v>
      </c>
      <c r="ED20" s="2">
        <f>IF(PD20=0,($C$23/0.4536*IF(ISNA(MP19),'Drive Train'!$F$16,'Drive Train'!$F$17)*4.448*$C$24/$C$26*$C$25*X$6)*SIGN(BP20),BP20)</f>
        <v>1.0380693506396637</v>
      </c>
      <c r="EE20" s="2">
        <f>IF(PE20=0,($C$23/0.4536*IF(ISNA(MQ19),'Drive Train'!$F$16,'Drive Train'!$F$17)*4.448*$C$24/$C$26*$C$25*Y$6)*SIGN(BQ20),BQ20)</f>
        <v>0.88824490827929981</v>
      </c>
      <c r="EF20" s="2">
        <f>IF(PF20=0,($C$23/0.4536*IF(ISNA(MR19),'Drive Train'!$F$16,'Drive Train'!$F$17)*4.448*$C$24/$C$26*$C$25*Z$6)*SIGN(BR20),BR20)</f>
        <v>0.77621401894677544</v>
      </c>
      <c r="EG20" s="2">
        <f>IF(PG20=0,($C$23/0.4536*IF(ISNA(MS19),'Drive Train'!$F$16,'Drive Train'!$F$17)*4.448*$C$24/$C$26*$C$25*AA$6)*SIGN(BS20),BS20)</f>
        <v>0.68927804882473664</v>
      </c>
      <c r="EH20" s="2">
        <f>IF(PH20=0,($C$23/0.4536*IF(ISNA(MT19),'Drive Train'!$F$16,'Drive Train'!$F$17)*4.448*$C$24/$C$26*$C$25*AB$6)*SIGN(BT20),BT20)</f>
        <v>0.61985436045389986</v>
      </c>
      <c r="EI20" s="2">
        <f>IF(PI20=0,($C$23/0.4536*IF(ISNA(MU19),'Drive Train'!$F$16,'Drive Train'!$F$17)*4.448*$C$24/$C$26*$C$25*AC$6)*SIGN(BU20),BU20)</f>
        <v>0.56313566080452337</v>
      </c>
      <c r="EJ20" s="2">
        <f>IF(PJ20=0,($C$23/0.4536*IF(ISNA(MV19),'Drive Train'!$F$16,'Drive Train'!$F$17)*4.448*$C$24/$C$26*$C$25*AD$6)*SIGN(BV20),BV20)</f>
        <v>0.89350858180984372</v>
      </c>
      <c r="EK20" s="2">
        <f>IF(PK20=0,($C$23/0.4536*IF(ISNA(MW19),'Drive Train'!$F$16,'Drive Train'!$F$17)*4.448*$C$24/$C$26*$C$25*AE$6)*SIGN(BW20),BW20)</f>
        <v>0.89350858180984372</v>
      </c>
      <c r="EL20" s="2">
        <f>IF(PL20=0,($C$23/0.4536*IF(ISNA(MX19),'Drive Train'!$F$16,'Drive Train'!$F$17)*4.448*$C$24/$C$26*$C$25*AF$6)*SIGN(BX20),BX20)</f>
        <v>0.89350858180984372</v>
      </c>
      <c r="EM20" s="2">
        <f>IF(PM20=0,($C$23/0.4536*IF(ISNA(MY19),'Drive Train'!$F$16,'Drive Train'!$F$17)*4.448*$C$24/$C$26*$C$25*AG$6)*SIGN(BY20),BY20)</f>
        <v>0.89350858180984372</v>
      </c>
      <c r="EN20" s="2">
        <f>IF(PN20=0,($C$23/0.4536*IF(ISNA(MZ19),'Drive Train'!$F$16,'Drive Train'!$F$17)*4.448*$C$24/$C$26*$C$25*AH$6)*SIGN(BZ20),BZ20)</f>
        <v>0.89350858180984372</v>
      </c>
      <c r="EO20" s="2">
        <f>IF(PO20=0,($C$23/0.4536*IF(ISNA(NA19),'Drive Train'!$F$16,'Drive Train'!$F$17)*4.448*$C$24/$C$26*$C$25*AI$6)*SIGN(CA20),CA20)</f>
        <v>0.89350858180984372</v>
      </c>
      <c r="EP20" s="2">
        <f>IF(PP20=0,($C$23/0.4536*IF(ISNA(NB19),'Drive Train'!$F$16,'Drive Train'!$F$17)*4.448*$C$24/$C$26*$C$25*AJ$6)*SIGN(CB20),CB20)</f>
        <v>0.89350858180984372</v>
      </c>
      <c r="EQ20" s="2">
        <f>IF(PQ20=0,($C$23/0.4536*IF(ISNA(NC19),'Drive Train'!$F$16,'Drive Train'!$F$17)*4.448*$C$24/$C$26*$C$25*AK$6)*SIGN(CC20),CC20)</f>
        <v>0.89350858180984372</v>
      </c>
      <c r="ER20" s="2">
        <f>IF(PR20=0,($C$23/0.4536*IF(ISNA(ND19),'Drive Train'!$F$16,'Drive Train'!$F$17)*4.448*$C$24/$C$26*$C$25*AL$6)*SIGN(CD20),CD20)</f>
        <v>0.89350858180984372</v>
      </c>
      <c r="ES20" s="2">
        <f>IF(PS20=0,($C$23/0.4536*IF(ISNA(NE19),'Drive Train'!$F$16,'Drive Train'!$F$17)*4.448*$C$24/$C$26*$C$25*AM$6)*SIGN(CE20),CE20)</f>
        <v>0.89350858180984372</v>
      </c>
      <c r="ET20" s="61">
        <f t="shared" si="87"/>
        <v>0.47999999999999993</v>
      </c>
      <c r="EU20" s="260">
        <f>MAX(MIN(IF(AND(OY19=1,NG20&lt;0),-1,1)*(DC20-$C$15)/($C$14-$C$15)*$C$12-$C$33*LO20/AO$6 -  OY19*$C$33,DY19),MAX(EU$8:EU19)*-1)</f>
        <v>0.49570107663017338</v>
      </c>
      <c r="EV20" s="260">
        <f>MAX(MIN(IF(AND(OZ19=1,NH20&lt;0),-1,1)*(DD20-$C$15)/($C$14-$C$15)*$C$12-$C$33*LP20/AP$6 -  OZ19*$C$33,DZ19),MAX(EV$8:EV19)*-1)</f>
        <v>0.84568630910954468</v>
      </c>
      <c r="EW20" s="260">
        <f>MAX(MIN(IF(AND(PA19=1,NI20&lt;0),-1,1)*(DE20-$C$15)/($C$14-$C$15)*$C$12-$C$33*LQ20/AQ$6 -  PA19*$C$33,EA19),MAX(EW$8:EW19)*-1)</f>
        <v>0.81292598098103708</v>
      </c>
      <c r="EX20" s="260">
        <f>MAX(MIN(IF(AND(PB19=1,NJ20&lt;0),-1,1)*(DF20-$C$15)/($C$14-$C$15)*$C$12-$C$33*LR20/AR$6 -  PB19*$C$33,EB19),MAX(EX$8:EX19)*-1)</f>
        <v>0.76863849145111163</v>
      </c>
      <c r="EY20" s="260">
        <f>MAX(MIN(IF(AND(PC19=1,NK20&lt;0),-1,1)*(DG20-$C$15)/($C$14-$C$15)*$C$12-$C$33*LS20/AS$6 -  PC19*$C$33,EC19),MAX(EY$8:EY19)*-1)</f>
        <v>0.71468198516113934</v>
      </c>
      <c r="EZ20" s="260">
        <f>MAX(MIN(IF(AND(PD19=1,NL20&lt;0),-1,1)*(DH20-$C$15)/($C$14-$C$15)*$C$12-$C$33*LT20/AT$6 -  PD19*$C$33,ED19),MAX(EZ$8:EZ19)*-1)</f>
        <v>0.65324854113190534</v>
      </c>
      <c r="FA20" s="260">
        <f>MAX(MIN(IF(AND(PE19=1,NM20&lt;0),-1,1)*(DI20-$C$15)/($C$14-$C$15)*$C$12-$C$33*LU20/AU$6 -  PE19*$C$33,EE19),MAX(FA$8:FA19)*-1)</f>
        <v>0.48760164593802879</v>
      </c>
      <c r="FB20" s="260">
        <f>MAX(MIN(IF(AND(PF19=1,NN20&lt;0),-1,1)*(DJ20-$C$15)/($C$14-$C$15)*$C$12-$C$33*LV20/AV$6 -  PF19*$C$33,EF19),MAX(FB$8:FB19)*-1)</f>
        <v>0.3657378306903219</v>
      </c>
      <c r="FC20" s="260">
        <f>MAX(MIN(IF(AND(PG19=1,NO20&lt;0),-1,1)*(DK20-$C$15)/($C$14-$C$15)*$C$12-$C$33*LW20/AW$6 -  PG19*$C$33,EG19),MAX(FC$8:FC19)*-1)</f>
        <v>0.26388840499893795</v>
      </c>
      <c r="FD20" s="260">
        <f>MAX(MIN(IF(AND(PH19=1,NP20&lt;0),-1,1)*(DL20-$C$15)/($C$14-$C$15)*$C$12-$C$33*LX20/AX$6 -  PH19*$C$33,EH19),MAX(FD$8:FD19)*-1)</f>
        <v>0.1702761176351173</v>
      </c>
      <c r="FE20" s="260">
        <f>MAX(MIN(IF(AND(PI19=1,NQ20&lt;0),-1,1)*(DM20-$C$15)/($C$14-$C$15)*$C$12-$C$33*LY20/AY$6 -  PI19*$C$33,EI19),MAX(FE$8:FE19)*-1)</f>
        <v>9.7450761156952892E-2</v>
      </c>
      <c r="FF20" s="260">
        <f>MAX(MIN(IF(AND(PJ19=1,NR20&lt;0),-1,1)*(DN20-$C$15)/($C$14-$C$15)*$C$12-$C$33*LZ20/AZ$6 -  PJ19*$C$33,EJ19),MAX(FF$8:FF19)*-1)</f>
        <v>0.27760411382832506</v>
      </c>
      <c r="FG20" s="260">
        <f>MAX(MIN(IF(AND(PK19=1,NS20&lt;0),-1,1)*(DO20-$C$15)/($C$14-$C$15)*$C$12-$C$33*MA20/BA$6 -  PK19*$C$33,EK19),MAX(FG$8:FG19)*-1)</f>
        <v>0.33998565892356453</v>
      </c>
      <c r="FH20" s="260">
        <f>MAX(MIN(IF(AND(PL19=1,NT20&lt;0),-1,1)*(DP20-$C$15)/($C$14-$C$15)*$C$12-$C$33*MB20/BB$6 -  PL19*$C$33,EL19),MAX(FH$8:FH19)*-1)</f>
        <v>0.40236720401880399</v>
      </c>
      <c r="FI20" s="260">
        <f>MAX(MIN(IF(AND(PM19=1,NU20&lt;0),-1,1)*(DQ20-$C$15)/($C$14-$C$15)*$C$12-$C$33*MC20/BC$6 -  PM19*$C$33,EM19),MAX(FI$8:FI19)*-1)</f>
        <v>0.4647487491140434</v>
      </c>
      <c r="FJ20" s="260">
        <f>MAX(MIN(IF(AND(PN19=1,NV20&lt;0),-1,1)*(DR20-$C$15)/($C$14-$C$15)*$C$12-$C$33*MD20/BD$6 -  PN19*$C$33,EN19),MAX(FJ$8:FJ19)*-1)</f>
        <v>0.52713029420928292</v>
      </c>
      <c r="FK20" s="260">
        <f>MAX(MIN(IF(AND(PO19=1,NW20&lt;0),-1,1)*(DS20-$C$15)/($C$14-$C$15)*$C$12-$C$33*ME20/BE$6 -  PO19*$C$33,EO19),MAX(FK$8:FK19)*-1)</f>
        <v>0.49570107663017338</v>
      </c>
      <c r="FL20" s="260">
        <f>MAX(MIN(IF(AND(PP19=1,NX20&lt;0),-1,1)*(DT20-$C$15)/($C$14-$C$15)*$C$12-$C$33*MF20/BF$6 -  PP19*$C$33,EP19),MAX(FL$8:FL19)*-1)</f>
        <v>0.50002541902768072</v>
      </c>
      <c r="FM20" s="260">
        <f>MAX(MIN(IF(AND(PQ19=1,NY20&lt;0),-1,1)*(DU20-$C$15)/($C$14-$C$15)*$C$12-$C$33*MG20/BG$6 -  PQ19*$C$33,EQ19),MAX(FM$8:FM19)*-1)</f>
        <v>0.50040049672569864</v>
      </c>
      <c r="FN20" s="260">
        <f>MAX(MIN(IF(AND(PR19=1,NZ20&lt;0),-1,1)*(DV20-$C$15)/($C$14-$C$15)*$C$12-$C$33*MH20/BH$6 -  PR19*$C$33,ER19),MAX(FN$8:FN19)*-1)</f>
        <v>0.50042620563619367</v>
      </c>
      <c r="FO20" s="260">
        <f>MAX(MIN(IF(AND(PS19=1,OA20&lt;0),-1,1)*(DW20-$C$15)/($C$14-$C$15)*$C$12-$C$33*MI20/BI$6 -  PS19*$C$33,ES19),MAX(FO$8:FO19)*-1)</f>
        <v>0.50041268104145198</v>
      </c>
      <c r="FP20" s="61">
        <f t="shared" si="117"/>
        <v>0.47999999999999993</v>
      </c>
      <c r="FQ20" s="261">
        <f>IF(AND(KS20=1,OY20=1),0,MIN((ABS(($C$14-$C$15)*EU20/$C$12/$C$25)+$C$15)/$C$25,DC20))</f>
        <v>44.837031145821037</v>
      </c>
      <c r="FR20" s="261">
        <f>IF(AND(KT20=1,OZ20=1),0,MIN((ABS(($C$14-$C$15)*EV20/$C$12/$C$25)+$C$15)/$C$25,DD20))</f>
        <v>50</v>
      </c>
      <c r="FS20" s="261">
        <f>IF(AND(KU20=1,PA20=1),0,MIN((ABS(($C$14-$C$15)*EW20/$C$12/$C$25)+$C$15)/$C$25,DE20))</f>
        <v>50</v>
      </c>
      <c r="FT20" s="261">
        <f>IF(AND(KV20=1,PB20=1),0,MIN((ABS(($C$14-$C$15)*EX20/$C$12/$C$25)+$C$15)/$C$25,DF20))</f>
        <v>50</v>
      </c>
      <c r="FU20" s="261">
        <f>IF(AND(KW20=1,PC20=1),0,MIN((ABS(($C$14-$C$15)*EY20/$C$12/$C$25)+$C$15)/$C$25,DG20))</f>
        <v>50</v>
      </c>
      <c r="FV20" s="261">
        <f>IF(AND(KX20=1,PD20=1),0,MIN((ABS(($C$14-$C$15)*EZ20/$C$12/$C$25)+$C$15)/$C$25,DH20))</f>
        <v>50</v>
      </c>
      <c r="FW20" s="261">
        <f>IF(AND(KY20=1,PE20=1),0,MIN((ABS(($C$14-$C$15)*FA20/$C$12/$C$25)+$C$15)/$C$25,DI20))</f>
        <v>44.53089066541709</v>
      </c>
      <c r="FX20" s="261">
        <f>IF(AND(KZ20=1,PF20=1),0,MIN((ABS(($C$14-$C$15)*FB20/$C$12/$C$25)+$C$15)/$C$25,DJ20))</f>
        <v>35.244210065824518</v>
      </c>
      <c r="FY20" s="261">
        <f>IF(AND(LA20=1,PG20=1),0,MIN((ABS(($C$14-$C$15)*FC20/$C$12/$C$25)+$C$15)/$C$25,DK20))</f>
        <v>26.398639585275422</v>
      </c>
      <c r="FZ20" s="261">
        <f>IF(AND(LB20=1,PH20=1),0,MIN((ABS(($C$14-$C$15)*FD20/$C$12/$C$25)+$C$15)/$C$25,DL20))</f>
        <v>18.268460351558435</v>
      </c>
      <c r="GA20" s="261">
        <f>IF(AND(LC20=1,PI20=1),0,MIN((ABS(($C$14-$C$15)*FE20/$C$12/$C$25)+$C$15)/$C$25,DM20))</f>
        <v>11.943615423608973</v>
      </c>
      <c r="GB20" s="261">
        <f>IF(AND(LD20=1,PJ20=1),0,MIN((ABS(($C$14-$C$15)*FF20/$C$12/$C$25)+$C$15)/$C$25,DN20))</f>
        <v>25</v>
      </c>
      <c r="GC20" s="261">
        <f>IF(AND(LE20=1,PK20=1),0,MIN((ABS(($C$14-$C$15)*FG20/$C$12/$C$25)+$C$15)/$C$25,DO20))</f>
        <v>30</v>
      </c>
      <c r="GD20" s="261">
        <f>IF(AND(LF20=1,PL20=1),0,MIN((ABS(($C$14-$C$15)*FH20/$C$12/$C$25)+$C$15)/$C$25,DP20))</f>
        <v>35</v>
      </c>
      <c r="GE20" s="261">
        <f>IF(AND(LG20=1,PM20=1),0,MIN((ABS(($C$14-$C$15)*FI20/$C$12/$C$25)+$C$15)/$C$25,DQ20))</f>
        <v>40</v>
      </c>
      <c r="GF20" s="261">
        <f>IF(AND(LH20=1,PN20=1),0,MIN((ABS(($C$14-$C$15)*FJ20/$C$12/$C$25)+$C$15)/$C$25,DR20))</f>
        <v>45</v>
      </c>
      <c r="GG20" s="261">
        <f>IF(AND(LI20=1,PO20=1),0,MIN((ABS(($C$14-$C$15)*FK20/$C$12/$C$25)+$C$15)/$C$25,DS20))</f>
        <v>44.837031145821037</v>
      </c>
      <c r="GH20" s="261">
        <f>IF(AND(LJ20=1,PP20=1),0,MIN((ABS(($C$14-$C$15)*FL20/$C$12/$C$25)+$C$15)/$C$25,DT20))</f>
        <v>45.011866677864063</v>
      </c>
      <c r="GI20" s="261">
        <f>IF(AND(LK20=1,PQ20=1),0,MIN((ABS(($C$14-$C$15)*FM20/$C$12/$C$25)+$C$15)/$C$25,DU20))</f>
        <v>45.037101365608542</v>
      </c>
      <c r="GJ20" s="261">
        <f>IF(AND(LL20=1,PR20=1),0,MIN((ABS(($C$14-$C$15)*FN20/$C$12/$C$25)+$C$15)/$C$25,DV20))</f>
        <v>45.038832116587727</v>
      </c>
      <c r="GK20" s="261">
        <f>IF(AND(LM20=1,PS20=1),0,MIN((ABS(($C$14-$C$15)*FO20/$C$12/$C$25)+$C$15)/$C$25,DW20))</f>
        <v>45.037921609037284</v>
      </c>
      <c r="GL20" s="61">
        <f t="shared" si="118"/>
        <v>0.47999999999999993</v>
      </c>
      <c r="GM20" s="57">
        <f>IF(AND(KS19=1,OY19=1),0,EU20*$C$26/S$6/$C$24/$C$23*3.39*$C$25)</f>
        <v>11.511843471853894</v>
      </c>
      <c r="GN20" s="57">
        <f>IF(AND(KT19=1,OZ19=1),0,EV20*$C$26/T$6/$C$24/$C$23*3.39*$C$25)</f>
        <v>5.4991092115908735</v>
      </c>
      <c r="GO20" s="57">
        <f>IF(AND(KU19=1,PA19=1),0,EW20*$C$26/U$6/$C$24/$C$23*3.39*$C$25)</f>
        <v>8.0270162339121889</v>
      </c>
      <c r="GP20" s="57">
        <f>IF(AND(KV19=1,PB19=1),0,EX20*$C$26/V$6/$C$24/$C$23*3.39*$C$25)</f>
        <v>10.181320275814141</v>
      </c>
      <c r="GQ20" s="57">
        <f>IF(AND(KW19=1,PC19=1),0,EY20*$C$26/W$6/$C$24/$C$23*3.39*$C$25)</f>
        <v>11.876301288516556</v>
      </c>
      <c r="GR20" s="57">
        <f>IF(AND(KX19=1,PD19=1),0,EZ20*$C$26/X$6/$C$24/$C$23*3.39*$C$25)</f>
        <v>13.057974666738959</v>
      </c>
      <c r="GS20" s="57">
        <f>IF(AND(KY19=1,PE19=1),0,FA20*$C$26/Y$6/$C$24/$C$23*3.39*$C$25)</f>
        <v>11.390851183650611</v>
      </c>
      <c r="GT20" s="57">
        <f>IF(AND(KZ19=1,PF19=1),0,FB20*$C$26/Z$6/$C$24/$C$23*3.39*$C$25)</f>
        <v>9.7771469854508855</v>
      </c>
      <c r="GU20" s="57">
        <f>IF(AND(LA19=1,PG19=1),0,FC20*$C$26/AA$6/$C$24/$C$23*3.39*$C$25)</f>
        <v>7.9441896236305425</v>
      </c>
      <c r="GV20" s="57">
        <f>IF(AND(LB19=1,PH19=1),0,FD20*$C$26/AB$6/$C$24/$C$23*3.39*$C$25)</f>
        <v>5.7001701638401787</v>
      </c>
      <c r="GW20" s="57">
        <f>IF(AND(LC19=1,PI19=1),0,FE20*$C$26/AC$6/$C$24/$C$23*3.39*$C$25)</f>
        <v>3.5908391144950871</v>
      </c>
      <c r="GX20" s="57">
        <f>IF(AND(LD19=1,PJ19=1),0,FF20*$C$26/AD$6/$C$24/$C$23*3.39*$C$25)</f>
        <v>6.4468996663459412</v>
      </c>
      <c r="GY20" s="57">
        <f>IF(AND(LE19=1,PK19=1),0,FG20*$C$26/AE$6/$C$24/$C$23*3.39*$C$25)</f>
        <v>7.8956086091440696</v>
      </c>
      <c r="GZ20" s="57">
        <f>IF(AND(LF19=1,PL19=1),0,FH20*$C$26/AF$6/$C$24/$C$23*3.39*$C$25)</f>
        <v>9.3443175519421953</v>
      </c>
      <c r="HA20" s="57">
        <f>IF(AND(LG19=1,PM19=1),0,FI20*$C$26/AG$6/$C$24/$C$23*3.39*$C$25)</f>
        <v>10.793026494740323</v>
      </c>
      <c r="HB20" s="57">
        <f>IF(AND(LH19=1,PN19=1),0,FJ20*$C$26/AH$6/$C$24/$C$23*3.39*$C$25)</f>
        <v>12.24173543753845</v>
      </c>
      <c r="HC20" s="57">
        <f>IF(AND(LI19=1,PO19=1),0,FK20*$C$26/AI$6/$C$24/$C$23*3.39*$C$25)</f>
        <v>11.511843471853894</v>
      </c>
      <c r="HD20" s="57">
        <f>IF(AND(LJ19=1,PP19=1),0,FL20*$C$26/AJ$6/$C$24/$C$23*3.39*$C$25)</f>
        <v>11.612269222665699</v>
      </c>
      <c r="HE20" s="57">
        <f>IF(AND(LK19=1,PQ19=1),0,FM20*$C$26/AK$6/$C$24/$C$23*3.39*$C$25)</f>
        <v>11.620979786255191</v>
      </c>
      <c r="HF20" s="57">
        <f>IF(AND(LL19=1,PR19=1),0,FN20*$C$26/AL$6/$C$24/$C$23*3.39*$C$25)</f>
        <v>11.621576833482649</v>
      </c>
      <c r="HG20" s="57">
        <f>IF(AND(LM19=1,PS19=1),0,FO20*$C$26/AM$6/$C$24/$C$23*3.39*$C$25)</f>
        <v>11.621262746979662</v>
      </c>
      <c r="HH20" s="61">
        <f t="shared" si="119"/>
        <v>0.47999999999999993</v>
      </c>
      <c r="HI20" s="57">
        <f t="shared" si="120"/>
        <v>11.511843471853894</v>
      </c>
      <c r="HJ20" s="57">
        <f t="shared" si="121"/>
        <v>5.4991092115908735</v>
      </c>
      <c r="HK20" s="57">
        <f t="shared" si="122"/>
        <v>8.0270162339121889</v>
      </c>
      <c r="HL20" s="57">
        <f t="shared" si="123"/>
        <v>10.181320275814141</v>
      </c>
      <c r="HM20" s="57">
        <f t="shared" si="124"/>
        <v>11.876301288516556</v>
      </c>
      <c r="HN20" s="57">
        <f t="shared" si="125"/>
        <v>13.057974666738959</v>
      </c>
      <c r="HO20" s="57">
        <f t="shared" si="126"/>
        <v>11.390851183650611</v>
      </c>
      <c r="HP20" s="57">
        <f t="shared" si="127"/>
        <v>9.7771469854508855</v>
      </c>
      <c r="HQ20" s="57">
        <f t="shared" si="128"/>
        <v>7.9441896236305425</v>
      </c>
      <c r="HR20" s="57">
        <f t="shared" si="129"/>
        <v>5.7001701638401787</v>
      </c>
      <c r="HS20" s="57">
        <f t="shared" si="130"/>
        <v>3.5908391144950871</v>
      </c>
      <c r="HT20" s="57">
        <f t="shared" si="131"/>
        <v>6.4468996663459412</v>
      </c>
      <c r="HU20" s="57">
        <f t="shared" si="132"/>
        <v>7.8956086091440696</v>
      </c>
      <c r="HV20" s="57">
        <f t="shared" si="133"/>
        <v>9.3443175519421953</v>
      </c>
      <c r="HW20" s="57">
        <f t="shared" si="134"/>
        <v>10.793026494740323</v>
      </c>
      <c r="HX20" s="57">
        <f t="shared" si="135"/>
        <v>12.24173543753845</v>
      </c>
      <c r="HY20" s="57">
        <f t="shared" si="136"/>
        <v>11.511843471853894</v>
      </c>
      <c r="HZ20" s="57">
        <f t="shared" si="137"/>
        <v>11.612269222665699</v>
      </c>
      <c r="IA20" s="57">
        <f t="shared" si="138"/>
        <v>11.620979786255191</v>
      </c>
      <c r="IB20" s="57">
        <f t="shared" si="139"/>
        <v>11.621576833482649</v>
      </c>
      <c r="IC20" s="57">
        <f t="shared" si="140"/>
        <v>11.621262746979662</v>
      </c>
      <c r="ID20" s="61">
        <f t="shared" si="141"/>
        <v>0.47999999999999993</v>
      </c>
      <c r="IE20" s="57">
        <f t="shared" si="142"/>
        <v>8.9704226325497665</v>
      </c>
      <c r="IF20" s="57">
        <f t="shared" si="143"/>
        <v>8.82</v>
      </c>
      <c r="IG20" s="57">
        <f t="shared" si="144"/>
        <v>8.82</v>
      </c>
      <c r="IH20" s="57">
        <f t="shared" si="145"/>
        <v>8.82</v>
      </c>
      <c r="II20" s="57">
        <f t="shared" si="146"/>
        <v>8.82</v>
      </c>
      <c r="IJ20" s="57">
        <f t="shared" si="147"/>
        <v>8.82</v>
      </c>
      <c r="IK20" s="57">
        <f t="shared" si="148"/>
        <v>9.0031780296442268</v>
      </c>
      <c r="IL20" s="57">
        <f t="shared" si="149"/>
        <v>9.4094544379804272</v>
      </c>
      <c r="IM20" s="57">
        <f t="shared" si="150"/>
        <v>10.052885795129297</v>
      </c>
      <c r="IN20" s="57">
        <f t="shared" si="151"/>
        <v>10.629067031287759</v>
      </c>
      <c r="IO20" s="57">
        <f t="shared" si="152"/>
        <v>11.169351414619124</v>
      </c>
      <c r="IP20" s="57">
        <f t="shared" si="153"/>
        <v>10.52</v>
      </c>
      <c r="IQ20" s="57">
        <f t="shared" si="154"/>
        <v>10.18</v>
      </c>
      <c r="IR20" s="57">
        <f t="shared" si="155"/>
        <v>9.84</v>
      </c>
      <c r="IS20" s="57">
        <f t="shared" si="156"/>
        <v>9.5</v>
      </c>
      <c r="IT20" s="57">
        <f t="shared" si="157"/>
        <v>9.16</v>
      </c>
      <c r="IU20" s="57">
        <f t="shared" si="158"/>
        <v>8.9704226325497665</v>
      </c>
      <c r="IV20" s="57">
        <f t="shared" si="159"/>
        <v>8.9639448712515239</v>
      </c>
      <c r="IW20" s="57">
        <f t="shared" si="160"/>
        <v>8.9728802210451839</v>
      </c>
      <c r="IX20" s="57">
        <f t="shared" si="161"/>
        <v>8.9734939681420727</v>
      </c>
      <c r="IY20" s="57">
        <f t="shared" si="162"/>
        <v>8.9731710756218988</v>
      </c>
      <c r="IZ20" s="61">
        <f t="shared" si="163"/>
        <v>0.47999999999999993</v>
      </c>
      <c r="JA20" s="261" t="e">
        <f t="shared" si="238"/>
        <v>#N/A</v>
      </c>
      <c r="JB20" s="261">
        <f t="shared" si="239"/>
        <v>6</v>
      </c>
      <c r="JC20" s="261">
        <f t="shared" si="240"/>
        <v>6</v>
      </c>
      <c r="JD20" s="261">
        <f t="shared" si="241"/>
        <v>6</v>
      </c>
      <c r="JE20" s="261">
        <f t="shared" si="242"/>
        <v>6</v>
      </c>
      <c r="JF20" s="261">
        <f t="shared" si="243"/>
        <v>6</v>
      </c>
      <c r="JG20" s="261" t="e">
        <f t="shared" si="244"/>
        <v>#N/A</v>
      </c>
      <c r="JH20" s="261" t="e">
        <f t="shared" si="245"/>
        <v>#N/A</v>
      </c>
      <c r="JI20" s="261" t="e">
        <f t="shared" si="246"/>
        <v>#N/A</v>
      </c>
      <c r="JJ20" s="261" t="e">
        <f t="shared" si="247"/>
        <v>#N/A</v>
      </c>
      <c r="JK20" s="261" t="e">
        <f t="shared" si="248"/>
        <v>#N/A</v>
      </c>
      <c r="JL20" s="261">
        <f t="shared" si="249"/>
        <v>6</v>
      </c>
      <c r="JM20" s="261">
        <f t="shared" si="250"/>
        <v>6</v>
      </c>
      <c r="JN20" s="261">
        <f t="shared" si="251"/>
        <v>6</v>
      </c>
      <c r="JO20" s="261">
        <f t="shared" si="252"/>
        <v>6</v>
      </c>
      <c r="JP20" s="261">
        <f t="shared" si="253"/>
        <v>6</v>
      </c>
      <c r="JQ20" s="261" t="e">
        <f t="shared" si="254"/>
        <v>#N/A</v>
      </c>
      <c r="JR20" s="261" t="e">
        <f t="shared" si="255"/>
        <v>#N/A</v>
      </c>
      <c r="JS20" s="261" t="e">
        <f t="shared" si="256"/>
        <v>#N/A</v>
      </c>
      <c r="JT20" s="261" t="e">
        <f t="shared" si="257"/>
        <v>#N/A</v>
      </c>
      <c r="JU20" s="261" t="e">
        <f t="shared" si="258"/>
        <v>#N/A</v>
      </c>
      <c r="JV20" s="61">
        <f t="shared" si="165"/>
        <v>0.47999999999999993</v>
      </c>
      <c r="JW20" s="46">
        <f>IF(HI20&lt;=$C$42,1,0)</f>
        <v>0</v>
      </c>
      <c r="JX20" s="46">
        <f>IF(HJ20&lt;=$C$42,1,0)</f>
        <v>0</v>
      </c>
      <c r="JY20" s="46">
        <f>IF(HK20&lt;=$C$42,1,0)</f>
        <v>0</v>
      </c>
      <c r="JZ20" s="46">
        <f>IF(HL20&lt;=$C$42,1,0)</f>
        <v>0</v>
      </c>
      <c r="KA20" s="46">
        <f>IF(HM20&lt;=$C$42,1,0)</f>
        <v>0</v>
      </c>
      <c r="KB20" s="46">
        <f>IF(HN20&lt;=$C$42,1,0)</f>
        <v>0</v>
      </c>
      <c r="KC20" s="46">
        <f>IF(HO20&lt;=$C$42,1,0)</f>
        <v>0</v>
      </c>
      <c r="KD20" s="46">
        <f>IF(HP20&lt;=$C$42,1,0)</f>
        <v>0</v>
      </c>
      <c r="KE20" s="46">
        <f>IF(HQ20&lt;=$C$42,1,0)</f>
        <v>0</v>
      </c>
      <c r="KF20" s="46">
        <f>IF(HR20&lt;=$C$42,1,0)</f>
        <v>0</v>
      </c>
      <c r="KG20" s="46">
        <f>IF(HS20&lt;=$C$42,1,0)</f>
        <v>0</v>
      </c>
      <c r="KH20" s="46">
        <f>IF(HT20&lt;=$C$42,1,0)</f>
        <v>0</v>
      </c>
      <c r="KI20" s="46">
        <f>IF(HU20&lt;=$C$42,1,0)</f>
        <v>0</v>
      </c>
      <c r="KJ20" s="46">
        <f>IF(HV20&lt;=$C$42,1,0)</f>
        <v>0</v>
      </c>
      <c r="KK20" s="46">
        <f>IF(HW20&lt;=$C$42,1,0)</f>
        <v>0</v>
      </c>
      <c r="KL20" s="46">
        <f>IF(HX20&lt;=$C$42,1,0)</f>
        <v>0</v>
      </c>
      <c r="KM20" s="46">
        <f>IF(HY20&lt;=$C$42,1,0)</f>
        <v>0</v>
      </c>
      <c r="KN20" s="46">
        <f>IF(HZ20&lt;=$C$42,1,0)</f>
        <v>0</v>
      </c>
      <c r="KO20" s="46">
        <f>IF(IA20&lt;=$C$42,1,0)</f>
        <v>0</v>
      </c>
      <c r="KP20" s="46">
        <f>IF(IB20&lt;=$C$42,1,0)</f>
        <v>0</v>
      </c>
      <c r="KQ20" s="46">
        <f>IF(IC20&lt;=$C$42,1,0)</f>
        <v>0</v>
      </c>
      <c r="KR20" s="61">
        <f t="shared" si="166"/>
        <v>0.47999999999999993</v>
      </c>
      <c r="KS20" s="1">
        <f>IF(OR(KS19=1,AND(OY20=1,LO20&lt;=$C$43)),1,0)</f>
        <v>0</v>
      </c>
      <c r="KT20" s="1">
        <f>IF(OR(KT19=1,AND(OZ20=1,LP20&lt;=$C$43)),1,0)</f>
        <v>0</v>
      </c>
      <c r="KU20" s="1">
        <f>IF(OR(KU19=1,AND(PA20=1,LQ20&lt;=$C$43)),1,0)</f>
        <v>0</v>
      </c>
      <c r="KV20" s="1">
        <f>IF(OR(KV19=1,AND(PB20=1,LR20&lt;=$C$43)),1,0)</f>
        <v>0</v>
      </c>
      <c r="KW20" s="1">
        <f>IF(OR(KW19=1,AND(PC20=1,LS20&lt;=$C$43)),1,0)</f>
        <v>0</v>
      </c>
      <c r="KX20" s="1">
        <f>IF(OR(KX19=1,AND(PD20=1,LT20&lt;=$C$43)),1,0)</f>
        <v>0</v>
      </c>
      <c r="KY20" s="1">
        <f>IF(OR(KY19=1,AND(PE20=1,LU20&lt;=$C$43)),1,0)</f>
        <v>0</v>
      </c>
      <c r="KZ20" s="1">
        <f>IF(OR(KZ19=1,AND(PF20=1,LV20&lt;=$C$43)),1,0)</f>
        <v>0</v>
      </c>
      <c r="LA20" s="1">
        <f>IF(OR(LA19=1,AND(PG20=1,LW20&lt;=$C$43)),1,0)</f>
        <v>0</v>
      </c>
      <c r="LB20" s="1">
        <f>IF(OR(LB19=1,AND(PH20=1,LX20&lt;=$C$43)),1,0)</f>
        <v>0</v>
      </c>
      <c r="LC20" s="1">
        <f>IF(OR(LC19=1,AND(PI20=1,LY20&lt;=$C$43)),1,0)</f>
        <v>0</v>
      </c>
      <c r="LD20" s="1">
        <f>IF(OR(LD19=1,AND(PJ20=1,LZ20&lt;=$C$43)),1,0)</f>
        <v>0</v>
      </c>
      <c r="LE20" s="1">
        <f>IF(OR(LE19=1,AND(PK20=1,MA20&lt;=$C$43)),1,0)</f>
        <v>0</v>
      </c>
      <c r="LF20" s="1">
        <f>IF(OR(LF19=1,AND(PL20=1,MB20&lt;=$C$43)),1,0)</f>
        <v>0</v>
      </c>
      <c r="LG20" s="1">
        <f>IF(OR(LG19=1,AND(PM20=1,MC20&lt;=$C$43)),1,0)</f>
        <v>0</v>
      </c>
      <c r="LH20" s="1">
        <f>IF(OR(LH19=1,AND(PN20=1,MD20&lt;=$C$43)),1,0)</f>
        <v>0</v>
      </c>
      <c r="LI20" s="1">
        <f>IF(OR(LI19=1,AND(PO20=1,ME20&lt;=$C$43)),1,0)</f>
        <v>0</v>
      </c>
      <c r="LJ20" s="1">
        <f>IF(OR(LJ19=1,AND(PP20=1,MF20&lt;=$C$43)),1,0)</f>
        <v>0</v>
      </c>
      <c r="LK20" s="1">
        <f>IF(OR(LK19=1,AND(PQ20=1,MG20&lt;=$C$43)),1,0)</f>
        <v>0</v>
      </c>
      <c r="LL20" s="1">
        <f>IF(OR(LL19=1,AND(PR20=1,MH20&lt;=$C$43)),1,0)</f>
        <v>0</v>
      </c>
      <c r="LM20" s="1">
        <f>IF(OR(LM19=1,AND(PS20=1,MI20&lt;=$C$43)),1,0)</f>
        <v>0</v>
      </c>
      <c r="LN20" s="61">
        <f t="shared" si="167"/>
        <v>0.47999999999999993</v>
      </c>
      <c r="LO20" s="57">
        <f t="shared" si="168"/>
        <v>7.4651218530509444</v>
      </c>
      <c r="LP20" s="57">
        <f t="shared" si="169"/>
        <v>2.4598320366115507</v>
      </c>
      <c r="LQ20" s="57">
        <f t="shared" si="170"/>
        <v>3.6694172217318473</v>
      </c>
      <c r="LR20" s="57">
        <f t="shared" si="171"/>
        <v>4.800801031654431</v>
      </c>
      <c r="LS20" s="57">
        <f t="shared" si="172"/>
        <v>5.8325094677775411</v>
      </c>
      <c r="LT20" s="57">
        <f t="shared" si="173"/>
        <v>6.7472371841111798</v>
      </c>
      <c r="LU20" s="57">
        <f t="shared" si="174"/>
        <v>7.4859941971983304</v>
      </c>
      <c r="LV20" s="57">
        <f t="shared" si="175"/>
        <v>7.3262066498015193</v>
      </c>
      <c r="LW20" s="57">
        <f t="shared" si="176"/>
        <v>7.1325974331355555</v>
      </c>
      <c r="LX20" s="57">
        <f t="shared" si="177"/>
        <v>6.8812720111827526</v>
      </c>
      <c r="LY20" s="57">
        <f t="shared" si="178"/>
        <v>6.5698624815091478</v>
      </c>
      <c r="LZ20" s="57">
        <f t="shared" si="179"/>
        <v>3.5332131044823645</v>
      </c>
      <c r="MA20" s="57">
        <f t="shared" si="180"/>
        <v>4.3271757355428733</v>
      </c>
      <c r="MB20" s="57">
        <f t="shared" si="181"/>
        <v>5.1211383666033807</v>
      </c>
      <c r="MC20" s="57">
        <f t="shared" si="182"/>
        <v>5.9151009976638882</v>
      </c>
      <c r="MD20" s="57">
        <f t="shared" si="183"/>
        <v>6.7090636287243974</v>
      </c>
      <c r="ME20" s="57">
        <f t="shared" si="184"/>
        <v>7.4651218530509444</v>
      </c>
      <c r="MF20" s="57">
        <f t="shared" si="185"/>
        <v>7.4358792866314962</v>
      </c>
      <c r="MG20" s="57">
        <f t="shared" si="186"/>
        <v>7.4382839233390348</v>
      </c>
      <c r="MH20" s="57">
        <f t="shared" si="187"/>
        <v>7.4384492801354618</v>
      </c>
      <c r="MI20" s="57">
        <f t="shared" si="188"/>
        <v>7.4383622828584679</v>
      </c>
      <c r="MJ20" s="61">
        <f t="shared" si="189"/>
        <v>0.47999999999999993</v>
      </c>
      <c r="MK20" s="57" t="e">
        <f t="shared" si="259"/>
        <v>#N/A</v>
      </c>
      <c r="ML20" s="57" t="e">
        <f t="shared" si="260"/>
        <v>#N/A</v>
      </c>
      <c r="MM20" s="57" t="e">
        <f t="shared" si="261"/>
        <v>#N/A</v>
      </c>
      <c r="MN20" s="57" t="e">
        <f t="shared" si="262"/>
        <v>#N/A</v>
      </c>
      <c r="MO20" s="57" t="e">
        <f t="shared" si="263"/>
        <v>#N/A</v>
      </c>
      <c r="MP20" s="57" t="e">
        <f t="shared" si="264"/>
        <v>#N/A</v>
      </c>
      <c r="MQ20" s="57" t="e">
        <f t="shared" si="265"/>
        <v>#N/A</v>
      </c>
      <c r="MR20" s="57" t="e">
        <f t="shared" si="266"/>
        <v>#N/A</v>
      </c>
      <c r="MS20" s="57" t="e">
        <f t="shared" si="267"/>
        <v>#N/A</v>
      </c>
      <c r="MT20" s="57" t="e">
        <f t="shared" si="268"/>
        <v>#N/A</v>
      </c>
      <c r="MU20" s="57" t="e">
        <f t="shared" si="269"/>
        <v>#N/A</v>
      </c>
      <c r="MV20" s="57" t="e">
        <f t="shared" si="270"/>
        <v>#N/A</v>
      </c>
      <c r="MW20" s="57" t="e">
        <f t="shared" si="271"/>
        <v>#N/A</v>
      </c>
      <c r="MX20" s="57" t="e">
        <f t="shared" si="272"/>
        <v>#N/A</v>
      </c>
      <c r="MY20" s="57" t="e">
        <f t="shared" si="273"/>
        <v>#N/A</v>
      </c>
      <c r="MZ20" s="57" t="e">
        <f t="shared" si="274"/>
        <v>#N/A</v>
      </c>
      <c r="NA20" s="57" t="e">
        <f t="shared" si="275"/>
        <v>#N/A</v>
      </c>
      <c r="NB20" s="57" t="e">
        <f t="shared" si="276"/>
        <v>#N/A</v>
      </c>
      <c r="NC20" s="57" t="e">
        <f t="shared" si="277"/>
        <v>#N/A</v>
      </c>
      <c r="ND20" s="57" t="e">
        <f t="shared" si="278"/>
        <v>#N/A</v>
      </c>
      <c r="NE20" s="57" t="e">
        <f t="shared" si="279"/>
        <v>#N/A</v>
      </c>
      <c r="NF20" s="61">
        <f t="shared" si="211"/>
        <v>0.47999999999999993</v>
      </c>
      <c r="NG20" s="261">
        <f>IF(OY19=0,MIN('Drive Train'!$F$35-FQ19*$C$26*'Drive Train'!$F$38,NG19+$C$41)-$C$7,IF(LO19-1&lt;=0,0,IF($C$39=Motors!$C$29,MAX(MAX(NG$8:NG19)*-1,NG19-$C$41),MAX(0,MAX(NG$8:NG19)*-1,NG19-$C$41))))</f>
        <v>8.9704226325497665</v>
      </c>
      <c r="NH20" s="261">
        <f>IF(OZ19=0,MIN('Drive Train'!$F$35-FR19*$C$26*'Drive Train'!$F$38,NH19+$C$41)-$C$7,IF(LP19-1&lt;=0,0,IF($C$39=Motors!$C$29,MAX(MAX(NH$8:NH19)*-1,NH19-$C$41),MAX(0,MAX(NH$8:NH19)*-1,NH19-$C$41))))</f>
        <v>8.82</v>
      </c>
      <c r="NI20" s="261">
        <f>IF(PA19=0,MIN('Drive Train'!$F$35-FS19*$C$26*'Drive Train'!$F$38,NI19+$C$41)-$C$7,IF(LQ19-1&lt;=0,0,IF($C$39=Motors!$C$29,MAX(MAX(NI$8:NI19)*-1,NI19-$C$41),MAX(0,MAX(NI$8:NI19)*-1,NI19-$C$41))))</f>
        <v>8.82</v>
      </c>
      <c r="NJ20" s="261">
        <f>IF(PB19=0,MIN('Drive Train'!$F$35-FT19*$C$26*'Drive Train'!$F$38,NJ19+$C$41)-$C$7,IF(LR19-1&lt;=0,0,IF($C$39=Motors!$C$29,MAX(MAX(NJ$8:NJ19)*-1,NJ19-$C$41),MAX(0,MAX(NJ$8:NJ19)*-1,NJ19-$C$41))))</f>
        <v>8.82</v>
      </c>
      <c r="NK20" s="261">
        <f>IF(PC19=0,MIN('Drive Train'!$F$35-FU19*$C$26*'Drive Train'!$F$38,NK19+$C$41)-$C$7,IF(LS19-1&lt;=0,0,IF($C$39=Motors!$C$29,MAX(MAX(NK$8:NK19)*-1,NK19-$C$41),MAX(0,MAX(NK$8:NK19)*-1,NK19-$C$41))))</f>
        <v>8.82</v>
      </c>
      <c r="NL20" s="261">
        <f>IF(PD19=0,MIN('Drive Train'!$F$35-FV19*$C$26*'Drive Train'!$F$38,NL19+$C$41)-$C$7,IF(LT19-1&lt;=0,0,IF($C$39=Motors!$C$29,MAX(MAX(NL$8:NL19)*-1,NL19-$C$41),MAX(0,MAX(NL$8:NL19)*-1,NL19-$C$41))))</f>
        <v>8.82</v>
      </c>
      <c r="NM20" s="261">
        <f>IF(PE19=0,MIN('Drive Train'!$F$35-FW19*$C$26*'Drive Train'!$F$38,NM19+$C$41)-$C$7,IF(LU19-1&lt;=0,0,IF($C$39=Motors!$C$29,MAX(MAX(NM$8:NM19)*-1,NM19-$C$41),MAX(0,MAX(NM$8:NM19)*-1,NM19-$C$41))))</f>
        <v>9.0031780296442268</v>
      </c>
      <c r="NN20" s="261">
        <f>IF(PF19=0,MIN('Drive Train'!$F$35-FX19*$C$26*'Drive Train'!$F$38,NN19+$C$41)-$C$7,IF(LV19-1&lt;=0,0,IF($C$39=Motors!$C$29,MAX(MAX(NN$8:NN19)*-1,NN19-$C$41),MAX(0,MAX(NN$8:NN19)*-1,NN19-$C$41))))</f>
        <v>9.4094544379804272</v>
      </c>
      <c r="NO20" s="261">
        <f>IF(PG19=0,MIN('Drive Train'!$F$35-FY19*$C$26*'Drive Train'!$F$38,NO19+$C$41)-$C$7,IF(LW19-1&lt;=0,0,IF($C$39=Motors!$C$29,MAX(MAX(NO$8:NO19)*-1,NO19-$C$41),MAX(0,MAX(NO$8:NO19)*-1,NO19-$C$41))))</f>
        <v>10.052885795129297</v>
      </c>
      <c r="NP20" s="261">
        <f>IF(PH19=0,MIN('Drive Train'!$F$35-FZ19*$C$26*'Drive Train'!$F$38,NP19+$C$41)-$C$7,IF(LX19-1&lt;=0,0,IF($C$39=Motors!$C$29,MAX(MAX(NP$8:NP19)*-1,NP19-$C$41),MAX(0,MAX(NP$8:NP19)*-1,NP19-$C$41))))</f>
        <v>10.629067031287759</v>
      </c>
      <c r="NQ20" s="261">
        <f>IF(PI19=0,MIN('Drive Train'!$F$35-GA19*$C$26*'Drive Train'!$F$38,NQ19+$C$41)-$C$7,IF(LY19-1&lt;=0,0,IF($C$39=Motors!$C$29,MAX(MAX(NQ$8:NQ19)*-1,NQ19-$C$41),MAX(0,MAX(NQ$8:NQ19)*-1,NQ19-$C$41))))</f>
        <v>11.169351414619124</v>
      </c>
      <c r="NR20" s="261">
        <f>IF(PJ19=0,MIN('Drive Train'!$F$35-GB19*$C$26*'Drive Train'!$F$38,NR19+$C$41)-$C$7,IF(LZ19-1&lt;=0,0,IF($C$39=Motors!$C$29,MAX(MAX(NR$8:NR19)*-1,NR19-$C$41),MAX(0,MAX(NR$8:NR19)*-1,NR19-$C$41))))</f>
        <v>10.52</v>
      </c>
      <c r="NS20" s="261">
        <f>IF(PK19=0,MIN('Drive Train'!$F$35-GC19*$C$26*'Drive Train'!$F$38,NS19+$C$41)-$C$7,IF(MA19-1&lt;=0,0,IF($C$39=Motors!$C$29,MAX(MAX(NS$8:NS19)*-1,NS19-$C$41),MAX(0,MAX(NS$8:NS19)*-1,NS19-$C$41))))</f>
        <v>10.18</v>
      </c>
      <c r="NT20" s="261">
        <f>IF(PL19=0,MIN('Drive Train'!$F$35-GD19*$C$26*'Drive Train'!$F$38,NT19+$C$41)-$C$7,IF(MB19-1&lt;=0,0,IF($C$39=Motors!$C$29,MAX(MAX(NT$8:NT19)*-1,NT19-$C$41),MAX(0,MAX(NT$8:NT19)*-1,NT19-$C$41))))</f>
        <v>9.84</v>
      </c>
      <c r="NU20" s="261">
        <f>IF(PM19=0,MIN('Drive Train'!$F$35-GE19*$C$26*'Drive Train'!$F$38,NU19+$C$41)-$C$7,IF(MC19-1&lt;=0,0,IF($C$39=Motors!$C$29,MAX(MAX(NU$8:NU19)*-1,NU19-$C$41),MAX(0,MAX(NU$8:NU19)*-1,NU19-$C$41))))</f>
        <v>9.5</v>
      </c>
      <c r="NV20" s="261">
        <f>IF(PN19=0,MIN('Drive Train'!$F$35-GF19*$C$26*'Drive Train'!$F$38,NV19+$C$41)-$C$7,IF(MD19-1&lt;=0,0,IF($C$39=Motors!$C$29,MAX(MAX(NV$8:NV19)*-1,NV19-$C$41),MAX(0,MAX(NV$8:NV19)*-1,NV19-$C$41))))</f>
        <v>9.16</v>
      </c>
      <c r="NW20" s="261">
        <f>IF(PO19=0,MIN('Drive Train'!$F$35-GG19*$C$26*'Drive Train'!$F$38,NW19+$C$41)-$C$7,IF(ME19-1&lt;=0,0,IF($C$39=Motors!$C$29,MAX(MAX(NW$8:NW19)*-1,NW19-$C$41),MAX(0,MAX(NW$8:NW19)*-1,NW19-$C$41))))</f>
        <v>8.9704226325497665</v>
      </c>
      <c r="NX20" s="261">
        <f>IF(PP19=0,MIN('Drive Train'!$F$35-GH19*$C$26*'Drive Train'!$F$38,NX19+$C$41)-$C$7,IF(MF19-1&lt;=0,0,IF($C$39=Motors!$C$29,MAX(MAX(NX$8:NX19)*-1,NX19-$C$41),MAX(0,MAX(NX$8:NX19)*-1,NX19-$C$41))))</f>
        <v>8.9639448712515239</v>
      </c>
      <c r="NY20" s="261">
        <f>IF(PQ19=0,MIN('Drive Train'!$F$35-GI19*$C$26*'Drive Train'!$F$38,NY19+$C$41)-$C$7,IF(MG19-1&lt;=0,0,IF($C$39=Motors!$C$29,MAX(MAX(NY$8:NY19)*-1,NY19-$C$41),MAX(0,MAX(NY$8:NY19)*-1,NY19-$C$41))))</f>
        <v>8.9728802210451839</v>
      </c>
      <c r="NZ20" s="261">
        <f>IF(PR19=0,MIN('Drive Train'!$F$35-GJ19*$C$26*'Drive Train'!$F$38,NZ19+$C$41)-$C$7,IF(MH19-1&lt;=0,0,IF($C$39=Motors!$C$29,MAX(MAX(NZ$8:NZ19)*-1,NZ19-$C$41),MAX(0,MAX(NZ$8:NZ19)*-1,NZ19-$C$41))))</f>
        <v>8.9734939681420727</v>
      </c>
      <c r="OA20" s="261">
        <f>IF(PS19=0,MIN('Drive Train'!$F$35-GK19*$C$26*'Drive Train'!$F$38,OA19+$C$41)-$C$7,IF(MI19-1&lt;=0,0,IF($C$39=Motors!$C$29,MAX(MAX(OA$8:OA19)*-1,OA19-$C$41),MAX(0,MAX(OA$8:OA19)*-1,OA19-$C$41))))</f>
        <v>8.9731710756218988</v>
      </c>
      <c r="OB20" s="61">
        <f t="shared" si="212"/>
        <v>0.47999999999999993</v>
      </c>
      <c r="OC20" s="261">
        <f>'Drive Train'!$F$35-FQ20*$C$26*'Drive Train'!$F$38</f>
        <v>9.3510818820841699</v>
      </c>
      <c r="OD20" s="261">
        <f>'Drive Train'!$F$35-FR20*$C$26*'Drive Train'!$F$38</f>
        <v>9</v>
      </c>
      <c r="OE20" s="261">
        <f>'Drive Train'!$F$35-FS20*$C$26*'Drive Train'!$F$38</f>
        <v>9</v>
      </c>
      <c r="OF20" s="261">
        <f>'Drive Train'!$F$35-FT20*$C$26*'Drive Train'!$F$38</f>
        <v>9</v>
      </c>
      <c r="OG20" s="261">
        <f>'Drive Train'!$F$35-FU20*$C$26*'Drive Train'!$F$38</f>
        <v>9</v>
      </c>
      <c r="OH20" s="261">
        <f>'Drive Train'!$F$35-FV20*$C$26*'Drive Train'!$F$38</f>
        <v>9</v>
      </c>
      <c r="OI20" s="261">
        <f>'Drive Train'!$F$35-FW20*$C$26*'Drive Train'!$F$38</f>
        <v>9.3718994347516382</v>
      </c>
      <c r="OJ20" s="261">
        <f>'Drive Train'!$F$35-FX20*$C$26*'Drive Train'!$F$38</f>
        <v>10.003393715523933</v>
      </c>
      <c r="OK20" s="261">
        <f>'Drive Train'!$F$35-FY20*$C$26*'Drive Train'!$F$38</f>
        <v>10.604892508201271</v>
      </c>
      <c r="OL20" s="261">
        <f>'Drive Train'!$F$35-FZ20*$C$26*'Drive Train'!$F$38</f>
        <v>11.157744696094026</v>
      </c>
      <c r="OM20" s="261">
        <f>'Drive Train'!$F$35-GA20*$C$26*'Drive Train'!$F$38</f>
        <v>11.58783415119459</v>
      </c>
      <c r="ON20" s="261">
        <f>'Drive Train'!$F$35-GB20*$C$26*'Drive Train'!$F$38</f>
        <v>10.7</v>
      </c>
      <c r="OO20" s="261">
        <f>'Drive Train'!$F$35-GC20*$C$26*'Drive Train'!$F$38</f>
        <v>10.36</v>
      </c>
      <c r="OP20" s="261">
        <f>'Drive Train'!$F$35-GD20*$C$26*'Drive Train'!$F$38</f>
        <v>10.02</v>
      </c>
      <c r="OQ20" s="261">
        <f>'Drive Train'!$F$35-GE20*$C$26*'Drive Train'!$F$38</f>
        <v>9.68</v>
      </c>
      <c r="OR20" s="261">
        <f>'Drive Train'!$F$35-GF20*$C$26*'Drive Train'!$F$38</f>
        <v>9.34</v>
      </c>
      <c r="OS20" s="261">
        <f>'Drive Train'!$F$35-GG20*$C$26*'Drive Train'!$F$38</f>
        <v>9.3510818820841699</v>
      </c>
      <c r="OT20" s="261">
        <f>'Drive Train'!$F$35-GH20*$C$26*'Drive Train'!$F$38</f>
        <v>9.3391930659052438</v>
      </c>
      <c r="OU20" s="261">
        <f>'Drive Train'!$F$35-GI20*$C$26*'Drive Train'!$F$38</f>
        <v>9.3374771071386196</v>
      </c>
      <c r="OV20" s="261">
        <f>'Drive Train'!$F$35-GJ20*$C$26*'Drive Train'!$F$38</f>
        <v>9.3373594160720348</v>
      </c>
      <c r="OW20" s="261">
        <f>'Drive Train'!$F$35-GK20*$C$26*'Drive Train'!$F$38</f>
        <v>9.3374213305854639</v>
      </c>
      <c r="OX20" s="61">
        <f t="shared" si="213"/>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8">
        <f t="shared" si="214"/>
        <v>0.47999999999999993</v>
      </c>
      <c r="PU20" s="57">
        <f t="shared" si="215"/>
        <v>2.0641315734185577</v>
      </c>
      <c r="PV20" s="57">
        <f t="shared" si="216"/>
        <v>0.64665317854650606</v>
      </c>
      <c r="PW20" s="57">
        <f t="shared" si="217"/>
        <v>0.96976518405891399</v>
      </c>
      <c r="PX20" s="57">
        <f t="shared" si="218"/>
        <v>1.278289070876391</v>
      </c>
      <c r="PY20" s="57">
        <f t="shared" si="219"/>
        <v>1.5680192090059073</v>
      </c>
      <c r="PZ20" s="57">
        <f t="shared" si="220"/>
        <v>1.8353770012662687</v>
      </c>
      <c r="QA20" s="57">
        <f t="shared" si="221"/>
        <v>2.0728702575879598</v>
      </c>
      <c r="QB20" s="57">
        <f t="shared" si="222"/>
        <v>2.0298979986639711</v>
      </c>
      <c r="QC20" s="57">
        <f t="shared" si="223"/>
        <v>2.0098381763818236</v>
      </c>
      <c r="QD20" s="57">
        <f t="shared" si="224"/>
        <v>1.9828348145124417</v>
      </c>
      <c r="QE20" s="57">
        <f t="shared" si="225"/>
        <v>1.9491608537605074</v>
      </c>
      <c r="QF20" s="57">
        <f t="shared" si="226"/>
        <v>0.97390171663967573</v>
      </c>
      <c r="QG20" s="57">
        <f t="shared" si="227"/>
        <v>1.1927511170216172</v>
      </c>
      <c r="QH20" s="57">
        <f t="shared" si="228"/>
        <v>1.4116005174035577</v>
      </c>
      <c r="QI20" s="57">
        <f t="shared" si="229"/>
        <v>1.6304499177854987</v>
      </c>
      <c r="QJ20" s="57">
        <f t="shared" si="230"/>
        <v>1.8492993181674404</v>
      </c>
      <c r="QK20" s="57">
        <f t="shared" si="231"/>
        <v>2.0641315734185577</v>
      </c>
      <c r="QL20" s="57">
        <f t="shared" si="232"/>
        <v>2.0396835764549781</v>
      </c>
      <c r="QM20" s="57">
        <f t="shared" si="233"/>
        <v>2.0400278114952264</v>
      </c>
      <c r="QN20" s="57">
        <f t="shared" si="234"/>
        <v>2.0400514742383882</v>
      </c>
      <c r="QO20" s="57">
        <f t="shared" si="235"/>
        <v>2.0400390249723661</v>
      </c>
      <c r="QP20" s="61">
        <f t="shared" si="236"/>
        <v>0.47999999999999993</v>
      </c>
      <c r="QQ20" s="57">
        <f>MIN(FQ20,$C$16)*$C$17*1000/60/60/$C$25</f>
        <v>0.63056256405235345</v>
      </c>
      <c r="QR20" s="57">
        <f>MIN(FR20,$C$16)*$C$17*1000/60/60/$C$25</f>
        <v>0.70317162838191627</v>
      </c>
      <c r="QS20" s="57">
        <f>MIN(FS20,$C$16)*$C$17*1000/60/60/$C$25</f>
        <v>0.70317162838191627</v>
      </c>
      <c r="QT20" s="57">
        <f>MIN(FT20,$C$16)*$C$17*1000/60/60/$C$25</f>
        <v>0.70317162838191627</v>
      </c>
      <c r="QU20" s="57">
        <f>MIN(FU20,$C$16)*$C$17*1000/60/60/$C$25</f>
        <v>0.70317162838191627</v>
      </c>
      <c r="QV20" s="57">
        <f>MIN(FV20,$C$16)*$C$17*1000/60/60/$C$25</f>
        <v>0.70317162838191627</v>
      </c>
      <c r="QW20" s="57">
        <f>MIN(FW20,$C$16)*$C$17*1000/60/60/$C$25</f>
        <v>0.62625717804996806</v>
      </c>
      <c r="QX20" s="57">
        <f>MIN(FX20,$C$16)*$C$17*1000/60/60/$C$25</f>
        <v>0.495654571660403</v>
      </c>
      <c r="QY20" s="57">
        <f>MIN(FY20,$C$16)*$C$17*1000/60/60/$C$25</f>
        <v>0.37125548768490862</v>
      </c>
      <c r="QZ20" s="57">
        <f>MIN(FZ20,$C$16)*$C$17*1000/60/60/$C$25</f>
        <v>0.25691726026871636</v>
      </c>
      <c r="RA20" s="57">
        <f>MIN(GA20,$C$16)*$C$17*1000/60/60/$C$25</f>
        <v>0.16796823012372983</v>
      </c>
      <c r="RB20" s="57">
        <f>MIN(GB20,$C$16)*$C$17*1000/60/60/$C$25</f>
        <v>0.35158581419095813</v>
      </c>
      <c r="RC20" s="57">
        <f>MIN(GC20,$C$16)*$C$17*1000/60/60/$C$25</f>
        <v>0.4219029770291497</v>
      </c>
      <c r="RD20" s="57">
        <f>MIN(GD20,$C$16)*$C$17*1000/60/60/$C$25</f>
        <v>0.49222013986734142</v>
      </c>
      <c r="RE20" s="57">
        <f>MIN(GE20,$C$16)*$C$17*1000/60/60/$C$25</f>
        <v>0.56253730270553304</v>
      </c>
      <c r="RF20" s="57">
        <f>MIN(GF20,$C$16)*$C$17*1000/60/60/$C$25</f>
        <v>0.6328544655437246</v>
      </c>
      <c r="RG20" s="57">
        <f>MIN(GG20,$C$16)*$C$17*1000/60/60/$C$25</f>
        <v>0.63056256405235345</v>
      </c>
      <c r="RH20" s="57">
        <f>MIN(GH20,$C$16)*$C$17*1000/60/60/$C$25</f>
        <v>0.63302135176766783</v>
      </c>
      <c r="RI20" s="57">
        <f>MIN(GI20,$C$16)*$C$17*1000/60/60/$C$25</f>
        <v>0.63337623809712762</v>
      </c>
      <c r="RJ20" s="57">
        <f>MIN(GJ20,$C$16)*$C$17*1000/60/60/$C$25</f>
        <v>0.63340057839681485</v>
      </c>
      <c r="RK20" s="57">
        <f>MIN(GK20,$C$16)*$C$17*1000/60/60/$C$25</f>
        <v>0.63338777353527687</v>
      </c>
      <c r="RL20" s="148">
        <f t="shared" si="237"/>
        <v>0.47999999999999993</v>
      </c>
    </row>
    <row r="21" spans="1:480" x14ac:dyDescent="0.2">
      <c r="B21" s="15">
        <f>'Drive Train'!I12/C12</f>
        <v>0</v>
      </c>
      <c r="C21" s="69">
        <v>2</v>
      </c>
      <c r="D21" s="5"/>
      <c r="E21" s="6"/>
      <c r="P21" s="5"/>
      <c r="R21" s="63">
        <f t="shared" si="113"/>
        <v>0.51999999999999991</v>
      </c>
      <c r="S21" s="2">
        <f>NG21/'Drive Train'!$F$35</f>
        <v>0.73960337758743311</v>
      </c>
      <c r="T21" s="2">
        <f>NH21/'Drive Train'!$F$35</f>
        <v>0.71129032258064517</v>
      </c>
      <c r="U21" s="2">
        <f>NI21/'Drive Train'!$F$35</f>
        <v>0.71129032258064517</v>
      </c>
      <c r="V21" s="2">
        <f>NJ21/'Drive Train'!$F$35</f>
        <v>0.71129032258064517</v>
      </c>
      <c r="W21" s="2">
        <f>NK21/'Drive Train'!$F$35</f>
        <v>0.71129032258064517</v>
      </c>
      <c r="X21" s="2">
        <f>NL21/'Drive Train'!$F$35</f>
        <v>0.71129032258064517</v>
      </c>
      <c r="Y21" s="2">
        <f>NM21/'Drive Train'!$F$35</f>
        <v>0.74128221247997084</v>
      </c>
      <c r="Z21" s="2">
        <f>NN21/'Drive Train'!$F$35</f>
        <v>0.79220917060676876</v>
      </c>
      <c r="AA21" s="2">
        <f>NO21/'Drive Train'!$F$35</f>
        <v>0.84071713775816703</v>
      </c>
      <c r="AB21" s="2">
        <f>NP21/'Drive Train'!$F$35</f>
        <v>0.88530199162048595</v>
      </c>
      <c r="AC21" s="2">
        <f>NQ21/'Drive Train'!$F$35</f>
        <v>0.91998662509633788</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0.73960337758743311</v>
      </c>
      <c r="AJ21" s="2">
        <f>NX21/'Drive Train'!$F$35</f>
        <v>0.73864460208913252</v>
      </c>
      <c r="AK21" s="2">
        <f>NY21/'Drive Train'!$F$35</f>
        <v>0.73850621831763064</v>
      </c>
      <c r="AL21" s="2">
        <f>NZ21/'Drive Train'!$F$35</f>
        <v>0.73849672710258341</v>
      </c>
      <c r="AM21" s="2">
        <f>OA21/'Drive Train'!$F$35</f>
        <v>0.73850172020850513</v>
      </c>
      <c r="AN21" s="61">
        <f t="shared" si="114"/>
        <v>0.51999999999999991</v>
      </c>
      <c r="AO21" s="46">
        <f>LO21*12*60/(PI() * 'Drive Train'!$F$15)/S$6*ABS(S21)</f>
        <v>2398.9731706094158</v>
      </c>
      <c r="AP21" s="46">
        <f>LP21*12*60/(PI() * 'Drive Train'!$F$15)/T$6*ABS(T21)</f>
        <v>218.42448893105185</v>
      </c>
      <c r="AQ21" s="46">
        <f>LQ21*12*60/(PI() * 'Drive Train'!$F$15)/U$6*ABS(U21)</f>
        <v>493.90873173562039</v>
      </c>
      <c r="AR21" s="46">
        <f>LR21*12*60/(PI() * 'Drive Train'!$F$15)/V$6*ABS(V21)</f>
        <v>864.7168441574139</v>
      </c>
      <c r="AS21" s="46">
        <f>LS21*12*60/(PI() * 'Drive Train'!$F$15)/W$6*ABS(W21)</f>
        <v>1313.8517069152185</v>
      </c>
      <c r="AT21" s="46">
        <f>LT21*12*60/(PI() * 'Drive Train'!$F$15)/X$6*ABS(X21)</f>
        <v>1821.4688683224249</v>
      </c>
      <c r="AU21" s="46">
        <f>LU21*12*60/(PI() * 'Drive Train'!$F$15)/Y$6*ABS(Y21)</f>
        <v>2423.5597472553422</v>
      </c>
      <c r="AV21" s="46">
        <f>LV21*12*60/(PI() * 'Drive Train'!$F$15)/Z$6*ABS(Z21)</f>
        <v>2880.1603741455838</v>
      </c>
      <c r="AW21" s="46">
        <f>LW21*12*60/(PI() * 'Drive Train'!$F$15)/AA$6*ABS(AA21)</f>
        <v>3322.9692939859565</v>
      </c>
      <c r="AX21" s="46">
        <f>LX21*12*60/(PI() * 'Drive Train'!$F$15)/AB$6*ABS(AB21)</f>
        <v>3712.9632652611899</v>
      </c>
      <c r="AY21" s="46">
        <f>LY21*12*60/(PI() * 'Drive Train'!$F$15)/AC$6*ABS(AC21)</f>
        <v>4010.6110473877829</v>
      </c>
      <c r="AZ21" s="46">
        <f>LZ21*12*60/(PI() * 'Drive Train'!$F$15)/AD$6*ABS(AD21)</f>
        <v>1316.2932126933263</v>
      </c>
      <c r="BA21" s="46">
        <f>MA21*12*60/(PI() * 'Drive Train'!$F$15)/AE$6*ABS(AE21)</f>
        <v>1559.9812581630579</v>
      </c>
      <c r="BB21" s="46">
        <f>MB21*12*60/(PI() * 'Drive Train'!$F$15)/AF$6*ABS(AF21)</f>
        <v>1784.5498250379244</v>
      </c>
      <c r="BC21" s="46">
        <f>MC21*12*60/(PI() * 'Drive Train'!$F$15)/AG$6*ABS(AG21)</f>
        <v>1989.998913317927</v>
      </c>
      <c r="BD21" s="46">
        <f>MD21*12*60/(PI() * 'Drive Train'!$F$15)/AH$6*ABS(AH21)</f>
        <v>2176.3285230030651</v>
      </c>
      <c r="BE21" s="46">
        <f>ME21*12*60/(PI() * 'Drive Train'!$F$15)/AI$6*ABS(AI21)</f>
        <v>2398.9731706094158</v>
      </c>
      <c r="BF21" s="46">
        <f>MF21*12*60/(PI() * 'Drive Train'!$F$15)/AJ$6*ABS(AJ21)</f>
        <v>2388.2377532416667</v>
      </c>
      <c r="BG21" s="46">
        <f>MG21*12*60/(PI() * 'Drive Train'!$F$15)/AK$6*ABS(AK21)</f>
        <v>2388.6223996059675</v>
      </c>
      <c r="BH21" s="46">
        <f>MH21*12*60/(PI() * 'Drive Train'!$F$15)/AL$6*ABS(AL21)</f>
        <v>2388.6488955926538</v>
      </c>
      <c r="BI21" s="46">
        <f>MI21*12*60/(PI() * 'Drive Train'!$F$15)/AM$6*ABS(AM21)</f>
        <v>2388.6349548338007</v>
      </c>
      <c r="BJ21" s="61">
        <f t="shared" si="62"/>
        <v>0.51999999999999991</v>
      </c>
      <c r="BK21" s="2">
        <f>IF(OR(KS20=1,AND($C$39=Motors!$C$31,OY20=1)),0,IF(NG21=0,-(CG20+$C$15)/($C$14-$C$15)*$C$12,($C$11*S21-AO21)/($C$11*S21)*$C$12*S21))</f>
        <v>0.73272096480529414</v>
      </c>
      <c r="BL21" s="2">
        <f>IF(OR(KT20=1,AND($C$39=Motors!$C$31,OZ20=1)),0,IF(NH21=0,-(CH20+$C$15)/($C$14-$C$15)*$C$12,($C$11*T21-AP21)/($C$11*T21)*$C$12*T21))</f>
        <v>1.6186332654498878</v>
      </c>
      <c r="BM21" s="2">
        <f>IF(OR(KU20=1,AND($C$39=Motors!$C$31,PA20=1)),0,IF(NI21=0,-(CI20+$C$15)/($C$14-$C$15)*$C$12,($C$11*U21-AQ21)/($C$11*U21)*$C$12*U21))</f>
        <v>1.4980891103039076</v>
      </c>
      <c r="BN21" s="2">
        <f>IF(OR(KV20=1,AND($C$39=Motors!$C$31,PB20=1)),0,IF(NJ21=0,-(CJ20+$C$15)/($C$14-$C$15)*$C$12,($C$11*V21-AR21)/($C$11*V21)*$C$12*V21))</f>
        <v>1.335833911320093</v>
      </c>
      <c r="BO21" s="2">
        <f>IF(OR(KW20=1,AND($C$39=Motors!$C$31,PC20=1)),0,IF(NK21=0,-(CK20+$C$15)/($C$14-$C$15)*$C$12,($C$11*W21-AS21)/($C$11*W21)*$C$12*W21))</f>
        <v>1.1393051297586982</v>
      </c>
      <c r="BP21" s="2">
        <f>IF(OR(KX20=1,AND($C$39=Motors!$C$31,PD20=1)),0,IF(NL21=0,-(CL20+$C$15)/($C$14-$C$15)*$C$12,($C$11*X21-AT21)/($C$11*X21)*$C$12*X21))</f>
        <v>0.91718613944373717</v>
      </c>
      <c r="BQ21" s="2">
        <f>IF(OR(KY20=1,AND($C$39=Motors!$C$31,PE20=1)),0,IF(NM21=0,-(CM20+$C$15)/($C$14-$C$15)*$C$12,($C$11*Y21-AU21)/($C$11*Y21)*$C$12*Y21))</f>
        <v>0.72600856258837276</v>
      </c>
      <c r="BR21" s="2">
        <f>IF(OR(KZ20=1,AND($C$39=Motors!$C$31,PF20=1)),0,IF(NN21=0,-(CN20+$C$15)/($C$14-$C$15)*$C$12,($C$11*Z21-AV21)/($C$11*Z21)*$C$12*Z21))</f>
        <v>0.64894694174377077</v>
      </c>
      <c r="BS21" s="2">
        <f>IF(OR(LA20=1,AND($C$39=Motors!$C$31,PG20=1)),0,IF(NO21=0,-(CO20+$C$15)/($C$14-$C$15)*$C$12,($C$11*AA21-AW21)/($C$11*AA21)*$C$12*AA21))</f>
        <v>0.57209041568607311</v>
      </c>
      <c r="BT21" s="2">
        <f>IF(OR(LB20=1,AND($C$39=Motors!$C$31,PH20=1)),0,IF(NP21=0,-(CP20+$C$15)/($C$14-$C$15)*$C$12,($C$11*AB21-AX21)/($C$11*AB21)*$C$12*AB21))</f>
        <v>0.50888952238369201</v>
      </c>
      <c r="BU21" s="2">
        <f>IF(OR(LC20=1,AND($C$39=Motors!$C$31,PI20=1)),0,IF(NQ21=0,-(CQ20+$C$15)/($C$14-$C$15)*$C$12,($C$11*AC21-AY21)/($C$11*AC21)*$C$12*AC21))</f>
        <v>0.46223719257830287</v>
      </c>
      <c r="BV21" s="2">
        <f>IF(OR(LD20=1,AND($C$39=Motors!$C$31,PJ20=1)),0,IF(NR21=0,-(CR20+$C$15)/($C$14-$C$15)*$C$12,($C$11*AD21-AZ21)/($C$11*AD21)*$C$12*AD21))</f>
        <v>1.4686400213173907</v>
      </c>
      <c r="BW21" s="2">
        <f>IF(OR(LE20=1,AND($C$39=Motors!$C$31,PK20=1)),0,IF(NS21=0,-(CS20+$C$15)/($C$14-$C$15)*$C$12,($C$11*AE21-BA21)/($C$11*AE21)*$C$12*AE21))</f>
        <v>1.2959283425214003</v>
      </c>
      <c r="BX21" s="2">
        <f>IF(OR(LF20=1,AND($C$39=Motors!$C$31,PL20=1)),0,IF(NT21=0,-(CT20+$C$15)/($C$14-$C$15)*$C$12,($C$11*AF21-BB21)/($C$11*AF21)*$C$12*AF21))</f>
        <v>1.1315828097183203</v>
      </c>
      <c r="BY21" s="2">
        <f>IF(OR(LG20=1,AND($C$39=Motors!$C$31,PM20=1)),0,IF(NU21=0,-(CU20+$C$15)/($C$14-$C$15)*$C$12,($C$11*AG21-BC21)/($C$11*AG21)*$C$12*AG21))</f>
        <v>0.97560342290815172</v>
      </c>
      <c r="BZ21" s="2">
        <f>IF(OR(LH20=1,AND($C$39=Motors!$C$31,PN20=1)),0,IF(NV21=0,-(CV20+$C$15)/($C$14-$C$15)*$C$12,($C$11*AH21-BD21)/($C$11*AH21)*$C$12*AH21))</f>
        <v>0.82799018209089381</v>
      </c>
      <c r="CA21" s="2">
        <f>IF(OR(LI20=1,AND($C$39=Motors!$C$31,PO20=1)),0,IF(NW21=0,-(CW20+$C$15)/($C$14-$C$15)*$C$12,($C$11*AI21-BE21)/($C$11*AI21)*$C$12*AI21))</f>
        <v>0.73272096480529414</v>
      </c>
      <c r="CB21" s="2">
        <f>IF(OR(LJ20=1,AND($C$39=Motors!$C$31,PP20=1)),0,IF(NX21=0,-(CX20+$C$15)/($C$14-$C$15)*$C$12,($C$11*AJ21-BF21)/($C$11*AJ21)*$C$12*AJ21))</f>
        <v>0.73510783250202172</v>
      </c>
      <c r="CC21" s="2">
        <f>IF(OR(LK20=1,AND($C$39=Motors!$C$31,PQ20=1)),0,IF(NY21=0,-(CY20+$C$15)/($C$14-$C$15)*$C$12,($C$11*AK21-BG21)/($C$11*AK21)*$C$12*AK21))</f>
        <v>0.734606017183973</v>
      </c>
      <c r="CD21" s="2">
        <f>IF(OR(LL20=1,AND($C$39=Motors!$C$31,PR20=1)),0,IF(NZ21=0,-(CZ20+$C$15)/($C$14-$C$15)*$C$12,($C$11*AL21-BH21)/($C$11*AL21)*$C$12*AL21))</f>
        <v>0.73457154945728009</v>
      </c>
      <c r="CE21" s="2">
        <f>IF(OR(LM20=1,AND($C$39=Motors!$C$31,PS20=1)),0,IF(OA21=0,-(DA20+$C$15)/($C$14-$C$15)*$C$12,($C$11*AM21-BI21)/($C$11*AM21)*$C$12*AM21))</f>
        <v>0.73458968292646531</v>
      </c>
      <c r="CF21" s="61">
        <f t="shared" si="64"/>
        <v>0.51999999999999991</v>
      </c>
      <c r="CG21" s="57">
        <f>IF(AND(KS20=1,OY20=1),0,ABS(BK21/$C$12*($C$14-$C$15)+$C$15) *'Drive Train'!$AA$48 + CG20*(1-'Drive Train'!$AA$48))</f>
        <v>42.472147972573474</v>
      </c>
      <c r="CH21" s="57">
        <f>IF(AND(KT20=1,OZ20=1),0,ABS(BL21/$C$12*($C$14-$C$15)+$C$15) *'Drive Train'!$AA$48 + CH20*(1-'Drive Train'!$AA$48))</f>
        <v>90.499683887871214</v>
      </c>
      <c r="CI21" s="57">
        <f>IF(AND(KU20=1,PA20=1),0,ABS(BM21/$C$12*($C$14-$C$15)+$C$15) *'Drive Train'!$AA$48 + CI20*(1-'Drive Train'!$AA$48))</f>
        <v>83.964681792923031</v>
      </c>
      <c r="CJ21" s="57">
        <f>IF(AND(KV20=1,PB20=1),0,ABS(BN21/$C$12*($C$14-$C$15)+$C$15) *'Drive Train'!$AA$48 + CJ20*(1-'Drive Train'!$AA$48))</f>
        <v>75.168419012770954</v>
      </c>
      <c r="CK21" s="57">
        <f>IF(AND(KW20=1,PC20=1),0,ABS(BO21/$C$12*($C$14-$C$15)+$C$15) *'Drive Train'!$AA$48 + CK20*(1-'Drive Train'!$AA$48))</f>
        <v>64.514099044573328</v>
      </c>
      <c r="CL21" s="57">
        <f>IF(AND(KX20=1,PD20=1),0,ABS(BP21/$C$12*($C$14-$C$15)+$C$15) *'Drive Train'!$AA$48 + CL20*(1-'Drive Train'!$AA$48))</f>
        <v>52.472469441891995</v>
      </c>
      <c r="CM21" s="57">
        <f>IF(AND(KY20=1,PE20=1),0,ABS(BQ21/$C$12*($C$14-$C$15)+$C$15) *'Drive Train'!$AA$48 + CM20*(1-'Drive Train'!$AA$48))</f>
        <v>42.108251751337406</v>
      </c>
      <c r="CN21" s="57">
        <f>IF(AND(KZ20=1,PF20=1),0,ABS(BR21/$C$12*($C$14-$C$15)+$C$15) *'Drive Train'!$AA$48 + CN20*(1-'Drive Train'!$AA$48))</f>
        <v>37.930547298975412</v>
      </c>
      <c r="CO21" s="57">
        <f>IF(AND(LA20=1,PG20=1),0,ABS(BS21/$C$12*($C$14-$C$15)+$C$15) *'Drive Train'!$AA$48 + CO20*(1-'Drive Train'!$AA$48))</f>
        <v>33.763961551294365</v>
      </c>
      <c r="CP21" s="57">
        <f>IF(AND(LB20=1,PH20=1),0,ABS(BT21/$C$12*($C$14-$C$15)+$C$15) *'Drive Train'!$AA$48 + CP20*(1-'Drive Train'!$AA$48))</f>
        <v>30.337682030454157</v>
      </c>
      <c r="CQ21" s="57">
        <f>IF(AND(LC20=1,PI20=1),0,ABS(BU21/$C$12*($C$14-$C$15)+$C$15) *'Drive Train'!$AA$48 + CQ20*(1-'Drive Train'!$AA$48))</f>
        <v>27.808541794303949</v>
      </c>
      <c r="CR21" s="57">
        <f>IF(AND(LD20=1,PJ20=1),0,ABS(BV21/$C$12*($C$14-$C$15)+$C$15) *'Drive Train'!$AA$48 + CR20*(1-'Drive Train'!$AA$48))</f>
        <v>82.368172547094019</v>
      </c>
      <c r="CS21" s="57">
        <f>IF(AND(LE20=1,PK20=1),0,ABS(BW21/$C$12*($C$14-$C$15)+$C$15) *'Drive Train'!$AA$48 + CS20*(1-'Drive Train'!$AA$48))</f>
        <v>73.005037674341523</v>
      </c>
      <c r="CT21" s="57">
        <f>IF(AND(LF20=1,PL20=1),0,ABS(BX21/$C$12*($C$14-$C$15)+$C$15) *'Drive Train'!$AA$48 + CT20*(1-'Drive Train'!$AA$48))</f>
        <v>64.095452635872576</v>
      </c>
      <c r="CU21" s="57">
        <f>IF(AND(LG20=1,PM20=1),0,ABS(BY21/$C$12*($C$14-$C$15)+$C$15) *'Drive Train'!$AA$48 + CU20*(1-'Drive Train'!$AA$48))</f>
        <v>55.639417431687264</v>
      </c>
      <c r="CV21" s="57">
        <f>IF(AND(LH20=1,PN20=1),0,ABS(BZ21/$C$12*($C$14-$C$15)+$C$15) *'Drive Train'!$AA$48 + CV20*(1-'Drive Train'!$AA$48))</f>
        <v>47.636932061785522</v>
      </c>
      <c r="CW21" s="57">
        <f>IF(AND(LI20=1,PO20=1),0,ABS(CA21/$C$12*($C$14-$C$15)+$C$15) *'Drive Train'!$AA$48 + CW20*(1-'Drive Train'!$AA$48))</f>
        <v>42.472147972573474</v>
      </c>
      <c r="CX21" s="57">
        <f>IF(AND(LJ20=1,PP20=1),0,ABS(CB21/$C$12*($C$14-$C$15)+$C$15) *'Drive Train'!$AA$48 + CX20*(1-'Drive Train'!$AA$48))</f>
        <v>42.601546078849047</v>
      </c>
      <c r="CY21" s="57">
        <f>IF(AND(LK20=1,PQ20=1),0,ABS(CC21/$C$12*($C$14-$C$15)+$C$15) *'Drive Train'!$AA$48 + CY20*(1-'Drive Train'!$AA$48))</f>
        <v>42.574341407243409</v>
      </c>
      <c r="CZ21" s="57">
        <f>IF(AND(LL20=1,PR20=1),0,ABS(CD21/$C$12*($C$14-$C$15)+$C$15) *'Drive Train'!$AA$48 + CZ20*(1-'Drive Train'!$AA$48))</f>
        <v>42.57247282501416</v>
      </c>
      <c r="DA21" s="57">
        <f>IF(AND(LM20=1,PS20=1),0,ABS(CE21/$C$12*($C$14-$C$15)+$C$15) *'Drive Train'!$AA$48 + DA20*(1-'Drive Train'!$AA$48))</f>
        <v>42.573455886025876</v>
      </c>
      <c r="DB21" s="61">
        <f t="shared" si="115"/>
        <v>0.51999999999999991</v>
      </c>
      <c r="DC21" s="57">
        <f t="shared" si="65"/>
        <v>42.472147972573474</v>
      </c>
      <c r="DD21" s="57">
        <f t="shared" si="66"/>
        <v>50</v>
      </c>
      <c r="DE21" s="57">
        <f t="shared" si="67"/>
        <v>50</v>
      </c>
      <c r="DF21" s="57">
        <f t="shared" si="68"/>
        <v>50</v>
      </c>
      <c r="DG21" s="57">
        <f t="shared" si="69"/>
        <v>50</v>
      </c>
      <c r="DH21" s="57">
        <f t="shared" si="70"/>
        <v>50</v>
      </c>
      <c r="DI21" s="57">
        <f t="shared" si="71"/>
        <v>42.108251751337406</v>
      </c>
      <c r="DJ21" s="57">
        <f t="shared" si="72"/>
        <v>37.930547298975412</v>
      </c>
      <c r="DK21" s="57">
        <f t="shared" si="73"/>
        <v>33.763961551294365</v>
      </c>
      <c r="DL21" s="57">
        <f t="shared" si="74"/>
        <v>30.337682030454157</v>
      </c>
      <c r="DM21" s="57">
        <f t="shared" si="75"/>
        <v>27.808541794303949</v>
      </c>
      <c r="DN21" s="57">
        <f t="shared" si="76"/>
        <v>25</v>
      </c>
      <c r="DO21" s="57">
        <f t="shared" si="77"/>
        <v>30</v>
      </c>
      <c r="DP21" s="57">
        <f t="shared" si="78"/>
        <v>35</v>
      </c>
      <c r="DQ21" s="57">
        <f t="shared" si="79"/>
        <v>40</v>
      </c>
      <c r="DR21" s="57">
        <f t="shared" si="80"/>
        <v>45</v>
      </c>
      <c r="DS21" s="57">
        <f t="shared" si="81"/>
        <v>42.472147972573474</v>
      </c>
      <c r="DT21" s="57">
        <f t="shared" si="82"/>
        <v>42.601546078849047</v>
      </c>
      <c r="DU21" s="57">
        <f t="shared" si="83"/>
        <v>42.574341407243409</v>
      </c>
      <c r="DV21" s="57">
        <f t="shared" si="84"/>
        <v>42.57247282501416</v>
      </c>
      <c r="DW21" s="57">
        <f t="shared" si="85"/>
        <v>42.573455886025876</v>
      </c>
      <c r="DX21" s="61">
        <f t="shared" si="116"/>
        <v>0.51999999999999991</v>
      </c>
      <c r="DY21" s="2">
        <f>IF(OY21=0,($C$23/0.4536*IF(ISNA(MK20),'Drive Train'!$F$16,'Drive Train'!$F$17)*4.448*$C$24/$C$26*$C$25*S$6)*SIGN(BK21),BK21)</f>
        <v>0.89350858180984372</v>
      </c>
      <c r="DZ21" s="2">
        <f>IF(OZ21=0,($C$23/0.4536*IF(ISNA(ML20),'Drive Train'!$F$16,'Drive Train'!$F$17)*4.448*$C$24/$C$26*$C$25*T$6)*SIGN(BL21),BL21)</f>
        <v>3.1911020778922987</v>
      </c>
      <c r="EA21" s="2">
        <f>IF(PA21=0,($C$23/0.4536*IF(ISNA(MM20),'Drive Train'!$F$16,'Drive Train'!$F$17)*4.448*$C$24/$C$26*$C$25*U$6)*SIGN(BM21),BM21)</f>
        <v>2.1014574659290748</v>
      </c>
      <c r="EB21" s="2">
        <f>IF(PB21=0,($C$23/0.4536*IF(ISNA(MN20),'Drive Train'!$F$16,'Drive Train'!$F$17)*4.448*$C$24/$C$26*$C$25*V$6)*SIGN(BN21),BN21)</f>
        <v>1.5665410200562195</v>
      </c>
      <c r="EC21" s="2">
        <f>IF(PC21=0,($C$23/0.4536*IF(ISNA(MO20),'Drive Train'!$F$16,'Drive Train'!$F$17)*4.448*$C$24/$C$26*$C$25*W$6)*SIGN(BO21),BO21)</f>
        <v>1.248692117436117</v>
      </c>
      <c r="ED21" s="2">
        <f>IF(PD21=0,($C$23/0.4536*IF(ISNA(MP20),'Drive Train'!$F$16,'Drive Train'!$F$17)*4.448*$C$24/$C$26*$C$25*X$6)*SIGN(BP21),BP21)</f>
        <v>1.0380693506396637</v>
      </c>
      <c r="EE21" s="2">
        <f>IF(PE21=0,($C$23/0.4536*IF(ISNA(MQ20),'Drive Train'!$F$16,'Drive Train'!$F$17)*4.448*$C$24/$C$26*$C$25*Y$6)*SIGN(BQ21),BQ21)</f>
        <v>0.88824490827929981</v>
      </c>
      <c r="EF21" s="2">
        <f>IF(PF21=0,($C$23/0.4536*IF(ISNA(MR20),'Drive Train'!$F$16,'Drive Train'!$F$17)*4.448*$C$24/$C$26*$C$25*Z$6)*SIGN(BR21),BR21)</f>
        <v>0.77621401894677544</v>
      </c>
      <c r="EG21" s="2">
        <f>IF(PG21=0,($C$23/0.4536*IF(ISNA(MS20),'Drive Train'!$F$16,'Drive Train'!$F$17)*4.448*$C$24/$C$26*$C$25*AA$6)*SIGN(BS21),BS21)</f>
        <v>0.68927804882473664</v>
      </c>
      <c r="EH21" s="2">
        <f>IF(PH21=0,($C$23/0.4536*IF(ISNA(MT20),'Drive Train'!$F$16,'Drive Train'!$F$17)*4.448*$C$24/$C$26*$C$25*AB$6)*SIGN(BT21),BT21)</f>
        <v>0.61985436045389986</v>
      </c>
      <c r="EI21" s="2">
        <f>IF(PI21=0,($C$23/0.4536*IF(ISNA(MU20),'Drive Train'!$F$16,'Drive Train'!$F$17)*4.448*$C$24/$C$26*$C$25*AC$6)*SIGN(BU21),BU21)</f>
        <v>0.56313566080452337</v>
      </c>
      <c r="EJ21" s="2">
        <f>IF(PJ21=0,($C$23/0.4536*IF(ISNA(MV20),'Drive Train'!$F$16,'Drive Train'!$F$17)*4.448*$C$24/$C$26*$C$25*AD$6)*SIGN(BV21),BV21)</f>
        <v>0.89350858180984372</v>
      </c>
      <c r="EK21" s="2">
        <f>IF(PK21=0,($C$23/0.4536*IF(ISNA(MW20),'Drive Train'!$F$16,'Drive Train'!$F$17)*4.448*$C$24/$C$26*$C$25*AE$6)*SIGN(BW21),BW21)</f>
        <v>0.89350858180984372</v>
      </c>
      <c r="EL21" s="2">
        <f>IF(PL21=0,($C$23/0.4536*IF(ISNA(MX20),'Drive Train'!$F$16,'Drive Train'!$F$17)*4.448*$C$24/$C$26*$C$25*AF$6)*SIGN(BX21),BX21)</f>
        <v>0.89350858180984372</v>
      </c>
      <c r="EM21" s="2">
        <f>IF(PM21=0,($C$23/0.4536*IF(ISNA(MY20),'Drive Train'!$F$16,'Drive Train'!$F$17)*4.448*$C$24/$C$26*$C$25*AG$6)*SIGN(BY21),BY21)</f>
        <v>0.89350858180984372</v>
      </c>
      <c r="EN21" s="2">
        <f>IF(PN21=0,($C$23/0.4536*IF(ISNA(MZ20),'Drive Train'!$F$16,'Drive Train'!$F$17)*4.448*$C$24/$C$26*$C$25*AH$6)*SIGN(BZ21),BZ21)</f>
        <v>0.89350858180984372</v>
      </c>
      <c r="EO21" s="2">
        <f>IF(PO21=0,($C$23/0.4536*IF(ISNA(NA20),'Drive Train'!$F$16,'Drive Train'!$F$17)*4.448*$C$24/$C$26*$C$25*AI$6)*SIGN(CA21),CA21)</f>
        <v>0.89350858180984372</v>
      </c>
      <c r="EP21" s="2">
        <f>IF(PP21=0,($C$23/0.4536*IF(ISNA(NB20),'Drive Train'!$F$16,'Drive Train'!$F$17)*4.448*$C$24/$C$26*$C$25*AJ$6)*SIGN(CB21),CB21)</f>
        <v>0.89350858180984372</v>
      </c>
      <c r="EQ21" s="2">
        <f>IF(PQ21=0,($C$23/0.4536*IF(ISNA(NC20),'Drive Train'!$F$16,'Drive Train'!$F$17)*4.448*$C$24/$C$26*$C$25*AK$6)*SIGN(CC21),CC21)</f>
        <v>0.89350858180984372</v>
      </c>
      <c r="ER21" s="2">
        <f>IF(PR21=0,($C$23/0.4536*IF(ISNA(ND20),'Drive Train'!$F$16,'Drive Train'!$F$17)*4.448*$C$24/$C$26*$C$25*AL$6)*SIGN(CD21),CD21)</f>
        <v>0.89350858180984372</v>
      </c>
      <c r="ES21" s="2">
        <f>IF(PS21=0,($C$23/0.4536*IF(ISNA(NE20),'Drive Train'!$F$16,'Drive Train'!$F$17)*4.448*$C$24/$C$26*$C$25*AM$6)*SIGN(CE21),CE21)</f>
        <v>0.89350858180984372</v>
      </c>
      <c r="ET21" s="61">
        <f t="shared" si="87"/>
        <v>0.51999999999999991</v>
      </c>
      <c r="EU21" s="260">
        <f>MAX(MIN(IF(AND(OY20=1,NG21&lt;0),-1,1)*(DC21-$C$15)/($C$14-$C$15)*$C$12-$C$33*LO21/AO$6 -  OY20*$C$33,DY20),MAX(EU$8:EU20)*-1)</f>
        <v>0.43476765967899211</v>
      </c>
      <c r="EV21" s="260">
        <f>MAX(MIN(IF(AND(OZ20=1,NH21&lt;0),-1,1)*(DD21-$C$15)/($C$14-$C$15)*$C$12-$C$33*LP21/AP$6 -  OZ20*$C$33,DZ20),MAX(EV$8:EV20)*-1)</f>
        <v>0.84337090571135098</v>
      </c>
      <c r="EW21" s="260">
        <f>MAX(MIN(IF(AND(PA20=1,NI21&lt;0),-1,1)*(DE21-$C$15)/($C$14-$C$15)*$C$12-$C$33*LQ21/AQ$6 -  PA20*$C$33,EA20),MAX(EW$8:EW20)*-1)</f>
        <v>0.80779372209409228</v>
      </c>
      <c r="EX21" s="260">
        <f>MAX(MIN(IF(AND(PB20=1,NJ21&lt;0),-1,1)*(DF21-$C$15)/($C$14-$C$15)*$C$12-$C$33*LR21/AR$6 -  PB20*$C$33,EB20),MAX(EX$8:EX20)*-1)</f>
        <v>0.75990601654659917</v>
      </c>
      <c r="EY21" s="260">
        <f>MAX(MIN(IF(AND(PC20=1,NK21&lt;0),-1,1)*(DG21-$C$15)/($C$14-$C$15)*$C$12-$C$33*LS21/AS$6 -  PC20*$C$33,EC20),MAX(EY$8:EY20)*-1)</f>
        <v>0.70190286791431122</v>
      </c>
      <c r="EZ21" s="260">
        <f>MAX(MIN(IF(AND(PD20=1,NL21&lt;0),-1,1)*(DH21-$C$15)/($C$14-$C$15)*$C$12-$C$33*LT21/AT$6 -  PD20*$C$33,ED20),MAX(EZ$8:EZ20)*-1)</f>
        <v>0.63634707142010849</v>
      </c>
      <c r="FA21" s="260">
        <f>MAX(MIN(IF(AND(PE20=1,NM21&lt;0),-1,1)*(DI21-$C$15)/($C$14-$C$15)*$C$12-$C$33*LU21/AU$6 -  PE20*$C$33,EE20),MAX(FA$8:FA20)*-1)</f>
        <v>0.42568330808614274</v>
      </c>
      <c r="FB21" s="260">
        <f>MAX(MIN(IF(AND(PF20=1,NN21&lt;0),-1,1)*(DJ21-$C$15)/($C$14-$C$15)*$C$12-$C$33*LV21/AV$6 -  PF20*$C$33,EF20),MAX(FB$8:FB20)*-1)</f>
        <v>0.31498382335470382</v>
      </c>
      <c r="FC21" s="260">
        <f>MAX(MIN(IF(AND(PG20=1,NO21&lt;0),-1,1)*(DK21-$C$15)/($C$14-$C$15)*$C$12-$C$33*LW21/AW$6 -  PG20*$C$33,EG20),MAX(FC$8:FC20)*-1)</f>
        <v>0.20901392438009808</v>
      </c>
      <c r="FD21" s="260">
        <f>MAX(MIN(IF(AND(PH20=1,NP21&lt;0),-1,1)*(DL21-$C$15)/($C$14-$C$15)*$C$12-$C$33*LX21/AX$6 -  PH20*$C$33,EH20),MAX(FD$8:FD20)*-1)</f>
        <v>0.12363218977164797</v>
      </c>
      <c r="FE21" s="260">
        <f>MAX(MIN(IF(AND(PI20=1,NQ21&lt;0),-1,1)*(DM21-$C$15)/($C$14-$C$15)*$C$12-$C$33*LY21/AY$6 -  PI20*$C$33,EI20),MAX(FE$8:FE20)*-1)</f>
        <v>6.1784946082516501E-2</v>
      </c>
      <c r="FF21" s="260">
        <f>MAX(MIN(IF(AND(PJ20=1,NR21&lt;0),-1,1)*(DN21-$C$15)/($C$14-$C$15)*$C$12-$C$33*LZ21/AZ$6 -  PJ20*$C$33,EJ20),MAX(FF$8:FF20)*-1)</f>
        <v>0.26790957394863452</v>
      </c>
      <c r="FG21" s="260">
        <f>MAX(MIN(IF(AND(PK20=1,NS21&lt;0),-1,1)*(DO21-$C$15)/($C$14-$C$15)*$C$12-$C$33*MA21/BA$6 -  PK20*$C$33,EK20),MAX(FG$8:FG20)*-1)</f>
        <v>0.32811261971134431</v>
      </c>
      <c r="FH21" s="260">
        <f>MAX(MIN(IF(AND(PL20=1,NT21&lt;0),-1,1)*(DP21-$C$15)/($C$14-$C$15)*$C$12-$C$33*MB21/BB$6 -  PL20*$C$33,EL20),MAX(FH$8:FH20)*-1)</f>
        <v>0.38831566547405405</v>
      </c>
      <c r="FI21" s="260">
        <f>MAX(MIN(IF(AND(PM20=1,NU21&lt;0),-1,1)*(DQ21-$C$15)/($C$14-$C$15)*$C$12-$C$33*MC21/BC$6 -  PM20*$C$33,EM20),MAX(FI$8:FI20)*-1)</f>
        <v>0.44851871123676373</v>
      </c>
      <c r="FJ21" s="260">
        <f>MAX(MIN(IF(AND(PN20=1,NV21&lt;0),-1,1)*(DR21-$C$15)/($C$14-$C$15)*$C$12-$C$33*MD21/BD$6 -  PN20*$C$33,EN20),MAX(FJ$8:FJ20)*-1)</f>
        <v>0.50872175699947353</v>
      </c>
      <c r="FK21" s="260">
        <f>MAX(MIN(IF(AND(PO20=1,NW21&lt;0),-1,1)*(DS21-$C$15)/($C$14-$C$15)*$C$12-$C$33*ME21/BE$6 -  PO20*$C$33,EO20),MAX(FK$8:FK20)*-1)</f>
        <v>0.43476765967899211</v>
      </c>
      <c r="FL21" s="260">
        <f>MAX(MIN(IF(AND(PP20=1,NX21&lt;0),-1,1)*(DT21-$C$15)/($C$14-$C$15)*$C$12-$C$33*MF21/BF$6 -  PP20*$C$33,EP20),MAX(FL$8:FL20)*-1)</f>
        <v>0.43810285130329191</v>
      </c>
      <c r="FM21" s="260">
        <f>MAX(MIN(IF(AND(PQ20=1,NY21&lt;0),-1,1)*(DU21-$C$15)/($C$14-$C$15)*$C$12-$C$33*MG21/BG$6 -  PQ20*$C$33,EQ20),MAX(FM$8:FM20)*-1)</f>
        <v>0.43749753800915231</v>
      </c>
      <c r="FN21" s="260">
        <f>MAX(MIN(IF(AND(PR20=1,NZ21&lt;0),-1,1)*(DV21-$C$15)/($C$14-$C$15)*$C$12-$C$33*MH21/BH$6 -  PR20*$C$33,ER20),MAX(FN$8:FN20)*-1)</f>
        <v>0.43745595607998017</v>
      </c>
      <c r="FO21" s="260">
        <f>MAX(MIN(IF(AND(PS20=1,OA21&lt;0),-1,1)*(DW21-$C$15)/($C$14-$C$15)*$C$12-$C$33*MI21/BI$6 -  PS20*$C$33,ES20),MAX(FO$8:FO20)*-1)</f>
        <v>0.43747783241622679</v>
      </c>
      <c r="FP21" s="61">
        <f t="shared" si="117"/>
        <v>0.51999999999999991</v>
      </c>
      <c r="FQ21" s="261">
        <f>IF(AND(KS21=1,OY21=1),0,MIN((ABS(($C$14-$C$15)*EU21/$C$12/$C$25)+$C$15)/$C$25,DC21))</f>
        <v>41.239415374391982</v>
      </c>
      <c r="FR21" s="261">
        <f>IF(AND(KT21=1,OZ21=1),0,MIN((ABS(($C$14-$C$15)*EV21/$C$12/$C$25)+$C$15)/$C$25,DD21))</f>
        <v>50</v>
      </c>
      <c r="FS21" s="261">
        <f>IF(AND(KU21=1,PA21=1),0,MIN((ABS(($C$14-$C$15)*EW21/$C$12/$C$25)+$C$15)/$C$25,DE21))</f>
        <v>50</v>
      </c>
      <c r="FT21" s="261">
        <f>IF(AND(KV21=1,PB21=1),0,MIN((ABS(($C$14-$C$15)*EX21/$C$12/$C$25)+$C$15)/$C$25,DF21))</f>
        <v>50</v>
      </c>
      <c r="FU21" s="261">
        <f>IF(AND(KW21=1,PC21=1),0,MIN((ABS(($C$14-$C$15)*EY21/$C$12/$C$25)+$C$15)/$C$25,DG21))</f>
        <v>50</v>
      </c>
      <c r="FV21" s="261">
        <f>IF(AND(KX21=1,PD21=1),0,MIN((ABS(($C$14-$C$15)*EZ21/$C$12/$C$25)+$C$15)/$C$25,DH21))</f>
        <v>50</v>
      </c>
      <c r="FW21" s="261">
        <f>IF(AND(KY21=1,PE21=1),0,MIN((ABS(($C$14-$C$15)*FA21/$C$12/$C$25)+$C$15)/$C$25,DI21))</f>
        <v>40.450444089191741</v>
      </c>
      <c r="FX21" s="261">
        <f>IF(AND(KZ21=1,PF21=1),0,MIN((ABS(($C$14-$C$15)*FB21/$C$12/$C$25)+$C$15)/$C$25,DJ21))</f>
        <v>30.836250511708986</v>
      </c>
      <c r="FY21" s="261">
        <f>IF(AND(LA21=1,PG21=1),0,MIN((ABS(($C$14-$C$15)*FC21/$C$12/$C$25)+$C$15)/$C$25,DK21))</f>
        <v>21.632819035945253</v>
      </c>
      <c r="FZ21" s="261">
        <f>IF(AND(LB21=1,PH21=1),0,MIN((ABS(($C$14-$C$15)*FD21/$C$12/$C$25)+$C$15)/$C$25,DL21))</f>
        <v>14.217459095486854</v>
      </c>
      <c r="GA21" s="261">
        <f>IF(AND(LC21=1,PI21=1),0,MIN((ABS(($C$14-$C$15)*FE21/$C$12/$C$25)+$C$15)/$C$25,DM21))</f>
        <v>8.846057643134948</v>
      </c>
      <c r="GB21" s="261">
        <f>IF(AND(LD21=1,PJ21=1),0,MIN((ABS(($C$14-$C$15)*FF21/$C$12/$C$25)+$C$15)/$C$25,DN21))</f>
        <v>25</v>
      </c>
      <c r="GC21" s="261">
        <f>IF(AND(LE21=1,PK21=1),0,MIN((ABS(($C$14-$C$15)*FG21/$C$12/$C$25)+$C$15)/$C$25,DO21))</f>
        <v>30</v>
      </c>
      <c r="GD21" s="261">
        <f>IF(AND(LF21=1,PL21=1),0,MIN((ABS(($C$14-$C$15)*FH21/$C$12/$C$25)+$C$15)/$C$25,DP21))</f>
        <v>35</v>
      </c>
      <c r="GE21" s="261">
        <f>IF(AND(LG21=1,PM21=1),0,MIN((ABS(($C$14-$C$15)*FI21/$C$12/$C$25)+$C$15)/$C$25,DQ21))</f>
        <v>40</v>
      </c>
      <c r="GF21" s="261">
        <f>IF(AND(LH21=1,PN21=1),0,MIN((ABS(($C$14-$C$15)*FJ21/$C$12/$C$25)+$C$15)/$C$25,DR21))</f>
        <v>45</v>
      </c>
      <c r="GG21" s="261">
        <f>IF(AND(LI21=1,PO21=1),0,MIN((ABS(($C$14-$C$15)*FK21/$C$12/$C$25)+$C$15)/$C$25,DS21))</f>
        <v>41.239415374391982</v>
      </c>
      <c r="GH21" s="261">
        <f>IF(AND(LJ21=1,PP21=1),0,MIN((ABS(($C$14-$C$15)*FL21/$C$12/$C$25)+$C$15)/$C$25,DT21))</f>
        <v>41.529075059545974</v>
      </c>
      <c r="GI21" s="261">
        <f>IF(AND(LK21=1,PQ21=1),0,MIN((ABS(($C$14-$C$15)*FM21/$C$12/$C$25)+$C$15)/$C$25,DU21))</f>
        <v>41.476503909833745</v>
      </c>
      <c r="GJ21" s="261">
        <f>IF(AND(LL21=1,PR21=1),0,MIN((ABS(($C$14-$C$15)*FN21/$C$12/$C$25)+$C$15)/$C$25,DV21))</f>
        <v>41.472892540572587</v>
      </c>
      <c r="GK21" s="261">
        <f>IF(AND(LM21=1,PS21=1),0,MIN((ABS(($C$14-$C$15)*FO21/$C$12/$C$25)+$C$15)/$C$25,DW21))</f>
        <v>41.474792489176245</v>
      </c>
      <c r="GL21" s="61">
        <f t="shared" si="118"/>
        <v>0.51999999999999991</v>
      </c>
      <c r="GM21" s="57">
        <f>IF(AND(KS20=1,OY20=1),0,EU21*$C$26/S$6/$C$24/$C$23*3.39*$C$25)</f>
        <v>10.096764927107174</v>
      </c>
      <c r="GN21" s="57">
        <f>IF(AND(KT20=1,OZ20=1),0,EV21*$C$26/T$6/$C$24/$C$23*3.39*$C$25)</f>
        <v>5.4840532079422362</v>
      </c>
      <c r="GO21" s="57">
        <f>IF(AND(KU20=1,PA20=1),0,EW21*$C$26/U$6/$C$24/$C$23*3.39*$C$25)</f>
        <v>7.9763391410821241</v>
      </c>
      <c r="GP21" s="57">
        <f>IF(AND(KV20=1,PB20=1),0,EX21*$C$26/V$6/$C$24/$C$23*3.39*$C$25)</f>
        <v>10.06565065375878</v>
      </c>
      <c r="GQ21" s="57">
        <f>IF(AND(KW20=1,PC20=1),0,EY21*$C$26/W$6/$C$24/$C$23*3.39*$C$25)</f>
        <v>11.663942995211613</v>
      </c>
      <c r="GR21" s="57">
        <f>IF(AND(KX20=1,PD20=1),0,EZ21*$C$26/X$6/$C$24/$C$23*3.39*$C$25)</f>
        <v>12.720126283725522</v>
      </c>
      <c r="GS21" s="57">
        <f>IF(AND(KY20=1,PE20=1),0,FA21*$C$26/Y$6/$C$24/$C$23*3.39*$C$25)</f>
        <v>9.9443782730577794</v>
      </c>
      <c r="GT21" s="57">
        <f>IF(AND(KZ20=1,PF20=1),0,FB21*$C$26/Z$6/$C$24/$C$23*3.39*$C$25)</f>
        <v>8.4203570988690988</v>
      </c>
      <c r="GU21" s="57">
        <f>IF(AND(LA20=1,PG20=1),0,FC21*$C$26/AA$6/$C$24/$C$23*3.39*$C$25)</f>
        <v>6.2922289035827719</v>
      </c>
      <c r="GV21" s="57">
        <f>IF(AND(LB20=1,PH20=1),0,FD21*$C$26/AB$6/$C$24/$C$23*3.39*$C$25)</f>
        <v>4.1387161582854537</v>
      </c>
      <c r="GW21" s="57">
        <f>IF(AND(LC20=1,PI20=1),0,FE21*$C$26/AC$6/$C$24/$C$23*3.39*$C$25)</f>
        <v>2.2766348712530409</v>
      </c>
      <c r="GX21" s="57">
        <f>IF(AND(LD20=1,PJ20=1),0,FF21*$C$26/AD$6/$C$24/$C$23*3.39*$C$25)</f>
        <v>6.2217598978682842</v>
      </c>
      <c r="GY21" s="57">
        <f>IF(AND(LE20=1,PK20=1),0,FG21*$C$26/AE$6/$C$24/$C$23*3.39*$C$25)</f>
        <v>7.6198767711673767</v>
      </c>
      <c r="GZ21" s="57">
        <f>IF(AND(LF20=1,PL20=1),0,FH21*$C$26/AF$6/$C$24/$C$23*3.39*$C$25)</f>
        <v>9.0179936444664701</v>
      </c>
      <c r="HA21" s="57">
        <f>IF(AND(LG20=1,PM20=1),0,FI21*$C$26/AG$6/$C$24/$C$23*3.39*$C$25)</f>
        <v>10.416110517765558</v>
      </c>
      <c r="HB21" s="57">
        <f>IF(AND(LH20=1,PN20=1),0,FJ21*$C$26/AH$6/$C$24/$C$23*3.39*$C$25)</f>
        <v>11.814227391064653</v>
      </c>
      <c r="HC21" s="57">
        <f>IF(AND(LI20=1,PO20=1),0,FK21*$C$26/AI$6/$C$24/$C$23*3.39*$C$25)</f>
        <v>10.096764927107174</v>
      </c>
      <c r="HD21" s="57">
        <f>IF(AND(LJ20=1,PP20=1),0,FL21*$C$26/AJ$6/$C$24/$C$23*3.39*$C$25)</f>
        <v>10.174219275579818</v>
      </c>
      <c r="HE21" s="57">
        <f>IF(AND(LK20=1,PQ20=1),0,FM21*$C$26/AK$6/$C$24/$C$23*3.39*$C$25)</f>
        <v>10.16016186835985</v>
      </c>
      <c r="HF21" s="57">
        <f>IF(AND(LL20=1,PR20=1),0,FN21*$C$26/AL$6/$C$24/$C$23*3.39*$C$25)</f>
        <v>10.159196196340048</v>
      </c>
      <c r="HG21" s="57">
        <f>IF(AND(LM20=1,PS20=1),0,FO21*$C$26/AM$6/$C$24/$C$23*3.39*$C$25)</f>
        <v>10.159704238324384</v>
      </c>
      <c r="HH21" s="61">
        <f t="shared" si="119"/>
        <v>0.51999999999999991</v>
      </c>
      <c r="HI21" s="57">
        <f t="shared" si="120"/>
        <v>10.096764927107174</v>
      </c>
      <c r="HJ21" s="57">
        <f t="shared" si="121"/>
        <v>5.4840532079422362</v>
      </c>
      <c r="HK21" s="57">
        <f t="shared" si="122"/>
        <v>7.9763391410821241</v>
      </c>
      <c r="HL21" s="57">
        <f t="shared" si="123"/>
        <v>10.06565065375878</v>
      </c>
      <c r="HM21" s="57">
        <f t="shared" si="124"/>
        <v>11.663942995211613</v>
      </c>
      <c r="HN21" s="57">
        <f t="shared" si="125"/>
        <v>12.720126283725522</v>
      </c>
      <c r="HO21" s="57">
        <f t="shared" si="126"/>
        <v>9.9443782730577794</v>
      </c>
      <c r="HP21" s="57">
        <f t="shared" si="127"/>
        <v>8.4203570988690988</v>
      </c>
      <c r="HQ21" s="57">
        <f t="shared" si="128"/>
        <v>6.2922289035827719</v>
      </c>
      <c r="HR21" s="57">
        <f t="shared" si="129"/>
        <v>4.1387161582854537</v>
      </c>
      <c r="HS21" s="57">
        <f t="shared" si="130"/>
        <v>2.2766348712530409</v>
      </c>
      <c r="HT21" s="57">
        <f t="shared" si="131"/>
        <v>6.2217598978682842</v>
      </c>
      <c r="HU21" s="57">
        <f t="shared" si="132"/>
        <v>7.6198767711673767</v>
      </c>
      <c r="HV21" s="57">
        <f t="shared" si="133"/>
        <v>9.0179936444664701</v>
      </c>
      <c r="HW21" s="57">
        <f t="shared" si="134"/>
        <v>10.416110517765558</v>
      </c>
      <c r="HX21" s="57">
        <f t="shared" si="135"/>
        <v>11.814227391064653</v>
      </c>
      <c r="HY21" s="57">
        <f t="shared" si="136"/>
        <v>10.096764927107174</v>
      </c>
      <c r="HZ21" s="57">
        <f t="shared" si="137"/>
        <v>10.174219275579818</v>
      </c>
      <c r="IA21" s="57">
        <f t="shared" si="138"/>
        <v>10.16016186835985</v>
      </c>
      <c r="IB21" s="57">
        <f t="shared" si="139"/>
        <v>10.159196196340048</v>
      </c>
      <c r="IC21" s="57">
        <f t="shared" si="140"/>
        <v>10.159704238324384</v>
      </c>
      <c r="ID21" s="61">
        <f t="shared" si="141"/>
        <v>0.51999999999999991</v>
      </c>
      <c r="IE21" s="57">
        <f t="shared" si="142"/>
        <v>9.1710818820841702</v>
      </c>
      <c r="IF21" s="57">
        <f t="shared" si="143"/>
        <v>8.82</v>
      </c>
      <c r="IG21" s="57">
        <f t="shared" si="144"/>
        <v>8.82</v>
      </c>
      <c r="IH21" s="57">
        <f t="shared" si="145"/>
        <v>8.82</v>
      </c>
      <c r="II21" s="57">
        <f t="shared" si="146"/>
        <v>8.82</v>
      </c>
      <c r="IJ21" s="57">
        <f t="shared" si="147"/>
        <v>8.82</v>
      </c>
      <c r="IK21" s="57">
        <f t="shared" si="148"/>
        <v>9.1918994347516385</v>
      </c>
      <c r="IL21" s="57">
        <f t="shared" si="149"/>
        <v>9.8233937155239328</v>
      </c>
      <c r="IM21" s="57">
        <f t="shared" si="150"/>
        <v>10.424892508201271</v>
      </c>
      <c r="IN21" s="57">
        <f t="shared" si="151"/>
        <v>10.977744696094026</v>
      </c>
      <c r="IO21" s="57">
        <f t="shared" si="152"/>
        <v>11.40783415119459</v>
      </c>
      <c r="IP21" s="57">
        <f t="shared" si="153"/>
        <v>10.52</v>
      </c>
      <c r="IQ21" s="57">
        <f t="shared" si="154"/>
        <v>10.18</v>
      </c>
      <c r="IR21" s="57">
        <f t="shared" si="155"/>
        <v>9.84</v>
      </c>
      <c r="IS21" s="57">
        <f t="shared" si="156"/>
        <v>9.5</v>
      </c>
      <c r="IT21" s="57">
        <f t="shared" si="157"/>
        <v>9.16</v>
      </c>
      <c r="IU21" s="57">
        <f t="shared" si="158"/>
        <v>9.1710818820841702</v>
      </c>
      <c r="IV21" s="57">
        <f t="shared" si="159"/>
        <v>9.1591930659052441</v>
      </c>
      <c r="IW21" s="57">
        <f t="shared" si="160"/>
        <v>9.1574771071386198</v>
      </c>
      <c r="IX21" s="57">
        <f t="shared" si="161"/>
        <v>9.1573594160720351</v>
      </c>
      <c r="IY21" s="57">
        <f t="shared" si="162"/>
        <v>9.1574213305854641</v>
      </c>
      <c r="IZ21" s="61">
        <f t="shared" si="163"/>
        <v>0.51999999999999991</v>
      </c>
      <c r="JA21" s="261" t="e">
        <f t="shared" si="238"/>
        <v>#N/A</v>
      </c>
      <c r="JB21" s="261">
        <f t="shared" si="239"/>
        <v>6</v>
      </c>
      <c r="JC21" s="261">
        <f t="shared" si="240"/>
        <v>6</v>
      </c>
      <c r="JD21" s="261">
        <f t="shared" si="241"/>
        <v>6</v>
      </c>
      <c r="JE21" s="261">
        <f t="shared" si="242"/>
        <v>6</v>
      </c>
      <c r="JF21" s="261">
        <f t="shared" si="243"/>
        <v>6</v>
      </c>
      <c r="JG21" s="261" t="e">
        <f t="shared" si="244"/>
        <v>#N/A</v>
      </c>
      <c r="JH21" s="261" t="e">
        <f t="shared" si="245"/>
        <v>#N/A</v>
      </c>
      <c r="JI21" s="261" t="e">
        <f t="shared" si="246"/>
        <v>#N/A</v>
      </c>
      <c r="JJ21" s="261" t="e">
        <f t="shared" si="247"/>
        <v>#N/A</v>
      </c>
      <c r="JK21" s="261" t="e">
        <f t="shared" si="248"/>
        <v>#N/A</v>
      </c>
      <c r="JL21" s="261">
        <f t="shared" si="249"/>
        <v>6</v>
      </c>
      <c r="JM21" s="261">
        <f t="shared" si="250"/>
        <v>6</v>
      </c>
      <c r="JN21" s="261">
        <f t="shared" si="251"/>
        <v>6</v>
      </c>
      <c r="JO21" s="261">
        <f t="shared" si="252"/>
        <v>6</v>
      </c>
      <c r="JP21" s="261" t="e">
        <f t="shared" si="253"/>
        <v>#N/A</v>
      </c>
      <c r="JQ21" s="261" t="e">
        <f t="shared" si="254"/>
        <v>#N/A</v>
      </c>
      <c r="JR21" s="261" t="e">
        <f t="shared" si="255"/>
        <v>#N/A</v>
      </c>
      <c r="JS21" s="261" t="e">
        <f t="shared" si="256"/>
        <v>#N/A</v>
      </c>
      <c r="JT21" s="261" t="e">
        <f t="shared" si="257"/>
        <v>#N/A</v>
      </c>
      <c r="JU21" s="261" t="e">
        <f t="shared" si="258"/>
        <v>#N/A</v>
      </c>
      <c r="JV21" s="61">
        <f t="shared" si="165"/>
        <v>0.51999999999999991</v>
      </c>
      <c r="JW21" s="46">
        <f>IF(HI21&lt;=$C$42,1,0)</f>
        <v>0</v>
      </c>
      <c r="JX21" s="46">
        <f>IF(HJ21&lt;=$C$42,1,0)</f>
        <v>0</v>
      </c>
      <c r="JY21" s="46">
        <f>IF(HK21&lt;=$C$42,1,0)</f>
        <v>0</v>
      </c>
      <c r="JZ21" s="46">
        <f>IF(HL21&lt;=$C$42,1,0)</f>
        <v>0</v>
      </c>
      <c r="KA21" s="46">
        <f>IF(HM21&lt;=$C$42,1,0)</f>
        <v>0</v>
      </c>
      <c r="KB21" s="46">
        <f>IF(HN21&lt;=$C$42,1,0)</f>
        <v>0</v>
      </c>
      <c r="KC21" s="46">
        <f>IF(HO21&lt;=$C$42,1,0)</f>
        <v>0</v>
      </c>
      <c r="KD21" s="46">
        <f>IF(HP21&lt;=$C$42,1,0)</f>
        <v>0</v>
      </c>
      <c r="KE21" s="46">
        <f>IF(HQ21&lt;=$C$42,1,0)</f>
        <v>0</v>
      </c>
      <c r="KF21" s="46">
        <f>IF(HR21&lt;=$C$42,1,0)</f>
        <v>0</v>
      </c>
      <c r="KG21" s="46">
        <f>IF(HS21&lt;=$C$42,1,0)</f>
        <v>0</v>
      </c>
      <c r="KH21" s="46">
        <f>IF(HT21&lt;=$C$42,1,0)</f>
        <v>0</v>
      </c>
      <c r="KI21" s="46">
        <f>IF(HU21&lt;=$C$42,1,0)</f>
        <v>0</v>
      </c>
      <c r="KJ21" s="46">
        <f>IF(HV21&lt;=$C$42,1,0)</f>
        <v>0</v>
      </c>
      <c r="KK21" s="46">
        <f>IF(HW21&lt;=$C$42,1,0)</f>
        <v>0</v>
      </c>
      <c r="KL21" s="46">
        <f>IF(HX21&lt;=$C$42,1,0)</f>
        <v>0</v>
      </c>
      <c r="KM21" s="46">
        <f>IF(HY21&lt;=$C$42,1,0)</f>
        <v>0</v>
      </c>
      <c r="KN21" s="46">
        <f>IF(HZ21&lt;=$C$42,1,0)</f>
        <v>0</v>
      </c>
      <c r="KO21" s="46">
        <f>IF(IA21&lt;=$C$42,1,0)</f>
        <v>0</v>
      </c>
      <c r="KP21" s="46">
        <f>IF(IB21&lt;=$C$42,1,0)</f>
        <v>0</v>
      </c>
      <c r="KQ21" s="46">
        <f>IF(IC21&lt;=$C$42,1,0)</f>
        <v>0</v>
      </c>
      <c r="KR21" s="61">
        <f t="shared" si="166"/>
        <v>0.51999999999999991</v>
      </c>
      <c r="KS21" s="1">
        <f>IF(OR(KS20=1,AND(OY21=1,LO21&lt;=$C$43)),1,0)</f>
        <v>0</v>
      </c>
      <c r="KT21" s="1">
        <f>IF(OR(KT20=1,AND(OZ21=1,LP21&lt;=$C$43)),1,0)</f>
        <v>0</v>
      </c>
      <c r="KU21" s="1">
        <f>IF(OR(KU20=1,AND(PA21=1,LQ21&lt;=$C$43)),1,0)</f>
        <v>0</v>
      </c>
      <c r="KV21" s="1">
        <f>IF(OR(KV20=1,AND(PB21=1,LR21&lt;=$C$43)),1,0)</f>
        <v>0</v>
      </c>
      <c r="KW21" s="1">
        <f>IF(OR(KW20=1,AND(PC21=1,LS21&lt;=$C$43)),1,0)</f>
        <v>0</v>
      </c>
      <c r="KX21" s="1">
        <f>IF(OR(KX20=1,AND(PD21=1,LT21&lt;=$C$43)),1,0)</f>
        <v>0</v>
      </c>
      <c r="KY21" s="1">
        <f>IF(OR(KY20=1,AND(PE21=1,LU21&lt;=$C$43)),1,0)</f>
        <v>0</v>
      </c>
      <c r="KZ21" s="1">
        <f>IF(OR(KZ20=1,AND(PF21=1,LV21&lt;=$C$43)),1,0)</f>
        <v>0</v>
      </c>
      <c r="LA21" s="1">
        <f>IF(OR(LA20=1,AND(PG21=1,LW21&lt;=$C$43)),1,0)</f>
        <v>0</v>
      </c>
      <c r="LB21" s="1">
        <f>IF(OR(LB20=1,AND(PH21=1,LX21&lt;=$C$43)),1,0)</f>
        <v>0</v>
      </c>
      <c r="LC21" s="1">
        <f>IF(OR(LC20=1,AND(PI21=1,LY21&lt;=$C$43)),1,0)</f>
        <v>0</v>
      </c>
      <c r="LD21" s="1">
        <f>IF(OR(LD20=1,AND(PJ21=1,LZ21&lt;=$C$43)),1,0)</f>
        <v>0</v>
      </c>
      <c r="LE21" s="1">
        <f>IF(OR(LE20=1,AND(PK21=1,MA21&lt;=$C$43)),1,0)</f>
        <v>0</v>
      </c>
      <c r="LF21" s="1">
        <f>IF(OR(LF20=1,AND(PL21=1,MB21&lt;=$C$43)),1,0)</f>
        <v>0</v>
      </c>
      <c r="LG21" s="1">
        <f>IF(OR(LG20=1,AND(PM21=1,MC21&lt;=$C$43)),1,0)</f>
        <v>0</v>
      </c>
      <c r="LH21" s="1">
        <f>IF(OR(LH20=1,AND(PN21=1,MD21&lt;=$C$43)),1,0)</f>
        <v>0</v>
      </c>
      <c r="LI21" s="1">
        <f>IF(OR(LI20=1,AND(PO21=1,ME21&lt;=$C$43)),1,0)</f>
        <v>0</v>
      </c>
      <c r="LJ21" s="1">
        <f>IF(OR(LJ20=1,AND(PP21=1,MF21&lt;=$C$43)),1,0)</f>
        <v>0</v>
      </c>
      <c r="LK21" s="1">
        <f>IF(OR(LK20=1,AND(PQ21=1,MG21&lt;=$C$43)),1,0)</f>
        <v>0</v>
      </c>
      <c r="LL21" s="1">
        <f>IF(OR(LL20=1,AND(PR21=1,MH21&lt;=$C$43)),1,0)</f>
        <v>0</v>
      </c>
      <c r="LM21" s="1">
        <f>IF(OR(LM20=1,AND(PS21=1,MI21&lt;=$C$43)),1,0)</f>
        <v>0</v>
      </c>
      <c r="LN21" s="61">
        <f t="shared" si="167"/>
        <v>0.51999999999999991</v>
      </c>
      <c r="LO21" s="57">
        <f t="shared" si="168"/>
        <v>7.9255955919251004</v>
      </c>
      <c r="LP21" s="57">
        <f t="shared" si="169"/>
        <v>2.6797964050751855</v>
      </c>
      <c r="LQ21" s="57">
        <f t="shared" si="170"/>
        <v>3.9904978710883348</v>
      </c>
      <c r="LR21" s="57">
        <f t="shared" si="171"/>
        <v>5.2080538426869962</v>
      </c>
      <c r="LS21" s="57">
        <f t="shared" si="172"/>
        <v>6.3075615193182033</v>
      </c>
      <c r="LT21" s="57">
        <f t="shared" si="173"/>
        <v>7.2695561707807386</v>
      </c>
      <c r="LU21" s="57">
        <f t="shared" si="174"/>
        <v>7.9416282445443551</v>
      </c>
      <c r="LV21" s="57">
        <f t="shared" si="175"/>
        <v>7.7172925292195549</v>
      </c>
      <c r="LW21" s="57">
        <f t="shared" si="176"/>
        <v>7.4503650180807774</v>
      </c>
      <c r="LX21" s="57">
        <f t="shared" si="177"/>
        <v>7.1092788177363602</v>
      </c>
      <c r="LY21" s="57">
        <f t="shared" si="178"/>
        <v>6.7134960460889515</v>
      </c>
      <c r="LZ21" s="57">
        <f t="shared" si="179"/>
        <v>3.7910890911362021</v>
      </c>
      <c r="MA21" s="57">
        <f t="shared" si="180"/>
        <v>4.6430000799086359</v>
      </c>
      <c r="MB21" s="57">
        <f t="shared" si="181"/>
        <v>5.4949110686810689</v>
      </c>
      <c r="MC21" s="57">
        <f t="shared" si="182"/>
        <v>6.346822057453501</v>
      </c>
      <c r="MD21" s="57">
        <f t="shared" si="183"/>
        <v>7.1987330462259358</v>
      </c>
      <c r="ME21" s="57">
        <f t="shared" si="184"/>
        <v>7.9255955919251004</v>
      </c>
      <c r="MF21" s="57">
        <f t="shared" si="185"/>
        <v>7.900370055538124</v>
      </c>
      <c r="MG21" s="57">
        <f t="shared" si="186"/>
        <v>7.903123114789242</v>
      </c>
      <c r="MH21" s="57">
        <f t="shared" si="187"/>
        <v>7.9033123534747673</v>
      </c>
      <c r="MI21" s="57">
        <f t="shared" si="188"/>
        <v>7.9032127927376541</v>
      </c>
      <c r="MJ21" s="61">
        <f t="shared" si="189"/>
        <v>0.51999999999999991</v>
      </c>
      <c r="MK21" s="57" t="e">
        <f t="shared" si="259"/>
        <v>#N/A</v>
      </c>
      <c r="ML21" s="57" t="e">
        <f t="shared" si="260"/>
        <v>#N/A</v>
      </c>
      <c r="MM21" s="57" t="e">
        <f t="shared" si="261"/>
        <v>#N/A</v>
      </c>
      <c r="MN21" s="57" t="e">
        <f t="shared" si="262"/>
        <v>#N/A</v>
      </c>
      <c r="MO21" s="57" t="e">
        <f t="shared" si="263"/>
        <v>#N/A</v>
      </c>
      <c r="MP21" s="57" t="e">
        <f t="shared" si="264"/>
        <v>#N/A</v>
      </c>
      <c r="MQ21" s="57" t="e">
        <f t="shared" si="265"/>
        <v>#N/A</v>
      </c>
      <c r="MR21" s="57" t="e">
        <f t="shared" si="266"/>
        <v>#N/A</v>
      </c>
      <c r="MS21" s="57" t="e">
        <f t="shared" si="267"/>
        <v>#N/A</v>
      </c>
      <c r="MT21" s="57" t="e">
        <f t="shared" si="268"/>
        <v>#N/A</v>
      </c>
      <c r="MU21" s="57" t="e">
        <f t="shared" si="269"/>
        <v>#N/A</v>
      </c>
      <c r="MV21" s="57" t="e">
        <f t="shared" si="270"/>
        <v>#N/A</v>
      </c>
      <c r="MW21" s="57" t="e">
        <f t="shared" si="271"/>
        <v>#N/A</v>
      </c>
      <c r="MX21" s="57" t="e">
        <f t="shared" si="272"/>
        <v>#N/A</v>
      </c>
      <c r="MY21" s="57" t="e">
        <f t="shared" si="273"/>
        <v>#N/A</v>
      </c>
      <c r="MZ21" s="57" t="e">
        <f t="shared" si="274"/>
        <v>#N/A</v>
      </c>
      <c r="NA21" s="57" t="e">
        <f t="shared" si="275"/>
        <v>#N/A</v>
      </c>
      <c r="NB21" s="57" t="e">
        <f t="shared" si="276"/>
        <v>#N/A</v>
      </c>
      <c r="NC21" s="57" t="e">
        <f t="shared" si="277"/>
        <v>#N/A</v>
      </c>
      <c r="ND21" s="57" t="e">
        <f t="shared" si="278"/>
        <v>#N/A</v>
      </c>
      <c r="NE21" s="57" t="e">
        <f t="shared" si="279"/>
        <v>#N/A</v>
      </c>
      <c r="NF21" s="61">
        <f t="shared" si="211"/>
        <v>0.51999999999999991</v>
      </c>
      <c r="NG21" s="261">
        <f>IF(OY20=0,MIN('Drive Train'!$F$35-FQ20*$C$26*'Drive Train'!$F$38,NG20+$C$41)-$C$7,IF(LO20-1&lt;=0,0,IF($C$39=Motors!$C$29,MAX(MAX(NG$8:NG20)*-1,NG20-$C$41),MAX(0,MAX(NG$8:NG20)*-1,NG20-$C$41))))</f>
        <v>9.1710818820841702</v>
      </c>
      <c r="NH21" s="261">
        <f>IF(OZ20=0,MIN('Drive Train'!$F$35-FR20*$C$26*'Drive Train'!$F$38,NH20+$C$41)-$C$7,IF(LP20-1&lt;=0,0,IF($C$39=Motors!$C$29,MAX(MAX(NH$8:NH20)*-1,NH20-$C$41),MAX(0,MAX(NH$8:NH20)*-1,NH20-$C$41))))</f>
        <v>8.82</v>
      </c>
      <c r="NI21" s="261">
        <f>IF(PA20=0,MIN('Drive Train'!$F$35-FS20*$C$26*'Drive Train'!$F$38,NI20+$C$41)-$C$7,IF(LQ20-1&lt;=0,0,IF($C$39=Motors!$C$29,MAX(MAX(NI$8:NI20)*-1,NI20-$C$41),MAX(0,MAX(NI$8:NI20)*-1,NI20-$C$41))))</f>
        <v>8.82</v>
      </c>
      <c r="NJ21" s="261">
        <f>IF(PB20=0,MIN('Drive Train'!$F$35-FT20*$C$26*'Drive Train'!$F$38,NJ20+$C$41)-$C$7,IF(LR20-1&lt;=0,0,IF($C$39=Motors!$C$29,MAX(MAX(NJ$8:NJ20)*-1,NJ20-$C$41),MAX(0,MAX(NJ$8:NJ20)*-1,NJ20-$C$41))))</f>
        <v>8.82</v>
      </c>
      <c r="NK21" s="261">
        <f>IF(PC20=0,MIN('Drive Train'!$F$35-FU20*$C$26*'Drive Train'!$F$38,NK20+$C$41)-$C$7,IF(LS20-1&lt;=0,0,IF($C$39=Motors!$C$29,MAX(MAX(NK$8:NK20)*-1,NK20-$C$41),MAX(0,MAX(NK$8:NK20)*-1,NK20-$C$41))))</f>
        <v>8.82</v>
      </c>
      <c r="NL21" s="261">
        <f>IF(PD20=0,MIN('Drive Train'!$F$35-FV20*$C$26*'Drive Train'!$F$38,NL20+$C$41)-$C$7,IF(LT20-1&lt;=0,0,IF($C$39=Motors!$C$29,MAX(MAX(NL$8:NL20)*-1,NL20-$C$41),MAX(0,MAX(NL$8:NL20)*-1,NL20-$C$41))))</f>
        <v>8.82</v>
      </c>
      <c r="NM21" s="261">
        <f>IF(PE20=0,MIN('Drive Train'!$F$35-FW20*$C$26*'Drive Train'!$F$38,NM20+$C$41)-$C$7,IF(LU20-1&lt;=0,0,IF($C$39=Motors!$C$29,MAX(MAX(NM$8:NM20)*-1,NM20-$C$41),MAX(0,MAX(NM$8:NM20)*-1,NM20-$C$41))))</f>
        <v>9.1918994347516385</v>
      </c>
      <c r="NN21" s="261">
        <f>IF(PF20=0,MIN('Drive Train'!$F$35-FX20*$C$26*'Drive Train'!$F$38,NN20+$C$41)-$C$7,IF(LV20-1&lt;=0,0,IF($C$39=Motors!$C$29,MAX(MAX(NN$8:NN20)*-1,NN20-$C$41),MAX(0,MAX(NN$8:NN20)*-1,NN20-$C$41))))</f>
        <v>9.8233937155239328</v>
      </c>
      <c r="NO21" s="261">
        <f>IF(PG20=0,MIN('Drive Train'!$F$35-FY20*$C$26*'Drive Train'!$F$38,NO20+$C$41)-$C$7,IF(LW20-1&lt;=0,0,IF($C$39=Motors!$C$29,MAX(MAX(NO$8:NO20)*-1,NO20-$C$41),MAX(0,MAX(NO$8:NO20)*-1,NO20-$C$41))))</f>
        <v>10.424892508201271</v>
      </c>
      <c r="NP21" s="261">
        <f>IF(PH20=0,MIN('Drive Train'!$F$35-FZ20*$C$26*'Drive Train'!$F$38,NP20+$C$41)-$C$7,IF(LX20-1&lt;=0,0,IF($C$39=Motors!$C$29,MAX(MAX(NP$8:NP20)*-1,NP20-$C$41),MAX(0,MAX(NP$8:NP20)*-1,NP20-$C$41))))</f>
        <v>10.977744696094026</v>
      </c>
      <c r="NQ21" s="261">
        <f>IF(PI20=0,MIN('Drive Train'!$F$35-GA20*$C$26*'Drive Train'!$F$38,NQ20+$C$41)-$C$7,IF(LY20-1&lt;=0,0,IF($C$39=Motors!$C$29,MAX(MAX(NQ$8:NQ20)*-1,NQ20-$C$41),MAX(0,MAX(NQ$8:NQ20)*-1,NQ20-$C$41))))</f>
        <v>11.40783415119459</v>
      </c>
      <c r="NR21" s="261">
        <f>IF(PJ20=0,MIN('Drive Train'!$F$35-GB20*$C$26*'Drive Train'!$F$38,NR20+$C$41)-$C$7,IF(LZ20-1&lt;=0,0,IF($C$39=Motors!$C$29,MAX(MAX(NR$8:NR20)*-1,NR20-$C$41),MAX(0,MAX(NR$8:NR20)*-1,NR20-$C$41))))</f>
        <v>10.52</v>
      </c>
      <c r="NS21" s="261">
        <f>IF(PK20=0,MIN('Drive Train'!$F$35-GC20*$C$26*'Drive Train'!$F$38,NS20+$C$41)-$C$7,IF(MA20-1&lt;=0,0,IF($C$39=Motors!$C$29,MAX(MAX(NS$8:NS20)*-1,NS20-$C$41),MAX(0,MAX(NS$8:NS20)*-1,NS20-$C$41))))</f>
        <v>10.18</v>
      </c>
      <c r="NT21" s="261">
        <f>IF(PL20=0,MIN('Drive Train'!$F$35-GD20*$C$26*'Drive Train'!$F$38,NT20+$C$41)-$C$7,IF(MB20-1&lt;=0,0,IF($C$39=Motors!$C$29,MAX(MAX(NT$8:NT20)*-1,NT20-$C$41),MAX(0,MAX(NT$8:NT20)*-1,NT20-$C$41))))</f>
        <v>9.84</v>
      </c>
      <c r="NU21" s="261">
        <f>IF(PM20=0,MIN('Drive Train'!$F$35-GE20*$C$26*'Drive Train'!$F$38,NU20+$C$41)-$C$7,IF(MC20-1&lt;=0,0,IF($C$39=Motors!$C$29,MAX(MAX(NU$8:NU20)*-1,NU20-$C$41),MAX(0,MAX(NU$8:NU20)*-1,NU20-$C$41))))</f>
        <v>9.5</v>
      </c>
      <c r="NV21" s="261">
        <f>IF(PN20=0,MIN('Drive Train'!$F$35-GF20*$C$26*'Drive Train'!$F$38,NV20+$C$41)-$C$7,IF(MD20-1&lt;=0,0,IF($C$39=Motors!$C$29,MAX(MAX(NV$8:NV20)*-1,NV20-$C$41),MAX(0,MAX(NV$8:NV20)*-1,NV20-$C$41))))</f>
        <v>9.16</v>
      </c>
      <c r="NW21" s="261">
        <f>IF(PO20=0,MIN('Drive Train'!$F$35-GG20*$C$26*'Drive Train'!$F$38,NW20+$C$41)-$C$7,IF(ME20-1&lt;=0,0,IF($C$39=Motors!$C$29,MAX(MAX(NW$8:NW20)*-1,NW20-$C$41),MAX(0,MAX(NW$8:NW20)*-1,NW20-$C$41))))</f>
        <v>9.1710818820841702</v>
      </c>
      <c r="NX21" s="261">
        <f>IF(PP20=0,MIN('Drive Train'!$F$35-GH20*$C$26*'Drive Train'!$F$38,NX20+$C$41)-$C$7,IF(MF20-1&lt;=0,0,IF($C$39=Motors!$C$29,MAX(MAX(NX$8:NX20)*-1,NX20-$C$41),MAX(0,MAX(NX$8:NX20)*-1,NX20-$C$41))))</f>
        <v>9.1591930659052441</v>
      </c>
      <c r="NY21" s="261">
        <f>IF(PQ20=0,MIN('Drive Train'!$F$35-GI20*$C$26*'Drive Train'!$F$38,NY20+$C$41)-$C$7,IF(MG20-1&lt;=0,0,IF($C$39=Motors!$C$29,MAX(MAX(NY$8:NY20)*-1,NY20-$C$41),MAX(0,MAX(NY$8:NY20)*-1,NY20-$C$41))))</f>
        <v>9.1574771071386198</v>
      </c>
      <c r="NZ21" s="261">
        <f>IF(PR20=0,MIN('Drive Train'!$F$35-GJ20*$C$26*'Drive Train'!$F$38,NZ20+$C$41)-$C$7,IF(MH20-1&lt;=0,0,IF($C$39=Motors!$C$29,MAX(MAX(NZ$8:NZ20)*-1,NZ20-$C$41),MAX(0,MAX(NZ$8:NZ20)*-1,NZ20-$C$41))))</f>
        <v>9.1573594160720351</v>
      </c>
      <c r="OA21" s="261">
        <f>IF(PS20=0,MIN('Drive Train'!$F$35-GK20*$C$26*'Drive Train'!$F$38,OA20+$C$41)-$C$7,IF(MI20-1&lt;=0,0,IF($C$39=Motors!$C$29,MAX(MAX(OA$8:OA20)*-1,OA20-$C$41),MAX(0,MAX(OA$8:OA20)*-1,OA20-$C$41))))</f>
        <v>9.1574213305854641</v>
      </c>
      <c r="OB21" s="61">
        <f t="shared" si="212"/>
        <v>0.51999999999999991</v>
      </c>
      <c r="OC21" s="261">
        <f>'Drive Train'!$F$35-FQ21*$C$26*'Drive Train'!$F$38</f>
        <v>9.5957197545413457</v>
      </c>
      <c r="OD21" s="261">
        <f>'Drive Train'!$F$35-FR21*$C$26*'Drive Train'!$F$38</f>
        <v>9</v>
      </c>
      <c r="OE21" s="261">
        <f>'Drive Train'!$F$35-FS21*$C$26*'Drive Train'!$F$38</f>
        <v>9</v>
      </c>
      <c r="OF21" s="261">
        <f>'Drive Train'!$F$35-FT21*$C$26*'Drive Train'!$F$38</f>
        <v>9</v>
      </c>
      <c r="OG21" s="261">
        <f>'Drive Train'!$F$35-FU21*$C$26*'Drive Train'!$F$38</f>
        <v>9</v>
      </c>
      <c r="OH21" s="261">
        <f>'Drive Train'!$F$35-FV21*$C$26*'Drive Train'!$F$38</f>
        <v>9</v>
      </c>
      <c r="OI21" s="261">
        <f>'Drive Train'!$F$35-FW21*$C$26*'Drive Train'!$F$38</f>
        <v>9.6493698019349612</v>
      </c>
      <c r="OJ21" s="261">
        <f>'Drive Train'!$F$35-FX21*$C$26*'Drive Train'!$F$38</f>
        <v>10.303134965203789</v>
      </c>
      <c r="OK21" s="261">
        <f>'Drive Train'!$F$35-FY21*$C$26*'Drive Train'!$F$38</f>
        <v>10.928968305555722</v>
      </c>
      <c r="OL21" s="261">
        <f>'Drive Train'!$F$35-FZ21*$C$26*'Drive Train'!$F$38</f>
        <v>11.433212781506894</v>
      </c>
      <c r="OM21" s="261">
        <f>'Drive Train'!$F$35-GA21*$C$26*'Drive Train'!$F$38</f>
        <v>11.798468080266824</v>
      </c>
      <c r="ON21" s="261">
        <f>'Drive Train'!$F$35-GB21*$C$26*'Drive Train'!$F$38</f>
        <v>10.7</v>
      </c>
      <c r="OO21" s="261">
        <f>'Drive Train'!$F$35-GC21*$C$26*'Drive Train'!$F$38</f>
        <v>10.36</v>
      </c>
      <c r="OP21" s="261">
        <f>'Drive Train'!$F$35-GD21*$C$26*'Drive Train'!$F$38</f>
        <v>10.02</v>
      </c>
      <c r="OQ21" s="261">
        <f>'Drive Train'!$F$35-GE21*$C$26*'Drive Train'!$F$38</f>
        <v>9.68</v>
      </c>
      <c r="OR21" s="261">
        <f>'Drive Train'!$F$35-GF21*$C$26*'Drive Train'!$F$38</f>
        <v>9.34</v>
      </c>
      <c r="OS21" s="261">
        <f>'Drive Train'!$F$35-GG21*$C$26*'Drive Train'!$F$38</f>
        <v>9.5957197545413457</v>
      </c>
      <c r="OT21" s="261">
        <f>'Drive Train'!$F$35-GH21*$C$26*'Drive Train'!$F$38</f>
        <v>9.5760228959508744</v>
      </c>
      <c r="OU21" s="261">
        <f>'Drive Train'!$F$35-GI21*$C$26*'Drive Train'!$F$38</f>
        <v>9.5795977341313048</v>
      </c>
      <c r="OV21" s="261">
        <f>'Drive Train'!$F$35-GJ21*$C$26*'Drive Train'!$F$38</f>
        <v>9.5798433072410631</v>
      </c>
      <c r="OW21" s="261">
        <f>'Drive Train'!$F$35-GK21*$C$26*'Drive Train'!$F$38</f>
        <v>9.5797141107360151</v>
      </c>
      <c r="OX21" s="61">
        <f t="shared" si="213"/>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8">
        <f t="shared" si="214"/>
        <v>0.51999999999999991</v>
      </c>
      <c r="PU21" s="57">
        <f t="shared" si="215"/>
        <v>2.3892328090372477</v>
      </c>
      <c r="PV21" s="57">
        <f t="shared" si="216"/>
        <v>0.75823227731586729</v>
      </c>
      <c r="PW21" s="57">
        <f t="shared" si="217"/>
        <v>1.135766170215313</v>
      </c>
      <c r="PX21" s="57">
        <f t="shared" si="218"/>
        <v>1.494663745106878</v>
      </c>
      <c r="PY21" s="57">
        <f t="shared" si="219"/>
        <v>1.8296528241748047</v>
      </c>
      <c r="PZ21" s="57">
        <f t="shared" si="220"/>
        <v>2.1363353491244785</v>
      </c>
      <c r="QA21" s="57">
        <f t="shared" si="221"/>
        <v>2.3984908899881803</v>
      </c>
      <c r="QB21" s="57">
        <f t="shared" si="222"/>
        <v>2.3453259855118485</v>
      </c>
      <c r="QC21" s="57">
        <f t="shared" si="223"/>
        <v>2.3128865602279207</v>
      </c>
      <c r="QD21" s="57">
        <f t="shared" si="224"/>
        <v>2.2705169401485246</v>
      </c>
      <c r="QE21" s="57">
        <f t="shared" si="225"/>
        <v>2.2195220035010679</v>
      </c>
      <c r="QF21" s="57">
        <f t="shared" si="226"/>
        <v>1.1305226882034185</v>
      </c>
      <c r="QG21" s="57">
        <f t="shared" si="227"/>
        <v>1.3845670216348966</v>
      </c>
      <c r="QH21" s="57">
        <f t="shared" si="228"/>
        <v>1.6386113550663737</v>
      </c>
      <c r="QI21" s="57">
        <f t="shared" si="229"/>
        <v>1.8926556884978512</v>
      </c>
      <c r="QJ21" s="57">
        <f t="shared" si="230"/>
        <v>2.1467000219293295</v>
      </c>
      <c r="QK21" s="57">
        <f t="shared" si="231"/>
        <v>2.3892328090372477</v>
      </c>
      <c r="QL21" s="57">
        <f t="shared" si="232"/>
        <v>2.3638377540969668</v>
      </c>
      <c r="QM21" s="57">
        <f t="shared" si="233"/>
        <v>2.3642808655814842</v>
      </c>
      <c r="QN21" s="57">
        <f t="shared" si="234"/>
        <v>2.3643113253344508</v>
      </c>
      <c r="QO21" s="57">
        <f t="shared" si="235"/>
        <v>2.364295300072532</v>
      </c>
      <c r="QP21" s="61">
        <f t="shared" si="236"/>
        <v>0.51999999999999991</v>
      </c>
      <c r="QQ21" s="57">
        <f>MIN(FQ21,$C$16)*$C$17*1000/60/60/$C$25</f>
        <v>0.57996773724658879</v>
      </c>
      <c r="QR21" s="57">
        <f>MIN(FR21,$C$16)*$C$17*1000/60/60/$C$25</f>
        <v>0.70317162838191627</v>
      </c>
      <c r="QS21" s="57">
        <f>MIN(FS21,$C$16)*$C$17*1000/60/60/$C$25</f>
        <v>0.70317162838191627</v>
      </c>
      <c r="QT21" s="57">
        <f>MIN(FT21,$C$16)*$C$17*1000/60/60/$C$25</f>
        <v>0.70317162838191627</v>
      </c>
      <c r="QU21" s="57">
        <f>MIN(FU21,$C$16)*$C$17*1000/60/60/$C$25</f>
        <v>0.70317162838191627</v>
      </c>
      <c r="QV21" s="57">
        <f>MIN(FV21,$C$16)*$C$17*1000/60/60/$C$25</f>
        <v>0.70317162838191627</v>
      </c>
      <c r="QW21" s="57">
        <f>MIN(FW21,$C$16)*$C$17*1000/60/60/$C$25</f>
        <v>0.56887209277937223</v>
      </c>
      <c r="QX21" s="57">
        <f>MIN(FX21,$C$16)*$C$17*1000/60/60/$C$25</f>
        <v>0.43366352971022204</v>
      </c>
      <c r="QY21" s="57">
        <f>MIN(FY21,$C$16)*$C$17*1000/60/60/$C$25</f>
        <v>0.30423169175993875</v>
      </c>
      <c r="QZ21" s="57">
        <f>MIN(FZ21,$C$16)*$C$17*1000/60/60/$C$25</f>
        <v>0.1999462772725355</v>
      </c>
      <c r="RA21" s="57">
        <f>MIN(GA21,$C$16)*$C$17*1000/60/60/$C$25</f>
        <v>0.12440593515366993</v>
      </c>
      <c r="RB21" s="57">
        <f>MIN(GB21,$C$16)*$C$17*1000/60/60/$C$25</f>
        <v>0.35158581419095813</v>
      </c>
      <c r="RC21" s="57">
        <f>MIN(GC21,$C$16)*$C$17*1000/60/60/$C$25</f>
        <v>0.4219029770291497</v>
      </c>
      <c r="RD21" s="57">
        <f>MIN(GD21,$C$16)*$C$17*1000/60/60/$C$25</f>
        <v>0.49222013986734142</v>
      </c>
      <c r="RE21" s="57">
        <f>MIN(GE21,$C$16)*$C$17*1000/60/60/$C$25</f>
        <v>0.56253730270553304</v>
      </c>
      <c r="RF21" s="57">
        <f>MIN(GF21,$C$16)*$C$17*1000/60/60/$C$25</f>
        <v>0.6328544655437246</v>
      </c>
      <c r="RG21" s="57">
        <f>MIN(GG21,$C$16)*$C$17*1000/60/60/$C$25</f>
        <v>0.57996773724658879</v>
      </c>
      <c r="RH21" s="57">
        <f>MIN(GH21,$C$16)*$C$17*1000/60/60/$C$25</f>
        <v>0.58404134669631524</v>
      </c>
      <c r="RI21" s="57">
        <f>MIN(GI21,$C$16)*$C$17*1000/60/60/$C$25</f>
        <v>0.58330201587733421</v>
      </c>
      <c r="RJ21" s="57">
        <f>MIN(GJ21,$C$16)*$C$17*1000/60/60/$C$25</f>
        <v>0.58325122762925297</v>
      </c>
      <c r="RK21" s="57">
        <f>MIN(GK21,$C$16)*$C$17*1000/60/60/$C$25</f>
        <v>0.58327794742832262</v>
      </c>
      <c r="RL21" s="148">
        <f t="shared" si="237"/>
        <v>0.51999999999999991</v>
      </c>
    </row>
    <row r="22" spans="1:480" x14ac:dyDescent="0.2">
      <c r="B22" s="3" t="s">
        <v>60</v>
      </c>
      <c r="C22" s="137">
        <f>'Drive Train'!F29*12*0.0254</f>
        <v>4.8767999999999994</v>
      </c>
      <c r="D22" s="5"/>
      <c r="E22" s="6"/>
      <c r="P22" s="5"/>
      <c r="R22" s="63">
        <f t="shared" si="113"/>
        <v>0.55999999999999994</v>
      </c>
      <c r="S22" s="2">
        <f>NG22/'Drive Train'!$F$35</f>
        <v>0.75933223826946339</v>
      </c>
      <c r="T22" s="2">
        <f>NH22/'Drive Train'!$F$35</f>
        <v>0.71129032258064517</v>
      </c>
      <c r="U22" s="2">
        <f>NI22/'Drive Train'!$F$35</f>
        <v>0.71129032258064517</v>
      </c>
      <c r="V22" s="2">
        <f>NJ22/'Drive Train'!$F$35</f>
        <v>0.71129032258064517</v>
      </c>
      <c r="W22" s="2">
        <f>NK22/'Drive Train'!$F$35</f>
        <v>0.71129032258064517</v>
      </c>
      <c r="X22" s="2">
        <f>NL22/'Drive Train'!$F$35</f>
        <v>0.71129032258064517</v>
      </c>
      <c r="Y22" s="2">
        <f>NM22/'Drive Train'!$F$35</f>
        <v>0.76365885499475494</v>
      </c>
      <c r="Z22" s="2">
        <f>NN22/'Drive Train'!$F$35</f>
        <v>0.81638185203256364</v>
      </c>
      <c r="AA22" s="2">
        <f>NO22/'Drive Train'!$F$35</f>
        <v>0.86685228270610659</v>
      </c>
      <c r="AB22" s="2">
        <f>NP22/'Drive Train'!$F$35</f>
        <v>0.9075171597989431</v>
      </c>
      <c r="AC22" s="2">
        <f>NQ22/'Drive Train'!$F$35</f>
        <v>0.93697323227958262</v>
      </c>
      <c r="AD22" s="2">
        <f>NR22/'Drive Train'!$F$35</f>
        <v>0.84838709677419344</v>
      </c>
      <c r="AE22" s="2">
        <f>NS22/'Drive Train'!$F$35</f>
        <v>0.82096774193548383</v>
      </c>
      <c r="AF22" s="2">
        <f>NT22/'Drive Train'!$F$35</f>
        <v>0.79354838709677411</v>
      </c>
      <c r="AG22" s="2">
        <f>NU22/'Drive Train'!$F$35</f>
        <v>0.7661290322580645</v>
      </c>
      <c r="AH22" s="2">
        <f>NV22/'Drive Train'!$F$35</f>
        <v>0.73870967741935478</v>
      </c>
      <c r="AI22" s="2">
        <f>NW22/'Drive Train'!$F$35</f>
        <v>0.75933223826946339</v>
      </c>
      <c r="AJ22" s="2">
        <f>NX22/'Drive Train'!$F$35</f>
        <v>0.75774378193152214</v>
      </c>
      <c r="AK22" s="2">
        <f>NY22/'Drive Train'!$F$35</f>
        <v>0.75803207533316974</v>
      </c>
      <c r="AL22" s="2">
        <f>NZ22/'Drive Train'!$F$35</f>
        <v>0.75805187961621479</v>
      </c>
      <c r="AM22" s="2">
        <f>OA22/'Drive Train'!$F$35</f>
        <v>0.75804146054322707</v>
      </c>
      <c r="AN22" s="61">
        <f t="shared" si="114"/>
        <v>0.55999999999999994</v>
      </c>
      <c r="AO22" s="46">
        <f>LO22*12*60/(PI() * 'Drive Train'!$F$15)/S$6*ABS(S22)</f>
        <v>2588.4727962045558</v>
      </c>
      <c r="AP22" s="46">
        <f>LP22*12*60/(PI() * 'Drive Train'!$F$15)/T$6*ABS(T22)</f>
        <v>236.30422810745949</v>
      </c>
      <c r="AQ22" s="46">
        <f>LQ22*12*60/(PI() * 'Drive Train'!$F$15)/U$6*ABS(U22)</f>
        <v>533.39837614924443</v>
      </c>
      <c r="AR22" s="46">
        <f>LR22*12*60/(PI() * 'Drive Train'!$F$15)/V$6*ABS(V22)</f>
        <v>931.56667275456743</v>
      </c>
      <c r="AS22" s="46">
        <f>LS22*12*60/(PI() * 'Drive Train'!$F$15)/W$6*ABS(W22)</f>
        <v>1411.0346919193953</v>
      </c>
      <c r="AT22" s="46">
        <f>LT22*12*60/(PI() * 'Drive Train'!$F$15)/X$6*ABS(X22)</f>
        <v>1948.9556831024663</v>
      </c>
      <c r="AU22" s="46">
        <f>LU22*12*60/(PI() * 'Drive Train'!$F$15)/Y$6*ABS(Y22)</f>
        <v>2621.7723035047657</v>
      </c>
      <c r="AV22" s="46">
        <f>LV22*12*60/(PI() * 'Drive Train'!$F$15)/Z$6*ABS(Z22)</f>
        <v>3097.5802706500435</v>
      </c>
      <c r="AW22" s="46">
        <f>LW22*12*60/(PI() * 'Drive Train'!$F$15)/AA$6*ABS(AA22)</f>
        <v>3542.0161993435527</v>
      </c>
      <c r="AX22" s="46">
        <f>LX22*12*60/(PI() * 'Drive Train'!$F$15)/AB$6*ABS(AB22)</f>
        <v>3894.7645417734911</v>
      </c>
      <c r="AY22" s="46">
        <f>LY22*12*60/(PI() * 'Drive Train'!$F$15)/AC$6*ABS(AC22)</f>
        <v>4140.0693744823566</v>
      </c>
      <c r="AZ22" s="46">
        <f>LZ22*12*60/(PI() * 'Drive Train'!$F$15)/AD$6*ABS(AD22)</f>
        <v>1402.7027918690778</v>
      </c>
      <c r="BA22" s="46">
        <f>MA22*12*60/(PI() * 'Drive Train'!$F$15)/AE$6*ABS(AE22)</f>
        <v>1662.3880188604821</v>
      </c>
      <c r="BB22" s="46">
        <f>MB22*12*60/(PI() * 'Drive Train'!$F$15)/AF$6*ABS(AF22)</f>
        <v>1901.6986471337007</v>
      </c>
      <c r="BC22" s="46">
        <f>MC22*12*60/(PI() * 'Drive Train'!$F$15)/AG$6*ABS(AG22)</f>
        <v>2120.6346766887345</v>
      </c>
      <c r="BD22" s="46">
        <f>MD22*12*60/(PI() * 'Drive Train'!$F$15)/AH$6*ABS(AH22)</f>
        <v>2319.1961075255826</v>
      </c>
      <c r="BE22" s="46">
        <f>ME22*12*60/(PI() * 'Drive Train'!$F$15)/AI$6*ABS(AI22)</f>
        <v>2588.4727962045558</v>
      </c>
      <c r="BF22" s="46">
        <f>MF22*12*60/(PI() * 'Drive Train'!$F$15)/AJ$6*ABS(AJ22)</f>
        <v>2576.1960030637069</v>
      </c>
      <c r="BG22" s="46">
        <f>MG22*12*60/(PI() * 'Drive Train'!$F$15)/AK$6*ABS(AK22)</f>
        <v>2577.855787951697</v>
      </c>
      <c r="BH22" s="46">
        <f>MH22*12*60/(PI() * 'Drive Train'!$F$15)/AL$6*ABS(AL22)</f>
        <v>2577.9698621452349</v>
      </c>
      <c r="BI22" s="46">
        <f>MI22*12*60/(PI() * 'Drive Train'!$F$15)/AM$6*ABS(AM22)</f>
        <v>2577.909846594172</v>
      </c>
      <c r="BJ22" s="61">
        <f t="shared" si="62"/>
        <v>0.55999999999999994</v>
      </c>
      <c r="BK22" s="2">
        <f>IF(OR(KS21=1,AND($C$39=Motors!$C$31,OY21=1)),0,IF(NG22=0,-(CG21+$C$15)/($C$14-$C$15)*$C$12,($C$11*S22-AO22)/($C$11*S22)*$C$12*S22))</f>
        <v>0.69734781360488696</v>
      </c>
      <c r="BL22" s="2">
        <f>IF(OR(KT21=1,AND($C$39=Motors!$C$31,OZ21=1)),0,IF(NH22=0,-(CH21+$C$15)/($C$14-$C$15)*$C$12,($C$11*T22-AP22)/($C$11*T22)*$C$12*T22))</f>
        <v>1.6108095945520227</v>
      </c>
      <c r="BM22" s="2">
        <f>IF(OR(KU21=1,AND($C$39=Motors!$C$31,PA21=1)),0,IF(NI22=0,-(CI21+$C$15)/($C$14-$C$15)*$C$12,($C$11*U22-AQ22)/($C$11*U22)*$C$12*U22))</f>
        <v>1.4808095527713467</v>
      </c>
      <c r="BN22" s="2">
        <f>IF(OR(KV21=1,AND($C$39=Motors!$C$31,PB21=1)),0,IF(NJ22=0,-(CJ21+$C$15)/($C$14-$C$15)*$C$12,($C$11*V22-AR22)/($C$11*V22)*$C$12*V22))</f>
        <v>1.3065823068440645</v>
      </c>
      <c r="BO22" s="2">
        <f>IF(OR(KW21=1,AND($C$39=Motors!$C$31,PC21=1)),0,IF(NK22=0,-(CK21+$C$15)/($C$14-$C$15)*$C$12,($C$11*W22-AS22)/($C$11*W22)*$C$12*W22))</f>
        <v>1.0967805893253508</v>
      </c>
      <c r="BP22" s="2">
        <f>IF(OR(KX21=1,AND($C$39=Motors!$C$31,PD21=1)),0,IF(NL22=0,-(CL21+$C$15)/($C$14-$C$15)*$C$12,($C$11*X22-AT22)/($C$11*X22)*$C$12*X22))</f>
        <v>0.8614014955618936</v>
      </c>
      <c r="BQ22" s="2">
        <f>IF(OR(KY21=1,AND($C$39=Motors!$C$31,PE21=1)),0,IF(NM22=0,-(CM21+$C$15)/($C$14-$C$15)*$C$12,($C$11*Y22-AU22)/($C$11*Y22)*$C$12*Y22))</f>
        <v>0.69320403224955118</v>
      </c>
      <c r="BR22" s="2">
        <f>IF(OR(KZ21=1,AND($C$39=Motors!$C$31,PF21=1)),0,IF(NN22=0,-(CN21+$C$15)/($C$14-$C$15)*$C$12,($C$11*Z22-AV22)/($C$11*Z22)*$C$12*Z22))</f>
        <v>0.61206627339667397</v>
      </c>
      <c r="BS22" s="2">
        <f>IF(OR(LA21=1,AND($C$39=Motors!$C$31,PG21=1)),0,IF(NO22=0,-(CO21+$C$15)/($C$14-$C$15)*$C$12,($C$11*AA22-AW22)/($C$11*AA22)*$C$12*AA22))</f>
        <v>0.53922735112176023</v>
      </c>
      <c r="BT22" s="2">
        <f>IF(OR(LB21=1,AND($C$39=Motors!$C$31,PH21=1)),0,IF(NP22=0,-(CP21+$C$15)/($C$14-$C$15)*$C$12,($C$11*AB22-AX22)/($C$11*AB22)*$C$12*AB22))</f>
        <v>0.4828769532500326</v>
      </c>
      <c r="BU22" s="2">
        <f>IF(OR(LC21=1,AND($C$39=Motors!$C$31,PI21=1)),0,IF(NQ22=0,-(CQ21+$C$15)/($C$14-$C$15)*$C$12,($C$11*AC22-AY22)/($C$11*AC22)*$C$12*AC22))</f>
        <v>0.4465275936788371</v>
      </c>
      <c r="BV22" s="2">
        <f>IF(OR(LD21=1,AND($C$39=Motors!$C$31,PJ21=1)),0,IF(NR22=0,-(CR21+$C$15)/($C$14-$C$15)*$C$12,($C$11*AD22-AZ22)/($C$11*AD22)*$C$12*AD22))</f>
        <v>1.4308296202134336</v>
      </c>
      <c r="BW22" s="2">
        <f>IF(OR(LE21=1,AND($C$39=Motors!$C$31,PK21=1)),0,IF(NS22=0,-(CS21+$C$15)/($C$14-$C$15)*$C$12,($C$11*AE22-BA22)/($C$11*AE22)*$C$12*AE22))</f>
        <v>1.2511180247920304</v>
      </c>
      <c r="BX22" s="2">
        <f>IF(OR(LF21=1,AND($C$39=Motors!$C$31,PL21=1)),0,IF(NT22=0,-(CT21+$C$15)/($C$14-$C$15)*$C$12,($C$11*AF22-BB22)/($C$11*AF22)*$C$12*AF22))</f>
        <v>1.0803217806223655</v>
      </c>
      <c r="BY22" s="2">
        <f>IF(OR(LG21=1,AND($C$39=Motors!$C$31,PM21=1)),0,IF(NU22=0,-(CU21+$C$15)/($C$14-$C$15)*$C$12,($C$11*AG22-BC22)/($C$11*AG22)*$C$12*AG22))</f>
        <v>0.91844088770443932</v>
      </c>
      <c r="BZ22" s="2">
        <f>IF(OR(LH21=1,AND($C$39=Motors!$C$31,PN21=1)),0,IF(NV22=0,-(CV21+$C$15)/($C$14-$C$15)*$C$12,($C$11*AH22-BD22)/($C$11*AH22)*$C$12*AH22))</f>
        <v>0.76547534603825196</v>
      </c>
      <c r="CA22" s="2">
        <f>IF(OR(LI21=1,AND($C$39=Motors!$C$31,PO21=1)),0,IF(NW22=0,-(CW21+$C$15)/($C$14-$C$15)*$C$12,($C$11*AI22-BE22)/($C$11*AI22)*$C$12*AI22))</f>
        <v>0.69734781360488696</v>
      </c>
      <c r="CB22" s="2">
        <f>IF(OR(LJ21=1,AND($C$39=Motors!$C$31,PP21=1)),0,IF(NX22=0,-(CX21+$C$15)/($C$14-$C$15)*$C$12,($C$11*AJ22-BF22)/($C$11*AJ22)*$C$12*AJ22))</f>
        <v>0.69889161315674164</v>
      </c>
      <c r="CC22" s="2">
        <f>IF(OR(LK21=1,AND($C$39=Motors!$C$31,PQ21=1)),0,IF(NY22=0,-(CY21+$C$15)/($C$14-$C$15)*$C$12,($C$11*AK22-BG22)/($C$11*AK22)*$C$12*AK22))</f>
        <v>0.69886012507828144</v>
      </c>
      <c r="CD22" s="2">
        <f>IF(OR(LL21=1,AND($C$39=Motors!$C$31,PR21=1)),0,IF(NZ22=0,-(CZ21+$C$15)/($C$14-$C$15)*$C$12,($C$11*AL22-BH22)/($C$11*AL22)*$C$12*AL22))</f>
        <v>0.69885793774229021</v>
      </c>
      <c r="CE22" s="2">
        <f>IF(OR(LM21=1,AND($C$39=Motors!$C$31,PS21=1)),0,IF(OA22=0,-(DA21+$C$15)/($C$14-$C$15)*$C$12,($C$11*AM22-BI22)/($C$11*AM22)*$C$12*AM22))</f>
        <v>0.69885908889326842</v>
      </c>
      <c r="CF22" s="61">
        <f t="shared" si="64"/>
        <v>0.55999999999999994</v>
      </c>
      <c r="CG22" s="57">
        <f>IF(AND(KS21=1,OY21=1),0,ABS(BK22/$C$12*($C$14-$C$15)+$C$15) *'Drive Train'!$AA$48 + CG21*(1-'Drive Train'!$AA$48))</f>
        <v>40.554480401552397</v>
      </c>
      <c r="CH22" s="57">
        <f>IF(AND(KT21=1,OZ21=1),0,ABS(BL22/$C$12*($C$14-$C$15)+$C$15) *'Drive Train'!$AA$48 + CH21*(1-'Drive Train'!$AA$48))</f>
        <v>90.075542994056676</v>
      </c>
      <c r="CI22" s="57">
        <f>IF(AND(KU21=1,PA21=1),0,ABS(BM22/$C$12*($C$14-$C$15)+$C$15) *'Drive Train'!$AA$48 + CI21*(1-'Drive Train'!$AA$48))</f>
        <v>83.027913481441544</v>
      </c>
      <c r="CJ22" s="57">
        <f>IF(AND(KV21=1,PB21=1),0,ABS(BN22/$C$12*($C$14-$C$15)+$C$15) *'Drive Train'!$AA$48 + CJ21*(1-'Drive Train'!$AA$48))</f>
        <v>73.582615899381125</v>
      </c>
      <c r="CK22" s="57">
        <f>IF(AND(KW21=1,PC21=1),0,ABS(BO22/$C$12*($C$14-$C$15)+$C$15) *'Drive Train'!$AA$48 + CK21*(1-'Drive Train'!$AA$48))</f>
        <v>62.208736661120582</v>
      </c>
      <c r="CL22" s="57">
        <f>IF(AND(KX21=1,PD21=1),0,ABS(BP22/$C$12*($C$14-$C$15)+$C$15) *'Drive Train'!$AA$48 + CL21*(1-'Drive Train'!$AA$48))</f>
        <v>49.448243470982753</v>
      </c>
      <c r="CM22" s="57">
        <f>IF(AND(KY21=1,PE21=1),0,ABS(BQ22/$C$12*($C$14-$C$15)+$C$15) *'Drive Train'!$AA$48 + CM21*(1-'Drive Train'!$AA$48))</f>
        <v>40.329835583184114</v>
      </c>
      <c r="CN22" s="57">
        <f>IF(AND(KZ21=1,PF21=1),0,ABS(BR22/$C$12*($C$14-$C$15)+$C$15) *'Drive Train'!$AA$48 + CN21*(1-'Drive Train'!$AA$48))</f>
        <v>35.931153428575847</v>
      </c>
      <c r="CO22" s="57">
        <f>IF(AND(LA21=1,PG21=1),0,ABS(BS22/$C$12*($C$14-$C$15)+$C$15) *'Drive Train'!$AA$48 + CO21*(1-'Drive Train'!$AA$48))</f>
        <v>31.982372095429625</v>
      </c>
      <c r="CP22" s="57">
        <f>IF(AND(LB21=1,PH21=1),0,ABS(BT22/$C$12*($C$14-$C$15)+$C$15) *'Drive Train'!$AA$48 + CP21*(1-'Drive Train'!$AA$48))</f>
        <v>28.927475176562435</v>
      </c>
      <c r="CQ22" s="57">
        <f>IF(AND(LC21=1,PI21=1),0,ABS(BU22/$C$12*($C$14-$C$15)+$C$15) *'Drive Train'!$AA$48 + CQ21*(1-'Drive Train'!$AA$48))</f>
        <v>26.956884892362257</v>
      </c>
      <c r="CR22" s="57">
        <f>IF(AND(LD21=1,PJ21=1),0,ABS(BV22/$C$12*($C$14-$C$15)+$C$15) *'Drive Train'!$AA$48 + CR21*(1-'Drive Train'!$AA$48))</f>
        <v>80.318375523538961</v>
      </c>
      <c r="CS22" s="57">
        <f>IF(AND(LE21=1,PK21=1),0,ABS(BW22/$C$12*($C$14-$C$15)+$C$15) *'Drive Train'!$AA$48 + CS21*(1-'Drive Train'!$AA$48))</f>
        <v>70.575757549709181</v>
      </c>
      <c r="CT22" s="57">
        <f>IF(AND(LF21=1,PL21=1),0,ABS(BX22/$C$12*($C$14-$C$15)+$C$15) *'Drive Train'!$AA$48 + CT21*(1-'Drive Train'!$AA$48))</f>
        <v>61.316463209752435</v>
      </c>
      <c r="CU22" s="57">
        <f>IF(AND(LG21=1,PM21=1),0,ABS(BY22/$C$12*($C$14-$C$15)+$C$15) *'Drive Train'!$AA$48 + CU21*(1-'Drive Train'!$AA$48))</f>
        <v>52.540492503668737</v>
      </c>
      <c r="CV22" s="57">
        <f>IF(AND(LH21=1,PN21=1),0,ABS(BZ22/$C$12*($C$14-$C$15)+$C$15) *'Drive Train'!$AA$48 + CV21*(1-'Drive Train'!$AA$48))</f>
        <v>44.247845431458096</v>
      </c>
      <c r="CW22" s="57">
        <f>IF(AND(LI21=1,PO21=1),0,ABS(CA22/$C$12*($C$14-$C$15)+$C$15) *'Drive Train'!$AA$48 + CW21*(1-'Drive Train'!$AA$48))</f>
        <v>40.554480401552397</v>
      </c>
      <c r="CX22" s="57">
        <f>IF(AND(LJ21=1,PP21=1),0,ABS(CB22/$C$12*($C$14-$C$15)+$C$15) *'Drive Train'!$AA$48 + CX21*(1-'Drive Train'!$AA$48))</f>
        <v>40.638173661448178</v>
      </c>
      <c r="CY22" s="57">
        <f>IF(AND(LK21=1,PQ21=1),0,ABS(CC22/$C$12*($C$14-$C$15)+$C$15) *'Drive Train'!$AA$48 + CY21*(1-'Drive Train'!$AA$48))</f>
        <v>40.63646661345026</v>
      </c>
      <c r="CZ22" s="57">
        <f>IF(AND(LL21=1,PR21=1),0,ABS(CD22/$C$12*($C$14-$C$15)+$C$15) *'Drive Train'!$AA$48 + CZ21*(1-'Drive Train'!$AA$48))</f>
        <v>40.636348032460013</v>
      </c>
      <c r="DA22" s="57">
        <f>IF(AND(LM21=1,PS21=1),0,ABS(CE22/$C$12*($C$14-$C$15)+$C$15) *'Drive Train'!$AA$48 + DA21*(1-'Drive Train'!$AA$48))</f>
        <v>40.636410439252323</v>
      </c>
      <c r="DB22" s="61">
        <f t="shared" si="115"/>
        <v>0.55999999999999994</v>
      </c>
      <c r="DC22" s="57">
        <f t="shared" si="65"/>
        <v>40.554480401552397</v>
      </c>
      <c r="DD22" s="57">
        <f t="shared" si="66"/>
        <v>50</v>
      </c>
      <c r="DE22" s="57">
        <f t="shared" si="67"/>
        <v>50</v>
      </c>
      <c r="DF22" s="57">
        <f t="shared" si="68"/>
        <v>50</v>
      </c>
      <c r="DG22" s="57">
        <f t="shared" si="69"/>
        <v>50</v>
      </c>
      <c r="DH22" s="57">
        <f t="shared" si="70"/>
        <v>49.448243470982753</v>
      </c>
      <c r="DI22" s="57">
        <f t="shared" si="71"/>
        <v>40.329835583184114</v>
      </c>
      <c r="DJ22" s="57">
        <f t="shared" si="72"/>
        <v>35.931153428575847</v>
      </c>
      <c r="DK22" s="57">
        <f t="shared" si="73"/>
        <v>31.982372095429625</v>
      </c>
      <c r="DL22" s="57">
        <f t="shared" si="74"/>
        <v>28.927475176562435</v>
      </c>
      <c r="DM22" s="57">
        <f t="shared" si="75"/>
        <v>26.956884892362257</v>
      </c>
      <c r="DN22" s="57">
        <f t="shared" si="76"/>
        <v>25</v>
      </c>
      <c r="DO22" s="57">
        <f t="shared" si="77"/>
        <v>30</v>
      </c>
      <c r="DP22" s="57">
        <f t="shared" si="78"/>
        <v>35</v>
      </c>
      <c r="DQ22" s="57">
        <f t="shared" si="79"/>
        <v>40</v>
      </c>
      <c r="DR22" s="57">
        <f t="shared" si="80"/>
        <v>44.247845431458096</v>
      </c>
      <c r="DS22" s="57">
        <f t="shared" si="81"/>
        <v>40.554480401552397</v>
      </c>
      <c r="DT22" s="57">
        <f t="shared" si="82"/>
        <v>40.638173661448178</v>
      </c>
      <c r="DU22" s="57">
        <f t="shared" si="83"/>
        <v>40.63646661345026</v>
      </c>
      <c r="DV22" s="57">
        <f t="shared" si="84"/>
        <v>40.636348032460013</v>
      </c>
      <c r="DW22" s="57">
        <f t="shared" si="85"/>
        <v>40.636410439252323</v>
      </c>
      <c r="DX22" s="61">
        <f t="shared" si="116"/>
        <v>0.55999999999999994</v>
      </c>
      <c r="DY22" s="2">
        <f>IF(OY22=0,($C$23/0.4536*IF(ISNA(MK21),'Drive Train'!$F$16,'Drive Train'!$F$17)*4.448*$C$24/$C$26*$C$25*S$6)*SIGN(BK22),BK22)</f>
        <v>0.89350858180984372</v>
      </c>
      <c r="DZ22" s="2">
        <f>IF(OZ22=0,($C$23/0.4536*IF(ISNA(ML21),'Drive Train'!$F$16,'Drive Train'!$F$17)*4.448*$C$24/$C$26*$C$25*T$6)*SIGN(BL22),BL22)</f>
        <v>3.1911020778922987</v>
      </c>
      <c r="EA22" s="2">
        <f>IF(PA22=0,($C$23/0.4536*IF(ISNA(MM21),'Drive Train'!$F$16,'Drive Train'!$F$17)*4.448*$C$24/$C$26*$C$25*U$6)*SIGN(BM22),BM22)</f>
        <v>2.1014574659290748</v>
      </c>
      <c r="EB22" s="2">
        <f>IF(PB22=0,($C$23/0.4536*IF(ISNA(MN21),'Drive Train'!$F$16,'Drive Train'!$F$17)*4.448*$C$24/$C$26*$C$25*V$6)*SIGN(BN22),BN22)</f>
        <v>1.5665410200562195</v>
      </c>
      <c r="EC22" s="2">
        <f>IF(PC22=0,($C$23/0.4536*IF(ISNA(MO21),'Drive Train'!$F$16,'Drive Train'!$F$17)*4.448*$C$24/$C$26*$C$25*W$6)*SIGN(BO22),BO22)</f>
        <v>1.248692117436117</v>
      </c>
      <c r="ED22" s="2">
        <f>IF(PD22=0,($C$23/0.4536*IF(ISNA(MP21),'Drive Train'!$F$16,'Drive Train'!$F$17)*4.448*$C$24/$C$26*$C$25*X$6)*SIGN(BP22),BP22)</f>
        <v>1.0380693506396637</v>
      </c>
      <c r="EE22" s="2">
        <f>IF(PE22=0,($C$23/0.4536*IF(ISNA(MQ21),'Drive Train'!$F$16,'Drive Train'!$F$17)*4.448*$C$24/$C$26*$C$25*Y$6)*SIGN(BQ22),BQ22)</f>
        <v>0.88824490827929981</v>
      </c>
      <c r="EF22" s="2">
        <f>IF(PF22=0,($C$23/0.4536*IF(ISNA(MR21),'Drive Train'!$F$16,'Drive Train'!$F$17)*4.448*$C$24/$C$26*$C$25*Z$6)*SIGN(BR22),BR22)</f>
        <v>0.77621401894677544</v>
      </c>
      <c r="EG22" s="2">
        <f>IF(PG22=0,($C$23/0.4536*IF(ISNA(MS21),'Drive Train'!$F$16,'Drive Train'!$F$17)*4.448*$C$24/$C$26*$C$25*AA$6)*SIGN(BS22),BS22)</f>
        <v>0.68927804882473664</v>
      </c>
      <c r="EH22" s="2">
        <f>IF(PH22=0,($C$23/0.4536*IF(ISNA(MT21),'Drive Train'!$F$16,'Drive Train'!$F$17)*4.448*$C$24/$C$26*$C$25*AB$6)*SIGN(BT22),BT22)</f>
        <v>0.61985436045389986</v>
      </c>
      <c r="EI22" s="2">
        <f>IF(PI22=0,($C$23/0.4536*IF(ISNA(MU21),'Drive Train'!$F$16,'Drive Train'!$F$17)*4.448*$C$24/$C$26*$C$25*AC$6)*SIGN(BU22),BU22)</f>
        <v>0.56313566080452337</v>
      </c>
      <c r="EJ22" s="2">
        <f>IF(PJ22=0,($C$23/0.4536*IF(ISNA(MV21),'Drive Train'!$F$16,'Drive Train'!$F$17)*4.448*$C$24/$C$26*$C$25*AD$6)*SIGN(BV22),BV22)</f>
        <v>0.89350858180984372</v>
      </c>
      <c r="EK22" s="2">
        <f>IF(PK22=0,($C$23/0.4536*IF(ISNA(MW21),'Drive Train'!$F$16,'Drive Train'!$F$17)*4.448*$C$24/$C$26*$C$25*AE$6)*SIGN(BW22),BW22)</f>
        <v>0.89350858180984372</v>
      </c>
      <c r="EL22" s="2">
        <f>IF(PL22=0,($C$23/0.4536*IF(ISNA(MX21),'Drive Train'!$F$16,'Drive Train'!$F$17)*4.448*$C$24/$C$26*$C$25*AF$6)*SIGN(BX22),BX22)</f>
        <v>0.89350858180984372</v>
      </c>
      <c r="EM22" s="2">
        <f>IF(PM22=0,($C$23/0.4536*IF(ISNA(MY21),'Drive Train'!$F$16,'Drive Train'!$F$17)*4.448*$C$24/$C$26*$C$25*AG$6)*SIGN(BY22),BY22)</f>
        <v>0.89350858180984372</v>
      </c>
      <c r="EN22" s="2">
        <f>IF(PN22=0,($C$23/0.4536*IF(ISNA(MZ21),'Drive Train'!$F$16,'Drive Train'!$F$17)*4.448*$C$24/$C$26*$C$25*AH$6)*SIGN(BZ22),BZ22)</f>
        <v>0.89350858180984372</v>
      </c>
      <c r="EO22" s="2">
        <f>IF(PO22=0,($C$23/0.4536*IF(ISNA(NA21),'Drive Train'!$F$16,'Drive Train'!$F$17)*4.448*$C$24/$C$26*$C$25*AI$6)*SIGN(CA22),CA22)</f>
        <v>0.89350858180984372</v>
      </c>
      <c r="EP22" s="2">
        <f>IF(PP22=0,($C$23/0.4536*IF(ISNA(NB21),'Drive Train'!$F$16,'Drive Train'!$F$17)*4.448*$C$24/$C$26*$C$25*AJ$6)*SIGN(CB22),CB22)</f>
        <v>0.89350858180984372</v>
      </c>
      <c r="EQ22" s="2">
        <f>IF(PQ22=0,($C$23/0.4536*IF(ISNA(NC21),'Drive Train'!$F$16,'Drive Train'!$F$17)*4.448*$C$24/$C$26*$C$25*AK$6)*SIGN(CC22),CC22)</f>
        <v>0.89350858180984372</v>
      </c>
      <c r="ER22" s="2">
        <f>IF(PR22=0,($C$23/0.4536*IF(ISNA(ND21),'Drive Train'!$F$16,'Drive Train'!$F$17)*4.448*$C$24/$C$26*$C$25*AL$6)*SIGN(CD22),CD22)</f>
        <v>0.89350858180984372</v>
      </c>
      <c r="ES22" s="2">
        <f>IF(PS22=0,($C$23/0.4536*IF(ISNA(NE21),'Drive Train'!$F$16,'Drive Train'!$F$17)*4.448*$C$24/$C$26*$C$25*AM$6)*SIGN(CE22),CE22)</f>
        <v>0.89350858180984372</v>
      </c>
      <c r="ET22" s="61">
        <f t="shared" si="87"/>
        <v>0.55999999999999994</v>
      </c>
      <c r="EU22" s="260">
        <f>MAX(MIN(IF(AND(OY21=1,NG22&lt;0),-1,1)*(DC22-$C$15)/($C$14-$C$15)*$C$12-$C$33*LO22/AO$6 -  OY21*$C$33,DY21),MAX(EU$8:EU21)*-1)</f>
        <v>0.3842114755003192</v>
      </c>
      <c r="EV22" s="260">
        <f>MAX(MIN(IF(AND(OZ21=1,NH22&lt;0),-1,1)*(DD22-$C$15)/($C$14-$C$15)*$C$12-$C$33*LP22/AP$6 -  OZ21*$C$33,DZ21),MAX(EV$8:EV21)*-1)</f>
        <v>0.84106184165297937</v>
      </c>
      <c r="EW22" s="260">
        <f>MAX(MIN(IF(AND(PA21=1,NI22&lt;0),-1,1)*(DE22-$C$15)/($C$14-$C$15)*$C$12-$C$33*LQ22/AQ$6 -  PA21*$C$33,EA21),MAX(EW$8:EW21)*-1)</f>
        <v>0.80269386478109006</v>
      </c>
      <c r="EX22" s="260">
        <f>MAX(MIN(IF(AND(PB21=1,NJ22&lt;0),-1,1)*(DF22-$C$15)/($C$14-$C$15)*$C$12-$C$33*LR22/AR$6 -  PB21*$C$33,EB21),MAX(EX$8:EX21)*-1)</f>
        <v>0.75127275098276658</v>
      </c>
      <c r="EY22" s="260">
        <f>MAX(MIN(IF(AND(PC21=1,NK22&lt;0),-1,1)*(DG22-$C$15)/($C$14-$C$15)*$C$12-$C$33*LS22/AS$6 -  PC21*$C$33,EC21),MAX(EY$8:EY21)*-1)</f>
        <v>0.68935225207230211</v>
      </c>
      <c r="EZ22" s="260">
        <f>MAX(MIN(IF(AND(PD21=1,NL22&lt;0),-1,1)*(DH22-$C$15)/($C$14-$C$15)*$C$12-$C$33*LT22/AT$6 -  PD21*$C$33,ED21),MAX(EZ$8:EZ21)*-1)</f>
        <v>0.60970523339554639</v>
      </c>
      <c r="FA22" s="260">
        <f>MAX(MIN(IF(AND(PE21=1,NM22&lt;0),-1,1)*(DI22-$C$15)/($C$14-$C$15)*$C$12-$C$33*LU22/AU$6 -  PE21*$C$33,EE21),MAX(FA$8:FA21)*-1)</f>
        <v>0.37783628095065142</v>
      </c>
      <c r="FB22" s="260">
        <f>MAX(MIN(IF(AND(PF21=1,NN22&lt;0),-1,1)*(DJ22-$C$15)/($C$14-$C$15)*$C$12-$C$33*LV22/AV$6 -  PF21*$C$33,EF21),MAX(FB$8:FB21)*-1)</f>
        <v>0.26352763539867363</v>
      </c>
      <c r="FC22" s="260">
        <f>MAX(MIN(IF(AND(PG21=1,NO22&lt;0),-1,1)*(DK22-$C$15)/($C$14-$C$15)*$C$12-$C$33*LW22/AW$6 -  PG21*$C$33,EG21),MAX(FC$8:FC21)*-1)</f>
        <v>0.16388536470373311</v>
      </c>
      <c r="FD22" s="260">
        <f>MAX(MIN(IF(AND(PH21=1,NP22&lt;0),-1,1)*(DL22-$C$15)/($C$14-$C$15)*$C$12-$C$33*LX22/AX$6 -  PH21*$C$33,EH21),MAX(FD$8:FD21)*-1)</f>
        <v>8.8648411104883751E-2</v>
      </c>
      <c r="FE22" s="260">
        <f>MAX(MIN(IF(AND(PI21=1,NQ22&lt;0),-1,1)*(DM22-$C$15)/($C$14-$C$15)*$C$12-$C$33*LY22/AY$6 -  PI21*$C$33,EI21),MAX(FE$8:FE21)*-1)</f>
        <v>4.0643402083894609E-2</v>
      </c>
      <c r="FF22" s="260">
        <f>MAX(MIN(IF(AND(PJ21=1,NR22&lt;0),-1,1)*(DN22-$C$15)/($C$14-$C$15)*$C$12-$C$33*LZ22/AZ$6 -  PJ21*$C$33,EJ21),MAX(FF$8:FF21)*-1)</f>
        <v>0.25855358850238819</v>
      </c>
      <c r="FG22" s="260">
        <f>MAX(MIN(IF(AND(PK21=1,NS22&lt;0),-1,1)*(DO22-$C$15)/($C$14-$C$15)*$C$12-$C$33*MA22/BA$6 -  PK21*$C$33,EK21),MAX(FG$8:FG21)*-1)</f>
        <v>0.31665421287091661</v>
      </c>
      <c r="FH22" s="260">
        <f>MAX(MIN(IF(AND(PL21=1,NT22&lt;0),-1,1)*(DP22-$C$15)/($C$14-$C$15)*$C$12-$C$33*MB22/BB$6 -  PL21*$C$33,EL21),MAX(FH$8:FH21)*-1)</f>
        <v>0.37475483723944503</v>
      </c>
      <c r="FI22" s="260">
        <f>MAX(MIN(IF(AND(PM21=1,NU22&lt;0),-1,1)*(DQ22-$C$15)/($C$14-$C$15)*$C$12-$C$33*MC22/BC$6 -  PM21*$C$33,EM21),MAX(FI$8:FI21)*-1)</f>
        <v>0.43285546160797334</v>
      </c>
      <c r="FJ22" s="260">
        <f>MAX(MIN(IF(AND(PN21=1,NV22&lt;0),-1,1)*(DR22-$C$15)/($C$14-$C$15)*$C$12-$C$33*MD22/BD$6 -  PN21*$C$33,EN21),MAX(FJ$8:FJ21)*-1)</f>
        <v>0.47708189960490704</v>
      </c>
      <c r="FK22" s="260">
        <f>MAX(MIN(IF(AND(PO21=1,NW22&lt;0),-1,1)*(DS22-$C$15)/($C$14-$C$15)*$C$12-$C$33*ME22/BE$6 -  PO21*$C$33,EO21),MAX(FK$8:FK21)*-1)</f>
        <v>0.3842114755003192</v>
      </c>
      <c r="FL22" s="260">
        <f>MAX(MIN(IF(AND(PP21=1,NX22&lt;0),-1,1)*(DT22-$C$15)/($C$14-$C$15)*$C$12-$C$33*MF22/BF$6 -  PP21*$C$33,EP21),MAX(FL$8:FL21)*-1)</f>
        <v>0.3865871268289473</v>
      </c>
      <c r="FM22" s="260">
        <f>MAX(MIN(IF(AND(PQ21=1,NY22&lt;0),-1,1)*(DU22-$C$15)/($C$14-$C$15)*$C$12-$C$33*MG22/BG$6 -  PQ21*$C$33,EQ21),MAX(FM$8:FM21)*-1)</f>
        <v>0.38647327963213435</v>
      </c>
      <c r="FN22" s="260">
        <f>MAX(MIN(IF(AND(PR21=1,NZ22&lt;0),-1,1)*(DV22-$C$15)/($C$14-$C$15)*$C$12-$C$33*MH22/BH$6 -  PR21*$C$33,ER21),MAX(FN$8:FN21)*-1)</f>
        <v>0.38646543022513646</v>
      </c>
      <c r="FO22" s="260">
        <f>MAX(MIN(IF(AND(PS21=1,OA22&lt;0),-1,1)*(DW22-$C$15)/($C$14-$C$15)*$C$12-$C$33*MI22/BI$6 -  PS21*$C$33,ES21),MAX(FO$8:FO21)*-1)</f>
        <v>0.38646956027389912</v>
      </c>
      <c r="FP22" s="61">
        <f t="shared" si="117"/>
        <v>0.55999999999999994</v>
      </c>
      <c r="FQ22" s="261">
        <f>IF(AND(KS22=1,OY22=1),0,MIN((ABS(($C$14-$C$15)*EU22/$C$12/$C$25)+$C$15)/$C$25,DC22))</f>
        <v>36.848636660183651</v>
      </c>
      <c r="FR22" s="261">
        <f>IF(AND(KT22=1,OZ22=1),0,MIN((ABS(($C$14-$C$15)*EV22/$C$12/$C$25)+$C$15)/$C$25,DD22))</f>
        <v>50</v>
      </c>
      <c r="FS22" s="261">
        <f>IF(AND(KU22=1,PA22=1),0,MIN((ABS(($C$14-$C$15)*EW22/$C$12/$C$25)+$C$15)/$C$25,DE22))</f>
        <v>50</v>
      </c>
      <c r="FT22" s="261">
        <f>IF(AND(KV22=1,PB22=1),0,MIN((ABS(($C$14-$C$15)*EX22/$C$12/$C$25)+$C$15)/$C$25,DF22))</f>
        <v>50</v>
      </c>
      <c r="FU22" s="261">
        <f>IF(AND(KW22=1,PC22=1),0,MIN((ABS(($C$14-$C$15)*EY22/$C$12/$C$25)+$C$15)/$C$25,DG22))</f>
        <v>50</v>
      </c>
      <c r="FV22" s="261">
        <f>IF(AND(KX22=1,PD22=1),0,MIN((ABS(($C$14-$C$15)*EZ22/$C$12/$C$25)+$C$15)/$C$25,DH22))</f>
        <v>49.448243470982753</v>
      </c>
      <c r="FW22" s="261">
        <f>IF(AND(KY22=1,PE22=1),0,MIN((ABS(($C$14-$C$15)*FA22/$C$12/$C$25)+$C$15)/$C$25,DI22))</f>
        <v>36.29495427725913</v>
      </c>
      <c r="FX22" s="261">
        <f>IF(AND(KZ22=1,PF22=1),0,MIN((ABS(($C$14-$C$15)*FB22/$C$12/$C$25)+$C$15)/$C$25,DJ22))</f>
        <v>26.367306930184689</v>
      </c>
      <c r="FY22" s="261">
        <f>IF(AND(LA22=1,PG22=1),0,MIN((ABS(($C$14-$C$15)*FC22/$C$12/$C$25)+$C$15)/$C$25,DK22))</f>
        <v>17.713426731146804</v>
      </c>
      <c r="FZ22" s="261">
        <f>IF(AND(LB22=1,PH22=1),0,MIN((ABS(($C$14-$C$15)*FD22/$C$12/$C$25)+$C$15)/$C$25,DL22))</f>
        <v>11.179135827857758</v>
      </c>
      <c r="GA22" s="261">
        <f>IF(AND(LC22=1,PI22=1),0,MIN((ABS(($C$14-$C$15)*FE22/$C$12/$C$25)+$C$15)/$C$25,DM22))</f>
        <v>7.0099253700468349</v>
      </c>
      <c r="GB22" s="261">
        <f>IF(AND(LD22=1,PJ22=1),0,MIN((ABS(($C$14-$C$15)*FF22/$C$12/$C$25)+$C$15)/$C$25,DN22))</f>
        <v>25</v>
      </c>
      <c r="GC22" s="261">
        <f>IF(AND(LE22=1,PK22=1),0,MIN((ABS(($C$14-$C$15)*FG22/$C$12/$C$25)+$C$15)/$C$25,DO22))</f>
        <v>30</v>
      </c>
      <c r="GD22" s="261">
        <f>IF(AND(LF22=1,PL22=1),0,MIN((ABS(($C$14-$C$15)*FH22/$C$12/$C$25)+$C$15)/$C$25,DP22))</f>
        <v>35</v>
      </c>
      <c r="GE22" s="261">
        <f>IF(AND(LG22=1,PM22=1),0,MIN((ABS(($C$14-$C$15)*FI22/$C$12/$C$25)+$C$15)/$C$25,DQ22))</f>
        <v>40</v>
      </c>
      <c r="GF22" s="261">
        <f>IF(AND(LH22=1,PN22=1),0,MIN((ABS(($C$14-$C$15)*FJ22/$C$12/$C$25)+$C$15)/$C$25,DR22))</f>
        <v>44.247845431458096</v>
      </c>
      <c r="GG22" s="261">
        <f>IF(AND(LI22=1,PO22=1),0,MIN((ABS(($C$14-$C$15)*FK22/$C$12/$C$25)+$C$15)/$C$25,DS22))</f>
        <v>36.848636660183651</v>
      </c>
      <c r="GH22" s="261">
        <f>IF(AND(LJ22=1,PP22=1),0,MIN((ABS(($C$14-$C$15)*FL22/$C$12/$C$25)+$C$15)/$C$25,DT22))</f>
        <v>37.054960761885162</v>
      </c>
      <c r="GI22" s="261">
        <f>IF(AND(LK22=1,PQ22=1),0,MIN((ABS(($C$14-$C$15)*FM22/$C$12/$C$25)+$C$15)/$C$25,DU22))</f>
        <v>37.045073191124843</v>
      </c>
      <c r="GJ22" s="261">
        <f>IF(AND(LL22=1,PR22=1),0,MIN((ABS(($C$14-$C$15)*FN22/$C$12/$C$25)+$C$15)/$C$25,DV22))</f>
        <v>37.044391474145499</v>
      </c>
      <c r="GK22" s="261">
        <f>IF(AND(LM22=1,PS22=1),0,MIN((ABS(($C$14-$C$15)*FO22/$C$12/$C$25)+$C$15)/$C$25,DW22))</f>
        <v>37.0447501667662</v>
      </c>
      <c r="GL22" s="61">
        <f t="shared" si="118"/>
        <v>0.55999999999999994</v>
      </c>
      <c r="GM22" s="57">
        <f>IF(AND(KS21=1,OY21=1),0,EU22*$C$26/S$6/$C$24/$C$23*3.39*$C$25)</f>
        <v>8.9226805721657669</v>
      </c>
      <c r="GN22" s="57">
        <f>IF(AND(KT21=1,OZ21=1),0,EV22*$C$26/T$6/$C$24/$C$23*3.39*$C$25)</f>
        <v>5.4690384261055582</v>
      </c>
      <c r="GO22" s="57">
        <f>IF(AND(KU21=1,PA21=1),0,EW22*$C$26/U$6/$C$24/$C$23*3.39*$C$25)</f>
        <v>7.9259819887707872</v>
      </c>
      <c r="GP22" s="57">
        <f>IF(AND(KV21=1,PB21=1),0,EX22*$C$26/V$6/$C$24/$C$23*3.39*$C$25)</f>
        <v>9.951295150216934</v>
      </c>
      <c r="GQ22" s="57">
        <f>IF(AND(KW21=1,PC21=1),0,EY22*$C$26/W$6/$C$24/$C$23*3.39*$C$25)</f>
        <v>11.455381847469065</v>
      </c>
      <c r="GR22" s="57">
        <f>IF(AND(KX21=1,PD21=1),0,EZ22*$C$26/X$6/$C$24/$C$23*3.39*$C$25)</f>
        <v>12.18757485177392</v>
      </c>
      <c r="GS22" s="57">
        <f>IF(AND(KY21=1,PE21=1),0,FA22*$C$26/Y$6/$C$24/$C$23*3.39*$C$25)</f>
        <v>8.8266249385053719</v>
      </c>
      <c r="GT22" s="57">
        <f>IF(AND(KZ21=1,PF21=1),0,FB22*$C$26/Z$6/$C$24/$C$23*3.39*$C$25)</f>
        <v>7.0447960528391746</v>
      </c>
      <c r="GU22" s="57">
        <f>IF(AND(LA21=1,PG21=1),0,FC22*$C$26/AA$6/$C$24/$C$23*3.39*$C$25)</f>
        <v>4.9336628251989447</v>
      </c>
      <c r="GV22" s="57">
        <f>IF(AND(LB21=1,PH21=1),0,FD22*$C$26/AB$6/$C$24/$C$23*3.39*$C$25)</f>
        <v>2.9675977763054346</v>
      </c>
      <c r="GW22" s="57">
        <f>IF(AND(LC21=1,PI21=1),0,FE22*$C$26/AC$6/$C$24/$C$23*3.39*$C$25)</f>
        <v>1.4976170141343954</v>
      </c>
      <c r="GX22" s="57">
        <f>IF(AND(LD21=1,PJ21=1),0,FF22*$C$26/AD$6/$C$24/$C$23*3.39*$C$25)</f>
        <v>6.0044825001383497</v>
      </c>
      <c r="GY22" s="57">
        <f>IF(AND(LE21=1,PK21=1),0,FG22*$C$26/AE$6/$C$24/$C$23*3.39*$C$25)</f>
        <v>7.3537740891224965</v>
      </c>
      <c r="GZ22" s="57">
        <f>IF(AND(LF21=1,PL21=1),0,FH22*$C$26/AF$6/$C$24/$C$23*3.39*$C$25)</f>
        <v>8.7030656781066451</v>
      </c>
      <c r="HA22" s="57">
        <f>IF(AND(LG21=1,PM21=1),0,FI22*$C$26/AG$6/$C$24/$C$23*3.39*$C$25)</f>
        <v>10.052357267090789</v>
      </c>
      <c r="HB22" s="57">
        <f>IF(AND(LH21=1,PN21=1),0,FJ22*$C$26/AH$6/$C$24/$C$23*3.39*$C$25)</f>
        <v>11.079443661575658</v>
      </c>
      <c r="HC22" s="57">
        <f>IF(AND(LI21=1,PO21=1),0,FK22*$C$26/AI$6/$C$24/$C$23*3.39*$C$25)</f>
        <v>8.9226805721657669</v>
      </c>
      <c r="HD22" s="57">
        <f>IF(AND(LJ21=1,PP21=1),0,FL22*$C$26/AJ$6/$C$24/$C$23*3.39*$C$25)</f>
        <v>8.9778511730141339</v>
      </c>
      <c r="HE22" s="57">
        <f>IF(AND(LK21=1,PQ21=1),0,FM22*$C$26/AK$6/$C$24/$C$23*3.39*$C$25)</f>
        <v>8.9752072588263125</v>
      </c>
      <c r="HF22" s="57">
        <f>IF(AND(LL21=1,PR21=1),0,FN22*$C$26/AL$6/$C$24/$C$23*3.39*$C$25)</f>
        <v>8.9750249692389641</v>
      </c>
      <c r="HG22" s="57">
        <f>IF(AND(LM21=1,PS21=1),0,FO22*$C$26/AM$6/$C$24/$C$23*3.39*$C$25)</f>
        <v>8.9751208828391729</v>
      </c>
      <c r="HH22" s="61">
        <f t="shared" si="119"/>
        <v>0.55999999999999994</v>
      </c>
      <c r="HI22" s="57">
        <f t="shared" si="120"/>
        <v>8.9226805721657669</v>
      </c>
      <c r="HJ22" s="57">
        <f t="shared" si="121"/>
        <v>5.4690384261055582</v>
      </c>
      <c r="HK22" s="57">
        <f t="shared" si="122"/>
        <v>7.9259819887707872</v>
      </c>
      <c r="HL22" s="57">
        <f t="shared" si="123"/>
        <v>9.951295150216934</v>
      </c>
      <c r="HM22" s="57">
        <f t="shared" si="124"/>
        <v>11.455381847469065</v>
      </c>
      <c r="HN22" s="57">
        <f t="shared" si="125"/>
        <v>12.18757485177392</v>
      </c>
      <c r="HO22" s="57">
        <f t="shared" si="126"/>
        <v>8.8266249385053719</v>
      </c>
      <c r="HP22" s="57">
        <f t="shared" si="127"/>
        <v>7.0447960528391746</v>
      </c>
      <c r="HQ22" s="57">
        <f t="shared" si="128"/>
        <v>4.9336628251989447</v>
      </c>
      <c r="HR22" s="57">
        <f t="shared" si="129"/>
        <v>2.9675977763054346</v>
      </c>
      <c r="HS22" s="57">
        <f t="shared" si="130"/>
        <v>1.4976170141343954</v>
      </c>
      <c r="HT22" s="57">
        <f t="shared" si="131"/>
        <v>6.0044825001383497</v>
      </c>
      <c r="HU22" s="57">
        <f t="shared" si="132"/>
        <v>7.3537740891224965</v>
      </c>
      <c r="HV22" s="57">
        <f t="shared" si="133"/>
        <v>8.7030656781066451</v>
      </c>
      <c r="HW22" s="57">
        <f t="shared" si="134"/>
        <v>10.052357267090789</v>
      </c>
      <c r="HX22" s="57">
        <f t="shared" si="135"/>
        <v>11.079443661575658</v>
      </c>
      <c r="HY22" s="57">
        <f t="shared" si="136"/>
        <v>8.9226805721657669</v>
      </c>
      <c r="HZ22" s="57">
        <f t="shared" si="137"/>
        <v>8.9778511730141339</v>
      </c>
      <c r="IA22" s="57">
        <f t="shared" si="138"/>
        <v>8.9752072588263125</v>
      </c>
      <c r="IB22" s="57">
        <f t="shared" si="139"/>
        <v>8.9750249692389641</v>
      </c>
      <c r="IC22" s="57">
        <f t="shared" si="140"/>
        <v>8.9751208828391729</v>
      </c>
      <c r="ID22" s="61">
        <f t="shared" si="141"/>
        <v>0.55999999999999994</v>
      </c>
      <c r="IE22" s="57">
        <f t="shared" si="142"/>
        <v>9.415719754541346</v>
      </c>
      <c r="IF22" s="57">
        <f t="shared" si="143"/>
        <v>8.82</v>
      </c>
      <c r="IG22" s="57">
        <f t="shared" si="144"/>
        <v>8.82</v>
      </c>
      <c r="IH22" s="57">
        <f t="shared" si="145"/>
        <v>8.82</v>
      </c>
      <c r="II22" s="57">
        <f t="shared" si="146"/>
        <v>8.82</v>
      </c>
      <c r="IJ22" s="57">
        <f t="shared" si="147"/>
        <v>8.82</v>
      </c>
      <c r="IK22" s="57">
        <f t="shared" si="148"/>
        <v>9.4693698019349615</v>
      </c>
      <c r="IL22" s="57">
        <f t="shared" si="149"/>
        <v>10.123134965203789</v>
      </c>
      <c r="IM22" s="57">
        <f t="shared" si="150"/>
        <v>10.748968305555723</v>
      </c>
      <c r="IN22" s="57">
        <f t="shared" si="151"/>
        <v>11.253212781506894</v>
      </c>
      <c r="IO22" s="57">
        <f t="shared" si="152"/>
        <v>11.618468080266824</v>
      </c>
      <c r="IP22" s="57">
        <f t="shared" si="153"/>
        <v>10.52</v>
      </c>
      <c r="IQ22" s="57">
        <f t="shared" si="154"/>
        <v>10.18</v>
      </c>
      <c r="IR22" s="57">
        <f t="shared" si="155"/>
        <v>9.84</v>
      </c>
      <c r="IS22" s="57">
        <f t="shared" si="156"/>
        <v>9.5</v>
      </c>
      <c r="IT22" s="57">
        <f t="shared" si="157"/>
        <v>9.16</v>
      </c>
      <c r="IU22" s="57">
        <f t="shared" si="158"/>
        <v>9.415719754541346</v>
      </c>
      <c r="IV22" s="57">
        <f t="shared" si="159"/>
        <v>9.3960228959508747</v>
      </c>
      <c r="IW22" s="57">
        <f t="shared" si="160"/>
        <v>9.3995977341313051</v>
      </c>
      <c r="IX22" s="57">
        <f t="shared" si="161"/>
        <v>9.3998433072410634</v>
      </c>
      <c r="IY22" s="57">
        <f t="shared" si="162"/>
        <v>9.3997141107360154</v>
      </c>
      <c r="IZ22" s="61">
        <f t="shared" si="163"/>
        <v>0.55999999999999994</v>
      </c>
      <c r="JA22" s="261" t="e">
        <f t="shared" si="238"/>
        <v>#N/A</v>
      </c>
      <c r="JB22" s="261">
        <f t="shared" si="239"/>
        <v>6</v>
      </c>
      <c r="JC22" s="261">
        <f t="shared" si="240"/>
        <v>6</v>
      </c>
      <c r="JD22" s="261">
        <f t="shared" si="241"/>
        <v>6</v>
      </c>
      <c r="JE22" s="261">
        <f t="shared" si="242"/>
        <v>6</v>
      </c>
      <c r="JF22" s="261" t="e">
        <f t="shared" si="243"/>
        <v>#N/A</v>
      </c>
      <c r="JG22" s="261" t="e">
        <f t="shared" si="244"/>
        <v>#N/A</v>
      </c>
      <c r="JH22" s="261" t="e">
        <f t="shared" si="245"/>
        <v>#N/A</v>
      </c>
      <c r="JI22" s="261" t="e">
        <f t="shared" si="246"/>
        <v>#N/A</v>
      </c>
      <c r="JJ22" s="261" t="e">
        <f t="shared" si="247"/>
        <v>#N/A</v>
      </c>
      <c r="JK22" s="261" t="e">
        <f t="shared" si="248"/>
        <v>#N/A</v>
      </c>
      <c r="JL22" s="261">
        <f t="shared" si="249"/>
        <v>6</v>
      </c>
      <c r="JM22" s="261">
        <f t="shared" si="250"/>
        <v>6</v>
      </c>
      <c r="JN22" s="261">
        <f t="shared" si="251"/>
        <v>6</v>
      </c>
      <c r="JO22" s="261">
        <f t="shared" si="252"/>
        <v>6</v>
      </c>
      <c r="JP22" s="261" t="e">
        <f t="shared" si="253"/>
        <v>#N/A</v>
      </c>
      <c r="JQ22" s="261" t="e">
        <f t="shared" si="254"/>
        <v>#N/A</v>
      </c>
      <c r="JR22" s="261" t="e">
        <f t="shared" si="255"/>
        <v>#N/A</v>
      </c>
      <c r="JS22" s="261" t="e">
        <f t="shared" si="256"/>
        <v>#N/A</v>
      </c>
      <c r="JT22" s="261" t="e">
        <f t="shared" si="257"/>
        <v>#N/A</v>
      </c>
      <c r="JU22" s="261" t="e">
        <f t="shared" si="258"/>
        <v>#N/A</v>
      </c>
      <c r="JV22" s="61">
        <f t="shared" si="165"/>
        <v>0.55999999999999994</v>
      </c>
      <c r="JW22" s="46">
        <f>IF(HI22&lt;=$C$42,1,0)</f>
        <v>0</v>
      </c>
      <c r="JX22" s="46">
        <f>IF(HJ22&lt;=$C$42,1,0)</f>
        <v>0</v>
      </c>
      <c r="JY22" s="46">
        <f>IF(HK22&lt;=$C$42,1,0)</f>
        <v>0</v>
      </c>
      <c r="JZ22" s="46">
        <f>IF(HL22&lt;=$C$42,1,0)</f>
        <v>0</v>
      </c>
      <c r="KA22" s="46">
        <f>IF(HM22&lt;=$C$42,1,0)</f>
        <v>0</v>
      </c>
      <c r="KB22" s="46">
        <f>IF(HN22&lt;=$C$42,1,0)</f>
        <v>0</v>
      </c>
      <c r="KC22" s="46">
        <f>IF(HO22&lt;=$C$42,1,0)</f>
        <v>0</v>
      </c>
      <c r="KD22" s="46">
        <f>IF(HP22&lt;=$C$42,1,0)</f>
        <v>0</v>
      </c>
      <c r="KE22" s="46">
        <f>IF(HQ22&lt;=$C$42,1,0)</f>
        <v>0</v>
      </c>
      <c r="KF22" s="46">
        <f>IF(HR22&lt;=$C$42,1,0)</f>
        <v>0</v>
      </c>
      <c r="KG22" s="46">
        <f>IF(HS22&lt;=$C$42,1,0)</f>
        <v>0</v>
      </c>
      <c r="KH22" s="46">
        <f>IF(HT22&lt;=$C$42,1,0)</f>
        <v>0</v>
      </c>
      <c r="KI22" s="46">
        <f>IF(HU22&lt;=$C$42,1,0)</f>
        <v>0</v>
      </c>
      <c r="KJ22" s="46">
        <f>IF(HV22&lt;=$C$42,1,0)</f>
        <v>0</v>
      </c>
      <c r="KK22" s="46">
        <f>IF(HW22&lt;=$C$42,1,0)</f>
        <v>0</v>
      </c>
      <c r="KL22" s="46">
        <f>IF(HX22&lt;=$C$42,1,0)</f>
        <v>0</v>
      </c>
      <c r="KM22" s="46">
        <f>IF(HY22&lt;=$C$42,1,0)</f>
        <v>0</v>
      </c>
      <c r="KN22" s="46">
        <f>IF(HZ22&lt;=$C$42,1,0)</f>
        <v>0</v>
      </c>
      <c r="KO22" s="46">
        <f>IF(IA22&lt;=$C$42,1,0)</f>
        <v>0</v>
      </c>
      <c r="KP22" s="46">
        <f>IF(IB22&lt;=$C$42,1,0)</f>
        <v>0</v>
      </c>
      <c r="KQ22" s="46">
        <f>IF(IC22&lt;=$C$42,1,0)</f>
        <v>0</v>
      </c>
      <c r="KR22" s="61">
        <f t="shared" si="166"/>
        <v>0.55999999999999994</v>
      </c>
      <c r="KS22" s="1">
        <f>IF(OR(KS21=1,AND(OY22=1,LO22&lt;=$C$43)),1,0)</f>
        <v>0</v>
      </c>
      <c r="KT22" s="1">
        <f>IF(OR(KT21=1,AND(OZ22=1,LP22&lt;=$C$43)),1,0)</f>
        <v>0</v>
      </c>
      <c r="KU22" s="1">
        <f>IF(OR(KU21=1,AND(PA22=1,LQ22&lt;=$C$43)),1,0)</f>
        <v>0</v>
      </c>
      <c r="KV22" s="1">
        <f>IF(OR(KV21=1,AND(PB22=1,LR22&lt;=$C$43)),1,0)</f>
        <v>0</v>
      </c>
      <c r="KW22" s="1">
        <f>IF(OR(KW21=1,AND(PC22=1,LS22&lt;=$C$43)),1,0)</f>
        <v>0</v>
      </c>
      <c r="KX22" s="1">
        <f>IF(OR(KX21=1,AND(PD22=1,LT22&lt;=$C$43)),1,0)</f>
        <v>0</v>
      </c>
      <c r="KY22" s="1">
        <f>IF(OR(KY21=1,AND(PE22=1,LU22&lt;=$C$43)),1,0)</f>
        <v>0</v>
      </c>
      <c r="KZ22" s="1">
        <f>IF(OR(KZ21=1,AND(PF22=1,LV22&lt;=$C$43)),1,0)</f>
        <v>0</v>
      </c>
      <c r="LA22" s="1">
        <f>IF(OR(LA21=1,AND(PG22=1,LW22&lt;=$C$43)),1,0)</f>
        <v>0</v>
      </c>
      <c r="LB22" s="1">
        <f>IF(OR(LB21=1,AND(PH22=1,LX22&lt;=$C$43)),1,0)</f>
        <v>0</v>
      </c>
      <c r="LC22" s="1">
        <f>IF(OR(LC21=1,AND(PI22=1,LY22&lt;=$C$43)),1,0)</f>
        <v>0</v>
      </c>
      <c r="LD22" s="1">
        <f>IF(OR(LD21=1,AND(PJ22=1,LZ22&lt;=$C$43)),1,0)</f>
        <v>0</v>
      </c>
      <c r="LE22" s="1">
        <f>IF(OR(LE21=1,AND(PK22=1,MA22&lt;=$C$43)),1,0)</f>
        <v>0</v>
      </c>
      <c r="LF22" s="1">
        <f>IF(OR(LF21=1,AND(PL22=1,MB22&lt;=$C$43)),1,0)</f>
        <v>0</v>
      </c>
      <c r="LG22" s="1">
        <f>IF(OR(LG21=1,AND(PM22=1,MC22&lt;=$C$43)),1,0)</f>
        <v>0</v>
      </c>
      <c r="LH22" s="1">
        <f>IF(OR(LH21=1,AND(PN22=1,MD22&lt;=$C$43)),1,0)</f>
        <v>0</v>
      </c>
      <c r="LI22" s="1">
        <f>IF(OR(LI21=1,AND(PO22=1,ME22&lt;=$C$43)),1,0)</f>
        <v>0</v>
      </c>
      <c r="LJ22" s="1">
        <f>IF(OR(LJ21=1,AND(PP22=1,MF22&lt;=$C$43)),1,0)</f>
        <v>0</v>
      </c>
      <c r="LK22" s="1">
        <f>IF(OR(LK21=1,AND(PQ22=1,MG22&lt;=$C$43)),1,0)</f>
        <v>0</v>
      </c>
      <c r="LL22" s="1">
        <f>IF(OR(LL21=1,AND(PR22=1,MH22&lt;=$C$43)),1,0)</f>
        <v>0</v>
      </c>
      <c r="LM22" s="1">
        <f>IF(OR(LM21=1,AND(PS22=1,MI22&lt;=$C$43)),1,0)</f>
        <v>0</v>
      </c>
      <c r="LN22" s="61">
        <f t="shared" si="167"/>
        <v>0.55999999999999994</v>
      </c>
      <c r="LO22" s="57">
        <f t="shared" si="168"/>
        <v>8.3294661890093877</v>
      </c>
      <c r="LP22" s="57">
        <f t="shared" si="169"/>
        <v>2.8991585333928751</v>
      </c>
      <c r="LQ22" s="57">
        <f t="shared" si="170"/>
        <v>4.3095514367316197</v>
      </c>
      <c r="LR22" s="57">
        <f t="shared" si="171"/>
        <v>5.6106798688373472</v>
      </c>
      <c r="LS22" s="57">
        <f t="shared" si="172"/>
        <v>6.7741192391266676</v>
      </c>
      <c r="LT22" s="57">
        <f t="shared" si="173"/>
        <v>7.7783612221297593</v>
      </c>
      <c r="LU22" s="57">
        <f t="shared" si="174"/>
        <v>8.3394033754666665</v>
      </c>
      <c r="LV22" s="57">
        <f t="shared" si="175"/>
        <v>8.0541068131743181</v>
      </c>
      <c r="LW22" s="57">
        <f t="shared" si="176"/>
        <v>7.702054174224088</v>
      </c>
      <c r="LX22" s="57">
        <f t="shared" si="177"/>
        <v>7.2748274640677781</v>
      </c>
      <c r="LY22" s="57">
        <f t="shared" si="178"/>
        <v>6.8045614409390733</v>
      </c>
      <c r="LZ22" s="57">
        <f t="shared" si="179"/>
        <v>4.0399594870509334</v>
      </c>
      <c r="MA22" s="57">
        <f t="shared" si="180"/>
        <v>4.9477951507553311</v>
      </c>
      <c r="MB22" s="57">
        <f t="shared" si="181"/>
        <v>5.8556308144597278</v>
      </c>
      <c r="MC22" s="57">
        <f t="shared" si="182"/>
        <v>6.7634664781641236</v>
      </c>
      <c r="MD22" s="57">
        <f t="shared" si="183"/>
        <v>7.6713021418685221</v>
      </c>
      <c r="ME22" s="57">
        <f t="shared" si="184"/>
        <v>8.3294661890093877</v>
      </c>
      <c r="MF22" s="57">
        <f t="shared" si="185"/>
        <v>8.3073388265613168</v>
      </c>
      <c r="MG22" s="57">
        <f t="shared" si="186"/>
        <v>8.3095295895236365</v>
      </c>
      <c r="MH22" s="57">
        <f t="shared" si="187"/>
        <v>8.3096802013283693</v>
      </c>
      <c r="MI22" s="57">
        <f t="shared" si="188"/>
        <v>8.3096009622706291</v>
      </c>
      <c r="MJ22" s="61">
        <f t="shared" si="189"/>
        <v>0.55999999999999994</v>
      </c>
      <c r="MK22" s="57" t="e">
        <f t="shared" si="259"/>
        <v>#N/A</v>
      </c>
      <c r="ML22" s="57" t="e">
        <f t="shared" si="260"/>
        <v>#N/A</v>
      </c>
      <c r="MM22" s="57" t="e">
        <f t="shared" si="261"/>
        <v>#N/A</v>
      </c>
      <c r="MN22" s="57" t="e">
        <f t="shared" si="262"/>
        <v>#N/A</v>
      </c>
      <c r="MO22" s="57" t="e">
        <f t="shared" si="263"/>
        <v>#N/A</v>
      </c>
      <c r="MP22" s="57" t="e">
        <f t="shared" si="264"/>
        <v>#N/A</v>
      </c>
      <c r="MQ22" s="57" t="e">
        <f t="shared" si="265"/>
        <v>#N/A</v>
      </c>
      <c r="MR22" s="57" t="e">
        <f t="shared" si="266"/>
        <v>#N/A</v>
      </c>
      <c r="MS22" s="57" t="e">
        <f t="shared" si="267"/>
        <v>#N/A</v>
      </c>
      <c r="MT22" s="57" t="e">
        <f t="shared" si="268"/>
        <v>#N/A</v>
      </c>
      <c r="MU22" s="57" t="e">
        <f t="shared" si="269"/>
        <v>#N/A</v>
      </c>
      <c r="MV22" s="57" t="e">
        <f t="shared" si="270"/>
        <v>#N/A</v>
      </c>
      <c r="MW22" s="57" t="e">
        <f t="shared" si="271"/>
        <v>#N/A</v>
      </c>
      <c r="MX22" s="57" t="e">
        <f t="shared" si="272"/>
        <v>#N/A</v>
      </c>
      <c r="MY22" s="57" t="e">
        <f t="shared" si="273"/>
        <v>#N/A</v>
      </c>
      <c r="MZ22" s="57" t="e">
        <f t="shared" si="274"/>
        <v>#N/A</v>
      </c>
      <c r="NA22" s="57" t="e">
        <f t="shared" si="275"/>
        <v>#N/A</v>
      </c>
      <c r="NB22" s="57" t="e">
        <f t="shared" si="276"/>
        <v>#N/A</v>
      </c>
      <c r="NC22" s="57" t="e">
        <f t="shared" si="277"/>
        <v>#N/A</v>
      </c>
      <c r="ND22" s="57" t="e">
        <f t="shared" si="278"/>
        <v>#N/A</v>
      </c>
      <c r="NE22" s="57" t="e">
        <f t="shared" si="279"/>
        <v>#N/A</v>
      </c>
      <c r="NF22" s="61">
        <f t="shared" si="211"/>
        <v>0.55999999999999994</v>
      </c>
      <c r="NG22" s="261">
        <f>IF(OY21=0,MIN('Drive Train'!$F$35-FQ21*$C$26*'Drive Train'!$F$38,NG21+$C$41)-$C$7,IF(LO21-1&lt;=0,0,IF($C$39=Motors!$C$29,MAX(MAX(NG$8:NG21)*-1,NG21-$C$41),MAX(0,MAX(NG$8:NG21)*-1,NG21-$C$41))))</f>
        <v>9.415719754541346</v>
      </c>
      <c r="NH22" s="261">
        <f>IF(OZ21=0,MIN('Drive Train'!$F$35-FR21*$C$26*'Drive Train'!$F$38,NH21+$C$41)-$C$7,IF(LP21-1&lt;=0,0,IF($C$39=Motors!$C$29,MAX(MAX(NH$8:NH21)*-1,NH21-$C$41),MAX(0,MAX(NH$8:NH21)*-1,NH21-$C$41))))</f>
        <v>8.82</v>
      </c>
      <c r="NI22" s="261">
        <f>IF(PA21=0,MIN('Drive Train'!$F$35-FS21*$C$26*'Drive Train'!$F$38,NI21+$C$41)-$C$7,IF(LQ21-1&lt;=0,0,IF($C$39=Motors!$C$29,MAX(MAX(NI$8:NI21)*-1,NI21-$C$41),MAX(0,MAX(NI$8:NI21)*-1,NI21-$C$41))))</f>
        <v>8.82</v>
      </c>
      <c r="NJ22" s="261">
        <f>IF(PB21=0,MIN('Drive Train'!$F$35-FT21*$C$26*'Drive Train'!$F$38,NJ21+$C$41)-$C$7,IF(LR21-1&lt;=0,0,IF($C$39=Motors!$C$29,MAX(MAX(NJ$8:NJ21)*-1,NJ21-$C$41),MAX(0,MAX(NJ$8:NJ21)*-1,NJ21-$C$41))))</f>
        <v>8.82</v>
      </c>
      <c r="NK22" s="261">
        <f>IF(PC21=0,MIN('Drive Train'!$F$35-FU21*$C$26*'Drive Train'!$F$38,NK21+$C$41)-$C$7,IF(LS21-1&lt;=0,0,IF($C$39=Motors!$C$29,MAX(MAX(NK$8:NK21)*-1,NK21-$C$41),MAX(0,MAX(NK$8:NK21)*-1,NK21-$C$41))))</f>
        <v>8.82</v>
      </c>
      <c r="NL22" s="261">
        <f>IF(PD21=0,MIN('Drive Train'!$F$35-FV21*$C$26*'Drive Train'!$F$38,NL21+$C$41)-$C$7,IF(LT21-1&lt;=0,0,IF($C$39=Motors!$C$29,MAX(MAX(NL$8:NL21)*-1,NL21-$C$41),MAX(0,MAX(NL$8:NL21)*-1,NL21-$C$41))))</f>
        <v>8.82</v>
      </c>
      <c r="NM22" s="261">
        <f>IF(PE21=0,MIN('Drive Train'!$F$35-FW21*$C$26*'Drive Train'!$F$38,NM21+$C$41)-$C$7,IF(LU21-1&lt;=0,0,IF($C$39=Motors!$C$29,MAX(MAX(NM$8:NM21)*-1,NM21-$C$41),MAX(0,MAX(NM$8:NM21)*-1,NM21-$C$41))))</f>
        <v>9.4693698019349615</v>
      </c>
      <c r="NN22" s="261">
        <f>IF(PF21=0,MIN('Drive Train'!$F$35-FX21*$C$26*'Drive Train'!$F$38,NN21+$C$41)-$C$7,IF(LV21-1&lt;=0,0,IF($C$39=Motors!$C$29,MAX(MAX(NN$8:NN21)*-1,NN21-$C$41),MAX(0,MAX(NN$8:NN21)*-1,NN21-$C$41))))</f>
        <v>10.123134965203789</v>
      </c>
      <c r="NO22" s="261">
        <f>IF(PG21=0,MIN('Drive Train'!$F$35-FY21*$C$26*'Drive Train'!$F$38,NO21+$C$41)-$C$7,IF(LW21-1&lt;=0,0,IF($C$39=Motors!$C$29,MAX(MAX(NO$8:NO21)*-1,NO21-$C$41),MAX(0,MAX(NO$8:NO21)*-1,NO21-$C$41))))</f>
        <v>10.748968305555723</v>
      </c>
      <c r="NP22" s="261">
        <f>IF(PH21=0,MIN('Drive Train'!$F$35-FZ21*$C$26*'Drive Train'!$F$38,NP21+$C$41)-$C$7,IF(LX21-1&lt;=0,0,IF($C$39=Motors!$C$29,MAX(MAX(NP$8:NP21)*-1,NP21-$C$41),MAX(0,MAX(NP$8:NP21)*-1,NP21-$C$41))))</f>
        <v>11.253212781506894</v>
      </c>
      <c r="NQ22" s="261">
        <f>IF(PI21=0,MIN('Drive Train'!$F$35-GA21*$C$26*'Drive Train'!$F$38,NQ21+$C$41)-$C$7,IF(LY21-1&lt;=0,0,IF($C$39=Motors!$C$29,MAX(MAX(NQ$8:NQ21)*-1,NQ21-$C$41),MAX(0,MAX(NQ$8:NQ21)*-1,NQ21-$C$41))))</f>
        <v>11.618468080266824</v>
      </c>
      <c r="NR22" s="261">
        <f>IF(PJ21=0,MIN('Drive Train'!$F$35-GB21*$C$26*'Drive Train'!$F$38,NR21+$C$41)-$C$7,IF(LZ21-1&lt;=0,0,IF($C$39=Motors!$C$29,MAX(MAX(NR$8:NR21)*-1,NR21-$C$41),MAX(0,MAX(NR$8:NR21)*-1,NR21-$C$41))))</f>
        <v>10.52</v>
      </c>
      <c r="NS22" s="261">
        <f>IF(PK21=0,MIN('Drive Train'!$F$35-GC21*$C$26*'Drive Train'!$F$38,NS21+$C$41)-$C$7,IF(MA21-1&lt;=0,0,IF($C$39=Motors!$C$29,MAX(MAX(NS$8:NS21)*-1,NS21-$C$41),MAX(0,MAX(NS$8:NS21)*-1,NS21-$C$41))))</f>
        <v>10.18</v>
      </c>
      <c r="NT22" s="261">
        <f>IF(PL21=0,MIN('Drive Train'!$F$35-GD21*$C$26*'Drive Train'!$F$38,NT21+$C$41)-$C$7,IF(MB21-1&lt;=0,0,IF($C$39=Motors!$C$29,MAX(MAX(NT$8:NT21)*-1,NT21-$C$41),MAX(0,MAX(NT$8:NT21)*-1,NT21-$C$41))))</f>
        <v>9.84</v>
      </c>
      <c r="NU22" s="261">
        <f>IF(PM21=0,MIN('Drive Train'!$F$35-GE21*$C$26*'Drive Train'!$F$38,NU21+$C$41)-$C$7,IF(MC21-1&lt;=0,0,IF($C$39=Motors!$C$29,MAX(MAX(NU$8:NU21)*-1,NU21-$C$41),MAX(0,MAX(NU$8:NU21)*-1,NU21-$C$41))))</f>
        <v>9.5</v>
      </c>
      <c r="NV22" s="261">
        <f>IF(PN21=0,MIN('Drive Train'!$F$35-GF21*$C$26*'Drive Train'!$F$38,NV21+$C$41)-$C$7,IF(MD21-1&lt;=0,0,IF($C$39=Motors!$C$29,MAX(MAX(NV$8:NV21)*-1,NV21-$C$41),MAX(0,MAX(NV$8:NV21)*-1,NV21-$C$41))))</f>
        <v>9.16</v>
      </c>
      <c r="NW22" s="261">
        <f>IF(PO21=0,MIN('Drive Train'!$F$35-GG21*$C$26*'Drive Train'!$F$38,NW21+$C$41)-$C$7,IF(ME21-1&lt;=0,0,IF($C$39=Motors!$C$29,MAX(MAX(NW$8:NW21)*-1,NW21-$C$41),MAX(0,MAX(NW$8:NW21)*-1,NW21-$C$41))))</f>
        <v>9.415719754541346</v>
      </c>
      <c r="NX22" s="261">
        <f>IF(PP21=0,MIN('Drive Train'!$F$35-GH21*$C$26*'Drive Train'!$F$38,NX21+$C$41)-$C$7,IF(MF21-1&lt;=0,0,IF($C$39=Motors!$C$29,MAX(MAX(NX$8:NX21)*-1,NX21-$C$41),MAX(0,MAX(NX$8:NX21)*-1,NX21-$C$41))))</f>
        <v>9.3960228959508747</v>
      </c>
      <c r="NY22" s="261">
        <f>IF(PQ21=0,MIN('Drive Train'!$F$35-GI21*$C$26*'Drive Train'!$F$38,NY21+$C$41)-$C$7,IF(MG21-1&lt;=0,0,IF($C$39=Motors!$C$29,MAX(MAX(NY$8:NY21)*-1,NY21-$C$41),MAX(0,MAX(NY$8:NY21)*-1,NY21-$C$41))))</f>
        <v>9.3995977341313051</v>
      </c>
      <c r="NZ22" s="261">
        <f>IF(PR21=0,MIN('Drive Train'!$F$35-GJ21*$C$26*'Drive Train'!$F$38,NZ21+$C$41)-$C$7,IF(MH21-1&lt;=0,0,IF($C$39=Motors!$C$29,MAX(MAX(NZ$8:NZ21)*-1,NZ21-$C$41),MAX(0,MAX(NZ$8:NZ21)*-1,NZ21-$C$41))))</f>
        <v>9.3998433072410634</v>
      </c>
      <c r="OA22" s="261">
        <f>IF(PS21=0,MIN('Drive Train'!$F$35-GK21*$C$26*'Drive Train'!$F$38,OA21+$C$41)-$C$7,IF(MI21-1&lt;=0,0,IF($C$39=Motors!$C$29,MAX(MAX(OA$8:OA21)*-1,OA21-$C$41),MAX(0,MAX(OA$8:OA21)*-1,OA21-$C$41))))</f>
        <v>9.3997141107360154</v>
      </c>
      <c r="OB22" s="61">
        <f t="shared" si="212"/>
        <v>0.55999999999999994</v>
      </c>
      <c r="OC22" s="261">
        <f>'Drive Train'!$F$35-FQ22*$C$26*'Drive Train'!$F$38</f>
        <v>9.8942927071075122</v>
      </c>
      <c r="OD22" s="261">
        <f>'Drive Train'!$F$35-FR22*$C$26*'Drive Train'!$F$38</f>
        <v>9</v>
      </c>
      <c r="OE22" s="261">
        <f>'Drive Train'!$F$35-FS22*$C$26*'Drive Train'!$F$38</f>
        <v>9</v>
      </c>
      <c r="OF22" s="261">
        <f>'Drive Train'!$F$35-FT22*$C$26*'Drive Train'!$F$38</f>
        <v>9</v>
      </c>
      <c r="OG22" s="261">
        <f>'Drive Train'!$F$35-FU22*$C$26*'Drive Train'!$F$38</f>
        <v>9</v>
      </c>
      <c r="OH22" s="261">
        <f>'Drive Train'!$F$35-FV22*$C$26*'Drive Train'!$F$38</f>
        <v>9.0375194439731725</v>
      </c>
      <c r="OI22" s="261">
        <f>'Drive Train'!$F$35-FW22*$C$26*'Drive Train'!$F$38</f>
        <v>9.9319431091463795</v>
      </c>
      <c r="OJ22" s="261">
        <f>'Drive Train'!$F$35-FX22*$C$26*'Drive Train'!$F$38</f>
        <v>10.607023128747441</v>
      </c>
      <c r="OK22" s="261">
        <f>'Drive Train'!$F$35-FY22*$C$26*'Drive Train'!$F$38</f>
        <v>11.195486982282018</v>
      </c>
      <c r="OL22" s="261">
        <f>'Drive Train'!$F$35-FZ22*$C$26*'Drive Train'!$F$38</f>
        <v>11.639818763705673</v>
      </c>
      <c r="OM22" s="261">
        <f>'Drive Train'!$F$35-GA22*$C$26*'Drive Train'!$F$38</f>
        <v>11.923325074836816</v>
      </c>
      <c r="ON22" s="261">
        <f>'Drive Train'!$F$35-GB22*$C$26*'Drive Train'!$F$38</f>
        <v>10.7</v>
      </c>
      <c r="OO22" s="261">
        <f>'Drive Train'!$F$35-GC22*$C$26*'Drive Train'!$F$38</f>
        <v>10.36</v>
      </c>
      <c r="OP22" s="261">
        <f>'Drive Train'!$F$35-GD22*$C$26*'Drive Train'!$F$38</f>
        <v>10.02</v>
      </c>
      <c r="OQ22" s="261">
        <f>'Drive Train'!$F$35-GE22*$C$26*'Drive Train'!$F$38</f>
        <v>9.68</v>
      </c>
      <c r="OR22" s="261">
        <f>'Drive Train'!$F$35-GF22*$C$26*'Drive Train'!$F$38</f>
        <v>9.3911465106608496</v>
      </c>
      <c r="OS22" s="261">
        <f>'Drive Train'!$F$35-GG22*$C$26*'Drive Train'!$F$38</f>
        <v>9.8942927071075122</v>
      </c>
      <c r="OT22" s="261">
        <f>'Drive Train'!$F$35-GH22*$C$26*'Drive Train'!$F$38</f>
        <v>9.8802626681918095</v>
      </c>
      <c r="OU22" s="261">
        <f>'Drive Train'!$F$35-GI22*$C$26*'Drive Train'!$F$38</f>
        <v>9.8809350230035111</v>
      </c>
      <c r="OV22" s="261">
        <f>'Drive Train'!$F$35-GJ22*$C$26*'Drive Train'!$F$38</f>
        <v>9.8809813797581061</v>
      </c>
      <c r="OW22" s="261">
        <f>'Drive Train'!$F$35-GK22*$C$26*'Drive Train'!$F$38</f>
        <v>9.8809569886598982</v>
      </c>
      <c r="OX22" s="61">
        <f t="shared" si="213"/>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8">
        <f t="shared" si="214"/>
        <v>0.55999999999999994</v>
      </c>
      <c r="PU22" s="57">
        <f t="shared" si="215"/>
        <v>2.7295496010553562</v>
      </c>
      <c r="PV22" s="57">
        <f t="shared" si="216"/>
        <v>0.87857384939246674</v>
      </c>
      <c r="PW22" s="57">
        <f t="shared" si="217"/>
        <v>1.3144890132755944</v>
      </c>
      <c r="PX22" s="57">
        <f t="shared" si="218"/>
        <v>1.7270519759805456</v>
      </c>
      <c r="PY22" s="57">
        <f t="shared" si="219"/>
        <v>2.1097818992178468</v>
      </c>
      <c r="PZ22" s="57">
        <f t="shared" si="220"/>
        <v>2.4572198578910882</v>
      </c>
      <c r="QA22" s="57">
        <f t="shared" si="221"/>
        <v>2.7391283249576515</v>
      </c>
      <c r="QB22" s="57">
        <f t="shared" si="222"/>
        <v>2.6731260948810927</v>
      </c>
      <c r="QC22" s="57">
        <f t="shared" si="223"/>
        <v>2.6249156574570431</v>
      </c>
      <c r="QD22" s="57">
        <f t="shared" si="224"/>
        <v>2.5638841169322801</v>
      </c>
      <c r="QE22" s="57">
        <f t="shared" si="225"/>
        <v>2.4929025547499384</v>
      </c>
      <c r="QF22" s="57">
        <f t="shared" si="226"/>
        <v>1.2969246536855665</v>
      </c>
      <c r="QG22" s="57">
        <f t="shared" si="227"/>
        <v>1.5883618469364078</v>
      </c>
      <c r="QH22" s="57">
        <f t="shared" si="228"/>
        <v>1.8797990401872482</v>
      </c>
      <c r="QI22" s="57">
        <f t="shared" si="229"/>
        <v>2.1712362334380888</v>
      </c>
      <c r="QJ22" s="57">
        <f t="shared" si="230"/>
        <v>2.4624156625333309</v>
      </c>
      <c r="QK22" s="57">
        <f t="shared" si="231"/>
        <v>2.7295496010553562</v>
      </c>
      <c r="QL22" s="57">
        <f t="shared" si="232"/>
        <v>2.703313588097831</v>
      </c>
      <c r="QM22" s="57">
        <f t="shared" si="233"/>
        <v>2.7038422149694905</v>
      </c>
      <c r="QN22" s="57">
        <f t="shared" si="234"/>
        <v>2.7038785533629768</v>
      </c>
      <c r="QO22" s="57">
        <f t="shared" si="235"/>
        <v>2.7038594352696284</v>
      </c>
      <c r="QP22" s="61">
        <f t="shared" si="236"/>
        <v>0.55999999999999994</v>
      </c>
      <c r="QQ22" s="57">
        <f>MIN(FQ22,$C$16)*$C$17*1000/60/60/$C$25</f>
        <v>0.51821831687989828</v>
      </c>
      <c r="QR22" s="57">
        <f>MIN(FR22,$C$16)*$C$17*1000/60/60/$C$25</f>
        <v>0.70317162838191627</v>
      </c>
      <c r="QS22" s="57">
        <f>MIN(FS22,$C$16)*$C$17*1000/60/60/$C$25</f>
        <v>0.70317162838191627</v>
      </c>
      <c r="QT22" s="57">
        <f>MIN(FT22,$C$16)*$C$17*1000/60/60/$C$25</f>
        <v>0.70317162838191627</v>
      </c>
      <c r="QU22" s="57">
        <f>MIN(FU22,$C$16)*$C$17*1000/60/60/$C$25</f>
        <v>0.70317162838191627</v>
      </c>
      <c r="QV22" s="57">
        <f>MIN(FV22,$C$16)*$C$17*1000/60/60/$C$25</f>
        <v>0.69541203764232806</v>
      </c>
      <c r="QW22" s="57">
        <f>MIN(FW22,$C$16)*$C$17*1000/60/60/$C$25</f>
        <v>0.5104316420237498</v>
      </c>
      <c r="QX22" s="57">
        <f>MIN(FX22,$C$16)*$C$17*1000/60/60/$C$25</f>
        <v>0.37081484300287509</v>
      </c>
      <c r="QY22" s="57">
        <f>MIN(FY22,$C$16)*$C$17*1000/60/60/$C$25</f>
        <v>0.24911158237528516</v>
      </c>
      <c r="QZ22" s="57">
        <f>MIN(FZ22,$C$16)*$C$17*1000/60/60/$C$25</f>
        <v>0.15721702287954722</v>
      </c>
      <c r="RA22" s="57">
        <f>MIN(GA22,$C$16)*$C$17*1000/60/60/$C$25</f>
        <v>9.8583612745830801E-2</v>
      </c>
      <c r="RB22" s="57">
        <f>MIN(GB22,$C$16)*$C$17*1000/60/60/$C$25</f>
        <v>0.35158581419095813</v>
      </c>
      <c r="RC22" s="57">
        <f>MIN(GC22,$C$16)*$C$17*1000/60/60/$C$25</f>
        <v>0.4219029770291497</v>
      </c>
      <c r="RD22" s="57">
        <f>MIN(GD22,$C$16)*$C$17*1000/60/60/$C$25</f>
        <v>0.49222013986734142</v>
      </c>
      <c r="RE22" s="57">
        <f>MIN(GE22,$C$16)*$C$17*1000/60/60/$C$25</f>
        <v>0.56253730270553304</v>
      </c>
      <c r="RF22" s="57">
        <f>MIN(GF22,$C$16)*$C$17*1000/60/60/$C$25</f>
        <v>0.62227659048859441</v>
      </c>
      <c r="RG22" s="57">
        <f>MIN(GG22,$C$16)*$C$17*1000/60/60/$C$25</f>
        <v>0.51821831687989828</v>
      </c>
      <c r="RH22" s="57">
        <f>MIN(GH22,$C$16)*$C$17*1000/60/60/$C$25</f>
        <v>0.52111994197125611</v>
      </c>
      <c r="RI22" s="57">
        <f>MIN(GI22,$C$16)*$C$17*1000/60/60/$C$25</f>
        <v>0.52098088878661053</v>
      </c>
      <c r="RJ22" s="57">
        <f>MIN(GJ22,$C$16)*$C$17*1000/60/60/$C$25</f>
        <v>0.52097130150584126</v>
      </c>
      <c r="RK22" s="57">
        <f>MIN(GK22,$C$16)*$C$17*1000/60/60/$C$25</f>
        <v>0.52097634595532494</v>
      </c>
      <c r="RL22" s="148">
        <f t="shared" si="237"/>
        <v>0.55999999999999994</v>
      </c>
    </row>
    <row r="23" spans="1:480" x14ac:dyDescent="0.2">
      <c r="B23" s="3" t="s">
        <v>55</v>
      </c>
      <c r="C23" s="48">
        <f>SUM('Drive Train'!F25:F26)*0.4536</f>
        <v>64.864800000000002</v>
      </c>
      <c r="D23" s="5"/>
      <c r="E23" s="6"/>
      <c r="P23" s="5"/>
      <c r="R23" s="63">
        <f t="shared" si="113"/>
        <v>0.6</v>
      </c>
      <c r="S23" s="2">
        <f>NG23/'Drive Train'!$F$35</f>
        <v>0.78341070218608966</v>
      </c>
      <c r="T23" s="2">
        <f>NH23/'Drive Train'!$F$35</f>
        <v>0.71129032258064517</v>
      </c>
      <c r="U23" s="2">
        <f>NI23/'Drive Train'!$F$35</f>
        <v>0.71129032258064517</v>
      </c>
      <c r="V23" s="2">
        <f>NJ23/'Drive Train'!$F$35</f>
        <v>0.71129032258064517</v>
      </c>
      <c r="W23" s="2">
        <f>NK23/'Drive Train'!$F$35</f>
        <v>0.71129032258064517</v>
      </c>
      <c r="X23" s="2">
        <f>NL23/'Drive Train'!$F$35</f>
        <v>0.71431608419138493</v>
      </c>
      <c r="Y23" s="2">
        <f>NM23/'Drive Train'!$F$35</f>
        <v>0.78644702493115959</v>
      </c>
      <c r="Z23" s="2">
        <f>NN23/'Drive Train'!$F$35</f>
        <v>0.84088896199576135</v>
      </c>
      <c r="AA23" s="2">
        <f>NO23/'Drive Train'!$F$35</f>
        <v>0.88834572437758208</v>
      </c>
      <c r="AB23" s="2">
        <f>NP23/'Drive Train'!$F$35</f>
        <v>0.92417893255690908</v>
      </c>
      <c r="AC23" s="2">
        <f>NQ23/'Drive Train'!$F$35</f>
        <v>0.94704234474490456</v>
      </c>
      <c r="AD23" s="2">
        <f>NR23/'Drive Train'!$F$35</f>
        <v>0.84838709677419344</v>
      </c>
      <c r="AE23" s="2">
        <f>NS23/'Drive Train'!$F$35</f>
        <v>0.82096774193548383</v>
      </c>
      <c r="AF23" s="2">
        <f>NT23/'Drive Train'!$F$35</f>
        <v>0.79354838709677411</v>
      </c>
      <c r="AG23" s="2">
        <f>NU23/'Drive Train'!$F$35</f>
        <v>0.7661290322580645</v>
      </c>
      <c r="AH23" s="2">
        <f>NV23/'Drive Train'!$F$35</f>
        <v>0.74283439602103629</v>
      </c>
      <c r="AI23" s="2">
        <f>NW23/'Drive Train'!$F$35</f>
        <v>0.78341070218608966</v>
      </c>
      <c r="AJ23" s="2">
        <f>NX23/'Drive Train'!$F$35</f>
        <v>0.78227924743482335</v>
      </c>
      <c r="AK23" s="2">
        <f>NY23/'Drive Train'!$F$35</f>
        <v>0.7823334695970573</v>
      </c>
      <c r="AL23" s="2">
        <f>NZ23/'Drive Train'!$F$35</f>
        <v>0.7823372080450085</v>
      </c>
      <c r="AM23" s="2">
        <f>OA23/'Drive Train'!$F$35</f>
        <v>0.78233524102095953</v>
      </c>
      <c r="AN23" s="61">
        <f t="shared" si="114"/>
        <v>0.6</v>
      </c>
      <c r="AO23" s="46">
        <f>LO23*12*60/(PI() * 'Drive Train'!$F$15)/S$6*ABS(S23)</f>
        <v>2784.9832780377337</v>
      </c>
      <c r="AP23" s="46">
        <f>LP23*12*60/(PI() * 'Drive Train'!$F$15)/T$6*ABS(T23)</f>
        <v>254.13501437023714</v>
      </c>
      <c r="AQ23" s="46">
        <f>LQ23*12*60/(PI() * 'Drive Train'!$F$15)/U$6*ABS(U23)</f>
        <v>572.63870994514241</v>
      </c>
      <c r="AR23" s="46">
        <f>LR23*12*60/(PI() * 'Drive Train'!$F$15)/V$6*ABS(V23)</f>
        <v>997.65702279699269</v>
      </c>
      <c r="AS23" s="46">
        <f>LS23*12*60/(PI() * 'Drive Train'!$F$15)/W$6*ABS(W23)</f>
        <v>1506.4799631074266</v>
      </c>
      <c r="AT23" s="46">
        <f>LT23*12*60/(PI() * 'Drive Train'!$F$15)/X$6*ABS(X23)</f>
        <v>2079.9153128825596</v>
      </c>
      <c r="AU23" s="46">
        <f>LU23*12*60/(PI() * 'Drive Train'!$F$15)/Y$6*ABS(Y23)</f>
        <v>2814.3181482358686</v>
      </c>
      <c r="AV23" s="46">
        <f>LV23*12*60/(PI() * 'Drive Train'!$F$15)/Z$6*ABS(Z23)</f>
        <v>3302.1965582059779</v>
      </c>
      <c r="AW23" s="46">
        <f>LW23*12*60/(PI() * 'Drive Train'!$F$15)/AA$6*ABS(AA23)</f>
        <v>3722.845702497094</v>
      </c>
      <c r="AX23" s="46">
        <f>LX23*12*60/(PI() * 'Drive Train'!$F$15)/AB$6*ABS(AB23)</f>
        <v>4030.9893295786442</v>
      </c>
      <c r="AY23" s="46">
        <f>LY23*12*60/(PI() * 'Drive Train'!$F$15)/AC$6*ABS(AC23)</f>
        <v>4221.3995410112693</v>
      </c>
      <c r="AZ23" s="46">
        <f>LZ23*12*60/(PI() * 'Drive Train'!$F$15)/AD$6*ABS(AD23)</f>
        <v>1486.0947604635082</v>
      </c>
      <c r="BA23" s="46">
        <f>MA23*12*60/(PI() * 'Drive Train'!$F$15)/AE$6*ABS(AE23)</f>
        <v>1761.2185125788624</v>
      </c>
      <c r="BB23" s="46">
        <f>MB23*12*60/(PI() * 'Drive Train'!$F$15)/AF$6*ABS(AF23)</f>
        <v>2014.7563773792726</v>
      </c>
      <c r="BC23" s="46">
        <f>MC23*12*60/(PI() * 'Drive Train'!$F$15)/AG$6*ABS(AG23)</f>
        <v>2246.7083548647402</v>
      </c>
      <c r="BD23" s="46">
        <f>MD23*12*60/(PI() * 'Drive Train'!$F$15)/AH$6*ABS(AH23)</f>
        <v>2466.8758303610057</v>
      </c>
      <c r="BE23" s="46">
        <f>ME23*12*60/(PI() * 'Drive Train'!$F$15)/AI$6*ABS(AI23)</f>
        <v>2784.9832780377337</v>
      </c>
      <c r="BF23" s="46">
        <f>MF23*12*60/(PI() * 'Drive Train'!$F$15)/AJ$6*ABS(AJ23)</f>
        <v>2774.5834137639731</v>
      </c>
      <c r="BG23" s="46">
        <f>MG23*12*60/(PI() * 'Drive Train'!$F$15)/AK$6*ABS(AK23)</f>
        <v>2775.4432941309096</v>
      </c>
      <c r="BH23" s="46">
        <f>MH23*12*60/(PI() * 'Drive Train'!$F$15)/AL$6*ABS(AL23)</f>
        <v>2775.5024445009003</v>
      </c>
      <c r="BI23" s="46">
        <f>MI23*12*60/(PI() * 'Drive Train'!$F$15)/AM$6*ABS(AM23)</f>
        <v>2775.4713240739256</v>
      </c>
      <c r="BJ23" s="61">
        <f t="shared" si="62"/>
        <v>0.6</v>
      </c>
      <c r="BK23" s="2">
        <f>IF(OR(KS22=1,AND($C$39=Motors!$C$31,OY22=1)),0,IF(NG23=0,-(CG22+$C$15)/($C$14-$C$15)*$C$12,($C$11*S23-AO23)/($C$11*S23)*$C$12*S23))</f>
        <v>0.66938945272887584</v>
      </c>
      <c r="BL23" s="2">
        <f>IF(OR(KT22=1,AND($C$39=Motors!$C$31,OZ22=1)),0,IF(NH23=0,-(CH22+$C$15)/($C$14-$C$15)*$C$12,($C$11*T23-AP23)/($C$11*T23)*$C$12*T23))</f>
        <v>1.6030073440720927</v>
      </c>
      <c r="BM23" s="2">
        <f>IF(OR(KU22=1,AND($C$39=Motors!$C$31,PA22=1)),0,IF(NI23=0,-(CI22+$C$15)/($C$14-$C$15)*$C$12,($C$11*U23-AQ23)/($C$11*U23)*$C$12*U23))</f>
        <v>1.4636390865518745</v>
      </c>
      <c r="BN23" s="2">
        <f>IF(OR(KV22=1,AND($C$39=Motors!$C$31,PB22=1)),0,IF(NJ23=0,-(CJ22+$C$15)/($C$14-$C$15)*$C$12,($C$11*V23-AR23)/($C$11*V23)*$C$12*V23))</f>
        <v>1.2776630288190851</v>
      </c>
      <c r="BO23" s="2">
        <f>IF(OR(KW22=1,AND($C$39=Motors!$C$31,PC22=1)),0,IF(NK23=0,-(CK22+$C$15)/($C$14-$C$15)*$C$12,($C$11*W23-AS23)/($C$11*W23)*$C$12*W23))</f>
        <v>1.0550164235752169</v>
      </c>
      <c r="BP23" s="2">
        <f>IF(OR(KX22=1,AND($C$39=Motors!$C$31,PD22=1)),0,IF(NL23=0,-(CL22+$C$15)/($C$14-$C$15)*$C$12,($C$11*X23-AT23)/($C$11*X23)*$C$12*X23))</f>
        <v>0.81138933100987987</v>
      </c>
      <c r="BQ23" s="2">
        <f>IF(OR(KY22=1,AND($C$39=Motors!$C$31,PE22=1)),0,IF(NM23=0,-(CM22+$C$15)/($C$14-$C$15)*$C$12,($C$11*Y23-AU23)/($C$11*Y23)*$C$12*Y23))</f>
        <v>0.66387087654991028</v>
      </c>
      <c r="BR23" s="2">
        <f>IF(OR(KZ22=1,AND($C$39=Motors!$C$31,PF22=1)),0,IF(NN23=0,-(CN22+$C$15)/($C$14-$C$15)*$C$12,($C$11*Z23-AV23)/($C$11*Z23)*$C$12*Z23))</f>
        <v>0.58159407692886633</v>
      </c>
      <c r="BS23" s="2">
        <f>IF(OR(LA22=1,AND($C$39=Motors!$C$31,PG22=1)),0,IF(NO23=0,-(CO22+$C$15)/($C$14-$C$15)*$C$12,($C$11*AA23-AW23)/($C$11*AA23)*$C$12*AA23))</f>
        <v>0.51190064179161243</v>
      </c>
      <c r="BT23" s="2">
        <f>IF(OR(LB22=1,AND($C$39=Motors!$C$31,PH22=1)),0,IF(NP23=0,-(CP22+$C$15)/($C$14-$C$15)*$C$12,($C$11*AB23-AX23)/($C$11*AB23)*$C$12*AB23))</f>
        <v>0.46342369052251553</v>
      </c>
      <c r="BU23" s="2">
        <f>IF(OR(LC22=1,AND($C$39=Motors!$C$31,PI22=1)),0,IF(NQ23=0,-(CQ22+$C$15)/($C$14-$C$15)*$C$12,($C$11*AC23-AY23)/($C$11*AC23)*$C$12*AC23))</f>
        <v>0.43520636170422233</v>
      </c>
      <c r="BV23" s="2">
        <f>IF(OR(LD22=1,AND($C$39=Motors!$C$31,PJ22=1)),0,IF(NR23=0,-(CR22+$C$15)/($C$14-$C$15)*$C$12,($C$11*AD23-AZ23)/($C$11*AD23)*$C$12*AD23))</f>
        <v>1.394339640613014</v>
      </c>
      <c r="BW23" s="2">
        <f>IF(OR(LE22=1,AND($C$39=Motors!$C$31,PK22=1)),0,IF(NS23=0,-(CS22+$C$15)/($C$14-$C$15)*$C$12,($C$11*AE23-BA23)/($C$11*AE23)*$C$12*AE23))</f>
        <v>1.2078725808905661</v>
      </c>
      <c r="BX23" s="2">
        <f>IF(OR(LF22=1,AND($C$39=Motors!$C$31,PL22=1)),0,IF(NT23=0,-(CT22+$C$15)/($C$14-$C$15)*$C$12,($C$11*AF23-BB23)/($C$11*AF23)*$C$12*AF23))</f>
        <v>1.0308508982356628</v>
      </c>
      <c r="BY23" s="2">
        <f>IF(OR(LG22=1,AND($C$39=Motors!$C$31,PM22=1)),0,IF(NU23=0,-(CU22+$C$15)/($C$14-$C$15)*$C$12,($C$11*AG23-BC23)/($C$11*AG23)*$C$12*AG23))</f>
        <v>0.8632745926483042</v>
      </c>
      <c r="BZ23" s="2">
        <f>IF(OR(LH22=1,AND($C$39=Motors!$C$31,PN22=1)),0,IF(NV23=0,-(CV22+$C$15)/($C$14-$C$15)*$C$12,($C$11*AH23-BD23)/($C$11*AH23)*$C$12*AH23))</f>
        <v>0.71079542545771857</v>
      </c>
      <c r="CA23" s="2">
        <f>IF(OR(LI22=1,AND($C$39=Motors!$C$31,PO22=1)),0,IF(NW23=0,-(CW22+$C$15)/($C$14-$C$15)*$C$12,($C$11*AI23-BE23)/($C$11*AI23)*$C$12*AI23))</f>
        <v>0.66938945272887584</v>
      </c>
      <c r="CB23" s="2">
        <f>IF(OR(LJ22=1,AND($C$39=Motors!$C$31,PP22=1)),0,IF(NX23=0,-(CX22+$C$15)/($C$14-$C$15)*$C$12,($C$11*AJ23-BF23)/($C$11*AJ23)*$C$12*AJ23))</f>
        <v>0.67121333483129819</v>
      </c>
      <c r="CC23" s="2">
        <f>IF(OR(LK22=1,AND($C$39=Motors!$C$31,PQ22=1)),0,IF(NY23=0,-(CY22+$C$15)/($C$14-$C$15)*$C$12,($C$11*AK23-BG23)/($C$11*AK23)*$C$12*AK23))</f>
        <v>0.67096775078256221</v>
      </c>
      <c r="CD23" s="2">
        <f>IF(OR(LL22=1,AND($C$39=Motors!$C$31,PR22=1)),0,IF(NZ23=0,-(CZ22+$C$15)/($C$14-$C$15)*$C$12,($C$11*AL23-BH23)/($C$11*AL23)*$C$12*AL23))</f>
        <v>0.67095087790414509</v>
      </c>
      <c r="CE23" s="2">
        <f>IF(OR(LM22=1,AND($C$39=Motors!$C$31,PS22=1)),0,IF(OA23=0,-(DA22+$C$15)/($C$14-$C$15)*$C$12,($C$11*AM23-BI23)/($C$11*AM23)*$C$12*AM23))</f>
        <v>0.67095975479959857</v>
      </c>
      <c r="CF23" s="61">
        <f t="shared" si="64"/>
        <v>0.6</v>
      </c>
      <c r="CG23" s="57">
        <f>IF(AND(KS22=1,OY22=1),0,ABS(BK23/$C$12*($C$14-$C$15)+$C$15) *'Drive Train'!$AA$48 + CG22*(1-'Drive Train'!$AA$48))</f>
        <v>39.038787279187495</v>
      </c>
      <c r="CH23" s="57">
        <f>IF(AND(KT22=1,OZ22=1),0,ABS(BL23/$C$12*($C$14-$C$15)+$C$15) *'Drive Train'!$AA$48 + CH22*(1-'Drive Train'!$AA$48))</f>
        <v>89.652563355019794</v>
      </c>
      <c r="CI23" s="57">
        <f>IF(AND(KU22=1,PA22=1),0,ABS(BM23/$C$12*($C$14-$C$15)+$C$15) *'Drive Train'!$AA$48 + CI22*(1-'Drive Train'!$AA$48))</f>
        <v>82.097059284656936</v>
      </c>
      <c r="CJ23" s="57">
        <f>IF(AND(KV22=1,PB22=1),0,ABS(BN23/$C$12*($C$14-$C$15)+$C$15) *'Drive Train'!$AA$48 + CJ22*(1-'Drive Train'!$AA$48))</f>
        <v>72.014829039464416</v>
      </c>
      <c r="CK23" s="57">
        <f>IF(AND(KW22=1,PC22=1),0,ABS(BO23/$C$12*($C$14-$C$15)+$C$15) *'Drive Train'!$AA$48 + CK22*(1-'Drive Train'!$AA$48))</f>
        <v>59.944596103327719</v>
      </c>
      <c r="CL23" s="57">
        <f>IF(AND(KX22=1,PD22=1),0,ABS(BP23/$C$12*($C$14-$C$15)+$C$15) *'Drive Train'!$AA$48 + CL22*(1-'Drive Train'!$AA$48))</f>
        <v>46.736958135542729</v>
      </c>
      <c r="CM23" s="57">
        <f>IF(AND(KY22=1,PE22=1),0,ABS(BQ23/$C$12*($C$14-$C$15)+$C$15) *'Drive Train'!$AA$48 + CM22*(1-'Drive Train'!$AA$48))</f>
        <v>38.739611372674254</v>
      </c>
      <c r="CN23" s="57">
        <f>IF(AND(KZ22=1,PF22=1),0,ABS(BR23/$C$12*($C$14-$C$15)+$C$15) *'Drive Train'!$AA$48 + CN22*(1-'Drive Train'!$AA$48))</f>
        <v>34.279178950728792</v>
      </c>
      <c r="CO23" s="57">
        <f>IF(AND(LA22=1,PG22=1),0,ABS(BS23/$C$12*($C$14-$C$15)+$C$15) *'Drive Train'!$AA$48 + CO22*(1-'Drive Train'!$AA$48))</f>
        <v>30.500922393415507</v>
      </c>
      <c r="CP23" s="57">
        <f>IF(AND(LB22=1,PH22=1),0,ABS(BT23/$C$12*($C$14-$C$15)+$C$15) *'Drive Train'!$AA$48 + CP22*(1-'Drive Train'!$AA$48))</f>
        <v>27.872864834618028</v>
      </c>
      <c r="CQ23" s="57">
        <f>IF(AND(LC22=1,PI22=1),0,ABS(BU23/$C$12*($C$14-$C$15)+$C$15) *'Drive Train'!$AA$48 + CQ22*(1-'Drive Train'!$AA$48))</f>
        <v>26.343132408204841</v>
      </c>
      <c r="CR23" s="57">
        <f>IF(AND(LD22=1,PJ22=1),0,ABS(BV23/$C$12*($C$14-$C$15)+$C$15) *'Drive Train'!$AA$48 + CR22*(1-'Drive Train'!$AA$48))</f>
        <v>78.34016187357328</v>
      </c>
      <c r="CS23" s="57">
        <f>IF(AND(LE22=1,PK22=1),0,ABS(BW23/$C$12*($C$14-$C$15)+$C$15) *'Drive Train'!$AA$48 + CS22*(1-'Drive Train'!$AA$48))</f>
        <v>68.231313174527401</v>
      </c>
      <c r="CT23" s="57">
        <f>IF(AND(LF22=1,PL22=1),0,ABS(BX23/$C$12*($C$14-$C$15)+$C$15) *'Drive Train'!$AA$48 + CT22*(1-'Drive Train'!$AA$48))</f>
        <v>58.634522143057609</v>
      </c>
      <c r="CU23" s="57">
        <f>IF(AND(LG22=1,PM22=1),0,ABS(BY23/$C$12*($C$14-$C$15)+$C$15) *'Drive Train'!$AA$48 + CU22*(1-'Drive Train'!$AA$48))</f>
        <v>49.549788779163897</v>
      </c>
      <c r="CV23" s="57">
        <f>IF(AND(LH22=1,PN22=1),0,ABS(BZ23/$C$12*($C$14-$C$15)+$C$15) *'Drive Train'!$AA$48 + CV22*(1-'Drive Train'!$AA$48))</f>
        <v>41.283509291620774</v>
      </c>
      <c r="CW23" s="57">
        <f>IF(AND(LI22=1,PO22=1),0,ABS(CA23/$C$12*($C$14-$C$15)+$C$15) *'Drive Train'!$AA$48 + CW22*(1-'Drive Train'!$AA$48))</f>
        <v>39.038787279187495</v>
      </c>
      <c r="CX23" s="57">
        <f>IF(AND(LJ22=1,PP22=1),0,ABS(CB23/$C$12*($C$14-$C$15)+$C$15) *'Drive Train'!$AA$48 + CX22*(1-'Drive Train'!$AA$48))</f>
        <v>39.137664519198296</v>
      </c>
      <c r="CY23" s="57">
        <f>IF(AND(LK22=1,PQ22=1),0,ABS(CC23/$C$12*($C$14-$C$15)+$C$15) *'Drive Train'!$AA$48 + CY22*(1-'Drive Train'!$AA$48))</f>
        <v>39.124350789710277</v>
      </c>
      <c r="CZ23" s="57">
        <f>IF(AND(LL22=1,PR22=1),0,ABS(CD23/$C$12*($C$14-$C$15)+$C$15) *'Drive Train'!$AA$48 + CZ22*(1-'Drive Train'!$AA$48))</f>
        <v>39.123436068497369</v>
      </c>
      <c r="DA23" s="57">
        <f>IF(AND(LM22=1,PS22=1),0,ABS(CE23/$C$12*($C$14-$C$15)+$C$15) *'Drive Train'!$AA$48 + DA22*(1-'Drive Train'!$AA$48))</f>
        <v>39.123917307345614</v>
      </c>
      <c r="DB23" s="61">
        <f t="shared" si="115"/>
        <v>0.6</v>
      </c>
      <c r="DC23" s="57">
        <f t="shared" si="65"/>
        <v>39.038787279187495</v>
      </c>
      <c r="DD23" s="57">
        <f t="shared" si="66"/>
        <v>50</v>
      </c>
      <c r="DE23" s="57">
        <f t="shared" si="67"/>
        <v>50</v>
      </c>
      <c r="DF23" s="57">
        <f t="shared" si="68"/>
        <v>50</v>
      </c>
      <c r="DG23" s="57">
        <f t="shared" si="69"/>
        <v>50</v>
      </c>
      <c r="DH23" s="57">
        <f t="shared" si="70"/>
        <v>46.736958135542729</v>
      </c>
      <c r="DI23" s="57">
        <f t="shared" si="71"/>
        <v>38.739611372674254</v>
      </c>
      <c r="DJ23" s="57">
        <f t="shared" si="72"/>
        <v>34.279178950728792</v>
      </c>
      <c r="DK23" s="57">
        <f t="shared" si="73"/>
        <v>30.500922393415507</v>
      </c>
      <c r="DL23" s="57">
        <f t="shared" si="74"/>
        <v>27.872864834618028</v>
      </c>
      <c r="DM23" s="57">
        <f t="shared" si="75"/>
        <v>26.343132408204841</v>
      </c>
      <c r="DN23" s="57">
        <f t="shared" si="76"/>
        <v>25</v>
      </c>
      <c r="DO23" s="57">
        <f t="shared" si="77"/>
        <v>30</v>
      </c>
      <c r="DP23" s="57">
        <f t="shared" si="78"/>
        <v>35</v>
      </c>
      <c r="DQ23" s="57">
        <f t="shared" si="79"/>
        <v>40</v>
      </c>
      <c r="DR23" s="57">
        <f t="shared" si="80"/>
        <v>41.283509291620774</v>
      </c>
      <c r="DS23" s="57">
        <f t="shared" si="81"/>
        <v>39.038787279187495</v>
      </c>
      <c r="DT23" s="57">
        <f t="shared" si="82"/>
        <v>39.137664519198296</v>
      </c>
      <c r="DU23" s="57">
        <f t="shared" si="83"/>
        <v>39.124350789710277</v>
      </c>
      <c r="DV23" s="57">
        <f t="shared" si="84"/>
        <v>39.123436068497369</v>
      </c>
      <c r="DW23" s="57">
        <f t="shared" si="85"/>
        <v>39.123917307345614</v>
      </c>
      <c r="DX23" s="61">
        <f t="shared" si="116"/>
        <v>0.6</v>
      </c>
      <c r="DY23" s="2">
        <f>IF(OY23=0,($C$23/0.4536*IF(ISNA(MK22),'Drive Train'!$F$16,'Drive Train'!$F$17)*4.448*$C$24/$C$26*$C$25*S$6)*SIGN(BK23),BK23)</f>
        <v>0.89350858180984372</v>
      </c>
      <c r="DZ23" s="2">
        <f>IF(OZ23=0,($C$23/0.4536*IF(ISNA(ML22),'Drive Train'!$F$16,'Drive Train'!$F$17)*4.448*$C$24/$C$26*$C$25*T$6)*SIGN(BL23),BL23)</f>
        <v>3.1911020778922987</v>
      </c>
      <c r="EA23" s="2">
        <f>IF(PA23=0,($C$23/0.4536*IF(ISNA(MM22),'Drive Train'!$F$16,'Drive Train'!$F$17)*4.448*$C$24/$C$26*$C$25*U$6)*SIGN(BM23),BM23)</f>
        <v>2.1014574659290748</v>
      </c>
      <c r="EB23" s="2">
        <f>IF(PB23=0,($C$23/0.4536*IF(ISNA(MN22),'Drive Train'!$F$16,'Drive Train'!$F$17)*4.448*$C$24/$C$26*$C$25*V$6)*SIGN(BN23),BN23)</f>
        <v>1.5665410200562195</v>
      </c>
      <c r="EC23" s="2">
        <f>IF(PC23=0,($C$23/0.4536*IF(ISNA(MO22),'Drive Train'!$F$16,'Drive Train'!$F$17)*4.448*$C$24/$C$26*$C$25*W$6)*SIGN(BO23),BO23)</f>
        <v>1.248692117436117</v>
      </c>
      <c r="ED23" s="2">
        <f>IF(PD23=0,($C$23/0.4536*IF(ISNA(MP22),'Drive Train'!$F$16,'Drive Train'!$F$17)*4.448*$C$24/$C$26*$C$25*X$6)*SIGN(BP23),BP23)</f>
        <v>1.0380693506396637</v>
      </c>
      <c r="EE23" s="2">
        <f>IF(PE23=0,($C$23/0.4536*IF(ISNA(MQ22),'Drive Train'!$F$16,'Drive Train'!$F$17)*4.448*$C$24/$C$26*$C$25*Y$6)*SIGN(BQ23),BQ23)</f>
        <v>0.88824490827929981</v>
      </c>
      <c r="EF23" s="2">
        <f>IF(PF23=0,($C$23/0.4536*IF(ISNA(MR22),'Drive Train'!$F$16,'Drive Train'!$F$17)*4.448*$C$24/$C$26*$C$25*Z$6)*SIGN(BR23),BR23)</f>
        <v>0.77621401894677544</v>
      </c>
      <c r="EG23" s="2">
        <f>IF(PG23=0,($C$23/0.4536*IF(ISNA(MS22),'Drive Train'!$F$16,'Drive Train'!$F$17)*4.448*$C$24/$C$26*$C$25*AA$6)*SIGN(BS23),BS23)</f>
        <v>0.68927804882473664</v>
      </c>
      <c r="EH23" s="2">
        <f>IF(PH23=0,($C$23/0.4536*IF(ISNA(MT22),'Drive Train'!$F$16,'Drive Train'!$F$17)*4.448*$C$24/$C$26*$C$25*AB$6)*SIGN(BT23),BT23)</f>
        <v>0.61985436045389986</v>
      </c>
      <c r="EI23" s="2">
        <f>IF(PI23=0,($C$23/0.4536*IF(ISNA(MU22),'Drive Train'!$F$16,'Drive Train'!$F$17)*4.448*$C$24/$C$26*$C$25*AC$6)*SIGN(BU23),BU23)</f>
        <v>0.56313566080452337</v>
      </c>
      <c r="EJ23" s="2">
        <f>IF(PJ23=0,($C$23/0.4536*IF(ISNA(MV22),'Drive Train'!$F$16,'Drive Train'!$F$17)*4.448*$C$24/$C$26*$C$25*AD$6)*SIGN(BV23),BV23)</f>
        <v>0.89350858180984372</v>
      </c>
      <c r="EK23" s="2">
        <f>IF(PK23=0,($C$23/0.4536*IF(ISNA(MW22),'Drive Train'!$F$16,'Drive Train'!$F$17)*4.448*$C$24/$C$26*$C$25*AE$6)*SIGN(BW23),BW23)</f>
        <v>0.89350858180984372</v>
      </c>
      <c r="EL23" s="2">
        <f>IF(PL23=0,($C$23/0.4536*IF(ISNA(MX22),'Drive Train'!$F$16,'Drive Train'!$F$17)*4.448*$C$24/$C$26*$C$25*AF$6)*SIGN(BX23),BX23)</f>
        <v>0.89350858180984372</v>
      </c>
      <c r="EM23" s="2">
        <f>IF(PM23=0,($C$23/0.4536*IF(ISNA(MY22),'Drive Train'!$F$16,'Drive Train'!$F$17)*4.448*$C$24/$C$26*$C$25*AG$6)*SIGN(BY23),BY23)</f>
        <v>0.89350858180984372</v>
      </c>
      <c r="EN23" s="2">
        <f>IF(PN23=0,($C$23/0.4536*IF(ISNA(MZ22),'Drive Train'!$F$16,'Drive Train'!$F$17)*4.448*$C$24/$C$26*$C$25*AH$6)*SIGN(BZ23),BZ23)</f>
        <v>0.89350858180984372</v>
      </c>
      <c r="EO23" s="2">
        <f>IF(PO23=0,($C$23/0.4536*IF(ISNA(NA22),'Drive Train'!$F$16,'Drive Train'!$F$17)*4.448*$C$24/$C$26*$C$25*AI$6)*SIGN(CA23),CA23)</f>
        <v>0.89350858180984372</v>
      </c>
      <c r="EP23" s="2">
        <f>IF(PP23=0,($C$23/0.4536*IF(ISNA(NB22),'Drive Train'!$F$16,'Drive Train'!$F$17)*4.448*$C$24/$C$26*$C$25*AJ$6)*SIGN(CB23),CB23)</f>
        <v>0.89350858180984372</v>
      </c>
      <c r="EQ23" s="2">
        <f>IF(PQ23=0,($C$23/0.4536*IF(ISNA(NC22),'Drive Train'!$F$16,'Drive Train'!$F$17)*4.448*$C$24/$C$26*$C$25*AK$6)*SIGN(CC23),CC23)</f>
        <v>0.89350858180984372</v>
      </c>
      <c r="ER23" s="2">
        <f>IF(PR23=0,($C$23/0.4536*IF(ISNA(ND22),'Drive Train'!$F$16,'Drive Train'!$F$17)*4.448*$C$24/$C$26*$C$25*AL$6)*SIGN(CD23),CD23)</f>
        <v>0.89350858180984372</v>
      </c>
      <c r="ES23" s="2">
        <f>IF(PS23=0,($C$23/0.4536*IF(ISNA(NE22),'Drive Train'!$F$16,'Drive Train'!$F$17)*4.448*$C$24/$C$26*$C$25*AM$6)*SIGN(CE23),CE23)</f>
        <v>0.89350858180984372</v>
      </c>
      <c r="ET23" s="61">
        <f t="shared" si="87"/>
        <v>0.6</v>
      </c>
      <c r="EU23" s="260">
        <f>MAX(MIN(IF(AND(OY22=1,NG23&lt;0),-1,1)*(DC23-$C$15)/($C$14-$C$15)*$C$12-$C$33*LO23/AO$6 -  OY22*$C$33,DY22),MAX(EU$8:EU22)*-1)</f>
        <v>0.34283561363663889</v>
      </c>
      <c r="EV23" s="260">
        <f>MAX(MIN(IF(AND(OZ22=1,NH23&lt;0),-1,1)*(DD23-$C$15)/($C$14-$C$15)*$C$12-$C$33*LP23/AP$6 -  OZ22*$C$33,DZ22),MAX(EV$8:EV22)*-1)</f>
        <v>0.83875909957796002</v>
      </c>
      <c r="EW23" s="260">
        <f>MAX(MIN(IF(AND(PA22=1,NI23&lt;0),-1,1)*(DE23-$C$15)/($C$14-$C$15)*$C$12-$C$33*LQ23/AQ$6 -  PA22*$C$33,EA22),MAX(EW$8:EW22)*-1)</f>
        <v>0.79762620448064392</v>
      </c>
      <c r="EX23" s="260">
        <f>MAX(MIN(IF(AND(PB22=1,NJ23&lt;0),-1,1)*(DF23-$C$15)/($C$14-$C$15)*$C$12-$C$33*LR23/AR$6 -  PB22*$C$33,EB22),MAX(EX$8:EX22)*-1)</f>
        <v>0.7427375676457787</v>
      </c>
      <c r="EY23" s="260">
        <f>MAX(MIN(IF(AND(PC22=1,NK23&lt;0),-1,1)*(DG23-$C$15)/($C$14-$C$15)*$C$12-$C$33*LS23/AS$6 -  PC22*$C$33,EC22),MAX(EY$8:EY22)*-1)</f>
        <v>0.67702605183708742</v>
      </c>
      <c r="EZ23" s="260">
        <f>MAX(MIN(IF(AND(PD22=1,NL23&lt;0),-1,1)*(DH23-$C$15)/($C$14-$C$15)*$C$12-$C$33*LT23/AT$6 -  PD22*$C$33,ED22),MAX(EZ$8:EZ22)*-1)</f>
        <v>0.54391819314690526</v>
      </c>
      <c r="FA23" s="260">
        <f>MAX(MIN(IF(AND(PE22=1,NM23&lt;0),-1,1)*(DI23-$C$15)/($C$14-$C$15)*$C$12-$C$33*LU23/AU$6 -  PE22*$C$33,EE22),MAX(FA$8:FA22)*-1)</f>
        <v>0.3351514129853379</v>
      </c>
      <c r="FB23" s="260">
        <f>MAX(MIN(IF(AND(PF22=1,NN23&lt;0),-1,1)*(DJ23-$C$15)/($C$14-$C$15)*$C$12-$C$33*LV23/AV$6 -  PF22*$C$33,EF22),MAX(FB$8:FB22)*-1)</f>
        <v>0.22086099612951698</v>
      </c>
      <c r="FC23" s="260">
        <f>MAX(MIN(IF(AND(PG22=1,NO23&lt;0),-1,1)*(DK23-$C$15)/($C$14-$C$15)*$C$12-$C$33*LW23/AW$6 -  PG22*$C$33,EG22),MAX(FC$8:FC22)*-1)</f>
        <v>0.12694142462844582</v>
      </c>
      <c r="FD23" s="260">
        <f>MAX(MIN(IF(AND(PH22=1,NP23&lt;0),-1,1)*(DL23-$C$15)/($C$14-$C$15)*$C$12-$C$33*LX23/AX$6 -  PH22*$C$33,EH22),MAX(FD$8:FD22)*-1)</f>
        <v>6.2762491378670349E-2</v>
      </c>
      <c r="FE23" s="260">
        <f>MAX(MIN(IF(AND(PI22=1,NQ23&lt;0),-1,1)*(DM23-$C$15)/($C$14-$C$15)*$C$12-$C$33*LY23/AY$6 -  PI22*$C$33,EI22),MAX(FE$8:FE22)*-1)</f>
        <v>2.5748925447581894E-2</v>
      </c>
      <c r="FF23" s="260">
        <f>MAX(MIN(IF(AND(PJ22=1,NR23&lt;0),-1,1)*(DN23-$C$15)/($C$14-$C$15)*$C$12-$C$33*LZ23/AZ$6 -  PJ22*$C$33,EJ22),MAX(FF$8:FF22)*-1)</f>
        <v>0.24952433443188266</v>
      </c>
      <c r="FG23" s="260">
        <f>MAX(MIN(IF(AND(PK22=1,NS23&lt;0),-1,1)*(DO23-$C$15)/($C$14-$C$15)*$C$12-$C$33*MA23/BA$6 -  PK22*$C$33,EK22),MAX(FG$8:FG22)*-1)</f>
        <v>0.30559595853738197</v>
      </c>
      <c r="FH23" s="260">
        <f>MAX(MIN(IF(AND(PL22=1,NT23&lt;0),-1,1)*(DP23-$C$15)/($C$14-$C$15)*$C$12-$C$33*MB23/BB$6 -  PL22*$C$33,EL22),MAX(FH$8:FH22)*-1)</f>
        <v>0.3616675826428814</v>
      </c>
      <c r="FI23" s="260">
        <f>MAX(MIN(IF(AND(PM22=1,NU23&lt;0),-1,1)*(DQ23-$C$15)/($C$14-$C$15)*$C$12-$C$33*MC23/BC$6 -  PM22*$C$33,EM22),MAX(FI$8:FI22)*-1)</f>
        <v>0.41773920674838066</v>
      </c>
      <c r="FJ23" s="260">
        <f>MAX(MIN(IF(AND(PN22=1,NV23&lt;0),-1,1)*(DR23-$C$15)/($C$14-$C$15)*$C$12-$C$33*MD23/BD$6 -  PN22*$C$33,EN22),MAX(FJ$8:FJ22)*-1)</f>
        <v>0.40574124068798684</v>
      </c>
      <c r="FK23" s="260">
        <f>MAX(MIN(IF(AND(PO22=1,NW23&lt;0),-1,1)*(DS23-$C$15)/($C$14-$C$15)*$C$12-$C$33*ME23/BE$6 -  PO22*$C$33,EO22),MAX(FK$8:FK22)*-1)</f>
        <v>0.34283561363663889</v>
      </c>
      <c r="FL23" s="260">
        <f>MAX(MIN(IF(AND(PP22=1,NX23&lt;0),-1,1)*(DT23-$C$15)/($C$14-$C$15)*$C$12-$C$33*MF23/BF$6 -  PP22*$C$33,EP22),MAX(FL$8:FL22)*-1)</f>
        <v>0.34540838460066742</v>
      </c>
      <c r="FM23" s="260">
        <f>MAX(MIN(IF(AND(PQ22=1,NY23&lt;0),-1,1)*(DU23-$C$15)/($C$14-$C$15)*$C$12-$C$33*MG23/BG$6 -  PQ22*$C$33,EQ22),MAX(FM$8:FM22)*-1)</f>
        <v>0.34508441722548772</v>
      </c>
      <c r="FN23" s="260">
        <f>MAX(MIN(IF(AND(PR22=1,NZ23&lt;0),-1,1)*(DV23-$C$15)/($C$14-$C$15)*$C$12-$C$33*MH23/BH$6 -  PR22*$C$33,ER22),MAX(FN$8:FN22)*-1)</f>
        <v>0.34506215639444121</v>
      </c>
      <c r="FO23" s="260">
        <f>MAX(MIN(IF(AND(PS22=1,OA23&lt;0),-1,1)*(DW23-$C$15)/($C$14-$C$15)*$C$12-$C$33*MI23/BI$6 -  PS22*$C$33,ES22),MAX(FO$8:FO22)*-1)</f>
        <v>0.34507386795738698</v>
      </c>
      <c r="FP23" s="61">
        <f t="shared" si="117"/>
        <v>0.6</v>
      </c>
      <c r="FQ23" s="261">
        <f>IF(AND(KS23=1,OY23=1),0,MIN((ABS(($C$14-$C$15)*EU23/$C$12/$C$25)+$C$15)/$C$25,DC23))</f>
        <v>33.255164239262491</v>
      </c>
      <c r="FR23" s="261">
        <f>IF(AND(KT23=1,OZ23=1),0,MIN((ABS(($C$14-$C$15)*EV23/$C$12/$C$25)+$C$15)/$C$25,DD23))</f>
        <v>50</v>
      </c>
      <c r="FS23" s="261">
        <f>IF(AND(KU23=1,PA23=1),0,MIN((ABS(($C$14-$C$15)*EW23/$C$12/$C$25)+$C$15)/$C$25,DE23))</f>
        <v>50</v>
      </c>
      <c r="FT23" s="261">
        <f>IF(AND(KV23=1,PB23=1),0,MIN((ABS(($C$14-$C$15)*EX23/$C$12/$C$25)+$C$15)/$C$25,DF23))</f>
        <v>50</v>
      </c>
      <c r="FU23" s="261">
        <f>IF(AND(KW23=1,PC23=1),0,MIN((ABS(($C$14-$C$15)*EY23/$C$12/$C$25)+$C$15)/$C$25,DG23))</f>
        <v>50</v>
      </c>
      <c r="FV23" s="261">
        <f>IF(AND(KX23=1,PD23=1),0,MIN((ABS(($C$14-$C$15)*EZ23/$C$12/$C$25)+$C$15)/$C$25,DH23))</f>
        <v>46.736958135542729</v>
      </c>
      <c r="FW23" s="261">
        <f>IF(AND(KY23=1,PE23=1),0,MIN((ABS(($C$14-$C$15)*FA23/$C$12/$C$25)+$C$15)/$C$25,DI23))</f>
        <v>32.587795346543096</v>
      </c>
      <c r="FX23" s="261">
        <f>IF(AND(KZ23=1,PF23=1),0,MIN((ABS(($C$14-$C$15)*FB23/$C$12/$C$25)+$C$15)/$C$25,DJ23))</f>
        <v>22.661731152397884</v>
      </c>
      <c r="FY23" s="261">
        <f>IF(AND(LA23=1,PG23=1),0,MIN((ABS(($C$14-$C$15)*FC23/$C$12/$C$25)+$C$15)/$C$25,DK23))</f>
        <v>14.504864448671597</v>
      </c>
      <c r="FZ23" s="261">
        <f>IF(AND(LB23=1,PH23=1),0,MIN((ABS(($C$14-$C$15)*FD23/$C$12/$C$25)+$C$15)/$C$25,DL23))</f>
        <v>8.930956951661825</v>
      </c>
      <c r="GA23" s="261">
        <f>IF(AND(LC23=1,PI23=1),0,MIN((ABS(($C$14-$C$15)*FE23/$C$12/$C$25)+$C$15)/$C$25,DM23))</f>
        <v>5.7163476992545155</v>
      </c>
      <c r="GB23" s="261">
        <f>IF(AND(LD23=1,PJ23=1),0,MIN((ABS(($C$14-$C$15)*FF23/$C$12/$C$25)+$C$15)/$C$25,DN23))</f>
        <v>25</v>
      </c>
      <c r="GC23" s="261">
        <f>IF(AND(LE23=1,PK23=1),0,MIN((ABS(($C$14-$C$15)*FG23/$C$12/$C$25)+$C$15)/$C$25,DO23))</f>
        <v>30</v>
      </c>
      <c r="GD23" s="261">
        <f>IF(AND(LF23=1,PL23=1),0,MIN((ABS(($C$14-$C$15)*FH23/$C$12/$C$25)+$C$15)/$C$25,DP23))</f>
        <v>34.890711106625197</v>
      </c>
      <c r="GE23" s="261">
        <f>IF(AND(LG23=1,PM23=1),0,MIN((ABS(($C$14-$C$15)*FI23/$C$12/$C$25)+$C$15)/$C$25,DQ23))</f>
        <v>39.760502954906649</v>
      </c>
      <c r="GF23" s="261">
        <f>IF(AND(LH23=1,PN23=1),0,MIN((ABS(($C$14-$C$15)*FJ23/$C$12/$C$25)+$C$15)/$C$25,DR23))</f>
        <v>38.718485744794613</v>
      </c>
      <c r="GG23" s="261">
        <f>IF(AND(LI23=1,PO23=1),0,MIN((ABS(($C$14-$C$15)*FK23/$C$12/$C$25)+$C$15)/$C$25,DS23))</f>
        <v>33.255164239262491</v>
      </c>
      <c r="GH23" s="261">
        <f>IF(AND(LJ23=1,PP23=1),0,MIN((ABS(($C$14-$C$15)*FL23/$C$12/$C$25)+$C$15)/$C$25,DT23))</f>
        <v>33.478608080385193</v>
      </c>
      <c r="GI23" s="261">
        <f>IF(AND(LK23=1,PQ23=1),0,MIN((ABS(($C$14-$C$15)*FM23/$C$12/$C$25)+$C$15)/$C$25,DU23))</f>
        <v>33.450471679702545</v>
      </c>
      <c r="GJ23" s="261">
        <f>IF(AND(LL23=1,PR23=1),0,MIN((ABS(($C$14-$C$15)*FN23/$C$12/$C$25)+$C$15)/$C$25,DV23))</f>
        <v>33.448538337922358</v>
      </c>
      <c r="GK23" s="261">
        <f>IF(AND(LM23=1,PS23=1),0,MIN((ABS(($C$14-$C$15)*FO23/$C$12/$C$25)+$C$15)/$C$25,DW23))</f>
        <v>33.449555481168581</v>
      </c>
      <c r="GL23" s="61">
        <f t="shared" si="118"/>
        <v>0.6</v>
      </c>
      <c r="GM23" s="57">
        <f>IF(AND(KS22=1,OY22=1),0,EU23*$C$26/S$6/$C$24/$C$23*3.39*$C$25)</f>
        <v>7.9617941272022872</v>
      </c>
      <c r="GN23" s="57">
        <f>IF(AND(KT22=1,OZ22=1),0,EV23*$C$26/T$6/$C$24/$C$23*3.39*$C$25)</f>
        <v>5.4540647532196989</v>
      </c>
      <c r="GO23" s="57">
        <f>IF(AND(KU22=1,PA22=1),0,EW23*$C$26/U$6/$C$24/$C$23*3.39*$C$25)</f>
        <v>7.8759427570924698</v>
      </c>
      <c r="GP23" s="57">
        <f>IF(AND(KV22=1,PB22=1),0,EX23*$C$26/V$6/$C$24/$C$23*3.39*$C$25)</f>
        <v>9.8382388355343231</v>
      </c>
      <c r="GQ23" s="57">
        <f>IF(AND(KW22=1,PC22=1),0,EY23*$C$26/W$6/$C$24/$C$23*3.39*$C$25)</f>
        <v>11.25054994912062</v>
      </c>
      <c r="GR23" s="57">
        <f>IF(AND(KX22=1,PD22=1),0,EZ23*$C$26/X$6/$C$24/$C$23*3.39*$C$25)</f>
        <v>10.872538612308315</v>
      </c>
      <c r="GS23" s="57">
        <f>IF(AND(KY22=1,PE22=1),0,FA23*$C$26/Y$6/$C$24/$C$23*3.39*$C$25)</f>
        <v>7.8294646892791908</v>
      </c>
      <c r="GT23" s="57">
        <f>IF(AND(KZ22=1,PF22=1),0,FB23*$C$26/Z$6/$C$24/$C$23*3.39*$C$25)</f>
        <v>5.9042030692739296</v>
      </c>
      <c r="GU23" s="57">
        <f>IF(AND(LA22=1,PG22=1),0,FC23*$C$26/AA$6/$C$24/$C$23*3.39*$C$25)</f>
        <v>3.8214894221905524</v>
      </c>
      <c r="GV23" s="57">
        <f>IF(AND(LB22=1,PH22=1),0,FD23*$C$26/AB$6/$C$24/$C$23*3.39*$C$25)</f>
        <v>2.1010396862089977</v>
      </c>
      <c r="GW23" s="57">
        <f>IF(AND(LC22=1,PI22=1),0,FE23*$C$26/AC$6/$C$24/$C$23*3.39*$C$25)</f>
        <v>0.94878939431247478</v>
      </c>
      <c r="GX23" s="57">
        <f>IF(AND(LD22=1,PJ22=1),0,FF23*$C$26/AD$6/$C$24/$C$23*3.39*$C$25)</f>
        <v>5.794792902056626</v>
      </c>
      <c r="GY23" s="57">
        <f>IF(AND(LE22=1,PK22=1),0,FG23*$C$26/AE$6/$C$24/$C$23*3.39*$C$25)</f>
        <v>7.0969642919257581</v>
      </c>
      <c r="GZ23" s="57">
        <f>IF(AND(LF22=1,PL22=1),0,FH23*$C$26/AF$6/$C$24/$C$23*3.39*$C$25)</f>
        <v>8.3991356817948919</v>
      </c>
      <c r="HA23" s="57">
        <f>IF(AND(LG22=1,PM22=1),0,FI23*$C$26/AG$6/$C$24/$C$23*3.39*$C$25)</f>
        <v>9.7013070716640204</v>
      </c>
      <c r="HB23" s="57">
        <f>IF(AND(LH22=1,PN22=1),0,FJ23*$C$26/AH$6/$C$24/$C$23*3.39*$C$25)</f>
        <v>9.4226740127914965</v>
      </c>
      <c r="HC23" s="57">
        <f>IF(AND(LI22=1,PO22=1),0,FK23*$C$26/AI$6/$C$24/$C$23*3.39*$C$25)</f>
        <v>7.9617941272022872</v>
      </c>
      <c r="HD23" s="57">
        <f>IF(AND(LJ22=1,PP22=1),0,FL23*$C$26/AJ$6/$C$24/$C$23*3.39*$C$25)</f>
        <v>8.0215425078759157</v>
      </c>
      <c r="HE23" s="57">
        <f>IF(AND(LK22=1,PQ22=1),0,FM23*$C$26/AK$6/$C$24/$C$23*3.39*$C$25)</f>
        <v>8.0140188976017388</v>
      </c>
      <c r="HF23" s="57">
        <f>IF(AND(LL22=1,PR22=1),0,FN23*$C$26/AL$6/$C$24/$C$23*3.39*$C$25)</f>
        <v>8.0135019263570832</v>
      </c>
      <c r="HG23" s="57">
        <f>IF(AND(LM22=1,PS22=1),0,FO23*$C$26/AM$6/$C$24/$C$23*3.39*$C$25)</f>
        <v>8.013773908173949</v>
      </c>
      <c r="HH23" s="61">
        <f t="shared" si="119"/>
        <v>0.6</v>
      </c>
      <c r="HI23" s="57">
        <f t="shared" si="120"/>
        <v>7.9617941272022872</v>
      </c>
      <c r="HJ23" s="57">
        <f t="shared" si="121"/>
        <v>5.4540647532196989</v>
      </c>
      <c r="HK23" s="57">
        <f t="shared" si="122"/>
        <v>7.8759427570924698</v>
      </c>
      <c r="HL23" s="57">
        <f t="shared" si="123"/>
        <v>9.8382388355343231</v>
      </c>
      <c r="HM23" s="57">
        <f t="shared" si="124"/>
        <v>11.25054994912062</v>
      </c>
      <c r="HN23" s="57">
        <f t="shared" si="125"/>
        <v>10.872538612308315</v>
      </c>
      <c r="HO23" s="57">
        <f t="shared" si="126"/>
        <v>7.8294646892791908</v>
      </c>
      <c r="HP23" s="57">
        <f t="shared" si="127"/>
        <v>5.9042030692739296</v>
      </c>
      <c r="HQ23" s="57">
        <f t="shared" si="128"/>
        <v>3.8214894221905524</v>
      </c>
      <c r="HR23" s="57">
        <f t="shared" si="129"/>
        <v>2.1010396862089977</v>
      </c>
      <c r="HS23" s="57">
        <f t="shared" si="130"/>
        <v>0.94878939431247478</v>
      </c>
      <c r="HT23" s="57">
        <f t="shared" si="131"/>
        <v>5.794792902056626</v>
      </c>
      <c r="HU23" s="57">
        <f t="shared" si="132"/>
        <v>7.0969642919257581</v>
      </c>
      <c r="HV23" s="57">
        <f t="shared" si="133"/>
        <v>8.3991356817948919</v>
      </c>
      <c r="HW23" s="57">
        <f t="shared" si="134"/>
        <v>9.7013070716640204</v>
      </c>
      <c r="HX23" s="57">
        <f t="shared" si="135"/>
        <v>9.4226740127914965</v>
      </c>
      <c r="HY23" s="57">
        <f t="shared" si="136"/>
        <v>7.9617941272022872</v>
      </c>
      <c r="HZ23" s="57">
        <f t="shared" si="137"/>
        <v>8.0215425078759157</v>
      </c>
      <c r="IA23" s="57">
        <f t="shared" si="138"/>
        <v>8.0140188976017388</v>
      </c>
      <c r="IB23" s="57">
        <f t="shared" si="139"/>
        <v>8.0135019263570832</v>
      </c>
      <c r="IC23" s="57">
        <f t="shared" si="140"/>
        <v>8.013773908173949</v>
      </c>
      <c r="ID23" s="61">
        <f t="shared" si="141"/>
        <v>0.6</v>
      </c>
      <c r="IE23" s="57">
        <f t="shared" si="142"/>
        <v>9.7142927071075125</v>
      </c>
      <c r="IF23" s="57">
        <f t="shared" si="143"/>
        <v>8.82</v>
      </c>
      <c r="IG23" s="57">
        <f t="shared" si="144"/>
        <v>8.82</v>
      </c>
      <c r="IH23" s="57">
        <f t="shared" si="145"/>
        <v>8.82</v>
      </c>
      <c r="II23" s="57">
        <f t="shared" si="146"/>
        <v>8.82</v>
      </c>
      <c r="IJ23" s="57">
        <f t="shared" si="147"/>
        <v>8.8575194439731728</v>
      </c>
      <c r="IK23" s="57">
        <f t="shared" si="148"/>
        <v>9.7519431091463797</v>
      </c>
      <c r="IL23" s="57">
        <f t="shared" si="149"/>
        <v>10.427023128747441</v>
      </c>
      <c r="IM23" s="57">
        <f t="shared" si="150"/>
        <v>11.015486982282019</v>
      </c>
      <c r="IN23" s="57">
        <f t="shared" si="151"/>
        <v>11.459818763705673</v>
      </c>
      <c r="IO23" s="57">
        <f t="shared" si="152"/>
        <v>11.743325074836816</v>
      </c>
      <c r="IP23" s="57">
        <f t="shared" si="153"/>
        <v>10.52</v>
      </c>
      <c r="IQ23" s="57">
        <f t="shared" si="154"/>
        <v>10.18</v>
      </c>
      <c r="IR23" s="57">
        <f t="shared" si="155"/>
        <v>9.84</v>
      </c>
      <c r="IS23" s="57">
        <f t="shared" si="156"/>
        <v>9.5</v>
      </c>
      <c r="IT23" s="57">
        <f t="shared" si="157"/>
        <v>9.2111465106608499</v>
      </c>
      <c r="IU23" s="57">
        <f t="shared" si="158"/>
        <v>9.7142927071075125</v>
      </c>
      <c r="IV23" s="57">
        <f t="shared" si="159"/>
        <v>9.7002626681918098</v>
      </c>
      <c r="IW23" s="57">
        <f t="shared" si="160"/>
        <v>9.7009350230035114</v>
      </c>
      <c r="IX23" s="57">
        <f t="shared" si="161"/>
        <v>9.7009813797581064</v>
      </c>
      <c r="IY23" s="57">
        <f t="shared" si="162"/>
        <v>9.7009569886598985</v>
      </c>
      <c r="IZ23" s="61">
        <f t="shared" si="163"/>
        <v>0.6</v>
      </c>
      <c r="JA23" s="261" t="e">
        <f t="shared" si="238"/>
        <v>#N/A</v>
      </c>
      <c r="JB23" s="261">
        <f t="shared" si="239"/>
        <v>6</v>
      </c>
      <c r="JC23" s="261">
        <f t="shared" si="240"/>
        <v>6</v>
      </c>
      <c r="JD23" s="261">
        <f t="shared" si="241"/>
        <v>6</v>
      </c>
      <c r="JE23" s="261">
        <f t="shared" si="242"/>
        <v>6</v>
      </c>
      <c r="JF23" s="261" t="e">
        <f t="shared" si="243"/>
        <v>#N/A</v>
      </c>
      <c r="JG23" s="261" t="e">
        <f t="shared" si="244"/>
        <v>#N/A</v>
      </c>
      <c r="JH23" s="261" t="e">
        <f t="shared" si="245"/>
        <v>#N/A</v>
      </c>
      <c r="JI23" s="261" t="e">
        <f t="shared" si="246"/>
        <v>#N/A</v>
      </c>
      <c r="JJ23" s="261" t="e">
        <f t="shared" si="247"/>
        <v>#N/A</v>
      </c>
      <c r="JK23" s="261" t="e">
        <f t="shared" si="248"/>
        <v>#N/A</v>
      </c>
      <c r="JL23" s="261">
        <f t="shared" si="249"/>
        <v>6</v>
      </c>
      <c r="JM23" s="261">
        <f t="shared" si="250"/>
        <v>6</v>
      </c>
      <c r="JN23" s="261">
        <f t="shared" si="251"/>
        <v>6</v>
      </c>
      <c r="JO23" s="261" t="e">
        <f t="shared" si="252"/>
        <v>#N/A</v>
      </c>
      <c r="JP23" s="261" t="e">
        <f t="shared" si="253"/>
        <v>#N/A</v>
      </c>
      <c r="JQ23" s="261" t="e">
        <f t="shared" si="254"/>
        <v>#N/A</v>
      </c>
      <c r="JR23" s="261" t="e">
        <f t="shared" si="255"/>
        <v>#N/A</v>
      </c>
      <c r="JS23" s="261" t="e">
        <f t="shared" si="256"/>
        <v>#N/A</v>
      </c>
      <c r="JT23" s="261" t="e">
        <f t="shared" si="257"/>
        <v>#N/A</v>
      </c>
      <c r="JU23" s="261" t="e">
        <f t="shared" si="258"/>
        <v>#N/A</v>
      </c>
      <c r="JV23" s="61">
        <f t="shared" si="165"/>
        <v>0.6</v>
      </c>
      <c r="JW23" s="46">
        <f>IF(HI23&lt;=$C$42,1,0)</f>
        <v>0</v>
      </c>
      <c r="JX23" s="46">
        <f>IF(HJ23&lt;=$C$42,1,0)</f>
        <v>0</v>
      </c>
      <c r="JY23" s="46">
        <f>IF(HK23&lt;=$C$42,1,0)</f>
        <v>0</v>
      </c>
      <c r="JZ23" s="46">
        <f>IF(HL23&lt;=$C$42,1,0)</f>
        <v>0</v>
      </c>
      <c r="KA23" s="46">
        <f>IF(HM23&lt;=$C$42,1,0)</f>
        <v>0</v>
      </c>
      <c r="KB23" s="46">
        <f>IF(HN23&lt;=$C$42,1,0)</f>
        <v>0</v>
      </c>
      <c r="KC23" s="46">
        <f>IF(HO23&lt;=$C$42,1,0)</f>
        <v>0</v>
      </c>
      <c r="KD23" s="46">
        <f>IF(HP23&lt;=$C$42,1,0)</f>
        <v>0</v>
      </c>
      <c r="KE23" s="46">
        <f>IF(HQ23&lt;=$C$42,1,0)</f>
        <v>0</v>
      </c>
      <c r="KF23" s="46">
        <f>IF(HR23&lt;=$C$42,1,0)</f>
        <v>0</v>
      </c>
      <c r="KG23" s="46">
        <f>IF(HS23&lt;=$C$42,1,0)</f>
        <v>0</v>
      </c>
      <c r="KH23" s="46">
        <f>IF(HT23&lt;=$C$42,1,0)</f>
        <v>0</v>
      </c>
      <c r="KI23" s="46">
        <f>IF(HU23&lt;=$C$42,1,0)</f>
        <v>0</v>
      </c>
      <c r="KJ23" s="46">
        <f>IF(HV23&lt;=$C$42,1,0)</f>
        <v>0</v>
      </c>
      <c r="KK23" s="46">
        <f>IF(HW23&lt;=$C$42,1,0)</f>
        <v>0</v>
      </c>
      <c r="KL23" s="46">
        <f>IF(HX23&lt;=$C$42,1,0)</f>
        <v>0</v>
      </c>
      <c r="KM23" s="46">
        <f>IF(HY23&lt;=$C$42,1,0)</f>
        <v>0</v>
      </c>
      <c r="KN23" s="46">
        <f>IF(HZ23&lt;=$C$42,1,0)</f>
        <v>0</v>
      </c>
      <c r="KO23" s="46">
        <f>IF(IA23&lt;=$C$42,1,0)</f>
        <v>0</v>
      </c>
      <c r="KP23" s="46">
        <f>IF(IB23&lt;=$C$42,1,0)</f>
        <v>0</v>
      </c>
      <c r="KQ23" s="46">
        <f>IF(IC23&lt;=$C$42,1,0)</f>
        <v>0</v>
      </c>
      <c r="KR23" s="61">
        <f t="shared" si="166"/>
        <v>0.6</v>
      </c>
      <c r="KS23" s="1">
        <f>IF(OR(KS22=1,AND(OY23=1,LO23&lt;=$C$43)),1,0)</f>
        <v>0</v>
      </c>
      <c r="KT23" s="1">
        <f>IF(OR(KT22=1,AND(OZ23=1,LP23&lt;=$C$43)),1,0)</f>
        <v>0</v>
      </c>
      <c r="KU23" s="1">
        <f>IF(OR(KU22=1,AND(PA23=1,LQ23&lt;=$C$43)),1,0)</f>
        <v>0</v>
      </c>
      <c r="KV23" s="1">
        <f>IF(OR(KV22=1,AND(PB23=1,LR23&lt;=$C$43)),1,0)</f>
        <v>0</v>
      </c>
      <c r="KW23" s="1">
        <f>IF(OR(KW22=1,AND(PC23=1,LS23&lt;=$C$43)),1,0)</f>
        <v>0</v>
      </c>
      <c r="KX23" s="1">
        <f>IF(OR(KX22=1,AND(PD23=1,LT23&lt;=$C$43)),1,0)</f>
        <v>0</v>
      </c>
      <c r="KY23" s="1">
        <f>IF(OR(KY22=1,AND(PE23=1,LU23&lt;=$C$43)),1,0)</f>
        <v>0</v>
      </c>
      <c r="KZ23" s="1">
        <f>IF(OR(KZ22=1,AND(PF23=1,LV23&lt;=$C$43)),1,0)</f>
        <v>0</v>
      </c>
      <c r="LA23" s="1">
        <f>IF(OR(LA22=1,AND(PG23=1,LW23&lt;=$C$43)),1,0)</f>
        <v>0</v>
      </c>
      <c r="LB23" s="1">
        <f>IF(OR(LB22=1,AND(PH23=1,LX23&lt;=$C$43)),1,0)</f>
        <v>0</v>
      </c>
      <c r="LC23" s="1">
        <f>IF(OR(LC22=1,AND(PI23=1,LY23&lt;=$C$43)),1,0)</f>
        <v>0</v>
      </c>
      <c r="LD23" s="1">
        <f>IF(OR(LD22=1,AND(PJ23=1,LZ23&lt;=$C$43)),1,0)</f>
        <v>0</v>
      </c>
      <c r="LE23" s="1">
        <f>IF(OR(LE22=1,AND(PK23=1,MA23&lt;=$C$43)),1,0)</f>
        <v>0</v>
      </c>
      <c r="LF23" s="1">
        <f>IF(OR(LF22=1,AND(PL23=1,MB23&lt;=$C$43)),1,0)</f>
        <v>0</v>
      </c>
      <c r="LG23" s="1">
        <f>IF(OR(LG22=1,AND(PM23=1,MC23&lt;=$C$43)),1,0)</f>
        <v>0</v>
      </c>
      <c r="LH23" s="1">
        <f>IF(OR(LH22=1,AND(PN23=1,MD23&lt;=$C$43)),1,0)</f>
        <v>0</v>
      </c>
      <c r="LI23" s="1">
        <f>IF(OR(LI22=1,AND(PO23=1,ME23&lt;=$C$43)),1,0)</f>
        <v>0</v>
      </c>
      <c r="LJ23" s="1">
        <f>IF(OR(LJ22=1,AND(PP23=1,MF23&lt;=$C$43)),1,0)</f>
        <v>0</v>
      </c>
      <c r="LK23" s="1">
        <f>IF(OR(LK22=1,AND(PQ23=1,MG23&lt;=$C$43)),1,0)</f>
        <v>0</v>
      </c>
      <c r="LL23" s="1">
        <f>IF(OR(LL22=1,AND(PR23=1,MH23&lt;=$C$43)),1,0)</f>
        <v>0</v>
      </c>
      <c r="LM23" s="1">
        <f>IF(OR(LM22=1,AND(PS23=1,MI23&lt;=$C$43)),1,0)</f>
        <v>0</v>
      </c>
      <c r="LN23" s="61">
        <f t="shared" si="167"/>
        <v>0.6</v>
      </c>
      <c r="LO23" s="57">
        <f t="shared" si="168"/>
        <v>8.6863734118960192</v>
      </c>
      <c r="LP23" s="57">
        <f t="shared" si="169"/>
        <v>3.1179200704370973</v>
      </c>
      <c r="LQ23" s="57">
        <f t="shared" si="170"/>
        <v>4.6265907162824513</v>
      </c>
      <c r="LR23" s="57">
        <f t="shared" si="171"/>
        <v>6.0087316748460244</v>
      </c>
      <c r="LS23" s="57">
        <f t="shared" si="172"/>
        <v>7.23233451302543</v>
      </c>
      <c r="LT23" s="57">
        <f t="shared" si="173"/>
        <v>8.2658642162007165</v>
      </c>
      <c r="LU23" s="57">
        <f t="shared" si="174"/>
        <v>8.6924683730068821</v>
      </c>
      <c r="LV23" s="57">
        <f t="shared" si="175"/>
        <v>8.3358986552878847</v>
      </c>
      <c r="LW23" s="57">
        <f t="shared" si="176"/>
        <v>7.8994006872320455</v>
      </c>
      <c r="LX23" s="57">
        <f t="shared" si="177"/>
        <v>7.3935313751199958</v>
      </c>
      <c r="LY23" s="57">
        <f t="shared" si="178"/>
        <v>6.8644661215044493</v>
      </c>
      <c r="LZ23" s="57">
        <f t="shared" si="179"/>
        <v>4.2801387870564671</v>
      </c>
      <c r="MA23" s="57">
        <f t="shared" si="180"/>
        <v>5.2419461143202311</v>
      </c>
      <c r="MB23" s="57">
        <f t="shared" si="181"/>
        <v>6.2037534415839932</v>
      </c>
      <c r="MC23" s="57">
        <f t="shared" si="182"/>
        <v>7.1655607688477554</v>
      </c>
      <c r="MD23" s="57">
        <f t="shared" si="183"/>
        <v>8.1144798883315481</v>
      </c>
      <c r="ME23" s="57">
        <f t="shared" si="184"/>
        <v>8.6863734118960192</v>
      </c>
      <c r="MF23" s="57">
        <f t="shared" si="185"/>
        <v>8.666452873481882</v>
      </c>
      <c r="MG23" s="57">
        <f t="shared" si="186"/>
        <v>8.6685378798766894</v>
      </c>
      <c r="MH23" s="57">
        <f t="shared" si="187"/>
        <v>8.668681200097927</v>
      </c>
      <c r="MI23" s="57">
        <f t="shared" si="188"/>
        <v>8.6686057975841955</v>
      </c>
      <c r="MJ23" s="61">
        <f t="shared" si="189"/>
        <v>0.6</v>
      </c>
      <c r="MK23" s="57" t="e">
        <f t="shared" si="259"/>
        <v>#N/A</v>
      </c>
      <c r="ML23" s="57" t="e">
        <f t="shared" si="260"/>
        <v>#N/A</v>
      </c>
      <c r="MM23" s="57" t="e">
        <f t="shared" si="261"/>
        <v>#N/A</v>
      </c>
      <c r="MN23" s="57" t="e">
        <f t="shared" si="262"/>
        <v>#N/A</v>
      </c>
      <c r="MO23" s="57" t="e">
        <f t="shared" si="263"/>
        <v>#N/A</v>
      </c>
      <c r="MP23" s="57" t="e">
        <f t="shared" si="264"/>
        <v>#N/A</v>
      </c>
      <c r="MQ23" s="57" t="e">
        <f t="shared" si="265"/>
        <v>#N/A</v>
      </c>
      <c r="MR23" s="57" t="e">
        <f t="shared" si="266"/>
        <v>#N/A</v>
      </c>
      <c r="MS23" s="57" t="e">
        <f t="shared" si="267"/>
        <v>#N/A</v>
      </c>
      <c r="MT23" s="57" t="e">
        <f t="shared" si="268"/>
        <v>#N/A</v>
      </c>
      <c r="MU23" s="57" t="e">
        <f t="shared" si="269"/>
        <v>#N/A</v>
      </c>
      <c r="MV23" s="57" t="e">
        <f t="shared" si="270"/>
        <v>#N/A</v>
      </c>
      <c r="MW23" s="57" t="e">
        <f t="shared" si="271"/>
        <v>#N/A</v>
      </c>
      <c r="MX23" s="57" t="e">
        <f t="shared" si="272"/>
        <v>#N/A</v>
      </c>
      <c r="MY23" s="57" t="e">
        <f t="shared" si="273"/>
        <v>#N/A</v>
      </c>
      <c r="MZ23" s="57" t="e">
        <f t="shared" si="274"/>
        <v>#N/A</v>
      </c>
      <c r="NA23" s="57" t="e">
        <f t="shared" si="275"/>
        <v>#N/A</v>
      </c>
      <c r="NB23" s="57" t="e">
        <f t="shared" si="276"/>
        <v>#N/A</v>
      </c>
      <c r="NC23" s="57" t="e">
        <f t="shared" si="277"/>
        <v>#N/A</v>
      </c>
      <c r="ND23" s="57" t="e">
        <f t="shared" si="278"/>
        <v>#N/A</v>
      </c>
      <c r="NE23" s="57" t="e">
        <f t="shared" si="279"/>
        <v>#N/A</v>
      </c>
      <c r="NF23" s="61">
        <f t="shared" si="211"/>
        <v>0.6</v>
      </c>
      <c r="NG23" s="261">
        <f>IF(OY22=0,MIN('Drive Train'!$F$35-FQ22*$C$26*'Drive Train'!$F$38,NG22+$C$41)-$C$7,IF(LO22-1&lt;=0,0,IF($C$39=Motors!$C$29,MAX(MAX(NG$8:NG22)*-1,NG22-$C$41),MAX(0,MAX(NG$8:NG22)*-1,NG22-$C$41))))</f>
        <v>9.7142927071075125</v>
      </c>
      <c r="NH23" s="261">
        <f>IF(OZ22=0,MIN('Drive Train'!$F$35-FR22*$C$26*'Drive Train'!$F$38,NH22+$C$41)-$C$7,IF(LP22-1&lt;=0,0,IF($C$39=Motors!$C$29,MAX(MAX(NH$8:NH22)*-1,NH22-$C$41),MAX(0,MAX(NH$8:NH22)*-1,NH22-$C$41))))</f>
        <v>8.82</v>
      </c>
      <c r="NI23" s="261">
        <f>IF(PA22=0,MIN('Drive Train'!$F$35-FS22*$C$26*'Drive Train'!$F$38,NI22+$C$41)-$C$7,IF(LQ22-1&lt;=0,0,IF($C$39=Motors!$C$29,MAX(MAX(NI$8:NI22)*-1,NI22-$C$41),MAX(0,MAX(NI$8:NI22)*-1,NI22-$C$41))))</f>
        <v>8.82</v>
      </c>
      <c r="NJ23" s="261">
        <f>IF(PB22=0,MIN('Drive Train'!$F$35-FT22*$C$26*'Drive Train'!$F$38,NJ22+$C$41)-$C$7,IF(LR22-1&lt;=0,0,IF($C$39=Motors!$C$29,MAX(MAX(NJ$8:NJ22)*-1,NJ22-$C$41),MAX(0,MAX(NJ$8:NJ22)*-1,NJ22-$C$41))))</f>
        <v>8.82</v>
      </c>
      <c r="NK23" s="261">
        <f>IF(PC22=0,MIN('Drive Train'!$F$35-FU22*$C$26*'Drive Train'!$F$38,NK22+$C$41)-$C$7,IF(LS22-1&lt;=0,0,IF($C$39=Motors!$C$29,MAX(MAX(NK$8:NK22)*-1,NK22-$C$41),MAX(0,MAX(NK$8:NK22)*-1,NK22-$C$41))))</f>
        <v>8.82</v>
      </c>
      <c r="NL23" s="261">
        <f>IF(PD22=0,MIN('Drive Train'!$F$35-FV22*$C$26*'Drive Train'!$F$38,NL22+$C$41)-$C$7,IF(LT22-1&lt;=0,0,IF($C$39=Motors!$C$29,MAX(MAX(NL$8:NL22)*-1,NL22-$C$41),MAX(0,MAX(NL$8:NL22)*-1,NL22-$C$41))))</f>
        <v>8.8575194439731728</v>
      </c>
      <c r="NM23" s="261">
        <f>IF(PE22=0,MIN('Drive Train'!$F$35-FW22*$C$26*'Drive Train'!$F$38,NM22+$C$41)-$C$7,IF(LU22-1&lt;=0,0,IF($C$39=Motors!$C$29,MAX(MAX(NM$8:NM22)*-1,NM22-$C$41),MAX(0,MAX(NM$8:NM22)*-1,NM22-$C$41))))</f>
        <v>9.7519431091463797</v>
      </c>
      <c r="NN23" s="261">
        <f>IF(PF22=0,MIN('Drive Train'!$F$35-FX22*$C$26*'Drive Train'!$F$38,NN22+$C$41)-$C$7,IF(LV22-1&lt;=0,0,IF($C$39=Motors!$C$29,MAX(MAX(NN$8:NN22)*-1,NN22-$C$41),MAX(0,MAX(NN$8:NN22)*-1,NN22-$C$41))))</f>
        <v>10.427023128747441</v>
      </c>
      <c r="NO23" s="261">
        <f>IF(PG22=0,MIN('Drive Train'!$F$35-FY22*$C$26*'Drive Train'!$F$38,NO22+$C$41)-$C$7,IF(LW22-1&lt;=0,0,IF($C$39=Motors!$C$29,MAX(MAX(NO$8:NO22)*-1,NO22-$C$41),MAX(0,MAX(NO$8:NO22)*-1,NO22-$C$41))))</f>
        <v>11.015486982282019</v>
      </c>
      <c r="NP23" s="261">
        <f>IF(PH22=0,MIN('Drive Train'!$F$35-FZ22*$C$26*'Drive Train'!$F$38,NP22+$C$41)-$C$7,IF(LX22-1&lt;=0,0,IF($C$39=Motors!$C$29,MAX(MAX(NP$8:NP22)*-1,NP22-$C$41),MAX(0,MAX(NP$8:NP22)*-1,NP22-$C$41))))</f>
        <v>11.459818763705673</v>
      </c>
      <c r="NQ23" s="261">
        <f>IF(PI22=0,MIN('Drive Train'!$F$35-GA22*$C$26*'Drive Train'!$F$38,NQ22+$C$41)-$C$7,IF(LY22-1&lt;=0,0,IF($C$39=Motors!$C$29,MAX(MAX(NQ$8:NQ22)*-1,NQ22-$C$41),MAX(0,MAX(NQ$8:NQ22)*-1,NQ22-$C$41))))</f>
        <v>11.743325074836816</v>
      </c>
      <c r="NR23" s="261">
        <f>IF(PJ22=0,MIN('Drive Train'!$F$35-GB22*$C$26*'Drive Train'!$F$38,NR22+$C$41)-$C$7,IF(LZ22-1&lt;=0,0,IF($C$39=Motors!$C$29,MAX(MAX(NR$8:NR22)*-1,NR22-$C$41),MAX(0,MAX(NR$8:NR22)*-1,NR22-$C$41))))</f>
        <v>10.52</v>
      </c>
      <c r="NS23" s="261">
        <f>IF(PK22=0,MIN('Drive Train'!$F$35-GC22*$C$26*'Drive Train'!$F$38,NS22+$C$41)-$C$7,IF(MA22-1&lt;=0,0,IF($C$39=Motors!$C$29,MAX(MAX(NS$8:NS22)*-1,NS22-$C$41),MAX(0,MAX(NS$8:NS22)*-1,NS22-$C$41))))</f>
        <v>10.18</v>
      </c>
      <c r="NT23" s="261">
        <f>IF(PL22=0,MIN('Drive Train'!$F$35-GD22*$C$26*'Drive Train'!$F$38,NT22+$C$41)-$C$7,IF(MB22-1&lt;=0,0,IF($C$39=Motors!$C$29,MAX(MAX(NT$8:NT22)*-1,NT22-$C$41),MAX(0,MAX(NT$8:NT22)*-1,NT22-$C$41))))</f>
        <v>9.84</v>
      </c>
      <c r="NU23" s="261">
        <f>IF(PM22=0,MIN('Drive Train'!$F$35-GE22*$C$26*'Drive Train'!$F$38,NU22+$C$41)-$C$7,IF(MC22-1&lt;=0,0,IF($C$39=Motors!$C$29,MAX(MAX(NU$8:NU22)*-1,NU22-$C$41),MAX(0,MAX(NU$8:NU22)*-1,NU22-$C$41))))</f>
        <v>9.5</v>
      </c>
      <c r="NV23" s="261">
        <f>IF(PN22=0,MIN('Drive Train'!$F$35-GF22*$C$26*'Drive Train'!$F$38,NV22+$C$41)-$C$7,IF(MD22-1&lt;=0,0,IF($C$39=Motors!$C$29,MAX(MAX(NV$8:NV22)*-1,NV22-$C$41),MAX(0,MAX(NV$8:NV22)*-1,NV22-$C$41))))</f>
        <v>9.2111465106608499</v>
      </c>
      <c r="NW23" s="261">
        <f>IF(PO22=0,MIN('Drive Train'!$F$35-GG22*$C$26*'Drive Train'!$F$38,NW22+$C$41)-$C$7,IF(ME22-1&lt;=0,0,IF($C$39=Motors!$C$29,MAX(MAX(NW$8:NW22)*-1,NW22-$C$41),MAX(0,MAX(NW$8:NW22)*-1,NW22-$C$41))))</f>
        <v>9.7142927071075125</v>
      </c>
      <c r="NX23" s="261">
        <f>IF(PP22=0,MIN('Drive Train'!$F$35-GH22*$C$26*'Drive Train'!$F$38,NX22+$C$41)-$C$7,IF(MF22-1&lt;=0,0,IF($C$39=Motors!$C$29,MAX(MAX(NX$8:NX22)*-1,NX22-$C$41),MAX(0,MAX(NX$8:NX22)*-1,NX22-$C$41))))</f>
        <v>9.7002626681918098</v>
      </c>
      <c r="NY23" s="261">
        <f>IF(PQ22=0,MIN('Drive Train'!$F$35-GI22*$C$26*'Drive Train'!$F$38,NY22+$C$41)-$C$7,IF(MG22-1&lt;=0,0,IF($C$39=Motors!$C$29,MAX(MAX(NY$8:NY22)*-1,NY22-$C$41),MAX(0,MAX(NY$8:NY22)*-1,NY22-$C$41))))</f>
        <v>9.7009350230035114</v>
      </c>
      <c r="NZ23" s="261">
        <f>IF(PR22=0,MIN('Drive Train'!$F$35-GJ22*$C$26*'Drive Train'!$F$38,NZ22+$C$41)-$C$7,IF(MH22-1&lt;=0,0,IF($C$39=Motors!$C$29,MAX(MAX(NZ$8:NZ22)*-1,NZ22-$C$41),MAX(0,MAX(NZ$8:NZ22)*-1,NZ22-$C$41))))</f>
        <v>9.7009813797581064</v>
      </c>
      <c r="OA23" s="261">
        <f>IF(PS22=0,MIN('Drive Train'!$F$35-GK22*$C$26*'Drive Train'!$F$38,OA22+$C$41)-$C$7,IF(MI22-1&lt;=0,0,IF($C$39=Motors!$C$29,MAX(MAX(OA$8:OA22)*-1,OA22-$C$41),MAX(0,MAX(OA$8:OA22)*-1,OA22-$C$41))))</f>
        <v>9.7009569886598985</v>
      </c>
      <c r="OB23" s="61">
        <f t="shared" si="212"/>
        <v>0.6</v>
      </c>
      <c r="OC23" s="261">
        <f>'Drive Train'!$F$35-FQ23*$C$26*'Drive Train'!$F$38</f>
        <v>10.138648831730151</v>
      </c>
      <c r="OD23" s="261">
        <f>'Drive Train'!$F$35-FR23*$C$26*'Drive Train'!$F$38</f>
        <v>9</v>
      </c>
      <c r="OE23" s="261">
        <f>'Drive Train'!$F$35-FS23*$C$26*'Drive Train'!$F$38</f>
        <v>9</v>
      </c>
      <c r="OF23" s="261">
        <f>'Drive Train'!$F$35-FT23*$C$26*'Drive Train'!$F$38</f>
        <v>9</v>
      </c>
      <c r="OG23" s="261">
        <f>'Drive Train'!$F$35-FU23*$C$26*'Drive Train'!$F$38</f>
        <v>9</v>
      </c>
      <c r="OH23" s="261">
        <f>'Drive Train'!$F$35-FV23*$C$26*'Drive Train'!$F$38</f>
        <v>9.2218868467830948</v>
      </c>
      <c r="OI23" s="261">
        <f>'Drive Train'!$F$35-FW23*$C$26*'Drive Train'!$F$38</f>
        <v>10.184029916435069</v>
      </c>
      <c r="OJ23" s="261">
        <f>'Drive Train'!$F$35-FX23*$C$26*'Drive Train'!$F$38</f>
        <v>10.859002281636943</v>
      </c>
      <c r="OK23" s="261">
        <f>'Drive Train'!$F$35-FY23*$C$26*'Drive Train'!$F$38</f>
        <v>11.413669217490332</v>
      </c>
      <c r="OL23" s="261">
        <f>'Drive Train'!$F$35-FZ23*$C$26*'Drive Train'!$F$38</f>
        <v>11.792694927286997</v>
      </c>
      <c r="OM23" s="261">
        <f>'Drive Train'!$F$35-GA23*$C$26*'Drive Train'!$F$38</f>
        <v>12.011288356450693</v>
      </c>
      <c r="ON23" s="261">
        <f>'Drive Train'!$F$35-GB23*$C$26*'Drive Train'!$F$38</f>
        <v>10.7</v>
      </c>
      <c r="OO23" s="261">
        <f>'Drive Train'!$F$35-GC23*$C$26*'Drive Train'!$F$38</f>
        <v>10.36</v>
      </c>
      <c r="OP23" s="261">
        <f>'Drive Train'!$F$35-GD23*$C$26*'Drive Train'!$F$38</f>
        <v>10.027431644749488</v>
      </c>
      <c r="OQ23" s="261">
        <f>'Drive Train'!$F$35-GE23*$C$26*'Drive Train'!$F$38</f>
        <v>9.6962857990663487</v>
      </c>
      <c r="OR23" s="261">
        <f>'Drive Train'!$F$35-GF23*$C$26*'Drive Train'!$F$38</f>
        <v>9.7671429693539658</v>
      </c>
      <c r="OS23" s="261">
        <f>'Drive Train'!$F$35-GG23*$C$26*'Drive Train'!$F$38</f>
        <v>10.138648831730151</v>
      </c>
      <c r="OT23" s="261">
        <f>'Drive Train'!$F$35-GH23*$C$26*'Drive Train'!$F$38</f>
        <v>10.123454650533807</v>
      </c>
      <c r="OU23" s="261">
        <f>'Drive Train'!$F$35-GI23*$C$26*'Drive Train'!$F$38</f>
        <v>10.125367925780226</v>
      </c>
      <c r="OV23" s="261">
        <f>'Drive Train'!$F$35-GJ23*$C$26*'Drive Train'!$F$38</f>
        <v>10.125499393021279</v>
      </c>
      <c r="OW23" s="261">
        <f>'Drive Train'!$F$35-GK23*$C$26*'Drive Train'!$F$38</f>
        <v>10.125430227280537</v>
      </c>
      <c r="OX23" s="61">
        <f t="shared" si="213"/>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8">
        <f t="shared" si="214"/>
        <v>0.6</v>
      </c>
      <c r="PU23" s="57">
        <f t="shared" si="215"/>
        <v>3.083373972832959</v>
      </c>
      <c r="PV23" s="57">
        <f t="shared" si="216"/>
        <v>1.0076539040125265</v>
      </c>
      <c r="PW23" s="57">
        <f t="shared" si="217"/>
        <v>1.5058533961325664</v>
      </c>
      <c r="PX23" s="57">
        <f t="shared" si="218"/>
        <v>1.9752718340428139</v>
      </c>
      <c r="PY23" s="57">
        <f t="shared" si="219"/>
        <v>2.4080757196981604</v>
      </c>
      <c r="PZ23" s="57">
        <f t="shared" si="220"/>
        <v>2.7965524574289633</v>
      </c>
      <c r="QA23" s="57">
        <f t="shared" si="221"/>
        <v>3.0930906316293498</v>
      </c>
      <c r="QB23" s="57">
        <f t="shared" si="222"/>
        <v>3.0112854035480274</v>
      </c>
      <c r="QC23" s="57">
        <f t="shared" si="223"/>
        <v>2.9439488764840775</v>
      </c>
      <c r="QD23" s="57">
        <f t="shared" si="224"/>
        <v>2.8613062036860475</v>
      </c>
      <c r="QE23" s="57">
        <f t="shared" si="225"/>
        <v>2.7682402311255663</v>
      </c>
      <c r="QF23" s="57">
        <f t="shared" si="226"/>
        <v>1.4727660394894704</v>
      </c>
      <c r="QG23" s="57">
        <f t="shared" si="227"/>
        <v>1.8037172629427576</v>
      </c>
      <c r="QH23" s="57">
        <f t="shared" si="228"/>
        <v>2.1346684863960439</v>
      </c>
      <c r="QI23" s="57">
        <f t="shared" si="229"/>
        <v>2.4656197098493302</v>
      </c>
      <c r="QJ23" s="57">
        <f t="shared" si="230"/>
        <v>2.7945329972768262</v>
      </c>
      <c r="QK23" s="57">
        <f t="shared" si="231"/>
        <v>3.083373972832959</v>
      </c>
      <c r="QL23" s="57">
        <f t="shared" si="232"/>
        <v>3.056388937043407</v>
      </c>
      <c r="QM23" s="57">
        <f t="shared" si="233"/>
        <v>3.0569949452826397</v>
      </c>
      <c r="QN23" s="57">
        <f t="shared" si="234"/>
        <v>3.0570366029079796</v>
      </c>
      <c r="QO23" s="57">
        <f t="shared" si="235"/>
        <v>3.0570146862995351</v>
      </c>
      <c r="QP23" s="61">
        <f t="shared" si="236"/>
        <v>0.6</v>
      </c>
      <c r="QQ23" s="57">
        <f>MIN(FQ23,$C$16)*$C$17*1000/60/60/$C$25</f>
        <v>0.46768175980460547</v>
      </c>
      <c r="QR23" s="57">
        <f>MIN(FR23,$C$16)*$C$17*1000/60/60/$C$25</f>
        <v>0.70317162838191627</v>
      </c>
      <c r="QS23" s="57">
        <f>MIN(FS23,$C$16)*$C$17*1000/60/60/$C$25</f>
        <v>0.70317162838191627</v>
      </c>
      <c r="QT23" s="57">
        <f>MIN(FT23,$C$16)*$C$17*1000/60/60/$C$25</f>
        <v>0.70317162838191627</v>
      </c>
      <c r="QU23" s="57">
        <f>MIN(FU23,$C$16)*$C$17*1000/60/60/$C$25</f>
        <v>0.70317162838191627</v>
      </c>
      <c r="QV23" s="57">
        <f>MIN(FV23,$C$16)*$C$17*1000/60/60/$C$25</f>
        <v>0.65728205915574056</v>
      </c>
      <c r="QW23" s="57">
        <f>MIN(FW23,$C$16)*$C$17*1000/60/60/$C$25</f>
        <v>0.45829626238410681</v>
      </c>
      <c r="QX23" s="57">
        <f>MIN(FX23,$C$16)*$C$17*1000/60/60/$C$25</f>
        <v>0.31870172792769641</v>
      </c>
      <c r="QY23" s="57">
        <f>MIN(FY23,$C$16)*$C$17*1000/60/60/$C$25</f>
        <v>0.20398818307662744</v>
      </c>
      <c r="QZ23" s="57">
        <f>MIN(FZ23,$C$16)*$C$17*1000/60/60/$C$25</f>
        <v>0.12559991085417679</v>
      </c>
      <c r="RA23" s="57">
        <f>MIN(GA23,$C$16)*$C$17*1000/60/60/$C$25</f>
        <v>8.0391470401640366E-2</v>
      </c>
      <c r="RB23" s="57">
        <f>MIN(GB23,$C$16)*$C$17*1000/60/60/$C$25</f>
        <v>0.35158581419095813</v>
      </c>
      <c r="RC23" s="57">
        <f>MIN(GC23,$C$16)*$C$17*1000/60/60/$C$25</f>
        <v>0.4219029770291497</v>
      </c>
      <c r="RD23" s="57">
        <f>MIN(GD23,$C$16)*$C$17*1000/60/60/$C$25</f>
        <v>0.4906831628849731</v>
      </c>
      <c r="RE23" s="57">
        <f>MIN(GE23,$C$16)*$C$17*1000/60/60/$C$25</f>
        <v>0.55916915216171403</v>
      </c>
      <c r="RF23" s="57">
        <f>MIN(GF23,$C$16)*$C$17*1000/60/60/$C$25</f>
        <v>0.5445148133929848</v>
      </c>
      <c r="RG23" s="57">
        <f>MIN(GG23,$C$16)*$C$17*1000/60/60/$C$25</f>
        <v>0.46768175980460547</v>
      </c>
      <c r="RH23" s="57">
        <f>MIN(GH23,$C$16)*$C$17*1000/60/60/$C$25</f>
        <v>0.47082414719688864</v>
      </c>
      <c r="RI23" s="57">
        <f>MIN(GI23,$C$16)*$C$17*1000/60/60/$C$25</f>
        <v>0.47042845282319229</v>
      </c>
      <c r="RJ23" s="57">
        <f>MIN(GJ23,$C$16)*$C$17*1000/60/60/$C$25</f>
        <v>0.47040126340143629</v>
      </c>
      <c r="RK23" s="57">
        <f>MIN(GK23,$C$16)*$C$17*1000/60/60/$C$25</f>
        <v>0.47041556792689121</v>
      </c>
      <c r="RL23" s="148">
        <f t="shared" si="237"/>
        <v>0.6</v>
      </c>
    </row>
    <row r="24" spans="1:480" x14ac:dyDescent="0.2">
      <c r="B24" s="3" t="s">
        <v>32</v>
      </c>
      <c r="C24" s="47">
        <f>'Drive Train'!F15/2*0.0254</f>
        <v>7.619999999999999E-2</v>
      </c>
      <c r="D24" s="5"/>
      <c r="E24" s="6"/>
      <c r="P24" s="5"/>
      <c r="R24" s="63">
        <f t="shared" si="113"/>
        <v>0.64</v>
      </c>
      <c r="S24" s="2">
        <f>NG24/'Drive Train'!$F$35</f>
        <v>0.80311684126856064</v>
      </c>
      <c r="T24" s="2">
        <f>NH24/'Drive Train'!$F$35</f>
        <v>0.71129032258064517</v>
      </c>
      <c r="U24" s="2">
        <f>NI24/'Drive Train'!$F$35</f>
        <v>0.71129032258064517</v>
      </c>
      <c r="V24" s="2">
        <f>NJ24/'Drive Train'!$F$35</f>
        <v>0.71129032258064517</v>
      </c>
      <c r="W24" s="2">
        <f>NK24/'Drive Train'!$F$35</f>
        <v>0.71129032258064517</v>
      </c>
      <c r="X24" s="2">
        <f>NL24/'Drive Train'!$F$35</f>
        <v>0.72918442312766896</v>
      </c>
      <c r="Y24" s="2">
        <f>NM24/'Drive Train'!$F$35</f>
        <v>0.8067766061641185</v>
      </c>
      <c r="Z24" s="2">
        <f>NN24/'Drive Train'!$F$35</f>
        <v>0.86120986142233413</v>
      </c>
      <c r="AA24" s="2">
        <f>NO24/'Drive Train'!$F$35</f>
        <v>0.9059410659266397</v>
      </c>
      <c r="AB24" s="2">
        <f>NP24/'Drive Train'!$F$35</f>
        <v>0.93650765542637071</v>
      </c>
      <c r="AC24" s="2">
        <f>NQ24/'Drive Train'!$F$35</f>
        <v>0.95413615777828176</v>
      </c>
      <c r="AD24" s="2">
        <f>NR24/'Drive Train'!$F$35</f>
        <v>0.84838709677419344</v>
      </c>
      <c r="AE24" s="2">
        <f>NS24/'Drive Train'!$F$35</f>
        <v>0.82096774193548383</v>
      </c>
      <c r="AF24" s="2">
        <f>NT24/'Drive Train'!$F$35</f>
        <v>0.794147713286249</v>
      </c>
      <c r="AG24" s="2">
        <f>NU24/'Drive Train'!$F$35</f>
        <v>0.76744240315051204</v>
      </c>
      <c r="AH24" s="2">
        <f>NV24/'Drive Train'!$F$35</f>
        <v>0.77315669107693274</v>
      </c>
      <c r="AI24" s="2">
        <f>NW24/'Drive Train'!$F$35</f>
        <v>0.80311684126856064</v>
      </c>
      <c r="AJ24" s="2">
        <f>NX24/'Drive Train'!$F$35</f>
        <v>0.80189150407530707</v>
      </c>
      <c r="AK24" s="2">
        <f>NY24/'Drive Train'!$F$35</f>
        <v>0.80204580046614726</v>
      </c>
      <c r="AL24" s="2">
        <f>NZ24/'Drive Train'!$F$35</f>
        <v>0.80205640266300637</v>
      </c>
      <c r="AM24" s="2">
        <f>OA24/'Drive Train'!$F$35</f>
        <v>0.80205082478068845</v>
      </c>
      <c r="AN24" s="61">
        <f t="shared" si="114"/>
        <v>0.64</v>
      </c>
      <c r="AO24" s="46">
        <f>LO24*12*60/(PI() * 'Drive Train'!$F$15)/S$6*ABS(S24)</f>
        <v>2959.7128639965417</v>
      </c>
      <c r="AP24" s="46">
        <f>LP24*12*60/(PI() * 'Drive Train'!$F$15)/T$6*ABS(T24)</f>
        <v>271.91698174750064</v>
      </c>
      <c r="AQ24" s="46">
        <f>LQ24*12*60/(PI() * 'Drive Train'!$F$15)/U$6*ABS(U24)</f>
        <v>611.63130710011308</v>
      </c>
      <c r="AR24" s="46">
        <f>LR24*12*60/(PI() * 'Drive Train'!$F$15)/V$6*ABS(V24)</f>
        <v>1062.9965226938752</v>
      </c>
      <c r="AS24" s="46">
        <f>LS24*12*60/(PI() * 'Drive Train'!$F$15)/W$6*ABS(W24)</f>
        <v>1600.2185922693643</v>
      </c>
      <c r="AT24" s="46">
        <f>LT24*12*60/(PI() * 'Drive Train'!$F$15)/X$6*ABS(X24)</f>
        <v>2234.9191449868258</v>
      </c>
      <c r="AU24" s="46">
        <f>LU24*12*60/(PI() * 'Drive Train'!$F$15)/Y$6*ABS(Y24)</f>
        <v>2991.0853971384286</v>
      </c>
      <c r="AV24" s="46">
        <f>LV24*12*60/(PI() * 'Drive Train'!$F$15)/Z$6*ABS(Z24)</f>
        <v>3477.8142486828265</v>
      </c>
      <c r="AW24" s="46">
        <f>LW24*12*60/(PI() * 'Drive Train'!$F$15)/AA$6*ABS(AA24)</f>
        <v>3870.0504548543172</v>
      </c>
      <c r="AX24" s="46">
        <f>LX24*12*60/(PI() * 'Drive Train'!$F$15)/AB$6*ABS(AB24)</f>
        <v>4131.1946234146217</v>
      </c>
      <c r="AY24" s="46">
        <f>LY24*12*60/(PI() * 'Drive Train'!$F$15)/AC$6*ABS(AC24)</f>
        <v>4276.5335724896859</v>
      </c>
      <c r="AZ24" s="46">
        <f>LZ24*12*60/(PI() * 'Drive Train'!$F$15)/AD$6*ABS(AD24)</f>
        <v>1566.5745000061584</v>
      </c>
      <c r="BA24" s="46">
        <f>MA24*12*60/(PI() * 'Drive Train'!$F$15)/AE$6*ABS(AE24)</f>
        <v>1856.5976303451021</v>
      </c>
      <c r="BB24" s="46">
        <f>MB24*12*60/(PI() * 'Drive Train'!$F$15)/AF$6*ABS(AF24)</f>
        <v>2125.4699320250306</v>
      </c>
      <c r="BC24" s="46">
        <f>MC24*12*60/(PI() * 'Drive Train'!$F$15)/AG$6*ABS(AG24)</f>
        <v>2372.439365668075</v>
      </c>
      <c r="BD24" s="46">
        <f>MD24*12*60/(PI() * 'Drive Train'!$F$15)/AH$6*ABS(AH24)</f>
        <v>2686.8334242067563</v>
      </c>
      <c r="BE24" s="46">
        <f>ME24*12*60/(PI() * 'Drive Train'!$F$15)/AI$6*ABS(AI24)</f>
        <v>2959.7128639965417</v>
      </c>
      <c r="BF24" s="46">
        <f>MF24*12*60/(PI() * 'Drive Train'!$F$15)/AJ$6*ABS(AJ24)</f>
        <v>2949.4439814742727</v>
      </c>
      <c r="BG24" s="46">
        <f>MG24*12*60/(PI() * 'Drive Train'!$F$15)/AK$6*ABS(AK24)</f>
        <v>2950.5971039012034</v>
      </c>
      <c r="BH24" s="46">
        <f>MH24*12*60/(PI() * 'Drive Train'!$F$15)/AL$6*ABS(AL24)</f>
        <v>2950.6763642185433</v>
      </c>
      <c r="BI24" s="46">
        <f>MI24*12*60/(PI() * 'Drive Train'!$F$15)/AM$6*ABS(AM24)</f>
        <v>2950.6346644577984</v>
      </c>
      <c r="BJ24" s="61">
        <f t="shared" si="62"/>
        <v>0.64</v>
      </c>
      <c r="BK24" s="2">
        <f>IF(OR(KS23=1,AND($C$39=Motors!$C$31,OY23=1)),0,IF(NG24=0,-(CG23+$C$15)/($C$14-$C$15)*$C$12,($C$11*S24-AO24)/($C$11*S24)*$C$12*S24))</f>
        <v>0.64042449633001486</v>
      </c>
      <c r="BL24" s="2">
        <f>IF(OR(KT23=1,AND($C$39=Motors!$C$31,OZ23=1)),0,IF(NH24=0,-(CH23+$C$15)/($C$14-$C$15)*$C$12,($C$11*T24-AP24)/($C$11*T24)*$C$12*T24))</f>
        <v>1.595226455363165</v>
      </c>
      <c r="BM24" s="2">
        <f>IF(OR(KU23=1,AND($C$39=Motors!$C$31,PA23=1)),0,IF(NI24=0,-(CI23+$C$15)/($C$14-$C$15)*$C$12,($C$11*U24-AQ24)/($C$11*U24)*$C$12*U24))</f>
        <v>1.4465770229175199</v>
      </c>
      <c r="BN24" s="2">
        <f>IF(OR(KV23=1,AND($C$39=Motors!$C$31,PB23=1)),0,IF(NJ24=0,-(CJ23+$C$15)/($C$14-$C$15)*$C$12,($C$11*V24-AR24)/($C$11*V24)*$C$12*V24))</f>
        <v>1.2490723016960168</v>
      </c>
      <c r="BO24" s="2">
        <f>IF(OR(KW23=1,AND($C$39=Motors!$C$31,PC23=1)),0,IF(NK24=0,-(CK23+$C$15)/($C$14-$C$15)*$C$12,($C$11*W24-AS24)/($C$11*W24)*$C$12*W24))</f>
        <v>1.0139990363670337</v>
      </c>
      <c r="BP24" s="2">
        <f>IF(OR(KX23=1,AND($C$39=Motors!$C$31,PD23=1)),0,IF(NL24=0,-(CL23+$C$15)/($C$14-$C$15)*$C$12,($C$11*X24-AT24)/($C$11*X24)*$C$12*X24))</f>
        <v>0.77939671125043708</v>
      </c>
      <c r="BQ24" s="2">
        <f>IF(OR(KY23=1,AND($C$39=Motors!$C$31,PE23=1)),0,IF(NM24=0,-(CM23+$C$15)/($C$14-$C$15)*$C$12,($C$11*Y24-AU24)/($C$11*Y24)*$C$12*Y24))</f>
        <v>0.63551679174998577</v>
      </c>
      <c r="BR24" s="2">
        <f>IF(OR(KZ23=1,AND($C$39=Motors!$C$31,PF23=1)),0,IF(NN24=0,-(CN23+$C$15)/($C$14-$C$15)*$C$12,($C$11*Z24-AV24)/($C$11*Z24)*$C$12*Z24))</f>
        <v>0.55372208340500662</v>
      </c>
      <c r="BS24" s="2">
        <f>IF(OR(LA23=1,AND($C$39=Motors!$C$31,PG23=1)),0,IF(NO24=0,-(CO23+$C$15)/($C$14-$C$15)*$C$12,($C$11*AA24-AW24)/($C$11*AA24)*$C$12*AA24))</f>
        <v>0.48989275623436601</v>
      </c>
      <c r="BT24" s="2">
        <f>IF(OR(LB23=1,AND($C$39=Motors!$C$31,PH23=1)),0,IF(NP24=0,-(CP23+$C$15)/($C$14-$C$15)*$C$12,($C$11*AB24-AX24)/($C$11*AB24)*$C$12*AB24))</f>
        <v>0.44928889487878726</v>
      </c>
      <c r="BU24" s="2">
        <f>IF(OR(LC23=1,AND($C$39=Motors!$C$31,PI23=1)),0,IF(NQ24=0,-(CQ23+$C$15)/($C$14-$C$15)*$C$12,($C$11*AC24-AY24)/($C$11*AC24)*$C$12*AC24))</f>
        <v>0.42817734988673944</v>
      </c>
      <c r="BV24" s="2">
        <f>IF(OR(LD23=1,AND($C$39=Motors!$C$31,PJ23=1)),0,IF(NR24=0,-(CR23+$C$15)/($C$14-$C$15)*$C$12,($C$11*AD24-AZ24)/($C$11*AD24)*$C$12*AD24))</f>
        <v>1.3591239705232387</v>
      </c>
      <c r="BW24" s="2">
        <f>IF(OR(LE23=1,AND($C$39=Motors!$C$31,PK23=1)),0,IF(NS24=0,-(CS23+$C$15)/($C$14-$C$15)*$C$12,($C$11*AE24-BA24)/($C$11*AE24)*$C$12*AE24))</f>
        <v>1.1661373620168802</v>
      </c>
      <c r="BX24" s="2">
        <f>IF(OR(LF23=1,AND($C$39=Motors!$C$31,PL23=1)),0,IF(NT24=0,-(CT23+$C$15)/($C$14-$C$15)*$C$12,($C$11*AF24-BB24)/($C$11*AF24)*$C$12*AF24))</f>
        <v>0.98385013726527726</v>
      </c>
      <c r="BY24" s="2">
        <f>IF(OR(LG23=1,AND($C$39=Motors!$C$31,PM23=1)),0,IF(NU24=0,-(CU23+$C$15)/($C$14-$C$15)*$C$12,($C$11*AG24-BC24)/($C$11*AG24)*$C$12*AG24))</f>
        <v>0.81142346304584911</v>
      </c>
      <c r="BZ24" s="2">
        <f>IF(OR(LH23=1,AND($C$39=Motors!$C$31,PN23=1)),0,IF(NV24=0,-(CV23+$C$15)/($C$14-$C$15)*$C$12,($C$11*AH24-BD24)/($C$11*AH24)*$C$12*AH24))</f>
        <v>0.68762490098927431</v>
      </c>
      <c r="CA24" s="2">
        <f>IF(OR(LI23=1,AND($C$39=Motors!$C$31,PO23=1)),0,IF(NW24=0,-(CW23+$C$15)/($C$14-$C$15)*$C$12,($C$11*AI24-BE24)/($C$11*AI24)*$C$12*AI24))</f>
        <v>0.64042449633001486</v>
      </c>
      <c r="CB24" s="2">
        <f>IF(OR(LJ23=1,AND($C$39=Motors!$C$31,PP23=1)),0,IF(NX24=0,-(CX23+$C$15)/($C$14-$C$15)*$C$12,($C$11*AJ24-BF24)/($C$11*AJ24)*$C$12*AJ24))</f>
        <v>0.64196480781737519</v>
      </c>
      <c r="CC24" s="2">
        <f>IF(OR(LK23=1,AND($C$39=Motors!$C$31,PQ23=1)),0,IF(NY24=0,-(CY23+$C$15)/($C$14-$C$15)*$C$12,($C$11*AK24-BG24)/($C$11*AK24)*$C$12*AK24))</f>
        <v>0.64183208818316806</v>
      </c>
      <c r="CD24" s="2">
        <f>IF(OR(LL23=1,AND($C$39=Motors!$C$31,PR23=1)),0,IF(NZ24=0,-(CZ23+$C$15)/($C$14-$C$15)*$C$12,($C$11*AL24-BH24)/($C$11*AL24)*$C$12*AL24))</f>
        <v>0.64182295739236184</v>
      </c>
      <c r="CE24" s="2">
        <f>IF(OR(LM23=1,AND($C$39=Motors!$C$31,PS23=1)),0,IF(OA24=0,-(DA23+$C$15)/($C$14-$C$15)*$C$12,($C$11*AM24-BI24)/($C$11*AM24)*$C$12*AM24))</f>
        <v>0.64182776133824293</v>
      </c>
      <c r="CF24" s="61">
        <f t="shared" si="64"/>
        <v>0.64</v>
      </c>
      <c r="CG24" s="57">
        <f>IF(AND(KS23=1,OY23=1),0,ABS(BK24/$C$12*($C$14-$C$15)+$C$15) *'Drive Train'!$AA$48 + CG23*(1-'Drive Train'!$AA$48))</f>
        <v>37.468524079636985</v>
      </c>
      <c r="CH24" s="57">
        <f>IF(AND(KT23=1,OZ23=1),0,ABS(BL24/$C$12*($C$14-$C$15)+$C$15) *'Drive Train'!$AA$48 + CH23*(1-'Drive Train'!$AA$48))</f>
        <v>89.230741791362703</v>
      </c>
      <c r="CI24" s="57">
        <f>IF(AND(KU23=1,PA23=1),0,ABS(BM24/$C$12*($C$14-$C$15)+$C$15) *'Drive Train'!$AA$48 + CI23*(1-'Drive Train'!$AA$48))</f>
        <v>81.172081864892235</v>
      </c>
      <c r="CJ24" s="57">
        <f>IF(AND(KV23=1,PB23=1),0,ABS(BN24/$C$12*($C$14-$C$15)+$C$15) *'Drive Train'!$AA$48 + CJ23*(1-'Drive Train'!$AA$48))</f>
        <v>70.464853750997889</v>
      </c>
      <c r="CK24" s="57">
        <f>IF(AND(KW23=1,PC23=1),0,ABS(BO24/$C$12*($C$14-$C$15)+$C$15) *'Drive Train'!$AA$48 + CK23*(1-'Drive Train'!$AA$48))</f>
        <v>57.720940290151475</v>
      </c>
      <c r="CL24" s="57">
        <f>IF(AND(KX23=1,PD23=1),0,ABS(BP24/$C$12*($C$14-$C$15)+$C$15) *'Drive Train'!$AA$48 + CL23*(1-'Drive Train'!$AA$48))</f>
        <v>45.002557683711188</v>
      </c>
      <c r="CM24" s="57">
        <f>IF(AND(KY23=1,PE23=1),0,ABS(BQ24/$C$12*($C$14-$C$15)+$C$15) *'Drive Train'!$AA$48 + CM23*(1-'Drive Train'!$AA$48))</f>
        <v>37.202465060242496</v>
      </c>
      <c r="CN24" s="57">
        <f>IF(AND(KZ23=1,PF23=1),0,ABS(BR24/$C$12*($C$14-$C$15)+$C$15) *'Drive Train'!$AA$48 + CN23*(1-'Drive Train'!$AA$48))</f>
        <v>32.768168019935608</v>
      </c>
      <c r="CO24" s="57">
        <f>IF(AND(LA23=1,PG23=1),0,ABS(BS24/$C$12*($C$14-$C$15)+$C$15) *'Drive Train'!$AA$48 + CO23*(1-'Drive Train'!$AA$48))</f>
        <v>29.30781951714734</v>
      </c>
      <c r="CP24" s="57">
        <f>IF(AND(LB23=1,PH23=1),0,ABS(BT24/$C$12*($C$14-$C$15)+$C$15) *'Drive Train'!$AA$48 + CP23*(1-'Drive Train'!$AA$48))</f>
        <v>27.10658198140489</v>
      </c>
      <c r="CQ24" s="57">
        <f>IF(AND(LC23=1,PI23=1),0,ABS(BU24/$C$12*($C$14-$C$15)+$C$15) *'Drive Train'!$AA$48 + CQ23*(1-'Drive Train'!$AA$48))</f>
        <v>25.962071983524449</v>
      </c>
      <c r="CR24" s="57">
        <f>IF(AND(LD23=1,PJ23=1),0,ABS(BV24/$C$12*($C$14-$C$15)+$C$15) *'Drive Train'!$AA$48 + CR23*(1-'Drive Train'!$AA$48))</f>
        <v>76.431031749985024</v>
      </c>
      <c r="CS24" s="57">
        <f>IF(AND(LE23=1,PK23=1),0,ABS(BW24/$C$12*($C$14-$C$15)+$C$15) *'Drive Train'!$AA$48 + CS23*(1-'Drive Train'!$AA$48))</f>
        <v>65.968741899774443</v>
      </c>
      <c r="CT24" s="57">
        <f>IF(AND(LF23=1,PL23=1),0,ABS(BX24/$C$12*($C$14-$C$15)+$C$15) *'Drive Train'!$AA$48 + CT23*(1-'Drive Train'!$AA$48))</f>
        <v>56.086492576350985</v>
      </c>
      <c r="CU24" s="57">
        <f>IF(AND(LG23=1,PM23=1),0,ABS(BY24/$C$12*($C$14-$C$15)+$C$15) *'Drive Train'!$AA$48 + CU23*(1-'Drive Train'!$AA$48))</f>
        <v>46.738808519132824</v>
      </c>
      <c r="CV24" s="57">
        <f>IF(AND(LH23=1,PN23=1),0,ABS(BZ24/$C$12*($C$14-$C$15)+$C$15) *'Drive Train'!$AA$48 + CV23*(1-'Drive Train'!$AA$48))</f>
        <v>40.027376833278346</v>
      </c>
      <c r="CW24" s="57">
        <f>IF(AND(LI23=1,PO23=1),0,ABS(CA24/$C$12*($C$14-$C$15)+$C$15) *'Drive Train'!$AA$48 + CW23*(1-'Drive Train'!$AA$48))</f>
        <v>37.468524079636985</v>
      </c>
      <c r="CX24" s="57">
        <f>IF(AND(LJ23=1,PP23=1),0,ABS(CB24/$C$12*($C$14-$C$15)+$C$15) *'Drive Train'!$AA$48 + CX23*(1-'Drive Train'!$AA$48))</f>
        <v>37.552028242776068</v>
      </c>
      <c r="CY24" s="57">
        <f>IF(AND(LK23=1,PQ23=1),0,ABS(CC24/$C$12*($C$14-$C$15)+$C$15) *'Drive Train'!$AA$48 + CY23*(1-'Drive Train'!$AA$48))</f>
        <v>37.544833177312015</v>
      </c>
      <c r="CZ24" s="57">
        <f>IF(AND(LL23=1,PR23=1),0,ABS(CD24/$C$12*($C$14-$C$15)+$C$15) *'Drive Train'!$AA$48 + CZ23*(1-'Drive Train'!$AA$48))</f>
        <v>37.544338174157566</v>
      </c>
      <c r="DA24" s="57">
        <f>IF(AND(LM23=1,PS23=1),0,ABS(CE24/$C$12*($C$14-$C$15)+$C$15) *'Drive Train'!$AA$48 + DA23*(1-'Drive Train'!$AA$48))</f>
        <v>37.544598608156704</v>
      </c>
      <c r="DB24" s="61">
        <f t="shared" si="115"/>
        <v>0.64</v>
      </c>
      <c r="DC24" s="57">
        <f t="shared" si="65"/>
        <v>37.468524079636985</v>
      </c>
      <c r="DD24" s="57">
        <f t="shared" si="66"/>
        <v>50</v>
      </c>
      <c r="DE24" s="57">
        <f t="shared" si="67"/>
        <v>50</v>
      </c>
      <c r="DF24" s="57">
        <f t="shared" si="68"/>
        <v>50</v>
      </c>
      <c r="DG24" s="57">
        <f t="shared" si="69"/>
        <v>50</v>
      </c>
      <c r="DH24" s="57">
        <f t="shared" si="70"/>
        <v>45.002557683711188</v>
      </c>
      <c r="DI24" s="57">
        <f t="shared" si="71"/>
        <v>37.202465060242496</v>
      </c>
      <c r="DJ24" s="57">
        <f t="shared" si="72"/>
        <v>32.768168019935608</v>
      </c>
      <c r="DK24" s="57">
        <f t="shared" si="73"/>
        <v>29.30781951714734</v>
      </c>
      <c r="DL24" s="57">
        <f t="shared" si="74"/>
        <v>27.10658198140489</v>
      </c>
      <c r="DM24" s="57">
        <f t="shared" si="75"/>
        <v>25.962071983524449</v>
      </c>
      <c r="DN24" s="57">
        <f t="shared" si="76"/>
        <v>25</v>
      </c>
      <c r="DO24" s="57">
        <f t="shared" si="77"/>
        <v>30</v>
      </c>
      <c r="DP24" s="57">
        <f t="shared" si="78"/>
        <v>35</v>
      </c>
      <c r="DQ24" s="57">
        <f t="shared" si="79"/>
        <v>40</v>
      </c>
      <c r="DR24" s="57">
        <f t="shared" si="80"/>
        <v>40.027376833278346</v>
      </c>
      <c r="DS24" s="57">
        <f t="shared" si="81"/>
        <v>37.468524079636985</v>
      </c>
      <c r="DT24" s="57">
        <f t="shared" si="82"/>
        <v>37.552028242776068</v>
      </c>
      <c r="DU24" s="57">
        <f t="shared" si="83"/>
        <v>37.544833177312015</v>
      </c>
      <c r="DV24" s="57">
        <f t="shared" si="84"/>
        <v>37.544338174157566</v>
      </c>
      <c r="DW24" s="57">
        <f t="shared" si="85"/>
        <v>37.544598608156704</v>
      </c>
      <c r="DX24" s="61">
        <f t="shared" si="116"/>
        <v>0.64</v>
      </c>
      <c r="DY24" s="2">
        <f>IF(OY24=0,($C$23/0.4536*IF(ISNA(MK23),'Drive Train'!$F$16,'Drive Train'!$F$17)*4.448*$C$24/$C$26*$C$25*S$6)*SIGN(BK24),BK24)</f>
        <v>0.89350858180984372</v>
      </c>
      <c r="DZ24" s="2">
        <f>IF(OZ24=0,($C$23/0.4536*IF(ISNA(ML23),'Drive Train'!$F$16,'Drive Train'!$F$17)*4.448*$C$24/$C$26*$C$25*T$6)*SIGN(BL24),BL24)</f>
        <v>3.1911020778922987</v>
      </c>
      <c r="EA24" s="2">
        <f>IF(PA24=0,($C$23/0.4536*IF(ISNA(MM23),'Drive Train'!$F$16,'Drive Train'!$F$17)*4.448*$C$24/$C$26*$C$25*U$6)*SIGN(BM24),BM24)</f>
        <v>2.1014574659290748</v>
      </c>
      <c r="EB24" s="2">
        <f>IF(PB24=0,($C$23/0.4536*IF(ISNA(MN23),'Drive Train'!$F$16,'Drive Train'!$F$17)*4.448*$C$24/$C$26*$C$25*V$6)*SIGN(BN24),BN24)</f>
        <v>1.5665410200562195</v>
      </c>
      <c r="EC24" s="2">
        <f>IF(PC24=0,($C$23/0.4536*IF(ISNA(MO23),'Drive Train'!$F$16,'Drive Train'!$F$17)*4.448*$C$24/$C$26*$C$25*W$6)*SIGN(BO24),BO24)</f>
        <v>1.248692117436117</v>
      </c>
      <c r="ED24" s="2">
        <f>IF(PD24=0,($C$23/0.4536*IF(ISNA(MP23),'Drive Train'!$F$16,'Drive Train'!$F$17)*4.448*$C$24/$C$26*$C$25*X$6)*SIGN(BP24),BP24)</f>
        <v>1.0380693506396637</v>
      </c>
      <c r="EE24" s="2">
        <f>IF(PE24=0,($C$23/0.4536*IF(ISNA(MQ23),'Drive Train'!$F$16,'Drive Train'!$F$17)*4.448*$C$24/$C$26*$C$25*Y$6)*SIGN(BQ24),BQ24)</f>
        <v>0.88824490827929981</v>
      </c>
      <c r="EF24" s="2">
        <f>IF(PF24=0,($C$23/0.4536*IF(ISNA(MR23),'Drive Train'!$F$16,'Drive Train'!$F$17)*4.448*$C$24/$C$26*$C$25*Z$6)*SIGN(BR24),BR24)</f>
        <v>0.77621401894677544</v>
      </c>
      <c r="EG24" s="2">
        <f>IF(PG24=0,($C$23/0.4536*IF(ISNA(MS23),'Drive Train'!$F$16,'Drive Train'!$F$17)*4.448*$C$24/$C$26*$C$25*AA$6)*SIGN(BS24),BS24)</f>
        <v>0.68927804882473664</v>
      </c>
      <c r="EH24" s="2">
        <f>IF(PH24=0,($C$23/0.4536*IF(ISNA(MT23),'Drive Train'!$F$16,'Drive Train'!$F$17)*4.448*$C$24/$C$26*$C$25*AB$6)*SIGN(BT24),BT24)</f>
        <v>0.61985436045389986</v>
      </c>
      <c r="EI24" s="2">
        <f>IF(PI24=0,($C$23/0.4536*IF(ISNA(MU23),'Drive Train'!$F$16,'Drive Train'!$F$17)*4.448*$C$24/$C$26*$C$25*AC$6)*SIGN(BU24),BU24)</f>
        <v>0.56313566080452337</v>
      </c>
      <c r="EJ24" s="2">
        <f>IF(PJ24=0,($C$23/0.4536*IF(ISNA(MV23),'Drive Train'!$F$16,'Drive Train'!$F$17)*4.448*$C$24/$C$26*$C$25*AD$6)*SIGN(BV24),BV24)</f>
        <v>0.89350858180984372</v>
      </c>
      <c r="EK24" s="2">
        <f>IF(PK24=0,($C$23/0.4536*IF(ISNA(MW23),'Drive Train'!$F$16,'Drive Train'!$F$17)*4.448*$C$24/$C$26*$C$25*AE$6)*SIGN(BW24),BW24)</f>
        <v>0.89350858180984372</v>
      </c>
      <c r="EL24" s="2">
        <f>IF(PL24=0,($C$23/0.4536*IF(ISNA(MX23),'Drive Train'!$F$16,'Drive Train'!$F$17)*4.448*$C$24/$C$26*$C$25*AF$6)*SIGN(BX24),BX24)</f>
        <v>0.89350858180984372</v>
      </c>
      <c r="EM24" s="2">
        <f>IF(PM24=0,($C$23/0.4536*IF(ISNA(MY23),'Drive Train'!$F$16,'Drive Train'!$F$17)*4.448*$C$24/$C$26*$C$25*AG$6)*SIGN(BY24),BY24)</f>
        <v>0.89350858180984372</v>
      </c>
      <c r="EN24" s="2">
        <f>IF(PN24=0,($C$23/0.4536*IF(ISNA(MZ23),'Drive Train'!$F$16,'Drive Train'!$F$17)*4.448*$C$24/$C$26*$C$25*AH$6)*SIGN(BZ24),BZ24)</f>
        <v>0.89350858180984372</v>
      </c>
      <c r="EO24" s="2">
        <f>IF(PO24=0,($C$23/0.4536*IF(ISNA(NA23),'Drive Train'!$F$16,'Drive Train'!$F$17)*4.448*$C$24/$C$26*$C$25*AI$6)*SIGN(CA24),CA24)</f>
        <v>0.89350858180984372</v>
      </c>
      <c r="EP24" s="2">
        <f>IF(PP24=0,($C$23/0.4536*IF(ISNA(NB23),'Drive Train'!$F$16,'Drive Train'!$F$17)*4.448*$C$24/$C$26*$C$25*AJ$6)*SIGN(CB24),CB24)</f>
        <v>0.89350858180984372</v>
      </c>
      <c r="EQ24" s="2">
        <f>IF(PQ24=0,($C$23/0.4536*IF(ISNA(NC23),'Drive Train'!$F$16,'Drive Train'!$F$17)*4.448*$C$24/$C$26*$C$25*AK$6)*SIGN(CC24),CC24)</f>
        <v>0.89350858180984372</v>
      </c>
      <c r="ER24" s="2">
        <f>IF(PR24=0,($C$23/0.4536*IF(ISNA(ND23),'Drive Train'!$F$16,'Drive Train'!$F$17)*4.448*$C$24/$C$26*$C$25*AL$6)*SIGN(CD24),CD24)</f>
        <v>0.89350858180984372</v>
      </c>
      <c r="ES24" s="2">
        <f>IF(PS24=0,($C$23/0.4536*IF(ISNA(NE23),'Drive Train'!$F$16,'Drive Train'!$F$17)*4.448*$C$24/$C$26*$C$25*AM$6)*SIGN(CE24),CE24)</f>
        <v>0.89350858180984372</v>
      </c>
      <c r="ET24" s="61">
        <f t="shared" si="87"/>
        <v>0.64</v>
      </c>
      <c r="EU24" s="260">
        <f>MAX(MIN(IF(AND(OY23=1,NG24&lt;0),-1,1)*(DC24-$C$15)/($C$14-$C$15)*$C$12-$C$33*LO24/AO$6 -  OY23*$C$33,DY23),MAX(EU$8:EU23)*-1)</f>
        <v>0.30189809140385099</v>
      </c>
      <c r="EV24" s="260">
        <f>MAX(MIN(IF(AND(OZ23=1,NH24&lt;0),-1,1)*(DD24-$C$15)/($C$14-$C$15)*$C$12-$C$33*LP24/AP$6 -  OZ23*$C$33,DZ23),MAX(EV$8:EV23)*-1)</f>
        <v>0.83646266217734322</v>
      </c>
      <c r="EW24" s="260">
        <f>MAX(MIN(IF(AND(PA23=1,NI24&lt;0),-1,1)*(DE24-$C$15)/($C$14-$C$15)*$C$12-$C$33*LQ24/AQ$6 -  PA23*$C$33,EA23),MAX(EW$8:EW23)*-1)</f>
        <v>0.79259053792282796</v>
      </c>
      <c r="EX24" s="260">
        <f>MAX(MIN(IF(AND(PB23=1,NJ24&lt;0),-1,1)*(DF24-$C$15)/($C$14-$C$15)*$C$12-$C$33*LR24/AR$6 -  PB23*$C$33,EB23),MAX(EX$8:EX23)*-1)</f>
        <v>0.73429935222690146</v>
      </c>
      <c r="EY24" s="260">
        <f>MAX(MIN(IF(AND(PC23=1,NK24&lt;0),-1,1)*(DG24-$C$15)/($C$14-$C$15)*$C$12-$C$33*LS24/AS$6 -  PC23*$C$33,EC23),MAX(EY$8:EY23)*-1)</f>
        <v>0.66492025446816039</v>
      </c>
      <c r="EZ24" s="260">
        <f>MAX(MIN(IF(AND(PD23=1,NL24&lt;0),-1,1)*(DH24-$C$15)/($C$14-$C$15)*$C$12-$C$33*LT24/AT$6 -  PD23*$C$33,ED23),MAX(EZ$8:EZ23)*-1)</f>
        <v>0.49785280278281852</v>
      </c>
      <c r="FA24" s="260">
        <f>MAX(MIN(IF(AND(PE23=1,NM24&lt;0),-1,1)*(DI24-$C$15)/($C$14-$C$15)*$C$12-$C$33*LU24/AU$6 -  PE23*$C$33,EE23),MAX(FA$8:FA23)*-1)</f>
        <v>0.29495398370733705</v>
      </c>
      <c r="FB24" s="260">
        <f>MAX(MIN(IF(AND(PF23=1,NN24&lt;0),-1,1)*(DJ24-$C$15)/($C$14-$C$15)*$C$12-$C$33*LV24/AV$6 -  PF23*$C$33,EF23),MAX(FB$8:FB23)*-1)</f>
        <v>0.1827689102032955</v>
      </c>
      <c r="FC24" s="260">
        <f>MAX(MIN(IF(AND(PG23=1,NO24&lt;0),-1,1)*(DK24-$C$15)/($C$14-$C$15)*$C$12-$C$33*LW24/AW$6 -  PG23*$C$33,EG23),MAX(FC$8:FC23)*-1)</f>
        <v>9.7484277363325378E-2</v>
      </c>
      <c r="FD24" s="260">
        <f>MAX(MIN(IF(AND(PH23=1,NP24&lt;0),-1,1)*(DL24-$C$15)/($C$14-$C$15)*$C$12-$C$33*LX24/AX$6 -  PH23*$C$33,EH23),MAX(FD$8:FD23)*-1)</f>
        <v>4.4073416934107768E-2</v>
      </c>
      <c r="FE24" s="260">
        <f>MAX(MIN(IF(AND(PI23=1,NQ24&lt;0),-1,1)*(DM24-$C$15)/($C$14-$C$15)*$C$12-$C$33*LY24/AY$6 -  PI23*$C$33,EI23),MAX(FE$8:FE23)*-1)</f>
        <v>1.645614618735125E-2</v>
      </c>
      <c r="FF24" s="260">
        <f>MAX(MIN(IF(AND(PJ23=1,NR24&lt;0),-1,1)*(DN24-$C$15)/($C$14-$C$15)*$C$12-$C$33*LZ24/AZ$6 -  PJ23*$C$33,EJ23),MAX(FF$8:FF23)*-1)</f>
        <v>0.2408104015663233</v>
      </c>
      <c r="FG24" s="260">
        <f>MAX(MIN(IF(AND(PK23=1,NS24&lt;0),-1,1)*(DO24-$C$15)/($C$14-$C$15)*$C$12-$C$33*MA24/BA$6 -  PK23*$C$33,EK23),MAX(FG$8:FG23)*-1)</f>
        <v>0.29492388251423984</v>
      </c>
      <c r="FH24" s="260">
        <f>MAX(MIN(IF(AND(PL23=1,NT24&lt;0),-1,1)*(DP24-$C$15)/($C$14-$C$15)*$C$12-$C$33*MB24/BB$6 -  PL23*$C$33,EL23),MAX(FH$8:FH23)*-1)</f>
        <v>0.34903736346215641</v>
      </c>
      <c r="FI24" s="260">
        <f>MAX(MIN(IF(AND(PM23=1,NU24&lt;0),-1,1)*(DQ24-$C$15)/($C$14-$C$15)*$C$12-$C$33*MC24/BC$6 -  PM23*$C$33,EM23),MAX(FI$8:FI23)*-1)</f>
        <v>0.40315084441007287</v>
      </c>
      <c r="FJ24" s="260">
        <f>MAX(MIN(IF(AND(PN23=1,NV24&lt;0),-1,1)*(DR24-$C$15)/($C$14-$C$15)*$C$12-$C$33*MD24/BD$6 -  PN23*$C$33,EN23),MAX(FJ$8:FJ23)*-1)</f>
        <v>0.3684013489704776</v>
      </c>
      <c r="FK24" s="260">
        <f>MAX(MIN(IF(AND(PO23=1,NW24&lt;0),-1,1)*(DS24-$C$15)/($C$14-$C$15)*$C$12-$C$33*ME24/BE$6 -  PO23*$C$33,EO23),MAX(FK$8:FK23)*-1)</f>
        <v>0.30189809140385099</v>
      </c>
      <c r="FL24" s="260">
        <f>MAX(MIN(IF(AND(PP23=1,NX24&lt;0),-1,1)*(DT24-$C$15)/($C$14-$C$15)*$C$12-$C$33*MF24/BF$6 -  PP23*$C$33,EP23),MAX(FL$8:FL23)*-1)</f>
        <v>0.30409744499093733</v>
      </c>
      <c r="FM24" s="260">
        <f>MAX(MIN(IF(AND(PQ23=1,NY24&lt;0),-1,1)*(DU24-$C$15)/($C$14-$C$15)*$C$12-$C$33*MG24/BG$6 -  PQ23*$C$33,EQ23),MAX(FM$8:FM23)*-1)</f>
        <v>0.30389765567616545</v>
      </c>
      <c r="FN24" s="260">
        <f>MAX(MIN(IF(AND(PR23=1,NZ24&lt;0),-1,1)*(DV24-$C$15)/($C$14-$C$15)*$C$12-$C$33*MH24/BH$6 -  PR23*$C$33,ER23),MAX(FN$8:FN23)*-1)</f>
        <v>0.30388391432940215</v>
      </c>
      <c r="FO24" s="260">
        <f>MAX(MIN(IF(AND(PS23=1,OA24&lt;0),-1,1)*(DW24-$C$15)/($C$14-$C$15)*$C$12-$C$33*MI24/BI$6 -  PS23*$C$33,ES23),MAX(FO$8:FO23)*-1)</f>
        <v>0.3038911439495065</v>
      </c>
      <c r="FP24" s="61">
        <f t="shared" si="117"/>
        <v>0.64</v>
      </c>
      <c r="FQ24" s="261">
        <f>IF(AND(KS24=1,OY24=1),0,MIN((ABS(($C$14-$C$15)*EU24/$C$12/$C$25)+$C$15)/$C$25,DC24))</f>
        <v>29.699761390880948</v>
      </c>
      <c r="FR24" s="261">
        <f>IF(AND(KT24=1,OZ24=1),0,MIN((ABS(($C$14-$C$15)*EV24/$C$12/$C$25)+$C$15)/$C$25,DD24))</f>
        <v>50</v>
      </c>
      <c r="FS24" s="261">
        <f>IF(AND(KU24=1,PA24=1),0,MIN((ABS(($C$14-$C$15)*EW24/$C$12/$C$25)+$C$15)/$C$25,DE24))</f>
        <v>50</v>
      </c>
      <c r="FT24" s="261">
        <f>IF(AND(KV24=1,PB24=1),0,MIN((ABS(($C$14-$C$15)*EX24/$C$12/$C$25)+$C$15)/$C$25,DF24))</f>
        <v>50</v>
      </c>
      <c r="FU24" s="261">
        <f>IF(AND(KW24=1,PC24=1),0,MIN((ABS(($C$14-$C$15)*EY24/$C$12/$C$25)+$C$15)/$C$25,DG24))</f>
        <v>50</v>
      </c>
      <c r="FV24" s="261">
        <f>IF(AND(KX24=1,PD24=1),0,MIN((ABS(($C$14-$C$15)*EZ24/$C$12/$C$25)+$C$15)/$C$25,DH24))</f>
        <v>45.002557683711188</v>
      </c>
      <c r="FW24" s="261">
        <f>IF(AND(KY24=1,PE24=1),0,MIN((ABS(($C$14-$C$15)*FA24/$C$12/$C$25)+$C$15)/$C$25,DI24))</f>
        <v>29.096669192401972</v>
      </c>
      <c r="FX24" s="261">
        <f>IF(AND(KZ24=1,PF24=1),0,MIN((ABS(($C$14-$C$15)*FB24/$C$12/$C$25)+$C$15)/$C$25,DJ24))</f>
        <v>19.353452990550299</v>
      </c>
      <c r="FY24" s="261">
        <f>IF(AND(LA24=1,PG24=1),0,MIN((ABS(($C$14-$C$15)*FC24/$C$12/$C$25)+$C$15)/$C$25,DK24))</f>
        <v>11.94652628897415</v>
      </c>
      <c r="FZ24" s="261">
        <f>IF(AND(LB24=1,PH24=1),0,MIN((ABS(($C$14-$C$15)*FD24/$C$12/$C$25)+$C$15)/$C$25,DL24))</f>
        <v>7.3078204038276411</v>
      </c>
      <c r="GA24" s="261">
        <f>IF(AND(LC24=1,PI24=1),0,MIN((ABS(($C$14-$C$15)*FE24/$C$12/$C$25)+$C$15)/$C$25,DM24))</f>
        <v>4.9092745778445748</v>
      </c>
      <c r="GB24" s="261">
        <f>IF(AND(LD24=1,PJ24=1),0,MIN((ABS(($C$14-$C$15)*FF24/$C$12/$C$25)+$C$15)/$C$25,DN24))</f>
        <v>24.394326801695179</v>
      </c>
      <c r="GC24" s="261">
        <f>IF(AND(LE24=1,PK24=1),0,MIN((ABS(($C$14-$C$15)*FG24/$C$12/$C$25)+$C$15)/$C$25,DO24))</f>
        <v>29.094054919191471</v>
      </c>
      <c r="GD24" s="261">
        <f>IF(AND(LF24=1,PL24=1),0,MIN((ABS(($C$14-$C$15)*FH24/$C$12/$C$25)+$C$15)/$C$25,DP24))</f>
        <v>33.793783036687763</v>
      </c>
      <c r="GE24" s="261">
        <f>IF(AND(LG24=1,PM24=1),0,MIN((ABS(($C$14-$C$15)*FI24/$C$12/$C$25)+$C$15)/$C$25,DQ24))</f>
        <v>38.493511154184041</v>
      </c>
      <c r="GF24" s="261">
        <f>IF(AND(LH24=1,PN24=1),0,MIN((ABS(($C$14-$C$15)*FJ24/$C$12/$C$25)+$C$15)/$C$25,DR24))</f>
        <v>35.475535264895733</v>
      </c>
      <c r="GG24" s="261">
        <f>IF(AND(LI24=1,PO24=1),0,MIN((ABS(($C$14-$C$15)*FK24/$C$12/$C$25)+$C$15)/$C$25,DS24))</f>
        <v>29.699761390880948</v>
      </c>
      <c r="GH24" s="261">
        <f>IF(AND(LJ24=1,PP24=1),0,MIN((ABS(($C$14-$C$15)*FL24/$C$12/$C$25)+$C$15)/$C$25,DT24))</f>
        <v>29.890774123983341</v>
      </c>
      <c r="GI24" s="261">
        <f>IF(AND(LK24=1,PQ24=1),0,MIN((ABS(($C$14-$C$15)*FM24/$C$12/$C$25)+$C$15)/$C$25,DU24))</f>
        <v>29.873422524275451</v>
      </c>
      <c r="GJ24" s="261">
        <f>IF(AND(LL24=1,PR24=1),0,MIN((ABS(($C$14-$C$15)*FN24/$C$12/$C$25)+$C$15)/$C$25,DV24))</f>
        <v>29.872229095343794</v>
      </c>
      <c r="GK24" s="261">
        <f>IF(AND(LM24=1,PS24=1),0,MIN((ABS(($C$14-$C$15)*FO24/$C$12/$C$25)+$C$15)/$C$25,DW24))</f>
        <v>29.872856984148736</v>
      </c>
      <c r="GL24" s="61">
        <f t="shared" si="118"/>
        <v>0.64</v>
      </c>
      <c r="GM24" s="57">
        <f>IF(AND(KS23=1,OY23=1),0,EU24*$C$26/S$6/$C$24/$C$23*3.39*$C$25)</f>
        <v>7.0110874003315091</v>
      </c>
      <c r="GN24" s="57">
        <f>IF(AND(KT23=1,OZ23=1),0,EV24*$C$26/T$6/$C$24/$C$23*3.39*$C$25)</f>
        <v>5.4391320767325135</v>
      </c>
      <c r="GO24" s="57">
        <f>IF(AND(KU23=1,PA23=1),0,EW24*$C$26/U$6/$C$24/$C$23*3.39*$C$25)</f>
        <v>7.8262194389136406</v>
      </c>
      <c r="GP24" s="57">
        <f>IF(AND(KV23=1,PB23=1),0,EX24*$C$26/V$6/$C$24/$C$23*3.39*$C$25)</f>
        <v>9.7264669496719449</v>
      </c>
      <c r="GQ24" s="57">
        <f>IF(AND(KW23=1,PC23=1),0,EY24*$C$26/W$6/$C$24/$C$23*3.39*$C$25)</f>
        <v>11.049380618038775</v>
      </c>
      <c r="GR24" s="57">
        <f>IF(AND(KX23=1,PD23=1),0,EZ24*$C$26/X$6/$C$24/$C$23*3.39*$C$25)</f>
        <v>9.9517241557686802</v>
      </c>
      <c r="GS24" s="57">
        <f>IF(AND(KY23=1,PE23=1),0,FA24*$C$26/Y$6/$C$24/$C$23*3.39*$C$25)</f>
        <v>6.890413439790132</v>
      </c>
      <c r="GT24" s="57">
        <f>IF(AND(KZ23=1,PF23=1),0,FB24*$C$26/Z$6/$C$24/$C$23*3.39*$C$25)</f>
        <v>4.8859000887478627</v>
      </c>
      <c r="GU24" s="57">
        <f>IF(AND(LA23=1,PG23=1),0,FC24*$C$26/AA$6/$C$24/$C$23*3.39*$C$25)</f>
        <v>2.9347010707043681</v>
      </c>
      <c r="GV24" s="57">
        <f>IF(AND(LB23=1,PH23=1),0,FD24*$C$26/AB$6/$C$24/$C$23*3.39*$C$25)</f>
        <v>1.4754034782766117</v>
      </c>
      <c r="GW24" s="57">
        <f>IF(AND(LC23=1,PI23=1),0,FE24*$C$26/AC$6/$C$24/$C$23*3.39*$C$25)</f>
        <v>0.60637159424766618</v>
      </c>
      <c r="GX24" s="57">
        <f>IF(AND(LD23=1,PJ23=1),0,FF24*$C$26/AD$6/$C$24/$C$23*3.39*$C$25)</f>
        <v>5.5924261211440172</v>
      </c>
      <c r="GY24" s="57">
        <f>IF(AND(LE23=1,PK23=1),0,FG24*$C$26/AE$6/$C$24/$C$23*3.39*$C$25)</f>
        <v>6.8491228518116465</v>
      </c>
      <c r="GZ24" s="57">
        <f>IF(AND(LF23=1,PL23=1),0,FH24*$C$26/AF$6/$C$24/$C$23*3.39*$C$25)</f>
        <v>8.1058195824792776</v>
      </c>
      <c r="HA24" s="57">
        <f>IF(AND(LG23=1,PM23=1),0,FI24*$C$26/AG$6/$C$24/$C$23*3.39*$C$25)</f>
        <v>9.3625163131469051</v>
      </c>
      <c r="HB24" s="57">
        <f>IF(AND(LH23=1,PN23=1),0,FJ24*$C$26/AH$6/$C$24/$C$23*3.39*$C$25)</f>
        <v>8.555516346663131</v>
      </c>
      <c r="HC24" s="57">
        <f>IF(AND(LI23=1,PO23=1),0,FK24*$C$26/AI$6/$C$24/$C$23*3.39*$C$25)</f>
        <v>7.0110874003315091</v>
      </c>
      <c r="HD24" s="57">
        <f>IF(AND(LJ23=1,PP23=1),0,FL24*$C$26/AJ$6/$C$24/$C$23*3.39*$C$25)</f>
        <v>7.0621637756460771</v>
      </c>
      <c r="HE24" s="57">
        <f>IF(AND(LK23=1,PQ23=1),0,FM24*$C$26/AK$6/$C$24/$C$23*3.39*$C$25)</f>
        <v>7.0575239969015202</v>
      </c>
      <c r="HF24" s="57">
        <f>IF(AND(LL23=1,PR23=1),0,FN24*$C$26/AL$6/$C$24/$C$23*3.39*$C$25)</f>
        <v>7.0572048766887745</v>
      </c>
      <c r="HG24" s="57">
        <f>IF(AND(LM23=1,PS23=1),0,FO24*$C$26/AM$6/$C$24/$C$23*3.39*$C$25)</f>
        <v>7.0573727727433253</v>
      </c>
      <c r="HH24" s="61">
        <f t="shared" si="119"/>
        <v>0.64</v>
      </c>
      <c r="HI24" s="57">
        <f t="shared" si="120"/>
        <v>7.0110874003315091</v>
      </c>
      <c r="HJ24" s="57">
        <f t="shared" si="121"/>
        <v>5.4391320767325135</v>
      </c>
      <c r="HK24" s="57">
        <f t="shared" si="122"/>
        <v>7.8262194389136406</v>
      </c>
      <c r="HL24" s="57">
        <f t="shared" si="123"/>
        <v>9.7264669496719449</v>
      </c>
      <c r="HM24" s="57">
        <f t="shared" si="124"/>
        <v>11.049380618038775</v>
      </c>
      <c r="HN24" s="57">
        <f t="shared" si="125"/>
        <v>9.9517241557686802</v>
      </c>
      <c r="HO24" s="57">
        <f t="shared" si="126"/>
        <v>6.890413439790132</v>
      </c>
      <c r="HP24" s="57">
        <f t="shared" si="127"/>
        <v>4.8859000887478627</v>
      </c>
      <c r="HQ24" s="57">
        <f t="shared" si="128"/>
        <v>2.9347010707043681</v>
      </c>
      <c r="HR24" s="57">
        <f t="shared" si="129"/>
        <v>1.4754034782766117</v>
      </c>
      <c r="HS24" s="57">
        <f t="shared" si="130"/>
        <v>0.60637159424766618</v>
      </c>
      <c r="HT24" s="57">
        <f t="shared" si="131"/>
        <v>5.5924261211440172</v>
      </c>
      <c r="HU24" s="57">
        <f t="shared" si="132"/>
        <v>6.8491228518116465</v>
      </c>
      <c r="HV24" s="57">
        <f t="shared" si="133"/>
        <v>8.1058195824792776</v>
      </c>
      <c r="HW24" s="57">
        <f t="shared" si="134"/>
        <v>9.3625163131469051</v>
      </c>
      <c r="HX24" s="57">
        <f t="shared" si="135"/>
        <v>8.555516346663131</v>
      </c>
      <c r="HY24" s="57">
        <f t="shared" si="136"/>
        <v>7.0110874003315091</v>
      </c>
      <c r="HZ24" s="57">
        <f t="shared" si="137"/>
        <v>7.0621637756460771</v>
      </c>
      <c r="IA24" s="57">
        <f t="shared" si="138"/>
        <v>7.0575239969015202</v>
      </c>
      <c r="IB24" s="57">
        <f t="shared" si="139"/>
        <v>7.0572048766887745</v>
      </c>
      <c r="IC24" s="57">
        <f t="shared" si="140"/>
        <v>7.0573727727433253</v>
      </c>
      <c r="ID24" s="61">
        <f t="shared" si="141"/>
        <v>0.64</v>
      </c>
      <c r="IE24" s="57">
        <f t="shared" si="142"/>
        <v>9.9586488317301516</v>
      </c>
      <c r="IF24" s="57">
        <f t="shared" si="143"/>
        <v>8.82</v>
      </c>
      <c r="IG24" s="57">
        <f t="shared" si="144"/>
        <v>8.82</v>
      </c>
      <c r="IH24" s="57">
        <f t="shared" si="145"/>
        <v>8.82</v>
      </c>
      <c r="II24" s="57">
        <f t="shared" si="146"/>
        <v>8.82</v>
      </c>
      <c r="IJ24" s="57">
        <f t="shared" si="147"/>
        <v>9.0418868467830951</v>
      </c>
      <c r="IK24" s="57">
        <f t="shared" si="148"/>
        <v>10.004029916435069</v>
      </c>
      <c r="IL24" s="57">
        <f t="shared" si="149"/>
        <v>10.679002281636944</v>
      </c>
      <c r="IM24" s="57">
        <f t="shared" si="150"/>
        <v>11.233669217490332</v>
      </c>
      <c r="IN24" s="57">
        <f t="shared" si="151"/>
        <v>11.612694927286997</v>
      </c>
      <c r="IO24" s="57">
        <f t="shared" si="152"/>
        <v>11.831288356450694</v>
      </c>
      <c r="IP24" s="57">
        <f t="shared" si="153"/>
        <v>10.52</v>
      </c>
      <c r="IQ24" s="57">
        <f t="shared" si="154"/>
        <v>10.18</v>
      </c>
      <c r="IR24" s="57">
        <f t="shared" si="155"/>
        <v>9.8474316447494878</v>
      </c>
      <c r="IS24" s="57">
        <f t="shared" si="156"/>
        <v>9.516285799066349</v>
      </c>
      <c r="IT24" s="57">
        <f t="shared" si="157"/>
        <v>9.587142969353966</v>
      </c>
      <c r="IU24" s="57">
        <f t="shared" si="158"/>
        <v>9.9586488317301516</v>
      </c>
      <c r="IV24" s="57">
        <f t="shared" si="159"/>
        <v>9.9434546505338073</v>
      </c>
      <c r="IW24" s="57">
        <f t="shared" si="160"/>
        <v>9.9453679257802268</v>
      </c>
      <c r="IX24" s="57">
        <f t="shared" si="161"/>
        <v>9.9454993930212794</v>
      </c>
      <c r="IY24" s="57">
        <f t="shared" si="162"/>
        <v>9.9454302272805375</v>
      </c>
      <c r="IZ24" s="61">
        <f t="shared" si="163"/>
        <v>0.64</v>
      </c>
      <c r="JA24" s="261" t="e">
        <f t="shared" si="238"/>
        <v>#N/A</v>
      </c>
      <c r="JB24" s="261">
        <f t="shared" si="239"/>
        <v>6</v>
      </c>
      <c r="JC24" s="261">
        <f t="shared" si="240"/>
        <v>6</v>
      </c>
      <c r="JD24" s="261">
        <f t="shared" si="241"/>
        <v>6</v>
      </c>
      <c r="JE24" s="261">
        <f t="shared" si="242"/>
        <v>6</v>
      </c>
      <c r="JF24" s="261" t="e">
        <f t="shared" si="243"/>
        <v>#N/A</v>
      </c>
      <c r="JG24" s="261" t="e">
        <f t="shared" si="244"/>
        <v>#N/A</v>
      </c>
      <c r="JH24" s="261" t="e">
        <f t="shared" si="245"/>
        <v>#N/A</v>
      </c>
      <c r="JI24" s="261" t="e">
        <f t="shared" si="246"/>
        <v>#N/A</v>
      </c>
      <c r="JJ24" s="261" t="e">
        <f t="shared" si="247"/>
        <v>#N/A</v>
      </c>
      <c r="JK24" s="261" t="e">
        <f t="shared" si="248"/>
        <v>#N/A</v>
      </c>
      <c r="JL24" s="261">
        <f t="shared" si="249"/>
        <v>6</v>
      </c>
      <c r="JM24" s="261">
        <f t="shared" si="250"/>
        <v>6</v>
      </c>
      <c r="JN24" s="261">
        <f t="shared" si="251"/>
        <v>6</v>
      </c>
      <c r="JO24" s="261" t="e">
        <f t="shared" si="252"/>
        <v>#N/A</v>
      </c>
      <c r="JP24" s="261" t="e">
        <f t="shared" si="253"/>
        <v>#N/A</v>
      </c>
      <c r="JQ24" s="261" t="e">
        <f t="shared" si="254"/>
        <v>#N/A</v>
      </c>
      <c r="JR24" s="261" t="e">
        <f t="shared" si="255"/>
        <v>#N/A</v>
      </c>
      <c r="JS24" s="261" t="e">
        <f t="shared" si="256"/>
        <v>#N/A</v>
      </c>
      <c r="JT24" s="261" t="e">
        <f t="shared" si="257"/>
        <v>#N/A</v>
      </c>
      <c r="JU24" s="261" t="e">
        <f t="shared" si="258"/>
        <v>#N/A</v>
      </c>
      <c r="JV24" s="61">
        <f t="shared" si="165"/>
        <v>0.64</v>
      </c>
      <c r="JW24" s="46">
        <f>IF(HI24&lt;=$C$42,1,0)</f>
        <v>0</v>
      </c>
      <c r="JX24" s="46">
        <f>IF(HJ24&lt;=$C$42,1,0)</f>
        <v>0</v>
      </c>
      <c r="JY24" s="46">
        <f>IF(HK24&lt;=$C$42,1,0)</f>
        <v>0</v>
      </c>
      <c r="JZ24" s="46">
        <f>IF(HL24&lt;=$C$42,1,0)</f>
        <v>0</v>
      </c>
      <c r="KA24" s="46">
        <f>IF(HM24&lt;=$C$42,1,0)</f>
        <v>0</v>
      </c>
      <c r="KB24" s="46">
        <f>IF(HN24&lt;=$C$42,1,0)</f>
        <v>0</v>
      </c>
      <c r="KC24" s="46">
        <f>IF(HO24&lt;=$C$42,1,0)</f>
        <v>0</v>
      </c>
      <c r="KD24" s="46">
        <f>IF(HP24&lt;=$C$42,1,0)</f>
        <v>0</v>
      </c>
      <c r="KE24" s="46">
        <f>IF(HQ24&lt;=$C$42,1,0)</f>
        <v>0</v>
      </c>
      <c r="KF24" s="46">
        <f>IF(HR24&lt;=$C$42,1,0)</f>
        <v>0</v>
      </c>
      <c r="KG24" s="46">
        <f>IF(HS24&lt;=$C$42,1,0)</f>
        <v>0</v>
      </c>
      <c r="KH24" s="46">
        <f>IF(HT24&lt;=$C$42,1,0)</f>
        <v>0</v>
      </c>
      <c r="KI24" s="46">
        <f>IF(HU24&lt;=$C$42,1,0)</f>
        <v>0</v>
      </c>
      <c r="KJ24" s="46">
        <f>IF(HV24&lt;=$C$42,1,0)</f>
        <v>0</v>
      </c>
      <c r="KK24" s="46">
        <f>IF(HW24&lt;=$C$42,1,0)</f>
        <v>0</v>
      </c>
      <c r="KL24" s="46">
        <f>IF(HX24&lt;=$C$42,1,0)</f>
        <v>0</v>
      </c>
      <c r="KM24" s="46">
        <f>IF(HY24&lt;=$C$42,1,0)</f>
        <v>0</v>
      </c>
      <c r="KN24" s="46">
        <f>IF(HZ24&lt;=$C$42,1,0)</f>
        <v>0</v>
      </c>
      <c r="KO24" s="46">
        <f>IF(IA24&lt;=$C$42,1,0)</f>
        <v>0</v>
      </c>
      <c r="KP24" s="46">
        <f>IF(IB24&lt;=$C$42,1,0)</f>
        <v>0</v>
      </c>
      <c r="KQ24" s="46">
        <f>IF(IC24&lt;=$C$42,1,0)</f>
        <v>0</v>
      </c>
      <c r="KR24" s="61">
        <f t="shared" si="166"/>
        <v>0.64</v>
      </c>
      <c r="KS24" s="1">
        <f>IF(OR(KS23=1,AND(OY24=1,LO24&lt;=$C$43)),1,0)</f>
        <v>0</v>
      </c>
      <c r="KT24" s="1">
        <f>IF(OR(KT23=1,AND(OZ24=1,LP24&lt;=$C$43)),1,0)</f>
        <v>0</v>
      </c>
      <c r="KU24" s="1">
        <f>IF(OR(KU23=1,AND(PA24=1,LQ24&lt;=$C$43)),1,0)</f>
        <v>0</v>
      </c>
      <c r="KV24" s="1">
        <f>IF(OR(KV23=1,AND(PB24=1,LR24&lt;=$C$43)),1,0)</f>
        <v>0</v>
      </c>
      <c r="KW24" s="1">
        <f>IF(OR(KW23=1,AND(PC24=1,LS24&lt;=$C$43)),1,0)</f>
        <v>0</v>
      </c>
      <c r="KX24" s="1">
        <f>IF(OR(KX23=1,AND(PD24=1,LT24&lt;=$C$43)),1,0)</f>
        <v>0</v>
      </c>
      <c r="KY24" s="1">
        <f>IF(OR(KY23=1,AND(PE24=1,LU24&lt;=$C$43)),1,0)</f>
        <v>0</v>
      </c>
      <c r="KZ24" s="1">
        <f>IF(OR(KZ23=1,AND(PF24=1,LV24&lt;=$C$43)),1,0)</f>
        <v>0</v>
      </c>
      <c r="LA24" s="1">
        <f>IF(OR(LA23=1,AND(PG24=1,LW24&lt;=$C$43)),1,0)</f>
        <v>0</v>
      </c>
      <c r="LB24" s="1">
        <f>IF(OR(LB23=1,AND(PH24=1,LX24&lt;=$C$43)),1,0)</f>
        <v>0</v>
      </c>
      <c r="LC24" s="1">
        <f>IF(OR(LC23=1,AND(PI24=1,LY24&lt;=$C$43)),1,0)</f>
        <v>0</v>
      </c>
      <c r="LD24" s="1">
        <f>IF(OR(LD23=1,AND(PJ24=1,LZ24&lt;=$C$43)),1,0)</f>
        <v>0</v>
      </c>
      <c r="LE24" s="1">
        <f>IF(OR(LE23=1,AND(PK24=1,MA24&lt;=$C$43)),1,0)</f>
        <v>0</v>
      </c>
      <c r="LF24" s="1">
        <f>IF(OR(LF23=1,AND(PL24=1,MB24&lt;=$C$43)),1,0)</f>
        <v>0</v>
      </c>
      <c r="LG24" s="1">
        <f>IF(OR(LG23=1,AND(PM24=1,MC24&lt;=$C$43)),1,0)</f>
        <v>0</v>
      </c>
      <c r="LH24" s="1">
        <f>IF(OR(LH23=1,AND(PN24=1,MD24&lt;=$C$43)),1,0)</f>
        <v>0</v>
      </c>
      <c r="LI24" s="1">
        <f>IF(OR(LI23=1,AND(PO24=1,ME24&lt;=$C$43)),1,0)</f>
        <v>0</v>
      </c>
      <c r="LJ24" s="1">
        <f>IF(OR(LJ23=1,AND(PP24=1,MF24&lt;=$C$43)),1,0)</f>
        <v>0</v>
      </c>
      <c r="LK24" s="1">
        <f>IF(OR(LK23=1,AND(PQ24=1,MG24&lt;=$C$43)),1,0)</f>
        <v>0</v>
      </c>
      <c r="LL24" s="1">
        <f>IF(OR(LL23=1,AND(PR24=1,MH24&lt;=$C$43)),1,0)</f>
        <v>0</v>
      </c>
      <c r="LM24" s="1">
        <f>IF(OR(LM23=1,AND(PS24=1,MI24&lt;=$C$43)),1,0)</f>
        <v>0</v>
      </c>
      <c r="LN24" s="61">
        <f t="shared" si="167"/>
        <v>0.64</v>
      </c>
      <c r="LO24" s="57">
        <f t="shared" si="168"/>
        <v>9.0048451769841105</v>
      </c>
      <c r="LP24" s="57">
        <f t="shared" si="169"/>
        <v>3.3360826605658853</v>
      </c>
      <c r="LQ24" s="57">
        <f t="shared" si="170"/>
        <v>4.9416284265661501</v>
      </c>
      <c r="LR24" s="57">
        <f t="shared" si="171"/>
        <v>6.4022612282673972</v>
      </c>
      <c r="LS24" s="57">
        <f t="shared" si="172"/>
        <v>7.682356510990255</v>
      </c>
      <c r="LT24" s="57">
        <f t="shared" si="173"/>
        <v>8.7007657606930486</v>
      </c>
      <c r="LU24" s="57">
        <f t="shared" si="174"/>
        <v>9.0056469605780496</v>
      </c>
      <c r="LV24" s="57">
        <f t="shared" si="175"/>
        <v>8.5720667780588418</v>
      </c>
      <c r="LW24" s="57">
        <f t="shared" si="176"/>
        <v>8.052260264119667</v>
      </c>
      <c r="LX24" s="57">
        <f t="shared" si="177"/>
        <v>7.477572962568356</v>
      </c>
      <c r="LY24" s="57">
        <f t="shared" si="178"/>
        <v>6.902417697276948</v>
      </c>
      <c r="LZ24" s="57">
        <f t="shared" si="179"/>
        <v>4.511930503138732</v>
      </c>
      <c r="MA24" s="57">
        <f t="shared" si="180"/>
        <v>5.5258246859972617</v>
      </c>
      <c r="MB24" s="57">
        <f t="shared" si="181"/>
        <v>6.5397188688557888</v>
      </c>
      <c r="MC24" s="57">
        <f t="shared" si="182"/>
        <v>7.5536130517143159</v>
      </c>
      <c r="MD24" s="57">
        <f t="shared" si="183"/>
        <v>8.4913868488432076</v>
      </c>
      <c r="ME24" s="57">
        <f t="shared" si="184"/>
        <v>9.0048451769841105</v>
      </c>
      <c r="MF24" s="57">
        <f t="shared" si="185"/>
        <v>8.9873145737969189</v>
      </c>
      <c r="MG24" s="57">
        <f t="shared" si="186"/>
        <v>8.9890986357807598</v>
      </c>
      <c r="MH24" s="57">
        <f t="shared" si="187"/>
        <v>8.9892212771522111</v>
      </c>
      <c r="MI24" s="57">
        <f t="shared" si="188"/>
        <v>8.9891567539111534</v>
      </c>
      <c r="MJ24" s="61">
        <f t="shared" si="189"/>
        <v>0.64</v>
      </c>
      <c r="MK24" s="57" t="e">
        <f t="shared" si="259"/>
        <v>#N/A</v>
      </c>
      <c r="ML24" s="57" t="e">
        <f t="shared" si="260"/>
        <v>#N/A</v>
      </c>
      <c r="MM24" s="57" t="e">
        <f t="shared" si="261"/>
        <v>#N/A</v>
      </c>
      <c r="MN24" s="57" t="e">
        <f t="shared" si="262"/>
        <v>#N/A</v>
      </c>
      <c r="MO24" s="57" t="e">
        <f t="shared" si="263"/>
        <v>#N/A</v>
      </c>
      <c r="MP24" s="57" t="e">
        <f t="shared" si="264"/>
        <v>#N/A</v>
      </c>
      <c r="MQ24" s="57" t="e">
        <f t="shared" si="265"/>
        <v>#N/A</v>
      </c>
      <c r="MR24" s="57" t="e">
        <f t="shared" si="266"/>
        <v>#N/A</v>
      </c>
      <c r="MS24" s="57" t="e">
        <f t="shared" si="267"/>
        <v>#N/A</v>
      </c>
      <c r="MT24" s="57" t="e">
        <f t="shared" si="268"/>
        <v>#N/A</v>
      </c>
      <c r="MU24" s="57" t="e">
        <f t="shared" si="269"/>
        <v>#N/A</v>
      </c>
      <c r="MV24" s="57" t="e">
        <f t="shared" si="270"/>
        <v>#N/A</v>
      </c>
      <c r="MW24" s="57" t="e">
        <f t="shared" si="271"/>
        <v>#N/A</v>
      </c>
      <c r="MX24" s="57" t="e">
        <f t="shared" si="272"/>
        <v>#N/A</v>
      </c>
      <c r="MY24" s="57" t="e">
        <f t="shared" si="273"/>
        <v>#N/A</v>
      </c>
      <c r="MZ24" s="57" t="e">
        <f t="shared" si="274"/>
        <v>#N/A</v>
      </c>
      <c r="NA24" s="57" t="e">
        <f t="shared" si="275"/>
        <v>#N/A</v>
      </c>
      <c r="NB24" s="57" t="e">
        <f t="shared" si="276"/>
        <v>#N/A</v>
      </c>
      <c r="NC24" s="57" t="e">
        <f t="shared" si="277"/>
        <v>#N/A</v>
      </c>
      <c r="ND24" s="57" t="e">
        <f t="shared" si="278"/>
        <v>#N/A</v>
      </c>
      <c r="NE24" s="57" t="e">
        <f t="shared" si="279"/>
        <v>#N/A</v>
      </c>
      <c r="NF24" s="61">
        <f t="shared" si="211"/>
        <v>0.64</v>
      </c>
      <c r="NG24" s="261">
        <f>IF(OY23=0,MIN('Drive Train'!$F$35-FQ23*$C$26*'Drive Train'!$F$38,NG23+$C$41)-$C$7,IF(LO23-1&lt;=0,0,IF($C$39=Motors!$C$29,MAX(MAX(NG$8:NG23)*-1,NG23-$C$41),MAX(0,MAX(NG$8:NG23)*-1,NG23-$C$41))))</f>
        <v>9.9586488317301516</v>
      </c>
      <c r="NH24" s="261">
        <f>IF(OZ23=0,MIN('Drive Train'!$F$35-FR23*$C$26*'Drive Train'!$F$38,NH23+$C$41)-$C$7,IF(LP23-1&lt;=0,0,IF($C$39=Motors!$C$29,MAX(MAX(NH$8:NH23)*-1,NH23-$C$41),MAX(0,MAX(NH$8:NH23)*-1,NH23-$C$41))))</f>
        <v>8.82</v>
      </c>
      <c r="NI24" s="261">
        <f>IF(PA23=0,MIN('Drive Train'!$F$35-FS23*$C$26*'Drive Train'!$F$38,NI23+$C$41)-$C$7,IF(LQ23-1&lt;=0,0,IF($C$39=Motors!$C$29,MAX(MAX(NI$8:NI23)*-1,NI23-$C$41),MAX(0,MAX(NI$8:NI23)*-1,NI23-$C$41))))</f>
        <v>8.82</v>
      </c>
      <c r="NJ24" s="261">
        <f>IF(PB23=0,MIN('Drive Train'!$F$35-FT23*$C$26*'Drive Train'!$F$38,NJ23+$C$41)-$C$7,IF(LR23-1&lt;=0,0,IF($C$39=Motors!$C$29,MAX(MAX(NJ$8:NJ23)*-1,NJ23-$C$41),MAX(0,MAX(NJ$8:NJ23)*-1,NJ23-$C$41))))</f>
        <v>8.82</v>
      </c>
      <c r="NK24" s="261">
        <f>IF(PC23=0,MIN('Drive Train'!$F$35-FU23*$C$26*'Drive Train'!$F$38,NK23+$C$41)-$C$7,IF(LS23-1&lt;=0,0,IF($C$39=Motors!$C$29,MAX(MAX(NK$8:NK23)*-1,NK23-$C$41),MAX(0,MAX(NK$8:NK23)*-1,NK23-$C$41))))</f>
        <v>8.82</v>
      </c>
      <c r="NL24" s="261">
        <f>IF(PD23=0,MIN('Drive Train'!$F$35-FV23*$C$26*'Drive Train'!$F$38,NL23+$C$41)-$C$7,IF(LT23-1&lt;=0,0,IF($C$39=Motors!$C$29,MAX(MAX(NL$8:NL23)*-1,NL23-$C$41),MAX(0,MAX(NL$8:NL23)*-1,NL23-$C$41))))</f>
        <v>9.0418868467830951</v>
      </c>
      <c r="NM24" s="261">
        <f>IF(PE23=0,MIN('Drive Train'!$F$35-FW23*$C$26*'Drive Train'!$F$38,NM23+$C$41)-$C$7,IF(LU23-1&lt;=0,0,IF($C$39=Motors!$C$29,MAX(MAX(NM$8:NM23)*-1,NM23-$C$41),MAX(0,MAX(NM$8:NM23)*-1,NM23-$C$41))))</f>
        <v>10.004029916435069</v>
      </c>
      <c r="NN24" s="261">
        <f>IF(PF23=0,MIN('Drive Train'!$F$35-FX23*$C$26*'Drive Train'!$F$38,NN23+$C$41)-$C$7,IF(LV23-1&lt;=0,0,IF($C$39=Motors!$C$29,MAX(MAX(NN$8:NN23)*-1,NN23-$C$41),MAX(0,MAX(NN$8:NN23)*-1,NN23-$C$41))))</f>
        <v>10.679002281636944</v>
      </c>
      <c r="NO24" s="261">
        <f>IF(PG23=0,MIN('Drive Train'!$F$35-FY23*$C$26*'Drive Train'!$F$38,NO23+$C$41)-$C$7,IF(LW23-1&lt;=0,0,IF($C$39=Motors!$C$29,MAX(MAX(NO$8:NO23)*-1,NO23-$C$41),MAX(0,MAX(NO$8:NO23)*-1,NO23-$C$41))))</f>
        <v>11.233669217490332</v>
      </c>
      <c r="NP24" s="261">
        <f>IF(PH23=0,MIN('Drive Train'!$F$35-FZ23*$C$26*'Drive Train'!$F$38,NP23+$C$41)-$C$7,IF(LX23-1&lt;=0,0,IF($C$39=Motors!$C$29,MAX(MAX(NP$8:NP23)*-1,NP23-$C$41),MAX(0,MAX(NP$8:NP23)*-1,NP23-$C$41))))</f>
        <v>11.612694927286997</v>
      </c>
      <c r="NQ24" s="261">
        <f>IF(PI23=0,MIN('Drive Train'!$F$35-GA23*$C$26*'Drive Train'!$F$38,NQ23+$C$41)-$C$7,IF(LY23-1&lt;=0,0,IF($C$39=Motors!$C$29,MAX(MAX(NQ$8:NQ23)*-1,NQ23-$C$41),MAX(0,MAX(NQ$8:NQ23)*-1,NQ23-$C$41))))</f>
        <v>11.831288356450694</v>
      </c>
      <c r="NR24" s="261">
        <f>IF(PJ23=0,MIN('Drive Train'!$F$35-GB23*$C$26*'Drive Train'!$F$38,NR23+$C$41)-$C$7,IF(LZ23-1&lt;=0,0,IF($C$39=Motors!$C$29,MAX(MAX(NR$8:NR23)*-1,NR23-$C$41),MAX(0,MAX(NR$8:NR23)*-1,NR23-$C$41))))</f>
        <v>10.52</v>
      </c>
      <c r="NS24" s="261">
        <f>IF(PK23=0,MIN('Drive Train'!$F$35-GC23*$C$26*'Drive Train'!$F$38,NS23+$C$41)-$C$7,IF(MA23-1&lt;=0,0,IF($C$39=Motors!$C$29,MAX(MAX(NS$8:NS23)*-1,NS23-$C$41),MAX(0,MAX(NS$8:NS23)*-1,NS23-$C$41))))</f>
        <v>10.18</v>
      </c>
      <c r="NT24" s="261">
        <f>IF(PL23=0,MIN('Drive Train'!$F$35-GD23*$C$26*'Drive Train'!$F$38,NT23+$C$41)-$C$7,IF(MB23-1&lt;=0,0,IF($C$39=Motors!$C$29,MAX(MAX(NT$8:NT23)*-1,NT23-$C$41),MAX(0,MAX(NT$8:NT23)*-1,NT23-$C$41))))</f>
        <v>9.8474316447494878</v>
      </c>
      <c r="NU24" s="261">
        <f>IF(PM23=0,MIN('Drive Train'!$F$35-GE23*$C$26*'Drive Train'!$F$38,NU23+$C$41)-$C$7,IF(MC23-1&lt;=0,0,IF($C$39=Motors!$C$29,MAX(MAX(NU$8:NU23)*-1,NU23-$C$41),MAX(0,MAX(NU$8:NU23)*-1,NU23-$C$41))))</f>
        <v>9.516285799066349</v>
      </c>
      <c r="NV24" s="261">
        <f>IF(PN23=0,MIN('Drive Train'!$F$35-GF23*$C$26*'Drive Train'!$F$38,NV23+$C$41)-$C$7,IF(MD23-1&lt;=0,0,IF($C$39=Motors!$C$29,MAX(MAX(NV$8:NV23)*-1,NV23-$C$41),MAX(0,MAX(NV$8:NV23)*-1,NV23-$C$41))))</f>
        <v>9.587142969353966</v>
      </c>
      <c r="NW24" s="261">
        <f>IF(PO23=0,MIN('Drive Train'!$F$35-GG23*$C$26*'Drive Train'!$F$38,NW23+$C$41)-$C$7,IF(ME23-1&lt;=0,0,IF($C$39=Motors!$C$29,MAX(MAX(NW$8:NW23)*-1,NW23-$C$41),MAX(0,MAX(NW$8:NW23)*-1,NW23-$C$41))))</f>
        <v>9.9586488317301516</v>
      </c>
      <c r="NX24" s="261">
        <f>IF(PP23=0,MIN('Drive Train'!$F$35-GH23*$C$26*'Drive Train'!$F$38,NX23+$C$41)-$C$7,IF(MF23-1&lt;=0,0,IF($C$39=Motors!$C$29,MAX(MAX(NX$8:NX23)*-1,NX23-$C$41),MAX(0,MAX(NX$8:NX23)*-1,NX23-$C$41))))</f>
        <v>9.9434546505338073</v>
      </c>
      <c r="NY24" s="261">
        <f>IF(PQ23=0,MIN('Drive Train'!$F$35-GI23*$C$26*'Drive Train'!$F$38,NY23+$C$41)-$C$7,IF(MG23-1&lt;=0,0,IF($C$39=Motors!$C$29,MAX(MAX(NY$8:NY23)*-1,NY23-$C$41),MAX(0,MAX(NY$8:NY23)*-1,NY23-$C$41))))</f>
        <v>9.9453679257802268</v>
      </c>
      <c r="NZ24" s="261">
        <f>IF(PR23=0,MIN('Drive Train'!$F$35-GJ23*$C$26*'Drive Train'!$F$38,NZ23+$C$41)-$C$7,IF(MH23-1&lt;=0,0,IF($C$39=Motors!$C$29,MAX(MAX(NZ$8:NZ23)*-1,NZ23-$C$41),MAX(0,MAX(NZ$8:NZ23)*-1,NZ23-$C$41))))</f>
        <v>9.9454993930212794</v>
      </c>
      <c r="OA24" s="261">
        <f>IF(PS23=0,MIN('Drive Train'!$F$35-GK23*$C$26*'Drive Train'!$F$38,OA23+$C$41)-$C$7,IF(MI23-1&lt;=0,0,IF($C$39=Motors!$C$29,MAX(MAX(OA$8:OA23)*-1,OA23-$C$41),MAX(0,MAX(OA$8:OA23)*-1,OA23-$C$41))))</f>
        <v>9.9454302272805375</v>
      </c>
      <c r="OB24" s="61">
        <f t="shared" si="212"/>
        <v>0.64</v>
      </c>
      <c r="OC24" s="261">
        <f>'Drive Train'!$F$35-FQ24*$C$26*'Drive Train'!$F$38</f>
        <v>10.380416225420095</v>
      </c>
      <c r="OD24" s="261">
        <f>'Drive Train'!$F$35-FR24*$C$26*'Drive Train'!$F$38</f>
        <v>9</v>
      </c>
      <c r="OE24" s="261">
        <f>'Drive Train'!$F$35-FS24*$C$26*'Drive Train'!$F$38</f>
        <v>9</v>
      </c>
      <c r="OF24" s="261">
        <f>'Drive Train'!$F$35-FT24*$C$26*'Drive Train'!$F$38</f>
        <v>9</v>
      </c>
      <c r="OG24" s="261">
        <f>'Drive Train'!$F$35-FU24*$C$26*'Drive Train'!$F$38</f>
        <v>9</v>
      </c>
      <c r="OH24" s="261">
        <f>'Drive Train'!$F$35-FV24*$C$26*'Drive Train'!$F$38</f>
        <v>9.3398260775076398</v>
      </c>
      <c r="OI24" s="261">
        <f>'Drive Train'!$F$35-FW24*$C$26*'Drive Train'!$F$38</f>
        <v>10.421426494916666</v>
      </c>
      <c r="OJ24" s="261">
        <f>'Drive Train'!$F$35-FX24*$C$26*'Drive Train'!$F$38</f>
        <v>11.083965196642581</v>
      </c>
      <c r="OK24" s="261">
        <f>'Drive Train'!$F$35-FY24*$C$26*'Drive Train'!$F$38</f>
        <v>11.587636212349757</v>
      </c>
      <c r="OL24" s="261">
        <f>'Drive Train'!$F$35-FZ24*$C$26*'Drive Train'!$F$38</f>
        <v>11.90306821253972</v>
      </c>
      <c r="OM24" s="261">
        <f>'Drive Train'!$F$35-GA24*$C$26*'Drive Train'!$F$38</f>
        <v>12.06616932870657</v>
      </c>
      <c r="ON24" s="261">
        <f>'Drive Train'!$F$35-GB24*$C$26*'Drive Train'!$F$38</f>
        <v>10.741185777484729</v>
      </c>
      <c r="OO24" s="261">
        <f>'Drive Train'!$F$35-GC24*$C$26*'Drive Train'!$F$38</f>
        <v>10.421604265494981</v>
      </c>
      <c r="OP24" s="261">
        <f>'Drive Train'!$F$35-GD24*$C$26*'Drive Train'!$F$38</f>
        <v>10.102022753505231</v>
      </c>
      <c r="OQ24" s="261">
        <f>'Drive Train'!$F$35-GE24*$C$26*'Drive Train'!$F$38</f>
        <v>9.7824412415154853</v>
      </c>
      <c r="OR24" s="261">
        <f>'Drive Train'!$F$35-GF24*$C$26*'Drive Train'!$F$38</f>
        <v>9.9876636019870908</v>
      </c>
      <c r="OS24" s="261">
        <f>'Drive Train'!$F$35-GG24*$C$26*'Drive Train'!$F$38</f>
        <v>10.380416225420095</v>
      </c>
      <c r="OT24" s="261">
        <f>'Drive Train'!$F$35-GH24*$C$26*'Drive Train'!$F$38</f>
        <v>10.367427359569133</v>
      </c>
      <c r="OU24" s="261">
        <f>'Drive Train'!$F$35-GI24*$C$26*'Drive Train'!$F$38</f>
        <v>10.368607268349269</v>
      </c>
      <c r="OV24" s="261">
        <f>'Drive Train'!$F$35-GJ24*$C$26*'Drive Train'!$F$38</f>
        <v>10.368688421516623</v>
      </c>
      <c r="OW24" s="261">
        <f>'Drive Train'!$F$35-GK24*$C$26*'Drive Train'!$F$38</f>
        <v>10.368645725077887</v>
      </c>
      <c r="OX24" s="61">
        <f t="shared" si="213"/>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8">
        <f t="shared" si="214"/>
        <v>0.64</v>
      </c>
      <c r="PU24" s="57">
        <f t="shared" si="215"/>
        <v>3.4491766498325886</v>
      </c>
      <c r="PV24" s="57">
        <f t="shared" si="216"/>
        <v>1.145448516096548</v>
      </c>
      <c r="PW24" s="57">
        <f t="shared" si="217"/>
        <v>1.7097795087463434</v>
      </c>
      <c r="PX24" s="57">
        <f t="shared" si="218"/>
        <v>2.2391434567332471</v>
      </c>
      <c r="PY24" s="57">
        <f t="shared" si="219"/>
        <v>2.7242094846322016</v>
      </c>
      <c r="PZ24" s="57">
        <f t="shared" si="220"/>
        <v>3.1525444671813005</v>
      </c>
      <c r="QA24" s="57">
        <f t="shared" si="221"/>
        <v>3.458828840804304</v>
      </c>
      <c r="QB24" s="57">
        <f t="shared" si="222"/>
        <v>3.3580767947413794</v>
      </c>
      <c r="QC24" s="57">
        <f t="shared" si="223"/>
        <v>3.2683870479054278</v>
      </c>
      <c r="QD24" s="57">
        <f t="shared" si="224"/>
        <v>3.161589444971403</v>
      </c>
      <c r="QE24" s="57">
        <f t="shared" si="225"/>
        <v>3.0448220362920426</v>
      </c>
      <c r="QF24" s="57">
        <f t="shared" si="226"/>
        <v>1.6577172005119349</v>
      </c>
      <c r="QG24" s="57">
        <f t="shared" si="227"/>
        <v>2.0302295486640975</v>
      </c>
      <c r="QH24" s="57">
        <f t="shared" si="228"/>
        <v>2.4027418968162588</v>
      </c>
      <c r="QI24" s="57">
        <f t="shared" si="229"/>
        <v>2.7752542449684201</v>
      </c>
      <c r="QJ24" s="57">
        <f t="shared" si="230"/>
        <v>3.1410328843078852</v>
      </c>
      <c r="QK24" s="57">
        <f t="shared" si="231"/>
        <v>3.4491766498325886</v>
      </c>
      <c r="QL24" s="57">
        <f t="shared" si="232"/>
        <v>3.4215312510158009</v>
      </c>
      <c r="QM24" s="57">
        <f t="shared" si="233"/>
        <v>3.4222049099113914</v>
      </c>
      <c r="QN24" s="57">
        <f t="shared" si="234"/>
        <v>3.4222512178954192</v>
      </c>
      <c r="QO24" s="57">
        <f t="shared" si="235"/>
        <v>3.4222268546741761</v>
      </c>
      <c r="QP24" s="61">
        <f t="shared" si="236"/>
        <v>0.64</v>
      </c>
      <c r="QQ24" s="57">
        <f>MIN(FQ24,$C$16)*$C$17*1000/60/60/$C$25</f>
        <v>0.41768059159560239</v>
      </c>
      <c r="QR24" s="57">
        <f>MIN(FR24,$C$16)*$C$17*1000/60/60/$C$25</f>
        <v>0.70317162838191627</v>
      </c>
      <c r="QS24" s="57">
        <f>MIN(FS24,$C$16)*$C$17*1000/60/60/$C$25</f>
        <v>0.70317162838191627</v>
      </c>
      <c r="QT24" s="57">
        <f>MIN(FT24,$C$16)*$C$17*1000/60/60/$C$25</f>
        <v>0.70317162838191627</v>
      </c>
      <c r="QU24" s="57">
        <f>MIN(FU24,$C$16)*$C$17*1000/60/60/$C$25</f>
        <v>0.70317162838191627</v>
      </c>
      <c r="QV24" s="57">
        <f>MIN(FV24,$C$16)*$C$17*1000/60/60/$C$25</f>
        <v>0.63289043535612632</v>
      </c>
      <c r="QW24" s="57">
        <f>MIN(FW24,$C$16)*$C$17*1000/60/60/$C$25</f>
        <v>0.40919904513022459</v>
      </c>
      <c r="QX24" s="57">
        <f>MIN(FX24,$C$16)*$C$17*1000/60/60/$C$25</f>
        <v>0.27217598108356239</v>
      </c>
      <c r="QY24" s="57">
        <f>MIN(FY24,$C$16)*$C$17*1000/60/60/$C$25</f>
        <v>0.1680091668825065</v>
      </c>
      <c r="QZ24" s="57">
        <f>MIN(FZ24,$C$16)*$C$17*1000/60/60/$C$25</f>
        <v>0.10277303946564149</v>
      </c>
      <c r="RA24" s="57">
        <f>MIN(GA24,$C$16)*$C$17*1000/60/60/$C$25</f>
        <v>6.9041251981538279E-2</v>
      </c>
      <c r="RB24" s="57">
        <f>MIN(GB24,$C$16)*$C$17*1000/60/60/$C$25</f>
        <v>0.34306797000857242</v>
      </c>
      <c r="RC24" s="57">
        <f>MIN(GC24,$C$16)*$C$17*1000/60/60/$C$25</f>
        <v>0.40916227947521533</v>
      </c>
      <c r="RD24" s="57">
        <f>MIN(GD24,$C$16)*$C$17*1000/60/60/$C$25</f>
        <v>0.47525658894185824</v>
      </c>
      <c r="RE24" s="57">
        <f>MIN(GE24,$C$16)*$C$17*1000/60/60/$C$25</f>
        <v>0.54135089840850092</v>
      </c>
      <c r="RF24" s="57">
        <f>MIN(GF24,$C$16)*$C$17*1000/60/60/$C$25</f>
        <v>0.49890779799873647</v>
      </c>
      <c r="RG24" s="57">
        <f>MIN(GG24,$C$16)*$C$17*1000/60/60/$C$25</f>
        <v>0.41768059159560239</v>
      </c>
      <c r="RH24" s="57">
        <f>MIN(GH24,$C$16)*$C$17*1000/60/60/$C$25</f>
        <v>0.4203668862871483</v>
      </c>
      <c r="RI24" s="57">
        <f>MIN(GI24,$C$16)*$C$17*1000/60/60/$C$25</f>
        <v>0.42012286323471559</v>
      </c>
      <c r="RJ24" s="57">
        <f>MIN(GJ24,$C$16)*$C$17*1000/60/60/$C$25</f>
        <v>0.42010607952741102</v>
      </c>
      <c r="RK24" s="57">
        <f>MIN(GK24,$C$16)*$C$17*1000/60/60/$C$25</f>
        <v>0.4201149097992794</v>
      </c>
      <c r="RL24" s="148">
        <f t="shared" si="237"/>
        <v>0.64</v>
      </c>
    </row>
    <row r="25" spans="1:480" x14ac:dyDescent="0.2">
      <c r="B25" s="3" t="s">
        <v>98</v>
      </c>
      <c r="C25" s="54">
        <f>'Drive Train'!F7*'Drive Train'!F8*'Drive Train'!F9*0.95</f>
        <v>0.79007106249999981</v>
      </c>
      <c r="D25" s="5"/>
      <c r="E25" s="6"/>
      <c r="P25" s="5"/>
      <c r="R25" s="63">
        <f t="shared" si="113"/>
        <v>0.68</v>
      </c>
      <c r="S25" s="2">
        <f>NG25/'Drive Train'!$F$35</f>
        <v>0.82261421172742699</v>
      </c>
      <c r="T25" s="2">
        <f>NH25/'Drive Train'!$F$35</f>
        <v>0.71129032258064517</v>
      </c>
      <c r="U25" s="2">
        <f>NI25/'Drive Train'!$F$35</f>
        <v>0.71129032258064517</v>
      </c>
      <c r="V25" s="2">
        <f>NJ25/'Drive Train'!$F$35</f>
        <v>0.71129032258064517</v>
      </c>
      <c r="W25" s="2">
        <f>NK25/'Drive Train'!$F$35</f>
        <v>0.71129032258064517</v>
      </c>
      <c r="X25" s="2">
        <f>NL25/'Drive Train'!$F$35</f>
        <v>0.73869565141190641</v>
      </c>
      <c r="Y25" s="2">
        <f>NM25/'Drive Train'!$F$35</f>
        <v>0.82592149152553762</v>
      </c>
      <c r="Z25" s="2">
        <f>NN25/'Drive Train'!$F$35</f>
        <v>0.87935203198730483</v>
      </c>
      <c r="AA25" s="2">
        <f>NO25/'Drive Train'!$F$35</f>
        <v>0.91997066228627078</v>
      </c>
      <c r="AB25" s="2">
        <f>NP25/'Drive Train'!$F$35</f>
        <v>0.94540872681771937</v>
      </c>
      <c r="AC25" s="2">
        <f>NQ25/'Drive Train'!$F$35</f>
        <v>0.95856204263762657</v>
      </c>
      <c r="AD25" s="2">
        <f>NR25/'Drive Train'!$F$35</f>
        <v>0.85170853044231687</v>
      </c>
      <c r="AE25" s="2">
        <f>NS25/'Drive Train'!$F$35</f>
        <v>0.82593582786249842</v>
      </c>
      <c r="AF25" s="2">
        <f>NT25/'Drive Train'!$F$35</f>
        <v>0.80016312528267997</v>
      </c>
      <c r="AG25" s="2">
        <f>NU25/'Drive Train'!$F$35</f>
        <v>0.77439042270286174</v>
      </c>
      <c r="AH25" s="2">
        <f>NV25/'Drive Train'!$F$35</f>
        <v>0.79094061306347507</v>
      </c>
      <c r="AI25" s="2">
        <f>NW25/'Drive Train'!$F$35</f>
        <v>0.82261421172742699</v>
      </c>
      <c r="AJ25" s="2">
        <f>NX25/'Drive Train'!$F$35</f>
        <v>0.8215667225458978</v>
      </c>
      <c r="AK25" s="2">
        <f>NY25/'Drive Train'!$F$35</f>
        <v>0.82166187647977973</v>
      </c>
      <c r="AL25" s="2">
        <f>NZ25/'Drive Train'!$F$35</f>
        <v>0.82166842109005023</v>
      </c>
      <c r="AM25" s="2">
        <f>OA25/'Drive Train'!$F$35</f>
        <v>0.82166497782886183</v>
      </c>
      <c r="AN25" s="61">
        <f t="shared" si="114"/>
        <v>0.68</v>
      </c>
      <c r="AO25" s="46">
        <f>LO25*12*60/(PI() * 'Drive Train'!$F$15)/S$6*ABS(S25)</f>
        <v>3125.9801445451421</v>
      </c>
      <c r="AP25" s="46">
        <f>LP25*12*60/(PI() * 'Drive Train'!$F$15)/T$6*ABS(T25)</f>
        <v>289.65026390041049</v>
      </c>
      <c r="AQ25" s="46">
        <f>LQ25*12*60/(PI() * 'Drive Train'!$F$15)/U$6*ABS(U25)</f>
        <v>650.37773165394208</v>
      </c>
      <c r="AR25" s="46">
        <f>LR25*12*60/(PI() * 'Drive Train'!$F$15)/V$6*ABS(V25)</f>
        <v>1127.5937028273468</v>
      </c>
      <c r="AS25" s="46">
        <f>LS25*12*60/(PI() * 'Drive Train'!$F$15)/W$6*ABS(W25)</f>
        <v>1692.2810956054261</v>
      </c>
      <c r="AT25" s="46">
        <f>LT25*12*60/(PI() * 'Drive Train'!$F$15)/X$6*ABS(X25)</f>
        <v>2367.6542106975303</v>
      </c>
      <c r="AU25" s="46">
        <f>LU25*12*60/(PI() * 'Drive Train'!$F$15)/Y$6*ABS(Y25)</f>
        <v>3155.7781723245257</v>
      </c>
      <c r="AV25" s="46">
        <f>LV25*12*60/(PI() * 'Drive Train'!$F$15)/Z$6*ABS(Z25)</f>
        <v>3632.0391948095184</v>
      </c>
      <c r="AW25" s="46">
        <f>LW25*12*60/(PI() * 'Drive Train'!$F$15)/AA$6*ABS(AA25)</f>
        <v>3987.2752413231228</v>
      </c>
      <c r="AX25" s="46">
        <f>LX25*12*60/(PI() * 'Drive Train'!$F$15)/AB$6*ABS(AB25)</f>
        <v>4203.3747299782417</v>
      </c>
      <c r="AY25" s="46">
        <f>LY25*12*60/(PI() * 'Drive Train'!$F$15)/AC$6*ABS(AC25)</f>
        <v>4311.4681332326227</v>
      </c>
      <c r="AZ25" s="46">
        <f>LZ25*12*60/(PI() * 'Drive Train'!$F$15)/AD$6*ABS(AD25)</f>
        <v>1650.680922487107</v>
      </c>
      <c r="BA25" s="46">
        <f>MA25*12*60/(PI() * 'Drive Train'!$F$15)/AE$6*ABS(AE25)</f>
        <v>1960.4381315315211</v>
      </c>
      <c r="BB25" s="46">
        <f>MB25*12*60/(PI() * 'Drive Train'!$F$15)/AF$6*ABS(AF25)</f>
        <v>2247.7465823637081</v>
      </c>
      <c r="BC25" s="46">
        <f>MC25*12*60/(PI() * 'Drive Train'!$F$15)/AG$6*ABS(AG25)</f>
        <v>2512.6062749836706</v>
      </c>
      <c r="BD25" s="46">
        <f>MD25*12*60/(PI() * 'Drive Train'!$F$15)/AH$6*ABS(AH25)</f>
        <v>2859.4109211246846</v>
      </c>
      <c r="BE25" s="46">
        <f>ME25*12*60/(PI() * 'Drive Train'!$F$15)/AI$6*ABS(AI25)</f>
        <v>3125.9801445451421</v>
      </c>
      <c r="BF25" s="46">
        <f>MF25*12*60/(PI() * 'Drive Train'!$F$15)/AJ$6*ABS(AJ25)</f>
        <v>3116.7922368764016</v>
      </c>
      <c r="BG25" s="46">
        <f>MG25*12*60/(PI() * 'Drive Train'!$F$15)/AK$6*ABS(AK25)</f>
        <v>3117.6907413463964</v>
      </c>
      <c r="BH25" s="46">
        <f>MH25*12*60/(PI() * 'Drive Train'!$F$15)/AL$6*ABS(AL25)</f>
        <v>3117.7525224846745</v>
      </c>
      <c r="BI25" s="46">
        <f>MI25*12*60/(PI() * 'Drive Train'!$F$15)/AM$6*ABS(AM25)</f>
        <v>3117.720018366389</v>
      </c>
      <c r="BJ25" s="61">
        <f t="shared" si="62"/>
        <v>0.68</v>
      </c>
      <c r="BK25" s="2">
        <f>IF(OR(KS24=1,AND($C$39=Motors!$C$31,OY24=1)),0,IF(NG25=0,-(CG24+$C$15)/($C$14-$C$15)*$C$12,($C$11*S25-AO25)/($C$11*S25)*$C$12*S25))</f>
        <v>0.61465927434701995</v>
      </c>
      <c r="BL25" s="2">
        <f>IF(OR(KT24=1,AND($C$39=Motors!$C$31,OZ24=1)),0,IF(NH25=0,-(CH24+$C$15)/($C$14-$C$15)*$C$12,($C$11*T25-AP25)/($C$11*T25)*$C$12*T25))</f>
        <v>1.587466869938875</v>
      </c>
      <c r="BM25" s="2">
        <f>IF(OR(KU24=1,AND($C$39=Motors!$C$31,PA24=1)),0,IF(NI25=0,-(CI24+$C$15)/($C$14-$C$15)*$C$12,($C$11*U25-AQ25)/($C$11*U25)*$C$12*U25))</f>
        <v>1.4296226774884708</v>
      </c>
      <c r="BN25" s="2">
        <f>IF(OR(KV24=1,AND($C$39=Motors!$C$31,PB24=1)),0,IF(NJ25=0,-(CJ24+$C$15)/($C$14-$C$15)*$C$12,($C$11*V25-AR25)/($C$11*V25)*$C$12*V25))</f>
        <v>1.2208063928196022</v>
      </c>
      <c r="BO25" s="2">
        <f>IF(OR(KW24=1,AND($C$39=Motors!$C$31,PC24=1)),0,IF(NK25=0,-(CK24+$C$15)/($C$14-$C$15)*$C$12,($C$11*W25-AS25)/($C$11*W25)*$C$12*W25))</f>
        <v>0.97371507467002172</v>
      </c>
      <c r="BP25" s="2">
        <f>IF(OR(KX24=1,AND($C$39=Motors!$C$31,PD24=1)),0,IF(NL25=0,-(CL24+$C$15)/($C$14-$C$15)*$C$12,($C$11*X25-AT25)/($C$11*X25)*$C$12*X25))</f>
        <v>0.74423764056219077</v>
      </c>
      <c r="BQ25" s="2">
        <f>IF(OR(KY24=1,AND($C$39=Motors!$C$31,PE24=1)),0,IF(NM25=0,-(CM24+$C$15)/($C$14-$C$15)*$C$12,($C$11*Y25-AU25)/($C$11*Y25)*$C$12*Y25))</f>
        <v>0.60959103993717523</v>
      </c>
      <c r="BR25" s="2">
        <f>IF(OR(KZ24=1,AND($C$39=Motors!$C$31,PF24=1)),0,IF(NN25=0,-(CN24+$C$15)/($C$14-$C$15)*$C$12,($C$11*Z25-AV25)/($C$11*Z25)*$C$12*Z25))</f>
        <v>0.52996021646404501</v>
      </c>
      <c r="BS25" s="2">
        <f>IF(OR(LA24=1,AND($C$39=Motors!$C$31,PG24=1)),0,IF(NO25=0,-(CO24+$C$15)/($C$14-$C$15)*$C$12,($C$11*AA25-AW25)/($C$11*AA25)*$C$12*AA25))</f>
        <v>0.47240981449239905</v>
      </c>
      <c r="BT25" s="2">
        <f>IF(OR(LB24=1,AND($C$39=Motors!$C$31,PH24=1)),0,IF(NP25=0,-(CP24+$C$15)/($C$14-$C$15)*$C$12,($C$11*AB25-AX25)/($C$11*AB25)*$C$12*AB25))</f>
        <v>0.43915649276108654</v>
      </c>
      <c r="BU25" s="2">
        <f>IF(OR(LC24=1,AND($C$39=Motors!$C$31,PI24=1)),0,IF(NQ25=0,-(CQ24+$C$15)/($C$14-$C$15)*$C$12,($C$11*AC25-AY25)/($C$11*AC25)*$C$12*AC25))</f>
        <v>0.42355735134278077</v>
      </c>
      <c r="BV25" s="2">
        <f>IF(OR(LD24=1,AND($C$39=Motors!$C$31,PJ24=1)),0,IF(NR25=0,-(CR24+$C$15)/($C$14-$C$15)*$C$12,($C$11*AD25-AZ25)/($C$11*AD25)*$C$12*AD25))</f>
        <v>1.3303260211401906</v>
      </c>
      <c r="BW25" s="2">
        <f>IF(OR(LE24=1,AND($C$39=Motors!$C$31,PK24=1)),0,IF(NS25=0,-(CS24+$C$15)/($C$14-$C$15)*$C$12,($C$11*AE25-BA25)/($C$11*AE25)*$C$12*AE25))</f>
        <v>1.1326727668654466</v>
      </c>
      <c r="BX25" s="2">
        <f>IF(OR(LF24=1,AND($C$39=Motors!$C$31,PL24=1)),0,IF(NT25=0,-(CT24+$C$15)/($C$14-$C$15)*$C$12,($C$11*AF25-BB25)/($C$11*AF25)*$C$12*AF25))</f>
        <v>0.94484245768992214</v>
      </c>
      <c r="BY25" s="2">
        <f>IF(OR(LG24=1,AND($C$39=Motors!$C$31,PM24=1)),0,IF(NU25=0,-(CU24+$C$15)/($C$14-$C$15)*$C$12,($C$11*AG25-BC25)/($C$11*AG25)*$C$12*AG25))</f>
        <v>0.76683509361361624</v>
      </c>
      <c r="BZ25" s="2">
        <f>IF(OR(LH24=1,AND($C$39=Motors!$C$31,PN24=1)),0,IF(NV25=0,-(CV24+$C$15)/($C$14-$C$15)*$C$12,($C$11*AH25-BD25)/($C$11*AH25)*$C$12*AH25))</f>
        <v>0.65496909501420608</v>
      </c>
      <c r="CA25" s="2">
        <f>IF(OR(LI24=1,AND($C$39=Motors!$C$31,PO24=1)),0,IF(NW25=0,-(CW24+$C$15)/($C$14-$C$15)*$C$12,($C$11*AI25-BE25)/($C$11*AI25)*$C$12*AI25))</f>
        <v>0.61465927434701995</v>
      </c>
      <c r="CB25" s="2">
        <f>IF(OR(LJ24=1,AND($C$39=Motors!$C$31,PP24=1)),0,IF(NX25=0,-(CX24+$C$15)/($C$14-$C$15)*$C$12,($C$11*AJ25-BF25)/($C$11*AJ25)*$C$12*AJ25))</f>
        <v>0.61615519535507846</v>
      </c>
      <c r="CC25" s="2">
        <f>IF(OR(LK24=1,AND($C$39=Motors!$C$31,PQ24=1)),0,IF(NY25=0,-(CY24+$C$15)/($C$14-$C$15)*$C$12,($C$11*AK25-BG25)/($C$11*AK25)*$C$12*AK25))</f>
        <v>0.61599135605503053</v>
      </c>
      <c r="CD25" s="2">
        <f>IF(OR(LL24=1,AND($C$39=Motors!$C$31,PR24=1)),0,IF(NZ25=0,-(CZ24+$C$15)/($C$14-$C$15)*$C$12,($C$11*AL25-BH25)/($C$11*AL25)*$C$12*AL25))</f>
        <v>0.6159800948776053</v>
      </c>
      <c r="CE25" s="2">
        <f>IF(OR(LM24=1,AND($C$39=Motors!$C$31,PS24=1)),0,IF(OA25=0,-(DA24+$C$15)/($C$14-$C$15)*$C$12,($C$11*AM25-BI25)/($C$11*AM25)*$C$12*AM25))</f>
        <v>0.61598601950594656</v>
      </c>
      <c r="CF25" s="61">
        <f t="shared" si="64"/>
        <v>0.68</v>
      </c>
      <c r="CG25" s="57">
        <f>IF(AND(KS24=1,OY24=1),0,ABS(BK25/$C$12*($C$14-$C$15)+$C$15) *'Drive Train'!$AA$48 + CG24*(1-'Drive Train'!$AA$48))</f>
        <v>36.071726537427061</v>
      </c>
      <c r="CH25" s="57">
        <f>IF(AND(KT24=1,OZ24=1),0,ABS(BL25/$C$12*($C$14-$C$15)+$C$15) *'Drive Train'!$AA$48 + CH24*(1-'Drive Train'!$AA$48))</f>
        <v>88.810075132392342</v>
      </c>
      <c r="CI25" s="57">
        <f>IF(AND(KU24=1,PA24=1),0,ABS(BM25/$C$12*($C$14-$C$15)+$C$15) *'Drive Train'!$AA$48 + CI24*(1-'Drive Train'!$AA$48))</f>
        <v>80.252944120194982</v>
      </c>
      <c r="CJ25" s="57">
        <f>IF(AND(KV24=1,PB24=1),0,ABS(BN25/$C$12*($C$14-$C$15)+$C$15) *'Drive Train'!$AA$48 + CJ24*(1-'Drive Train'!$AA$48))</f>
        <v>68.932487677343886</v>
      </c>
      <c r="CK25" s="57">
        <f>IF(AND(KW24=1,PC24=1),0,ABS(BO25/$C$12*($C$14-$C$15)+$C$15) *'Drive Train'!$AA$48 + CK24*(1-'Drive Train'!$AA$48))</f>
        <v>55.537045320179843</v>
      </c>
      <c r="CL25" s="57">
        <f>IF(AND(KX24=1,PD24=1),0,ABS(BP25/$C$12*($C$14-$C$15)+$C$15) *'Drive Train'!$AA$48 + CL24*(1-'Drive Train'!$AA$48))</f>
        <v>43.096495956156886</v>
      </c>
      <c r="CM25" s="57">
        <f>IF(AND(KY24=1,PE24=1),0,ABS(BQ25/$C$12*($C$14-$C$15)+$C$15) *'Drive Train'!$AA$48 + CM24*(1-'Drive Train'!$AA$48))</f>
        <v>35.796964791858279</v>
      </c>
      <c r="CN25" s="57">
        <f>IF(AND(KZ24=1,PF24=1),0,ABS(BR25/$C$12*($C$14-$C$15)+$C$15) *'Drive Train'!$AA$48 + CN24*(1-'Drive Train'!$AA$48))</f>
        <v>31.479977397578068</v>
      </c>
      <c r="CO25" s="57">
        <f>IF(AND(LA24=1,PG24=1),0,ABS(BS25/$C$12*($C$14-$C$15)+$C$15) *'Drive Train'!$AA$48 + CO24*(1-'Drive Train'!$AA$48))</f>
        <v>28.360025235697098</v>
      </c>
      <c r="CP25" s="57">
        <f>IF(AND(LB24=1,PH24=1),0,ABS(BT25/$C$12*($C$14-$C$15)+$C$15) *'Drive Train'!$AA$48 + CP24*(1-'Drive Train'!$AA$48))</f>
        <v>26.5572789564192</v>
      </c>
      <c r="CQ25" s="57">
        <f>IF(AND(LC24=1,PI24=1),0,ABS(BU25/$C$12*($C$14-$C$15)+$C$15) *'Drive Train'!$AA$48 + CQ24*(1-'Drive Train'!$AA$48))</f>
        <v>25.711610232584597</v>
      </c>
      <c r="CR25" s="57">
        <f>IF(AND(LD24=1,PJ24=1),0,ABS(BV25/$C$12*($C$14-$C$15)+$C$15) *'Drive Train'!$AA$48 + CR24*(1-'Drive Train'!$AA$48))</f>
        <v>74.869822421166674</v>
      </c>
      <c r="CS25" s="57">
        <f>IF(AND(LE24=1,PK24=1),0,ABS(BW25/$C$12*($C$14-$C$15)+$C$15) *'Drive Train'!$AA$48 + CS24*(1-'Drive Train'!$AA$48))</f>
        <v>64.154541956555519</v>
      </c>
      <c r="CT25" s="57">
        <f>IF(AND(LF24=1,PL24=1),0,ABS(BX25/$C$12*($C$14-$C$15)+$C$15) *'Drive Train'!$AA$48 + CT24*(1-'Drive Train'!$AA$48))</f>
        <v>53.97178807296541</v>
      </c>
      <c r="CU25" s="57">
        <f>IF(AND(LG24=1,PM24=1),0,ABS(BY25/$C$12*($C$14-$C$15)+$C$15) *'Drive Train'!$AA$48 + CU24*(1-'Drive Train'!$AA$48))</f>
        <v>44.32156077039631</v>
      </c>
      <c r="CV25" s="57">
        <f>IF(AND(LH24=1,PN24=1),0,ABS(BZ25/$C$12*($C$14-$C$15)+$C$15) *'Drive Train'!$AA$48 + CV24*(1-'Drive Train'!$AA$48))</f>
        <v>38.257023387266337</v>
      </c>
      <c r="CW25" s="57">
        <f>IF(AND(LI24=1,PO24=1),0,ABS(CA25/$C$12*($C$14-$C$15)+$C$15) *'Drive Train'!$AA$48 + CW24*(1-'Drive Train'!$AA$48))</f>
        <v>36.071726537427061</v>
      </c>
      <c r="CX25" s="57">
        <f>IF(AND(LJ24=1,PP24=1),0,ABS(CB25/$C$12*($C$14-$C$15)+$C$15) *'Drive Train'!$AA$48 + CX24*(1-'Drive Train'!$AA$48))</f>
        <v>36.152824180939525</v>
      </c>
      <c r="CY25" s="57">
        <f>IF(AND(LK24=1,PQ24=1),0,ABS(CC25/$C$12*($C$14-$C$15)+$C$15) *'Drive Train'!$AA$48 + CY24*(1-'Drive Train'!$AA$48))</f>
        <v>36.143942040053048</v>
      </c>
      <c r="CZ25" s="57">
        <f>IF(AND(LL24=1,PR24=1),0,ABS(CD25/$C$12*($C$14-$C$15)+$C$15) *'Drive Train'!$AA$48 + CZ24*(1-'Drive Train'!$AA$48))</f>
        <v>36.143331543277185</v>
      </c>
      <c r="DA25" s="57">
        <f>IF(AND(LM24=1,PS24=1),0,ABS(CE25/$C$12*($C$14-$C$15)+$C$15) *'Drive Train'!$AA$48 + DA24*(1-'Drive Train'!$AA$48))</f>
        <v>36.143652732293567</v>
      </c>
      <c r="DB25" s="61">
        <f t="shared" si="115"/>
        <v>0.68</v>
      </c>
      <c r="DC25" s="57">
        <f t="shared" si="65"/>
        <v>36.071726537427061</v>
      </c>
      <c r="DD25" s="57">
        <f t="shared" si="66"/>
        <v>50</v>
      </c>
      <c r="DE25" s="57">
        <f t="shared" si="67"/>
        <v>50</v>
      </c>
      <c r="DF25" s="57">
        <f t="shared" si="68"/>
        <v>50</v>
      </c>
      <c r="DG25" s="57">
        <f t="shared" si="69"/>
        <v>50</v>
      </c>
      <c r="DH25" s="57">
        <f t="shared" si="70"/>
        <v>43.096495956156886</v>
      </c>
      <c r="DI25" s="57">
        <f t="shared" si="71"/>
        <v>35.796964791858279</v>
      </c>
      <c r="DJ25" s="57">
        <f t="shared" si="72"/>
        <v>31.479977397578068</v>
      </c>
      <c r="DK25" s="57">
        <f t="shared" si="73"/>
        <v>28.360025235697098</v>
      </c>
      <c r="DL25" s="57">
        <f t="shared" si="74"/>
        <v>26.5572789564192</v>
      </c>
      <c r="DM25" s="57">
        <f t="shared" si="75"/>
        <v>25.711610232584597</v>
      </c>
      <c r="DN25" s="57">
        <f t="shared" si="76"/>
        <v>25</v>
      </c>
      <c r="DO25" s="57">
        <f t="shared" si="77"/>
        <v>30</v>
      </c>
      <c r="DP25" s="57">
        <f t="shared" si="78"/>
        <v>35</v>
      </c>
      <c r="DQ25" s="57">
        <f t="shared" si="79"/>
        <v>40</v>
      </c>
      <c r="DR25" s="57">
        <f t="shared" si="80"/>
        <v>38.257023387266337</v>
      </c>
      <c r="DS25" s="57">
        <f t="shared" si="81"/>
        <v>36.071726537427061</v>
      </c>
      <c r="DT25" s="57">
        <f t="shared" si="82"/>
        <v>36.152824180939525</v>
      </c>
      <c r="DU25" s="57">
        <f t="shared" si="83"/>
        <v>36.143942040053048</v>
      </c>
      <c r="DV25" s="57">
        <f t="shared" si="84"/>
        <v>36.143331543277185</v>
      </c>
      <c r="DW25" s="57">
        <f t="shared" si="85"/>
        <v>36.143652732293567</v>
      </c>
      <c r="DX25" s="61">
        <f t="shared" si="116"/>
        <v>0.68</v>
      </c>
      <c r="DY25" s="2">
        <f>IF(OY25=0,($C$23/0.4536*IF(ISNA(MK24),'Drive Train'!$F$16,'Drive Train'!$F$17)*4.448*$C$24/$C$26*$C$25*S$6)*SIGN(BK25),BK25)</f>
        <v>0.89350858180984372</v>
      </c>
      <c r="DZ25" s="2">
        <f>IF(OZ25=0,($C$23/0.4536*IF(ISNA(ML24),'Drive Train'!$F$16,'Drive Train'!$F$17)*4.448*$C$24/$C$26*$C$25*T$6)*SIGN(BL25),BL25)</f>
        <v>3.1911020778922987</v>
      </c>
      <c r="EA25" s="2">
        <f>IF(PA25=0,($C$23/0.4536*IF(ISNA(MM24),'Drive Train'!$F$16,'Drive Train'!$F$17)*4.448*$C$24/$C$26*$C$25*U$6)*SIGN(BM25),BM25)</f>
        <v>2.1014574659290748</v>
      </c>
      <c r="EB25" s="2">
        <f>IF(PB25=0,($C$23/0.4536*IF(ISNA(MN24),'Drive Train'!$F$16,'Drive Train'!$F$17)*4.448*$C$24/$C$26*$C$25*V$6)*SIGN(BN25),BN25)</f>
        <v>1.5665410200562195</v>
      </c>
      <c r="EC25" s="2">
        <f>IF(PC25=0,($C$23/0.4536*IF(ISNA(MO24),'Drive Train'!$F$16,'Drive Train'!$F$17)*4.448*$C$24/$C$26*$C$25*W$6)*SIGN(BO25),BO25)</f>
        <v>1.248692117436117</v>
      </c>
      <c r="ED25" s="2">
        <f>IF(PD25=0,($C$23/0.4536*IF(ISNA(MP24),'Drive Train'!$F$16,'Drive Train'!$F$17)*4.448*$C$24/$C$26*$C$25*X$6)*SIGN(BP25),BP25)</f>
        <v>1.0380693506396637</v>
      </c>
      <c r="EE25" s="2">
        <f>IF(PE25=0,($C$23/0.4536*IF(ISNA(MQ24),'Drive Train'!$F$16,'Drive Train'!$F$17)*4.448*$C$24/$C$26*$C$25*Y$6)*SIGN(BQ25),BQ25)</f>
        <v>0.88824490827929981</v>
      </c>
      <c r="EF25" s="2">
        <f>IF(PF25=0,($C$23/0.4536*IF(ISNA(MR24),'Drive Train'!$F$16,'Drive Train'!$F$17)*4.448*$C$24/$C$26*$C$25*Z$6)*SIGN(BR25),BR25)</f>
        <v>0.77621401894677544</v>
      </c>
      <c r="EG25" s="2">
        <f>IF(PG25=0,($C$23/0.4536*IF(ISNA(MS24),'Drive Train'!$F$16,'Drive Train'!$F$17)*4.448*$C$24/$C$26*$C$25*AA$6)*SIGN(BS25),BS25)</f>
        <v>0.68927804882473664</v>
      </c>
      <c r="EH25" s="2">
        <f>IF(PH25=0,($C$23/0.4536*IF(ISNA(MT24),'Drive Train'!$F$16,'Drive Train'!$F$17)*4.448*$C$24/$C$26*$C$25*AB$6)*SIGN(BT25),BT25)</f>
        <v>0.61985436045389986</v>
      </c>
      <c r="EI25" s="2">
        <f>IF(PI25=0,($C$23/0.4536*IF(ISNA(MU24),'Drive Train'!$F$16,'Drive Train'!$F$17)*4.448*$C$24/$C$26*$C$25*AC$6)*SIGN(BU25),BU25)</f>
        <v>0.56313566080452337</v>
      </c>
      <c r="EJ25" s="2">
        <f>IF(PJ25=0,($C$23/0.4536*IF(ISNA(MV24),'Drive Train'!$F$16,'Drive Train'!$F$17)*4.448*$C$24/$C$26*$C$25*AD$6)*SIGN(BV25),BV25)</f>
        <v>0.89350858180984372</v>
      </c>
      <c r="EK25" s="2">
        <f>IF(PK25=0,($C$23/0.4536*IF(ISNA(MW24),'Drive Train'!$F$16,'Drive Train'!$F$17)*4.448*$C$24/$C$26*$C$25*AE$6)*SIGN(BW25),BW25)</f>
        <v>0.89350858180984372</v>
      </c>
      <c r="EL25" s="2">
        <f>IF(PL25=0,($C$23/0.4536*IF(ISNA(MX24),'Drive Train'!$F$16,'Drive Train'!$F$17)*4.448*$C$24/$C$26*$C$25*AF$6)*SIGN(BX25),BX25)</f>
        <v>0.89350858180984372</v>
      </c>
      <c r="EM25" s="2">
        <f>IF(PM25=0,($C$23/0.4536*IF(ISNA(MY24),'Drive Train'!$F$16,'Drive Train'!$F$17)*4.448*$C$24/$C$26*$C$25*AG$6)*SIGN(BY25),BY25)</f>
        <v>0.89350858180984372</v>
      </c>
      <c r="EN25" s="2">
        <f>IF(PN25=0,($C$23/0.4536*IF(ISNA(MZ24),'Drive Train'!$F$16,'Drive Train'!$F$17)*4.448*$C$24/$C$26*$C$25*AH$6)*SIGN(BZ25),BZ25)</f>
        <v>0.89350858180984372</v>
      </c>
      <c r="EO25" s="2">
        <f>IF(PO25=0,($C$23/0.4536*IF(ISNA(NA24),'Drive Train'!$F$16,'Drive Train'!$F$17)*4.448*$C$24/$C$26*$C$25*AI$6)*SIGN(CA25),CA25)</f>
        <v>0.89350858180984372</v>
      </c>
      <c r="EP25" s="2">
        <f>IF(PP25=0,($C$23/0.4536*IF(ISNA(NB24),'Drive Train'!$F$16,'Drive Train'!$F$17)*4.448*$C$24/$C$26*$C$25*AJ$6)*SIGN(CB25),CB25)</f>
        <v>0.89350858180984372</v>
      </c>
      <c r="EQ25" s="2">
        <f>IF(PQ25=0,($C$23/0.4536*IF(ISNA(NC24),'Drive Train'!$F$16,'Drive Train'!$F$17)*4.448*$C$24/$C$26*$C$25*AK$6)*SIGN(CC25),CC25)</f>
        <v>0.89350858180984372</v>
      </c>
      <c r="ER25" s="2">
        <f>IF(PR25=0,($C$23/0.4536*IF(ISNA(ND24),'Drive Train'!$F$16,'Drive Train'!$F$17)*4.448*$C$24/$C$26*$C$25*AL$6)*SIGN(CD25),CD25)</f>
        <v>0.89350858180984372</v>
      </c>
      <c r="ES25" s="2">
        <f>IF(PS25=0,($C$23/0.4536*IF(ISNA(NE24),'Drive Train'!$F$16,'Drive Train'!$F$17)*4.448*$C$24/$C$26*$C$25*AM$6)*SIGN(CE25),CE25)</f>
        <v>0.89350858180984372</v>
      </c>
      <c r="ET25" s="61">
        <f t="shared" si="87"/>
        <v>0.68</v>
      </c>
      <c r="EU25" s="260">
        <f>MAX(MIN(IF(AND(OY24=1,NG25&lt;0),-1,1)*(DC25-$C$15)/($C$14-$C$15)*$C$12-$C$33*LO25/AO$6 -  OY24*$C$33,DY24),MAX(EU$8:EU24)*-1)</f>
        <v>0.26558993096668376</v>
      </c>
      <c r="EV25" s="260">
        <f>MAX(MIN(IF(AND(OZ24=1,NH25&lt;0),-1,1)*(DD25-$C$15)/($C$14-$C$15)*$C$12-$C$33*LP25/AP$6 -  OZ24*$C$33,DZ24),MAX(EV$8:EV24)*-1)</f>
        <v>0.83417251218956945</v>
      </c>
      <c r="EW25" s="260">
        <f>MAX(MIN(IF(AND(PA24=1,NI25&lt;0),-1,1)*(DE25-$C$15)/($C$14-$C$15)*$C$12-$C$33*LQ25/AQ$6 -  PA24*$C$33,EA24),MAX(EW$8:EW24)*-1)</f>
        <v>0.78758666312102399</v>
      </c>
      <c r="EX25" s="260">
        <f>MAX(MIN(IF(AND(PB24=1,NJ25&lt;0),-1,1)*(DF25-$C$15)/($C$14-$C$15)*$C$12-$C$33*LR25/AR$6 -  PB24*$C$33,EB24),MAX(EX$8:EX24)*-1)</f>
        <v>0.72595700307702282</v>
      </c>
      <c r="EY25" s="260">
        <f>MAX(MIN(IF(AND(PC24=1,NK25&lt;0),-1,1)*(DG25-$C$15)/($C$14-$C$15)*$C$12-$C$33*LS25/AS$6 -  PC24*$C$33,EC24),MAX(EY$8:EY24)*-1)</f>
        <v>0.65303091897620225</v>
      </c>
      <c r="EZ25" s="260">
        <f>MAX(MIN(IF(AND(PD24=1,NL25&lt;0),-1,1)*(DH25-$C$15)/($C$14-$C$15)*$C$12-$C$33*LT25/AT$6 -  PD24*$C$33,ED24),MAX(EZ$8:EZ24)*-1)</f>
        <v>0.44981280923389955</v>
      </c>
      <c r="FA25" s="260">
        <f>MAX(MIN(IF(AND(PE24=1,NM25&lt;0),-1,1)*(DI25-$C$15)/($C$14-$C$15)*$C$12-$C$33*LU25/AU$6 -  PE24*$C$33,EE24),MAX(FA$8:FA24)*-1)</f>
        <v>0.25860535584841005</v>
      </c>
      <c r="FB25" s="260">
        <f>MAX(MIN(IF(AND(PF24=1,NN25&lt;0),-1,1)*(DJ25-$C$15)/($C$14-$C$15)*$C$12-$C$33*LV25/AV$6 -  PF24*$C$33,EF24),MAX(FB$8:FB24)*-1)</f>
        <v>0.15054961898511432</v>
      </c>
      <c r="FC25" s="260">
        <f>MAX(MIN(IF(AND(PG24=1,NO25&lt;0),-1,1)*(DK25-$C$15)/($C$14-$C$15)*$C$12-$C$33*LW25/AW$6 -  PG24*$C$33,EG24),MAX(FC$8:FC24)*-1)</f>
        <v>7.4280697960264486E-2</v>
      </c>
      <c r="FD25" s="260">
        <f>MAX(MIN(IF(AND(PH24=1,NP25&lt;0),-1,1)*(DL25-$C$15)/($C$14-$C$15)*$C$12-$C$33*LX25/AX$6 -  PH24*$C$33,EH24),MAX(FD$8:FD24)*-1)</f>
        <v>3.0742884467943044E-2</v>
      </c>
      <c r="FE25" s="260">
        <f>MAX(MIN(IF(AND(PI24=1,NQ25&lt;0),-1,1)*(DM25-$C$15)/($C$14-$C$15)*$C$12-$C$33*LY25/AY$6 -  PI24*$C$33,EI24),MAX(FE$8:FE24)*-1)</f>
        <v>1.0389373173216643E-2</v>
      </c>
      <c r="FF25" s="260">
        <f>MAX(MIN(IF(AND(PJ24=1,NR25&lt;0),-1,1)*(DN25-$C$15)/($C$14-$C$15)*$C$12-$C$33*LZ25/AZ$6 -  PJ24*$C$33,EJ24),MAX(FF$8:FF24)*-1)</f>
        <v>0.23240077820291477</v>
      </c>
      <c r="FG25" s="260">
        <f>MAX(MIN(IF(AND(PK24=1,NS25&lt;0),-1,1)*(DO25-$C$15)/($C$14-$C$15)*$C$12-$C$33*MA25/BA$6 -  PK24*$C$33,EK24),MAX(FG$8:FG24)*-1)</f>
        <v>0.28462449861434702</v>
      </c>
      <c r="FH25" s="260">
        <f>MAX(MIN(IF(AND(PL24=1,NT25&lt;0),-1,1)*(DP25-$C$15)/($C$14-$C$15)*$C$12-$C$33*MB25/BB$6 -  PL24*$C$33,EL24),MAX(FH$8:FH24)*-1)</f>
        <v>0.33684821902577938</v>
      </c>
      <c r="FI25" s="260">
        <f>MAX(MIN(IF(AND(PM24=1,NU25&lt;0),-1,1)*(DQ25-$C$15)/($C$14-$C$15)*$C$12-$C$33*MC25/BC$6 -  PM24*$C$33,EM24),MAX(FI$8:FI24)*-1)</f>
        <v>0.38907193943721163</v>
      </c>
      <c r="FJ25" s="260">
        <f>MAX(MIN(IF(AND(PN24=1,NV25&lt;0),-1,1)*(DR25-$C$15)/($C$14-$C$15)*$C$12-$C$33*MD25/BD$6 -  PN24*$C$33,EN24),MAX(FJ$8:FJ24)*-1)</f>
        <v>0.32288016603801051</v>
      </c>
      <c r="FK25" s="260">
        <f>MAX(MIN(IF(AND(PO24=1,NW25&lt;0),-1,1)*(DS25-$C$15)/($C$14-$C$15)*$C$12-$C$33*ME25/BE$6 -  PO24*$C$33,EO24),MAX(FK$8:FK24)*-1)</f>
        <v>0.26558993096668376</v>
      </c>
      <c r="FL25" s="260">
        <f>MAX(MIN(IF(AND(PP24=1,NX25&lt;0),-1,1)*(DT25-$C$15)/($C$14-$C$15)*$C$12-$C$33*MF25/BF$6 -  PP24*$C$33,EP24),MAX(FL$8:FL24)*-1)</f>
        <v>0.26766808786016005</v>
      </c>
      <c r="FM25" s="260">
        <f>MAX(MIN(IF(AND(PQ24=1,NY25&lt;0),-1,1)*(DU25-$C$15)/($C$14-$C$15)*$C$12-$C$33*MG25/BG$6 -  PQ24*$C$33,EQ24),MAX(FM$8:FM24)*-1)</f>
        <v>0.26744415595727467</v>
      </c>
      <c r="FN25" s="260">
        <f>MAX(MIN(IF(AND(PR24=1,NZ25&lt;0),-1,1)*(DV25-$C$15)/($C$14-$C$15)*$C$12-$C$33*MH25/BH$6 -  PR24*$C$33,ER24),MAX(FN$8:FN24)*-1)</f>
        <v>0.26742876410163041</v>
      </c>
      <c r="FO25" s="260">
        <f>MAX(MIN(IF(AND(PS24=1,OA25&lt;0),-1,1)*(DW25-$C$15)/($C$14-$C$15)*$C$12-$C$33*MI25/BI$6 -  PS24*$C$33,ES24),MAX(FO$8:FO24)*-1)</f>
        <v>0.267436861930125</v>
      </c>
      <c r="FP25" s="61">
        <f t="shared" si="117"/>
        <v>0.68</v>
      </c>
      <c r="FQ25" s="261">
        <f>IF(AND(KS25=1,OY25=1),0,MIN((ABS(($C$14-$C$15)*EU25/$C$12/$C$25)+$C$15)/$C$25,DC25))</f>
        <v>26.546416244495727</v>
      </c>
      <c r="FR25" s="261">
        <f>IF(AND(KT25=1,OZ25=1),0,MIN((ABS(($C$14-$C$15)*EV25/$C$12/$C$25)+$C$15)/$C$25,DD25))</f>
        <v>50</v>
      </c>
      <c r="FS25" s="261">
        <f>IF(AND(KU25=1,PA25=1),0,MIN((ABS(($C$14-$C$15)*EW25/$C$12/$C$25)+$C$15)/$C$25,DE25))</f>
        <v>50</v>
      </c>
      <c r="FT25" s="261">
        <f>IF(AND(KV25=1,PB25=1),0,MIN((ABS(($C$14-$C$15)*EX25/$C$12/$C$25)+$C$15)/$C$25,DF25))</f>
        <v>50</v>
      </c>
      <c r="FU25" s="261">
        <f>IF(AND(KW25=1,PC25=1),0,MIN((ABS(($C$14-$C$15)*EY25/$C$12/$C$25)+$C$15)/$C$25,DG25))</f>
        <v>50</v>
      </c>
      <c r="FV25" s="261">
        <f>IF(AND(KX25=1,PD25=1),0,MIN((ABS(($C$14-$C$15)*EZ25/$C$12/$C$25)+$C$15)/$C$25,DH25))</f>
        <v>42.546078911028829</v>
      </c>
      <c r="FW25" s="261">
        <f>IF(AND(KY25=1,PE25=1),0,MIN((ABS(($C$14-$C$15)*FA25/$C$12/$C$25)+$C$15)/$C$25,DI25))</f>
        <v>25.939809471153797</v>
      </c>
      <c r="FX25" s="261">
        <f>IF(AND(KZ25=1,PF25=1),0,MIN((ABS(($C$14-$C$15)*FB25/$C$12/$C$25)+$C$15)/$C$25,DJ25))</f>
        <v>16.555224042580218</v>
      </c>
      <c r="FY25" s="261">
        <f>IF(AND(LA25=1,PG25=1),0,MIN((ABS(($C$14-$C$15)*FC25/$C$12/$C$25)+$C$15)/$C$25,DK25))</f>
        <v>9.9313072966479563</v>
      </c>
      <c r="FZ25" s="261">
        <f>IF(AND(LB25=1,PH25=1),0,MIN((ABS(($C$14-$C$15)*FD25/$C$12/$C$25)+$C$15)/$C$25,DL25))</f>
        <v>6.1500704835678235</v>
      </c>
      <c r="GA25" s="261">
        <f>IF(AND(LC25=1,PI25=1),0,MIN((ABS(($C$14-$C$15)*FE25/$C$12/$C$25)+$C$15)/$C$25,DM25))</f>
        <v>4.3823784473879384</v>
      </c>
      <c r="GB25" s="261">
        <f>IF(AND(LD25=1,PJ25=1),0,MIN((ABS(($C$14-$C$15)*FF25/$C$12/$C$25)+$C$15)/$C$25,DN25))</f>
        <v>23.663955317801815</v>
      </c>
      <c r="GC25" s="261">
        <f>IF(AND(LE25=1,PK25=1),0,MIN((ABS(($C$14-$C$15)*FG25/$C$12/$C$25)+$C$15)/$C$25,DO25))</f>
        <v>28.199558700147584</v>
      </c>
      <c r="GD25" s="261">
        <f>IF(AND(LF25=1,PL25=1),0,MIN((ABS(($C$14-$C$15)*FH25/$C$12/$C$25)+$C$15)/$C$25,DP25))</f>
        <v>32.735162082493353</v>
      </c>
      <c r="GE25" s="261">
        <f>IF(AND(LG25=1,PM25=1),0,MIN((ABS(($C$14-$C$15)*FI25/$C$12/$C$25)+$C$15)/$C$25,DQ25))</f>
        <v>37.270765464839108</v>
      </c>
      <c r="GF25" s="261">
        <f>IF(AND(LH25=1,PN25=1),0,MIN((ABS(($C$14-$C$15)*FJ25/$C$12/$C$25)+$C$15)/$C$25,DR25))</f>
        <v>31.522043831304167</v>
      </c>
      <c r="GG25" s="261">
        <f>IF(AND(LI25=1,PO25=1),0,MIN((ABS(($C$14-$C$15)*FK25/$C$12/$C$25)+$C$15)/$C$25,DS25))</f>
        <v>26.546416244495727</v>
      </c>
      <c r="GH25" s="261">
        <f>IF(AND(LJ25=1,PP25=1),0,MIN((ABS(($C$14-$C$15)*FL25/$C$12/$C$25)+$C$15)/$C$25,DT25))</f>
        <v>26.726903106803476</v>
      </c>
      <c r="GI25" s="261">
        <f>IF(AND(LK25=1,PQ25=1),0,MIN((ABS(($C$14-$C$15)*FM25/$C$12/$C$25)+$C$15)/$C$25,DU25))</f>
        <v>26.707454735677477</v>
      </c>
      <c r="GJ25" s="261">
        <f>IF(AND(LL25=1,PR25=1),0,MIN((ABS(($C$14-$C$15)*FN25/$C$12/$C$25)+$C$15)/$C$25,DV25))</f>
        <v>26.706117960894467</v>
      </c>
      <c r="GK25" s="261">
        <f>IF(AND(LM25=1,PS25=1),0,MIN((ABS(($C$14-$C$15)*FO25/$C$12/$C$25)+$C$15)/$C$25,DW25))</f>
        <v>26.706821253153624</v>
      </c>
      <c r="GL25" s="61">
        <f t="shared" si="118"/>
        <v>0.68</v>
      </c>
      <c r="GM25" s="57">
        <f>IF(AND(KS24=1,OY24=1),0,EU25*$C$26/S$6/$C$24/$C$23*3.39*$C$25)</f>
        <v>6.1678899988954319</v>
      </c>
      <c r="GN25" s="57">
        <f>IF(AND(KT24=1,OZ24=1),0,EV25*$C$26/T$6/$C$24/$C$23*3.39*$C$25)</f>
        <v>5.4242402844000228</v>
      </c>
      <c r="GO25" s="57">
        <f>IF(AND(KU24=1,PA24=1),0,EW25*$C$26/U$6/$C$24/$C$23*3.39*$C$25)</f>
        <v>7.7768100397724389</v>
      </c>
      <c r="GP25" s="57">
        <f>IF(AND(KV24=1,PB24=1),0,EX25*$C$26/V$6/$C$24/$C$23*3.39*$C$25)</f>
        <v>9.6159649002790921</v>
      </c>
      <c r="GQ25" s="57">
        <f>IF(AND(KW24=1,PC24=1),0,EY25*$C$26/W$6/$C$24/$C$23*3.39*$C$25)</f>
        <v>10.851808364428788</v>
      </c>
      <c r="GR25" s="57">
        <f>IF(AND(KX24=1,PD24=1),0,EZ25*$C$26/X$6/$C$24/$C$23*3.39*$C$25)</f>
        <v>8.9914387831214864</v>
      </c>
      <c r="GS25" s="57">
        <f>IF(AND(KY24=1,PE24=1),0,FA25*$C$26/Y$6/$C$24/$C$23*3.39*$C$25)</f>
        <v>6.0412739544743745</v>
      </c>
      <c r="GT25" s="57">
        <f>IF(AND(KZ24=1,PF24=1),0,FB25*$C$26/Z$6/$C$24/$C$23*3.39*$C$25)</f>
        <v>4.0245925630466655</v>
      </c>
      <c r="GU25" s="57">
        <f>IF(AND(LA24=1,PG24=1),0,FC25*$C$26/AA$6/$C$24/$C$23*3.39*$C$25)</f>
        <v>2.2361723319156157</v>
      </c>
      <c r="GV25" s="57">
        <f>IF(AND(LB24=1,PH24=1),0,FD25*$C$26/AB$6/$C$24/$C$23*3.39*$C$25)</f>
        <v>1.0291500371771081</v>
      </c>
      <c r="GW25" s="57">
        <f>IF(AND(LC24=1,PI24=1),0,FE25*$C$26/AC$6/$C$24/$C$23*3.39*$C$25)</f>
        <v>0.38282479400429525</v>
      </c>
      <c r="GX25" s="57">
        <f>IF(AND(LD24=1,PJ24=1),0,FF25*$C$26/AD$6/$C$24/$C$23*3.39*$C$25)</f>
        <v>5.3971264286863558</v>
      </c>
      <c r="GY25" s="57">
        <f>IF(AND(LE24=1,PK24=1),0,FG25*$C$26/AE$6/$C$24/$C$23*3.39*$C$25)</f>
        <v>6.6099365742305807</v>
      </c>
      <c r="GZ25" s="57">
        <f>IF(AND(LF24=1,PL24=1),0,FH25*$C$26/AF$6/$C$24/$C$23*3.39*$C$25)</f>
        <v>7.8227467197748073</v>
      </c>
      <c r="HA25" s="57">
        <f>IF(AND(LG24=1,PM24=1),0,FI25*$C$26/AG$6/$C$24/$C$23*3.39*$C$25)</f>
        <v>9.0355568653190321</v>
      </c>
      <c r="HB25" s="57">
        <f>IF(AND(LH24=1,PN24=1),0,FJ25*$C$26/AH$6/$C$24/$C$23*3.39*$C$25)</f>
        <v>7.498361627261235</v>
      </c>
      <c r="HC25" s="57">
        <f>IF(AND(LI24=1,PO24=1),0,FK25*$C$26/AI$6/$C$24/$C$23*3.39*$C$25)</f>
        <v>6.1678899988954319</v>
      </c>
      <c r="HD25" s="57">
        <f>IF(AND(LJ24=1,PP24=1),0,FL25*$C$26/AJ$6/$C$24/$C$23*3.39*$C$25)</f>
        <v>6.2161517800283024</v>
      </c>
      <c r="HE25" s="57">
        <f>IF(AND(LK24=1,PQ24=1),0,FM25*$C$26/AK$6/$C$24/$C$23*3.39*$C$25)</f>
        <v>6.2109513293214045</v>
      </c>
      <c r="HF25" s="57">
        <f>IF(AND(LL24=1,PR24=1),0,FN25*$C$26/AL$6/$C$24/$C$23*3.39*$C$25)</f>
        <v>6.2105938787503421</v>
      </c>
      <c r="HG25" s="57">
        <f>IF(AND(LM24=1,PS24=1),0,FO25*$C$26/AM$6/$C$24/$C$23*3.39*$C$25)</f>
        <v>6.2107819375189965</v>
      </c>
      <c r="HH25" s="61">
        <f t="shared" si="119"/>
        <v>0.68</v>
      </c>
      <c r="HI25" s="57">
        <f t="shared" si="120"/>
        <v>6.1678899988954319</v>
      </c>
      <c r="HJ25" s="57">
        <f t="shared" si="121"/>
        <v>5.4242402844000228</v>
      </c>
      <c r="HK25" s="57">
        <f t="shared" si="122"/>
        <v>7.7768100397724389</v>
      </c>
      <c r="HL25" s="57">
        <f t="shared" si="123"/>
        <v>9.6159649002790921</v>
      </c>
      <c r="HM25" s="57">
        <f t="shared" si="124"/>
        <v>10.851808364428788</v>
      </c>
      <c r="HN25" s="57">
        <f t="shared" si="125"/>
        <v>8.9914387831214864</v>
      </c>
      <c r="HO25" s="57">
        <f t="shared" si="126"/>
        <v>6.0412739544743745</v>
      </c>
      <c r="HP25" s="57">
        <f t="shared" si="127"/>
        <v>4.0245925630466655</v>
      </c>
      <c r="HQ25" s="57">
        <f t="shared" si="128"/>
        <v>2.2361723319156157</v>
      </c>
      <c r="HR25" s="57">
        <f t="shared" si="129"/>
        <v>1.0291500371771081</v>
      </c>
      <c r="HS25" s="57">
        <f t="shared" si="130"/>
        <v>0.38282479400429525</v>
      </c>
      <c r="HT25" s="57">
        <f t="shared" si="131"/>
        <v>5.3971264286863558</v>
      </c>
      <c r="HU25" s="57">
        <f t="shared" si="132"/>
        <v>6.6099365742305807</v>
      </c>
      <c r="HV25" s="57">
        <f t="shared" si="133"/>
        <v>7.8227467197748073</v>
      </c>
      <c r="HW25" s="57">
        <f t="shared" si="134"/>
        <v>9.0355568653190321</v>
      </c>
      <c r="HX25" s="57">
        <f t="shared" si="135"/>
        <v>7.498361627261235</v>
      </c>
      <c r="HY25" s="57">
        <f t="shared" si="136"/>
        <v>6.1678899988954319</v>
      </c>
      <c r="HZ25" s="57">
        <f t="shared" si="137"/>
        <v>6.2161517800283024</v>
      </c>
      <c r="IA25" s="57">
        <f t="shared" si="138"/>
        <v>6.2109513293214045</v>
      </c>
      <c r="IB25" s="57">
        <f t="shared" si="139"/>
        <v>6.2105938787503421</v>
      </c>
      <c r="IC25" s="57">
        <f t="shared" si="140"/>
        <v>6.2107819375189965</v>
      </c>
      <c r="ID25" s="61">
        <f t="shared" si="141"/>
        <v>0.68</v>
      </c>
      <c r="IE25" s="57">
        <f t="shared" si="142"/>
        <v>10.200416225420096</v>
      </c>
      <c r="IF25" s="57">
        <f t="shared" si="143"/>
        <v>8.82</v>
      </c>
      <c r="IG25" s="57">
        <f t="shared" si="144"/>
        <v>8.82</v>
      </c>
      <c r="IH25" s="57">
        <f t="shared" si="145"/>
        <v>8.82</v>
      </c>
      <c r="II25" s="57">
        <f t="shared" si="146"/>
        <v>8.82</v>
      </c>
      <c r="IJ25" s="57">
        <f t="shared" si="147"/>
        <v>9.1598260775076401</v>
      </c>
      <c r="IK25" s="57">
        <f t="shared" si="148"/>
        <v>10.241426494916666</v>
      </c>
      <c r="IL25" s="57">
        <f t="shared" si="149"/>
        <v>10.903965196642581</v>
      </c>
      <c r="IM25" s="57">
        <f t="shared" si="150"/>
        <v>11.407636212349757</v>
      </c>
      <c r="IN25" s="57">
        <f t="shared" si="151"/>
        <v>11.723068212539721</v>
      </c>
      <c r="IO25" s="57">
        <f t="shared" si="152"/>
        <v>11.88616932870657</v>
      </c>
      <c r="IP25" s="57">
        <f t="shared" si="153"/>
        <v>10.561185777484729</v>
      </c>
      <c r="IQ25" s="57">
        <f t="shared" si="154"/>
        <v>10.241604265494981</v>
      </c>
      <c r="IR25" s="57">
        <f t="shared" si="155"/>
        <v>9.9220227535052317</v>
      </c>
      <c r="IS25" s="57">
        <f t="shared" si="156"/>
        <v>9.6024412415154856</v>
      </c>
      <c r="IT25" s="57">
        <f t="shared" si="157"/>
        <v>9.8076636019870911</v>
      </c>
      <c r="IU25" s="57">
        <f t="shared" si="158"/>
        <v>10.200416225420096</v>
      </c>
      <c r="IV25" s="57">
        <f t="shared" si="159"/>
        <v>10.187427359569133</v>
      </c>
      <c r="IW25" s="57">
        <f t="shared" si="160"/>
        <v>10.188607268349269</v>
      </c>
      <c r="IX25" s="57">
        <f t="shared" si="161"/>
        <v>10.188688421516623</v>
      </c>
      <c r="IY25" s="57">
        <f t="shared" si="162"/>
        <v>10.188645725077887</v>
      </c>
      <c r="IZ25" s="61">
        <f t="shared" si="163"/>
        <v>0.68</v>
      </c>
      <c r="JA25" s="261" t="e">
        <f t="shared" si="238"/>
        <v>#N/A</v>
      </c>
      <c r="JB25" s="261">
        <f t="shared" si="239"/>
        <v>6</v>
      </c>
      <c r="JC25" s="261">
        <f t="shared" si="240"/>
        <v>6</v>
      </c>
      <c r="JD25" s="261">
        <f t="shared" si="241"/>
        <v>6</v>
      </c>
      <c r="JE25" s="261">
        <f t="shared" si="242"/>
        <v>6</v>
      </c>
      <c r="JF25" s="261" t="e">
        <f t="shared" si="243"/>
        <v>#N/A</v>
      </c>
      <c r="JG25" s="261" t="e">
        <f t="shared" si="244"/>
        <v>#N/A</v>
      </c>
      <c r="JH25" s="261" t="e">
        <f t="shared" si="245"/>
        <v>#N/A</v>
      </c>
      <c r="JI25" s="261" t="e">
        <f t="shared" si="246"/>
        <v>#N/A</v>
      </c>
      <c r="JJ25" s="261" t="e">
        <f t="shared" si="247"/>
        <v>#N/A</v>
      </c>
      <c r="JK25" s="261" t="e">
        <f t="shared" si="248"/>
        <v>#N/A</v>
      </c>
      <c r="JL25" s="261">
        <f t="shared" si="249"/>
        <v>6</v>
      </c>
      <c r="JM25" s="261">
        <f t="shared" si="250"/>
        <v>6</v>
      </c>
      <c r="JN25" s="261">
        <f t="shared" si="251"/>
        <v>6</v>
      </c>
      <c r="JO25" s="261" t="e">
        <f t="shared" si="252"/>
        <v>#N/A</v>
      </c>
      <c r="JP25" s="261" t="e">
        <f t="shared" si="253"/>
        <v>#N/A</v>
      </c>
      <c r="JQ25" s="261" t="e">
        <f t="shared" si="254"/>
        <v>#N/A</v>
      </c>
      <c r="JR25" s="261" t="e">
        <f t="shared" si="255"/>
        <v>#N/A</v>
      </c>
      <c r="JS25" s="261" t="e">
        <f t="shared" si="256"/>
        <v>#N/A</v>
      </c>
      <c r="JT25" s="261" t="e">
        <f t="shared" si="257"/>
        <v>#N/A</v>
      </c>
      <c r="JU25" s="261" t="e">
        <f t="shared" si="258"/>
        <v>#N/A</v>
      </c>
      <c r="JV25" s="61">
        <f t="shared" si="165"/>
        <v>0.68</v>
      </c>
      <c r="JW25" s="46">
        <f>IF(HI25&lt;=$C$42,1,0)</f>
        <v>0</v>
      </c>
      <c r="JX25" s="46">
        <f>IF(HJ25&lt;=$C$42,1,0)</f>
        <v>0</v>
      </c>
      <c r="JY25" s="46">
        <f>IF(HK25&lt;=$C$42,1,0)</f>
        <v>0</v>
      </c>
      <c r="JZ25" s="46">
        <f>IF(HL25&lt;=$C$42,1,0)</f>
        <v>0</v>
      </c>
      <c r="KA25" s="46">
        <f>IF(HM25&lt;=$C$42,1,0)</f>
        <v>0</v>
      </c>
      <c r="KB25" s="46">
        <f>IF(HN25&lt;=$C$42,1,0)</f>
        <v>0</v>
      </c>
      <c r="KC25" s="46">
        <f>IF(HO25&lt;=$C$42,1,0)</f>
        <v>0</v>
      </c>
      <c r="KD25" s="46">
        <f>IF(HP25&lt;=$C$42,1,0)</f>
        <v>0</v>
      </c>
      <c r="KE25" s="46">
        <f>IF(HQ25&lt;=$C$42,1,0)</f>
        <v>0</v>
      </c>
      <c r="KF25" s="46">
        <f>IF(HR25&lt;=$C$42,1,0)</f>
        <v>0</v>
      </c>
      <c r="KG25" s="46">
        <f>IF(HS25&lt;=$C$42,1,0)</f>
        <v>0</v>
      </c>
      <c r="KH25" s="46">
        <f>IF(HT25&lt;=$C$42,1,0)</f>
        <v>0</v>
      </c>
      <c r="KI25" s="46">
        <f>IF(HU25&lt;=$C$42,1,0)</f>
        <v>0</v>
      </c>
      <c r="KJ25" s="46">
        <f>IF(HV25&lt;=$C$42,1,0)</f>
        <v>0</v>
      </c>
      <c r="KK25" s="46">
        <f>IF(HW25&lt;=$C$42,1,0)</f>
        <v>0</v>
      </c>
      <c r="KL25" s="46">
        <f>IF(HX25&lt;=$C$42,1,0)</f>
        <v>0</v>
      </c>
      <c r="KM25" s="46">
        <f>IF(HY25&lt;=$C$42,1,0)</f>
        <v>0</v>
      </c>
      <c r="KN25" s="46">
        <f>IF(HZ25&lt;=$C$42,1,0)</f>
        <v>0</v>
      </c>
      <c r="KO25" s="46">
        <f>IF(IA25&lt;=$C$42,1,0)</f>
        <v>0</v>
      </c>
      <c r="KP25" s="46">
        <f>IF(IB25&lt;=$C$42,1,0)</f>
        <v>0</v>
      </c>
      <c r="KQ25" s="46">
        <f>IF(IC25&lt;=$C$42,1,0)</f>
        <v>0</v>
      </c>
      <c r="KR25" s="61">
        <f t="shared" si="166"/>
        <v>0.68</v>
      </c>
      <c r="KS25" s="1">
        <f>IF(OR(KS24=1,AND(OY25=1,LO25&lt;=$C$43)),1,0)</f>
        <v>0</v>
      </c>
      <c r="KT25" s="1">
        <f>IF(OR(KT24=1,AND(OZ25=1,LP25&lt;=$C$43)),1,0)</f>
        <v>0</v>
      </c>
      <c r="KU25" s="1">
        <f>IF(OR(KU24=1,AND(PA25=1,LQ25&lt;=$C$43)),1,0)</f>
        <v>0</v>
      </c>
      <c r="KV25" s="1">
        <f>IF(OR(KV24=1,AND(PB25=1,LR25&lt;=$C$43)),1,0)</f>
        <v>0</v>
      </c>
      <c r="KW25" s="1">
        <f>IF(OR(KW24=1,AND(PC25=1,LS25&lt;=$C$43)),1,0)</f>
        <v>0</v>
      </c>
      <c r="KX25" s="1">
        <f>IF(OR(KX24=1,AND(PD25=1,LT25&lt;=$C$43)),1,0)</f>
        <v>0</v>
      </c>
      <c r="KY25" s="1">
        <f>IF(OR(KY24=1,AND(PE25=1,LU25&lt;=$C$43)),1,0)</f>
        <v>0</v>
      </c>
      <c r="KZ25" s="1">
        <f>IF(OR(KZ24=1,AND(PF25=1,LV25&lt;=$C$43)),1,0)</f>
        <v>0</v>
      </c>
      <c r="LA25" s="1">
        <f>IF(OR(LA24=1,AND(PG25=1,LW25&lt;=$C$43)),1,0)</f>
        <v>0</v>
      </c>
      <c r="LB25" s="1">
        <f>IF(OR(LB24=1,AND(PH25=1,LX25&lt;=$C$43)),1,0)</f>
        <v>0</v>
      </c>
      <c r="LC25" s="1">
        <f>IF(OR(LC24=1,AND(PI25=1,LY25&lt;=$C$43)),1,0)</f>
        <v>0</v>
      </c>
      <c r="LD25" s="1">
        <f>IF(OR(LD24=1,AND(PJ25=1,LZ25&lt;=$C$43)),1,0)</f>
        <v>0</v>
      </c>
      <c r="LE25" s="1">
        <f>IF(OR(LE24=1,AND(PK25=1,MA25&lt;=$C$43)),1,0)</f>
        <v>0</v>
      </c>
      <c r="LF25" s="1">
        <f>IF(OR(LF24=1,AND(PL25=1,MB25&lt;=$C$43)),1,0)</f>
        <v>0</v>
      </c>
      <c r="LG25" s="1">
        <f>IF(OR(LG24=1,AND(PM25=1,MC25&lt;=$C$43)),1,0)</f>
        <v>0</v>
      </c>
      <c r="LH25" s="1">
        <f>IF(OR(LH24=1,AND(PN25=1,MD25&lt;=$C$43)),1,0)</f>
        <v>0</v>
      </c>
      <c r="LI25" s="1">
        <f>IF(OR(LI24=1,AND(PO25=1,ME25&lt;=$C$43)),1,0)</f>
        <v>0</v>
      </c>
      <c r="LJ25" s="1">
        <f>IF(OR(LJ24=1,AND(PP25=1,MF25&lt;=$C$43)),1,0)</f>
        <v>0</v>
      </c>
      <c r="LK25" s="1">
        <f>IF(OR(LK24=1,AND(PQ25=1,MG25&lt;=$C$43)),1,0)</f>
        <v>0</v>
      </c>
      <c r="LL25" s="1">
        <f>IF(OR(LL24=1,AND(PR25=1,MH25&lt;=$C$43)),1,0)</f>
        <v>0</v>
      </c>
      <c r="LM25" s="1">
        <f>IF(OR(LM24=1,AND(PS25=1,MI25&lt;=$C$43)),1,0)</f>
        <v>0</v>
      </c>
      <c r="LN25" s="61">
        <f t="shared" si="167"/>
        <v>0.68</v>
      </c>
      <c r="LO25" s="57">
        <f t="shared" si="168"/>
        <v>9.2852886729973712</v>
      </c>
      <c r="LP25" s="57">
        <f t="shared" si="169"/>
        <v>3.5536479436351858</v>
      </c>
      <c r="LQ25" s="57">
        <f t="shared" si="170"/>
        <v>5.2546772041226957</v>
      </c>
      <c r="LR25" s="57">
        <f t="shared" si="171"/>
        <v>6.7913199062542748</v>
      </c>
      <c r="LS25" s="57">
        <f t="shared" si="172"/>
        <v>8.1243317357118059</v>
      </c>
      <c r="LT25" s="57">
        <f t="shared" si="173"/>
        <v>9.0988347269237959</v>
      </c>
      <c r="LU25" s="57">
        <f t="shared" si="174"/>
        <v>9.281263498169654</v>
      </c>
      <c r="LV25" s="57">
        <f t="shared" si="175"/>
        <v>8.7675027816087567</v>
      </c>
      <c r="LW25" s="57">
        <f t="shared" si="176"/>
        <v>8.1696483069478418</v>
      </c>
      <c r="LX25" s="57">
        <f t="shared" si="177"/>
        <v>7.5365891016994206</v>
      </c>
      <c r="LY25" s="57">
        <f t="shared" si="178"/>
        <v>6.9266725610468542</v>
      </c>
      <c r="LZ25" s="57">
        <f t="shared" si="179"/>
        <v>4.7356275479844925</v>
      </c>
      <c r="MA25" s="57">
        <f t="shared" si="180"/>
        <v>5.7997896000697278</v>
      </c>
      <c r="MB25" s="57">
        <f t="shared" si="181"/>
        <v>6.8639516521549595</v>
      </c>
      <c r="MC25" s="57">
        <f t="shared" si="182"/>
        <v>7.9281137042401921</v>
      </c>
      <c r="MD25" s="57">
        <f t="shared" si="183"/>
        <v>8.8336075027097323</v>
      </c>
      <c r="ME25" s="57">
        <f t="shared" si="184"/>
        <v>9.2852886729973712</v>
      </c>
      <c r="MF25" s="57">
        <f t="shared" si="185"/>
        <v>9.2698011248227612</v>
      </c>
      <c r="MG25" s="57">
        <f t="shared" si="186"/>
        <v>9.2713995956568205</v>
      </c>
      <c r="MH25" s="57">
        <f t="shared" si="187"/>
        <v>9.271509472219762</v>
      </c>
      <c r="MI25" s="57">
        <f t="shared" si="188"/>
        <v>9.2714516648208871</v>
      </c>
      <c r="MJ25" s="61">
        <f t="shared" si="189"/>
        <v>0.68</v>
      </c>
      <c r="MK25" s="57" t="e">
        <f t="shared" si="259"/>
        <v>#N/A</v>
      </c>
      <c r="ML25" s="57" t="e">
        <f t="shared" si="260"/>
        <v>#N/A</v>
      </c>
      <c r="MM25" s="57" t="e">
        <f t="shared" si="261"/>
        <v>#N/A</v>
      </c>
      <c r="MN25" s="57" t="e">
        <f t="shared" si="262"/>
        <v>#N/A</v>
      </c>
      <c r="MO25" s="57" t="e">
        <f t="shared" si="263"/>
        <v>#N/A</v>
      </c>
      <c r="MP25" s="57" t="e">
        <f t="shared" si="264"/>
        <v>#N/A</v>
      </c>
      <c r="MQ25" s="57" t="e">
        <f t="shared" si="265"/>
        <v>#N/A</v>
      </c>
      <c r="MR25" s="57" t="e">
        <f t="shared" si="266"/>
        <v>#N/A</v>
      </c>
      <c r="MS25" s="57" t="e">
        <f t="shared" si="267"/>
        <v>#N/A</v>
      </c>
      <c r="MT25" s="57" t="e">
        <f t="shared" si="268"/>
        <v>#N/A</v>
      </c>
      <c r="MU25" s="57" t="e">
        <f t="shared" si="269"/>
        <v>#N/A</v>
      </c>
      <c r="MV25" s="57" t="e">
        <f t="shared" si="270"/>
        <v>#N/A</v>
      </c>
      <c r="MW25" s="57" t="e">
        <f t="shared" si="271"/>
        <v>#N/A</v>
      </c>
      <c r="MX25" s="57" t="e">
        <f t="shared" si="272"/>
        <v>#N/A</v>
      </c>
      <c r="MY25" s="57" t="e">
        <f t="shared" si="273"/>
        <v>#N/A</v>
      </c>
      <c r="MZ25" s="57" t="e">
        <f t="shared" si="274"/>
        <v>#N/A</v>
      </c>
      <c r="NA25" s="57" t="e">
        <f t="shared" si="275"/>
        <v>#N/A</v>
      </c>
      <c r="NB25" s="57" t="e">
        <f t="shared" si="276"/>
        <v>#N/A</v>
      </c>
      <c r="NC25" s="57" t="e">
        <f t="shared" si="277"/>
        <v>#N/A</v>
      </c>
      <c r="ND25" s="57" t="e">
        <f t="shared" si="278"/>
        <v>#N/A</v>
      </c>
      <c r="NE25" s="57" t="e">
        <f t="shared" si="279"/>
        <v>#N/A</v>
      </c>
      <c r="NF25" s="61">
        <f t="shared" si="211"/>
        <v>0.68</v>
      </c>
      <c r="NG25" s="261">
        <f>IF(OY24=0,MIN('Drive Train'!$F$35-FQ24*$C$26*'Drive Train'!$F$38,NG24+$C$41)-$C$7,IF(LO24-1&lt;=0,0,IF($C$39=Motors!$C$29,MAX(MAX(NG$8:NG24)*-1,NG24-$C$41),MAX(0,MAX(NG$8:NG24)*-1,NG24-$C$41))))</f>
        <v>10.200416225420096</v>
      </c>
      <c r="NH25" s="261">
        <f>IF(OZ24=0,MIN('Drive Train'!$F$35-FR24*$C$26*'Drive Train'!$F$38,NH24+$C$41)-$C$7,IF(LP24-1&lt;=0,0,IF($C$39=Motors!$C$29,MAX(MAX(NH$8:NH24)*-1,NH24-$C$41),MAX(0,MAX(NH$8:NH24)*-1,NH24-$C$41))))</f>
        <v>8.82</v>
      </c>
      <c r="NI25" s="261">
        <f>IF(PA24=0,MIN('Drive Train'!$F$35-FS24*$C$26*'Drive Train'!$F$38,NI24+$C$41)-$C$7,IF(LQ24-1&lt;=0,0,IF($C$39=Motors!$C$29,MAX(MAX(NI$8:NI24)*-1,NI24-$C$41),MAX(0,MAX(NI$8:NI24)*-1,NI24-$C$41))))</f>
        <v>8.82</v>
      </c>
      <c r="NJ25" s="261">
        <f>IF(PB24=0,MIN('Drive Train'!$F$35-FT24*$C$26*'Drive Train'!$F$38,NJ24+$C$41)-$C$7,IF(LR24-1&lt;=0,0,IF($C$39=Motors!$C$29,MAX(MAX(NJ$8:NJ24)*-1,NJ24-$C$41),MAX(0,MAX(NJ$8:NJ24)*-1,NJ24-$C$41))))</f>
        <v>8.82</v>
      </c>
      <c r="NK25" s="261">
        <f>IF(PC24=0,MIN('Drive Train'!$F$35-FU24*$C$26*'Drive Train'!$F$38,NK24+$C$41)-$C$7,IF(LS24-1&lt;=0,0,IF($C$39=Motors!$C$29,MAX(MAX(NK$8:NK24)*-1,NK24-$C$41),MAX(0,MAX(NK$8:NK24)*-1,NK24-$C$41))))</f>
        <v>8.82</v>
      </c>
      <c r="NL25" s="261">
        <f>IF(PD24=0,MIN('Drive Train'!$F$35-FV24*$C$26*'Drive Train'!$F$38,NL24+$C$41)-$C$7,IF(LT24-1&lt;=0,0,IF($C$39=Motors!$C$29,MAX(MAX(NL$8:NL24)*-1,NL24-$C$41),MAX(0,MAX(NL$8:NL24)*-1,NL24-$C$41))))</f>
        <v>9.1598260775076401</v>
      </c>
      <c r="NM25" s="261">
        <f>IF(PE24=0,MIN('Drive Train'!$F$35-FW24*$C$26*'Drive Train'!$F$38,NM24+$C$41)-$C$7,IF(LU24-1&lt;=0,0,IF($C$39=Motors!$C$29,MAX(MAX(NM$8:NM24)*-1,NM24-$C$41),MAX(0,MAX(NM$8:NM24)*-1,NM24-$C$41))))</f>
        <v>10.241426494916666</v>
      </c>
      <c r="NN25" s="261">
        <f>IF(PF24=0,MIN('Drive Train'!$F$35-FX24*$C$26*'Drive Train'!$F$38,NN24+$C$41)-$C$7,IF(LV24-1&lt;=0,0,IF($C$39=Motors!$C$29,MAX(MAX(NN$8:NN24)*-1,NN24-$C$41),MAX(0,MAX(NN$8:NN24)*-1,NN24-$C$41))))</f>
        <v>10.903965196642581</v>
      </c>
      <c r="NO25" s="261">
        <f>IF(PG24=0,MIN('Drive Train'!$F$35-FY24*$C$26*'Drive Train'!$F$38,NO24+$C$41)-$C$7,IF(LW24-1&lt;=0,0,IF($C$39=Motors!$C$29,MAX(MAX(NO$8:NO24)*-1,NO24-$C$41),MAX(0,MAX(NO$8:NO24)*-1,NO24-$C$41))))</f>
        <v>11.407636212349757</v>
      </c>
      <c r="NP25" s="261">
        <f>IF(PH24=0,MIN('Drive Train'!$F$35-FZ24*$C$26*'Drive Train'!$F$38,NP24+$C$41)-$C$7,IF(LX24-1&lt;=0,0,IF($C$39=Motors!$C$29,MAX(MAX(NP$8:NP24)*-1,NP24-$C$41),MAX(0,MAX(NP$8:NP24)*-1,NP24-$C$41))))</f>
        <v>11.723068212539721</v>
      </c>
      <c r="NQ25" s="261">
        <f>IF(PI24=0,MIN('Drive Train'!$F$35-GA24*$C$26*'Drive Train'!$F$38,NQ24+$C$41)-$C$7,IF(LY24-1&lt;=0,0,IF($C$39=Motors!$C$29,MAX(MAX(NQ$8:NQ24)*-1,NQ24-$C$41),MAX(0,MAX(NQ$8:NQ24)*-1,NQ24-$C$41))))</f>
        <v>11.88616932870657</v>
      </c>
      <c r="NR25" s="261">
        <f>IF(PJ24=0,MIN('Drive Train'!$F$35-GB24*$C$26*'Drive Train'!$F$38,NR24+$C$41)-$C$7,IF(LZ24-1&lt;=0,0,IF($C$39=Motors!$C$29,MAX(MAX(NR$8:NR24)*-1,NR24-$C$41),MAX(0,MAX(NR$8:NR24)*-1,NR24-$C$41))))</f>
        <v>10.561185777484729</v>
      </c>
      <c r="NS25" s="261">
        <f>IF(PK24=0,MIN('Drive Train'!$F$35-GC24*$C$26*'Drive Train'!$F$38,NS24+$C$41)-$C$7,IF(MA24-1&lt;=0,0,IF($C$39=Motors!$C$29,MAX(MAX(NS$8:NS24)*-1,NS24-$C$41),MAX(0,MAX(NS$8:NS24)*-1,NS24-$C$41))))</f>
        <v>10.241604265494981</v>
      </c>
      <c r="NT25" s="261">
        <f>IF(PL24=0,MIN('Drive Train'!$F$35-GD24*$C$26*'Drive Train'!$F$38,NT24+$C$41)-$C$7,IF(MB24-1&lt;=0,0,IF($C$39=Motors!$C$29,MAX(MAX(NT$8:NT24)*-1,NT24-$C$41),MAX(0,MAX(NT$8:NT24)*-1,NT24-$C$41))))</f>
        <v>9.9220227535052317</v>
      </c>
      <c r="NU25" s="261">
        <f>IF(PM24=0,MIN('Drive Train'!$F$35-GE24*$C$26*'Drive Train'!$F$38,NU24+$C$41)-$C$7,IF(MC24-1&lt;=0,0,IF($C$39=Motors!$C$29,MAX(MAX(NU$8:NU24)*-1,NU24-$C$41),MAX(0,MAX(NU$8:NU24)*-1,NU24-$C$41))))</f>
        <v>9.6024412415154856</v>
      </c>
      <c r="NV25" s="261">
        <f>IF(PN24=0,MIN('Drive Train'!$F$35-GF24*$C$26*'Drive Train'!$F$38,NV24+$C$41)-$C$7,IF(MD24-1&lt;=0,0,IF($C$39=Motors!$C$29,MAX(MAX(NV$8:NV24)*-1,NV24-$C$41),MAX(0,MAX(NV$8:NV24)*-1,NV24-$C$41))))</f>
        <v>9.8076636019870911</v>
      </c>
      <c r="NW25" s="261">
        <f>IF(PO24=0,MIN('Drive Train'!$F$35-GG24*$C$26*'Drive Train'!$F$38,NW24+$C$41)-$C$7,IF(ME24-1&lt;=0,0,IF($C$39=Motors!$C$29,MAX(MAX(NW$8:NW24)*-1,NW24-$C$41),MAX(0,MAX(NW$8:NW24)*-1,NW24-$C$41))))</f>
        <v>10.200416225420096</v>
      </c>
      <c r="NX25" s="261">
        <f>IF(PP24=0,MIN('Drive Train'!$F$35-GH24*$C$26*'Drive Train'!$F$38,NX24+$C$41)-$C$7,IF(MF24-1&lt;=0,0,IF($C$39=Motors!$C$29,MAX(MAX(NX$8:NX24)*-1,NX24-$C$41),MAX(0,MAX(NX$8:NX24)*-1,NX24-$C$41))))</f>
        <v>10.187427359569133</v>
      </c>
      <c r="NY25" s="261">
        <f>IF(PQ24=0,MIN('Drive Train'!$F$35-GI24*$C$26*'Drive Train'!$F$38,NY24+$C$41)-$C$7,IF(MG24-1&lt;=0,0,IF($C$39=Motors!$C$29,MAX(MAX(NY$8:NY24)*-1,NY24-$C$41),MAX(0,MAX(NY$8:NY24)*-1,NY24-$C$41))))</f>
        <v>10.188607268349269</v>
      </c>
      <c r="NZ25" s="261">
        <f>IF(PR24=0,MIN('Drive Train'!$F$35-GJ24*$C$26*'Drive Train'!$F$38,NZ24+$C$41)-$C$7,IF(MH24-1&lt;=0,0,IF($C$39=Motors!$C$29,MAX(MAX(NZ$8:NZ24)*-1,NZ24-$C$41),MAX(0,MAX(NZ$8:NZ24)*-1,NZ24-$C$41))))</f>
        <v>10.188688421516623</v>
      </c>
      <c r="OA25" s="261">
        <f>IF(PS24=0,MIN('Drive Train'!$F$35-GK24*$C$26*'Drive Train'!$F$38,OA24+$C$41)-$C$7,IF(MI24-1&lt;=0,0,IF($C$39=Motors!$C$29,MAX(MAX(OA$8:OA24)*-1,OA24-$C$41),MAX(0,MAX(OA$8:OA24)*-1,OA24-$C$41))))</f>
        <v>10.188645725077887</v>
      </c>
      <c r="OB25" s="61">
        <f t="shared" si="212"/>
        <v>0.68</v>
      </c>
      <c r="OC25" s="261">
        <f>'Drive Train'!$F$35-FQ25*$C$26*'Drive Train'!$F$38</f>
        <v>10.594843695374291</v>
      </c>
      <c r="OD25" s="261">
        <f>'Drive Train'!$F$35-FR25*$C$26*'Drive Train'!$F$38</f>
        <v>9</v>
      </c>
      <c r="OE25" s="261">
        <f>'Drive Train'!$F$35-FS25*$C$26*'Drive Train'!$F$38</f>
        <v>9</v>
      </c>
      <c r="OF25" s="261">
        <f>'Drive Train'!$F$35-FT25*$C$26*'Drive Train'!$F$38</f>
        <v>9</v>
      </c>
      <c r="OG25" s="261">
        <f>'Drive Train'!$F$35-FU25*$C$26*'Drive Train'!$F$38</f>
        <v>9</v>
      </c>
      <c r="OH25" s="261">
        <f>'Drive Train'!$F$35-FV25*$C$26*'Drive Train'!$F$38</f>
        <v>9.5068666340500396</v>
      </c>
      <c r="OI25" s="261">
        <f>'Drive Train'!$F$35-FW25*$C$26*'Drive Train'!$F$38</f>
        <v>10.636092955961542</v>
      </c>
      <c r="OJ25" s="261">
        <f>'Drive Train'!$F$35-FX25*$C$26*'Drive Train'!$F$38</f>
        <v>11.274244765104545</v>
      </c>
      <c r="OK25" s="261">
        <f>'Drive Train'!$F$35-FY25*$C$26*'Drive Train'!$F$38</f>
        <v>11.724671103827939</v>
      </c>
      <c r="OL25" s="261">
        <f>'Drive Train'!$F$35-FZ25*$C$26*'Drive Train'!$F$38</f>
        <v>11.981795207117388</v>
      </c>
      <c r="OM25" s="261">
        <f>'Drive Train'!$F$35-GA25*$C$26*'Drive Train'!$F$38</f>
        <v>12.10199826557762</v>
      </c>
      <c r="ON25" s="261">
        <f>'Drive Train'!$F$35-GB25*$C$26*'Drive Train'!$F$38</f>
        <v>10.790851038389476</v>
      </c>
      <c r="OO25" s="261">
        <f>'Drive Train'!$F$35-GC25*$C$26*'Drive Train'!$F$38</f>
        <v>10.482430008389965</v>
      </c>
      <c r="OP25" s="261">
        <f>'Drive Train'!$F$35-GD25*$C$26*'Drive Train'!$F$38</f>
        <v>10.174008978390452</v>
      </c>
      <c r="OQ25" s="261">
        <f>'Drive Train'!$F$35-GE25*$C$26*'Drive Train'!$F$38</f>
        <v>9.8655879483909406</v>
      </c>
      <c r="OR25" s="261">
        <f>'Drive Train'!$F$35-GF25*$C$26*'Drive Train'!$F$38</f>
        <v>10.256501019471317</v>
      </c>
      <c r="OS25" s="261">
        <f>'Drive Train'!$F$35-GG25*$C$26*'Drive Train'!$F$38</f>
        <v>10.594843695374291</v>
      </c>
      <c r="OT25" s="261">
        <f>'Drive Train'!$F$35-GH25*$C$26*'Drive Train'!$F$38</f>
        <v>10.582570588737363</v>
      </c>
      <c r="OU25" s="261">
        <f>'Drive Train'!$F$35-GI25*$C$26*'Drive Train'!$F$38</f>
        <v>10.583893077973931</v>
      </c>
      <c r="OV25" s="261">
        <f>'Drive Train'!$F$35-GJ25*$C$26*'Drive Train'!$F$38</f>
        <v>10.583983978659177</v>
      </c>
      <c r="OW25" s="261">
        <f>'Drive Train'!$F$35-GK25*$C$26*'Drive Train'!$F$38</f>
        <v>10.583936154785555</v>
      </c>
      <c r="OX25" s="61">
        <f t="shared" si="213"/>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8">
        <f t="shared" si="214"/>
        <v>0.68</v>
      </c>
      <c r="PU25" s="57">
        <f t="shared" si="215"/>
        <v>3.8255225087515998</v>
      </c>
      <c r="PV25" s="57">
        <f t="shared" si="216"/>
        <v>1.2919338260694755</v>
      </c>
      <c r="PW25" s="57">
        <f t="shared" si="217"/>
        <v>1.9261880449430691</v>
      </c>
      <c r="PX25" s="57">
        <f t="shared" si="218"/>
        <v>2.5184890249036416</v>
      </c>
      <c r="PY25" s="57">
        <f t="shared" si="219"/>
        <v>3.057864200752217</v>
      </c>
      <c r="PZ25" s="57">
        <f t="shared" si="220"/>
        <v>3.5236910072847496</v>
      </c>
      <c r="QA25" s="57">
        <f t="shared" si="221"/>
        <v>3.8349123998946699</v>
      </c>
      <c r="QB25" s="57">
        <f t="shared" si="222"/>
        <v>3.7119965800561672</v>
      </c>
      <c r="QC25" s="57">
        <f t="shared" si="223"/>
        <v>3.5969619180488741</v>
      </c>
      <c r="QD25" s="57">
        <f t="shared" si="224"/>
        <v>3.4638763290691217</v>
      </c>
      <c r="QE25" s="57">
        <f t="shared" si="225"/>
        <v>3.32219519856912</v>
      </c>
      <c r="QF25" s="57">
        <f t="shared" si="226"/>
        <v>1.8514600035742639</v>
      </c>
      <c r="QG25" s="57">
        <f t="shared" si="227"/>
        <v>2.2675090819262711</v>
      </c>
      <c r="QH25" s="57">
        <f t="shared" si="228"/>
        <v>2.6835581602782774</v>
      </c>
      <c r="QI25" s="57">
        <f t="shared" si="229"/>
        <v>3.0996072386302829</v>
      </c>
      <c r="QJ25" s="57">
        <f t="shared" si="230"/>
        <v>3.5003758737180832</v>
      </c>
      <c r="QK25" s="57">
        <f t="shared" si="231"/>
        <v>3.8255225087515998</v>
      </c>
      <c r="QL25" s="57">
        <f t="shared" si="232"/>
        <v>3.7972962174327343</v>
      </c>
      <c r="QM25" s="57">
        <f t="shared" si="233"/>
        <v>3.7980296548011214</v>
      </c>
      <c r="QN25" s="57">
        <f t="shared" si="234"/>
        <v>3.7980800718872101</v>
      </c>
      <c r="QO25" s="57">
        <f t="shared" si="235"/>
        <v>3.7980535468170267</v>
      </c>
      <c r="QP25" s="61">
        <f t="shared" si="236"/>
        <v>0.68</v>
      </c>
      <c r="QQ25" s="57">
        <f>MIN(FQ25,$C$16)*$C$17*1000/60/60/$C$25</f>
        <v>0.37333373476692427</v>
      </c>
      <c r="QR25" s="57">
        <f>MIN(FR25,$C$16)*$C$17*1000/60/60/$C$25</f>
        <v>0.70317162838191627</v>
      </c>
      <c r="QS25" s="57">
        <f>MIN(FS25,$C$16)*$C$17*1000/60/60/$C$25</f>
        <v>0.70317162838191627</v>
      </c>
      <c r="QT25" s="57">
        <f>MIN(FT25,$C$16)*$C$17*1000/60/60/$C$25</f>
        <v>0.70317162838191627</v>
      </c>
      <c r="QU25" s="57">
        <f>MIN(FU25,$C$16)*$C$17*1000/60/60/$C$25</f>
        <v>0.70317162838191627</v>
      </c>
      <c r="QV25" s="57">
        <f>MIN(FV25,$C$16)*$C$17*1000/60/60/$C$25</f>
        <v>0.59834391178267288</v>
      </c>
      <c r="QW25" s="57">
        <f>MIN(FW25,$C$16)*$C$17*1000/60/60/$C$25</f>
        <v>0.36480276131495731</v>
      </c>
      <c r="QX25" s="57">
        <f>MIN(FX25,$C$16)*$C$17*1000/60/60/$C$25</f>
        <v>0.23282327696497165</v>
      </c>
      <c r="QY25" s="57">
        <f>MIN(FY25,$C$16)*$C$17*1000/60/60/$C$25</f>
        <v>0.13966827047490302</v>
      </c>
      <c r="QZ25" s="57">
        <f>MIN(FZ25,$C$16)*$C$17*1000/60/60/$C$25</f>
        <v>8.6491101531878903E-2</v>
      </c>
      <c r="RA25" s="57">
        <f>MIN(GA25,$C$16)*$C$17*1000/60/60/$C$25</f>
        <v>6.163128378071181E-2</v>
      </c>
      <c r="RB25" s="57">
        <f>MIN(GB25,$C$16)*$C$17*1000/60/60/$C$25</f>
        <v>0.33279643989551216</v>
      </c>
      <c r="RC25" s="57">
        <f>MIN(GC25,$C$16)*$C$17*1000/60/60/$C$25</f>
        <v>0.39658259221668418</v>
      </c>
      <c r="RD25" s="57">
        <f>MIN(GD25,$C$16)*$C$17*1000/60/60/$C$25</f>
        <v>0.4603687445378562</v>
      </c>
      <c r="RE25" s="57">
        <f>MIN(GE25,$C$16)*$C$17*1000/60/60/$C$25</f>
        <v>0.52415489685902805</v>
      </c>
      <c r="RF25" s="57">
        <f>MIN(GF25,$C$16)*$C$17*1000/60/60/$C$25</f>
        <v>0.44330813781568579</v>
      </c>
      <c r="RG25" s="57">
        <f>MIN(GG25,$C$16)*$C$17*1000/60/60/$C$25</f>
        <v>0.37333373476692427</v>
      </c>
      <c r="RH25" s="57">
        <f>MIN(GH25,$C$16)*$C$17*1000/60/60/$C$25</f>
        <v>0.37587199958433393</v>
      </c>
      <c r="RI25" s="57">
        <f>MIN(GI25,$C$16)*$C$17*1000/60/60/$C$25</f>
        <v>0.37559848872845303</v>
      </c>
      <c r="RJ25" s="57">
        <f>MIN(GJ25,$C$16)*$C$17*1000/60/60/$C$25</f>
        <v>0.37557968908643397</v>
      </c>
      <c r="RK25" s="57">
        <f>MIN(GK25,$C$16)*$C$17*1000/60/60/$C$25</f>
        <v>0.37558957978969604</v>
      </c>
      <c r="RL25" s="148">
        <f t="shared" si="237"/>
        <v>0.68</v>
      </c>
    </row>
    <row r="26" spans="1:480" x14ac:dyDescent="0.2">
      <c r="B26" s="3" t="s">
        <v>33</v>
      </c>
      <c r="C26" s="137">
        <f>'Drive Train'!F5</f>
        <v>4</v>
      </c>
      <c r="D26" s="5"/>
      <c r="E26" s="6"/>
      <c r="H26" s="54"/>
      <c r="P26" s="5"/>
      <c r="R26" s="63">
        <f t="shared" si="113"/>
        <v>0.72000000000000008</v>
      </c>
      <c r="S26" s="2">
        <f>NG26/'Drive Train'!$F$35</f>
        <v>0.83990674962695888</v>
      </c>
      <c r="T26" s="2">
        <f>NH26/'Drive Train'!$F$35</f>
        <v>0.71129032258064517</v>
      </c>
      <c r="U26" s="2">
        <f>NI26/'Drive Train'!$F$35</f>
        <v>0.71129032258064517</v>
      </c>
      <c r="V26" s="2">
        <f>NJ26/'Drive Train'!$F$35</f>
        <v>0.71129032258064517</v>
      </c>
      <c r="W26" s="2">
        <f>NK26/'Drive Train'!$F$35</f>
        <v>0.71129032258064517</v>
      </c>
      <c r="X26" s="2">
        <f>NL26/'Drive Train'!$F$35</f>
        <v>0.75216666403629351</v>
      </c>
      <c r="Y26" s="2">
        <f>NM26/'Drive Train'!$F$35</f>
        <v>0.84323330290012444</v>
      </c>
      <c r="Z26" s="2">
        <f>NN26/'Drive Train'!$F$35</f>
        <v>0.89469715847617293</v>
      </c>
      <c r="AA26" s="2">
        <f>NO26/'Drive Train'!$F$35</f>
        <v>0.93102186321193059</v>
      </c>
      <c r="AB26" s="2">
        <f>NP26/'Drive Train'!$F$35</f>
        <v>0.95175767799333777</v>
      </c>
      <c r="AC26" s="2">
        <f>NQ26/'Drive Train'!$F$35</f>
        <v>0.9614514730304532</v>
      </c>
      <c r="AD26" s="2">
        <f>NR26/'Drive Train'!$F$35</f>
        <v>0.85571379341850617</v>
      </c>
      <c r="AE26" s="2">
        <f>NS26/'Drive Train'!$F$35</f>
        <v>0.83084112970886814</v>
      </c>
      <c r="AF26" s="2">
        <f>NT26/'Drive Train'!$F$35</f>
        <v>0.80596846599923</v>
      </c>
      <c r="AG26" s="2">
        <f>NU26/'Drive Train'!$F$35</f>
        <v>0.78109580228959197</v>
      </c>
      <c r="AH26" s="2">
        <f>NV26/'Drive Train'!$F$35</f>
        <v>0.81262104995736428</v>
      </c>
      <c r="AI26" s="2">
        <f>NW26/'Drive Train'!$F$35</f>
        <v>0.83990674962695888</v>
      </c>
      <c r="AJ26" s="2">
        <f>NX26/'Drive Train'!$F$35</f>
        <v>0.83891698296269057</v>
      </c>
      <c r="AK26" s="2">
        <f>NY26/'Drive Train'!$F$35</f>
        <v>0.8390236353204783</v>
      </c>
      <c r="AL26" s="2">
        <f>NZ26/'Drive Train'!$F$35</f>
        <v>0.83903096602090133</v>
      </c>
      <c r="AM26" s="2">
        <f>OA26/'Drive Train'!$F$35</f>
        <v>0.83902710925689961</v>
      </c>
      <c r="AN26" s="61">
        <f t="shared" si="114"/>
        <v>0.72000000000000008</v>
      </c>
      <c r="AO26" s="46">
        <f>LO26*12*60/(PI() * 'Drive Train'!$F$15)/S$6*ABS(S26)</f>
        <v>3276.4979187321219</v>
      </c>
      <c r="AP26" s="46">
        <f>LP26*12*60/(PI() * 'Drive Train'!$F$15)/T$6*ABS(T26)</f>
        <v>307.33499412417621</v>
      </c>
      <c r="AQ26" s="46">
        <f>LQ26*12*60/(PI() * 'Drive Train'!$F$15)/U$6*ABS(U26)</f>
        <v>688.8795377721375</v>
      </c>
      <c r="AR26" s="46">
        <f>LR26*12*60/(PI() * 'Drive Train'!$F$15)/V$6*ABS(V26)</f>
        <v>1191.4569966661661</v>
      </c>
      <c r="AS26" s="46">
        <f>LS26*12*60/(PI() * 'Drive Train'!$F$15)/W$6*ABS(W26)</f>
        <v>1782.6974436604048</v>
      </c>
      <c r="AT26" s="46">
        <f>LT26*12*60/(PI() * 'Drive Train'!$F$15)/X$6*ABS(X26)</f>
        <v>2506.1262850270582</v>
      </c>
      <c r="AU26" s="46">
        <f>LU26*12*60/(PI() * 'Drive Train'!$F$15)/Y$6*ABS(Y26)</f>
        <v>3305.8126077353127</v>
      </c>
      <c r="AV26" s="46">
        <f>LV26*12*60/(PI() * 'Drive Train'!$F$15)/Z$6*ABS(Z26)</f>
        <v>3763.2731878910563</v>
      </c>
      <c r="AW26" s="46">
        <f>LW26*12*60/(PI() * 'Drive Train'!$F$15)/AA$6*ABS(AA26)</f>
        <v>4079.3524440388946</v>
      </c>
      <c r="AX26" s="46">
        <f>LX26*12*60/(PI() * 'Drive Train'!$F$15)/AB$6*ABS(AB26)</f>
        <v>4254.71641568216</v>
      </c>
      <c r="AY26" s="46">
        <f>LY26*12*60/(PI() * 'Drive Train'!$F$15)/AC$6*ABS(AC26)</f>
        <v>4334.0245734489881</v>
      </c>
      <c r="AZ26" s="46">
        <f>LZ26*12*60/(PI() * 'Drive Train'!$F$15)/AD$6*ABS(AD26)</f>
        <v>1734.0476137568069</v>
      </c>
      <c r="BA26" s="46">
        <f>MA26*12*60/(PI() * 'Drive Train'!$F$15)/AE$6*ABS(AE26)</f>
        <v>2061.9834437968002</v>
      </c>
      <c r="BB26" s="46">
        <f>MB26*12*60/(PI() * 'Drive Train'!$F$15)/AF$6*ABS(AF26)</f>
        <v>2367.2668327751071</v>
      </c>
      <c r="BC26" s="46">
        <f>MC26*12*60/(PI() * 'Drive Train'!$F$15)/AG$6*ABS(AG26)</f>
        <v>2649.897780691731</v>
      </c>
      <c r="BD26" s="46">
        <f>MD26*12*60/(PI() * 'Drive Train'!$F$15)/AH$6*ABS(AH26)</f>
        <v>3037.5392147038151</v>
      </c>
      <c r="BE26" s="46">
        <f>ME26*12*60/(PI() * 'Drive Train'!$F$15)/AI$6*ABS(AI26)</f>
        <v>3276.4979187321219</v>
      </c>
      <c r="BF26" s="46">
        <f>MF26*12*60/(PI() * 'Drive Train'!$F$15)/AJ$6*ABS(AJ26)</f>
        <v>3267.9822425865414</v>
      </c>
      <c r="BG26" s="46">
        <f>MG26*12*60/(PI() * 'Drive Train'!$F$15)/AK$6*ABS(AK26)</f>
        <v>3268.8751513114748</v>
      </c>
      <c r="BH26" s="46">
        <f>MH26*12*60/(PI() * 'Drive Train'!$F$15)/AL$6*ABS(AL26)</f>
        <v>3268.9365316386452</v>
      </c>
      <c r="BI26" s="46">
        <f>MI26*12*60/(PI() * 'Drive Train'!$F$15)/AM$6*ABS(AM26)</f>
        <v>3268.9042386510077</v>
      </c>
      <c r="BJ26" s="61">
        <f t="shared" si="62"/>
        <v>0.72000000000000008</v>
      </c>
      <c r="BK26" s="2">
        <f>IF(OR(KS25=1,AND($C$39=Motors!$C$31,OY25=1)),0,IF(NG26=0,-(CG25+$C$15)/($C$14-$C$15)*$C$12,($C$11*S26-AO26)/($C$11*S26)*$C$12*S26))</f>
        <v>0.59047194683862514</v>
      </c>
      <c r="BL26" s="2">
        <f>IF(OR(KT25=1,AND($C$39=Motors!$C$31,OZ25=1)),0,IF(NH26=0,-(CH25+$C$15)/($C$14-$C$15)*$C$12,($C$11*T26-AP26)/($C$11*T26)*$C$12*T26))</f>
        <v>1.5797285294729897</v>
      </c>
      <c r="BM26" s="2">
        <f>IF(OR(KU25=1,AND($C$39=Motors!$C$31,PA25=1)),0,IF(NI26=0,-(CI25+$C$15)/($C$14-$C$15)*$C$12,($C$11*U26-AQ26)/($C$11*U26)*$C$12*U26))</f>
        <v>1.4127753702056194</v>
      </c>
      <c r="BN26" s="2">
        <f>IF(OR(KV25=1,AND($C$39=Motors!$C$31,PB25=1)),0,IF(NJ26=0,-(CJ25+$C$15)/($C$14-$C$15)*$C$12,($C$11*V26-AR26)/($C$11*V26)*$C$12*V26))</f>
        <v>1.1928616119411499</v>
      </c>
      <c r="BO26" s="2">
        <f>IF(OR(KW25=1,AND($C$39=Motors!$C$31,PC25=1)),0,IF(NK26=0,-(CK25+$C$15)/($C$14-$C$15)*$C$12,($C$11*W26-AS26)/($C$11*W26)*$C$12*W26))</f>
        <v>0.9341514242168657</v>
      </c>
      <c r="BP26" s="2">
        <f>IF(OR(KX25=1,AND($C$39=Motors!$C$31,PD25=1)),0,IF(NL26=0,-(CL25+$C$15)/($C$14-$C$15)*$C$12,($C$11*X26-AT26)/($C$11*X26)*$C$12*X26))</f>
        <v>0.71611129654694161</v>
      </c>
      <c r="BQ26" s="2">
        <f>IF(OR(KY25=1,AND($C$39=Motors!$C$31,PE25=1)),0,IF(NM26=0,-(CM25+$C$15)/($C$14-$C$15)*$C$12,($C$11*Y26-AU26)/($C$11*Y26)*$C$12*Y26))</f>
        <v>0.58566165695557071</v>
      </c>
      <c r="BR26" s="2">
        <f>IF(OR(KZ25=1,AND($C$39=Motors!$C$31,PF25=1)),0,IF(NN26=0,-(CN25+$C$15)/($C$14-$C$15)*$C$12,($C$11*Z26-AV26)/($C$11*Z26)*$C$12*Z26))</f>
        <v>0.50951766760558104</v>
      </c>
      <c r="BS26" s="2">
        <f>IF(OR(LA25=1,AND($C$39=Motors!$C$31,PG25=1)),0,IF(NO26=0,-(CO25+$C$15)/($C$14-$C$15)*$C$12,($C$11*AA26-AW26)/($C$11*AA26)*$C$12*AA26))</f>
        <v>0.45875281499116705</v>
      </c>
      <c r="BT26" s="2">
        <f>IF(OR(LB25=1,AND($C$39=Motors!$C$31,PH25=1)),0,IF(NP26=0,-(CP25+$C$15)/($C$14-$C$15)*$C$12,($C$11*AB26-AX26)/($C$11*AB26)*$C$12*AB26))</f>
        <v>0.43199178769680041</v>
      </c>
      <c r="BU26" s="2">
        <f>IF(OR(LC25=1,AND($C$39=Motors!$C$31,PI25=1)),0,IF(NQ26=0,-(CQ25+$C$15)/($C$14-$C$15)*$C$12,($C$11*AC26-AY26)/($C$11*AC26)*$C$12*AC26))</f>
        <v>0.42065081487440931</v>
      </c>
      <c r="BV26" s="2">
        <f>IF(OR(LD25=1,AND($C$39=Motors!$C$31,PJ25=1)),0,IF(NR26=0,-(CR25+$C$15)/($C$14-$C$15)*$C$12,($C$11*AD26-AZ26)/($C$11*AD26)*$C$12*AD26))</f>
        <v>1.3034997859586261</v>
      </c>
      <c r="BW26" s="2">
        <f>IF(OR(LE25=1,AND($C$39=Motors!$C$31,PK25=1)),0,IF(NS26=0,-(CS25+$C$15)/($C$14-$C$15)*$C$12,($C$11*AE26-BA26)/($C$11*AE26)*$C$12*AE26))</f>
        <v>1.1000611721867724</v>
      </c>
      <c r="BX26" s="2">
        <f>IF(OR(LF25=1,AND($C$39=Motors!$C$31,PL25=1)),0,IF(NT26=0,-(CT25+$C$15)/($C$14-$C$15)*$C$12,($C$11*AF26-BB26)/($C$11*AF26)*$C$12*AF26))</f>
        <v>0.90653462939936413</v>
      </c>
      <c r="BY26" s="2">
        <f>IF(OR(LG25=1,AND($C$39=Motors!$C$31,PM25=1)),0,IF(NU26=0,-(CU25+$C$15)/($C$14-$C$15)*$C$12,($C$11*AG26-BC26)/($C$11*AG26)*$C$12*AG26))</f>
        <v>0.72292015759640038</v>
      </c>
      <c r="BZ26" s="2">
        <f>IF(OR(LH25=1,AND($C$39=Motors!$C$31,PN25=1)),0,IF(NV26=0,-(CV25+$C$15)/($C$14-$C$15)*$C$12,($C$11*AH26-BD26)/($C$11*AH26)*$C$12*AH26))</f>
        <v>0.62927501749350279</v>
      </c>
      <c r="CA26" s="2">
        <f>IF(OR(LI25=1,AND($C$39=Motors!$C$31,PO25=1)),0,IF(NW26=0,-(CW25+$C$15)/($C$14-$C$15)*$C$12,($C$11*AI26-BE26)/($C$11*AI26)*$C$12*AI26))</f>
        <v>0.59047194683862514</v>
      </c>
      <c r="CB26" s="2">
        <f>IF(OR(LJ25=1,AND($C$39=Motors!$C$31,PP25=1)),0,IF(NX26=0,-(CX25+$C$15)/($C$14-$C$15)*$C$12,($C$11*AJ26-BF26)/($C$11*AJ26)*$C$12*AJ26))</f>
        <v>0.59181282950894631</v>
      </c>
      <c r="CC26" s="2">
        <f>IF(OR(LK25=1,AND($C$39=Motors!$C$31,PQ25=1)),0,IF(NY26=0,-(CY25+$C$15)/($C$14-$C$15)*$C$12,($C$11*AK26-BG26)/($C$11*AK26)*$C$12*AK26))</f>
        <v>0.59167914995113913</v>
      </c>
      <c r="CD26" s="2">
        <f>IF(OR(LL25=1,AND($C$39=Motors!$C$31,PR25=1)),0,IF(NZ26=0,-(CZ25+$C$15)/($C$14-$C$15)*$C$12,($C$11*AL26-BH26)/($C$11*AL26)*$C$12*AL26))</f>
        <v>0.59166995863464722</v>
      </c>
      <c r="CE26" s="2">
        <f>IF(OR(LM25=1,AND($C$39=Motors!$C$31,PS25=1)),0,IF(OA26=0,-(DA25+$C$15)/($C$14-$C$15)*$C$12,($C$11*AM26-BI26)/($C$11*AM26)*$C$12*AM26))</f>
        <v>0.59167479433637582</v>
      </c>
      <c r="CF26" s="61">
        <f t="shared" si="64"/>
        <v>0.72000000000000008</v>
      </c>
      <c r="CG26" s="57">
        <f>IF(AND(KS25=1,OY25=1),0,ABS(BK26/$C$12*($C$14-$C$15)+$C$15) *'Drive Train'!$AA$48 + CG25*(1-'Drive Train'!$AA$48))</f>
        <v>34.760470626701732</v>
      </c>
      <c r="CH26" s="57">
        <f>IF(AND(KT25=1,OZ25=1),0,ABS(BL26/$C$12*($C$14-$C$15)+$C$15) *'Drive Train'!$AA$48 + CH25*(1-'Drive Train'!$AA$48))</f>
        <v>88.390560216096787</v>
      </c>
      <c r="CI26" s="57">
        <f>IF(AND(KU25=1,PA25=1),0,ABS(BM26/$C$12*($C$14-$C$15)+$C$15) *'Drive Train'!$AA$48 + CI25*(1-'Drive Train'!$AA$48))</f>
        <v>79.339609182849074</v>
      </c>
      <c r="CJ26" s="57">
        <f>IF(AND(KV25=1,PB25=1),0,ABS(BN26/$C$12*($C$14-$C$15)+$C$15) *'Drive Train'!$AA$48 + CJ25*(1-'Drive Train'!$AA$48))</f>
        <v>67.41753076083144</v>
      </c>
      <c r="CK26" s="57">
        <f>IF(AND(KW25=1,PC25=1),0,ABS(BO26/$C$12*($C$14-$C$15)+$C$15) *'Drive Train'!$AA$48 + CK25*(1-'Drive Train'!$AA$48))</f>
        <v>53.392200235969277</v>
      </c>
      <c r="CL26" s="57">
        <f>IF(AND(KX25=1,PD25=1),0,ABS(BP26/$C$12*($C$14-$C$15)+$C$15) *'Drive Train'!$AA$48 + CL25*(1-'Drive Train'!$AA$48))</f>
        <v>41.571696044951764</v>
      </c>
      <c r="CM26" s="57">
        <f>IF(AND(KY25=1,PE25=1),0,ABS(BQ26/$C$12*($C$14-$C$15)+$C$15) *'Drive Train'!$AA$48 + CM25*(1-'Drive Train'!$AA$48))</f>
        <v>34.499692703251192</v>
      </c>
      <c r="CN26" s="57">
        <f>IF(AND(KZ25=1,PF25=1),0,ABS(BR26/$C$12*($C$14-$C$15)+$C$15) *'Drive Train'!$AA$48 + CN25*(1-'Drive Train'!$AA$48))</f>
        <v>30.371735364155867</v>
      </c>
      <c r="CO26" s="57">
        <f>IF(AND(LA25=1,PG25=1),0,ABS(BS26/$C$12*($C$14-$C$15)+$C$15) *'Drive Train'!$AA$48 + CO25*(1-'Drive Train'!$AA$48))</f>
        <v>27.619644914119689</v>
      </c>
      <c r="CP26" s="57">
        <f>IF(AND(LB25=1,PH25=1),0,ABS(BT26/$C$12*($C$14-$C$15)+$C$15) *'Drive Train'!$AA$48 + CP25*(1-'Drive Train'!$AA$48))</f>
        <v>26.168862259250474</v>
      </c>
      <c r="CQ26" s="57">
        <f>IF(AND(LC25=1,PI25=1),0,ABS(BU26/$C$12*($C$14-$C$15)+$C$15) *'Drive Train'!$AA$48 + CQ25*(1-'Drive Train'!$AA$48))</f>
        <v>25.554039574041688</v>
      </c>
      <c r="CR26" s="57">
        <f>IF(AND(LD25=1,PJ25=1),0,ABS(BV26/$C$12*($C$14-$C$15)+$C$15) *'Drive Train'!$AA$48 + CR25*(1-'Drive Train'!$AA$48))</f>
        <v>73.415504682585365</v>
      </c>
      <c r="CS26" s="57">
        <f>IF(AND(LE25=1,PK25=1),0,ABS(BW26/$C$12*($C$14-$C$15)+$C$15) *'Drive Train'!$AA$48 + CS25*(1-'Drive Train'!$AA$48))</f>
        <v>62.386585316213633</v>
      </c>
      <c r="CT26" s="57">
        <f>IF(AND(LF25=1,PL25=1),0,ABS(BX26/$C$12*($C$14-$C$15)+$C$15) *'Drive Train'!$AA$48 + CT25*(1-'Drive Train'!$AA$48))</f>
        <v>51.895024269456677</v>
      </c>
      <c r="CU26" s="57">
        <f>IF(AND(LG25=1,PM25=1),0,ABS(BY26/$C$12*($C$14-$C$15)+$C$15) *'Drive Train'!$AA$48 + CU25*(1-'Drive Train'!$AA$48))</f>
        <v>41.940821542314445</v>
      </c>
      <c r="CV26" s="57">
        <f>IF(AND(LH25=1,PN25=1),0,ABS(BZ26/$C$12*($C$14-$C$15)+$C$15) *'Drive Train'!$AA$48 + CV25*(1-'Drive Train'!$AA$48))</f>
        <v>36.864082765448416</v>
      </c>
      <c r="CW26" s="57">
        <f>IF(AND(LI25=1,PO25=1),0,ABS(CA26/$C$12*($C$14-$C$15)+$C$15) *'Drive Train'!$AA$48 + CW25*(1-'Drive Train'!$AA$48))</f>
        <v>34.760470626701732</v>
      </c>
      <c r="CX26" s="57">
        <f>IF(AND(LJ25=1,PP25=1),0,ABS(CB26/$C$12*($C$14-$C$15)+$C$15) *'Drive Train'!$AA$48 + CX25*(1-'Drive Train'!$AA$48))</f>
        <v>34.83316325164914</v>
      </c>
      <c r="CY26" s="57">
        <f>IF(AND(LK25=1,PQ25=1),0,ABS(CC26/$C$12*($C$14-$C$15)+$C$15) *'Drive Train'!$AA$48 + CY25*(1-'Drive Train'!$AA$48))</f>
        <v>34.82591614631032</v>
      </c>
      <c r="CZ26" s="57">
        <f>IF(AND(LL25=1,PR25=1),0,ABS(CD26/$C$12*($C$14-$C$15)+$C$15) *'Drive Train'!$AA$48 + CZ25*(1-'Drive Train'!$AA$48))</f>
        <v>34.825417861906097</v>
      </c>
      <c r="DA26" s="57">
        <f>IF(AND(LM25=1,PS25=1),0,ABS(CE26/$C$12*($C$14-$C$15)+$C$15) *'Drive Train'!$AA$48 + DA25*(1-'Drive Train'!$AA$48))</f>
        <v>34.825680017469658</v>
      </c>
      <c r="DB26" s="61">
        <f t="shared" si="115"/>
        <v>0.72000000000000008</v>
      </c>
      <c r="DC26" s="57">
        <f t="shared" si="65"/>
        <v>34.760470626701732</v>
      </c>
      <c r="DD26" s="57">
        <f t="shared" si="66"/>
        <v>50</v>
      </c>
      <c r="DE26" s="57">
        <f t="shared" si="67"/>
        <v>50</v>
      </c>
      <c r="DF26" s="57">
        <f t="shared" si="68"/>
        <v>50</v>
      </c>
      <c r="DG26" s="57">
        <f t="shared" si="69"/>
        <v>50</v>
      </c>
      <c r="DH26" s="57">
        <f t="shared" si="70"/>
        <v>41.571696044951764</v>
      </c>
      <c r="DI26" s="57">
        <f t="shared" si="71"/>
        <v>34.499692703251192</v>
      </c>
      <c r="DJ26" s="57">
        <f t="shared" si="72"/>
        <v>30.371735364155867</v>
      </c>
      <c r="DK26" s="57">
        <f t="shared" si="73"/>
        <v>27.619644914119689</v>
      </c>
      <c r="DL26" s="57">
        <f t="shared" si="74"/>
        <v>26.168862259250474</v>
      </c>
      <c r="DM26" s="57">
        <f t="shared" si="75"/>
        <v>25.554039574041688</v>
      </c>
      <c r="DN26" s="57">
        <f t="shared" si="76"/>
        <v>25</v>
      </c>
      <c r="DO26" s="57">
        <f t="shared" si="77"/>
        <v>30</v>
      </c>
      <c r="DP26" s="57">
        <f t="shared" si="78"/>
        <v>35</v>
      </c>
      <c r="DQ26" s="57">
        <f t="shared" si="79"/>
        <v>40</v>
      </c>
      <c r="DR26" s="57">
        <f t="shared" si="80"/>
        <v>36.864082765448416</v>
      </c>
      <c r="DS26" s="57">
        <f t="shared" si="81"/>
        <v>34.760470626701732</v>
      </c>
      <c r="DT26" s="57">
        <f t="shared" si="82"/>
        <v>34.83316325164914</v>
      </c>
      <c r="DU26" s="57">
        <f t="shared" si="83"/>
        <v>34.82591614631032</v>
      </c>
      <c r="DV26" s="57">
        <f t="shared" si="84"/>
        <v>34.825417861906097</v>
      </c>
      <c r="DW26" s="57">
        <f t="shared" si="85"/>
        <v>34.825680017469658</v>
      </c>
      <c r="DX26" s="61">
        <f t="shared" si="116"/>
        <v>0.72000000000000008</v>
      </c>
      <c r="DY26" s="2">
        <f>IF(OY26=0,($C$23/0.4536*IF(ISNA(MK25),'Drive Train'!$F$16,'Drive Train'!$F$17)*4.448*$C$24/$C$26*$C$25*S$6)*SIGN(BK26),BK26)</f>
        <v>0.89350858180984372</v>
      </c>
      <c r="DZ26" s="2">
        <f>IF(OZ26=0,($C$23/0.4536*IF(ISNA(ML25),'Drive Train'!$F$16,'Drive Train'!$F$17)*4.448*$C$24/$C$26*$C$25*T$6)*SIGN(BL26),BL26)</f>
        <v>3.1911020778922987</v>
      </c>
      <c r="EA26" s="2">
        <f>IF(PA26=0,($C$23/0.4536*IF(ISNA(MM25),'Drive Train'!$F$16,'Drive Train'!$F$17)*4.448*$C$24/$C$26*$C$25*U$6)*SIGN(BM26),BM26)</f>
        <v>2.1014574659290748</v>
      </c>
      <c r="EB26" s="2">
        <f>IF(PB26=0,($C$23/0.4536*IF(ISNA(MN25),'Drive Train'!$F$16,'Drive Train'!$F$17)*4.448*$C$24/$C$26*$C$25*V$6)*SIGN(BN26),BN26)</f>
        <v>1.5665410200562195</v>
      </c>
      <c r="EC26" s="2">
        <f>IF(PC26=0,($C$23/0.4536*IF(ISNA(MO25),'Drive Train'!$F$16,'Drive Train'!$F$17)*4.448*$C$24/$C$26*$C$25*W$6)*SIGN(BO26),BO26)</f>
        <v>1.248692117436117</v>
      </c>
      <c r="ED26" s="2">
        <f>IF(PD26=0,($C$23/0.4536*IF(ISNA(MP25),'Drive Train'!$F$16,'Drive Train'!$F$17)*4.448*$C$24/$C$26*$C$25*X$6)*SIGN(BP26),BP26)</f>
        <v>1.0380693506396637</v>
      </c>
      <c r="EE26" s="2">
        <f>IF(PE26=0,($C$23/0.4536*IF(ISNA(MQ25),'Drive Train'!$F$16,'Drive Train'!$F$17)*4.448*$C$24/$C$26*$C$25*Y$6)*SIGN(BQ26),BQ26)</f>
        <v>0.88824490827929981</v>
      </c>
      <c r="EF26" s="2">
        <f>IF(PF26=0,($C$23/0.4536*IF(ISNA(MR25),'Drive Train'!$F$16,'Drive Train'!$F$17)*4.448*$C$24/$C$26*$C$25*Z$6)*SIGN(BR26),BR26)</f>
        <v>0.77621401894677544</v>
      </c>
      <c r="EG26" s="2">
        <f>IF(PG26=0,($C$23/0.4536*IF(ISNA(MS25),'Drive Train'!$F$16,'Drive Train'!$F$17)*4.448*$C$24/$C$26*$C$25*AA$6)*SIGN(BS26),BS26)</f>
        <v>0.68927804882473664</v>
      </c>
      <c r="EH26" s="2">
        <f>IF(PH26=0,($C$23/0.4536*IF(ISNA(MT25),'Drive Train'!$F$16,'Drive Train'!$F$17)*4.448*$C$24/$C$26*$C$25*AB$6)*SIGN(BT26),BT26)</f>
        <v>0.61985436045389986</v>
      </c>
      <c r="EI26" s="2">
        <f>IF(PI26=0,($C$23/0.4536*IF(ISNA(MU25),'Drive Train'!$F$16,'Drive Train'!$F$17)*4.448*$C$24/$C$26*$C$25*AC$6)*SIGN(BU26),BU26)</f>
        <v>0.56313566080452337</v>
      </c>
      <c r="EJ26" s="2">
        <f>IF(PJ26=0,($C$23/0.4536*IF(ISNA(MV25),'Drive Train'!$F$16,'Drive Train'!$F$17)*4.448*$C$24/$C$26*$C$25*AD$6)*SIGN(BV26),BV26)</f>
        <v>0.89350858180984372</v>
      </c>
      <c r="EK26" s="2">
        <f>IF(PK26=0,($C$23/0.4536*IF(ISNA(MW25),'Drive Train'!$F$16,'Drive Train'!$F$17)*4.448*$C$24/$C$26*$C$25*AE$6)*SIGN(BW26),BW26)</f>
        <v>0.89350858180984372</v>
      </c>
      <c r="EL26" s="2">
        <f>IF(PL26=0,($C$23/0.4536*IF(ISNA(MX25),'Drive Train'!$F$16,'Drive Train'!$F$17)*4.448*$C$24/$C$26*$C$25*AF$6)*SIGN(BX26),BX26)</f>
        <v>0.89350858180984372</v>
      </c>
      <c r="EM26" s="2">
        <f>IF(PM26=0,($C$23/0.4536*IF(ISNA(MY25),'Drive Train'!$F$16,'Drive Train'!$F$17)*4.448*$C$24/$C$26*$C$25*AG$6)*SIGN(BY26),BY26)</f>
        <v>0.89350858180984372</v>
      </c>
      <c r="EN26" s="2">
        <f>IF(PN26=0,($C$23/0.4536*IF(ISNA(MZ25),'Drive Train'!$F$16,'Drive Train'!$F$17)*4.448*$C$24/$C$26*$C$25*AH$6)*SIGN(BZ26),BZ26)</f>
        <v>0.89350858180984372</v>
      </c>
      <c r="EO26" s="2">
        <f>IF(PO26=0,($C$23/0.4536*IF(ISNA(NA25),'Drive Train'!$F$16,'Drive Train'!$F$17)*4.448*$C$24/$C$26*$C$25*AI$6)*SIGN(CA26),CA26)</f>
        <v>0.89350858180984372</v>
      </c>
      <c r="EP26" s="2">
        <f>IF(PP26=0,($C$23/0.4536*IF(ISNA(NB25),'Drive Train'!$F$16,'Drive Train'!$F$17)*4.448*$C$24/$C$26*$C$25*AJ$6)*SIGN(CB26),CB26)</f>
        <v>0.89350858180984372</v>
      </c>
      <c r="EQ26" s="2">
        <f>IF(PQ26=0,($C$23/0.4536*IF(ISNA(NC25),'Drive Train'!$F$16,'Drive Train'!$F$17)*4.448*$C$24/$C$26*$C$25*AK$6)*SIGN(CC26),CC26)</f>
        <v>0.89350858180984372</v>
      </c>
      <c r="ER26" s="2">
        <f>IF(PR26=0,($C$23/0.4536*IF(ISNA(ND25),'Drive Train'!$F$16,'Drive Train'!$F$17)*4.448*$C$24/$C$26*$C$25*AL$6)*SIGN(CD26),CD26)</f>
        <v>0.89350858180984372</v>
      </c>
      <c r="ES26" s="2">
        <f>IF(PS26=0,($C$23/0.4536*IF(ISNA(NE25),'Drive Train'!$F$16,'Drive Train'!$F$17)*4.448*$C$24/$C$26*$C$25*AM$6)*SIGN(CE26),CE26)</f>
        <v>0.89350858180984372</v>
      </c>
      <c r="ET26" s="61">
        <f t="shared" si="87"/>
        <v>0.72000000000000008</v>
      </c>
      <c r="EU26" s="260">
        <f>MAX(MIN(IF(AND(OY25=1,NG26&lt;0),-1,1)*(DC26-$C$15)/($C$14-$C$15)*$C$12-$C$33*LO26/AO$6 -  OY25*$C$33,DY25),MAX(EU$8:EU25)*-1)</f>
        <v>0.23212762499383788</v>
      </c>
      <c r="EV26" s="260">
        <f>MAX(MIN(IF(AND(OZ25=1,NH26&lt;0),-1,1)*(DD26-$C$15)/($C$14-$C$15)*$C$12-$C$33*LP26/AP$6 -  OZ25*$C$33,DZ25),MAX(EV$8:EV25)*-1)</f>
        <v>0.83188863240033983</v>
      </c>
      <c r="EW26" s="260">
        <f>MAX(MIN(IF(AND(PA25=1,NI26&lt;0),-1,1)*(DE26-$C$15)/($C$14-$C$15)*$C$12-$C$33*LQ26/AQ$6 -  PA25*$C$33,EA25),MAX(EW$8:EW25)*-1)</f>
        <v>0.78261437936381884</v>
      </c>
      <c r="EX26" s="260">
        <f>MAX(MIN(IF(AND(PB25=1,NJ26&lt;0),-1,1)*(DF26-$C$15)/($C$14-$C$15)*$C$12-$C$33*LR26/AR$6 -  PB25*$C$33,EB25),MAX(EX$8:EX25)*-1)</f>
        <v>0.71770943106282792</v>
      </c>
      <c r="EY26" s="260">
        <f>MAX(MIN(IF(AND(PC25=1,NK26&lt;0),-1,1)*(DG26-$C$15)/($C$14-$C$15)*$C$12-$C$33*LS26/AS$6 -  PC25*$C$33,EC25),MAX(EY$8:EY25)*-1)</f>
        <v>0.64135417484011037</v>
      </c>
      <c r="EZ26" s="260">
        <f>MAX(MIN(IF(AND(PD25=1,NL26&lt;0),-1,1)*(DH26-$C$15)/($C$14-$C$15)*$C$12-$C$33*LT26/AT$6 -  PD25*$C$33,ED25),MAX(EZ$8:EZ25)*-1)</f>
        <v>0.41004847892009377</v>
      </c>
      <c r="FA26" s="260">
        <f>MAX(MIN(IF(AND(PE25=1,NM26&lt;0),-1,1)*(DI26-$C$15)/($C$14-$C$15)*$C$12-$C$33*LU26/AU$6 -  PE25*$C$33,EE25),MAX(FA$8:FA25)*-1)</f>
        <v>0.22553755902004013</v>
      </c>
      <c r="FB26" s="260">
        <f>MAX(MIN(IF(AND(PF25=1,NN26&lt;0),-1,1)*(DJ26-$C$15)/($C$14-$C$15)*$C$12-$C$33*LV26/AV$6 -  PF25*$C$33,EF25),MAX(FB$8:FB25)*-1)</f>
        <v>0.12314055705221888</v>
      </c>
      <c r="FC26" s="260">
        <f>MAX(MIN(IF(AND(PG25=1,NO26&lt;0),-1,1)*(DK26-$C$15)/($C$14-$C$15)*$C$12-$C$33*LW26/AW$6 -  PG25*$C$33,EG25),MAX(FC$8:FC25)*-1)</f>
        <v>5.6264708786676443E-2</v>
      </c>
      <c r="FD26" s="260">
        <f>MAX(MIN(IF(AND(PH25=1,NP26&lt;0),-1,1)*(DL26-$C$15)/($C$14-$C$15)*$C$12-$C$33*LX26/AX$6 -  PH25*$C$33,EH25),MAX(FD$8:FD25)*-1)</f>
        <v>2.1347361857487424E-2</v>
      </c>
      <c r="FE26" s="260">
        <f>MAX(MIN(IF(AND(PI25=1,NQ26&lt;0),-1,1)*(DM26-$C$15)/($C$14-$C$15)*$C$12-$C$33*LY26/AY$6 -  PI25*$C$33,EI25),MAX(FE$8:FE25)*-1)</f>
        <v>6.5694345208215377E-3</v>
      </c>
      <c r="FF26" s="260">
        <f>MAX(MIN(IF(AND(PJ25=1,NR26&lt;0),-1,1)*(DN26-$C$15)/($C$14-$C$15)*$C$12-$C$33*LZ26/AZ$6 -  PJ25*$C$33,EJ25),MAX(FF$8:FF25)*-1)</f>
        <v>0.224284837191491</v>
      </c>
      <c r="FG26" s="260">
        <f>MAX(MIN(IF(AND(PK25=1,NS26&lt;0),-1,1)*(DO26-$C$15)/($C$14-$C$15)*$C$12-$C$33*MA26/BA$6 -  PK25*$C$33,EK25),MAX(FG$8:FG25)*-1)</f>
        <v>0.27468479161756926</v>
      </c>
      <c r="FH26" s="260">
        <f>MAX(MIN(IF(AND(PL25=1,NT26&lt;0),-1,1)*(DP26-$C$15)/($C$14-$C$15)*$C$12-$C$33*MB26/BB$6 -  PL25*$C$33,EL25),MAX(FH$8:FH25)*-1)</f>
        <v>0.32508474604364762</v>
      </c>
      <c r="FI26" s="260">
        <f>MAX(MIN(IF(AND(PM25=1,NU26&lt;0),-1,1)*(DQ26-$C$15)/($C$14-$C$15)*$C$12-$C$33*MC26/BC$6 -  PM25*$C$33,EM25),MAX(FI$8:FI25)*-1)</f>
        <v>0.37548470046972587</v>
      </c>
      <c r="FJ26" s="260">
        <f>MAX(MIN(IF(AND(PN25=1,NV26&lt;0),-1,1)*(DR26-$C$15)/($C$14-$C$15)*$C$12-$C$33*MD26/BD$6 -  PN25*$C$33,EN25),MAX(FJ$8:FJ25)*-1)</f>
        <v>0.28591041034795428</v>
      </c>
      <c r="FK26" s="260">
        <f>MAX(MIN(IF(AND(PO25=1,NW26&lt;0),-1,1)*(DS26-$C$15)/($C$14-$C$15)*$C$12-$C$33*ME26/BE$6 -  PO25*$C$33,EO25),MAX(FK$8:FK25)*-1)</f>
        <v>0.23212762499383788</v>
      </c>
      <c r="FL26" s="260">
        <f>MAX(MIN(IF(AND(PP25=1,NX26&lt;0),-1,1)*(DT26-$C$15)/($C$14-$C$15)*$C$12-$C$33*MF26/BF$6 -  PP25*$C$33,EP25),MAX(FL$8:FL25)*-1)</f>
        <v>0.23397816978760244</v>
      </c>
      <c r="FM26" s="260">
        <f>MAX(MIN(IF(AND(PQ25=1,NY26&lt;0),-1,1)*(DU26-$C$15)/($C$14-$C$15)*$C$12-$C$33*MG26/BG$6 -  PQ25*$C$33,EQ25),MAX(FM$8:FM25)*-1)</f>
        <v>0.23379221781641008</v>
      </c>
      <c r="FN26" s="260">
        <f>MAX(MIN(IF(AND(PR25=1,NZ26&lt;0),-1,1)*(DV26-$C$15)/($C$14-$C$15)*$C$12-$C$33*MH26/BH$6 -  PR25*$C$33,ER25),MAX(FN$8:FN25)*-1)</f>
        <v>0.23377943333879975</v>
      </c>
      <c r="FO26" s="260">
        <f>MAX(MIN(IF(AND(PS25=1,OA26&lt;0),-1,1)*(DW26-$C$15)/($C$14-$C$15)*$C$12-$C$33*MI26/BI$6 -  PS25*$C$33,ES25),MAX(FO$8:FO25)*-1)</f>
        <v>0.23378615944688508</v>
      </c>
      <c r="FP26" s="61">
        <f t="shared" si="117"/>
        <v>0.72000000000000008</v>
      </c>
      <c r="FQ26" s="261">
        <f>IF(AND(KS26=1,OY26=1),0,MIN((ABS(($C$14-$C$15)*EU26/$C$12/$C$25)+$C$15)/$C$25,DC26))</f>
        <v>23.640232101431419</v>
      </c>
      <c r="FR26" s="261">
        <f>IF(AND(KT26=1,OZ26=1),0,MIN((ABS(($C$14-$C$15)*EV26/$C$12/$C$25)+$C$15)/$C$25,DD26))</f>
        <v>50</v>
      </c>
      <c r="FS26" s="261">
        <f>IF(AND(KU26=1,PA26=1),0,MIN((ABS(($C$14-$C$15)*EW26/$C$12/$C$25)+$C$15)/$C$25,DE26))</f>
        <v>50</v>
      </c>
      <c r="FT26" s="261">
        <f>IF(AND(KV26=1,PB26=1),0,MIN((ABS(($C$14-$C$15)*EX26/$C$12/$C$25)+$C$15)/$C$25,DF26))</f>
        <v>50</v>
      </c>
      <c r="FU26" s="261">
        <f>IF(AND(KW26=1,PC26=1),0,MIN((ABS(($C$14-$C$15)*EY26/$C$12/$C$25)+$C$15)/$C$25,DG26))</f>
        <v>50</v>
      </c>
      <c r="FV26" s="261">
        <f>IF(AND(KX26=1,PD26=1),0,MIN((ABS(($C$14-$C$15)*EZ26/$C$12/$C$25)+$C$15)/$C$25,DH26))</f>
        <v>39.09256718020756</v>
      </c>
      <c r="FW26" s="261">
        <f>IF(AND(KY26=1,PE26=1),0,MIN((ABS(($C$14-$C$15)*FA26/$C$12/$C$25)+$C$15)/$C$25,DI26))</f>
        <v>23.06788824532239</v>
      </c>
      <c r="FX26" s="261">
        <f>IF(AND(KZ26=1,PF26=1),0,MIN((ABS(($C$14-$C$15)*FB26/$C$12/$C$25)+$C$15)/$C$25,DJ26))</f>
        <v>14.174761045490666</v>
      </c>
      <c r="FY26" s="261">
        <f>IF(AND(LA26=1,PG26=1),0,MIN((ABS(($C$14-$C$15)*FC26/$C$12/$C$25)+$C$15)/$C$25,DK26))</f>
        <v>8.3666278600189514</v>
      </c>
      <c r="FZ26" s="261">
        <f>IF(AND(LB26=1,PH26=1),0,MIN((ABS(($C$14-$C$15)*FD26/$C$12/$C$25)+$C$15)/$C$25,DL26))</f>
        <v>5.334074154789227</v>
      </c>
      <c r="GA26" s="261">
        <f>IF(AND(LC26=1,PI26=1),0,MIN((ABS(($C$14-$C$15)*FE26/$C$12/$C$25)+$C$15)/$C$25,DM26))</f>
        <v>4.0506187310050397</v>
      </c>
      <c r="GB26" s="261">
        <f>IF(AND(LD26=1,PJ26=1),0,MIN((ABS(($C$14-$C$15)*FF26/$C$12/$C$25)+$C$15)/$C$25,DN26))</f>
        <v>22.95908999583073</v>
      </c>
      <c r="GC26" s="261">
        <f>IF(AND(LE26=1,PK26=1),0,MIN((ABS(($C$14-$C$15)*FG26/$C$12/$C$25)+$C$15)/$C$25,DO26))</f>
        <v>27.336300236006405</v>
      </c>
      <c r="GD26" s="261">
        <f>IF(AND(LF26=1,PL26=1),0,MIN((ABS(($C$14-$C$15)*FH26/$C$12/$C$25)+$C$15)/$C$25,DP26))</f>
        <v>31.713510476182091</v>
      </c>
      <c r="GE26" s="261">
        <f>IF(AND(LG26=1,PM26=1),0,MIN((ABS(($C$14-$C$15)*FI26/$C$12/$C$25)+$C$15)/$C$25,DQ26))</f>
        <v>36.090720716357765</v>
      </c>
      <c r="GF26" s="261">
        <f>IF(AND(LH26=1,PN26=1),0,MIN((ABS(($C$14-$C$15)*FJ26/$C$12/$C$25)+$C$15)/$C$25,DR26))</f>
        <v>28.311239475902315</v>
      </c>
      <c r="GG26" s="261">
        <f>IF(AND(LI26=1,PO26=1),0,MIN((ABS(($C$14-$C$15)*FK26/$C$12/$C$25)+$C$15)/$C$25,DS26))</f>
        <v>23.640232101431419</v>
      </c>
      <c r="GH26" s="261">
        <f>IF(AND(LJ26=1,PP26=1),0,MIN((ABS(($C$14-$C$15)*FL26/$C$12/$C$25)+$C$15)/$C$25,DT26))</f>
        <v>23.80095096940283</v>
      </c>
      <c r="GI26" s="261">
        <f>IF(AND(LK26=1,PQ26=1),0,MIN((ABS(($C$14-$C$15)*FM26/$C$12/$C$25)+$C$15)/$C$25,DU26))</f>
        <v>23.784801135900942</v>
      </c>
      <c r="GJ26" s="261">
        <f>IF(AND(LL26=1,PR26=1),0,MIN((ABS(($C$14-$C$15)*FN26/$C$12/$C$25)+$C$15)/$C$25,DV26))</f>
        <v>23.783690810565361</v>
      </c>
      <c r="GK26" s="261">
        <f>IF(AND(LM26=1,PS26=1),0,MIN((ABS(($C$14-$C$15)*FO26/$C$12/$C$25)+$C$15)/$C$25,DW26))</f>
        <v>23.784274969609214</v>
      </c>
      <c r="GL26" s="61">
        <f t="shared" si="118"/>
        <v>0.72000000000000008</v>
      </c>
      <c r="GM26" s="57">
        <f>IF(AND(KS25=1,OY25=1),0,EU26*$C$26/S$6/$C$24/$C$23*3.39*$C$25)</f>
        <v>5.3907828939736522</v>
      </c>
      <c r="GN26" s="57">
        <f>IF(AND(KT25=1,OZ25=1),0,EV26*$C$26/T$6/$C$24/$C$23*3.39*$C$25)</f>
        <v>5.4093892642855499</v>
      </c>
      <c r="GO26" s="57">
        <f>IF(AND(KU25=1,PA25=1),0,EW26*$C$26/U$6/$C$24/$C$23*3.39*$C$25)</f>
        <v>7.7277125777986724</v>
      </c>
      <c r="GP26" s="57">
        <f>IF(AND(KV25=1,PB25=1),0,EX26*$C$26/V$6/$C$24/$C$23*3.39*$C$25)</f>
        <v>9.5067182607882277</v>
      </c>
      <c r="GQ26" s="57">
        <f>IF(AND(KW25=1,PC25=1),0,EY26*$C$26/W$6/$C$24/$C$23*3.39*$C$25)</f>
        <v>10.657768869508709</v>
      </c>
      <c r="GR26" s="57">
        <f>IF(AND(KX25=1,PD25=1),0,EZ26*$C$26/X$6/$C$24/$C$23*3.39*$C$25)</f>
        <v>8.1965780445459213</v>
      </c>
      <c r="GS26" s="57">
        <f>IF(AND(KY25=1,PE25=1),0,FA26*$C$26/Y$6/$C$24/$C$23*3.39*$C$25)</f>
        <v>5.2687778897440509</v>
      </c>
      <c r="GT26" s="57">
        <f>IF(AND(KZ25=1,PF25=1),0,FB26*$C$26/Z$6/$C$24/$C$23*3.39*$C$25)</f>
        <v>3.2918752864514755</v>
      </c>
      <c r="GU26" s="57">
        <f>IF(AND(LA25=1,PG25=1),0,FC26*$C$26/AA$6/$C$24/$C$23*3.39*$C$25)</f>
        <v>1.6938126391779438</v>
      </c>
      <c r="GV26" s="57">
        <f>IF(AND(LB25=1,PH25=1),0,FD26*$C$26/AB$6/$C$24/$C$23*3.39*$C$25)</f>
        <v>0.71462514430534552</v>
      </c>
      <c r="GW26" s="57">
        <f>IF(AND(LC25=1,PI25=1),0,FE26*$C$26/AC$6/$C$24/$C$23*3.39*$C$25)</f>
        <v>0.24206873458368255</v>
      </c>
      <c r="GX26" s="57">
        <f>IF(AND(LD25=1,PJ25=1),0,FF26*$C$26/AD$6/$C$24/$C$23*3.39*$C$25)</f>
        <v>5.2086470265727822</v>
      </c>
      <c r="GY26" s="57">
        <f>IF(AND(LE25=1,PK25=1),0,FG26*$C$26/AE$6/$C$24/$C$23*3.39*$C$25)</f>
        <v>6.3791032020683387</v>
      </c>
      <c r="GZ26" s="57">
        <f>IF(AND(LF25=1,PL25=1),0,FH26*$C$26/AF$6/$C$24/$C$23*3.39*$C$25)</f>
        <v>7.5495593775638969</v>
      </c>
      <c r="HA26" s="57">
        <f>IF(AND(LG25=1,PM25=1),0,FI26*$C$26/AG$6/$C$24/$C$23*3.39*$C$25)</f>
        <v>8.7200155530594543</v>
      </c>
      <c r="HB26" s="57">
        <f>IF(AND(LH25=1,PN25=1),0,FJ26*$C$26/AH$6/$C$24/$C$23*3.39*$C$25)</f>
        <v>6.6397997625386243</v>
      </c>
      <c r="HC26" s="57">
        <f>IF(AND(LI25=1,PO25=1),0,FK26*$C$26/AI$6/$C$24/$C$23*3.39*$C$25)</f>
        <v>5.3907828939736522</v>
      </c>
      <c r="HD26" s="57">
        <f>IF(AND(LJ25=1,PP25=1),0,FL26*$C$26/AJ$6/$C$24/$C$23*3.39*$C$25)</f>
        <v>5.4337587578718969</v>
      </c>
      <c r="HE26" s="57">
        <f>IF(AND(LK25=1,PQ25=1),0,FM26*$C$26/AK$6/$C$24/$C$23*3.39*$C$25)</f>
        <v>5.4294403287084965</v>
      </c>
      <c r="HF26" s="57">
        <f>IF(AND(LL25=1,PR25=1),0,FN26*$C$26/AL$6/$C$24/$C$23*3.39*$C$25)</f>
        <v>5.4291434302104724</v>
      </c>
      <c r="HG26" s="57">
        <f>IF(AND(LM25=1,PS25=1),0,FO26*$C$26/AM$6/$C$24/$C$23*3.39*$C$25)</f>
        <v>5.4292996330252423</v>
      </c>
      <c r="HH26" s="61">
        <f t="shared" si="119"/>
        <v>0.72000000000000008</v>
      </c>
      <c r="HI26" s="57">
        <f t="shared" si="120"/>
        <v>5.3907828939736522</v>
      </c>
      <c r="HJ26" s="57">
        <f t="shared" si="121"/>
        <v>5.4093892642855499</v>
      </c>
      <c r="HK26" s="57">
        <f t="shared" si="122"/>
        <v>7.7277125777986724</v>
      </c>
      <c r="HL26" s="57">
        <f t="shared" si="123"/>
        <v>9.5067182607882277</v>
      </c>
      <c r="HM26" s="57">
        <f t="shared" si="124"/>
        <v>10.657768869508709</v>
      </c>
      <c r="HN26" s="57">
        <f t="shared" si="125"/>
        <v>8.1965780445459213</v>
      </c>
      <c r="HO26" s="57">
        <f t="shared" si="126"/>
        <v>5.2687778897440509</v>
      </c>
      <c r="HP26" s="57">
        <f t="shared" si="127"/>
        <v>3.2918752864514755</v>
      </c>
      <c r="HQ26" s="57">
        <f t="shared" si="128"/>
        <v>1.6938126391779438</v>
      </c>
      <c r="HR26" s="57">
        <f t="shared" si="129"/>
        <v>0.71462514430534552</v>
      </c>
      <c r="HS26" s="57">
        <f t="shared" si="130"/>
        <v>0.24206873458368255</v>
      </c>
      <c r="HT26" s="57">
        <f t="shared" si="131"/>
        <v>5.2086470265727822</v>
      </c>
      <c r="HU26" s="57">
        <f t="shared" si="132"/>
        <v>6.3791032020683387</v>
      </c>
      <c r="HV26" s="57">
        <f t="shared" si="133"/>
        <v>7.5495593775638969</v>
      </c>
      <c r="HW26" s="57">
        <f t="shared" si="134"/>
        <v>8.7200155530594543</v>
      </c>
      <c r="HX26" s="57">
        <f t="shared" si="135"/>
        <v>6.6397997625386243</v>
      </c>
      <c r="HY26" s="57">
        <f t="shared" si="136"/>
        <v>5.3907828939736522</v>
      </c>
      <c r="HZ26" s="57">
        <f t="shared" si="137"/>
        <v>5.4337587578718969</v>
      </c>
      <c r="IA26" s="57">
        <f t="shared" si="138"/>
        <v>5.4294403287084965</v>
      </c>
      <c r="IB26" s="57">
        <f t="shared" si="139"/>
        <v>5.4291434302104724</v>
      </c>
      <c r="IC26" s="57">
        <f t="shared" si="140"/>
        <v>5.4292996330252423</v>
      </c>
      <c r="ID26" s="61">
        <f t="shared" si="141"/>
        <v>0.72000000000000008</v>
      </c>
      <c r="IE26" s="57">
        <f t="shared" si="142"/>
        <v>10.414843695374291</v>
      </c>
      <c r="IF26" s="57">
        <f t="shared" si="143"/>
        <v>8.82</v>
      </c>
      <c r="IG26" s="57">
        <f t="shared" si="144"/>
        <v>8.82</v>
      </c>
      <c r="IH26" s="57">
        <f t="shared" si="145"/>
        <v>8.82</v>
      </c>
      <c r="II26" s="57">
        <f t="shared" si="146"/>
        <v>8.82</v>
      </c>
      <c r="IJ26" s="57">
        <f t="shared" si="147"/>
        <v>9.3268666340500399</v>
      </c>
      <c r="IK26" s="57">
        <f t="shared" si="148"/>
        <v>10.456092955961543</v>
      </c>
      <c r="IL26" s="57">
        <f t="shared" si="149"/>
        <v>11.094244765104545</v>
      </c>
      <c r="IM26" s="57">
        <f t="shared" si="150"/>
        <v>11.544671103827939</v>
      </c>
      <c r="IN26" s="57">
        <f t="shared" si="151"/>
        <v>11.801795207117388</v>
      </c>
      <c r="IO26" s="57">
        <f t="shared" si="152"/>
        <v>11.921998265577621</v>
      </c>
      <c r="IP26" s="57">
        <f t="shared" si="153"/>
        <v>10.610851038389477</v>
      </c>
      <c r="IQ26" s="57">
        <f t="shared" si="154"/>
        <v>10.302430008389965</v>
      </c>
      <c r="IR26" s="57">
        <f t="shared" si="155"/>
        <v>9.9940089783904522</v>
      </c>
      <c r="IS26" s="57">
        <f t="shared" si="156"/>
        <v>9.6855879483909408</v>
      </c>
      <c r="IT26" s="57">
        <f t="shared" si="157"/>
        <v>10.076501019471317</v>
      </c>
      <c r="IU26" s="57">
        <f t="shared" si="158"/>
        <v>10.414843695374291</v>
      </c>
      <c r="IV26" s="57">
        <f t="shared" si="159"/>
        <v>10.402570588737364</v>
      </c>
      <c r="IW26" s="57">
        <f t="shared" si="160"/>
        <v>10.403893077973931</v>
      </c>
      <c r="IX26" s="57">
        <f t="shared" si="161"/>
        <v>10.403983978659177</v>
      </c>
      <c r="IY26" s="57">
        <f t="shared" si="162"/>
        <v>10.403936154785555</v>
      </c>
      <c r="IZ26" s="61">
        <f t="shared" si="163"/>
        <v>0.72000000000000008</v>
      </c>
      <c r="JA26" s="261" t="e">
        <f t="shared" si="238"/>
        <v>#N/A</v>
      </c>
      <c r="JB26" s="261">
        <f t="shared" si="239"/>
        <v>6</v>
      </c>
      <c r="JC26" s="261">
        <f t="shared" si="240"/>
        <v>6</v>
      </c>
      <c r="JD26" s="261">
        <f t="shared" si="241"/>
        <v>6</v>
      </c>
      <c r="JE26" s="261">
        <f t="shared" si="242"/>
        <v>6</v>
      </c>
      <c r="JF26" s="261" t="e">
        <f t="shared" si="243"/>
        <v>#N/A</v>
      </c>
      <c r="JG26" s="261" t="e">
        <f t="shared" si="244"/>
        <v>#N/A</v>
      </c>
      <c r="JH26" s="261" t="e">
        <f t="shared" si="245"/>
        <v>#N/A</v>
      </c>
      <c r="JI26" s="261" t="e">
        <f t="shared" si="246"/>
        <v>#N/A</v>
      </c>
      <c r="JJ26" s="261" t="e">
        <f t="shared" si="247"/>
        <v>#N/A</v>
      </c>
      <c r="JK26" s="261" t="e">
        <f t="shared" si="248"/>
        <v>#N/A</v>
      </c>
      <c r="JL26" s="261">
        <f t="shared" si="249"/>
        <v>6</v>
      </c>
      <c r="JM26" s="261">
        <f t="shared" si="250"/>
        <v>6</v>
      </c>
      <c r="JN26" s="261">
        <f t="shared" si="251"/>
        <v>6</v>
      </c>
      <c r="JO26" s="261" t="e">
        <f t="shared" si="252"/>
        <v>#N/A</v>
      </c>
      <c r="JP26" s="261" t="e">
        <f t="shared" si="253"/>
        <v>#N/A</v>
      </c>
      <c r="JQ26" s="261" t="e">
        <f t="shared" si="254"/>
        <v>#N/A</v>
      </c>
      <c r="JR26" s="261" t="e">
        <f t="shared" si="255"/>
        <v>#N/A</v>
      </c>
      <c r="JS26" s="261" t="e">
        <f t="shared" si="256"/>
        <v>#N/A</v>
      </c>
      <c r="JT26" s="261" t="e">
        <f t="shared" si="257"/>
        <v>#N/A</v>
      </c>
      <c r="JU26" s="261" t="e">
        <f t="shared" si="258"/>
        <v>#N/A</v>
      </c>
      <c r="JV26" s="61">
        <f t="shared" si="165"/>
        <v>0.72000000000000008</v>
      </c>
      <c r="JW26" s="46">
        <f>IF(HI26&lt;=$C$42,1,0)</f>
        <v>0</v>
      </c>
      <c r="JX26" s="46">
        <f>IF(HJ26&lt;=$C$42,1,0)</f>
        <v>0</v>
      </c>
      <c r="JY26" s="46">
        <f>IF(HK26&lt;=$C$42,1,0)</f>
        <v>0</v>
      </c>
      <c r="JZ26" s="46">
        <f>IF(HL26&lt;=$C$42,1,0)</f>
        <v>0</v>
      </c>
      <c r="KA26" s="46">
        <f>IF(HM26&lt;=$C$42,1,0)</f>
        <v>0</v>
      </c>
      <c r="KB26" s="46">
        <f>IF(HN26&lt;=$C$42,1,0)</f>
        <v>0</v>
      </c>
      <c r="KC26" s="46">
        <f>IF(HO26&lt;=$C$42,1,0)</f>
        <v>0</v>
      </c>
      <c r="KD26" s="46">
        <f>IF(HP26&lt;=$C$42,1,0)</f>
        <v>0</v>
      </c>
      <c r="KE26" s="46">
        <f>IF(HQ26&lt;=$C$42,1,0)</f>
        <v>0</v>
      </c>
      <c r="KF26" s="46">
        <f>IF(HR26&lt;=$C$42,1,0)</f>
        <v>0</v>
      </c>
      <c r="KG26" s="46">
        <f>IF(HS26&lt;=$C$42,1,0)</f>
        <v>0</v>
      </c>
      <c r="KH26" s="46">
        <f>IF(HT26&lt;=$C$42,1,0)</f>
        <v>0</v>
      </c>
      <c r="KI26" s="46">
        <f>IF(HU26&lt;=$C$42,1,0)</f>
        <v>0</v>
      </c>
      <c r="KJ26" s="46">
        <f>IF(HV26&lt;=$C$42,1,0)</f>
        <v>0</v>
      </c>
      <c r="KK26" s="46">
        <f>IF(HW26&lt;=$C$42,1,0)</f>
        <v>0</v>
      </c>
      <c r="KL26" s="46">
        <f>IF(HX26&lt;=$C$42,1,0)</f>
        <v>0</v>
      </c>
      <c r="KM26" s="46">
        <f>IF(HY26&lt;=$C$42,1,0)</f>
        <v>0</v>
      </c>
      <c r="KN26" s="46">
        <f>IF(HZ26&lt;=$C$42,1,0)</f>
        <v>0</v>
      </c>
      <c r="KO26" s="46">
        <f>IF(IA26&lt;=$C$42,1,0)</f>
        <v>0</v>
      </c>
      <c r="KP26" s="46">
        <f>IF(IB26&lt;=$C$42,1,0)</f>
        <v>0</v>
      </c>
      <c r="KQ26" s="46">
        <f>IF(IC26&lt;=$C$42,1,0)</f>
        <v>0</v>
      </c>
      <c r="KR26" s="61">
        <f t="shared" si="166"/>
        <v>0.72000000000000008</v>
      </c>
      <c r="KS26" s="1">
        <f>IF(OR(KS25=1,AND(OY26=1,LO26&lt;=$C$43)),1,0)</f>
        <v>0</v>
      </c>
      <c r="KT26" s="1">
        <f>IF(OR(KT25=1,AND(OZ26=1,LP26&lt;=$C$43)),1,0)</f>
        <v>0</v>
      </c>
      <c r="KU26" s="1">
        <f>IF(OR(KU25=1,AND(PA26=1,LQ26&lt;=$C$43)),1,0)</f>
        <v>0</v>
      </c>
      <c r="KV26" s="1">
        <f>IF(OR(KV25=1,AND(PB26=1,LR26&lt;=$C$43)),1,0)</f>
        <v>0</v>
      </c>
      <c r="KW26" s="1">
        <f>IF(OR(KW25=1,AND(PC26=1,LS26&lt;=$C$43)),1,0)</f>
        <v>0</v>
      </c>
      <c r="KX26" s="1">
        <f>IF(OR(KX25=1,AND(PD26=1,LT26&lt;=$C$43)),1,0)</f>
        <v>0</v>
      </c>
      <c r="KY26" s="1">
        <f>IF(OR(KY25=1,AND(PE26=1,LU26&lt;=$C$43)),1,0)</f>
        <v>0</v>
      </c>
      <c r="KZ26" s="1">
        <f>IF(OR(KZ25=1,AND(PF26=1,LV26&lt;=$C$43)),1,0)</f>
        <v>0</v>
      </c>
      <c r="LA26" s="1">
        <f>IF(OR(LA25=1,AND(PG26=1,LW26&lt;=$C$43)),1,0)</f>
        <v>0</v>
      </c>
      <c r="LB26" s="1">
        <f>IF(OR(LB25=1,AND(PH26=1,LX26&lt;=$C$43)),1,0)</f>
        <v>0</v>
      </c>
      <c r="LC26" s="1">
        <f>IF(OR(LC25=1,AND(PI26=1,LY26&lt;=$C$43)),1,0)</f>
        <v>0</v>
      </c>
      <c r="LD26" s="1">
        <f>IF(OR(LD25=1,AND(PJ26=1,LZ26&lt;=$C$43)),1,0)</f>
        <v>0</v>
      </c>
      <c r="LE26" s="1">
        <f>IF(OR(LE25=1,AND(PK26=1,MA26&lt;=$C$43)),1,0)</f>
        <v>0</v>
      </c>
      <c r="LF26" s="1">
        <f>IF(OR(LF25=1,AND(PL26=1,MB26&lt;=$C$43)),1,0)</f>
        <v>0</v>
      </c>
      <c r="LG26" s="1">
        <f>IF(OR(LG25=1,AND(PM26=1,MC26&lt;=$C$43)),1,0)</f>
        <v>0</v>
      </c>
      <c r="LH26" s="1">
        <f>IF(OR(LH25=1,AND(PN26=1,MD26&lt;=$C$43)),1,0)</f>
        <v>0</v>
      </c>
      <c r="LI26" s="1">
        <f>IF(OR(LI25=1,AND(PO26=1,ME26&lt;=$C$43)),1,0)</f>
        <v>0</v>
      </c>
      <c r="LJ26" s="1">
        <f>IF(OR(LJ25=1,AND(PP26=1,MF26&lt;=$C$43)),1,0)</f>
        <v>0</v>
      </c>
      <c r="LK26" s="1">
        <f>IF(OR(LK25=1,AND(PQ26=1,MG26&lt;=$C$43)),1,0)</f>
        <v>0</v>
      </c>
      <c r="LL26" s="1">
        <f>IF(OR(LL25=1,AND(PR26=1,MH26&lt;=$C$43)),1,0)</f>
        <v>0</v>
      </c>
      <c r="LM26" s="1">
        <f>IF(OR(LM25=1,AND(PS26=1,MI26&lt;=$C$43)),1,0)</f>
        <v>0</v>
      </c>
      <c r="LN26" s="61">
        <f t="shared" si="167"/>
        <v>0.72000000000000008</v>
      </c>
      <c r="LO26" s="57">
        <f t="shared" si="168"/>
        <v>9.5320042729531878</v>
      </c>
      <c r="LP26" s="57">
        <f t="shared" si="169"/>
        <v>3.7706175550111869</v>
      </c>
      <c r="LQ26" s="57">
        <f t="shared" si="170"/>
        <v>5.5657496057135933</v>
      </c>
      <c r="LR26" s="57">
        <f t="shared" si="171"/>
        <v>7.1759585022654386</v>
      </c>
      <c r="LS26" s="57">
        <f t="shared" si="172"/>
        <v>8.5584040702889581</v>
      </c>
      <c r="LT26" s="57">
        <f t="shared" si="173"/>
        <v>9.4584922782486558</v>
      </c>
      <c r="LU26" s="57">
        <f t="shared" si="174"/>
        <v>9.5229144563486283</v>
      </c>
      <c r="LV26" s="57">
        <f t="shared" si="175"/>
        <v>8.9284864841306231</v>
      </c>
      <c r="LW26" s="57">
        <f t="shared" si="176"/>
        <v>8.2590952002244666</v>
      </c>
      <c r="LX26" s="57">
        <f t="shared" si="177"/>
        <v>7.5777551031865054</v>
      </c>
      <c r="LY26" s="57">
        <f t="shared" si="178"/>
        <v>6.9419855528070258</v>
      </c>
      <c r="LZ26" s="57">
        <f t="shared" si="179"/>
        <v>4.9515126051319465</v>
      </c>
      <c r="MA26" s="57">
        <f t="shared" si="180"/>
        <v>6.0641870630389514</v>
      </c>
      <c r="MB26" s="57">
        <f t="shared" si="181"/>
        <v>7.1768615209459519</v>
      </c>
      <c r="MC26" s="57">
        <f t="shared" si="182"/>
        <v>8.2895359788529532</v>
      </c>
      <c r="MD26" s="57">
        <f t="shared" si="183"/>
        <v>9.1335419678001823</v>
      </c>
      <c r="ME26" s="57">
        <f t="shared" si="184"/>
        <v>9.5320042729531878</v>
      </c>
      <c r="MF26" s="57">
        <f t="shared" si="185"/>
        <v>9.5184471960238941</v>
      </c>
      <c r="MG26" s="57">
        <f t="shared" si="186"/>
        <v>9.519837648829677</v>
      </c>
      <c r="MH26" s="57">
        <f t="shared" si="187"/>
        <v>9.5199332273697763</v>
      </c>
      <c r="MI26" s="57">
        <f t="shared" si="188"/>
        <v>9.5198829423216473</v>
      </c>
      <c r="MJ26" s="61">
        <f t="shared" si="189"/>
        <v>0.72000000000000008</v>
      </c>
      <c r="MK26" s="57" t="e">
        <f t="shared" si="259"/>
        <v>#N/A</v>
      </c>
      <c r="ML26" s="57" t="e">
        <f t="shared" si="260"/>
        <v>#N/A</v>
      </c>
      <c r="MM26" s="57" t="e">
        <f t="shared" si="261"/>
        <v>#N/A</v>
      </c>
      <c r="MN26" s="57" t="e">
        <f t="shared" si="262"/>
        <v>#N/A</v>
      </c>
      <c r="MO26" s="57" t="e">
        <f t="shared" si="263"/>
        <v>#N/A</v>
      </c>
      <c r="MP26" s="57" t="e">
        <f t="shared" si="264"/>
        <v>#N/A</v>
      </c>
      <c r="MQ26" s="57" t="e">
        <f t="shared" si="265"/>
        <v>#N/A</v>
      </c>
      <c r="MR26" s="57" t="e">
        <f t="shared" si="266"/>
        <v>#N/A</v>
      </c>
      <c r="MS26" s="57" t="e">
        <f t="shared" si="267"/>
        <v>#N/A</v>
      </c>
      <c r="MT26" s="57" t="e">
        <f t="shared" si="268"/>
        <v>#N/A</v>
      </c>
      <c r="MU26" s="57" t="e">
        <f t="shared" si="269"/>
        <v>#N/A</v>
      </c>
      <c r="MV26" s="57" t="e">
        <f t="shared" si="270"/>
        <v>#N/A</v>
      </c>
      <c r="MW26" s="57" t="e">
        <f t="shared" si="271"/>
        <v>#N/A</v>
      </c>
      <c r="MX26" s="57" t="e">
        <f t="shared" si="272"/>
        <v>#N/A</v>
      </c>
      <c r="MY26" s="57" t="e">
        <f t="shared" si="273"/>
        <v>#N/A</v>
      </c>
      <c r="MZ26" s="57" t="e">
        <f t="shared" si="274"/>
        <v>#N/A</v>
      </c>
      <c r="NA26" s="57" t="e">
        <f t="shared" si="275"/>
        <v>#N/A</v>
      </c>
      <c r="NB26" s="57" t="e">
        <f t="shared" si="276"/>
        <v>#N/A</v>
      </c>
      <c r="NC26" s="57" t="e">
        <f t="shared" si="277"/>
        <v>#N/A</v>
      </c>
      <c r="ND26" s="57" t="e">
        <f t="shared" si="278"/>
        <v>#N/A</v>
      </c>
      <c r="NE26" s="57" t="e">
        <f t="shared" si="279"/>
        <v>#N/A</v>
      </c>
      <c r="NF26" s="61">
        <f t="shared" si="211"/>
        <v>0.72000000000000008</v>
      </c>
      <c r="NG26" s="261">
        <f>IF(OY25=0,MIN('Drive Train'!$F$35-FQ25*$C$26*'Drive Train'!$F$38,NG25+$C$41)-$C$7,IF(LO25-1&lt;=0,0,IF($C$39=Motors!$C$29,MAX(MAX(NG$8:NG25)*-1,NG25-$C$41),MAX(0,MAX(NG$8:NG25)*-1,NG25-$C$41))))</f>
        <v>10.414843695374291</v>
      </c>
      <c r="NH26" s="261">
        <f>IF(OZ25=0,MIN('Drive Train'!$F$35-FR25*$C$26*'Drive Train'!$F$38,NH25+$C$41)-$C$7,IF(LP25-1&lt;=0,0,IF($C$39=Motors!$C$29,MAX(MAX(NH$8:NH25)*-1,NH25-$C$41),MAX(0,MAX(NH$8:NH25)*-1,NH25-$C$41))))</f>
        <v>8.82</v>
      </c>
      <c r="NI26" s="261">
        <f>IF(PA25=0,MIN('Drive Train'!$F$35-FS25*$C$26*'Drive Train'!$F$38,NI25+$C$41)-$C$7,IF(LQ25-1&lt;=0,0,IF($C$39=Motors!$C$29,MAX(MAX(NI$8:NI25)*-1,NI25-$C$41),MAX(0,MAX(NI$8:NI25)*-1,NI25-$C$41))))</f>
        <v>8.82</v>
      </c>
      <c r="NJ26" s="261">
        <f>IF(PB25=0,MIN('Drive Train'!$F$35-FT25*$C$26*'Drive Train'!$F$38,NJ25+$C$41)-$C$7,IF(LR25-1&lt;=0,0,IF($C$39=Motors!$C$29,MAX(MAX(NJ$8:NJ25)*-1,NJ25-$C$41),MAX(0,MAX(NJ$8:NJ25)*-1,NJ25-$C$41))))</f>
        <v>8.82</v>
      </c>
      <c r="NK26" s="261">
        <f>IF(PC25=0,MIN('Drive Train'!$F$35-FU25*$C$26*'Drive Train'!$F$38,NK25+$C$41)-$C$7,IF(LS25-1&lt;=0,0,IF($C$39=Motors!$C$29,MAX(MAX(NK$8:NK25)*-1,NK25-$C$41),MAX(0,MAX(NK$8:NK25)*-1,NK25-$C$41))))</f>
        <v>8.82</v>
      </c>
      <c r="NL26" s="261">
        <f>IF(PD25=0,MIN('Drive Train'!$F$35-FV25*$C$26*'Drive Train'!$F$38,NL25+$C$41)-$C$7,IF(LT25-1&lt;=0,0,IF($C$39=Motors!$C$29,MAX(MAX(NL$8:NL25)*-1,NL25-$C$41),MAX(0,MAX(NL$8:NL25)*-1,NL25-$C$41))))</f>
        <v>9.3268666340500399</v>
      </c>
      <c r="NM26" s="261">
        <f>IF(PE25=0,MIN('Drive Train'!$F$35-FW25*$C$26*'Drive Train'!$F$38,NM25+$C$41)-$C$7,IF(LU25-1&lt;=0,0,IF($C$39=Motors!$C$29,MAX(MAX(NM$8:NM25)*-1,NM25-$C$41),MAX(0,MAX(NM$8:NM25)*-1,NM25-$C$41))))</f>
        <v>10.456092955961543</v>
      </c>
      <c r="NN26" s="261">
        <f>IF(PF25=0,MIN('Drive Train'!$F$35-FX25*$C$26*'Drive Train'!$F$38,NN25+$C$41)-$C$7,IF(LV25-1&lt;=0,0,IF($C$39=Motors!$C$29,MAX(MAX(NN$8:NN25)*-1,NN25-$C$41),MAX(0,MAX(NN$8:NN25)*-1,NN25-$C$41))))</f>
        <v>11.094244765104545</v>
      </c>
      <c r="NO26" s="261">
        <f>IF(PG25=0,MIN('Drive Train'!$F$35-FY25*$C$26*'Drive Train'!$F$38,NO25+$C$41)-$C$7,IF(LW25-1&lt;=0,0,IF($C$39=Motors!$C$29,MAX(MAX(NO$8:NO25)*-1,NO25-$C$41),MAX(0,MAX(NO$8:NO25)*-1,NO25-$C$41))))</f>
        <v>11.544671103827939</v>
      </c>
      <c r="NP26" s="261">
        <f>IF(PH25=0,MIN('Drive Train'!$F$35-FZ25*$C$26*'Drive Train'!$F$38,NP25+$C$41)-$C$7,IF(LX25-1&lt;=0,0,IF($C$39=Motors!$C$29,MAX(MAX(NP$8:NP25)*-1,NP25-$C$41),MAX(0,MAX(NP$8:NP25)*-1,NP25-$C$41))))</f>
        <v>11.801795207117388</v>
      </c>
      <c r="NQ26" s="261">
        <f>IF(PI25=0,MIN('Drive Train'!$F$35-GA25*$C$26*'Drive Train'!$F$38,NQ25+$C$41)-$C$7,IF(LY25-1&lt;=0,0,IF($C$39=Motors!$C$29,MAX(MAX(NQ$8:NQ25)*-1,NQ25-$C$41),MAX(0,MAX(NQ$8:NQ25)*-1,NQ25-$C$41))))</f>
        <v>11.921998265577621</v>
      </c>
      <c r="NR26" s="261">
        <f>IF(PJ25=0,MIN('Drive Train'!$F$35-GB25*$C$26*'Drive Train'!$F$38,NR25+$C$41)-$C$7,IF(LZ25-1&lt;=0,0,IF($C$39=Motors!$C$29,MAX(MAX(NR$8:NR25)*-1,NR25-$C$41),MAX(0,MAX(NR$8:NR25)*-1,NR25-$C$41))))</f>
        <v>10.610851038389477</v>
      </c>
      <c r="NS26" s="261">
        <f>IF(PK25=0,MIN('Drive Train'!$F$35-GC25*$C$26*'Drive Train'!$F$38,NS25+$C$41)-$C$7,IF(MA25-1&lt;=0,0,IF($C$39=Motors!$C$29,MAX(MAX(NS$8:NS25)*-1,NS25-$C$41),MAX(0,MAX(NS$8:NS25)*-1,NS25-$C$41))))</f>
        <v>10.302430008389965</v>
      </c>
      <c r="NT26" s="261">
        <f>IF(PL25=0,MIN('Drive Train'!$F$35-GD25*$C$26*'Drive Train'!$F$38,NT25+$C$41)-$C$7,IF(MB25-1&lt;=0,0,IF($C$39=Motors!$C$29,MAX(MAX(NT$8:NT25)*-1,NT25-$C$41),MAX(0,MAX(NT$8:NT25)*-1,NT25-$C$41))))</f>
        <v>9.9940089783904522</v>
      </c>
      <c r="NU26" s="261">
        <f>IF(PM25=0,MIN('Drive Train'!$F$35-GE25*$C$26*'Drive Train'!$F$38,NU25+$C$41)-$C$7,IF(MC25-1&lt;=0,0,IF($C$39=Motors!$C$29,MAX(MAX(NU$8:NU25)*-1,NU25-$C$41),MAX(0,MAX(NU$8:NU25)*-1,NU25-$C$41))))</f>
        <v>9.6855879483909408</v>
      </c>
      <c r="NV26" s="261">
        <f>IF(PN25=0,MIN('Drive Train'!$F$35-GF25*$C$26*'Drive Train'!$F$38,NV25+$C$41)-$C$7,IF(MD25-1&lt;=0,0,IF($C$39=Motors!$C$29,MAX(MAX(NV$8:NV25)*-1,NV25-$C$41),MAX(0,MAX(NV$8:NV25)*-1,NV25-$C$41))))</f>
        <v>10.076501019471317</v>
      </c>
      <c r="NW26" s="261">
        <f>IF(PO25=0,MIN('Drive Train'!$F$35-GG25*$C$26*'Drive Train'!$F$38,NW25+$C$41)-$C$7,IF(ME25-1&lt;=0,0,IF($C$39=Motors!$C$29,MAX(MAX(NW$8:NW25)*-1,NW25-$C$41),MAX(0,MAX(NW$8:NW25)*-1,NW25-$C$41))))</f>
        <v>10.414843695374291</v>
      </c>
      <c r="NX26" s="261">
        <f>IF(PP25=0,MIN('Drive Train'!$F$35-GH25*$C$26*'Drive Train'!$F$38,NX25+$C$41)-$C$7,IF(MF25-1&lt;=0,0,IF($C$39=Motors!$C$29,MAX(MAX(NX$8:NX25)*-1,NX25-$C$41),MAX(0,MAX(NX$8:NX25)*-1,NX25-$C$41))))</f>
        <v>10.402570588737364</v>
      </c>
      <c r="NY26" s="261">
        <f>IF(PQ25=0,MIN('Drive Train'!$F$35-GI25*$C$26*'Drive Train'!$F$38,NY25+$C$41)-$C$7,IF(MG25-1&lt;=0,0,IF($C$39=Motors!$C$29,MAX(MAX(NY$8:NY25)*-1,NY25-$C$41),MAX(0,MAX(NY$8:NY25)*-1,NY25-$C$41))))</f>
        <v>10.403893077973931</v>
      </c>
      <c r="NZ26" s="261">
        <f>IF(PR25=0,MIN('Drive Train'!$F$35-GJ25*$C$26*'Drive Train'!$F$38,NZ25+$C$41)-$C$7,IF(MH25-1&lt;=0,0,IF($C$39=Motors!$C$29,MAX(MAX(NZ$8:NZ25)*-1,NZ25-$C$41),MAX(0,MAX(NZ$8:NZ25)*-1,NZ25-$C$41))))</f>
        <v>10.403983978659177</v>
      </c>
      <c r="OA26" s="261">
        <f>IF(PS25=0,MIN('Drive Train'!$F$35-GK25*$C$26*'Drive Train'!$F$38,OA25+$C$41)-$C$7,IF(MI25-1&lt;=0,0,IF($C$39=Motors!$C$29,MAX(MAX(OA$8:OA25)*-1,OA25-$C$41),MAX(0,MAX(OA$8:OA25)*-1,OA25-$C$41))))</f>
        <v>10.403936154785555</v>
      </c>
      <c r="OB26" s="61">
        <f t="shared" si="212"/>
        <v>0.72000000000000008</v>
      </c>
      <c r="OC26" s="261">
        <f>'Drive Train'!$F$35-FQ26*$C$26*'Drive Train'!$F$38</f>
        <v>10.792464217102664</v>
      </c>
      <c r="OD26" s="261">
        <f>'Drive Train'!$F$35-FR26*$C$26*'Drive Train'!$F$38</f>
        <v>9</v>
      </c>
      <c r="OE26" s="261">
        <f>'Drive Train'!$F$35-FS26*$C$26*'Drive Train'!$F$38</f>
        <v>9</v>
      </c>
      <c r="OF26" s="261">
        <f>'Drive Train'!$F$35-FT26*$C$26*'Drive Train'!$F$38</f>
        <v>9</v>
      </c>
      <c r="OG26" s="261">
        <f>'Drive Train'!$F$35-FU26*$C$26*'Drive Train'!$F$38</f>
        <v>9</v>
      </c>
      <c r="OH26" s="261">
        <f>'Drive Train'!$F$35-FV26*$C$26*'Drive Train'!$F$38</f>
        <v>9.7417054317458867</v>
      </c>
      <c r="OI26" s="261">
        <f>'Drive Train'!$F$35-FW26*$C$26*'Drive Train'!$F$38</f>
        <v>10.831383599318078</v>
      </c>
      <c r="OJ26" s="261">
        <f>'Drive Train'!$F$35-FX26*$C$26*'Drive Train'!$F$38</f>
        <v>11.436116248906636</v>
      </c>
      <c r="OK26" s="261">
        <f>'Drive Train'!$F$35-FY26*$C$26*'Drive Train'!$F$38</f>
        <v>11.831069305518712</v>
      </c>
      <c r="OL26" s="261">
        <f>'Drive Train'!$F$35-FZ26*$C$26*'Drive Train'!$F$38</f>
        <v>12.037282957474332</v>
      </c>
      <c r="OM26" s="261">
        <f>'Drive Train'!$F$35-GA26*$C$26*'Drive Train'!$F$38</f>
        <v>12.124557926291658</v>
      </c>
      <c r="ON26" s="261">
        <f>'Drive Train'!$F$35-GB26*$C$26*'Drive Train'!$F$38</f>
        <v>10.838781880283511</v>
      </c>
      <c r="OO26" s="261">
        <f>'Drive Train'!$F$35-GC26*$C$26*'Drive Train'!$F$38</f>
        <v>10.541131583951564</v>
      </c>
      <c r="OP26" s="261">
        <f>'Drive Train'!$F$35-GD26*$C$26*'Drive Train'!$F$38</f>
        <v>10.243481287619618</v>
      </c>
      <c r="OQ26" s="261">
        <f>'Drive Train'!$F$35-GE26*$C$26*'Drive Train'!$F$38</f>
        <v>9.9458309912876715</v>
      </c>
      <c r="OR26" s="261">
        <f>'Drive Train'!$F$35-GF26*$C$26*'Drive Train'!$F$38</f>
        <v>10.474835715638642</v>
      </c>
      <c r="OS26" s="261">
        <f>'Drive Train'!$F$35-GG26*$C$26*'Drive Train'!$F$38</f>
        <v>10.792464217102664</v>
      </c>
      <c r="OT26" s="261">
        <f>'Drive Train'!$F$35-GH26*$C$26*'Drive Train'!$F$38</f>
        <v>10.781535334080608</v>
      </c>
      <c r="OU26" s="261">
        <f>'Drive Train'!$F$35-GI26*$C$26*'Drive Train'!$F$38</f>
        <v>10.782633522758736</v>
      </c>
      <c r="OV26" s="261">
        <f>'Drive Train'!$F$35-GJ26*$C$26*'Drive Train'!$F$38</f>
        <v>10.782709024881555</v>
      </c>
      <c r="OW26" s="261">
        <f>'Drive Train'!$F$35-GK26*$C$26*'Drive Train'!$F$38</f>
        <v>10.782669302066573</v>
      </c>
      <c r="OX26" s="61">
        <f t="shared" si="213"/>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8">
        <f t="shared" si="214"/>
        <v>0.72000000000000008</v>
      </c>
      <c r="PU26" s="57">
        <f t="shared" si="215"/>
        <v>4.2111153059849062</v>
      </c>
      <c r="PV26" s="57">
        <f t="shared" si="216"/>
        <v>1.4470860396813514</v>
      </c>
      <c r="PW26" s="57">
        <f t="shared" si="217"/>
        <v>2.1550001992338519</v>
      </c>
      <c r="PX26" s="57">
        <f t="shared" si="218"/>
        <v>2.8131327396028896</v>
      </c>
      <c r="PY26" s="57">
        <f t="shared" si="219"/>
        <v>3.4087265786593823</v>
      </c>
      <c r="PZ26" s="57">
        <f t="shared" si="220"/>
        <v>3.9085879608503324</v>
      </c>
      <c r="QA26" s="57">
        <f t="shared" si="221"/>
        <v>4.2200440004604101</v>
      </c>
      <c r="QB26" s="57">
        <f t="shared" si="222"/>
        <v>4.0717695396505533</v>
      </c>
      <c r="QC26" s="57">
        <f t="shared" si="223"/>
        <v>3.9286807761691951</v>
      </c>
      <c r="QD26" s="57">
        <f t="shared" si="224"/>
        <v>3.7675582333120259</v>
      </c>
      <c r="QE26" s="57">
        <f t="shared" si="225"/>
        <v>3.6000682756690683</v>
      </c>
      <c r="QF26" s="57">
        <f t="shared" si="226"/>
        <v>2.0536874254008</v>
      </c>
      <c r="QG26" s="57">
        <f t="shared" si="227"/>
        <v>2.5151798470094837</v>
      </c>
      <c r="QH26" s="57">
        <f t="shared" si="228"/>
        <v>2.9766722686181666</v>
      </c>
      <c r="QI26" s="57">
        <f t="shared" si="229"/>
        <v>3.4381646902268486</v>
      </c>
      <c r="QJ26" s="57">
        <f t="shared" si="230"/>
        <v>3.8710293922401213</v>
      </c>
      <c r="QK26" s="57">
        <f t="shared" si="231"/>
        <v>4.2111153059849062</v>
      </c>
      <c r="QL26" s="57">
        <f t="shared" si="232"/>
        <v>4.1823811122799874</v>
      </c>
      <c r="QM26" s="57">
        <f t="shared" si="233"/>
        <v>4.1831667130172754</v>
      </c>
      <c r="QN26" s="57">
        <f t="shared" si="234"/>
        <v>4.1832207157261694</v>
      </c>
      <c r="QO26" s="57">
        <f t="shared" si="235"/>
        <v>4.1831923042163126</v>
      </c>
      <c r="QP26" s="61">
        <f t="shared" si="236"/>
        <v>0.72000000000000008</v>
      </c>
      <c r="QQ26" s="57">
        <f>MIN(FQ26,$C$16)*$C$17*1000/60/60/$C$25</f>
        <v>0.33246281004179962</v>
      </c>
      <c r="QR26" s="57">
        <f>MIN(FR26,$C$16)*$C$17*1000/60/60/$C$25</f>
        <v>0.70317162838191627</v>
      </c>
      <c r="QS26" s="57">
        <f>MIN(FS26,$C$16)*$C$17*1000/60/60/$C$25</f>
        <v>0.70317162838191627</v>
      </c>
      <c r="QT26" s="57">
        <f>MIN(FT26,$C$16)*$C$17*1000/60/60/$C$25</f>
        <v>0.70317162838191627</v>
      </c>
      <c r="QU26" s="57">
        <f>MIN(FU26,$C$16)*$C$17*1000/60/60/$C$25</f>
        <v>0.70317162838191627</v>
      </c>
      <c r="QV26" s="57">
        <f>MIN(FV26,$C$16)*$C$17*1000/60/60/$C$25</f>
        <v>0.54977568243472019</v>
      </c>
      <c r="QW26" s="57">
        <f>MIN(FW26,$C$16)*$C$17*1000/60/60/$C$25</f>
        <v>0.32441369081590821</v>
      </c>
      <c r="QX26" s="57">
        <f>MIN(FX26,$C$16)*$C$17*1000/60/60/$C$25</f>
        <v>0.19934579612564451</v>
      </c>
      <c r="QY26" s="57">
        <f>MIN(FY26,$C$16)*$C$17*1000/60/60/$C$25</f>
        <v>0.11766350672790064</v>
      </c>
      <c r="QZ26" s="57">
        <f>MIN(FZ26,$C$16)*$C$17*1000/60/60/$C$25</f>
        <v>7.5015392186660687E-2</v>
      </c>
      <c r="RA26" s="57">
        <f>MIN(GA26,$C$16)*$C$17*1000/60/60/$C$25</f>
        <v>5.6965603380702085E-2</v>
      </c>
      <c r="RB26" s="57">
        <f>MIN(GB26,$C$16)*$C$17*1000/60/60/$C$25</f>
        <v>0.32288361397070514</v>
      </c>
      <c r="RC26" s="57">
        <f>MIN(GC26,$C$16)*$C$17*1000/60/60/$C$25</f>
        <v>0.38444221501779163</v>
      </c>
      <c r="RD26" s="57">
        <f>MIN(GD26,$C$16)*$C$17*1000/60/60/$C$25</f>
        <v>0.44600081606487846</v>
      </c>
      <c r="RE26" s="57">
        <f>MIN(GE26,$C$16)*$C$17*1000/60/60/$C$25</f>
        <v>0.50755941711196495</v>
      </c>
      <c r="RF26" s="57">
        <f>MIN(GF26,$C$16)*$C$17*1000/60/60/$C$25</f>
        <v>0.39815320727561243</v>
      </c>
      <c r="RG26" s="57">
        <f>MIN(GG26,$C$16)*$C$17*1000/60/60/$C$25</f>
        <v>0.33246281004179962</v>
      </c>
      <c r="RH26" s="57">
        <f>MIN(GH26,$C$16)*$C$17*1000/60/60/$C$25</f>
        <v>0.33472306900386273</v>
      </c>
      <c r="RI26" s="57">
        <f>MIN(GI26,$C$16)*$C$17*1000/60/60/$C$25</f>
        <v>0.3344959469094303</v>
      </c>
      <c r="RJ26" s="57">
        <f>MIN(GJ26,$C$16)*$C$17*1000/60/60/$C$25</f>
        <v>0.33448033192394516</v>
      </c>
      <c r="RK26" s="57">
        <f>MIN(GK26,$C$16)*$C$17*1000/60/60/$C$25</f>
        <v>0.33448854720526727</v>
      </c>
      <c r="RL26" s="148">
        <f t="shared" si="237"/>
        <v>0.72000000000000008</v>
      </c>
    </row>
    <row r="27" spans="1:480" x14ac:dyDescent="0.2">
      <c r="B27" s="3" t="s">
        <v>301</v>
      </c>
      <c r="D27" s="5"/>
      <c r="E27" s="6"/>
      <c r="P27" s="5"/>
      <c r="R27" s="63">
        <f t="shared" si="113"/>
        <v>0.76000000000000012</v>
      </c>
      <c r="S27" s="2">
        <f>NG27/'Drive Train'!$F$35</f>
        <v>0.85584388847602122</v>
      </c>
      <c r="T27" s="2">
        <f>NH27/'Drive Train'!$F$35</f>
        <v>0.71129032258064517</v>
      </c>
      <c r="U27" s="2">
        <f>NI27/'Drive Train'!$F$35</f>
        <v>0.71129032258064517</v>
      </c>
      <c r="V27" s="2">
        <f>NJ27/'Drive Train'!$F$35</f>
        <v>0.71129032258064517</v>
      </c>
      <c r="W27" s="2">
        <f>NK27/'Drive Train'!$F$35</f>
        <v>0.71129032258064517</v>
      </c>
      <c r="X27" s="2">
        <f>NL27/'Drive Train'!$F$35</f>
        <v>0.77110527675370055</v>
      </c>
      <c r="Y27" s="2">
        <f>NM27/'Drive Train'!$F$35</f>
        <v>0.85898254833210308</v>
      </c>
      <c r="Z27" s="2">
        <f>NN27/'Drive Train'!$F$35</f>
        <v>0.90775131039569645</v>
      </c>
      <c r="AA27" s="2">
        <f>NO27/'Drive Train'!$F$35</f>
        <v>0.93960236334828318</v>
      </c>
      <c r="AB27" s="2">
        <f>NP27/'Drive Train'!$F$35</f>
        <v>0.95623249657051068</v>
      </c>
      <c r="AC27" s="2">
        <f>NQ27/'Drive Train'!$F$35</f>
        <v>0.96327080050739178</v>
      </c>
      <c r="AD27" s="2">
        <f>NR27/'Drive Train'!$F$35</f>
        <v>0.85957918389383148</v>
      </c>
      <c r="AE27" s="2">
        <f>NS27/'Drive Train'!$F$35</f>
        <v>0.83557512773802944</v>
      </c>
      <c r="AF27" s="2">
        <f>NT27/'Drive Train'!$F$35</f>
        <v>0.8115710715822273</v>
      </c>
      <c r="AG27" s="2">
        <f>NU27/'Drive Train'!$F$35</f>
        <v>0.78756701542642515</v>
      </c>
      <c r="AH27" s="2">
        <f>NV27/'Drive Train'!$F$35</f>
        <v>0.83022868674505179</v>
      </c>
      <c r="AI27" s="2">
        <f>NW27/'Drive Train'!$F$35</f>
        <v>0.85584388847602122</v>
      </c>
      <c r="AJ27" s="2">
        <f>NX27/'Drive Train'!$F$35</f>
        <v>0.85496252694198449</v>
      </c>
      <c r="AK27" s="2">
        <f>NY27/'Drive Train'!$F$35</f>
        <v>0.85505109054505934</v>
      </c>
      <c r="AL27" s="2">
        <f>NZ27/'Drive Train'!$F$35</f>
        <v>0.85505717942593185</v>
      </c>
      <c r="AM27" s="2">
        <f>OA27/'Drive Train'!$F$35</f>
        <v>0.85505397597311072</v>
      </c>
      <c r="AN27" s="61">
        <f t="shared" si="114"/>
        <v>0.76000000000000012</v>
      </c>
      <c r="AO27" s="46">
        <f>LO27*12*60/(PI() * 'Drive Train'!$F$15)/S$6*ABS(S27)</f>
        <v>3414.195891347475</v>
      </c>
      <c r="AP27" s="46">
        <f>LP27*12*60/(PI() * 'Drive Train'!$F$15)/T$6*ABS(T27)</f>
        <v>324.97130534905881</v>
      </c>
      <c r="AQ27" s="46">
        <f>LQ27*12*60/(PI() * 'Drive Train'!$F$15)/U$6*ABS(U27)</f>
        <v>727.13826980826786</v>
      </c>
      <c r="AR27" s="46">
        <f>LR27*12*60/(PI() * 'Drive Train'!$F$15)/V$6*ABS(V27)</f>
        <v>1254.5947418667506</v>
      </c>
      <c r="AS27" s="46">
        <f>LS27*12*60/(PI() * 'Drive Train'!$F$15)/W$6*ABS(W27)</f>
        <v>1871.4970710804512</v>
      </c>
      <c r="AT27" s="46">
        <f>LT27*12*60/(PI() * 'Drive Train'!$F$15)/X$6*ABS(X27)</f>
        <v>2658.2854539667806</v>
      </c>
      <c r="AU27" s="46">
        <f>LU27*12*60/(PI() * 'Drive Train'!$F$15)/Y$6*ABS(Y27)</f>
        <v>3442.0831665751612</v>
      </c>
      <c r="AV27" s="46">
        <f>LV27*12*60/(PI() * 'Drive Train'!$F$15)/Z$6*ABS(Z27)</f>
        <v>3874.4910870977887</v>
      </c>
      <c r="AW27" s="46">
        <f>LW27*12*60/(PI() * 'Drive Train'!$F$15)/AA$6*ABS(AA27)</f>
        <v>4150.7215428151603</v>
      </c>
      <c r="AX27" s="46">
        <f>LX27*12*60/(PI() * 'Drive Train'!$F$15)/AB$6*ABS(AB27)</f>
        <v>4290.8457579275409</v>
      </c>
      <c r="AY27" s="46">
        <f>LY27*12*60/(PI() * 'Drive Train'!$F$15)/AC$6*ABS(AC27)</f>
        <v>4348.2823047184802</v>
      </c>
      <c r="AZ27" s="46">
        <f>LZ27*12*60/(PI() * 'Drive Train'!$F$15)/AD$6*ABS(AD27)</f>
        <v>1815.1740634541177</v>
      </c>
      <c r="BA27" s="46">
        <f>MA27*12*60/(PI() * 'Drive Train'!$F$15)/AE$6*ABS(AE27)</f>
        <v>2160.9891791842861</v>
      </c>
      <c r="BB27" s="46">
        <f>MB27*12*60/(PI() * 'Drive Train'!$F$15)/AF$6*ABS(AF27)</f>
        <v>2484.0230608051015</v>
      </c>
      <c r="BC27" s="46">
        <f>MC27*12*60/(PI() * 'Drive Train'!$F$15)/AG$6*ABS(AG27)</f>
        <v>2784.2757083165675</v>
      </c>
      <c r="BD27" s="46">
        <f>MD27*12*60/(PI() * 'Drive Train'!$F$15)/AH$6*ABS(AH27)</f>
        <v>3193.5974396582615</v>
      </c>
      <c r="BE27" s="46">
        <f>ME27*12*60/(PI() * 'Drive Train'!$F$15)/AI$6*ABS(AI27)</f>
        <v>3414.195891347475</v>
      </c>
      <c r="BF27" s="46">
        <f>MF27*12*60/(PI() * 'Drive Train'!$F$15)/AJ$6*ABS(AJ27)</f>
        <v>3406.5377891560347</v>
      </c>
      <c r="BG27" s="46">
        <f>MG27*12*60/(PI() * 'Drive Train'!$F$15)/AK$6*ABS(AK27)</f>
        <v>3407.3167851914118</v>
      </c>
      <c r="BH27" s="46">
        <f>MH27*12*60/(PI() * 'Drive Train'!$F$15)/AL$6*ABS(AL27)</f>
        <v>3407.3703395709294</v>
      </c>
      <c r="BI27" s="46">
        <f>MI27*12*60/(PI() * 'Drive Train'!$F$15)/AM$6*ABS(AM27)</f>
        <v>3407.3421638417894</v>
      </c>
      <c r="BJ27" s="61">
        <f t="shared" si="62"/>
        <v>0.76000000000000012</v>
      </c>
      <c r="BK27" s="2">
        <f>IF(OR(KS26=1,AND($C$39=Motors!$C$31,OY26=1)),0,IF(NG27=0,-(CG26+$C$15)/($C$14-$C$15)*$C$12,($C$11*S27-AO27)/($C$11*S27)*$C$12*S27))</f>
        <v>0.56862769215910935</v>
      </c>
      <c r="BL27" s="2">
        <f>IF(OR(KT26=1,AND($C$39=Motors!$C$31,OZ26=1)),0,IF(NH27=0,-(CH26+$C$15)/($C$14-$C$15)*$C$12,($C$11*T27-AP27)/($C$11*T27)*$C$12*T27))</f>
        <v>1.5720113757989658</v>
      </c>
      <c r="BM27" s="2">
        <f>IF(OR(KU26=1,AND($C$39=Motors!$C$31,PA26=1)),0,IF(NI27=0,-(CI26+$C$15)/($C$14-$C$15)*$C$12,($C$11*U27-AQ27)/($C$11*U27)*$C$12*U27))</f>
        <v>1.3960344253032879</v>
      </c>
      <c r="BN27" s="2">
        <f>IF(OR(KV26=1,AND($C$39=Motors!$C$31,PB26=1)),0,IF(NJ27=0,-(CJ26+$C$15)/($C$14-$C$15)*$C$12,($C$11*V27-AR27)/($C$11*V27)*$C$12*V27))</f>
        <v>1.1652343107367544</v>
      </c>
      <c r="BO27" s="2">
        <f>IF(OR(KW26=1,AND($C$39=Motors!$C$31,PC26=1)),0,IF(NK27=0,-(CK26+$C$15)/($C$14-$C$15)*$C$12,($C$11*W27-AS27)/($C$11*W27)*$C$12*W27))</f>
        <v>0.89529520523442097</v>
      </c>
      <c r="BP27" s="2">
        <f>IF(OR(KX26=1,AND($C$39=Motors!$C$31,PD26=1)),0,IF(NL27=0,-(CL26+$C$15)/($C$14-$C$15)*$C$12,($C$11*X27-AT27)/($C$11*X27)*$C$12*X27))</f>
        <v>0.69517278117905579</v>
      </c>
      <c r="BQ27" s="2">
        <f>IF(OR(KY26=1,AND($C$39=Motors!$C$31,PE26=1)),0,IF(NM27=0,-(CM26+$C$15)/($C$14-$C$15)*$C$12,($C$11*Y27-AU27)/($C$11*Y27)*$C$12*Y27))</f>
        <v>0.56398917525520276</v>
      </c>
      <c r="BR27" s="2">
        <f>IF(OR(KZ26=1,AND($C$39=Motors!$C$31,PF26=1)),0,IF(NN27=0,-(CN26+$C$15)/($C$14-$C$15)*$C$12,($C$11*Z27-AV27)/($C$11*Z27)*$C$12*Z27))</f>
        <v>0.49231234965218751</v>
      </c>
      <c r="BS27" s="2">
        <f>IF(OR(LA26=1,AND($C$39=Motors!$C$31,PG26=1)),0,IF(NO27=0,-(CO26+$C$15)/($C$14-$C$15)*$C$12,($C$11*AA27-AW27)/($C$11*AA27)*$C$12*AA27))</f>
        <v>0.44820271034262943</v>
      </c>
      <c r="BT27" s="2">
        <f>IF(OR(LB26=1,AND($C$39=Motors!$C$31,PH26=1)),0,IF(NP27=0,-(CP26+$C$15)/($C$14-$C$15)*$C$12,($C$11*AB27-AX27)/($C$11*AB27)*$C$12*AB27))</f>
        <v>0.4269669166371205</v>
      </c>
      <c r="BU27" s="2">
        <f>IF(OR(LC26=1,AND($C$39=Motors!$C$31,PI26=1)),0,IF(NQ27=0,-(CQ26+$C$15)/($C$14-$C$15)*$C$12,($C$11*AC27-AY27)/($C$11*AC27)*$C$12*AC27))</f>
        <v>0.41879661196719403</v>
      </c>
      <c r="BV27" s="2">
        <f>IF(OR(LD26=1,AND($C$39=Motors!$C$31,PJ26=1)),0,IF(NR27=0,-(CR26+$C$15)/($C$14-$C$15)*$C$12,($C$11*AD27-AZ27)/($C$11*AD27)*$C$12*AD27))</f>
        <v>1.2773167247429751</v>
      </c>
      <c r="BW27" s="2">
        <f>IF(OR(LE26=1,AND($C$39=Motors!$C$31,PK26=1)),0,IF(NS27=0,-(CS26+$C$15)/($C$14-$C$15)*$C$12,($C$11*AE27-BA27)/($C$11*AE27)*$C$12*AE27))</f>
        <v>1.0681479827108198</v>
      </c>
      <c r="BX27" s="2">
        <f>IF(OR(LF26=1,AND($C$39=Motors!$C$31,PL26=1)),0,IF(NT27=0,-(CT26+$C$15)/($C$14-$C$15)*$C$12,($C$11*AF27-BB27)/($C$11*AF27)*$C$12*AF27))</f>
        <v>0.86894766787775757</v>
      </c>
      <c r="BY27" s="2">
        <f>IF(OR(LG26=1,AND($C$39=Motors!$C$31,PM26=1)),0,IF(NU27=0,-(CU26+$C$15)/($C$14-$C$15)*$C$12,($C$11*AG27-BC27)/($C$11*AG27)*$C$12*AG27))</f>
        <v>0.67971578024378765</v>
      </c>
      <c r="BZ27" s="2">
        <f>IF(OR(LH26=1,AND($C$39=Motors!$C$31,PN26=1)),0,IF(NV27=0,-(CV26+$C$15)/($C$14-$C$15)*$C$12,($C$11*AH27-BD27)/($C$11*AH27)*$C$12*AH27))</f>
        <v>0.60342273290528559</v>
      </c>
      <c r="CA27" s="2">
        <f>IF(OR(LI26=1,AND($C$39=Motors!$C$31,PO26=1)),0,IF(NW27=0,-(CW26+$C$15)/($C$14-$C$15)*$C$12,($C$11*AI27-BE27)/($C$11*AI27)*$C$12*AI27))</f>
        <v>0.56862769215910935</v>
      </c>
      <c r="CB27" s="2">
        <f>IF(OR(LJ26=1,AND($C$39=Motors!$C$31,PP26=1)),0,IF(NX27=0,-(CX26+$C$15)/($C$14-$C$15)*$C$12,($C$11*AJ27-BF27)/($C$11*AJ27)*$C$12*AJ27))</f>
        <v>0.56985458095492825</v>
      </c>
      <c r="CC27" s="2">
        <f>IF(OR(LK26=1,AND($C$39=Motors!$C$31,PQ26=1)),0,IF(NY27=0,-(CY26+$C$15)/($C$14-$C$15)*$C$12,($C$11*AK27-BG27)/($C$11*AK27)*$C$12*AK27))</f>
        <v>0.56972715248679373</v>
      </c>
      <c r="CD27" s="2">
        <f>IF(OR(LL26=1,AND($C$39=Motors!$C$31,PR26=1)),0,IF(NZ27=0,-(CZ26+$C$15)/($C$14-$C$15)*$C$12,($C$11*AL27-BH27)/($C$11*AL27)*$C$12*AL27))</f>
        <v>0.56971839279973013</v>
      </c>
      <c r="CE27" s="2">
        <f>IF(OR(LM26=1,AND($C$39=Motors!$C$31,PS26=1)),0,IF(OA27=0,-(DA26+$C$15)/($C$14-$C$15)*$C$12,($C$11*AM27-BI27)/($C$11*AM27)*$C$12*AM27))</f>
        <v>0.56972300138490606</v>
      </c>
      <c r="CF27" s="61">
        <f t="shared" si="64"/>
        <v>0.76000000000000012</v>
      </c>
      <c r="CG27" s="57">
        <f>IF(AND(KS26=1,OY26=1),0,ABS(BK27/$C$12*($C$14-$C$15)+$C$15) *'Drive Train'!$AA$48 + CG26*(1-'Drive Train'!$AA$48))</f>
        <v>33.576238592221564</v>
      </c>
      <c r="CH27" s="57">
        <f>IF(AND(KT26=1,OZ26=1),0,ABS(BL27/$C$12*($C$14-$C$15)+$C$15) *'Drive Train'!$AA$48 + CH26*(1-'Drive Train'!$AA$48))</f>
        <v>87.972193889121343</v>
      </c>
      <c r="CI27" s="57">
        <f>IF(AND(KU26=1,PA26=1),0,ABS(BM27/$C$12*($C$14-$C$15)+$C$15) *'Drive Train'!$AA$48 + CI26*(1-'Drive Train'!$AA$48))</f>
        <v>78.432040417896005</v>
      </c>
      <c r="CJ27" s="57">
        <f>IF(AND(KV26=1,PB26=1),0,ABS(BN27/$C$12*($C$14-$C$15)+$C$15) *'Drive Train'!$AA$48 + CJ26*(1-'Drive Train'!$AA$48))</f>
        <v>65.919785216637706</v>
      </c>
      <c r="CK27" s="57">
        <f>IF(AND(KW26=1,PC26=1),0,ABS(BO27/$C$12*($C$14-$C$15)+$C$15) *'Drive Train'!$AA$48 + CK26*(1-'Drive Train'!$AA$48))</f>
        <v>51.285706792595469</v>
      </c>
      <c r="CL27" s="57">
        <f>IF(AND(KX26=1,PD26=1),0,ABS(BP27/$C$12*($C$14-$C$15)+$C$15) *'Drive Train'!$AA$48 + CL26*(1-'Drive Train'!$AA$48))</f>
        <v>40.436566418562727</v>
      </c>
      <c r="CM27" s="57">
        <f>IF(AND(KY26=1,PE26=1),0,ABS(BQ27/$C$12*($C$14-$C$15)+$C$15) *'Drive Train'!$AA$48 + CM26*(1-'Drive Train'!$AA$48))</f>
        <v>33.324772914372872</v>
      </c>
      <c r="CN27" s="57">
        <f>IF(AND(KZ26=1,PF26=1),0,ABS(BR27/$C$12*($C$14-$C$15)+$C$15) *'Drive Train'!$AA$48 + CN26*(1-'Drive Train'!$AA$48))</f>
        <v>29.438991767143513</v>
      </c>
      <c r="CO27" s="57">
        <f>IF(AND(LA26=1,PG26=1),0,ABS(BS27/$C$12*($C$14-$C$15)+$C$15) *'Drive Train'!$AA$48 + CO26*(1-'Drive Train'!$AA$48))</f>
        <v>27.047697183459309</v>
      </c>
      <c r="CP27" s="57">
        <f>IF(AND(LB26=1,PH26=1),0,ABS(BT27/$C$12*($C$14-$C$15)+$C$15) *'Drive Train'!$AA$48 + CP26*(1-'Drive Train'!$AA$48))</f>
        <v>25.896451350052217</v>
      </c>
      <c r="CQ27" s="57">
        <f>IF(AND(LC26=1,PI26=1),0,ABS(BU27/$C$12*($C$14-$C$15)+$C$15) *'Drive Train'!$AA$48 + CQ26*(1-'Drive Train'!$AA$48))</f>
        <v>25.453518566876831</v>
      </c>
      <c r="CR27" s="57">
        <f>IF(AND(LD26=1,PJ26=1),0,ABS(BV27/$C$12*($C$14-$C$15)+$C$15) *'Drive Train'!$AA$48 + CR26*(1-'Drive Train'!$AA$48))</f>
        <v>71.996055023751026</v>
      </c>
      <c r="CS27" s="57">
        <f>IF(AND(LE26=1,PK26=1),0,ABS(BW27/$C$12*($C$14-$C$15)+$C$15) *'Drive Train'!$AA$48 + CS26*(1-'Drive Train'!$AA$48))</f>
        <v>60.656490979999084</v>
      </c>
      <c r="CT27" s="57">
        <f>IF(AND(LF26=1,PL26=1),0,ABS(BX27/$C$12*($C$14-$C$15)+$C$15) *'Drive Train'!$AA$48 + CT26*(1-'Drive Train'!$AA$48))</f>
        <v>49.85734046812285</v>
      </c>
      <c r="CU27" s="57">
        <f>IF(AND(LG26=1,PM26=1),0,ABS(BY27/$C$12*($C$14-$C$15)+$C$15) *'Drive Train'!$AA$48 + CU26*(1-'Drive Train'!$AA$48))</f>
        <v>39.598603488122286</v>
      </c>
      <c r="CV27" s="57">
        <f>IF(AND(LH26=1,PN26=1),0,ABS(BZ27/$C$12*($C$14-$C$15)+$C$15) *'Drive Train'!$AA$48 + CV26*(1-'Drive Train'!$AA$48))</f>
        <v>35.46256534024765</v>
      </c>
      <c r="CW27" s="57">
        <f>IF(AND(LI26=1,PO26=1),0,ABS(CA27/$C$12*($C$14-$C$15)+$C$15) *'Drive Train'!$AA$48 + CW26*(1-'Drive Train'!$AA$48))</f>
        <v>33.576238592221564</v>
      </c>
      <c r="CX27" s="57">
        <f>IF(AND(LJ26=1,PP26=1),0,ABS(CB27/$C$12*($C$14-$C$15)+$C$15) *'Drive Train'!$AA$48 + CX26*(1-'Drive Train'!$AA$48))</f>
        <v>33.642751322276666</v>
      </c>
      <c r="CY27" s="57">
        <f>IF(AND(LK26=1,PQ26=1),0,ABS(CC27/$C$12*($C$14-$C$15)+$C$15) *'Drive Train'!$AA$48 + CY26*(1-'Drive Train'!$AA$48))</f>
        <v>33.635843104244806</v>
      </c>
      <c r="CZ27" s="57">
        <f>IF(AND(LL26=1,PR26=1),0,ABS(CD27/$C$12*($C$14-$C$15)+$C$15) *'Drive Train'!$AA$48 + CZ26*(1-'Drive Train'!$AA$48))</f>
        <v>33.635368219558423</v>
      </c>
      <c r="DA27" s="57">
        <f>IF(AND(LM26=1,PS26=1),0,ABS(CE27/$C$12*($C$14-$C$15)+$C$15) *'Drive Train'!$AA$48 + DA26*(1-'Drive Train'!$AA$48))</f>
        <v>33.635618062561953</v>
      </c>
      <c r="DB27" s="61">
        <f t="shared" si="115"/>
        <v>0.76000000000000012</v>
      </c>
      <c r="DC27" s="57">
        <f t="shared" si="65"/>
        <v>33.576238592221564</v>
      </c>
      <c r="DD27" s="57">
        <f t="shared" si="66"/>
        <v>50</v>
      </c>
      <c r="DE27" s="57">
        <f t="shared" si="67"/>
        <v>50</v>
      </c>
      <c r="DF27" s="57">
        <f t="shared" si="68"/>
        <v>50</v>
      </c>
      <c r="DG27" s="57">
        <f t="shared" si="69"/>
        <v>50</v>
      </c>
      <c r="DH27" s="57">
        <f t="shared" si="70"/>
        <v>40.436566418562727</v>
      </c>
      <c r="DI27" s="57">
        <f t="shared" si="71"/>
        <v>33.324772914372872</v>
      </c>
      <c r="DJ27" s="57">
        <f t="shared" si="72"/>
        <v>29.438991767143513</v>
      </c>
      <c r="DK27" s="57">
        <f t="shared" si="73"/>
        <v>27.047697183459309</v>
      </c>
      <c r="DL27" s="57">
        <f t="shared" si="74"/>
        <v>25.896451350052217</v>
      </c>
      <c r="DM27" s="57">
        <f t="shared" si="75"/>
        <v>25.453518566876831</v>
      </c>
      <c r="DN27" s="57">
        <f t="shared" si="76"/>
        <v>25</v>
      </c>
      <c r="DO27" s="57">
        <f t="shared" si="77"/>
        <v>30</v>
      </c>
      <c r="DP27" s="57">
        <f t="shared" si="78"/>
        <v>35</v>
      </c>
      <c r="DQ27" s="57">
        <f t="shared" si="79"/>
        <v>39.598603488122286</v>
      </c>
      <c r="DR27" s="57">
        <f t="shared" si="80"/>
        <v>35.46256534024765</v>
      </c>
      <c r="DS27" s="57">
        <f t="shared" si="81"/>
        <v>33.576238592221564</v>
      </c>
      <c r="DT27" s="57">
        <f t="shared" si="82"/>
        <v>33.642751322276666</v>
      </c>
      <c r="DU27" s="57">
        <f t="shared" si="83"/>
        <v>33.635843104244806</v>
      </c>
      <c r="DV27" s="57">
        <f t="shared" si="84"/>
        <v>33.635368219558423</v>
      </c>
      <c r="DW27" s="57">
        <f t="shared" si="85"/>
        <v>33.635618062561953</v>
      </c>
      <c r="DX27" s="61">
        <f t="shared" si="116"/>
        <v>0.76000000000000012</v>
      </c>
      <c r="DY27" s="2">
        <f>IF(OY27=0,($C$23/0.4536*IF(ISNA(MK26),'Drive Train'!$F$16,'Drive Train'!$F$17)*4.448*$C$24/$C$26*$C$25*S$6)*SIGN(BK27),BK27)</f>
        <v>0.89350858180984372</v>
      </c>
      <c r="DZ27" s="2">
        <f>IF(OZ27=0,($C$23/0.4536*IF(ISNA(ML26),'Drive Train'!$F$16,'Drive Train'!$F$17)*4.448*$C$24/$C$26*$C$25*T$6)*SIGN(BL27),BL27)</f>
        <v>3.1911020778922987</v>
      </c>
      <c r="EA27" s="2">
        <f>IF(PA27=0,($C$23/0.4536*IF(ISNA(MM26),'Drive Train'!$F$16,'Drive Train'!$F$17)*4.448*$C$24/$C$26*$C$25*U$6)*SIGN(BM27),BM27)</f>
        <v>2.1014574659290748</v>
      </c>
      <c r="EB27" s="2">
        <f>IF(PB27=0,($C$23/0.4536*IF(ISNA(MN26),'Drive Train'!$F$16,'Drive Train'!$F$17)*4.448*$C$24/$C$26*$C$25*V$6)*SIGN(BN27),BN27)</f>
        <v>1.5665410200562195</v>
      </c>
      <c r="EC27" s="2">
        <f>IF(PC27=0,($C$23/0.4536*IF(ISNA(MO26),'Drive Train'!$F$16,'Drive Train'!$F$17)*4.448*$C$24/$C$26*$C$25*W$6)*SIGN(BO27),BO27)</f>
        <v>1.248692117436117</v>
      </c>
      <c r="ED27" s="2">
        <f>IF(PD27=0,($C$23/0.4536*IF(ISNA(MP26),'Drive Train'!$F$16,'Drive Train'!$F$17)*4.448*$C$24/$C$26*$C$25*X$6)*SIGN(BP27),BP27)</f>
        <v>1.0380693506396637</v>
      </c>
      <c r="EE27" s="2">
        <f>IF(PE27=0,($C$23/0.4536*IF(ISNA(MQ26),'Drive Train'!$F$16,'Drive Train'!$F$17)*4.448*$C$24/$C$26*$C$25*Y$6)*SIGN(BQ27),BQ27)</f>
        <v>0.88824490827929981</v>
      </c>
      <c r="EF27" s="2">
        <f>IF(PF27=0,($C$23/0.4536*IF(ISNA(MR26),'Drive Train'!$F$16,'Drive Train'!$F$17)*4.448*$C$24/$C$26*$C$25*Z$6)*SIGN(BR27),BR27)</f>
        <v>0.77621401894677544</v>
      </c>
      <c r="EG27" s="2">
        <f>IF(PG27=0,($C$23/0.4536*IF(ISNA(MS26),'Drive Train'!$F$16,'Drive Train'!$F$17)*4.448*$C$24/$C$26*$C$25*AA$6)*SIGN(BS27),BS27)</f>
        <v>0.68927804882473664</v>
      </c>
      <c r="EH27" s="2">
        <f>IF(PH27=0,($C$23/0.4536*IF(ISNA(MT26),'Drive Train'!$F$16,'Drive Train'!$F$17)*4.448*$C$24/$C$26*$C$25*AB$6)*SIGN(BT27),BT27)</f>
        <v>0.61985436045389986</v>
      </c>
      <c r="EI27" s="2">
        <f>IF(PI27=0,($C$23/0.4536*IF(ISNA(MU26),'Drive Train'!$F$16,'Drive Train'!$F$17)*4.448*$C$24/$C$26*$C$25*AC$6)*SIGN(BU27),BU27)</f>
        <v>0.56313566080452337</v>
      </c>
      <c r="EJ27" s="2">
        <f>IF(PJ27=0,($C$23/0.4536*IF(ISNA(MV26),'Drive Train'!$F$16,'Drive Train'!$F$17)*4.448*$C$24/$C$26*$C$25*AD$6)*SIGN(BV27),BV27)</f>
        <v>0.89350858180984372</v>
      </c>
      <c r="EK27" s="2">
        <f>IF(PK27=0,($C$23/0.4536*IF(ISNA(MW26),'Drive Train'!$F$16,'Drive Train'!$F$17)*4.448*$C$24/$C$26*$C$25*AE$6)*SIGN(BW27),BW27)</f>
        <v>0.89350858180984372</v>
      </c>
      <c r="EL27" s="2">
        <f>IF(PL27=0,($C$23/0.4536*IF(ISNA(MX26),'Drive Train'!$F$16,'Drive Train'!$F$17)*4.448*$C$24/$C$26*$C$25*AF$6)*SIGN(BX27),BX27)</f>
        <v>0.89350858180984372</v>
      </c>
      <c r="EM27" s="2">
        <f>IF(PM27=0,($C$23/0.4536*IF(ISNA(MY26),'Drive Train'!$F$16,'Drive Train'!$F$17)*4.448*$C$24/$C$26*$C$25*AG$6)*SIGN(BY27),BY27)</f>
        <v>0.89350858180984372</v>
      </c>
      <c r="EN27" s="2">
        <f>IF(PN27=0,($C$23/0.4536*IF(ISNA(MZ26),'Drive Train'!$F$16,'Drive Train'!$F$17)*4.448*$C$24/$C$26*$C$25*AH$6)*SIGN(BZ27),BZ27)</f>
        <v>0.89350858180984372</v>
      </c>
      <c r="EO27" s="2">
        <f>IF(PO27=0,($C$23/0.4536*IF(ISNA(NA26),'Drive Train'!$F$16,'Drive Train'!$F$17)*4.448*$C$24/$C$26*$C$25*AI$6)*SIGN(CA27),CA27)</f>
        <v>0.89350858180984372</v>
      </c>
      <c r="EP27" s="2">
        <f>IF(PP27=0,($C$23/0.4536*IF(ISNA(NB26),'Drive Train'!$F$16,'Drive Train'!$F$17)*4.448*$C$24/$C$26*$C$25*AJ$6)*SIGN(CB27),CB27)</f>
        <v>0.89350858180984372</v>
      </c>
      <c r="EQ27" s="2">
        <f>IF(PQ27=0,($C$23/0.4536*IF(ISNA(NC26),'Drive Train'!$F$16,'Drive Train'!$F$17)*4.448*$C$24/$C$26*$C$25*AK$6)*SIGN(CC27),CC27)</f>
        <v>0.89350858180984372</v>
      </c>
      <c r="ER27" s="2">
        <f>IF(PR27=0,($C$23/0.4536*IF(ISNA(ND26),'Drive Train'!$F$16,'Drive Train'!$F$17)*4.448*$C$24/$C$26*$C$25*AL$6)*SIGN(CD27),CD27)</f>
        <v>0.89350858180984372</v>
      </c>
      <c r="ES27" s="2">
        <f>IF(PS27=0,($C$23/0.4536*IF(ISNA(NE26),'Drive Train'!$F$16,'Drive Train'!$F$17)*4.448*$C$24/$C$26*$C$25*AM$6)*SIGN(CE27),CE27)</f>
        <v>0.89350858180984372</v>
      </c>
      <c r="ET27" s="61">
        <f t="shared" si="87"/>
        <v>0.76000000000000012</v>
      </c>
      <c r="EU27" s="260">
        <f>MAX(MIN(IF(AND(OY26=1,NG27&lt;0),-1,1)*(DC27-$C$15)/($C$14-$C$15)*$C$12-$C$33*LO27/AO$6 -  OY26*$C$33,DY26),MAX(EU$8:EU26)*-1)</f>
        <v>0.20217696840749633</v>
      </c>
      <c r="EV27" s="260">
        <f>MAX(MIN(IF(AND(OZ26=1,NH27&lt;0),-1,1)*(DD27-$C$15)/($C$14-$C$15)*$C$12-$C$33*LP27/AP$6 -  OZ26*$C$33,DZ26),MAX(EV$8:EV26)*-1)</f>
        <v>0.82961100564248602</v>
      </c>
      <c r="EW27" s="260">
        <f>MAX(MIN(IF(AND(PA26=1,NI27&lt;0),-1,1)*(DE27-$C$15)/($C$14-$C$15)*$C$12-$C$33*LQ27/AQ$6 -  PA26*$C$33,EA26),MAX(EW$8:EW26)*-1)</f>
        <v>0.77767348720695406</v>
      </c>
      <c r="EX27" s="260">
        <f>MAX(MIN(IF(AND(PB26=1,NJ27&lt;0),-1,1)*(DF27-$C$15)/($C$14-$C$15)*$C$12-$C$33*LR27/AR$6 -  PB26*$C$33,EB26),MAX(EX$8:EX26)*-1)</f>
        <v>0.70955555942460713</v>
      </c>
      <c r="EY27" s="260">
        <f>MAX(MIN(IF(AND(PC26=1,NK27&lt;0),-1,1)*(DG27-$C$15)/($C$14-$C$15)*$C$12-$C$33*LS27/AS$6 -  PC26*$C$33,EC26),MAX(EY$8:EY26)*-1)</f>
        <v>0.6298862207469671</v>
      </c>
      <c r="EZ27" s="260">
        <f>MAX(MIN(IF(AND(PD26=1,NL27&lt;0),-1,1)*(DH27-$C$15)/($C$14-$C$15)*$C$12-$C$33*LT27/AT$6 -  PD26*$C$33,ED26),MAX(EZ$8:EZ26)*-1)</f>
        <v>0.37850079795831654</v>
      </c>
      <c r="FA27" s="260">
        <f>MAX(MIN(IF(AND(PE26=1,NM27&lt;0),-1,1)*(DI27-$C$15)/($C$14-$C$15)*$C$12-$C$33*LU27/AU$6 -  PE26*$C$33,EE26),MAX(FA$8:FA26)*-1)</f>
        <v>0.19589518997703503</v>
      </c>
      <c r="FB27" s="260">
        <f>MAX(MIN(IF(AND(PF26=1,NN27&lt;0),-1,1)*(DJ27-$C$15)/($C$14-$C$15)*$C$12-$C$33*LV27/AV$6 -  PF26*$C$33,EF26),MAX(FB$8:FB26)*-1)</f>
        <v>0.10023704931608074</v>
      </c>
      <c r="FC27" s="260">
        <f>MAX(MIN(IF(AND(PG26=1,NO27&lt;0),-1,1)*(DK27-$C$15)/($C$14-$C$15)*$C$12-$C$33*LW27/AW$6 -  PG26*$C$33,EG26),MAX(FC$8:FC26)*-1)</f>
        <v>4.2412840809926189E-2</v>
      </c>
      <c r="FD27" s="260">
        <f>MAX(MIN(IF(AND(PH26=1,NP27&lt;0),-1,1)*(DL27-$C$15)/($C$14-$C$15)*$C$12-$C$33*LX27/AX$6 -  PH26*$C$33,EH26),MAX(FD$8:FD26)*-1)</f>
        <v>1.4773447166401665E-2</v>
      </c>
      <c r="FE27" s="260">
        <f>MAX(MIN(IF(AND(PI26=1,NQ27&lt;0),-1,1)*(DM27-$C$15)/($C$14-$C$15)*$C$12-$C$33*LY27/AY$6 -  PI26*$C$33,EI26),MAX(FE$8:FE26)*-1)</f>
        <v>4.137666852087496E-3</v>
      </c>
      <c r="FF27" s="260">
        <f>MAX(MIN(IF(AND(PJ26=1,NR27&lt;0),-1,1)*(DN27-$C$15)/($C$14-$C$15)*$C$12-$C$33*LZ27/AZ$6 -  PJ26*$C$33,EJ26),MAX(FF$8:FF26)*-1)</f>
        <v>0.21645232250510044</v>
      </c>
      <c r="FG27" s="260">
        <f>MAX(MIN(IF(AND(PK26=1,NS27&lt;0),-1,1)*(DO27-$C$15)/($C$14-$C$15)*$C$12-$C$33*MA27/BA$6 -  PK26*$C$33,EK26),MAX(FG$8:FG26)*-1)</f>
        <v>0.2650922008235877</v>
      </c>
      <c r="FH27" s="260">
        <f>MAX(MIN(IF(AND(PL26=1,NT27&lt;0),-1,1)*(DP27-$C$15)/($C$14-$C$15)*$C$12-$C$33*MB27/BB$6 -  PL26*$C$33,EL26),MAX(FH$8:FH26)*-1)</f>
        <v>0.31373207914207513</v>
      </c>
      <c r="FI27" s="260">
        <f>MAX(MIN(IF(AND(PM26=1,NU27&lt;0),-1,1)*(DQ27-$C$15)/($C$14-$C$15)*$C$12-$C$33*MC27/BC$6 -  PM26*$C$33,EM26),MAX(FI$8:FI26)*-1)</f>
        <v>0.35496782771433844</v>
      </c>
      <c r="FJ27" s="260">
        <f>MAX(MIN(IF(AND(PN26=1,NV27&lt;0),-1,1)*(DR27-$C$15)/($C$14-$C$15)*$C$12-$C$33*MD27/BD$6 -  PN26*$C$33,EN26),MAX(FJ$8:FJ26)*-1)</f>
        <v>0.2500735119263448</v>
      </c>
      <c r="FK27" s="260">
        <f>MAX(MIN(IF(AND(PO26=1,NW27&lt;0),-1,1)*(DS27-$C$15)/($C$14-$C$15)*$C$12-$C$33*ME27/BE$6 -  PO26*$C$33,EO26),MAX(FK$8:FK26)*-1)</f>
        <v>0.20217696840749633</v>
      </c>
      <c r="FL27" s="260">
        <f>MAX(MIN(IF(AND(PP26=1,NX27&lt;0),-1,1)*(DT27-$C$15)/($C$14-$C$15)*$C$12-$C$33*MF27/BF$6 -  PP26*$C$33,EP26),MAX(FL$8:FL26)*-1)</f>
        <v>0.20384889427471997</v>
      </c>
      <c r="FM27" s="260">
        <f>MAX(MIN(IF(AND(PQ26=1,NY27&lt;0),-1,1)*(DU27-$C$15)/($C$14-$C$15)*$C$12-$C$33*MG27/BG$6 -  PQ26*$C$33,EQ26),MAX(FM$8:FM26)*-1)</f>
        <v>0.20367568724077179</v>
      </c>
      <c r="FN27" s="260">
        <f>MAX(MIN(IF(AND(PR26=1,NZ27&lt;0),-1,1)*(DV27-$C$15)/($C$14-$C$15)*$C$12-$C$33*MH27/BH$6 -  PR26*$C$33,ER26),MAX(FN$8:FN26)*-1)</f>
        <v>0.20366378085437414</v>
      </c>
      <c r="FO27" s="260">
        <f>MAX(MIN(IF(AND(PS26=1,OA27&lt;0),-1,1)*(DW27-$C$15)/($C$14-$C$15)*$C$12-$C$33*MI27/BI$6 -  PS26*$C$33,ES26),MAX(FO$8:FO26)*-1)</f>
        <v>0.20367004495557273</v>
      </c>
      <c r="FP27" s="61">
        <f t="shared" si="117"/>
        <v>0.76000000000000012</v>
      </c>
      <c r="FQ27" s="261">
        <f>IF(AND(KS27=1,OY27=1),0,MIN((ABS(($C$14-$C$15)*EU27/$C$12/$C$25)+$C$15)/$C$25,DC27))</f>
        <v>21.039032909832855</v>
      </c>
      <c r="FR27" s="261">
        <f>IF(AND(KT27=1,OZ27=1),0,MIN((ABS(($C$14-$C$15)*EV27/$C$12/$C$25)+$C$15)/$C$25,DD27))</f>
        <v>50</v>
      </c>
      <c r="FS27" s="261">
        <f>IF(AND(KU27=1,PA27=1),0,MIN((ABS(($C$14-$C$15)*EW27/$C$12/$C$25)+$C$15)/$C$25,DE27))</f>
        <v>50</v>
      </c>
      <c r="FT27" s="261">
        <f>IF(AND(KV27=1,PB27=1),0,MIN((ABS(($C$14-$C$15)*EX27/$C$12/$C$25)+$C$15)/$C$25,DF27))</f>
        <v>50</v>
      </c>
      <c r="FU27" s="261">
        <f>IF(AND(KW27=1,PC27=1),0,MIN((ABS(($C$14-$C$15)*EY27/$C$12/$C$25)+$C$15)/$C$25,DG27))</f>
        <v>50</v>
      </c>
      <c r="FV27" s="261">
        <f>IF(AND(KX27=1,PD27=1),0,MIN((ABS(($C$14-$C$15)*EZ27/$C$12/$C$25)+$C$15)/$C$25,DH27))</f>
        <v>36.352667239182324</v>
      </c>
      <c r="FW27" s="261">
        <f>IF(AND(KY27=1,PE27=1),0,MIN((ABS(($C$14-$C$15)*FA27/$C$12/$C$25)+$C$15)/$C$25,DI27))</f>
        <v>20.493463669038018</v>
      </c>
      <c r="FX27" s="261">
        <f>IF(AND(KZ27=1,PF27=1),0,MIN((ABS(($C$14-$C$15)*FB27/$C$12/$C$25)+$C$15)/$C$25,DJ27))</f>
        <v>12.185603123818161</v>
      </c>
      <c r="FY27" s="261">
        <f>IF(AND(LA27=1,PG27=1),0,MIN((ABS(($C$14-$C$15)*FC27/$C$12/$C$25)+$C$15)/$C$25,DK27))</f>
        <v>7.1636002175570388</v>
      </c>
      <c r="FZ27" s="261">
        <f>IF(AND(LB27=1,PH27=1),0,MIN((ABS(($C$14-$C$15)*FD27/$C$12/$C$25)+$C$15)/$C$25,DL27))</f>
        <v>4.7631330293152576</v>
      </c>
      <c r="GA27" s="261">
        <f>IF(AND(LC27=1,PI27=1),0,MIN((ABS(($C$14-$C$15)*FE27/$C$12/$C$25)+$C$15)/$C$25,DM27))</f>
        <v>3.8394209538934976</v>
      </c>
      <c r="GB27" s="261">
        <f>IF(AND(LD27=1,PJ27=1),0,MIN((ABS(($C$14-$C$15)*FF27/$C$12/$C$25)+$C$15)/$C$25,DN27))</f>
        <v>22.278840105091632</v>
      </c>
      <c r="GC27" s="261">
        <f>IF(AND(LE27=1,PK27=1),0,MIN((ABS(($C$14-$C$15)*FG27/$C$12/$C$25)+$C$15)/$C$25,DO27))</f>
        <v>26.503188636375576</v>
      </c>
      <c r="GD27" s="261">
        <f>IF(AND(LF27=1,PL27=1),0,MIN((ABS(($C$14-$C$15)*FH27/$C$12/$C$25)+$C$15)/$C$25,DP27))</f>
        <v>30.727537167659531</v>
      </c>
      <c r="GE27" s="261">
        <f>IF(AND(LG27=1,PM27=1),0,MIN((ABS(($C$14-$C$15)*FI27/$C$12/$C$25)+$C$15)/$C$25,DQ27))</f>
        <v>34.308840820950664</v>
      </c>
      <c r="GF27" s="261">
        <f>IF(AND(LH27=1,PN27=1),0,MIN((ABS(($C$14-$C$15)*FJ27/$C$12/$C$25)+$C$15)/$C$25,DR27))</f>
        <v>25.198823194310638</v>
      </c>
      <c r="GG27" s="261">
        <f>IF(AND(LI27=1,PO27=1),0,MIN((ABS(($C$14-$C$15)*FK27/$C$12/$C$25)+$C$15)/$C$25,DS27))</f>
        <v>21.039032909832855</v>
      </c>
      <c r="GH27" s="261">
        <f>IF(AND(LJ27=1,PP27=1),0,MIN((ABS(($C$14-$C$15)*FL27/$C$12/$C$25)+$C$15)/$C$25,DT27))</f>
        <v>21.184238815476277</v>
      </c>
      <c r="GI27" s="261">
        <f>IF(AND(LK27=1,PQ27=1),0,MIN((ABS(($C$14-$C$15)*FM27/$C$12/$C$25)+$C$15)/$C$25,DU27))</f>
        <v>21.169195873249404</v>
      </c>
      <c r="GJ27" s="261">
        <f>IF(AND(LL27=1,PR27=1),0,MIN((ABS(($C$14-$C$15)*FN27/$C$12/$C$25)+$C$15)/$C$25,DV27))</f>
        <v>21.168161809686119</v>
      </c>
      <c r="GK27" s="261">
        <f>IF(AND(LM27=1,PS27=1),0,MIN((ABS(($C$14-$C$15)*FO27/$C$12/$C$25)+$C$15)/$C$25,DW27))</f>
        <v>21.168705843668373</v>
      </c>
      <c r="GL27" s="61">
        <f t="shared" si="118"/>
        <v>0.76000000000000012</v>
      </c>
      <c r="GM27" s="57">
        <f>IF(AND(KS26=1,OY26=1),0,EU27*$C$26/S$6/$C$24/$C$23*3.39*$C$25)</f>
        <v>4.695228079275422</v>
      </c>
      <c r="GN27" s="57">
        <f>IF(AND(KT26=1,OZ26=1),0,EV27*$C$26/T$6/$C$24/$C$23*3.39*$C$25)</f>
        <v>5.3945789047588981</v>
      </c>
      <c r="GO27" s="57">
        <f>IF(AND(KU26=1,PA26=1),0,EW27*$C$26/U$6/$C$24/$C$23*3.39*$C$25)</f>
        <v>7.6789250836343204</v>
      </c>
      <c r="GP27" s="57">
        <f>IF(AND(KV26=1,PB26=1),0,EX27*$C$26/V$6/$C$24/$C$23*3.39*$C$25)</f>
        <v>9.3987127685315581</v>
      </c>
      <c r="GQ27" s="57">
        <f>IF(AND(KW26=1,PC26=1),0,EY27*$C$26/W$6/$C$24/$C$23*3.39*$C$25)</f>
        <v>10.467198964570727</v>
      </c>
      <c r="GR27" s="57">
        <f>IF(AND(KX26=1,PD26=1),0,EZ27*$C$26/X$6/$C$24/$C$23*3.39*$C$25)</f>
        <v>7.5659622944066989</v>
      </c>
      <c r="GS27" s="57">
        <f>IF(AND(KY26=1,PE26=1),0,FA27*$C$26/Y$6/$C$24/$C$23*3.39*$C$25)</f>
        <v>4.5763031671656202</v>
      </c>
      <c r="GT27" s="57">
        <f>IF(AND(KZ26=1,PF26=1),0,FB27*$C$26/Z$6/$C$24/$C$23*3.39*$C$25)</f>
        <v>2.6796034818203571</v>
      </c>
      <c r="GU27" s="57">
        <f>IF(AND(LA26=1,PG26=1),0,FC27*$C$26/AA$6/$C$24/$C$23*3.39*$C$25)</f>
        <v>1.2768111197317127</v>
      </c>
      <c r="GV27" s="57">
        <f>IF(AND(LB26=1,PH26=1),0,FD27*$C$26/AB$6/$C$24/$C$23*3.39*$C$25)</f>
        <v>0.49455651165037207</v>
      </c>
      <c r="GW27" s="57">
        <f>IF(AND(LC26=1,PI26=1),0,FE27*$C$26/AC$6/$C$24/$C$23*3.39*$C$25)</f>
        <v>0.15246362161600702</v>
      </c>
      <c r="GX27" s="57">
        <f>IF(AND(LD26=1,PJ26=1),0,FF27*$C$26/AD$6/$C$24/$C$23*3.39*$C$25)</f>
        <v>5.0267497354196387</v>
      </c>
      <c r="GY27" s="57">
        <f>IF(AND(LE26=1,PK26=1),0,FG27*$C$26/AE$6/$C$24/$C$23*3.39*$C$25)</f>
        <v>6.1563310336870112</v>
      </c>
      <c r="GZ27" s="57">
        <f>IF(AND(LF26=1,PL26=1),0,FH27*$C$26/AF$6/$C$24/$C$23*3.39*$C$25)</f>
        <v>7.2859123319543864</v>
      </c>
      <c r="HA27" s="57">
        <f>IF(AND(LG26=1,PM26=1),0,FI27*$C$26/AG$6/$C$24/$C$23*3.39*$C$25)</f>
        <v>8.2435448758166547</v>
      </c>
      <c r="HB27" s="57">
        <f>IF(AND(LH26=1,PN26=1),0,FJ27*$C$26/AH$6/$C$24/$C$23*3.39*$C$25)</f>
        <v>5.8075466475144548</v>
      </c>
      <c r="HC27" s="57">
        <f>IF(AND(LI26=1,PO26=1),0,FK27*$C$26/AI$6/$C$24/$C$23*3.39*$C$25)</f>
        <v>4.695228079275422</v>
      </c>
      <c r="HD27" s="57">
        <f>IF(AND(LJ26=1,PP26=1),0,FL27*$C$26/AJ$6/$C$24/$C$23*3.39*$C$25)</f>
        <v>4.7340558119300784</v>
      </c>
      <c r="HE27" s="57">
        <f>IF(AND(LK26=1,PQ26=1),0,FM27*$C$26/AK$6/$C$24/$C$23*3.39*$C$25)</f>
        <v>4.7300333630046296</v>
      </c>
      <c r="HF27" s="57">
        <f>IF(AND(LL26=1,PR26=1),0,FN27*$C$26/AL$6/$C$24/$C$23*3.39*$C$25)</f>
        <v>4.7297568567330321</v>
      </c>
      <c r="HG27" s="57">
        <f>IF(AND(LM26=1,PS26=1),0,FO27*$C$26/AM$6/$C$24/$C$23*3.39*$C$25)</f>
        <v>4.7299023301965564</v>
      </c>
      <c r="HH27" s="61">
        <f t="shared" si="119"/>
        <v>0.76000000000000012</v>
      </c>
      <c r="HI27" s="57">
        <f t="shared" si="120"/>
        <v>4.695228079275422</v>
      </c>
      <c r="HJ27" s="57">
        <f t="shared" si="121"/>
        <v>5.3945789047588981</v>
      </c>
      <c r="HK27" s="57">
        <f t="shared" si="122"/>
        <v>7.6789250836343204</v>
      </c>
      <c r="HL27" s="57">
        <f t="shared" si="123"/>
        <v>9.3987127685315581</v>
      </c>
      <c r="HM27" s="57">
        <f t="shared" si="124"/>
        <v>10.467198964570727</v>
      </c>
      <c r="HN27" s="57">
        <f t="shared" si="125"/>
        <v>7.5659622944066989</v>
      </c>
      <c r="HO27" s="57">
        <f t="shared" si="126"/>
        <v>4.5763031671656202</v>
      </c>
      <c r="HP27" s="57">
        <f t="shared" si="127"/>
        <v>2.6796034818203571</v>
      </c>
      <c r="HQ27" s="57">
        <f t="shared" si="128"/>
        <v>1.2768111197317127</v>
      </c>
      <c r="HR27" s="57">
        <f t="shared" si="129"/>
        <v>0.49455651165037207</v>
      </c>
      <c r="HS27" s="57">
        <f t="shared" si="130"/>
        <v>0.15246362161600702</v>
      </c>
      <c r="HT27" s="57">
        <f t="shared" si="131"/>
        <v>5.0267497354196387</v>
      </c>
      <c r="HU27" s="57">
        <f t="shared" si="132"/>
        <v>6.1563310336870112</v>
      </c>
      <c r="HV27" s="57">
        <f t="shared" si="133"/>
        <v>7.2859123319543864</v>
      </c>
      <c r="HW27" s="57">
        <f t="shared" si="134"/>
        <v>8.2435448758166547</v>
      </c>
      <c r="HX27" s="57">
        <f t="shared" si="135"/>
        <v>5.8075466475144548</v>
      </c>
      <c r="HY27" s="57">
        <f t="shared" si="136"/>
        <v>4.695228079275422</v>
      </c>
      <c r="HZ27" s="57">
        <f t="shared" si="137"/>
        <v>4.7340558119300784</v>
      </c>
      <c r="IA27" s="57">
        <f t="shared" si="138"/>
        <v>4.7300333630046296</v>
      </c>
      <c r="IB27" s="57">
        <f t="shared" si="139"/>
        <v>4.7297568567330321</v>
      </c>
      <c r="IC27" s="57">
        <f t="shared" si="140"/>
        <v>4.7299023301965564</v>
      </c>
      <c r="ID27" s="61">
        <f t="shared" si="141"/>
        <v>0.76000000000000012</v>
      </c>
      <c r="IE27" s="57">
        <f t="shared" si="142"/>
        <v>10.612464217102664</v>
      </c>
      <c r="IF27" s="57">
        <f t="shared" si="143"/>
        <v>8.82</v>
      </c>
      <c r="IG27" s="57">
        <f t="shared" si="144"/>
        <v>8.82</v>
      </c>
      <c r="IH27" s="57">
        <f t="shared" si="145"/>
        <v>8.82</v>
      </c>
      <c r="II27" s="57">
        <f t="shared" si="146"/>
        <v>8.82</v>
      </c>
      <c r="IJ27" s="57">
        <f t="shared" si="147"/>
        <v>9.5617054317458869</v>
      </c>
      <c r="IK27" s="57">
        <f t="shared" si="148"/>
        <v>10.651383599318079</v>
      </c>
      <c r="IL27" s="57">
        <f t="shared" si="149"/>
        <v>11.256116248906636</v>
      </c>
      <c r="IM27" s="57">
        <f t="shared" si="150"/>
        <v>11.651069305518712</v>
      </c>
      <c r="IN27" s="57">
        <f t="shared" si="151"/>
        <v>11.857282957474332</v>
      </c>
      <c r="IO27" s="57">
        <f t="shared" si="152"/>
        <v>11.944557926291658</v>
      </c>
      <c r="IP27" s="57">
        <f t="shared" si="153"/>
        <v>10.658781880283511</v>
      </c>
      <c r="IQ27" s="57">
        <f t="shared" si="154"/>
        <v>10.361131583951565</v>
      </c>
      <c r="IR27" s="57">
        <f t="shared" si="155"/>
        <v>10.063481287619618</v>
      </c>
      <c r="IS27" s="57">
        <f t="shared" si="156"/>
        <v>9.7658309912876717</v>
      </c>
      <c r="IT27" s="57">
        <f t="shared" si="157"/>
        <v>10.294835715638643</v>
      </c>
      <c r="IU27" s="57">
        <f t="shared" si="158"/>
        <v>10.612464217102664</v>
      </c>
      <c r="IV27" s="57">
        <f t="shared" si="159"/>
        <v>10.601535334080609</v>
      </c>
      <c r="IW27" s="57">
        <f t="shared" si="160"/>
        <v>10.602633522758737</v>
      </c>
      <c r="IX27" s="57">
        <f t="shared" si="161"/>
        <v>10.602709024881555</v>
      </c>
      <c r="IY27" s="57">
        <f t="shared" si="162"/>
        <v>10.602669302066573</v>
      </c>
      <c r="IZ27" s="61">
        <f t="shared" si="163"/>
        <v>0.76000000000000012</v>
      </c>
      <c r="JA27" s="261" t="e">
        <f t="shared" si="238"/>
        <v>#N/A</v>
      </c>
      <c r="JB27" s="261">
        <f t="shared" si="239"/>
        <v>6</v>
      </c>
      <c r="JC27" s="261">
        <f t="shared" si="240"/>
        <v>6</v>
      </c>
      <c r="JD27" s="261">
        <f t="shared" si="241"/>
        <v>6</v>
      </c>
      <c r="JE27" s="261">
        <f t="shared" si="242"/>
        <v>6</v>
      </c>
      <c r="JF27" s="261" t="e">
        <f t="shared" si="243"/>
        <v>#N/A</v>
      </c>
      <c r="JG27" s="261" t="e">
        <f t="shared" si="244"/>
        <v>#N/A</v>
      </c>
      <c r="JH27" s="261" t="e">
        <f t="shared" si="245"/>
        <v>#N/A</v>
      </c>
      <c r="JI27" s="261" t="e">
        <f t="shared" si="246"/>
        <v>#N/A</v>
      </c>
      <c r="JJ27" s="261" t="e">
        <f t="shared" si="247"/>
        <v>#N/A</v>
      </c>
      <c r="JK27" s="261" t="e">
        <f t="shared" si="248"/>
        <v>#N/A</v>
      </c>
      <c r="JL27" s="261">
        <f t="shared" si="249"/>
        <v>6</v>
      </c>
      <c r="JM27" s="261">
        <f t="shared" si="250"/>
        <v>6</v>
      </c>
      <c r="JN27" s="261" t="e">
        <f t="shared" si="251"/>
        <v>#N/A</v>
      </c>
      <c r="JO27" s="261" t="e">
        <f t="shared" si="252"/>
        <v>#N/A</v>
      </c>
      <c r="JP27" s="261" t="e">
        <f t="shared" si="253"/>
        <v>#N/A</v>
      </c>
      <c r="JQ27" s="261" t="e">
        <f t="shared" si="254"/>
        <v>#N/A</v>
      </c>
      <c r="JR27" s="261" t="e">
        <f t="shared" si="255"/>
        <v>#N/A</v>
      </c>
      <c r="JS27" s="261" t="e">
        <f t="shared" si="256"/>
        <v>#N/A</v>
      </c>
      <c r="JT27" s="261" t="e">
        <f t="shared" si="257"/>
        <v>#N/A</v>
      </c>
      <c r="JU27" s="261" t="e">
        <f t="shared" si="258"/>
        <v>#N/A</v>
      </c>
      <c r="JV27" s="61">
        <f t="shared" si="165"/>
        <v>0.76000000000000012</v>
      </c>
      <c r="JW27" s="46">
        <f>IF(HI27&lt;=$C$42,1,0)</f>
        <v>0</v>
      </c>
      <c r="JX27" s="46">
        <f>IF(HJ27&lt;=$C$42,1,0)</f>
        <v>0</v>
      </c>
      <c r="JY27" s="46">
        <f>IF(HK27&lt;=$C$42,1,0)</f>
        <v>0</v>
      </c>
      <c r="JZ27" s="46">
        <f>IF(HL27&lt;=$C$42,1,0)</f>
        <v>0</v>
      </c>
      <c r="KA27" s="46">
        <f>IF(HM27&lt;=$C$42,1,0)</f>
        <v>0</v>
      </c>
      <c r="KB27" s="46">
        <f>IF(HN27&lt;=$C$42,1,0)</f>
        <v>0</v>
      </c>
      <c r="KC27" s="46">
        <f>IF(HO27&lt;=$C$42,1,0)</f>
        <v>0</v>
      </c>
      <c r="KD27" s="46">
        <f>IF(HP27&lt;=$C$42,1,0)</f>
        <v>0</v>
      </c>
      <c r="KE27" s="46">
        <f>IF(HQ27&lt;=$C$42,1,0)</f>
        <v>0</v>
      </c>
      <c r="KF27" s="46">
        <f>IF(HR27&lt;=$C$42,1,0)</f>
        <v>0</v>
      </c>
      <c r="KG27" s="46">
        <f>IF(HS27&lt;=$C$42,1,0)</f>
        <v>0</v>
      </c>
      <c r="KH27" s="46">
        <f>IF(HT27&lt;=$C$42,1,0)</f>
        <v>0</v>
      </c>
      <c r="KI27" s="46">
        <f>IF(HU27&lt;=$C$42,1,0)</f>
        <v>0</v>
      </c>
      <c r="KJ27" s="46">
        <f>IF(HV27&lt;=$C$42,1,0)</f>
        <v>0</v>
      </c>
      <c r="KK27" s="46">
        <f>IF(HW27&lt;=$C$42,1,0)</f>
        <v>0</v>
      </c>
      <c r="KL27" s="46">
        <f>IF(HX27&lt;=$C$42,1,0)</f>
        <v>0</v>
      </c>
      <c r="KM27" s="46">
        <f>IF(HY27&lt;=$C$42,1,0)</f>
        <v>0</v>
      </c>
      <c r="KN27" s="46">
        <f>IF(HZ27&lt;=$C$42,1,0)</f>
        <v>0</v>
      </c>
      <c r="KO27" s="46">
        <f>IF(IA27&lt;=$C$42,1,0)</f>
        <v>0</v>
      </c>
      <c r="KP27" s="46">
        <f>IF(IB27&lt;=$C$42,1,0)</f>
        <v>0</v>
      </c>
      <c r="KQ27" s="46">
        <f>IF(IC27&lt;=$C$42,1,0)</f>
        <v>0</v>
      </c>
      <c r="KR27" s="61">
        <f t="shared" si="166"/>
        <v>0.76000000000000012</v>
      </c>
      <c r="KS27" s="1">
        <f>IF(OR(KS26=1,AND(OY27=1,LO27&lt;=$C$43)),1,0)</f>
        <v>0</v>
      </c>
      <c r="KT27" s="1">
        <f>IF(OR(KT26=1,AND(OZ27=1,LP27&lt;=$C$43)),1,0)</f>
        <v>0</v>
      </c>
      <c r="KU27" s="1">
        <f>IF(OR(KU26=1,AND(PA27=1,LQ27&lt;=$C$43)),1,0)</f>
        <v>0</v>
      </c>
      <c r="KV27" s="1">
        <f>IF(OR(KV26=1,AND(PB27=1,LR27&lt;=$C$43)),1,0)</f>
        <v>0</v>
      </c>
      <c r="KW27" s="1">
        <f>IF(OR(KW26=1,AND(PC27=1,LS27&lt;=$C$43)),1,0)</f>
        <v>0</v>
      </c>
      <c r="KX27" s="1">
        <f>IF(OR(KX26=1,AND(PD27=1,LT27&lt;=$C$43)),1,0)</f>
        <v>0</v>
      </c>
      <c r="KY27" s="1">
        <f>IF(OR(KY26=1,AND(PE27=1,LU27&lt;=$C$43)),1,0)</f>
        <v>0</v>
      </c>
      <c r="KZ27" s="1">
        <f>IF(OR(KZ26=1,AND(PF27=1,LV27&lt;=$C$43)),1,0)</f>
        <v>0</v>
      </c>
      <c r="LA27" s="1">
        <f>IF(OR(LA26=1,AND(PG27=1,LW27&lt;=$C$43)),1,0)</f>
        <v>0</v>
      </c>
      <c r="LB27" s="1">
        <f>IF(OR(LB26=1,AND(PH27=1,LX27&lt;=$C$43)),1,0)</f>
        <v>0</v>
      </c>
      <c r="LC27" s="1">
        <f>IF(OR(LC26=1,AND(PI27=1,LY27&lt;=$C$43)),1,0)</f>
        <v>0</v>
      </c>
      <c r="LD27" s="1">
        <f>IF(OR(LD26=1,AND(PJ27=1,LZ27&lt;=$C$43)),1,0)</f>
        <v>0</v>
      </c>
      <c r="LE27" s="1">
        <f>IF(OR(LE26=1,AND(PK27=1,MA27&lt;=$C$43)),1,0)</f>
        <v>0</v>
      </c>
      <c r="LF27" s="1">
        <f>IF(OR(LF26=1,AND(PL27=1,MB27&lt;=$C$43)),1,0)</f>
        <v>0</v>
      </c>
      <c r="LG27" s="1">
        <f>IF(OR(LG26=1,AND(PM27=1,MC27&lt;=$C$43)),1,0)</f>
        <v>0</v>
      </c>
      <c r="LH27" s="1">
        <f>IF(OR(LH26=1,AND(PN27=1,MD27&lt;=$C$43)),1,0)</f>
        <v>0</v>
      </c>
      <c r="LI27" s="1">
        <f>IF(OR(LI26=1,AND(PO27=1,ME27&lt;=$C$43)),1,0)</f>
        <v>0</v>
      </c>
      <c r="LJ27" s="1">
        <f>IF(OR(LJ26=1,AND(PP27=1,MF27&lt;=$C$43)),1,0)</f>
        <v>0</v>
      </c>
      <c r="LK27" s="1">
        <f>IF(OR(LK26=1,AND(PQ27=1,MG27&lt;=$C$43)),1,0)</f>
        <v>0</v>
      </c>
      <c r="LL27" s="1">
        <f>IF(OR(LL26=1,AND(PR27=1,MH27&lt;=$C$43)),1,0)</f>
        <v>0</v>
      </c>
      <c r="LM27" s="1">
        <f>IF(OR(LM26=1,AND(PS27=1,MI27&lt;=$C$43)),1,0)</f>
        <v>0</v>
      </c>
      <c r="LN27" s="61">
        <f t="shared" si="167"/>
        <v>0.76000000000000012</v>
      </c>
      <c r="LO27" s="57">
        <f t="shared" si="168"/>
        <v>9.747635588712134</v>
      </c>
      <c r="LP27" s="57">
        <f t="shared" si="169"/>
        <v>3.9869931255826088</v>
      </c>
      <c r="LQ27" s="57">
        <f t="shared" si="170"/>
        <v>5.8748581088255403</v>
      </c>
      <c r="LR27" s="57">
        <f t="shared" si="171"/>
        <v>7.5562272326969673</v>
      </c>
      <c r="LS27" s="57">
        <f t="shared" si="172"/>
        <v>8.9847148250693074</v>
      </c>
      <c r="LT27" s="57">
        <f t="shared" si="173"/>
        <v>9.7863554000304926</v>
      </c>
      <c r="LU27" s="57">
        <f t="shared" si="174"/>
        <v>9.7336655719383902</v>
      </c>
      <c r="LV27" s="57">
        <f t="shared" si="175"/>
        <v>9.060161495588682</v>
      </c>
      <c r="LW27" s="57">
        <f t="shared" si="176"/>
        <v>8.3268477057915842</v>
      </c>
      <c r="LX27" s="57">
        <f t="shared" si="177"/>
        <v>7.6063401089587188</v>
      </c>
      <c r="LY27" s="57">
        <f t="shared" si="178"/>
        <v>6.9516683021903729</v>
      </c>
      <c r="LZ27" s="57">
        <f t="shared" si="179"/>
        <v>5.1598584861948575</v>
      </c>
      <c r="MA27" s="57">
        <f t="shared" si="180"/>
        <v>6.3193511911216849</v>
      </c>
      <c r="MB27" s="57">
        <f t="shared" si="181"/>
        <v>7.4788438960485077</v>
      </c>
      <c r="MC27" s="57">
        <f t="shared" si="182"/>
        <v>8.6383366009753306</v>
      </c>
      <c r="MD27" s="57">
        <f t="shared" si="183"/>
        <v>9.3991339583017268</v>
      </c>
      <c r="ME27" s="57">
        <f t="shared" si="184"/>
        <v>9.747635588712134</v>
      </c>
      <c r="MF27" s="57">
        <f t="shared" si="185"/>
        <v>9.7357975463387696</v>
      </c>
      <c r="MG27" s="57">
        <f t="shared" si="186"/>
        <v>9.7370152619780175</v>
      </c>
      <c r="MH27" s="57">
        <f t="shared" si="187"/>
        <v>9.7370989645781947</v>
      </c>
      <c r="MI27" s="57">
        <f t="shared" si="188"/>
        <v>9.7370549276426566</v>
      </c>
      <c r="MJ27" s="61">
        <f t="shared" si="189"/>
        <v>0.76000000000000012</v>
      </c>
      <c r="MK27" s="57" t="e">
        <f t="shared" si="259"/>
        <v>#N/A</v>
      </c>
      <c r="ML27" s="57" t="e">
        <f t="shared" si="260"/>
        <v>#N/A</v>
      </c>
      <c r="MM27" s="57" t="e">
        <f t="shared" si="261"/>
        <v>#N/A</v>
      </c>
      <c r="MN27" s="57" t="e">
        <f t="shared" si="262"/>
        <v>#N/A</v>
      </c>
      <c r="MO27" s="57" t="e">
        <f t="shared" si="263"/>
        <v>#N/A</v>
      </c>
      <c r="MP27" s="57" t="e">
        <f t="shared" si="264"/>
        <v>#N/A</v>
      </c>
      <c r="MQ27" s="57" t="e">
        <f t="shared" si="265"/>
        <v>#N/A</v>
      </c>
      <c r="MR27" s="57" t="e">
        <f t="shared" si="266"/>
        <v>#N/A</v>
      </c>
      <c r="MS27" s="57" t="e">
        <f t="shared" si="267"/>
        <v>#N/A</v>
      </c>
      <c r="MT27" s="57" t="e">
        <f t="shared" si="268"/>
        <v>#N/A</v>
      </c>
      <c r="MU27" s="57" t="e">
        <f t="shared" si="269"/>
        <v>#N/A</v>
      </c>
      <c r="MV27" s="57" t="e">
        <f t="shared" si="270"/>
        <v>#N/A</v>
      </c>
      <c r="MW27" s="57" t="e">
        <f t="shared" si="271"/>
        <v>#N/A</v>
      </c>
      <c r="MX27" s="57" t="e">
        <f t="shared" si="272"/>
        <v>#N/A</v>
      </c>
      <c r="MY27" s="57" t="e">
        <f t="shared" si="273"/>
        <v>#N/A</v>
      </c>
      <c r="MZ27" s="57" t="e">
        <f t="shared" si="274"/>
        <v>#N/A</v>
      </c>
      <c r="NA27" s="57" t="e">
        <f t="shared" si="275"/>
        <v>#N/A</v>
      </c>
      <c r="NB27" s="57" t="e">
        <f t="shared" si="276"/>
        <v>#N/A</v>
      </c>
      <c r="NC27" s="57" t="e">
        <f t="shared" si="277"/>
        <v>#N/A</v>
      </c>
      <c r="ND27" s="57" t="e">
        <f t="shared" si="278"/>
        <v>#N/A</v>
      </c>
      <c r="NE27" s="57" t="e">
        <f t="shared" si="279"/>
        <v>#N/A</v>
      </c>
      <c r="NF27" s="61">
        <f t="shared" si="211"/>
        <v>0.76000000000000012</v>
      </c>
      <c r="NG27" s="261">
        <f>IF(OY26=0,MIN('Drive Train'!$F$35-FQ26*$C$26*'Drive Train'!$F$38,NG26+$C$41)-$C$7,IF(LO26-1&lt;=0,0,IF($C$39=Motors!$C$29,MAX(MAX(NG$8:NG26)*-1,NG26-$C$41),MAX(0,MAX(NG$8:NG26)*-1,NG26-$C$41))))</f>
        <v>10.612464217102664</v>
      </c>
      <c r="NH27" s="261">
        <f>IF(OZ26=0,MIN('Drive Train'!$F$35-FR26*$C$26*'Drive Train'!$F$38,NH26+$C$41)-$C$7,IF(LP26-1&lt;=0,0,IF($C$39=Motors!$C$29,MAX(MAX(NH$8:NH26)*-1,NH26-$C$41),MAX(0,MAX(NH$8:NH26)*-1,NH26-$C$41))))</f>
        <v>8.82</v>
      </c>
      <c r="NI27" s="261">
        <f>IF(PA26=0,MIN('Drive Train'!$F$35-FS26*$C$26*'Drive Train'!$F$38,NI26+$C$41)-$C$7,IF(LQ26-1&lt;=0,0,IF($C$39=Motors!$C$29,MAX(MAX(NI$8:NI26)*-1,NI26-$C$41),MAX(0,MAX(NI$8:NI26)*-1,NI26-$C$41))))</f>
        <v>8.82</v>
      </c>
      <c r="NJ27" s="261">
        <f>IF(PB26=0,MIN('Drive Train'!$F$35-FT26*$C$26*'Drive Train'!$F$38,NJ26+$C$41)-$C$7,IF(LR26-1&lt;=0,0,IF($C$39=Motors!$C$29,MAX(MAX(NJ$8:NJ26)*-1,NJ26-$C$41),MAX(0,MAX(NJ$8:NJ26)*-1,NJ26-$C$41))))</f>
        <v>8.82</v>
      </c>
      <c r="NK27" s="261">
        <f>IF(PC26=0,MIN('Drive Train'!$F$35-FU26*$C$26*'Drive Train'!$F$38,NK26+$C$41)-$C$7,IF(LS26-1&lt;=0,0,IF($C$39=Motors!$C$29,MAX(MAX(NK$8:NK26)*-1,NK26-$C$41),MAX(0,MAX(NK$8:NK26)*-1,NK26-$C$41))))</f>
        <v>8.82</v>
      </c>
      <c r="NL27" s="261">
        <f>IF(PD26=0,MIN('Drive Train'!$F$35-FV26*$C$26*'Drive Train'!$F$38,NL26+$C$41)-$C$7,IF(LT26-1&lt;=0,0,IF($C$39=Motors!$C$29,MAX(MAX(NL$8:NL26)*-1,NL26-$C$41),MAX(0,MAX(NL$8:NL26)*-1,NL26-$C$41))))</f>
        <v>9.5617054317458869</v>
      </c>
      <c r="NM27" s="261">
        <f>IF(PE26=0,MIN('Drive Train'!$F$35-FW26*$C$26*'Drive Train'!$F$38,NM26+$C$41)-$C$7,IF(LU26-1&lt;=0,0,IF($C$39=Motors!$C$29,MAX(MAX(NM$8:NM26)*-1,NM26-$C$41),MAX(0,MAX(NM$8:NM26)*-1,NM26-$C$41))))</f>
        <v>10.651383599318079</v>
      </c>
      <c r="NN27" s="261">
        <f>IF(PF26=0,MIN('Drive Train'!$F$35-FX26*$C$26*'Drive Train'!$F$38,NN26+$C$41)-$C$7,IF(LV26-1&lt;=0,0,IF($C$39=Motors!$C$29,MAX(MAX(NN$8:NN26)*-1,NN26-$C$41),MAX(0,MAX(NN$8:NN26)*-1,NN26-$C$41))))</f>
        <v>11.256116248906636</v>
      </c>
      <c r="NO27" s="261">
        <f>IF(PG26=0,MIN('Drive Train'!$F$35-FY26*$C$26*'Drive Train'!$F$38,NO26+$C$41)-$C$7,IF(LW26-1&lt;=0,0,IF($C$39=Motors!$C$29,MAX(MAX(NO$8:NO26)*-1,NO26-$C$41),MAX(0,MAX(NO$8:NO26)*-1,NO26-$C$41))))</f>
        <v>11.651069305518712</v>
      </c>
      <c r="NP27" s="261">
        <f>IF(PH26=0,MIN('Drive Train'!$F$35-FZ26*$C$26*'Drive Train'!$F$38,NP26+$C$41)-$C$7,IF(LX26-1&lt;=0,0,IF($C$39=Motors!$C$29,MAX(MAX(NP$8:NP26)*-1,NP26-$C$41),MAX(0,MAX(NP$8:NP26)*-1,NP26-$C$41))))</f>
        <v>11.857282957474332</v>
      </c>
      <c r="NQ27" s="261">
        <f>IF(PI26=0,MIN('Drive Train'!$F$35-GA26*$C$26*'Drive Train'!$F$38,NQ26+$C$41)-$C$7,IF(LY26-1&lt;=0,0,IF($C$39=Motors!$C$29,MAX(MAX(NQ$8:NQ26)*-1,NQ26-$C$41),MAX(0,MAX(NQ$8:NQ26)*-1,NQ26-$C$41))))</f>
        <v>11.944557926291658</v>
      </c>
      <c r="NR27" s="261">
        <f>IF(PJ26=0,MIN('Drive Train'!$F$35-GB26*$C$26*'Drive Train'!$F$38,NR26+$C$41)-$C$7,IF(LZ26-1&lt;=0,0,IF($C$39=Motors!$C$29,MAX(MAX(NR$8:NR26)*-1,NR26-$C$41),MAX(0,MAX(NR$8:NR26)*-1,NR26-$C$41))))</f>
        <v>10.658781880283511</v>
      </c>
      <c r="NS27" s="261">
        <f>IF(PK26=0,MIN('Drive Train'!$F$35-GC26*$C$26*'Drive Train'!$F$38,NS26+$C$41)-$C$7,IF(MA26-1&lt;=0,0,IF($C$39=Motors!$C$29,MAX(MAX(NS$8:NS26)*-1,NS26-$C$41),MAX(0,MAX(NS$8:NS26)*-1,NS26-$C$41))))</f>
        <v>10.361131583951565</v>
      </c>
      <c r="NT27" s="261">
        <f>IF(PL26=0,MIN('Drive Train'!$F$35-GD26*$C$26*'Drive Train'!$F$38,NT26+$C$41)-$C$7,IF(MB26-1&lt;=0,0,IF($C$39=Motors!$C$29,MAX(MAX(NT$8:NT26)*-1,NT26-$C$41),MAX(0,MAX(NT$8:NT26)*-1,NT26-$C$41))))</f>
        <v>10.063481287619618</v>
      </c>
      <c r="NU27" s="261">
        <f>IF(PM26=0,MIN('Drive Train'!$F$35-GE26*$C$26*'Drive Train'!$F$38,NU26+$C$41)-$C$7,IF(MC26-1&lt;=0,0,IF($C$39=Motors!$C$29,MAX(MAX(NU$8:NU26)*-1,NU26-$C$41),MAX(0,MAX(NU$8:NU26)*-1,NU26-$C$41))))</f>
        <v>9.7658309912876717</v>
      </c>
      <c r="NV27" s="261">
        <f>IF(PN26=0,MIN('Drive Train'!$F$35-GF26*$C$26*'Drive Train'!$F$38,NV26+$C$41)-$C$7,IF(MD26-1&lt;=0,0,IF($C$39=Motors!$C$29,MAX(MAX(NV$8:NV26)*-1,NV26-$C$41),MAX(0,MAX(NV$8:NV26)*-1,NV26-$C$41))))</f>
        <v>10.294835715638643</v>
      </c>
      <c r="NW27" s="261">
        <f>IF(PO26=0,MIN('Drive Train'!$F$35-GG26*$C$26*'Drive Train'!$F$38,NW26+$C$41)-$C$7,IF(ME26-1&lt;=0,0,IF($C$39=Motors!$C$29,MAX(MAX(NW$8:NW26)*-1,NW26-$C$41),MAX(0,MAX(NW$8:NW26)*-1,NW26-$C$41))))</f>
        <v>10.612464217102664</v>
      </c>
      <c r="NX27" s="261">
        <f>IF(PP26=0,MIN('Drive Train'!$F$35-GH26*$C$26*'Drive Train'!$F$38,NX26+$C$41)-$C$7,IF(MF26-1&lt;=0,0,IF($C$39=Motors!$C$29,MAX(MAX(NX$8:NX26)*-1,NX26-$C$41),MAX(0,MAX(NX$8:NX26)*-1,NX26-$C$41))))</f>
        <v>10.601535334080609</v>
      </c>
      <c r="NY27" s="261">
        <f>IF(PQ26=0,MIN('Drive Train'!$F$35-GI26*$C$26*'Drive Train'!$F$38,NY26+$C$41)-$C$7,IF(MG26-1&lt;=0,0,IF($C$39=Motors!$C$29,MAX(MAX(NY$8:NY26)*-1,NY26-$C$41),MAX(0,MAX(NY$8:NY26)*-1,NY26-$C$41))))</f>
        <v>10.602633522758737</v>
      </c>
      <c r="NZ27" s="261">
        <f>IF(PR26=0,MIN('Drive Train'!$F$35-GJ26*$C$26*'Drive Train'!$F$38,NZ26+$C$41)-$C$7,IF(MH26-1&lt;=0,0,IF($C$39=Motors!$C$29,MAX(MAX(NZ$8:NZ26)*-1,NZ26-$C$41),MAX(0,MAX(NZ$8:NZ26)*-1,NZ26-$C$41))))</f>
        <v>10.602709024881555</v>
      </c>
      <c r="OA27" s="261">
        <f>IF(PS26=0,MIN('Drive Train'!$F$35-GK26*$C$26*'Drive Train'!$F$38,OA26+$C$41)-$C$7,IF(MI26-1&lt;=0,0,IF($C$39=Motors!$C$29,MAX(MAX(OA$8:OA26)*-1,OA26-$C$41),MAX(0,MAX(OA$8:OA26)*-1,OA26-$C$41))))</f>
        <v>10.602669302066573</v>
      </c>
      <c r="OB27" s="61">
        <f t="shared" si="212"/>
        <v>0.76000000000000012</v>
      </c>
      <c r="OC27" s="261">
        <f>'Drive Train'!$F$35-FQ27*$C$26*'Drive Train'!$F$38</f>
        <v>10.969345762131367</v>
      </c>
      <c r="OD27" s="261">
        <f>'Drive Train'!$F$35-FR27*$C$26*'Drive Train'!$F$38</f>
        <v>9</v>
      </c>
      <c r="OE27" s="261">
        <f>'Drive Train'!$F$35-FS27*$C$26*'Drive Train'!$F$38</f>
        <v>9</v>
      </c>
      <c r="OF27" s="261">
        <f>'Drive Train'!$F$35-FT27*$C$26*'Drive Train'!$F$38</f>
        <v>9</v>
      </c>
      <c r="OG27" s="261">
        <f>'Drive Train'!$F$35-FU27*$C$26*'Drive Train'!$F$38</f>
        <v>9</v>
      </c>
      <c r="OH27" s="261">
        <f>'Drive Train'!$F$35-FV27*$C$26*'Drive Train'!$F$38</f>
        <v>9.928018627735602</v>
      </c>
      <c r="OI27" s="261">
        <f>'Drive Train'!$F$35-FW27*$C$26*'Drive Train'!$F$38</f>
        <v>11.006444470505414</v>
      </c>
      <c r="OJ27" s="261">
        <f>'Drive Train'!$F$35-FX27*$C$26*'Drive Train'!$F$38</f>
        <v>11.571378987580365</v>
      </c>
      <c r="OK27" s="261">
        <f>'Drive Train'!$F$35-FY27*$C$26*'Drive Train'!$F$38</f>
        <v>11.912875185206122</v>
      </c>
      <c r="OL27" s="261">
        <f>'Drive Train'!$F$35-FZ27*$C$26*'Drive Train'!$F$38</f>
        <v>12.076106954006562</v>
      </c>
      <c r="OM27" s="261">
        <f>'Drive Train'!$F$35-GA27*$C$26*'Drive Train'!$F$38</f>
        <v>12.138919375135243</v>
      </c>
      <c r="ON27" s="261">
        <f>'Drive Train'!$F$35-GB27*$C$26*'Drive Train'!$F$38</f>
        <v>10.885038872853769</v>
      </c>
      <c r="OO27" s="261">
        <f>'Drive Train'!$F$35-GC27*$C$26*'Drive Train'!$F$38</f>
        <v>10.59778317272646</v>
      </c>
      <c r="OP27" s="261">
        <f>'Drive Train'!$F$35-GD27*$C$26*'Drive Train'!$F$38</f>
        <v>10.310527472599151</v>
      </c>
      <c r="OQ27" s="261">
        <f>'Drive Train'!$F$35-GE27*$C$26*'Drive Train'!$F$38</f>
        <v>10.066998824175355</v>
      </c>
      <c r="OR27" s="261">
        <f>'Drive Train'!$F$35-GF27*$C$26*'Drive Train'!$F$38</f>
        <v>10.686480022786878</v>
      </c>
      <c r="OS27" s="261">
        <f>'Drive Train'!$F$35-GG27*$C$26*'Drive Train'!$F$38</f>
        <v>10.969345762131367</v>
      </c>
      <c r="OT27" s="261">
        <f>'Drive Train'!$F$35-GH27*$C$26*'Drive Train'!$F$38</f>
        <v>10.959471760547613</v>
      </c>
      <c r="OU27" s="261">
        <f>'Drive Train'!$F$35-GI27*$C$26*'Drive Train'!$F$38</f>
        <v>10.960494680619041</v>
      </c>
      <c r="OV27" s="261">
        <f>'Drive Train'!$F$35-GJ27*$C$26*'Drive Train'!$F$38</f>
        <v>10.960564996941343</v>
      </c>
      <c r="OW27" s="261">
        <f>'Drive Train'!$F$35-GK27*$C$26*'Drive Train'!$F$38</f>
        <v>10.96052800263055</v>
      </c>
      <c r="OX27" s="61">
        <f t="shared" si="213"/>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8">
        <f t="shared" si="214"/>
        <v>0.76000000000000012</v>
      </c>
      <c r="PU27" s="57">
        <f t="shared" si="215"/>
        <v>4.6047769119968116</v>
      </c>
      <c r="PV27" s="57">
        <f t="shared" si="216"/>
        <v>1.6108814278284629</v>
      </c>
      <c r="PW27" s="57">
        <f t="shared" si="217"/>
        <v>2.3961376636537812</v>
      </c>
      <c r="PX27" s="57">
        <f t="shared" si="218"/>
        <v>3.1229007991255933</v>
      </c>
      <c r="PY27" s="57">
        <f t="shared" si="219"/>
        <v>3.776488930833811</v>
      </c>
      <c r="PZ27" s="57">
        <f t="shared" si="220"/>
        <v>4.3060949466870779</v>
      </c>
      <c r="QA27" s="57">
        <f t="shared" si="221"/>
        <v>4.6130516658716783</v>
      </c>
      <c r="QB27" s="57">
        <f t="shared" si="222"/>
        <v>4.4363196822595565</v>
      </c>
      <c r="QC27" s="57">
        <f t="shared" si="223"/>
        <v>4.2627761332966436</v>
      </c>
      <c r="QD27" s="57">
        <f t="shared" si="224"/>
        <v>4.072207482879695</v>
      </c>
      <c r="QE27" s="57">
        <f t="shared" si="225"/>
        <v>3.878256978653976</v>
      </c>
      <c r="QF27" s="57">
        <f t="shared" si="226"/>
        <v>2.2641031646369298</v>
      </c>
      <c r="QG27" s="57">
        <f t="shared" si="227"/>
        <v>2.7728789594813006</v>
      </c>
      <c r="QH27" s="57">
        <f t="shared" si="228"/>
        <v>3.2816547543256704</v>
      </c>
      <c r="QI27" s="57">
        <f t="shared" si="229"/>
        <v>3.790292990166515</v>
      </c>
      <c r="QJ27" s="57">
        <f t="shared" si="230"/>
        <v>4.2516407878902021</v>
      </c>
      <c r="QK27" s="57">
        <f t="shared" si="231"/>
        <v>4.6047769119968116</v>
      </c>
      <c r="QL27" s="57">
        <f t="shared" si="232"/>
        <v>4.5756002587830826</v>
      </c>
      <c r="QM27" s="57">
        <f t="shared" si="233"/>
        <v>4.5764313501867999</v>
      </c>
      <c r="QN27" s="57">
        <f t="shared" si="234"/>
        <v>4.5764884797946834</v>
      </c>
      <c r="QO27" s="57">
        <f t="shared" si="235"/>
        <v>4.5764584231861756</v>
      </c>
      <c r="QP27" s="61">
        <f t="shared" si="236"/>
        <v>0.76000000000000012</v>
      </c>
      <c r="QQ27" s="57">
        <f>MIN(FQ27,$C$16)*$C$17*1000/60/60/$C$25</f>
        <v>0.29588102061575788</v>
      </c>
      <c r="QR27" s="57">
        <f>MIN(FR27,$C$16)*$C$17*1000/60/60/$C$25</f>
        <v>0.70317162838191627</v>
      </c>
      <c r="QS27" s="57">
        <f>MIN(FS27,$C$16)*$C$17*1000/60/60/$C$25</f>
        <v>0.70317162838191627</v>
      </c>
      <c r="QT27" s="57">
        <f>MIN(FT27,$C$16)*$C$17*1000/60/60/$C$25</f>
        <v>0.70317162838191627</v>
      </c>
      <c r="QU27" s="57">
        <f>MIN(FU27,$C$16)*$C$17*1000/60/60/$C$25</f>
        <v>0.70317162838191627</v>
      </c>
      <c r="QV27" s="57">
        <f>MIN(FV27,$C$16)*$C$17*1000/60/60/$C$25</f>
        <v>0.51124328437203548</v>
      </c>
      <c r="QW27" s="57">
        <f>MIN(FW27,$C$16)*$C$17*1000/60/60/$C$25</f>
        <v>0.28820844438686199</v>
      </c>
      <c r="QX27" s="57">
        <f>MIN(FX27,$C$16)*$C$17*1000/60/60/$C$25</f>
        <v>0.17137140782781965</v>
      </c>
      <c r="QY27" s="57">
        <f>MIN(FY27,$C$16)*$C$17*1000/60/60/$C$25</f>
        <v>0.10074480860113266</v>
      </c>
      <c r="QZ27" s="57">
        <f>MIN(FZ27,$C$16)*$C$17*1000/60/60/$C$25</f>
        <v>6.6986000168465995E-2</v>
      </c>
      <c r="RA27" s="57">
        <f>MIN(GA27,$C$16)*$C$17*1000/60/60/$C$25</f>
        <v>5.399543768385881E-2</v>
      </c>
      <c r="RB27" s="57">
        <f>MIN(GB27,$C$16)*$C$17*1000/60/60/$C$25</f>
        <v>0.31331696550315247</v>
      </c>
      <c r="RC27" s="57">
        <f>MIN(GC27,$C$16)*$C$17*1000/60/60/$C$25</f>
        <v>0.37272580621506624</v>
      </c>
      <c r="RD27" s="57">
        <f>MIN(GD27,$C$16)*$C$17*1000/60/60/$C$25</f>
        <v>0.43213464692698006</v>
      </c>
      <c r="RE27" s="57">
        <f>MIN(GE27,$C$16)*$C$17*1000/60/60/$C$25</f>
        <v>0.48250006935927681</v>
      </c>
      <c r="RF27" s="57">
        <f>MIN(GF27,$C$16)*$C$17*1000/60/60/$C$25</f>
        <v>0.35438195077702817</v>
      </c>
      <c r="RG27" s="57">
        <f>MIN(GG27,$C$16)*$C$17*1000/60/60/$C$25</f>
        <v>0.29588102061575788</v>
      </c>
      <c r="RH27" s="57">
        <f>MIN(GH27,$C$16)*$C$17*1000/60/60/$C$25</f>
        <v>0.29792311407819699</v>
      </c>
      <c r="RI27" s="57">
        <f>MIN(GI27,$C$16)*$C$17*1000/60/60/$C$25</f>
        <v>0.2977115586745705</v>
      </c>
      <c r="RJ27" s="57">
        <f>MIN(GJ27,$C$16)*$C$17*1000/60/60/$C$25</f>
        <v>0.29769701619137756</v>
      </c>
      <c r="RK27" s="57">
        <f>MIN(GK27,$C$16)*$C$17*1000/60/60/$C$25</f>
        <v>0.29770466717660155</v>
      </c>
      <c r="RL27" s="148">
        <f t="shared" si="237"/>
        <v>0.76000000000000012</v>
      </c>
    </row>
    <row r="28" spans="1:480" x14ac:dyDescent="0.2">
      <c r="B28" s="3" t="s">
        <v>71</v>
      </c>
      <c r="C28" s="4">
        <f>SQRT(((1-'Drive Train'!$F$21)*'Drive Train'!$F$19-'Drive Train'!F19/2)^2+('Drive Train'!$F$20*'Drive Train'!$F$22-('Drive Train'!F20/2))^2)</f>
        <v>0</v>
      </c>
      <c r="D28" s="5"/>
      <c r="E28" s="6"/>
      <c r="P28" s="5"/>
      <c r="R28" s="63">
        <f t="shared" si="113"/>
        <v>0.80000000000000016</v>
      </c>
      <c r="S28" s="2">
        <f>NG28/'Drive Train'!$F$35</f>
        <v>0.8701085292041425</v>
      </c>
      <c r="T28" s="2">
        <f>NH28/'Drive Train'!$F$35</f>
        <v>0.71129032258064517</v>
      </c>
      <c r="U28" s="2">
        <f>NI28/'Drive Train'!$F$35</f>
        <v>0.71129032258064517</v>
      </c>
      <c r="V28" s="2">
        <f>NJ28/'Drive Train'!$F$35</f>
        <v>0.71129032258064517</v>
      </c>
      <c r="W28" s="2">
        <f>NK28/'Drive Train'!$F$35</f>
        <v>0.71129032258064517</v>
      </c>
      <c r="X28" s="2">
        <f>NL28/'Drive Train'!$F$35</f>
        <v>0.78613053449480663</v>
      </c>
      <c r="Y28" s="2">
        <f>NM28/'Drive Train'!$F$35</f>
        <v>0.87310036052463014</v>
      </c>
      <c r="Z28" s="2">
        <f>NN28/'Drive Train'!$F$35</f>
        <v>0.91865959577261014</v>
      </c>
      <c r="AA28" s="2">
        <f>NO28/'Drive Train'!$F$35</f>
        <v>0.94619961171017108</v>
      </c>
      <c r="AB28" s="2">
        <f>NP28/'Drive Train'!$F$35</f>
        <v>0.95936346403278727</v>
      </c>
      <c r="AC28" s="2">
        <f>NQ28/'Drive Train'!$F$35</f>
        <v>0.96442898186574544</v>
      </c>
      <c r="AD28" s="2">
        <f>NR28/'Drive Train'!$F$35</f>
        <v>0.8633095865204653</v>
      </c>
      <c r="AE28" s="2">
        <f>NS28/'Drive Train'!$F$35</f>
        <v>0.84014380425213386</v>
      </c>
      <c r="AF28" s="2">
        <f>NT28/'Drive Train'!$F$35</f>
        <v>0.81697802198380254</v>
      </c>
      <c r="AG28" s="2">
        <f>NU28/'Drive Train'!$F$35</f>
        <v>0.79733861485285129</v>
      </c>
      <c r="AH28" s="2">
        <f>NV28/'Drive Train'!$F$35</f>
        <v>0.84729677603119979</v>
      </c>
      <c r="AI28" s="2">
        <f>NW28/'Drive Train'!$F$35</f>
        <v>0.8701085292041425</v>
      </c>
      <c r="AJ28" s="2">
        <f>NX28/'Drive Train'!$F$35</f>
        <v>0.86931223875383978</v>
      </c>
      <c r="AK28" s="2">
        <f>NY28/'Drive Train'!$F$35</f>
        <v>0.86939473230798714</v>
      </c>
      <c r="AL28" s="2">
        <f>NZ28/'Drive Train'!$F$35</f>
        <v>0.86940040297914056</v>
      </c>
      <c r="AM28" s="2">
        <f>OA28/'Drive Train'!$F$35</f>
        <v>0.8693974195669798</v>
      </c>
      <c r="AN28" s="61">
        <f t="shared" si="114"/>
        <v>0.80000000000000016</v>
      </c>
      <c r="AO28" s="46">
        <f>LO28*12*60/(PI() * 'Drive Train'!$F$15)/S$6*ABS(S28)</f>
        <v>3537.9796740224015</v>
      </c>
      <c r="AP28" s="46">
        <f>LP28*12*60/(PI() * 'Drive Train'!$F$15)/T$6*ABS(T28)</f>
        <v>342.55933014136968</v>
      </c>
      <c r="AQ28" s="46">
        <f>LQ28*12*60/(PI() * 'Drive Train'!$F$15)/U$6*ABS(U28)</f>
        <v>765.15546236591013</v>
      </c>
      <c r="AR28" s="46">
        <f>LR28*12*60/(PI() * 'Drive Train'!$F$15)/V$6*ABS(V28)</f>
        <v>1317.0151813616965</v>
      </c>
      <c r="AS28" s="46">
        <f>LS28*12*60/(PI() * 'Drive Train'!$F$15)/W$6*ABS(W28)</f>
        <v>1958.708886195393</v>
      </c>
      <c r="AT28" s="46">
        <f>LT28*12*60/(PI() * 'Drive Train'!$F$15)/X$6*ABS(X28)</f>
        <v>2793.8911413156497</v>
      </c>
      <c r="AU28" s="46">
        <f>LU28*12*60/(PI() * 'Drive Train'!$F$15)/Y$6*ABS(Y28)</f>
        <v>3564.4515505458826</v>
      </c>
      <c r="AV28" s="46">
        <f>LV28*12*60/(PI() * 'Drive Train'!$F$15)/Z$6*ABS(Z28)</f>
        <v>3967.4372289792641</v>
      </c>
      <c r="AW28" s="46">
        <f>LW28*12*60/(PI() * 'Drive Train'!$F$15)/AA$6*ABS(AA28)</f>
        <v>4205.5021489181554</v>
      </c>
      <c r="AX28" s="46">
        <f>LX28*12*60/(PI() * 'Drive Train'!$F$15)/AB$6*ABS(AB28)</f>
        <v>4316.0911603235545</v>
      </c>
      <c r="AY28" s="46">
        <f>LY28*12*60/(PI() * 'Drive Train'!$F$15)/AC$6*ABS(AC28)</f>
        <v>4357.3296674671292</v>
      </c>
      <c r="AZ28" s="46">
        <f>LZ28*12*60/(PI() * 'Drive Train'!$F$15)/AD$6*ABS(AD28)</f>
        <v>1894.0924512657559</v>
      </c>
      <c r="BA28" s="46">
        <f>MA28*12*60/(PI() * 'Drive Train'!$F$15)/AE$6*ABS(AE28)</f>
        <v>2257.4749470853249</v>
      </c>
      <c r="BB28" s="46">
        <f>MB28*12*60/(PI() * 'Drive Train'!$F$15)/AF$6*ABS(AF28)</f>
        <v>2598.0150390690005</v>
      </c>
      <c r="BC28" s="46">
        <f>MC28*12*60/(PI() * 'Drive Train'!$F$15)/AG$6*ABS(AG28)</f>
        <v>2926.4209022837258</v>
      </c>
      <c r="BD28" s="46">
        <f>MD28*12*60/(PI() * 'Drive Train'!$F$15)/AH$6*ABS(AH28)</f>
        <v>3339.805579079572</v>
      </c>
      <c r="BE28" s="46">
        <f>ME28*12*60/(PI() * 'Drive Train'!$F$15)/AI$6*ABS(AI28)</f>
        <v>3537.9796740224015</v>
      </c>
      <c r="BF28" s="46">
        <f>MF28*12*60/(PI() * 'Drive Train'!$F$15)/AJ$6*ABS(AJ28)</f>
        <v>3531.082769075183</v>
      </c>
      <c r="BG28" s="46">
        <f>MG28*12*60/(PI() * 'Drive Train'!$F$15)/AK$6*ABS(AK28)</f>
        <v>3531.793872491668</v>
      </c>
      <c r="BH28" s="46">
        <f>MH28*12*60/(PI() * 'Drive Train'!$F$15)/AL$6*ABS(AL28)</f>
        <v>3531.8427554491573</v>
      </c>
      <c r="BI28" s="46">
        <f>MI28*12*60/(PI() * 'Drive Train'!$F$15)/AM$6*ABS(AM28)</f>
        <v>3531.8170374854931</v>
      </c>
      <c r="BJ28" s="61">
        <f t="shared" si="62"/>
        <v>0.80000000000000016</v>
      </c>
      <c r="BK28" s="2">
        <f>IF(OR(KS27=1,AND($C$39=Motors!$C$31,OY27=1)),0,IF(NG28=0,-(CG27+$C$15)/($C$14-$C$15)*$C$12,($C$11*S28-AO28)/($C$11*S28)*$C$12*S28))</f>
        <v>0.54884117511314823</v>
      </c>
      <c r="BL28" s="2">
        <f>IF(OR(KT27=1,AND($C$39=Motors!$C$31,OZ27=1)),0,IF(NH28=0,-(CH27+$C$15)/($C$14-$C$15)*$C$12,($C$11*T28-AP28)/($C$11*T28)*$C$12*T28))</f>
        <v>1.564315350909514</v>
      </c>
      <c r="BM28" s="2">
        <f>IF(OR(KU27=1,AND($C$39=Motors!$C$31,PA27=1)),0,IF(NI28=0,-(CI27+$C$15)/($C$14-$C$15)*$C$12,($C$11*U28-AQ28)/($C$11*U28)*$C$12*U28))</f>
        <v>1.3793991712821201</v>
      </c>
      <c r="BN28" s="2">
        <f>IF(OR(KV27=1,AND($C$39=Motors!$C$31,PB27=1)),0,IF(NJ28=0,-(CJ27+$C$15)/($C$14-$C$15)*$C$12,($C$11*V28-AR28)/($C$11*V28)*$C$12*V28))</f>
        <v>1.1379208823309892</v>
      </c>
      <c r="BO28" s="2">
        <f>IF(OR(KW27=1,AND($C$39=Motors!$C$31,PC27=1)),0,IF(NK28=0,-(CK27+$C$15)/($C$14-$C$15)*$C$12,($C$11*W28-AS28)/($C$11*W28)*$C$12*W28))</f>
        <v>0.85713376825076015</v>
      </c>
      <c r="BP28" s="2">
        <f>IF(OR(KX27=1,AND($C$39=Motors!$C$31,PD27=1)),0,IF(NL28=0,-(CL27+$C$15)/($C$14-$C$15)*$C$12,($C$11*X28-AT28)/($C$11*X28)*$C$12*X28))</f>
        <v>0.67204641820498012</v>
      </c>
      <c r="BQ28" s="2">
        <f>IF(OR(KY27=1,AND($C$39=Motors!$C$31,PE27=1)),0,IF(NM28=0,-(CM27+$C$15)/($C$14-$C$15)*$C$12,($C$11*Y28-AU28)/($C$11*Y28)*$C$12*Y28))</f>
        <v>0.54446814009556788</v>
      </c>
      <c r="BR28" s="2">
        <f>IF(OR(KZ27=1,AND($C$39=Motors!$C$31,PF27=1)),0,IF(NN28=0,-(CN27+$C$15)/($C$14-$C$15)*$C$12,($C$11*Z28-AV28)/($C$11*Z28)*$C$12*Z28))</f>
        <v>0.47793070034324531</v>
      </c>
      <c r="BS28" s="2">
        <f>IF(OR(LA27=1,AND($C$39=Motors!$C$31,PG27=1)),0,IF(NO28=0,-(CO27+$C$15)/($C$14-$C$15)*$C$12,($C$11*AA28-AW28)/($C$11*AA28)*$C$12*AA28))</f>
        <v>0.44013162666911498</v>
      </c>
      <c r="BT28" s="2">
        <f>IF(OR(LB27=1,AND($C$39=Motors!$C$31,PH27=1)),0,IF(NP28=0,-(CP27+$C$15)/($C$14-$C$15)*$C$12,($C$11*AB28-AX28)/($C$11*AB28)*$C$12*AB28))</f>
        <v>0.42346587029811938</v>
      </c>
      <c r="BU28" s="2">
        <f>IF(OR(LC27=1,AND($C$39=Motors!$C$31,PI27=1)),0,IF(NQ28=0,-(CQ27+$C$15)/($C$14-$C$15)*$C$12,($C$11*AC28-AY28)/($C$11*AC28)*$C$12*AC28))</f>
        <v>0.41762895760871771</v>
      </c>
      <c r="BV28" s="2">
        <f>IF(OR(LD27=1,AND($C$39=Motors!$C$31,PJ27=1)),0,IF(NR28=0,-(CR27+$C$15)/($C$14-$C$15)*$C$12,($C$11*AD28-AZ28)/($C$11*AD28)*$C$12*AD28))</f>
        <v>1.2517745285792967</v>
      </c>
      <c r="BW28" s="2">
        <f>IF(OR(LE27=1,AND($C$39=Motors!$C$31,PK27=1)),0,IF(NS28=0,-(CS27+$C$15)/($C$14-$C$15)*$C$12,($C$11*AE28-BA28)/($C$11*AE28)*$C$12*AE28))</f>
        <v>1.0369390352677421</v>
      </c>
      <c r="BX28" s="2">
        <f>IF(OR(LF27=1,AND($C$39=Motors!$C$31,PL27=1)),0,IF(NT28=0,-(CT27+$C$15)/($C$14-$C$15)*$C$12,($C$11*AF28-BB28)/($C$11*AF28)*$C$12*AF28))</f>
        <v>0.83209873530688105</v>
      </c>
      <c r="BY28" s="2">
        <f>IF(OR(LG27=1,AND($C$39=Motors!$C$31,PM27=1)),0,IF(NU28=0,-(CU27+$C$15)/($C$14-$C$15)*$C$12,($C$11*AG28-BC28)/($C$11*AG28)*$C$12*AG28))</f>
        <v>0.64106659659466136</v>
      </c>
      <c r="BZ28" s="2">
        <f>IF(OR(LH27=1,AND($C$39=Motors!$C$31,PN27=1)),0,IF(NV28=0,-(CV27+$C$15)/($C$14-$C$15)*$C$12,($C$11*AH28-BD28)/($C$11*AH28)*$C$12*AH28))</f>
        <v>0.58058025917997746</v>
      </c>
      <c r="CA28" s="2">
        <f>IF(OR(LI27=1,AND($C$39=Motors!$C$31,PO27=1)),0,IF(NW28=0,-(CW27+$C$15)/($C$14-$C$15)*$C$12,($C$11*AI28-BE28)/($C$11*AI28)*$C$12*AI28))</f>
        <v>0.54884117511314823</v>
      </c>
      <c r="CB28" s="2">
        <f>IF(OR(LJ27=1,AND($C$39=Motors!$C$31,PP27=1)),0,IF(NX28=0,-(CX27+$C$15)/($C$14-$C$15)*$C$12,($C$11*AJ28-BF28)/($C$11*AJ28)*$C$12*AJ28))</f>
        <v>0.54994000671954224</v>
      </c>
      <c r="CC28" s="2">
        <f>IF(OR(LK27=1,AND($C$39=Motors!$C$31,PQ27=1)),0,IF(NY28=0,-(CY27+$C$15)/($C$14-$C$15)*$C$12,($C$11*AK28-BG28)/($C$11*AK28)*$C$12*AK28))</f>
        <v>0.54982765733366723</v>
      </c>
      <c r="CD28" s="2">
        <f>IF(OR(LL27=1,AND($C$39=Motors!$C$31,PR27=1)),0,IF(NZ28=0,-(CZ27+$C$15)/($C$14-$C$15)*$C$12,($C$11*AL28-BH28)/($C$11*AL28)*$C$12*AL28))</f>
        <v>0.54981993384405103</v>
      </c>
      <c r="CE28" s="2">
        <f>IF(OR(LM27=1,AND($C$39=Motors!$C$31,PS27=1)),0,IF(OA28=0,-(DA27+$C$15)/($C$14-$C$15)*$C$12,($C$11*AM28-BI28)/($C$11*AM28)*$C$12*AM28))</f>
        <v>0.5498239972781841</v>
      </c>
      <c r="CF28" s="61">
        <f t="shared" si="64"/>
        <v>0.80000000000000016</v>
      </c>
      <c r="CG28" s="57">
        <f>IF(AND(KS27=1,OY27=1),0,ABS(BK28/$C$12*($C$14-$C$15)+$C$15) *'Drive Train'!$AA$48 + CG27*(1-'Drive Train'!$AA$48))</f>
        <v>32.503561694776856</v>
      </c>
      <c r="CH28" s="57">
        <f>IF(AND(KT27=1,OZ27=1),0,ABS(BL28/$C$12*($C$14-$C$15)+$C$15) *'Drive Train'!$AA$48 + CH27*(1-'Drive Train'!$AA$48))</f>
        <v>87.554973006744788</v>
      </c>
      <c r="CI28" s="57">
        <f>IF(AND(KU27=1,PA27=1),0,ABS(BM28/$C$12*($C$14-$C$15)+$C$15) *'Drive Train'!$AA$48 + CI27*(1-'Drive Train'!$AA$48))</f>
        <v>77.530201421665311</v>
      </c>
      <c r="CJ28" s="57">
        <f>IF(AND(KV27=1,PB27=1),0,ABS(BN28/$C$12*($C$14-$C$15)+$C$15) *'Drive Train'!$AA$48 + CJ27*(1-'Drive Train'!$AA$48))</f>
        <v>64.439055506966298</v>
      </c>
      <c r="CK28" s="57">
        <f>IF(AND(KW27=1,PC27=1),0,ABS(BO28/$C$12*($C$14-$C$15)+$C$15) *'Drive Train'!$AA$48 + CK27*(1-'Drive Train'!$AA$48))</f>
        <v>49.216879230342876</v>
      </c>
      <c r="CL28" s="57">
        <f>IF(AND(KX27=1,PD27=1),0,ABS(BP28/$C$12*($C$14-$C$15)+$C$15) *'Drive Train'!$AA$48 + CL27*(1-'Drive Train'!$AA$48))</f>
        <v>39.182828065997271</v>
      </c>
      <c r="CM28" s="57">
        <f>IF(AND(KY27=1,PE27=1),0,ABS(BQ28/$C$12*($C$14-$C$15)+$C$15) *'Drive Train'!$AA$48 + CM27*(1-'Drive Train'!$AA$48))</f>
        <v>32.266488458280556</v>
      </c>
      <c r="CN28" s="57">
        <f>IF(AND(KZ27=1,PF27=1),0,ABS(BR28/$C$12*($C$14-$C$15)+$C$15) *'Drive Train'!$AA$48 + CN27*(1-'Drive Train'!$AA$48))</f>
        <v>28.659326355337097</v>
      </c>
      <c r="CO28" s="57">
        <f>IF(AND(LA27=1,PG27=1),0,ABS(BS28/$C$12*($C$14-$C$15)+$C$15) *'Drive Train'!$AA$48 + CO27*(1-'Drive Train'!$AA$48))</f>
        <v>26.610143420267352</v>
      </c>
      <c r="CP28" s="57">
        <f>IF(AND(LB27=1,PH27=1),0,ABS(BT28/$C$12*($C$14-$C$15)+$C$15) *'Drive Train'!$AA$48 + CP27*(1-'Drive Train'!$AA$48))</f>
        <v>25.706650814869271</v>
      </c>
      <c r="CQ28" s="57">
        <f>IF(AND(LC27=1,PI27=1),0,ABS(BU28/$C$12*($C$14-$C$15)+$C$15) *'Drive Train'!$AA$48 + CQ27*(1-'Drive Train'!$AA$48))</f>
        <v>25.390217084780268</v>
      </c>
      <c r="CR28" s="57">
        <f>IF(AND(LD27=1,PJ27=1),0,ABS(BV28/$C$12*($C$14-$C$15)+$C$15) *'Drive Train'!$AA$48 + CR27*(1-'Drive Train'!$AA$48))</f>
        <v>70.611348272626699</v>
      </c>
      <c r="CS28" s="57">
        <f>IF(AND(LE27=1,PK27=1),0,ABS(BW28/$C$12*($C$14-$C$15)+$C$15) *'Drive Train'!$AA$48 + CS27*(1-'Drive Train'!$AA$48))</f>
        <v>58.964575377167456</v>
      </c>
      <c r="CT28" s="57">
        <f>IF(AND(LF27=1,PL27=1),0,ABS(BX28/$C$12*($C$14-$C$15)+$C$15) *'Drive Train'!$AA$48 + CT27*(1-'Drive Train'!$AA$48))</f>
        <v>47.85966707404031</v>
      </c>
      <c r="CU28" s="57">
        <f>IF(AND(LG27=1,PM27=1),0,ABS(BY28/$C$12*($C$14-$C$15)+$C$15) *'Drive Train'!$AA$48 + CU27*(1-'Drive Train'!$AA$48))</f>
        <v>37.503333951335456</v>
      </c>
      <c r="CV28" s="57">
        <f>IF(AND(LH27=1,PN27=1),0,ABS(BZ28/$C$12*($C$14-$C$15)+$C$15) *'Drive Train'!$AA$48 + CV27*(1-'Drive Train'!$AA$48))</f>
        <v>34.224217338489183</v>
      </c>
      <c r="CW28" s="57">
        <f>IF(AND(LI27=1,PO27=1),0,ABS(CA28/$C$12*($C$14-$C$15)+$C$15) *'Drive Train'!$AA$48 + CW27*(1-'Drive Train'!$AA$48))</f>
        <v>32.503561694776856</v>
      </c>
      <c r="CX28" s="57">
        <f>IF(AND(LJ27=1,PP27=1),0,ABS(CB28/$C$12*($C$14-$C$15)+$C$15) *'Drive Train'!$AA$48 + CX27*(1-'Drive Train'!$AA$48))</f>
        <v>32.563132122236269</v>
      </c>
      <c r="CY28" s="57">
        <f>IF(AND(LK27=1,PQ27=1),0,ABS(CC28/$C$12*($C$14-$C$15)+$C$15) *'Drive Train'!$AA$48 + CY27*(1-'Drive Train'!$AA$48))</f>
        <v>32.557041379212102</v>
      </c>
      <c r="CZ28" s="57">
        <f>IF(AND(LL27=1,PR27=1),0,ABS(CD28/$C$12*($C$14-$C$15)+$C$15) *'Drive Train'!$AA$48 + CZ27*(1-'Drive Train'!$AA$48))</f>
        <v>32.556622669397754</v>
      </c>
      <c r="DA28" s="57">
        <f>IF(AND(LM27=1,PS27=1),0,ABS(CE28/$C$12*($C$14-$C$15)+$C$15) *'Drive Train'!$AA$48 + DA27*(1-'Drive Train'!$AA$48))</f>
        <v>32.556842958390945</v>
      </c>
      <c r="DB28" s="61">
        <f t="shared" si="115"/>
        <v>0.80000000000000016</v>
      </c>
      <c r="DC28" s="57">
        <f t="shared" si="65"/>
        <v>32.503561694776856</v>
      </c>
      <c r="DD28" s="57">
        <f t="shared" si="66"/>
        <v>50</v>
      </c>
      <c r="DE28" s="57">
        <f t="shared" si="67"/>
        <v>50</v>
      </c>
      <c r="DF28" s="57">
        <f t="shared" si="68"/>
        <v>50</v>
      </c>
      <c r="DG28" s="57">
        <f t="shared" si="69"/>
        <v>49.216879230342876</v>
      </c>
      <c r="DH28" s="57">
        <f t="shared" si="70"/>
        <v>39.182828065997271</v>
      </c>
      <c r="DI28" s="57">
        <f t="shared" si="71"/>
        <v>32.266488458280556</v>
      </c>
      <c r="DJ28" s="57">
        <f t="shared" si="72"/>
        <v>28.659326355337097</v>
      </c>
      <c r="DK28" s="57">
        <f t="shared" si="73"/>
        <v>26.610143420267352</v>
      </c>
      <c r="DL28" s="57">
        <f t="shared" si="74"/>
        <v>25.706650814869271</v>
      </c>
      <c r="DM28" s="57">
        <f t="shared" si="75"/>
        <v>25.390217084780268</v>
      </c>
      <c r="DN28" s="57">
        <f t="shared" si="76"/>
        <v>25</v>
      </c>
      <c r="DO28" s="57">
        <f t="shared" si="77"/>
        <v>30</v>
      </c>
      <c r="DP28" s="57">
        <f t="shared" si="78"/>
        <v>35</v>
      </c>
      <c r="DQ28" s="57">
        <f t="shared" si="79"/>
        <v>37.503333951335456</v>
      </c>
      <c r="DR28" s="57">
        <f t="shared" si="80"/>
        <v>34.224217338489183</v>
      </c>
      <c r="DS28" s="57">
        <f t="shared" si="81"/>
        <v>32.503561694776856</v>
      </c>
      <c r="DT28" s="57">
        <f t="shared" si="82"/>
        <v>32.563132122236269</v>
      </c>
      <c r="DU28" s="57">
        <f t="shared" si="83"/>
        <v>32.557041379212102</v>
      </c>
      <c r="DV28" s="57">
        <f t="shared" si="84"/>
        <v>32.556622669397754</v>
      </c>
      <c r="DW28" s="57">
        <f t="shared" si="85"/>
        <v>32.556842958390945</v>
      </c>
      <c r="DX28" s="61">
        <f t="shared" si="116"/>
        <v>0.80000000000000016</v>
      </c>
      <c r="DY28" s="2">
        <f>IF(OY28=0,($C$23/0.4536*IF(ISNA(MK27),'Drive Train'!$F$16,'Drive Train'!$F$17)*4.448*$C$24/$C$26*$C$25*S$6)*SIGN(BK28),BK28)</f>
        <v>0.89350858180984372</v>
      </c>
      <c r="DZ28" s="2">
        <f>IF(OZ28=0,($C$23/0.4536*IF(ISNA(ML27),'Drive Train'!$F$16,'Drive Train'!$F$17)*4.448*$C$24/$C$26*$C$25*T$6)*SIGN(BL28),BL28)</f>
        <v>3.1911020778922987</v>
      </c>
      <c r="EA28" s="2">
        <f>IF(PA28=0,($C$23/0.4536*IF(ISNA(MM27),'Drive Train'!$F$16,'Drive Train'!$F$17)*4.448*$C$24/$C$26*$C$25*U$6)*SIGN(BM28),BM28)</f>
        <v>2.1014574659290748</v>
      </c>
      <c r="EB28" s="2">
        <f>IF(PB28=0,($C$23/0.4536*IF(ISNA(MN27),'Drive Train'!$F$16,'Drive Train'!$F$17)*4.448*$C$24/$C$26*$C$25*V$6)*SIGN(BN28),BN28)</f>
        <v>1.5665410200562195</v>
      </c>
      <c r="EC28" s="2">
        <f>IF(PC28=0,($C$23/0.4536*IF(ISNA(MO27),'Drive Train'!$F$16,'Drive Train'!$F$17)*4.448*$C$24/$C$26*$C$25*W$6)*SIGN(BO28),BO28)</f>
        <v>1.248692117436117</v>
      </c>
      <c r="ED28" s="2">
        <f>IF(PD28=0,($C$23/0.4536*IF(ISNA(MP27),'Drive Train'!$F$16,'Drive Train'!$F$17)*4.448*$C$24/$C$26*$C$25*X$6)*SIGN(BP28),BP28)</f>
        <v>1.0380693506396637</v>
      </c>
      <c r="EE28" s="2">
        <f>IF(PE28=0,($C$23/0.4536*IF(ISNA(MQ27),'Drive Train'!$F$16,'Drive Train'!$F$17)*4.448*$C$24/$C$26*$C$25*Y$6)*SIGN(BQ28),BQ28)</f>
        <v>0.88824490827929981</v>
      </c>
      <c r="EF28" s="2">
        <f>IF(PF28=0,($C$23/0.4536*IF(ISNA(MR27),'Drive Train'!$F$16,'Drive Train'!$F$17)*4.448*$C$24/$C$26*$C$25*Z$6)*SIGN(BR28),BR28)</f>
        <v>0.77621401894677544</v>
      </c>
      <c r="EG28" s="2">
        <f>IF(PG28=0,($C$23/0.4536*IF(ISNA(MS27),'Drive Train'!$F$16,'Drive Train'!$F$17)*4.448*$C$24/$C$26*$C$25*AA$6)*SIGN(BS28),BS28)</f>
        <v>0.68927804882473664</v>
      </c>
      <c r="EH28" s="2">
        <f>IF(PH28=0,($C$23/0.4536*IF(ISNA(MT27),'Drive Train'!$F$16,'Drive Train'!$F$17)*4.448*$C$24/$C$26*$C$25*AB$6)*SIGN(BT28),BT28)</f>
        <v>0.61985436045389986</v>
      </c>
      <c r="EI28" s="2">
        <f>IF(PI28=0,($C$23/0.4536*IF(ISNA(MU27),'Drive Train'!$F$16,'Drive Train'!$F$17)*4.448*$C$24/$C$26*$C$25*AC$6)*SIGN(BU28),BU28)</f>
        <v>0.56313566080452337</v>
      </c>
      <c r="EJ28" s="2">
        <f>IF(PJ28=0,($C$23/0.4536*IF(ISNA(MV27),'Drive Train'!$F$16,'Drive Train'!$F$17)*4.448*$C$24/$C$26*$C$25*AD$6)*SIGN(BV28),BV28)</f>
        <v>0.89350858180984372</v>
      </c>
      <c r="EK28" s="2">
        <f>IF(PK28=0,($C$23/0.4536*IF(ISNA(MW27),'Drive Train'!$F$16,'Drive Train'!$F$17)*4.448*$C$24/$C$26*$C$25*AE$6)*SIGN(BW28),BW28)</f>
        <v>0.89350858180984372</v>
      </c>
      <c r="EL28" s="2">
        <f>IF(PL28=0,($C$23/0.4536*IF(ISNA(MX27),'Drive Train'!$F$16,'Drive Train'!$F$17)*4.448*$C$24/$C$26*$C$25*AF$6)*SIGN(BX28),BX28)</f>
        <v>0.89350858180984372</v>
      </c>
      <c r="EM28" s="2">
        <f>IF(PM28=0,($C$23/0.4536*IF(ISNA(MY27),'Drive Train'!$F$16,'Drive Train'!$F$17)*4.448*$C$24/$C$26*$C$25*AG$6)*SIGN(BY28),BY28)</f>
        <v>0.89350858180984372</v>
      </c>
      <c r="EN28" s="2">
        <f>IF(PN28=0,($C$23/0.4536*IF(ISNA(MZ27),'Drive Train'!$F$16,'Drive Train'!$F$17)*4.448*$C$24/$C$26*$C$25*AH$6)*SIGN(BZ28),BZ28)</f>
        <v>0.89350858180984372</v>
      </c>
      <c r="EO28" s="2">
        <f>IF(PO28=0,($C$23/0.4536*IF(ISNA(NA27),'Drive Train'!$F$16,'Drive Train'!$F$17)*4.448*$C$24/$C$26*$C$25*AI$6)*SIGN(CA28),CA28)</f>
        <v>0.89350858180984372</v>
      </c>
      <c r="EP28" s="2">
        <f>IF(PP28=0,($C$23/0.4536*IF(ISNA(NB27),'Drive Train'!$F$16,'Drive Train'!$F$17)*4.448*$C$24/$C$26*$C$25*AJ$6)*SIGN(CB28),CB28)</f>
        <v>0.89350858180984372</v>
      </c>
      <c r="EQ28" s="2">
        <f>IF(PQ28=0,($C$23/0.4536*IF(ISNA(NC27),'Drive Train'!$F$16,'Drive Train'!$F$17)*4.448*$C$24/$C$26*$C$25*AK$6)*SIGN(CC28),CC28)</f>
        <v>0.89350858180984372</v>
      </c>
      <c r="ER28" s="2">
        <f>IF(PR28=0,($C$23/0.4536*IF(ISNA(ND27),'Drive Train'!$F$16,'Drive Train'!$F$17)*4.448*$C$24/$C$26*$C$25*AL$6)*SIGN(CD28),CD28)</f>
        <v>0.89350858180984372</v>
      </c>
      <c r="ES28" s="2">
        <f>IF(PS28=0,($C$23/0.4536*IF(ISNA(NE27),'Drive Train'!$F$16,'Drive Train'!$F$17)*4.448*$C$24/$C$26*$C$25*AM$6)*SIGN(CE28),CE28)</f>
        <v>0.89350858180984372</v>
      </c>
      <c r="ET28" s="61">
        <f t="shared" si="87"/>
        <v>0.80000000000000016</v>
      </c>
      <c r="EU28" s="260">
        <f>MAX(MIN(IF(AND(OY27=1,NG28&lt;0),-1,1)*(DC28-$C$15)/($C$14-$C$15)*$C$12-$C$33*LO28/AO$6 -  OY27*$C$33,DY27),MAX(EU$8:EU27)*-1)</f>
        <v>0.1753299915724072</v>
      </c>
      <c r="EV28" s="260">
        <f>MAX(MIN(IF(AND(OZ27=1,NH28&lt;0),-1,1)*(DD28-$C$15)/($C$14-$C$15)*$C$12-$C$33*LP28/AP$6 -  OZ27*$C$33,DZ27),MAX(EV$8:EV27)*-1)</f>
        <v>0.82733961479584206</v>
      </c>
      <c r="EW28" s="260">
        <f>MAX(MIN(IF(AND(PA27=1,NI28&lt;0),-1,1)*(DE28-$C$15)/($C$14-$C$15)*$C$12-$C$33*LQ28/AQ$6 -  PA27*$C$33,EA27),MAX(EW$8:EW27)*-1)</f>
        <v>0.77276378846532612</v>
      </c>
      <c r="EX28" s="260">
        <f>MAX(MIN(IF(AND(PB27=1,NJ28&lt;0),-1,1)*(DF28-$C$15)/($C$14-$C$15)*$C$12-$C$33*LR28/AR$6 -  PB27*$C$33,EB27),MAX(EX$8:EX27)*-1)</f>
        <v>0.70149432363568009</v>
      </c>
      <c r="EY28" s="260">
        <f>MAX(MIN(IF(AND(PC27=1,NK28&lt;0),-1,1)*(DG28-$C$15)/($C$14-$C$15)*$C$12-$C$33*LS28/AS$6 -  PC27*$C$33,EC27),MAX(EY$8:EY27)*-1)</f>
        <v>0.60417793677561726</v>
      </c>
      <c r="EZ28" s="260">
        <f>MAX(MIN(IF(AND(PD27=1,NL28&lt;0),-1,1)*(DH28-$C$15)/($C$14-$C$15)*$C$12-$C$33*LT28/AT$6 -  PD27*$C$33,ED27),MAX(EZ$8:EZ27)*-1)</f>
        <v>0.34558150110106889</v>
      </c>
      <c r="FA28" s="260">
        <f>MAX(MIN(IF(AND(PE27=1,NM28&lt;0),-1,1)*(DI28-$C$15)/($C$14-$C$15)*$C$12-$C$33*LU28/AU$6 -  PE27*$C$33,EE27),MAX(FA$8:FA27)*-1)</f>
        <v>0.169451748625433</v>
      </c>
      <c r="FB28" s="260">
        <f>MAX(MIN(IF(AND(PF27=1,NN28&lt;0),-1,1)*(DJ28-$C$15)/($C$14-$C$15)*$C$12-$C$33*LV28/AV$6 -  PF27*$C$33,EF27),MAX(FB$8:FB27)*-1)</f>
        <v>8.1217044099562707E-2</v>
      </c>
      <c r="FC28" s="260">
        <f>MAX(MIN(IF(AND(PG27=1,NO28&lt;0),-1,1)*(DK28-$C$15)/($C$14-$C$15)*$C$12-$C$33*LW28/AW$6 -  PG27*$C$33,EG27),MAX(FC$8:FC27)*-1)</f>
        <v>3.1852858403060569E-2</v>
      </c>
      <c r="FD28" s="260">
        <f>MAX(MIN(IF(AND(PH27=1,NP28&lt;0),-1,1)*(DL28-$C$15)/($C$14-$C$15)*$C$12-$C$33*LX28/AX$6 -  PH27*$C$33,EH27),MAX(FD$8:FD27)*-1)</f>
        <v>1.0200384790955308E-2</v>
      </c>
      <c r="FE28" s="260">
        <f>MAX(MIN(IF(AND(PI27=1,NQ28&lt;0),-1,1)*(DM28-$C$15)/($C$14-$C$15)*$C$12-$C$33*LY28/AY$6 -  PI27*$C$33,EI27),MAX(FE$8:FE27)*-1)</f>
        <v>2.6062413712875654E-3</v>
      </c>
      <c r="FF28" s="260">
        <f>MAX(MIN(IF(AND(PJ27=1,NR28&lt;0),-1,1)*(DN28-$C$15)/($C$14-$C$15)*$C$12-$C$33*LZ28/AZ$6 -  PJ27*$C$33,EJ27),MAX(FF$8:FF27)*-1)</f>
        <v>0.20889333627957563</v>
      </c>
      <c r="FG28" s="260">
        <f>MAX(MIN(IF(AND(PK27=1,NS28&lt;0),-1,1)*(DO28-$C$15)/($C$14-$C$15)*$C$12-$C$33*MA28/BA$6 -  PK27*$C$33,EK27),MAX(FG$8:FG27)*-1)</f>
        <v>0.255834604179078</v>
      </c>
      <c r="FH28" s="260">
        <f>MAX(MIN(IF(AND(PL27=1,NT28&lt;0),-1,1)*(DP28-$C$15)/($C$14-$C$15)*$C$12-$C$33*MB28/BB$6 -  PL27*$C$33,EL27),MAX(FH$8:FH27)*-1)</f>
        <v>0.30277587207858048</v>
      </c>
      <c r="FI28" s="260">
        <f>MAX(MIN(IF(AND(PM27=1,NU28&lt;0),-1,1)*(DQ28-$C$15)/($C$14-$C$15)*$C$12-$C$33*MC28/BC$6 -  PM27*$C$33,EM27),MAX(FI$8:FI27)*-1)</f>
        <v>0.30392239490907785</v>
      </c>
      <c r="FJ28" s="260">
        <f>MAX(MIN(IF(AND(PN27=1,NV28&lt;0),-1,1)*(DR28-$C$15)/($C$14-$C$15)*$C$12-$C$33*MD28/BD$6 -  PN27*$C$33,EN27),MAX(FJ$8:FJ27)*-1)</f>
        <v>0.21849792686204733</v>
      </c>
      <c r="FK28" s="260">
        <f>MAX(MIN(IF(AND(PO27=1,NW28&lt;0),-1,1)*(DS28-$C$15)/($C$14-$C$15)*$C$12-$C$33*ME28/BE$6 -  PO27*$C$33,EO27),MAX(FK$8:FK27)*-1)</f>
        <v>0.1753299915724072</v>
      </c>
      <c r="FL28" s="260">
        <f>MAX(MIN(IF(AND(PP27=1,NX28&lt;0),-1,1)*(DT28-$C$15)/($C$14-$C$15)*$C$12-$C$33*MF28/BF$6 -  PP27*$C$33,EP27),MAX(FL$8:FL27)*-1)</f>
        <v>0.17681547295985878</v>
      </c>
      <c r="FM28" s="260">
        <f>MAX(MIN(IF(AND(PQ27=1,NY28&lt;0),-1,1)*(DU28-$C$15)/($C$14-$C$15)*$C$12-$C$33*MG28/BG$6 -  PQ27*$C$33,EQ27),MAX(FM$8:FM27)*-1)</f>
        <v>0.17666339377479262</v>
      </c>
      <c r="FN28" s="260">
        <f>MAX(MIN(IF(AND(PR27=1,NZ28&lt;0),-1,1)*(DV28-$C$15)/($C$14-$C$15)*$C$12-$C$33*MH28/BH$6 -  PR27*$C$33,ER27),MAX(FN$8:FN27)*-1)</f>
        <v>0.1766529393827706</v>
      </c>
      <c r="FO28" s="260">
        <f>MAX(MIN(IF(AND(PS27=1,OA28&lt;0),-1,1)*(DW28-$C$15)/($C$14-$C$15)*$C$12-$C$33*MI28/BI$6 -  PS27*$C$33,ES27),MAX(FO$8:FO27)*-1)</f>
        <v>0.1766584395768781</v>
      </c>
      <c r="FP28" s="61">
        <f t="shared" si="117"/>
        <v>0.80000000000000016</v>
      </c>
      <c r="FQ28" s="261">
        <f>IF(AND(KS28=1,OY28=1),0,MIN((ABS(($C$14-$C$15)*EU28/$C$12/$C$25)+$C$15)/$C$25,DC28))</f>
        <v>18.707386715734192</v>
      </c>
      <c r="FR28" s="261">
        <f>IF(AND(KT28=1,OZ28=1),0,MIN((ABS(($C$14-$C$15)*EV28/$C$12/$C$25)+$C$15)/$C$25,DD28))</f>
        <v>50</v>
      </c>
      <c r="FS28" s="261">
        <f>IF(AND(KU28=1,PA28=1),0,MIN((ABS(($C$14-$C$15)*EW28/$C$12/$C$25)+$C$15)/$C$25,DE28))</f>
        <v>50</v>
      </c>
      <c r="FT28" s="261">
        <f>IF(AND(KV28=1,PB28=1),0,MIN((ABS(($C$14-$C$15)*EX28/$C$12/$C$25)+$C$15)/$C$25,DF28))</f>
        <v>50</v>
      </c>
      <c r="FU28" s="261">
        <f>IF(AND(KW28=1,PC28=1),0,MIN((ABS(($C$14-$C$15)*EY28/$C$12/$C$25)+$C$15)/$C$25,DG28))</f>
        <v>49.216879230342876</v>
      </c>
      <c r="FV28" s="261">
        <f>IF(AND(KX28=1,PD28=1),0,MIN((ABS(($C$14-$C$15)*EZ28/$C$12/$C$25)+$C$15)/$C$25,DH28))</f>
        <v>33.493643159819882</v>
      </c>
      <c r="FW28" s="261">
        <f>IF(AND(KY28=1,PE28=1),0,MIN((ABS(($C$14-$C$15)*FA28/$C$12/$C$25)+$C$15)/$C$25,DI28))</f>
        <v>18.196864325094445</v>
      </c>
      <c r="FX28" s="261">
        <f>IF(AND(KZ28=1,PF28=1),0,MIN((ABS(($C$14-$C$15)*FB28/$C$12/$C$25)+$C$15)/$C$25,DJ28))</f>
        <v>10.533725407856192</v>
      </c>
      <c r="FY28" s="261">
        <f>IF(AND(LA28=1,PG28=1),0,MIN((ABS(($C$14-$C$15)*FC28/$C$12/$C$25)+$C$15)/$C$25,DK28))</f>
        <v>6.2464711515932398</v>
      </c>
      <c r="FZ28" s="261">
        <f>IF(AND(LB28=1,PH28=1),0,MIN((ABS(($C$14-$C$15)*FD28/$C$12/$C$25)+$C$15)/$C$25,DL28))</f>
        <v>4.365964903139167</v>
      </c>
      <c r="GA28" s="261">
        <f>IF(AND(LC28=1,PI28=1),0,MIN((ABS(($C$14-$C$15)*FE28/$C$12/$C$25)+$C$15)/$C$25,DM28))</f>
        <v>3.7064174348832717</v>
      </c>
      <c r="GB28" s="261">
        <f>IF(AND(LD28=1,PJ28=1),0,MIN((ABS(($C$14-$C$15)*FF28/$C$12/$C$25)+$C$15)/$C$25,DN28))</f>
        <v>21.622346021148697</v>
      </c>
      <c r="GC28" s="261">
        <f>IF(AND(LE28=1,PK28=1),0,MIN((ABS(($C$14-$C$15)*FG28/$C$12/$C$25)+$C$15)/$C$25,DO28))</f>
        <v>25.699171107129622</v>
      </c>
      <c r="GD28" s="261">
        <f>IF(AND(LF28=1,PL28=1),0,MIN((ABS(($C$14-$C$15)*FH28/$C$12/$C$25)+$C$15)/$C$25,DP28))</f>
        <v>29.775996193110569</v>
      </c>
      <c r="GE28" s="261">
        <f>IF(AND(LG28=1,PM28=1),0,MIN((ABS(($C$14-$C$15)*FI28/$C$12/$C$25)+$C$15)/$C$25,DQ28))</f>
        <v>29.875571113988908</v>
      </c>
      <c r="GF28" s="261">
        <f>IF(AND(LH28=1,PN28=1),0,MIN((ABS(($C$14-$C$15)*FJ28/$C$12/$C$25)+$C$15)/$C$25,DR28))</f>
        <v>22.45649979626673</v>
      </c>
      <c r="GG28" s="261">
        <f>IF(AND(LI28=1,PO28=1),0,MIN((ABS(($C$14-$C$15)*FK28/$C$12/$C$25)+$C$15)/$C$25,DS28))</f>
        <v>18.707386715734192</v>
      </c>
      <c r="GH28" s="261">
        <f>IF(AND(LJ28=1,PP28=1),0,MIN((ABS(($C$14-$C$15)*FL28/$C$12/$C$25)+$C$15)/$C$25,DT28))</f>
        <v>18.836400013757711</v>
      </c>
      <c r="GI28" s="261">
        <f>IF(AND(LK28=1,PQ28=1),0,MIN((ABS(($C$14-$C$15)*FM28/$C$12/$C$25)+$C$15)/$C$25,DU28))</f>
        <v>18.823192014390063</v>
      </c>
      <c r="GJ28" s="261">
        <f>IF(AND(LL28=1,PR28=1),0,MIN((ABS(($C$14-$C$15)*FN28/$C$12/$C$25)+$C$15)/$C$25,DV28))</f>
        <v>18.822284055794967</v>
      </c>
      <c r="GK28" s="261">
        <f>IF(AND(LM28=1,PS28=1),0,MIN((ABS(($C$14-$C$15)*FO28/$C$12/$C$25)+$C$15)/$C$25,DW28))</f>
        <v>18.822761744837436</v>
      </c>
      <c r="GL28" s="61">
        <f t="shared" si="118"/>
        <v>0.80000000000000016</v>
      </c>
      <c r="GM28" s="57">
        <f>IF(AND(KS27=1,OY27=1),0,EU28*$C$26/S$6/$C$24/$C$23*3.39*$C$25)</f>
        <v>4.0717511299836371</v>
      </c>
      <c r="GN28" s="57">
        <f>IF(AND(KT27=1,OZ27=1),0,EV28*$C$26/T$6/$C$24/$C$23*3.39*$C$25)</f>
        <v>5.3798090944954966</v>
      </c>
      <c r="GO28" s="57">
        <f>IF(AND(KU27=1,PA27=1),0,EW28*$C$26/U$6/$C$24/$C$23*3.39*$C$25)</f>
        <v>7.6304456003545447</v>
      </c>
      <c r="GP28" s="57">
        <f>IF(AND(KV27=1,PB27=1),0,EX28*$C$26/V$6/$C$24/$C$23*3.39*$C$25)</f>
        <v>9.2919343228789408</v>
      </c>
      <c r="GQ28" s="57">
        <f>IF(AND(KW27=1,PC27=1),0,EY28*$C$26/W$6/$C$24/$C$23*3.39*$C$25)</f>
        <v>10.03998891535471</v>
      </c>
      <c r="GR28" s="57">
        <f>IF(AND(KX27=1,PD27=1),0,EZ28*$C$26/X$6/$C$24/$C$23*3.39*$C$25)</f>
        <v>6.9079289160787996</v>
      </c>
      <c r="GS28" s="57">
        <f>IF(AND(KY27=1,PE27=1),0,FA28*$C$26/Y$6/$C$24/$C$23*3.39*$C$25)</f>
        <v>3.9585585230920155</v>
      </c>
      <c r="GT28" s="57">
        <f>IF(AND(KZ27=1,PF27=1),0,FB28*$C$26/Z$6/$C$24/$C$23*3.39*$C$25)</f>
        <v>2.1711480499200211</v>
      </c>
      <c r="GU28" s="57">
        <f>IF(AND(LA27=1,PG27=1),0,FC28*$C$26/AA$6/$C$24/$C$23*3.39*$C$25)</f>
        <v>0.95890968460544923</v>
      </c>
      <c r="GV28" s="57">
        <f>IF(AND(LB27=1,PH27=1),0,FD28*$C$26/AB$6/$C$24/$C$23*3.39*$C$25)</f>
        <v>0.34146849160425735</v>
      </c>
      <c r="GW28" s="57">
        <f>IF(AND(LC27=1,PI27=1),0,FE28*$C$26/AC$6/$C$24/$C$23*3.39*$C$25)</f>
        <v>9.6034072455954231E-2</v>
      </c>
      <c r="GX28" s="57">
        <f>IF(AND(LD27=1,PJ27=1),0,FF28*$C$26/AD$6/$C$24/$C$23*3.39*$C$25)</f>
        <v>4.8512046935857622</v>
      </c>
      <c r="GY28" s="57">
        <f>IF(AND(LE27=1,PK27=1),0,FG28*$C$26/AE$6/$C$24/$C$23*3.39*$C$25)</f>
        <v>5.9413385543047941</v>
      </c>
      <c r="GZ28" s="57">
        <f>IF(AND(LF27=1,PL27=1),0,FH28*$C$26/AF$6/$C$24/$C$23*3.39*$C$25)</f>
        <v>7.0314724150238277</v>
      </c>
      <c r="HA28" s="57">
        <f>IF(AND(LG27=1,PM27=1),0,FI28*$C$26/AG$6/$C$24/$C$23*3.39*$C$25)</f>
        <v>7.0580985249595125</v>
      </c>
      <c r="HB28" s="57">
        <f>IF(AND(LH27=1,PN27=1),0,FJ28*$C$26/AH$6/$C$24/$C$23*3.39*$C$25)</f>
        <v>5.0742555373489013</v>
      </c>
      <c r="HC28" s="57">
        <f>IF(AND(LI27=1,PO27=1),0,FK28*$C$26/AI$6/$C$24/$C$23*3.39*$C$25)</f>
        <v>4.0717511299836371</v>
      </c>
      <c r="HD28" s="57">
        <f>IF(AND(LJ27=1,PP27=1),0,FL28*$C$26/AJ$6/$C$24/$C$23*3.39*$C$25)</f>
        <v>4.1062489957719199</v>
      </c>
      <c r="HE28" s="57">
        <f>IF(AND(LK27=1,PQ27=1),0,FM28*$C$26/AK$6/$C$24/$C$23*3.39*$C$25)</f>
        <v>4.1027172064409179</v>
      </c>
      <c r="HF28" s="57">
        <f>IF(AND(LL27=1,PR27=1),0,FN28*$C$26/AL$6/$C$24/$C$23*3.39*$C$25)</f>
        <v>4.1024744203542518</v>
      </c>
      <c r="HG28" s="57">
        <f>IF(AND(LM27=1,PS27=1),0,FO28*$C$26/AM$6/$C$24/$C$23*3.39*$C$25)</f>
        <v>4.1026021533300625</v>
      </c>
      <c r="HH28" s="61">
        <f t="shared" si="119"/>
        <v>0.80000000000000016</v>
      </c>
      <c r="HI28" s="57">
        <f t="shared" si="120"/>
        <v>4.0717511299836371</v>
      </c>
      <c r="HJ28" s="57">
        <f t="shared" si="121"/>
        <v>5.3798090944954966</v>
      </c>
      <c r="HK28" s="57">
        <f t="shared" si="122"/>
        <v>7.6304456003545447</v>
      </c>
      <c r="HL28" s="57">
        <f t="shared" si="123"/>
        <v>9.2919343228789408</v>
      </c>
      <c r="HM28" s="57">
        <f t="shared" si="124"/>
        <v>10.03998891535471</v>
      </c>
      <c r="HN28" s="57">
        <f t="shared" si="125"/>
        <v>6.9079289160787996</v>
      </c>
      <c r="HO28" s="57">
        <f t="shared" si="126"/>
        <v>3.9585585230920155</v>
      </c>
      <c r="HP28" s="57">
        <f t="shared" si="127"/>
        <v>2.1711480499200211</v>
      </c>
      <c r="HQ28" s="57">
        <f t="shared" si="128"/>
        <v>0.95890968460544923</v>
      </c>
      <c r="HR28" s="57">
        <f t="shared" si="129"/>
        <v>0.34146849160425735</v>
      </c>
      <c r="HS28" s="57">
        <f t="shared" si="130"/>
        <v>9.6034072455954231E-2</v>
      </c>
      <c r="HT28" s="57">
        <f t="shared" si="131"/>
        <v>4.8512046935857622</v>
      </c>
      <c r="HU28" s="57">
        <f t="shared" si="132"/>
        <v>5.9413385543047941</v>
      </c>
      <c r="HV28" s="57">
        <f t="shared" si="133"/>
        <v>7.0314724150238277</v>
      </c>
      <c r="HW28" s="57">
        <f t="shared" si="134"/>
        <v>7.0580985249595125</v>
      </c>
      <c r="HX28" s="57">
        <f t="shared" si="135"/>
        <v>5.0742555373489013</v>
      </c>
      <c r="HY28" s="57">
        <f t="shared" si="136"/>
        <v>4.0717511299836371</v>
      </c>
      <c r="HZ28" s="57">
        <f t="shared" si="137"/>
        <v>4.1062489957719199</v>
      </c>
      <c r="IA28" s="57">
        <f t="shared" si="138"/>
        <v>4.1027172064409179</v>
      </c>
      <c r="IB28" s="57">
        <f t="shared" si="139"/>
        <v>4.1024744203542518</v>
      </c>
      <c r="IC28" s="57">
        <f t="shared" si="140"/>
        <v>4.1026021533300625</v>
      </c>
      <c r="ID28" s="61">
        <f t="shared" si="141"/>
        <v>0.80000000000000016</v>
      </c>
      <c r="IE28" s="57">
        <f t="shared" si="142"/>
        <v>10.789345762131367</v>
      </c>
      <c r="IF28" s="57">
        <f t="shared" si="143"/>
        <v>8.82</v>
      </c>
      <c r="IG28" s="57">
        <f t="shared" si="144"/>
        <v>8.82</v>
      </c>
      <c r="IH28" s="57">
        <f t="shared" si="145"/>
        <v>8.82</v>
      </c>
      <c r="II28" s="57">
        <f t="shared" si="146"/>
        <v>8.82</v>
      </c>
      <c r="IJ28" s="57">
        <f t="shared" si="147"/>
        <v>9.7480186277356022</v>
      </c>
      <c r="IK28" s="57">
        <f t="shared" si="148"/>
        <v>10.826444470505415</v>
      </c>
      <c r="IL28" s="57">
        <f t="shared" si="149"/>
        <v>11.391378987580365</v>
      </c>
      <c r="IM28" s="57">
        <f t="shared" si="150"/>
        <v>11.732875185206122</v>
      </c>
      <c r="IN28" s="57">
        <f t="shared" si="151"/>
        <v>11.896106954006562</v>
      </c>
      <c r="IO28" s="57">
        <f t="shared" si="152"/>
        <v>11.958919375135244</v>
      </c>
      <c r="IP28" s="57">
        <f t="shared" si="153"/>
        <v>10.70503887285377</v>
      </c>
      <c r="IQ28" s="57">
        <f t="shared" si="154"/>
        <v>10.417783172726461</v>
      </c>
      <c r="IR28" s="57">
        <f t="shared" si="155"/>
        <v>10.130527472599152</v>
      </c>
      <c r="IS28" s="57">
        <f t="shared" si="156"/>
        <v>9.8869988241753557</v>
      </c>
      <c r="IT28" s="57">
        <f t="shared" si="157"/>
        <v>10.506480022786878</v>
      </c>
      <c r="IU28" s="57">
        <f t="shared" si="158"/>
        <v>10.789345762131367</v>
      </c>
      <c r="IV28" s="57">
        <f t="shared" si="159"/>
        <v>10.779471760547613</v>
      </c>
      <c r="IW28" s="57">
        <f t="shared" si="160"/>
        <v>10.780494680619041</v>
      </c>
      <c r="IX28" s="57">
        <f t="shared" si="161"/>
        <v>10.780564996941344</v>
      </c>
      <c r="IY28" s="57">
        <f t="shared" si="162"/>
        <v>10.78052800263055</v>
      </c>
      <c r="IZ28" s="61">
        <f t="shared" si="163"/>
        <v>0.80000000000000016</v>
      </c>
      <c r="JA28" s="261" t="e">
        <f t="shared" si="238"/>
        <v>#N/A</v>
      </c>
      <c r="JB28" s="261">
        <f t="shared" si="239"/>
        <v>6</v>
      </c>
      <c r="JC28" s="261">
        <f t="shared" si="240"/>
        <v>6</v>
      </c>
      <c r="JD28" s="261">
        <f t="shared" si="241"/>
        <v>6</v>
      </c>
      <c r="JE28" s="261" t="e">
        <f t="shared" si="242"/>
        <v>#N/A</v>
      </c>
      <c r="JF28" s="261" t="e">
        <f t="shared" si="243"/>
        <v>#N/A</v>
      </c>
      <c r="JG28" s="261" t="e">
        <f t="shared" si="244"/>
        <v>#N/A</v>
      </c>
      <c r="JH28" s="261" t="e">
        <f t="shared" si="245"/>
        <v>#N/A</v>
      </c>
      <c r="JI28" s="261" t="e">
        <f t="shared" si="246"/>
        <v>#N/A</v>
      </c>
      <c r="JJ28" s="261" t="e">
        <f t="shared" si="247"/>
        <v>#N/A</v>
      </c>
      <c r="JK28" s="261" t="e">
        <f t="shared" si="248"/>
        <v>#N/A</v>
      </c>
      <c r="JL28" s="261">
        <f t="shared" si="249"/>
        <v>6</v>
      </c>
      <c r="JM28" s="261">
        <f t="shared" si="250"/>
        <v>6</v>
      </c>
      <c r="JN28" s="261" t="e">
        <f t="shared" si="251"/>
        <v>#N/A</v>
      </c>
      <c r="JO28" s="261" t="e">
        <f t="shared" si="252"/>
        <v>#N/A</v>
      </c>
      <c r="JP28" s="261" t="e">
        <f t="shared" si="253"/>
        <v>#N/A</v>
      </c>
      <c r="JQ28" s="261" t="e">
        <f t="shared" si="254"/>
        <v>#N/A</v>
      </c>
      <c r="JR28" s="261" t="e">
        <f t="shared" si="255"/>
        <v>#N/A</v>
      </c>
      <c r="JS28" s="261" t="e">
        <f t="shared" si="256"/>
        <v>#N/A</v>
      </c>
      <c r="JT28" s="261" t="e">
        <f t="shared" si="257"/>
        <v>#N/A</v>
      </c>
      <c r="JU28" s="261" t="e">
        <f t="shared" si="258"/>
        <v>#N/A</v>
      </c>
      <c r="JV28" s="61">
        <f t="shared" si="165"/>
        <v>0.80000000000000016</v>
      </c>
      <c r="JW28" s="46">
        <f>IF(HI28&lt;=$C$42,1,0)</f>
        <v>0</v>
      </c>
      <c r="JX28" s="46">
        <f>IF(HJ28&lt;=$C$42,1,0)</f>
        <v>0</v>
      </c>
      <c r="JY28" s="46">
        <f>IF(HK28&lt;=$C$42,1,0)</f>
        <v>0</v>
      </c>
      <c r="JZ28" s="46">
        <f>IF(HL28&lt;=$C$42,1,0)</f>
        <v>0</v>
      </c>
      <c r="KA28" s="46">
        <f>IF(HM28&lt;=$C$42,1,0)</f>
        <v>0</v>
      </c>
      <c r="KB28" s="46">
        <f>IF(HN28&lt;=$C$42,1,0)</f>
        <v>0</v>
      </c>
      <c r="KC28" s="46">
        <f>IF(HO28&lt;=$C$42,1,0)</f>
        <v>0</v>
      </c>
      <c r="KD28" s="46">
        <f>IF(HP28&lt;=$C$42,1,0)</f>
        <v>0</v>
      </c>
      <c r="KE28" s="46">
        <f>IF(HQ28&lt;=$C$42,1,0)</f>
        <v>0</v>
      </c>
      <c r="KF28" s="46">
        <f>IF(HR28&lt;=$C$42,1,0)</f>
        <v>0</v>
      </c>
      <c r="KG28" s="46">
        <f>IF(HS28&lt;=$C$42,1,0)</f>
        <v>1</v>
      </c>
      <c r="KH28" s="46">
        <f>IF(HT28&lt;=$C$42,1,0)</f>
        <v>0</v>
      </c>
      <c r="KI28" s="46">
        <f>IF(HU28&lt;=$C$42,1,0)</f>
        <v>0</v>
      </c>
      <c r="KJ28" s="46">
        <f>IF(HV28&lt;=$C$42,1,0)</f>
        <v>0</v>
      </c>
      <c r="KK28" s="46">
        <f>IF(HW28&lt;=$C$42,1,0)</f>
        <v>0</v>
      </c>
      <c r="KL28" s="46">
        <f>IF(HX28&lt;=$C$42,1,0)</f>
        <v>0</v>
      </c>
      <c r="KM28" s="46">
        <f>IF(HY28&lt;=$C$42,1,0)</f>
        <v>0</v>
      </c>
      <c r="KN28" s="46">
        <f>IF(HZ28&lt;=$C$42,1,0)</f>
        <v>0</v>
      </c>
      <c r="KO28" s="46">
        <f>IF(IA28&lt;=$C$42,1,0)</f>
        <v>0</v>
      </c>
      <c r="KP28" s="46">
        <f>IF(IB28&lt;=$C$42,1,0)</f>
        <v>0</v>
      </c>
      <c r="KQ28" s="46">
        <f>IF(IC28&lt;=$C$42,1,0)</f>
        <v>0</v>
      </c>
      <c r="KR28" s="61">
        <f t="shared" si="166"/>
        <v>0.80000000000000016</v>
      </c>
      <c r="KS28" s="1">
        <f>IF(OR(KS27=1,AND(OY28=1,LO28&lt;=$C$43)),1,0)</f>
        <v>0</v>
      </c>
      <c r="KT28" s="1">
        <f>IF(OR(KT27=1,AND(OZ28=1,LP28&lt;=$C$43)),1,0)</f>
        <v>0</v>
      </c>
      <c r="KU28" s="1">
        <f>IF(OR(KU27=1,AND(PA28=1,LQ28&lt;=$C$43)),1,0)</f>
        <v>0</v>
      </c>
      <c r="KV28" s="1">
        <f>IF(OR(KV27=1,AND(PB28=1,LR28&lt;=$C$43)),1,0)</f>
        <v>0</v>
      </c>
      <c r="KW28" s="1">
        <f>IF(OR(KW27=1,AND(PC28=1,LS28&lt;=$C$43)),1,0)</f>
        <v>0</v>
      </c>
      <c r="KX28" s="1">
        <f>IF(OR(KX27=1,AND(PD28=1,LT28&lt;=$C$43)),1,0)</f>
        <v>0</v>
      </c>
      <c r="KY28" s="1">
        <f>IF(OR(KY27=1,AND(PE28=1,LU28&lt;=$C$43)),1,0)</f>
        <v>0</v>
      </c>
      <c r="KZ28" s="1">
        <f>IF(OR(KZ27=1,AND(PF28=1,LV28&lt;=$C$43)),1,0)</f>
        <v>0</v>
      </c>
      <c r="LA28" s="1">
        <f>IF(OR(LA27=1,AND(PG28=1,LW28&lt;=$C$43)),1,0)</f>
        <v>0</v>
      </c>
      <c r="LB28" s="1">
        <f>IF(OR(LB27=1,AND(PH28=1,LX28&lt;=$C$43)),1,0)</f>
        <v>0</v>
      </c>
      <c r="LC28" s="1">
        <f>IF(OR(LC27=1,AND(PI28=1,LY28&lt;=$C$43)),1,0)</f>
        <v>0</v>
      </c>
      <c r="LD28" s="1">
        <f>IF(OR(LD27=1,AND(PJ28=1,LZ28&lt;=$C$43)),1,0)</f>
        <v>0</v>
      </c>
      <c r="LE28" s="1">
        <f>IF(OR(LE27=1,AND(PK28=1,MA28&lt;=$C$43)),1,0)</f>
        <v>0</v>
      </c>
      <c r="LF28" s="1">
        <f>IF(OR(LF27=1,AND(PL28=1,MB28&lt;=$C$43)),1,0)</f>
        <v>0</v>
      </c>
      <c r="LG28" s="1">
        <f>IF(OR(LG27=1,AND(PM28=1,MC28&lt;=$C$43)),1,0)</f>
        <v>0</v>
      </c>
      <c r="LH28" s="1">
        <f>IF(OR(LH27=1,AND(PN28=1,MD28&lt;=$C$43)),1,0)</f>
        <v>0</v>
      </c>
      <c r="LI28" s="1">
        <f>IF(OR(LI27=1,AND(PO28=1,ME28&lt;=$C$43)),1,0)</f>
        <v>0</v>
      </c>
      <c r="LJ28" s="1">
        <f>IF(OR(LJ27=1,AND(PP28=1,MF28&lt;=$C$43)),1,0)</f>
        <v>0</v>
      </c>
      <c r="LK28" s="1">
        <f>IF(OR(LK27=1,AND(PQ28=1,MG28&lt;=$C$43)),1,0)</f>
        <v>0</v>
      </c>
      <c r="LL28" s="1">
        <f>IF(OR(LL27=1,AND(PR28=1,MH28&lt;=$C$43)),1,0)</f>
        <v>0</v>
      </c>
      <c r="LM28" s="1">
        <f>IF(OR(LM27=1,AND(PS28=1,MI28&lt;=$C$43)),1,0)</f>
        <v>0</v>
      </c>
      <c r="LN28" s="61">
        <f t="shared" si="167"/>
        <v>0.80000000000000016</v>
      </c>
      <c r="LO28" s="57">
        <f t="shared" si="168"/>
        <v>9.9354447118831501</v>
      </c>
      <c r="LP28" s="57">
        <f t="shared" si="169"/>
        <v>4.202776281772965</v>
      </c>
      <c r="LQ28" s="57">
        <f t="shared" si="170"/>
        <v>6.1820151121709133</v>
      </c>
      <c r="LR28" s="57">
        <f t="shared" si="171"/>
        <v>7.9321757434382292</v>
      </c>
      <c r="LS28" s="57">
        <f t="shared" si="172"/>
        <v>9.4034027836521368</v>
      </c>
      <c r="LT28" s="57">
        <f t="shared" si="173"/>
        <v>10.08899389180676</v>
      </c>
      <c r="LU28" s="57">
        <f t="shared" si="174"/>
        <v>9.9167176986250158</v>
      </c>
      <c r="LV28" s="57">
        <f t="shared" si="175"/>
        <v>9.1673456348614959</v>
      </c>
      <c r="LW28" s="57">
        <f t="shared" si="176"/>
        <v>8.3779201505808523</v>
      </c>
      <c r="LX28" s="57">
        <f t="shared" si="177"/>
        <v>7.626122369424734</v>
      </c>
      <c r="LY28" s="57">
        <f t="shared" si="178"/>
        <v>6.9577668470550131</v>
      </c>
      <c r="LZ28" s="57">
        <f t="shared" si="179"/>
        <v>5.3609284756116429</v>
      </c>
      <c r="MA28" s="57">
        <f t="shared" si="180"/>
        <v>6.5656044324691649</v>
      </c>
      <c r="MB28" s="57">
        <f t="shared" si="181"/>
        <v>7.7702803893266834</v>
      </c>
      <c r="MC28" s="57">
        <f t="shared" si="182"/>
        <v>8.9680783960079964</v>
      </c>
      <c r="MD28" s="57">
        <f t="shared" si="183"/>
        <v>9.6314358242023044</v>
      </c>
      <c r="ME28" s="57">
        <f t="shared" si="184"/>
        <v>9.9354447118831501</v>
      </c>
      <c r="MF28" s="57">
        <f t="shared" si="185"/>
        <v>9.9251597788159724</v>
      </c>
      <c r="MG28" s="57">
        <f t="shared" si="186"/>
        <v>9.9262165964982021</v>
      </c>
      <c r="MH28" s="57">
        <f t="shared" si="187"/>
        <v>9.9262892388475166</v>
      </c>
      <c r="MI28" s="57">
        <f t="shared" si="188"/>
        <v>9.9262510208505184</v>
      </c>
      <c r="MJ28" s="61">
        <f t="shared" si="189"/>
        <v>0.80000000000000016</v>
      </c>
      <c r="MK28" s="57" t="e">
        <f t="shared" si="259"/>
        <v>#N/A</v>
      </c>
      <c r="ML28" s="57" t="e">
        <f t="shared" si="260"/>
        <v>#N/A</v>
      </c>
      <c r="MM28" s="57" t="e">
        <f t="shared" si="261"/>
        <v>#N/A</v>
      </c>
      <c r="MN28" s="57" t="e">
        <f t="shared" si="262"/>
        <v>#N/A</v>
      </c>
      <c r="MO28" s="57" t="e">
        <f t="shared" si="263"/>
        <v>#N/A</v>
      </c>
      <c r="MP28" s="57" t="e">
        <f t="shared" si="264"/>
        <v>#N/A</v>
      </c>
      <c r="MQ28" s="57" t="e">
        <f t="shared" si="265"/>
        <v>#N/A</v>
      </c>
      <c r="MR28" s="57" t="e">
        <f t="shared" si="266"/>
        <v>#N/A</v>
      </c>
      <c r="MS28" s="57" t="e">
        <f t="shared" si="267"/>
        <v>#N/A</v>
      </c>
      <c r="MT28" s="57" t="e">
        <f t="shared" si="268"/>
        <v>#N/A</v>
      </c>
      <c r="MU28" s="57" t="e">
        <f t="shared" si="269"/>
        <v>#N/A</v>
      </c>
      <c r="MV28" s="57" t="e">
        <f t="shared" si="270"/>
        <v>#N/A</v>
      </c>
      <c r="MW28" s="57" t="e">
        <f t="shared" si="271"/>
        <v>#N/A</v>
      </c>
      <c r="MX28" s="57" t="e">
        <f t="shared" si="272"/>
        <v>#N/A</v>
      </c>
      <c r="MY28" s="57" t="e">
        <f t="shared" si="273"/>
        <v>#N/A</v>
      </c>
      <c r="MZ28" s="57" t="e">
        <f t="shared" si="274"/>
        <v>#N/A</v>
      </c>
      <c r="NA28" s="57" t="e">
        <f t="shared" si="275"/>
        <v>#N/A</v>
      </c>
      <c r="NB28" s="57" t="e">
        <f t="shared" si="276"/>
        <v>#N/A</v>
      </c>
      <c r="NC28" s="57" t="e">
        <f t="shared" si="277"/>
        <v>#N/A</v>
      </c>
      <c r="ND28" s="57" t="e">
        <f t="shared" si="278"/>
        <v>#N/A</v>
      </c>
      <c r="NE28" s="57" t="e">
        <f t="shared" si="279"/>
        <v>#N/A</v>
      </c>
      <c r="NF28" s="61">
        <f t="shared" si="211"/>
        <v>0.80000000000000016</v>
      </c>
      <c r="NG28" s="261">
        <f>IF(OY27=0,MIN('Drive Train'!$F$35-FQ27*$C$26*'Drive Train'!$F$38,NG27+$C$41)-$C$7,IF(LO27-1&lt;=0,0,IF($C$39=Motors!$C$29,MAX(MAX(NG$8:NG27)*-1,NG27-$C$41),MAX(0,MAX(NG$8:NG27)*-1,NG27-$C$41))))</f>
        <v>10.789345762131367</v>
      </c>
      <c r="NH28" s="261">
        <f>IF(OZ27=0,MIN('Drive Train'!$F$35-FR27*$C$26*'Drive Train'!$F$38,NH27+$C$41)-$C$7,IF(LP27-1&lt;=0,0,IF($C$39=Motors!$C$29,MAX(MAX(NH$8:NH27)*-1,NH27-$C$41),MAX(0,MAX(NH$8:NH27)*-1,NH27-$C$41))))</f>
        <v>8.82</v>
      </c>
      <c r="NI28" s="261">
        <f>IF(PA27=0,MIN('Drive Train'!$F$35-FS27*$C$26*'Drive Train'!$F$38,NI27+$C$41)-$C$7,IF(LQ27-1&lt;=0,0,IF($C$39=Motors!$C$29,MAX(MAX(NI$8:NI27)*-1,NI27-$C$41),MAX(0,MAX(NI$8:NI27)*-1,NI27-$C$41))))</f>
        <v>8.82</v>
      </c>
      <c r="NJ28" s="261">
        <f>IF(PB27=0,MIN('Drive Train'!$F$35-FT27*$C$26*'Drive Train'!$F$38,NJ27+$C$41)-$C$7,IF(LR27-1&lt;=0,0,IF($C$39=Motors!$C$29,MAX(MAX(NJ$8:NJ27)*-1,NJ27-$C$41),MAX(0,MAX(NJ$8:NJ27)*-1,NJ27-$C$41))))</f>
        <v>8.82</v>
      </c>
      <c r="NK28" s="261">
        <f>IF(PC27=0,MIN('Drive Train'!$F$35-FU27*$C$26*'Drive Train'!$F$38,NK27+$C$41)-$C$7,IF(LS27-1&lt;=0,0,IF($C$39=Motors!$C$29,MAX(MAX(NK$8:NK27)*-1,NK27-$C$41),MAX(0,MAX(NK$8:NK27)*-1,NK27-$C$41))))</f>
        <v>8.82</v>
      </c>
      <c r="NL28" s="261">
        <f>IF(PD27=0,MIN('Drive Train'!$F$35-FV27*$C$26*'Drive Train'!$F$38,NL27+$C$41)-$C$7,IF(LT27-1&lt;=0,0,IF($C$39=Motors!$C$29,MAX(MAX(NL$8:NL27)*-1,NL27-$C$41),MAX(0,MAX(NL$8:NL27)*-1,NL27-$C$41))))</f>
        <v>9.7480186277356022</v>
      </c>
      <c r="NM28" s="261">
        <f>IF(PE27=0,MIN('Drive Train'!$F$35-FW27*$C$26*'Drive Train'!$F$38,NM27+$C$41)-$C$7,IF(LU27-1&lt;=0,0,IF($C$39=Motors!$C$29,MAX(MAX(NM$8:NM27)*-1,NM27-$C$41),MAX(0,MAX(NM$8:NM27)*-1,NM27-$C$41))))</f>
        <v>10.826444470505415</v>
      </c>
      <c r="NN28" s="261">
        <f>IF(PF27=0,MIN('Drive Train'!$F$35-FX27*$C$26*'Drive Train'!$F$38,NN27+$C$41)-$C$7,IF(LV27-1&lt;=0,0,IF($C$39=Motors!$C$29,MAX(MAX(NN$8:NN27)*-1,NN27-$C$41),MAX(0,MAX(NN$8:NN27)*-1,NN27-$C$41))))</f>
        <v>11.391378987580365</v>
      </c>
      <c r="NO28" s="261">
        <f>IF(PG27=0,MIN('Drive Train'!$F$35-FY27*$C$26*'Drive Train'!$F$38,NO27+$C$41)-$C$7,IF(LW27-1&lt;=0,0,IF($C$39=Motors!$C$29,MAX(MAX(NO$8:NO27)*-1,NO27-$C$41),MAX(0,MAX(NO$8:NO27)*-1,NO27-$C$41))))</f>
        <v>11.732875185206122</v>
      </c>
      <c r="NP28" s="261">
        <f>IF(PH27=0,MIN('Drive Train'!$F$35-FZ27*$C$26*'Drive Train'!$F$38,NP27+$C$41)-$C$7,IF(LX27-1&lt;=0,0,IF($C$39=Motors!$C$29,MAX(MAX(NP$8:NP27)*-1,NP27-$C$41),MAX(0,MAX(NP$8:NP27)*-1,NP27-$C$41))))</f>
        <v>11.896106954006562</v>
      </c>
      <c r="NQ28" s="261">
        <f>IF(PI27=0,MIN('Drive Train'!$F$35-GA27*$C$26*'Drive Train'!$F$38,NQ27+$C$41)-$C$7,IF(LY27-1&lt;=0,0,IF($C$39=Motors!$C$29,MAX(MAX(NQ$8:NQ27)*-1,NQ27-$C$41),MAX(0,MAX(NQ$8:NQ27)*-1,NQ27-$C$41))))</f>
        <v>11.958919375135244</v>
      </c>
      <c r="NR28" s="261">
        <f>IF(PJ27=0,MIN('Drive Train'!$F$35-GB27*$C$26*'Drive Train'!$F$38,NR27+$C$41)-$C$7,IF(LZ27-1&lt;=0,0,IF($C$39=Motors!$C$29,MAX(MAX(NR$8:NR27)*-1,NR27-$C$41),MAX(0,MAX(NR$8:NR27)*-1,NR27-$C$41))))</f>
        <v>10.70503887285377</v>
      </c>
      <c r="NS28" s="261">
        <f>IF(PK27=0,MIN('Drive Train'!$F$35-GC27*$C$26*'Drive Train'!$F$38,NS27+$C$41)-$C$7,IF(MA27-1&lt;=0,0,IF($C$39=Motors!$C$29,MAX(MAX(NS$8:NS27)*-1,NS27-$C$41),MAX(0,MAX(NS$8:NS27)*-1,NS27-$C$41))))</f>
        <v>10.417783172726461</v>
      </c>
      <c r="NT28" s="261">
        <f>IF(PL27=0,MIN('Drive Train'!$F$35-GD27*$C$26*'Drive Train'!$F$38,NT27+$C$41)-$C$7,IF(MB27-1&lt;=0,0,IF($C$39=Motors!$C$29,MAX(MAX(NT$8:NT27)*-1,NT27-$C$41),MAX(0,MAX(NT$8:NT27)*-1,NT27-$C$41))))</f>
        <v>10.130527472599152</v>
      </c>
      <c r="NU28" s="261">
        <f>IF(PM27=0,MIN('Drive Train'!$F$35-GE27*$C$26*'Drive Train'!$F$38,NU27+$C$41)-$C$7,IF(MC27-1&lt;=0,0,IF($C$39=Motors!$C$29,MAX(MAX(NU$8:NU27)*-1,NU27-$C$41),MAX(0,MAX(NU$8:NU27)*-1,NU27-$C$41))))</f>
        <v>9.8869988241753557</v>
      </c>
      <c r="NV28" s="261">
        <f>IF(PN27=0,MIN('Drive Train'!$F$35-GF27*$C$26*'Drive Train'!$F$38,NV27+$C$41)-$C$7,IF(MD27-1&lt;=0,0,IF($C$39=Motors!$C$29,MAX(MAX(NV$8:NV27)*-1,NV27-$C$41),MAX(0,MAX(NV$8:NV27)*-1,NV27-$C$41))))</f>
        <v>10.506480022786878</v>
      </c>
      <c r="NW28" s="261">
        <f>IF(PO27=0,MIN('Drive Train'!$F$35-GG27*$C$26*'Drive Train'!$F$38,NW27+$C$41)-$C$7,IF(ME27-1&lt;=0,0,IF($C$39=Motors!$C$29,MAX(MAX(NW$8:NW27)*-1,NW27-$C$41),MAX(0,MAX(NW$8:NW27)*-1,NW27-$C$41))))</f>
        <v>10.789345762131367</v>
      </c>
      <c r="NX28" s="261">
        <f>IF(PP27=0,MIN('Drive Train'!$F$35-GH27*$C$26*'Drive Train'!$F$38,NX27+$C$41)-$C$7,IF(MF27-1&lt;=0,0,IF($C$39=Motors!$C$29,MAX(MAX(NX$8:NX27)*-1,NX27-$C$41),MAX(0,MAX(NX$8:NX27)*-1,NX27-$C$41))))</f>
        <v>10.779471760547613</v>
      </c>
      <c r="NY28" s="261">
        <f>IF(PQ27=0,MIN('Drive Train'!$F$35-GI27*$C$26*'Drive Train'!$F$38,NY27+$C$41)-$C$7,IF(MG27-1&lt;=0,0,IF($C$39=Motors!$C$29,MAX(MAX(NY$8:NY27)*-1,NY27-$C$41),MAX(0,MAX(NY$8:NY27)*-1,NY27-$C$41))))</f>
        <v>10.780494680619041</v>
      </c>
      <c r="NZ28" s="261">
        <f>IF(PR27=0,MIN('Drive Train'!$F$35-GJ27*$C$26*'Drive Train'!$F$38,NZ27+$C$41)-$C$7,IF(MH27-1&lt;=0,0,IF($C$39=Motors!$C$29,MAX(MAX(NZ$8:NZ27)*-1,NZ27-$C$41),MAX(0,MAX(NZ$8:NZ27)*-1,NZ27-$C$41))))</f>
        <v>10.780564996941344</v>
      </c>
      <c r="OA28" s="261">
        <f>IF(PS27=0,MIN('Drive Train'!$F$35-GK27*$C$26*'Drive Train'!$F$38,OA27+$C$41)-$C$7,IF(MI27-1&lt;=0,0,IF($C$39=Motors!$C$29,MAX(MAX(OA$8:OA27)*-1,OA27-$C$41),MAX(0,MAX(OA$8:OA27)*-1,OA27-$C$41))))</f>
        <v>10.78052800263055</v>
      </c>
      <c r="OB28" s="61">
        <f t="shared" si="212"/>
        <v>0.80000000000000016</v>
      </c>
      <c r="OC28" s="261">
        <f>'Drive Train'!$F$35-FQ28*$C$26*'Drive Train'!$F$38</f>
        <v>11.127897703330076</v>
      </c>
      <c r="OD28" s="261">
        <f>'Drive Train'!$F$35-FR28*$C$26*'Drive Train'!$F$38</f>
        <v>9</v>
      </c>
      <c r="OE28" s="261">
        <f>'Drive Train'!$F$35-FS28*$C$26*'Drive Train'!$F$38</f>
        <v>9</v>
      </c>
      <c r="OF28" s="261">
        <f>'Drive Train'!$F$35-FT28*$C$26*'Drive Train'!$F$38</f>
        <v>9</v>
      </c>
      <c r="OG28" s="261">
        <f>'Drive Train'!$F$35-FU28*$C$26*'Drive Train'!$F$38</f>
        <v>9.0532522123366839</v>
      </c>
      <c r="OH28" s="261">
        <f>'Drive Train'!$F$35-FV28*$C$26*'Drive Train'!$F$38</f>
        <v>10.122432265132248</v>
      </c>
      <c r="OI28" s="261">
        <f>'Drive Train'!$F$35-FW28*$C$26*'Drive Train'!$F$38</f>
        <v>11.162613225893578</v>
      </c>
      <c r="OJ28" s="261">
        <f>'Drive Train'!$F$35-FX28*$C$26*'Drive Train'!$F$38</f>
        <v>11.68370667226578</v>
      </c>
      <c r="OK28" s="261">
        <f>'Drive Train'!$F$35-FY28*$C$26*'Drive Train'!$F$38</f>
        <v>11.97523996169166</v>
      </c>
      <c r="OL28" s="261">
        <f>'Drive Train'!$F$35-FZ28*$C$26*'Drive Train'!$F$38</f>
        <v>12.103114386586537</v>
      </c>
      <c r="OM28" s="261">
        <f>'Drive Train'!$F$35-GA28*$C$26*'Drive Train'!$F$38</f>
        <v>12.147963614427939</v>
      </c>
      <c r="ON28" s="261">
        <f>'Drive Train'!$F$35-GB28*$C$26*'Drive Train'!$F$38</f>
        <v>10.929680470561889</v>
      </c>
      <c r="OO28" s="261">
        <f>'Drive Train'!$F$35-GC28*$C$26*'Drive Train'!$F$38</f>
        <v>10.652456364715185</v>
      </c>
      <c r="OP28" s="261">
        <f>'Drive Train'!$F$35-GD28*$C$26*'Drive Train'!$F$38</f>
        <v>10.375232258868481</v>
      </c>
      <c r="OQ28" s="261">
        <f>'Drive Train'!$F$35-GE28*$C$26*'Drive Train'!$F$38</f>
        <v>10.368461164248755</v>
      </c>
      <c r="OR28" s="261">
        <f>'Drive Train'!$F$35-GF28*$C$26*'Drive Train'!$F$38</f>
        <v>10.872958013853863</v>
      </c>
      <c r="OS28" s="261">
        <f>'Drive Train'!$F$35-GG28*$C$26*'Drive Train'!$F$38</f>
        <v>11.127897703330076</v>
      </c>
      <c r="OT28" s="261">
        <f>'Drive Train'!$F$35-GH28*$C$26*'Drive Train'!$F$38</f>
        <v>11.119124799064476</v>
      </c>
      <c r="OU28" s="261">
        <f>'Drive Train'!$F$35-GI28*$C$26*'Drive Train'!$F$38</f>
        <v>11.120022943021477</v>
      </c>
      <c r="OV28" s="261">
        <f>'Drive Train'!$F$35-GJ28*$C$26*'Drive Train'!$F$38</f>
        <v>11.120084684205942</v>
      </c>
      <c r="OW28" s="261">
        <f>'Drive Train'!$F$35-GK28*$C$26*'Drive Train'!$F$38</f>
        <v>11.120052201351054</v>
      </c>
      <c r="OX28" s="61">
        <f t="shared" si="213"/>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8">
        <f t="shared" si="214"/>
        <v>0.80000000000000016</v>
      </c>
      <c r="PU28" s="57">
        <f t="shared" si="215"/>
        <v>5.0054521013761244</v>
      </c>
      <c r="PV28" s="57">
        <f t="shared" si="216"/>
        <v>1.7832963263749777</v>
      </c>
      <c r="PW28" s="57">
        <f t="shared" si="217"/>
        <v>2.6495226246209014</v>
      </c>
      <c r="PX28" s="57">
        <f t="shared" si="218"/>
        <v>3.4476213763214254</v>
      </c>
      <c r="PY28" s="57">
        <f t="shared" si="219"/>
        <v>4.1606570333121802</v>
      </c>
      <c r="PZ28" s="57">
        <f t="shared" si="220"/>
        <v>4.7151810454922112</v>
      </c>
      <c r="QA28" s="57">
        <f t="shared" si="221"/>
        <v>5.012887220635152</v>
      </c>
      <c r="QB28" s="57">
        <f t="shared" si="222"/>
        <v>4.8047504260939524</v>
      </c>
      <c r="QC28" s="57">
        <f t="shared" si="223"/>
        <v>4.5986600670675619</v>
      </c>
      <c r="QD28" s="57">
        <f t="shared" si="224"/>
        <v>4.3775255524499679</v>
      </c>
      <c r="QE28" s="57">
        <f t="shared" si="225"/>
        <v>4.1566444797941413</v>
      </c>
      <c r="QF28" s="57">
        <f t="shared" si="226"/>
        <v>2.4824212674162638</v>
      </c>
      <c r="QG28" s="57">
        <f t="shared" si="227"/>
        <v>3.0402562076235111</v>
      </c>
      <c r="QH28" s="57">
        <f t="shared" si="228"/>
        <v>3.5980911478307567</v>
      </c>
      <c r="QI28" s="57">
        <f t="shared" si="229"/>
        <v>4.1546626048268029</v>
      </c>
      <c r="QJ28" s="57">
        <f t="shared" si="230"/>
        <v>4.6409576252881726</v>
      </c>
      <c r="QK28" s="57">
        <f t="shared" si="231"/>
        <v>5.0054521013761244</v>
      </c>
      <c r="QL28" s="57">
        <f t="shared" si="232"/>
        <v>4.9758916491323397</v>
      </c>
      <c r="QM28" s="57">
        <f t="shared" si="233"/>
        <v>4.9767621878118806</v>
      </c>
      <c r="QN28" s="57">
        <f t="shared" si="234"/>
        <v>4.9768220288848672</v>
      </c>
      <c r="QO28" s="57">
        <f t="shared" si="235"/>
        <v>4.9767905457428601</v>
      </c>
      <c r="QP28" s="61">
        <f t="shared" si="236"/>
        <v>0.80000000000000016</v>
      </c>
      <c r="QQ28" s="57">
        <f>MIN(FQ28,$C$16)*$C$17*1000/60/60/$C$25</f>
        <v>0.26309007159346076</v>
      </c>
      <c r="QR28" s="57">
        <f>MIN(FR28,$C$16)*$C$17*1000/60/60/$C$25</f>
        <v>0.70317162838191627</v>
      </c>
      <c r="QS28" s="57">
        <f>MIN(FS28,$C$16)*$C$17*1000/60/60/$C$25</f>
        <v>0.70317162838191627</v>
      </c>
      <c r="QT28" s="57">
        <f>MIN(FT28,$C$16)*$C$17*1000/60/60/$C$25</f>
        <v>0.70317162838191627</v>
      </c>
      <c r="QU28" s="57">
        <f>MIN(FU28,$C$16)*$C$17*1000/60/60/$C$25</f>
        <v>0.69215826224552623</v>
      </c>
      <c r="QV28" s="57">
        <f>MIN(FV28,$C$16)*$C$17*1000/60/60/$C$25</f>
        <v>0.47103559202266743</v>
      </c>
      <c r="QW28" s="57">
        <f>MIN(FW28,$C$16)*$C$17*1000/60/60/$C$25</f>
        <v>0.25591037437842917</v>
      </c>
      <c r="QX28" s="57">
        <f>MIN(FX28,$C$16)*$C$17*1000/60/60/$C$25</f>
        <v>0.1481403369594041</v>
      </c>
      <c r="QY28" s="57">
        <f>MIN(FY28,$C$16)*$C$17*1000/60/60/$C$25</f>
        <v>8.7846825826129626E-2</v>
      </c>
      <c r="QZ28" s="57">
        <f>MIN(FZ28,$C$16)*$C$17*1000/60/60/$C$25</f>
        <v>6.1400453007973255E-2</v>
      </c>
      <c r="RA28" s="57">
        <f>MIN(GA28,$C$16)*$C$17*1000/60/60/$C$25</f>
        <v>5.2124951662999894E-2</v>
      </c>
      <c r="RB28" s="57">
        <f>MIN(GB28,$C$16)*$C$17*1000/60/60/$C$25</f>
        <v>0.30408440522256752</v>
      </c>
      <c r="RC28" s="57">
        <f>MIN(GC28,$C$16)*$C$17*1000/60/60/$C$25</f>
        <v>0.36141855990931654</v>
      </c>
      <c r="RD28" s="57">
        <f>MIN(GD28,$C$16)*$C$17*1000/60/60/$C$25</f>
        <v>0.41875271459606594</v>
      </c>
      <c r="RE28" s="57">
        <f>MIN(GE28,$C$16)*$C$17*1000/60/60/$C$25</f>
        <v>0.42015307978126637</v>
      </c>
      <c r="RF28" s="57">
        <f>MIN(GF28,$C$16)*$C$17*1000/60/60/$C$25</f>
        <v>0.31581547058998094</v>
      </c>
      <c r="RG28" s="57">
        <f>MIN(GG28,$C$16)*$C$17*1000/60/60/$C$25</f>
        <v>0.26309007159346076</v>
      </c>
      <c r="RH28" s="57">
        <f>MIN(GH28,$C$16)*$C$17*1000/60/60/$C$25</f>
        <v>0.26490444141054315</v>
      </c>
      <c r="RI28" s="57">
        <f>MIN(GI28,$C$16)*$C$17*1000/60/60/$C$25</f>
        <v>0.26471869160208289</v>
      </c>
      <c r="RJ28" s="57">
        <f>MIN(GJ28,$C$16)*$C$17*1000/60/60/$C$25</f>
        <v>0.2647059225876065</v>
      </c>
      <c r="RK28" s="57">
        <f>MIN(GK28,$C$16)*$C$17*1000/60/60/$C$25</f>
        <v>0.26471264053524357</v>
      </c>
      <c r="RL28" s="148">
        <f t="shared" si="237"/>
        <v>0.80000000000000016</v>
      </c>
    </row>
    <row r="29" spans="1:480" x14ac:dyDescent="0.2">
      <c r="B29" s="3" t="s">
        <v>68</v>
      </c>
      <c r="C29" s="137" t="b">
        <f>IF('Drive Train'!F16*'Drive Train'!F20 &gt; 'Drive Train'!F18*('Drive Train'!F19-4*C28^2/'Drive Train'!F19), TRUE, FALSE)</f>
        <v>1</v>
      </c>
      <c r="D29" s="5"/>
      <c r="E29" s="6"/>
      <c r="P29" s="5"/>
      <c r="R29" s="63">
        <f t="shared" si="113"/>
        <v>0.84000000000000019</v>
      </c>
      <c r="S29" s="2">
        <f>NG29/'Drive Train'!$F$35</f>
        <v>0.88289497607500611</v>
      </c>
      <c r="T29" s="2">
        <f>NH29/'Drive Train'!$F$35</f>
        <v>0.71129032258064517</v>
      </c>
      <c r="U29" s="2">
        <f>NI29/'Drive Train'!$F$35</f>
        <v>0.71129032258064517</v>
      </c>
      <c r="V29" s="2">
        <f>NJ29/'Drive Train'!$F$35</f>
        <v>0.71129032258064517</v>
      </c>
      <c r="W29" s="2">
        <f>NK29/'Drive Train'!$F$35</f>
        <v>0.71558485583360354</v>
      </c>
      <c r="X29" s="2">
        <f>NL29/'Drive Train'!$F$35</f>
        <v>0.80180905363969746</v>
      </c>
      <c r="Y29" s="2">
        <f>NM29/'Drive Train'!$F$35</f>
        <v>0.88569461499141755</v>
      </c>
      <c r="Z29" s="2">
        <f>NN29/'Drive Train'!$F$35</f>
        <v>0.92771828002143386</v>
      </c>
      <c r="AA29" s="2">
        <f>NO29/'Drive Train'!$F$35</f>
        <v>0.95122902916868224</v>
      </c>
      <c r="AB29" s="2">
        <f>NP29/'Drive Train'!$F$35</f>
        <v>0.96154148278923679</v>
      </c>
      <c r="AC29" s="2">
        <f>NQ29/'Drive Train'!$F$35</f>
        <v>0.96515835600225308</v>
      </c>
      <c r="AD29" s="2">
        <f>NR29/'Drive Train'!$F$35</f>
        <v>0.8669097153678943</v>
      </c>
      <c r="AE29" s="2">
        <f>NS29/'Drive Train'!$F$35</f>
        <v>0.84455293263832143</v>
      </c>
      <c r="AF29" s="2">
        <f>NT29/'Drive Train'!$F$35</f>
        <v>0.82219614990874845</v>
      </c>
      <c r="AG29" s="2">
        <f>NU29/'Drive Train'!$F$35</f>
        <v>0.82165009389102861</v>
      </c>
      <c r="AH29" s="2">
        <f>NV29/'Drive Train'!$F$35</f>
        <v>0.86233532369789212</v>
      </c>
      <c r="AI29" s="2">
        <f>NW29/'Drive Train'!$F$35</f>
        <v>0.88289497607500611</v>
      </c>
      <c r="AJ29" s="2">
        <f>NX29/'Drive Train'!$F$35</f>
        <v>0.88218748379552225</v>
      </c>
      <c r="AK29" s="2">
        <f>NY29/'Drive Train'!$F$35</f>
        <v>0.88225991475979648</v>
      </c>
      <c r="AL29" s="2">
        <f>NZ29/'Drive Train'!$F$35</f>
        <v>0.88226489388757601</v>
      </c>
      <c r="AM29" s="2">
        <f>OA29/'Drive Train'!$F$35</f>
        <v>0.88226227430250437</v>
      </c>
      <c r="AN29" s="61">
        <f t="shared" si="114"/>
        <v>0.84000000000000019</v>
      </c>
      <c r="AO29" s="46">
        <f>LO29*12*60/(PI() * 'Drive Train'!$F$15)/S$6*ABS(S29)</f>
        <v>3648.8208889380858</v>
      </c>
      <c r="AP29" s="46">
        <f>LP29*12*60/(PI() * 'Drive Train'!$F$15)/T$6*ABS(T29)</f>
        <v>360.09920070446697</v>
      </c>
      <c r="AQ29" s="46">
        <f>LQ29*12*60/(PI() * 'Drive Train'!$F$15)/U$6*ABS(U29)</f>
        <v>802.93264036020298</v>
      </c>
      <c r="AR29" s="46">
        <f>LR29*12*60/(PI() * 'Drive Train'!$F$15)/V$6*ABS(V29)</f>
        <v>1378.7264644359316</v>
      </c>
      <c r="AS29" s="46">
        <f>LS29*12*60/(PI() * 'Drive Train'!$F$15)/W$6*ABS(W29)</f>
        <v>2054.6923178735774</v>
      </c>
      <c r="AT29" s="46">
        <f>LT29*12*60/(PI() * 'Drive Train'!$F$15)/X$6*ABS(X29)</f>
        <v>2927.6573856435002</v>
      </c>
      <c r="AU29" s="46">
        <f>LU29*12*60/(PI() * 'Drive Train'!$F$15)/Y$6*ABS(Y29)</f>
        <v>3673.603204697501</v>
      </c>
      <c r="AV29" s="46">
        <f>LV29*12*60/(PI() * 'Drive Train'!$F$15)/Z$6*ABS(Z29)</f>
        <v>4044.514919263916</v>
      </c>
      <c r="AW29" s="46">
        <f>LW29*12*60/(PI() * 'Drive Train'!$F$15)/AA$6*ABS(AA29)</f>
        <v>4247.2122917631723</v>
      </c>
      <c r="AX29" s="46">
        <f>LX29*12*60/(PI() * 'Drive Train'!$F$15)/AB$6*ABS(AB29)</f>
        <v>4333.6377434420647</v>
      </c>
      <c r="AY29" s="46">
        <f>LY29*12*60/(PI() * 'Drive Train'!$F$15)/AC$6*ABS(AC29)</f>
        <v>4363.0324981312151</v>
      </c>
      <c r="AZ29" s="46">
        <f>LZ29*12*60/(PI() * 'Drive Train'!$F$15)/AD$6*ABS(AD29)</f>
        <v>1970.8369935692008</v>
      </c>
      <c r="BA29" s="46">
        <f>MA29*12*60/(PI() * 'Drive Train'!$F$15)/AE$6*ABS(AE29)</f>
        <v>2351.4644125632421</v>
      </c>
      <c r="BB29" s="46">
        <f>MB29*12*60/(PI() * 'Drive Train'!$F$15)/AF$6*ABS(AF29)</f>
        <v>2709.249187781923</v>
      </c>
      <c r="BC29" s="46">
        <f>MC29*12*60/(PI() * 'Drive Train'!$F$15)/AG$6*ABS(AG29)</f>
        <v>3110.5853932497412</v>
      </c>
      <c r="BD29" s="46">
        <f>MD29*12*60/(PI() * 'Drive Train'!$F$15)/AH$6*ABS(AH29)</f>
        <v>3470.7146480493343</v>
      </c>
      <c r="BE29" s="46">
        <f>ME29*12*60/(PI() * 'Drive Train'!$F$15)/AI$6*ABS(AI29)</f>
        <v>3648.8208889380858</v>
      </c>
      <c r="BF29" s="46">
        <f>MF29*12*60/(PI() * 'Drive Train'!$F$15)/AJ$6*ABS(AJ29)</f>
        <v>3642.6819017297203</v>
      </c>
      <c r="BG29" s="46">
        <f>MG29*12*60/(PI() * 'Drive Train'!$F$15)/AK$6*ABS(AK29)</f>
        <v>3643.3115558711734</v>
      </c>
      <c r="BH29" s="46">
        <f>MH29*12*60/(PI() * 'Drive Train'!$F$15)/AL$6*ABS(AL29)</f>
        <v>3643.354839864633</v>
      </c>
      <c r="BI29" s="46">
        <f>MI29*12*60/(PI() * 'Drive Train'!$F$15)/AM$6*ABS(AM29)</f>
        <v>3643.3320675883688</v>
      </c>
      <c r="BJ29" s="61">
        <f t="shared" si="62"/>
        <v>0.84000000000000019</v>
      </c>
      <c r="BK29" s="2">
        <f>IF(OR(KS28=1,AND($C$39=Motors!$C$31,OY28=1)),0,IF(NG29=0,-(CG28+$C$15)/($C$14-$C$15)*$C$12,($C$11*S29-AO29)/($C$11*S29)*$C$12*S29))</f>
        <v>0.53115551444193543</v>
      </c>
      <c r="BL29" s="2">
        <f>IF(OR(KT28=1,AND($C$39=Motors!$C$31,OZ28=1)),0,IF(NH29=0,-(CH28+$C$15)/($C$14-$C$15)*$C$12,($C$11*T29-AP29)/($C$11*T29)*$C$12*T29))</f>
        <v>1.5566403969561644</v>
      </c>
      <c r="BM29" s="2">
        <f>IF(OR(KU28=1,AND($C$39=Motors!$C$31,PA28=1)),0,IF(NI29=0,-(CI28+$C$15)/($C$14-$C$15)*$C$12,($C$11*U29-AQ29)/($C$11*U29)*$C$12*U29))</f>
        <v>1.3628689408821482</v>
      </c>
      <c r="BN29" s="2">
        <f>IF(OR(KV28=1,AND($C$39=Motors!$C$31,PB28=1)),0,IF(NJ29=0,-(CJ28+$C$15)/($C$14-$C$15)*$C$12,($C$11*V29-AR29)/($C$11*V29)*$C$12*V29))</f>
        <v>1.1109177608260132</v>
      </c>
      <c r="BO29" s="2">
        <f>IF(OR(KW28=1,AND($C$39=Motors!$C$31,PC28=1)),0,IF(NK29=0,-(CK28+$C$15)/($C$14-$C$15)*$C$12,($C$11*W29-AS29)/($C$11*W29)*$C$12*W29))</f>
        <v>0.82548394374848022</v>
      </c>
      <c r="BP29" s="2">
        <f>IF(OR(KX28=1,AND($C$39=Motors!$C$31,PD28=1)),0,IF(NL29=0,-(CL28+$C$15)/($C$14-$C$15)*$C$12,($C$11*X29-AT29)/($C$11*X29)*$C$12*X29))</f>
        <v>0.65129930373559963</v>
      </c>
      <c r="BQ29" s="2">
        <f>IF(OR(KY28=1,AND($C$39=Motors!$C$31,PE28=1)),0,IF(NM29=0,-(CM28+$C$15)/($C$14-$C$15)*$C$12,($C$11*Y29-AU29)/($C$11*Y29)*$C$12*Y29))</f>
        <v>0.52705859999272298</v>
      </c>
      <c r="BR29" s="2">
        <f>IF(OR(KZ28=1,AND($C$39=Motors!$C$31,PF28=1)),0,IF(NN29=0,-(CN28+$C$15)/($C$14-$C$15)*$C$12,($C$11*Z29-AV29)/($C$11*Z29)*$C$12*Z29))</f>
        <v>0.46603510034713985</v>
      </c>
      <c r="BS29" s="2">
        <f>IF(OR(LA28=1,AND($C$39=Motors!$C$31,PG28=1)),0,IF(NO29=0,-(CO28+$C$15)/($C$14-$C$15)*$C$12,($C$11*AA29-AW29)/($C$11*AA29)*$C$12*AA29))</f>
        <v>0.43400133756168596</v>
      </c>
      <c r="BT29" s="2">
        <f>IF(OR(LB28=1,AND($C$39=Motors!$C$31,PH28=1)),0,IF(NP29=0,-(CP28+$C$15)/($C$14-$C$15)*$C$12,($C$11*AB29-AX29)/($C$11*AB29)*$C$12*AB29))</f>
        <v>0.42103700432239188</v>
      </c>
      <c r="BU29" s="2">
        <f>IF(OR(LC28=1,AND($C$39=Motors!$C$31,PI28=1)),0,IF(NQ29=0,-(CQ28+$C$15)/($C$14-$C$15)*$C$12,($C$11*AC29-AY29)/($C$11*AC29)*$C$12*AC29))</f>
        <v>0.41689135100248853</v>
      </c>
      <c r="BV29" s="2">
        <f>IF(OR(LD28=1,AND($C$39=Motors!$C$31,PJ28=1)),0,IF(NR29=0,-(CR28+$C$15)/($C$14-$C$15)*$C$12,($C$11*AD29-AZ29)/($C$11*AD29)*$C$12*AD29))</f>
        <v>1.2268695862507923</v>
      </c>
      <c r="BW29" s="2">
        <f>IF(OR(LE28=1,AND($C$39=Motors!$C$31,PK28=1)),0,IF(NS29=0,-(CS28+$C$15)/($C$14-$C$15)*$C$12,($C$11*AE29-BA29)/($C$11*AE29)*$C$12*AE29))</f>
        <v>1.0064378885545453</v>
      </c>
      <c r="BX29" s="2">
        <f>IF(OR(LF28=1,AND($C$39=Motors!$C$31,PL28=1)),0,IF(NT29=0,-(CT28+$C$15)/($C$14-$C$15)*$C$12,($C$11*AF29-BB29)/($C$11*AF29)*$C$12*AF29))</f>
        <v>0.79600148919975322</v>
      </c>
      <c r="BY29" s="2">
        <f>IF(OR(LG28=1,AND($C$39=Motors!$C$31,PM28=1)),0,IF(NU29=0,-(CU28+$C$15)/($C$14-$C$15)*$C$12,($C$11*AG29-BC29)/($C$11*AG29)*$C$12*AG29))</f>
        <v>0.61907206046635033</v>
      </c>
      <c r="BZ29" s="2">
        <f>IF(OR(LH28=1,AND($C$39=Motors!$C$31,PN28=1)),0,IF(NV29=0,-(CV28+$C$15)/($C$14-$C$15)*$C$12,($C$11*AH29-BD29)/($C$11*AH29)*$C$12*AH29))</f>
        <v>0.55954103301110991</v>
      </c>
      <c r="CA29" s="2">
        <f>IF(OR(LI28=1,AND($C$39=Motors!$C$31,PO28=1)),0,IF(NW29=0,-(CW28+$C$15)/($C$14-$C$15)*$C$12,($C$11*AI29-BE29)/($C$11*AI29)*$C$12*AI29))</f>
        <v>0.53115551444193543</v>
      </c>
      <c r="CB29" s="2">
        <f>IF(OR(LJ28=1,AND($C$39=Motors!$C$31,PP28=1)),0,IF(NX29=0,-(CX28+$C$15)/($C$14-$C$15)*$C$12,($C$11*AJ29-BF29)/($C$11*AJ29)*$C$12*AJ29))</f>
        <v>0.53213670615807385</v>
      </c>
      <c r="CC29" s="2">
        <f>IF(OR(LK28=1,AND($C$39=Motors!$C$31,PQ28=1)),0,IF(NY29=0,-(CY28+$C$15)/($C$14-$C$15)*$C$12,($C$11*AK29-BG29)/($C$11*AK29)*$C$12*AK29))</f>
        <v>0.53203574584215085</v>
      </c>
      <c r="CD29" s="2">
        <f>IF(OR(LL28=1,AND($C$39=Motors!$C$31,PR28=1)),0,IF(NZ29=0,-(CZ28+$C$15)/($C$14-$C$15)*$C$12,($C$11*AL29-BH29)/($C$11*AL29)*$C$12*AL29))</f>
        <v>0.53202880568216149</v>
      </c>
      <c r="CE29" s="2">
        <f>IF(OR(LM28=1,AND($C$39=Motors!$C$31,PS28=1)),0,IF(OA29=0,-(DA28+$C$15)/($C$14-$C$15)*$C$12,($C$11*AM29-BI29)/($C$11*AM29)*$C$12*AM29))</f>
        <v>0.53203245698963697</v>
      </c>
      <c r="CF29" s="61">
        <f t="shared" si="64"/>
        <v>0.84000000000000019</v>
      </c>
      <c r="CG29" s="57">
        <f>IF(AND(KS28=1,OY28=1),0,ABS(BK29/$C$12*($C$14-$C$15)+$C$15) *'Drive Train'!$AA$48 + CG28*(1-'Drive Train'!$AA$48))</f>
        <v>31.544777509870048</v>
      </c>
      <c r="CH29" s="57">
        <f>IF(AND(KT28=1,OZ28=1),0,ABS(BL29/$C$12*($C$14-$C$15)+$C$15) *'Drive Train'!$AA$48 + CH28*(1-'Drive Train'!$AA$48))</f>
        <v>87.138894432855977</v>
      </c>
      <c r="CI29" s="57">
        <f>IF(AND(KU28=1,PA28=1),0,ABS(BM29/$C$12*($C$14-$C$15)+$C$15) *'Drive Train'!$AA$48 + CI28*(1-'Drive Train'!$AA$48))</f>
        <v>76.634056020314475</v>
      </c>
      <c r="CJ29" s="57">
        <f>IF(AND(KV28=1,PB28=1),0,ABS(BN29/$C$12*($C$14-$C$15)+$C$15) *'Drive Train'!$AA$48 + CJ28*(1-'Drive Train'!$AA$48))</f>
        <v>62.975148315518837</v>
      </c>
      <c r="CK29" s="57">
        <f>IF(AND(KW28=1,PC28=1),0,ABS(BO29/$C$12*($C$14-$C$15)+$C$15) *'Drive Train'!$AA$48 + CK28*(1-'Drive Train'!$AA$48))</f>
        <v>47.50106257231689</v>
      </c>
      <c r="CL29" s="57">
        <f>IF(AND(KX28=1,PD28=1),0,ABS(BP29/$C$12*($C$14-$C$15)+$C$15) *'Drive Train'!$AA$48 + CL28*(1-'Drive Train'!$AA$48))</f>
        <v>38.058074764127596</v>
      </c>
      <c r="CM29" s="57">
        <f>IF(AND(KY28=1,PE28=1),0,ABS(BQ29/$C$12*($C$14-$C$15)+$C$15) *'Drive Train'!$AA$48 + CM28*(1-'Drive Train'!$AA$48))</f>
        <v>31.322673464460262</v>
      </c>
      <c r="CN29" s="57">
        <f>IF(AND(KZ28=1,PF28=1),0,ABS(BR29/$C$12*($C$14-$C$15)+$C$15) *'Drive Train'!$AA$48 + CN28*(1-'Drive Train'!$AA$48))</f>
        <v>28.014435934884329</v>
      </c>
      <c r="CO29" s="57">
        <f>IF(AND(LA28=1,PG28=1),0,ABS(BS29/$C$12*($C$14-$C$15)+$C$15) *'Drive Train'!$AA$48 + CO28*(1-'Drive Train'!$AA$48))</f>
        <v>26.277805016043839</v>
      </c>
      <c r="CP29" s="57">
        <f>IF(AND(LB28=1,PH28=1),0,ABS(BT29/$C$12*($C$14-$C$15)+$C$15) *'Drive Train'!$AA$48 + CP28*(1-'Drive Train'!$AA$48))</f>
        <v>25.574975876167301</v>
      </c>
      <c r="CQ29" s="57">
        <f>IF(AND(LC28=1,PI28=1),0,ABS(BU29/$C$12*($C$14-$C$15)+$C$15) *'Drive Train'!$AA$48 + CQ28*(1-'Drive Train'!$AA$48))</f>
        <v>25.350229573887535</v>
      </c>
      <c r="CR29" s="57">
        <f>IF(AND(LD28=1,PJ28=1),0,ABS(BV29/$C$12*($C$14-$C$15)+$C$15) *'Drive Train'!$AA$48 + CR28*(1-'Drive Train'!$AA$48))</f>
        <v>69.261188656059275</v>
      </c>
      <c r="CS29" s="57">
        <f>IF(AND(LE28=1,PK28=1),0,ABS(BW29/$C$12*($C$14-$C$15)+$C$15) *'Drive Train'!$AA$48 + CS28*(1-'Drive Train'!$AA$48))</f>
        <v>57.311031433641709</v>
      </c>
      <c r="CT29" s="57">
        <f>IF(AND(LF28=1,PL28=1),0,ABS(BX29/$C$12*($C$14-$C$15)+$C$15) *'Drive Train'!$AA$48 + CT28*(1-'Drive Train'!$AA$48))</f>
        <v>45.90274449536971</v>
      </c>
      <c r="CU29" s="57">
        <f>IF(AND(LG28=1,PM28=1),0,ABS(BY29/$C$12*($C$14-$C$15)+$C$15) *'Drive Train'!$AA$48 + CU28*(1-'Drive Train'!$AA$48))</f>
        <v>36.310954781214249</v>
      </c>
      <c r="CV29" s="57">
        <f>IF(AND(LH28=1,PN28=1),0,ABS(BZ29/$C$12*($C$14-$C$15)+$C$15) *'Drive Train'!$AA$48 + CV28*(1-'Drive Train'!$AA$48))</f>
        <v>33.083627926060728</v>
      </c>
      <c r="CW29" s="57">
        <f>IF(AND(LI28=1,PO28=1),0,ABS(CA29/$C$12*($C$14-$C$15)+$C$15) *'Drive Train'!$AA$48 + CW28*(1-'Drive Train'!$AA$48))</f>
        <v>31.544777509870048</v>
      </c>
      <c r="CX29" s="57">
        <f>IF(AND(LJ28=1,PP28=1),0,ABS(CB29/$C$12*($C$14-$C$15)+$C$15) *'Drive Train'!$AA$48 + CX28*(1-'Drive Train'!$AA$48))</f>
        <v>31.597970382745096</v>
      </c>
      <c r="CY29" s="57">
        <f>IF(AND(LK28=1,PQ28=1),0,ABS(CC29/$C$12*($C$14-$C$15)+$C$15) *'Drive Train'!$AA$48 + CY28*(1-'Drive Train'!$AA$48))</f>
        <v>31.592497069872614</v>
      </c>
      <c r="CZ29" s="57">
        <f>IF(AND(LL28=1,PR28=1),0,ABS(CD29/$C$12*($C$14-$C$15)+$C$15) *'Drive Train'!$AA$48 + CZ28*(1-'Drive Train'!$AA$48))</f>
        <v>31.592120826329197</v>
      </c>
      <c r="DA29" s="57">
        <f>IF(AND(LM28=1,PS28=1),0,ABS(CE29/$C$12*($C$14-$C$15)+$C$15) *'Drive Train'!$AA$48 + DA28*(1-'Drive Train'!$AA$48))</f>
        <v>31.592318772898842</v>
      </c>
      <c r="DB29" s="61">
        <f t="shared" si="115"/>
        <v>0.84000000000000019</v>
      </c>
      <c r="DC29" s="57">
        <f t="shared" si="65"/>
        <v>31.544777509870048</v>
      </c>
      <c r="DD29" s="57">
        <f t="shared" si="66"/>
        <v>50</v>
      </c>
      <c r="DE29" s="57">
        <f t="shared" si="67"/>
        <v>50</v>
      </c>
      <c r="DF29" s="57">
        <f t="shared" si="68"/>
        <v>50</v>
      </c>
      <c r="DG29" s="57">
        <f t="shared" si="69"/>
        <v>47.50106257231689</v>
      </c>
      <c r="DH29" s="57">
        <f t="shared" si="70"/>
        <v>38.058074764127596</v>
      </c>
      <c r="DI29" s="57">
        <f t="shared" si="71"/>
        <v>31.322673464460262</v>
      </c>
      <c r="DJ29" s="57">
        <f t="shared" si="72"/>
        <v>28.014435934884329</v>
      </c>
      <c r="DK29" s="57">
        <f t="shared" si="73"/>
        <v>26.277805016043839</v>
      </c>
      <c r="DL29" s="57">
        <f t="shared" si="74"/>
        <v>25.574975876167301</v>
      </c>
      <c r="DM29" s="57">
        <f t="shared" si="75"/>
        <v>25.350229573887535</v>
      </c>
      <c r="DN29" s="57">
        <f t="shared" si="76"/>
        <v>25</v>
      </c>
      <c r="DO29" s="57">
        <f t="shared" si="77"/>
        <v>30</v>
      </c>
      <c r="DP29" s="57">
        <f t="shared" si="78"/>
        <v>35</v>
      </c>
      <c r="DQ29" s="57">
        <f t="shared" si="79"/>
        <v>36.310954781214249</v>
      </c>
      <c r="DR29" s="57">
        <f t="shared" si="80"/>
        <v>33.083627926060728</v>
      </c>
      <c r="DS29" s="57">
        <f t="shared" si="81"/>
        <v>31.544777509870048</v>
      </c>
      <c r="DT29" s="57">
        <f t="shared" si="82"/>
        <v>31.597970382745096</v>
      </c>
      <c r="DU29" s="57">
        <f t="shared" si="83"/>
        <v>31.592497069872614</v>
      </c>
      <c r="DV29" s="57">
        <f t="shared" si="84"/>
        <v>31.592120826329197</v>
      </c>
      <c r="DW29" s="57">
        <f t="shared" si="85"/>
        <v>31.592318772898842</v>
      </c>
      <c r="DX29" s="61">
        <f t="shared" si="116"/>
        <v>0.84000000000000019</v>
      </c>
      <c r="DY29" s="2">
        <f>IF(OY29=0,($C$23/0.4536*IF(ISNA(MK28),'Drive Train'!$F$16,'Drive Train'!$F$17)*4.448*$C$24/$C$26*$C$25*S$6)*SIGN(BK29),BK29)</f>
        <v>0.89350858180984372</v>
      </c>
      <c r="DZ29" s="2">
        <f>IF(OZ29=0,($C$23/0.4536*IF(ISNA(ML28),'Drive Train'!$F$16,'Drive Train'!$F$17)*4.448*$C$24/$C$26*$C$25*T$6)*SIGN(BL29),BL29)</f>
        <v>3.1911020778922987</v>
      </c>
      <c r="EA29" s="2">
        <f>IF(PA29=0,($C$23/0.4536*IF(ISNA(MM28),'Drive Train'!$F$16,'Drive Train'!$F$17)*4.448*$C$24/$C$26*$C$25*U$6)*SIGN(BM29),BM29)</f>
        <v>2.1014574659290748</v>
      </c>
      <c r="EB29" s="2">
        <f>IF(PB29=0,($C$23/0.4536*IF(ISNA(MN28),'Drive Train'!$F$16,'Drive Train'!$F$17)*4.448*$C$24/$C$26*$C$25*V$6)*SIGN(BN29),BN29)</f>
        <v>1.5665410200562195</v>
      </c>
      <c r="EC29" s="2">
        <f>IF(PC29=0,($C$23/0.4536*IF(ISNA(MO28),'Drive Train'!$F$16,'Drive Train'!$F$17)*4.448*$C$24/$C$26*$C$25*W$6)*SIGN(BO29),BO29)</f>
        <v>1.248692117436117</v>
      </c>
      <c r="ED29" s="2">
        <f>IF(PD29=0,($C$23/0.4536*IF(ISNA(MP28),'Drive Train'!$F$16,'Drive Train'!$F$17)*4.448*$C$24/$C$26*$C$25*X$6)*SIGN(BP29),BP29)</f>
        <v>1.0380693506396637</v>
      </c>
      <c r="EE29" s="2">
        <f>IF(PE29=0,($C$23/0.4536*IF(ISNA(MQ28),'Drive Train'!$F$16,'Drive Train'!$F$17)*4.448*$C$24/$C$26*$C$25*Y$6)*SIGN(BQ29),BQ29)</f>
        <v>0.88824490827929981</v>
      </c>
      <c r="EF29" s="2">
        <f>IF(PF29=0,($C$23/0.4536*IF(ISNA(MR28),'Drive Train'!$F$16,'Drive Train'!$F$17)*4.448*$C$24/$C$26*$C$25*Z$6)*SIGN(BR29),BR29)</f>
        <v>0.77621401894677544</v>
      </c>
      <c r="EG29" s="2">
        <f>IF(PG29=0,($C$23/0.4536*IF(ISNA(MS28),'Drive Train'!$F$16,'Drive Train'!$F$17)*4.448*$C$24/$C$26*$C$25*AA$6)*SIGN(BS29),BS29)</f>
        <v>0.68927804882473664</v>
      </c>
      <c r="EH29" s="2">
        <f>IF(PH29=0,($C$23/0.4536*IF(ISNA(MT28),'Drive Train'!$F$16,'Drive Train'!$F$17)*4.448*$C$24/$C$26*$C$25*AB$6)*SIGN(BT29),BT29)</f>
        <v>0.61985436045389986</v>
      </c>
      <c r="EI29" s="2">
        <f>IF(PI29=0,($C$23/0.4536*IF(ISNA(MU28),'Drive Train'!$F$16,'Drive Train'!$F$17)*4.448*$C$24/$C$26*$C$25*AC$6)*SIGN(BU29),BU29)</f>
        <v>0.56313566080452337</v>
      </c>
      <c r="EJ29" s="2">
        <f>IF(PJ29=0,($C$23/0.4536*IF(ISNA(MV28),'Drive Train'!$F$16,'Drive Train'!$F$17)*4.448*$C$24/$C$26*$C$25*AD$6)*SIGN(BV29),BV29)</f>
        <v>0.89350858180984372</v>
      </c>
      <c r="EK29" s="2">
        <f>IF(PK29=0,($C$23/0.4536*IF(ISNA(MW28),'Drive Train'!$F$16,'Drive Train'!$F$17)*4.448*$C$24/$C$26*$C$25*AE$6)*SIGN(BW29),BW29)</f>
        <v>0.89350858180984372</v>
      </c>
      <c r="EL29" s="2">
        <f>IF(PL29=0,($C$23/0.4536*IF(ISNA(MX28),'Drive Train'!$F$16,'Drive Train'!$F$17)*4.448*$C$24/$C$26*$C$25*AF$6)*SIGN(BX29),BX29)</f>
        <v>0.89350858180984372</v>
      </c>
      <c r="EM29" s="2">
        <f>IF(PM29=0,($C$23/0.4536*IF(ISNA(MY28),'Drive Train'!$F$16,'Drive Train'!$F$17)*4.448*$C$24/$C$26*$C$25*AG$6)*SIGN(BY29),BY29)</f>
        <v>0.89350858180984372</v>
      </c>
      <c r="EN29" s="2">
        <f>IF(PN29=0,($C$23/0.4536*IF(ISNA(MZ28),'Drive Train'!$F$16,'Drive Train'!$F$17)*4.448*$C$24/$C$26*$C$25*AH$6)*SIGN(BZ29),BZ29)</f>
        <v>0.89350858180984372</v>
      </c>
      <c r="EO29" s="2">
        <f>IF(PO29=0,($C$23/0.4536*IF(ISNA(NA28),'Drive Train'!$F$16,'Drive Train'!$F$17)*4.448*$C$24/$C$26*$C$25*AI$6)*SIGN(CA29),CA29)</f>
        <v>0.89350858180984372</v>
      </c>
      <c r="EP29" s="2">
        <f>IF(PP29=0,($C$23/0.4536*IF(ISNA(NB28),'Drive Train'!$F$16,'Drive Train'!$F$17)*4.448*$C$24/$C$26*$C$25*AJ$6)*SIGN(CB29),CB29)</f>
        <v>0.89350858180984372</v>
      </c>
      <c r="EQ29" s="2">
        <f>IF(PQ29=0,($C$23/0.4536*IF(ISNA(NC28),'Drive Train'!$F$16,'Drive Train'!$F$17)*4.448*$C$24/$C$26*$C$25*AK$6)*SIGN(CC29),CC29)</f>
        <v>0.89350858180984372</v>
      </c>
      <c r="ER29" s="2">
        <f>IF(PR29=0,($C$23/0.4536*IF(ISNA(ND28),'Drive Train'!$F$16,'Drive Train'!$F$17)*4.448*$C$24/$C$26*$C$25*AL$6)*SIGN(CD29),CD29)</f>
        <v>0.89350858180984372</v>
      </c>
      <c r="ES29" s="2">
        <f>IF(PS29=0,($C$23/0.4536*IF(ISNA(NE28),'Drive Train'!$F$16,'Drive Train'!$F$17)*4.448*$C$24/$C$26*$C$25*AM$6)*SIGN(CE29),CE29)</f>
        <v>0.89350858180984372</v>
      </c>
      <c r="ET29" s="61">
        <f t="shared" si="87"/>
        <v>0.84000000000000019</v>
      </c>
      <c r="EU29" s="260">
        <f>MAX(MIN(IF(AND(OY28=1,NG29&lt;0),-1,1)*(DC29-$C$15)/($C$14-$C$15)*$C$12-$C$33*LO29/AO$6 -  OY28*$C$33,DY28),MAX(EU$8:EU28)*-1)</f>
        <v>0.15152142597747392</v>
      </c>
      <c r="EV29" s="260">
        <f>MAX(MIN(IF(AND(OZ28=1,NH29&lt;0),-1,1)*(DD29-$C$15)/($C$14-$C$15)*$C$12-$C$33*LP29/AP$6 -  OZ28*$C$33,DZ28),MAX(EV$8:EV28)*-1)</f>
        <v>0.82507444278711506</v>
      </c>
      <c r="EW29" s="260">
        <f>MAX(MIN(IF(AND(PA28=1,NI29&lt;0),-1,1)*(DE29-$C$15)/($C$14-$C$15)*$C$12-$C$33*LQ29/AQ$6 -  PA28*$C$33,EA28),MAX(EW$8:EW28)*-1)</f>
        <v>0.76788508620503648</v>
      </c>
      <c r="EX29" s="260">
        <f>MAX(MIN(IF(AND(PB28=1,NJ29&lt;0),-1,1)*(DF29-$C$15)/($C$14-$C$15)*$C$12-$C$33*LR29/AR$6 -  PB28*$C$33,EB28),MAX(EX$8:EX28)*-1)</f>
        <v>0.69352467126341644</v>
      </c>
      <c r="EY29" s="260">
        <f>MAX(MIN(IF(AND(PC28=1,NK29&lt;0),-1,1)*(DG29-$C$15)/($C$14-$C$15)*$C$12-$C$33*LS29/AS$6 -  PC28*$C$33,EC28),MAX(EY$8:EY28)*-1)</f>
        <v>0.56172490070188363</v>
      </c>
      <c r="EZ29" s="260">
        <f>MAX(MIN(IF(AND(PD28=1,NL29&lt;0),-1,1)*(DH29-$C$15)/($C$14-$C$15)*$C$12-$C$33*LT29/AT$6 -  PD28*$C$33,ED28),MAX(EZ$8:EZ28)*-1)</f>
        <v>0.315893172214743</v>
      </c>
      <c r="FA29" s="260">
        <f>MAX(MIN(IF(AND(PE28=1,NM29&lt;0),-1,1)*(DI29-$C$15)/($C$14-$C$15)*$C$12-$C$33*LU29/AU$6 -  PE28*$C$33,EE28),MAX(FA$8:FA28)*-1)</f>
        <v>0.14605424202855682</v>
      </c>
      <c r="FB29" s="260">
        <f>MAX(MIN(IF(AND(PF28=1,NN29&lt;0),-1,1)*(DJ29-$C$15)/($C$14-$C$15)*$C$12-$C$33*LV29/AV$6 -  PF28*$C$33,EF28),MAX(FB$8:FB28)*-1)</f>
        <v>6.5563217391224782E-2</v>
      </c>
      <c r="FC29" s="260">
        <f>MAX(MIN(IF(AND(PG28=1,NO29&lt;0),-1,1)*(DK29-$C$15)/($C$14-$C$15)*$C$12-$C$33*LW29/AW$6 -  PG28*$C$33,EG28),MAX(FC$8:FC28)*-1)</f>
        <v>2.3853358523160895E-2</v>
      </c>
      <c r="FD29" s="260">
        <f>MAX(MIN(IF(AND(PH28=1,NP29&lt;0),-1,1)*(DL29-$C$15)/($C$14-$C$15)*$C$12-$C$33*LX29/AX$6 -  PH28*$C$33,EH28),MAX(FD$8:FD28)*-1)</f>
        <v>7.0313411200257914E-3</v>
      </c>
      <c r="FE29" s="260">
        <f>MAX(MIN(IF(AND(PI28=1,NQ29&lt;0),-1,1)*(DM29-$C$15)/($C$14-$C$15)*$C$12-$C$33*LY29/AY$6 -  PI28*$C$33,EI28),MAX(FE$8:FE28)*-1)</f>
        <v>1.6395019270191713E-3</v>
      </c>
      <c r="FF29" s="260">
        <f>MAX(MIN(IF(AND(PJ28=1,NR29&lt;0),-1,1)*(DN29-$C$15)/($C$14-$C$15)*$C$12-$C$33*LZ29/AZ$6 -  PJ28*$C$33,EJ28),MAX(FF$8:FF28)*-1)</f>
        <v>0.20159832630570937</v>
      </c>
      <c r="FG29" s="260">
        <f>MAX(MIN(IF(AND(PK28=1,NS29&lt;0),-1,1)*(DO29-$C$15)/($C$14-$C$15)*$C$12-$C$33*MA29/BA$6 -  PK28*$C$33,EK28),MAX(FG$8:FG28)*-1)</f>
        <v>0.2469003029592024</v>
      </c>
      <c r="FH29" s="260">
        <f>MAX(MIN(IF(AND(PL28=1,NT29&lt;0),-1,1)*(DP29-$C$15)/($C$14-$C$15)*$C$12-$C$33*MB29/BB$6 -  PL28*$C$33,EL28),MAX(FH$8:FH28)*-1)</f>
        <v>0.29220227961269546</v>
      </c>
      <c r="FI29" s="260">
        <f>MAX(MIN(IF(AND(PM28=1,NU29&lt;0),-1,1)*(DQ29-$C$15)/($C$14-$C$15)*$C$12-$C$33*MC29/BC$6 -  PM28*$C$33,EM28),MAX(FI$8:FI28)*-1)</f>
        <v>0.27131422724215359</v>
      </c>
      <c r="FJ29" s="260">
        <f>MAX(MIN(IF(AND(PN28=1,NV29&lt;0),-1,1)*(DR29-$C$15)/($C$14-$C$15)*$C$12-$C$33*MD29/BD$6 -  PN28*$C$33,EN28),MAX(FJ$8:FJ28)*-1)</f>
        <v>0.1898282775111092</v>
      </c>
      <c r="FK29" s="260">
        <f>MAX(MIN(IF(AND(PO28=1,NW29&lt;0),-1,1)*(DS29-$C$15)/($C$14-$C$15)*$C$12-$C$33*ME29/BE$6 -  PO28*$C$33,EO28),MAX(FK$8:FK28)*-1)</f>
        <v>0.15152142597747392</v>
      </c>
      <c r="FL29" s="260">
        <f>MAX(MIN(IF(AND(PP28=1,NX29&lt;0),-1,1)*(DT29-$C$15)/($C$14-$C$15)*$C$12-$C$33*MF29/BF$6 -  PP28*$C$33,EP28),MAX(FL$8:FL28)*-1)</f>
        <v>0.1528373912313658</v>
      </c>
      <c r="FM29" s="260">
        <f>MAX(MIN(IF(AND(PQ28=1,NY29&lt;0),-1,1)*(DU29-$C$15)/($C$14-$C$15)*$C$12-$C$33*MG29/BG$6 -  PQ28*$C$33,EQ28),MAX(FM$8:FM28)*-1)</f>
        <v>0.15270201205240536</v>
      </c>
      <c r="FN29" s="260">
        <f>MAX(MIN(IF(AND(PR28=1,NZ29&lt;0),-1,1)*(DV29-$C$15)/($C$14-$C$15)*$C$12-$C$33*MH29/BH$6 -  PR28*$C$33,ER28),MAX(FN$8:FN28)*-1)</f>
        <v>0.15269270608013419</v>
      </c>
      <c r="FO29" s="260">
        <f>MAX(MIN(IF(AND(PS28=1,OA29&lt;0),-1,1)*(DW29-$C$15)/($C$14-$C$15)*$C$12-$C$33*MI29/BI$6 -  PS28*$C$33,ES28),MAX(FO$8:FO28)*-1)</f>
        <v>0.15269760206883443</v>
      </c>
      <c r="FP29" s="61">
        <f t="shared" si="117"/>
        <v>0.84000000000000019</v>
      </c>
      <c r="FQ29" s="261">
        <f>IF(AND(KS29=1,OY29=1),0,MIN((ABS(($C$14-$C$15)*EU29/$C$12/$C$25)+$C$15)/$C$25,DC29))</f>
        <v>16.639624982360228</v>
      </c>
      <c r="FR29" s="261">
        <f>IF(AND(KT29=1,OZ29=1),0,MIN((ABS(($C$14-$C$15)*EV29/$C$12/$C$25)+$C$15)/$C$25,DD29))</f>
        <v>50</v>
      </c>
      <c r="FS29" s="261">
        <f>IF(AND(KU29=1,PA29=1),0,MIN((ABS(($C$14-$C$15)*EW29/$C$12/$C$25)+$C$15)/$C$25,DE29))</f>
        <v>50</v>
      </c>
      <c r="FT29" s="261">
        <f>IF(AND(KV29=1,PB29=1),0,MIN((ABS(($C$14-$C$15)*EX29/$C$12/$C$25)+$C$15)/$C$25,DF29))</f>
        <v>50</v>
      </c>
      <c r="FU29" s="261">
        <f>IF(AND(KW29=1,PC29=1),0,MIN((ABS(($C$14-$C$15)*EY29/$C$12/$C$25)+$C$15)/$C$25,DG29))</f>
        <v>47.50106257231689</v>
      </c>
      <c r="FV29" s="261">
        <f>IF(AND(KX29=1,PD29=1),0,MIN((ABS(($C$14-$C$15)*EZ29/$C$12/$C$25)+$C$15)/$C$25,DH29))</f>
        <v>30.915226994671762</v>
      </c>
      <c r="FW29" s="261">
        <f>IF(AND(KY29=1,PE29=1),0,MIN((ABS(($C$14-$C$15)*FA29/$C$12/$C$25)+$C$15)/$C$25,DI29))</f>
        <v>16.164802855264387</v>
      </c>
      <c r="FX29" s="261">
        <f>IF(AND(KZ29=1,PF29=1),0,MIN((ABS(($C$14-$C$15)*FB29/$C$12/$C$25)+$C$15)/$C$25,DJ29))</f>
        <v>9.1741985720498054</v>
      </c>
      <c r="FY29" s="261">
        <f>IF(AND(LA29=1,PG29=1),0,MIN((ABS(($C$14-$C$15)*FC29/$C$12/$C$25)+$C$15)/$C$25,DK29))</f>
        <v>5.5517186822842008</v>
      </c>
      <c r="FZ29" s="261">
        <f>IF(AND(LB29=1,PH29=1),0,MIN((ABS(($C$14-$C$15)*FD29/$C$12/$C$25)+$C$15)/$C$25,DL29))</f>
        <v>4.0907350826776803</v>
      </c>
      <c r="GA29" s="261">
        <f>IF(AND(LC29=1,PI29=1),0,MIN((ABS(($C$14-$C$15)*FE29/$C$12/$C$25)+$C$15)/$C$25,DM29))</f>
        <v>3.6224566090607033</v>
      </c>
      <c r="GB29" s="261">
        <f>IF(AND(LD29=1,PJ29=1),0,MIN((ABS(($C$14-$C$15)*FF29/$C$12/$C$25)+$C$15)/$C$25,DN29))</f>
        <v>20.988778139522424</v>
      </c>
      <c r="GC29" s="261">
        <f>IF(AND(LE29=1,PK29=1),0,MIN((ABS(($C$14-$C$15)*FG29/$C$12/$C$25)+$C$15)/$C$25,DO29))</f>
        <v>24.923231620005446</v>
      </c>
      <c r="GD29" s="261">
        <f>IF(AND(LF29=1,PL29=1),0,MIN((ABS(($C$14-$C$15)*FH29/$C$12/$C$25)+$C$15)/$C$25,DP29))</f>
        <v>28.85768510048846</v>
      </c>
      <c r="GE29" s="261">
        <f>IF(AND(LG29=1,PM29=1),0,MIN((ABS(($C$14-$C$15)*FI29/$C$12/$C$25)+$C$15)/$C$25,DQ29))</f>
        <v>27.04356844552672</v>
      </c>
      <c r="GF29" s="261">
        <f>IF(AND(LH29=1,PN29=1),0,MIN((ABS(($C$14-$C$15)*FJ29/$C$12/$C$25)+$C$15)/$C$25,DR29))</f>
        <v>19.966555427264701</v>
      </c>
      <c r="GG29" s="261">
        <f>IF(AND(LI29=1,PO29=1),0,MIN((ABS(($C$14-$C$15)*FK29/$C$12/$C$25)+$C$15)/$C$25,DS29))</f>
        <v>16.639624982360228</v>
      </c>
      <c r="GH29" s="261">
        <f>IF(AND(LJ29=1,PP29=1),0,MIN((ABS(($C$14-$C$15)*FL29/$C$12/$C$25)+$C$15)/$C$25,DT29))</f>
        <v>16.753915890966098</v>
      </c>
      <c r="GI29" s="261">
        <f>IF(AND(LK29=1,PQ29=1),0,MIN((ABS(($C$14-$C$15)*FM29/$C$12/$C$25)+$C$15)/$C$25,DU29))</f>
        <v>16.742158278579339</v>
      </c>
      <c r="GJ29" s="261">
        <f>IF(AND(LL29=1,PR29=1),0,MIN((ABS(($C$14-$C$15)*FN29/$C$12/$C$25)+$C$15)/$C$25,DV29))</f>
        <v>16.741350059651687</v>
      </c>
      <c r="GK29" s="261">
        <f>IF(AND(LM29=1,PS29=1),0,MIN((ABS(($C$14-$C$15)*FO29/$C$12/$C$25)+$C$15)/$C$25,DW29))</f>
        <v>16.741775273763849</v>
      </c>
      <c r="GL29" s="61">
        <f t="shared" si="118"/>
        <v>0.84000000000000019</v>
      </c>
      <c r="GM29" s="57">
        <f>IF(AND(KS28=1,OY28=1),0,EU29*$C$26/S$6/$C$24/$C$23*3.39*$C$25)</f>
        <v>3.5188362921110525</v>
      </c>
      <c r="GN29" s="57">
        <f>IF(AND(KT28=1,OZ28=1),0,EV29*$C$26/T$6/$C$24/$C$23*3.39*$C$25)</f>
        <v>5.3650797224755777</v>
      </c>
      <c r="GO29" s="57">
        <f>IF(AND(KU28=1,PA28=1),0,EW29*$C$26/U$6/$C$24/$C$23*3.39*$C$25)</f>
        <v>7.5822721833891888</v>
      </c>
      <c r="GP29" s="57">
        <f>IF(AND(KV28=1,PB28=1),0,EX29*$C$26/V$6/$C$24/$C$23*3.39*$C$25)</f>
        <v>9.1863689833970064</v>
      </c>
      <c r="GQ29" s="57">
        <f>IF(AND(KW28=1,PC28=1),0,EY29*$C$26/W$6/$C$24/$C$23*3.39*$C$25)</f>
        <v>9.3345212283383034</v>
      </c>
      <c r="GR29" s="57">
        <f>IF(AND(KX28=1,PD28=1),0,EZ29*$C$26/X$6/$C$24/$C$23*3.39*$C$25)</f>
        <v>6.3144802941749063</v>
      </c>
      <c r="GS29" s="57">
        <f>IF(AND(KY28=1,PE28=1),0,FA29*$C$26/Y$6/$C$24/$C$23*3.39*$C$25)</f>
        <v>3.4119698929392523</v>
      </c>
      <c r="GT29" s="57">
        <f>IF(AND(KZ28=1,PF28=1),0,FB29*$C$26/Z$6/$C$24/$C$23*3.39*$C$25)</f>
        <v>1.7526795411433413</v>
      </c>
      <c r="GU29" s="57">
        <f>IF(AND(LA28=1,PG28=1),0,FC29*$C$26/AA$6/$C$24/$C$23*3.39*$C$25)</f>
        <v>0.71808991861236393</v>
      </c>
      <c r="GV29" s="57">
        <f>IF(AND(LB28=1,PH28=1),0,FD29*$C$26/AB$6/$C$24/$C$23*3.39*$C$25)</f>
        <v>0.23538145819157227</v>
      </c>
      <c r="GW29" s="57">
        <f>IF(AND(LC28=1,PI28=1),0,FE29*$C$26/AC$6/$C$24/$C$23*3.39*$C$25)</f>
        <v>6.0411920624700757E-2</v>
      </c>
      <c r="GX29" s="57">
        <f>IF(AND(LD28=1,PJ28=1),0,FF29*$C$26/AD$6/$C$24/$C$23*3.39*$C$25)</f>
        <v>4.6817900666988104</v>
      </c>
      <c r="GY29" s="57">
        <f>IF(AND(LE28=1,PK28=1),0,FG29*$C$26/AE$6/$C$24/$C$23*3.39*$C$25)</f>
        <v>5.7338540802487996</v>
      </c>
      <c r="GZ29" s="57">
        <f>IF(AND(LF28=1,PL28=1),0,FH29*$C$26/AF$6/$C$24/$C$23*3.39*$C$25)</f>
        <v>6.7859180937987897</v>
      </c>
      <c r="HA29" s="57">
        <f>IF(AND(LG28=1,PM28=1),0,FI29*$C$26/AG$6/$C$24/$C$23*3.39*$C$25)</f>
        <v>6.3008273795396308</v>
      </c>
      <c r="HB29" s="57">
        <f>IF(AND(LH28=1,PN28=1),0,FJ29*$C$26/AH$6/$C$24/$C$23*3.39*$C$25)</f>
        <v>4.4084500120420236</v>
      </c>
      <c r="HC29" s="57">
        <f>IF(AND(LI28=1,PO28=1),0,FK29*$C$26/AI$6/$C$24/$C$23*3.39*$C$25)</f>
        <v>3.5188362921110525</v>
      </c>
      <c r="HD29" s="57">
        <f>IF(AND(LJ28=1,PP28=1),0,FL29*$C$26/AJ$6/$C$24/$C$23*3.39*$C$25)</f>
        <v>3.5493974240742663</v>
      </c>
      <c r="HE29" s="57">
        <f>IF(AND(LK28=1,PQ28=1),0,FM29*$C$26/AK$6/$C$24/$C$23*3.39*$C$25)</f>
        <v>3.5462534649605697</v>
      </c>
      <c r="HF29" s="57">
        <f>IF(AND(LL28=1,PR28=1),0,FN29*$C$26/AL$6/$C$24/$C$23*3.39*$C$25)</f>
        <v>3.5460373490367001</v>
      </c>
      <c r="HG29" s="57">
        <f>IF(AND(LM28=1,PS28=1),0,FO29*$C$26/AM$6/$C$24/$C$23*3.39*$C$25)</f>
        <v>3.5461510503341436</v>
      </c>
      <c r="HH29" s="61">
        <f t="shared" si="119"/>
        <v>0.84000000000000019</v>
      </c>
      <c r="HI29" s="57">
        <f t="shared" si="120"/>
        <v>3.5188362921110525</v>
      </c>
      <c r="HJ29" s="57">
        <f t="shared" si="121"/>
        <v>5.3650797224755777</v>
      </c>
      <c r="HK29" s="57">
        <f t="shared" si="122"/>
        <v>7.5822721833891888</v>
      </c>
      <c r="HL29" s="57">
        <f t="shared" si="123"/>
        <v>9.1863689833970064</v>
      </c>
      <c r="HM29" s="57">
        <f t="shared" si="124"/>
        <v>9.3345212283383034</v>
      </c>
      <c r="HN29" s="57">
        <f t="shared" si="125"/>
        <v>6.3144802941749063</v>
      </c>
      <c r="HO29" s="57">
        <f t="shared" si="126"/>
        <v>3.4119698929392523</v>
      </c>
      <c r="HP29" s="57">
        <f t="shared" si="127"/>
        <v>1.7526795411433413</v>
      </c>
      <c r="HQ29" s="57">
        <f t="shared" si="128"/>
        <v>0.71808991861236393</v>
      </c>
      <c r="HR29" s="57">
        <f t="shared" si="129"/>
        <v>0.23538145819157227</v>
      </c>
      <c r="HS29" s="57">
        <f t="shared" si="130"/>
        <v>6.0411920624700757E-2</v>
      </c>
      <c r="HT29" s="57">
        <f t="shared" si="131"/>
        <v>4.6817900666988104</v>
      </c>
      <c r="HU29" s="57">
        <f t="shared" si="132"/>
        <v>5.7338540802487996</v>
      </c>
      <c r="HV29" s="57">
        <f t="shared" si="133"/>
        <v>6.7859180937987897</v>
      </c>
      <c r="HW29" s="57">
        <f t="shared" si="134"/>
        <v>6.3008273795396308</v>
      </c>
      <c r="HX29" s="57">
        <f t="shared" si="135"/>
        <v>4.4084500120420236</v>
      </c>
      <c r="HY29" s="57">
        <f t="shared" si="136"/>
        <v>3.5188362921110525</v>
      </c>
      <c r="HZ29" s="57">
        <f t="shared" si="137"/>
        <v>3.5493974240742663</v>
      </c>
      <c r="IA29" s="57">
        <f t="shared" si="138"/>
        <v>3.5462534649605697</v>
      </c>
      <c r="IB29" s="57">
        <f t="shared" si="139"/>
        <v>3.5460373490367001</v>
      </c>
      <c r="IC29" s="57">
        <f t="shared" si="140"/>
        <v>3.5461510503341436</v>
      </c>
      <c r="ID29" s="61">
        <f t="shared" si="141"/>
        <v>0.84000000000000019</v>
      </c>
      <c r="IE29" s="57">
        <f t="shared" si="142"/>
        <v>10.947897703330076</v>
      </c>
      <c r="IF29" s="57">
        <f t="shared" si="143"/>
        <v>8.82</v>
      </c>
      <c r="IG29" s="57">
        <f t="shared" si="144"/>
        <v>8.82</v>
      </c>
      <c r="IH29" s="57">
        <f t="shared" si="145"/>
        <v>8.82</v>
      </c>
      <c r="II29" s="57">
        <f t="shared" si="146"/>
        <v>8.8732522123366842</v>
      </c>
      <c r="IJ29" s="57">
        <f t="shared" si="147"/>
        <v>9.9424322651322488</v>
      </c>
      <c r="IK29" s="57">
        <f t="shared" si="148"/>
        <v>10.982613225893578</v>
      </c>
      <c r="IL29" s="57">
        <f t="shared" si="149"/>
        <v>11.50370667226578</v>
      </c>
      <c r="IM29" s="57">
        <f t="shared" si="150"/>
        <v>11.79523996169166</v>
      </c>
      <c r="IN29" s="57">
        <f t="shared" si="151"/>
        <v>11.923114386586537</v>
      </c>
      <c r="IO29" s="57">
        <f t="shared" si="152"/>
        <v>11.967963614427939</v>
      </c>
      <c r="IP29" s="57">
        <f t="shared" si="153"/>
        <v>10.74968047056189</v>
      </c>
      <c r="IQ29" s="57">
        <f t="shared" si="154"/>
        <v>10.472456364715185</v>
      </c>
      <c r="IR29" s="57">
        <f t="shared" si="155"/>
        <v>10.195232258868481</v>
      </c>
      <c r="IS29" s="57">
        <f t="shared" si="156"/>
        <v>10.188461164248755</v>
      </c>
      <c r="IT29" s="57">
        <f t="shared" si="157"/>
        <v>10.692958013853863</v>
      </c>
      <c r="IU29" s="57">
        <f t="shared" si="158"/>
        <v>10.947897703330076</v>
      </c>
      <c r="IV29" s="57">
        <f t="shared" si="159"/>
        <v>10.939124799064476</v>
      </c>
      <c r="IW29" s="57">
        <f t="shared" si="160"/>
        <v>10.940022943021477</v>
      </c>
      <c r="IX29" s="57">
        <f t="shared" si="161"/>
        <v>10.940084684205942</v>
      </c>
      <c r="IY29" s="57">
        <f t="shared" si="162"/>
        <v>10.940052201351055</v>
      </c>
      <c r="IZ29" s="61">
        <f t="shared" si="163"/>
        <v>0.84000000000000019</v>
      </c>
      <c r="JA29" s="261" t="e">
        <f t="shared" si="238"/>
        <v>#N/A</v>
      </c>
      <c r="JB29" s="261">
        <f t="shared" si="239"/>
        <v>6</v>
      </c>
      <c r="JC29" s="261">
        <f t="shared" si="240"/>
        <v>6</v>
      </c>
      <c r="JD29" s="261">
        <f t="shared" si="241"/>
        <v>6</v>
      </c>
      <c r="JE29" s="261" t="e">
        <f t="shared" si="242"/>
        <v>#N/A</v>
      </c>
      <c r="JF29" s="261" t="e">
        <f t="shared" si="243"/>
        <v>#N/A</v>
      </c>
      <c r="JG29" s="261" t="e">
        <f t="shared" si="244"/>
        <v>#N/A</v>
      </c>
      <c r="JH29" s="261" t="e">
        <f t="shared" si="245"/>
        <v>#N/A</v>
      </c>
      <c r="JI29" s="261" t="e">
        <f t="shared" si="246"/>
        <v>#N/A</v>
      </c>
      <c r="JJ29" s="261" t="e">
        <f t="shared" si="247"/>
        <v>#N/A</v>
      </c>
      <c r="JK29" s="261" t="e">
        <f t="shared" si="248"/>
        <v>#N/A</v>
      </c>
      <c r="JL29" s="261">
        <f t="shared" si="249"/>
        <v>6</v>
      </c>
      <c r="JM29" s="261">
        <f t="shared" si="250"/>
        <v>6</v>
      </c>
      <c r="JN29" s="261" t="e">
        <f t="shared" si="251"/>
        <v>#N/A</v>
      </c>
      <c r="JO29" s="261" t="e">
        <f t="shared" si="252"/>
        <v>#N/A</v>
      </c>
      <c r="JP29" s="261" t="e">
        <f t="shared" si="253"/>
        <v>#N/A</v>
      </c>
      <c r="JQ29" s="261" t="e">
        <f t="shared" si="254"/>
        <v>#N/A</v>
      </c>
      <c r="JR29" s="261" t="e">
        <f t="shared" si="255"/>
        <v>#N/A</v>
      </c>
      <c r="JS29" s="261" t="e">
        <f t="shared" si="256"/>
        <v>#N/A</v>
      </c>
      <c r="JT29" s="261" t="e">
        <f t="shared" si="257"/>
        <v>#N/A</v>
      </c>
      <c r="JU29" s="261" t="e">
        <f t="shared" si="258"/>
        <v>#N/A</v>
      </c>
      <c r="JV29" s="61">
        <f t="shared" si="165"/>
        <v>0.84000000000000019</v>
      </c>
      <c r="JW29" s="46">
        <f>IF(HI29&lt;=$C$42,1,0)</f>
        <v>0</v>
      </c>
      <c r="JX29" s="46">
        <f>IF(HJ29&lt;=$C$42,1,0)</f>
        <v>0</v>
      </c>
      <c r="JY29" s="46">
        <f>IF(HK29&lt;=$C$42,1,0)</f>
        <v>0</v>
      </c>
      <c r="JZ29" s="46">
        <f>IF(HL29&lt;=$C$42,1,0)</f>
        <v>0</v>
      </c>
      <c r="KA29" s="46">
        <f>IF(HM29&lt;=$C$42,1,0)</f>
        <v>0</v>
      </c>
      <c r="KB29" s="46">
        <f>IF(HN29&lt;=$C$42,1,0)</f>
        <v>0</v>
      </c>
      <c r="KC29" s="46">
        <f>IF(HO29&lt;=$C$42,1,0)</f>
        <v>0</v>
      </c>
      <c r="KD29" s="46">
        <f>IF(HP29&lt;=$C$42,1,0)</f>
        <v>0</v>
      </c>
      <c r="KE29" s="46">
        <f>IF(HQ29&lt;=$C$42,1,0)</f>
        <v>0</v>
      </c>
      <c r="KF29" s="46">
        <f>IF(HR29&lt;=$C$42,1,0)</f>
        <v>0</v>
      </c>
      <c r="KG29" s="46">
        <f>IF(HS29&lt;=$C$42,1,0)</f>
        <v>1</v>
      </c>
      <c r="KH29" s="46">
        <f>IF(HT29&lt;=$C$42,1,0)</f>
        <v>0</v>
      </c>
      <c r="KI29" s="46">
        <f>IF(HU29&lt;=$C$42,1,0)</f>
        <v>0</v>
      </c>
      <c r="KJ29" s="46">
        <f>IF(HV29&lt;=$C$42,1,0)</f>
        <v>0</v>
      </c>
      <c r="KK29" s="46">
        <f>IF(HW29&lt;=$C$42,1,0)</f>
        <v>0</v>
      </c>
      <c r="KL29" s="46">
        <f>IF(HX29&lt;=$C$42,1,0)</f>
        <v>0</v>
      </c>
      <c r="KM29" s="46">
        <f>IF(HY29&lt;=$C$42,1,0)</f>
        <v>0</v>
      </c>
      <c r="KN29" s="46">
        <f>IF(HZ29&lt;=$C$42,1,0)</f>
        <v>0</v>
      </c>
      <c r="KO29" s="46">
        <f>IF(IA29&lt;=$C$42,1,0)</f>
        <v>0</v>
      </c>
      <c r="KP29" s="46">
        <f>IF(IB29&lt;=$C$42,1,0)</f>
        <v>0</v>
      </c>
      <c r="KQ29" s="46">
        <f>IF(IC29&lt;=$C$42,1,0)</f>
        <v>0</v>
      </c>
      <c r="KR29" s="61">
        <f t="shared" si="166"/>
        <v>0.84000000000000019</v>
      </c>
      <c r="KS29" s="1">
        <f>IF(OR(KS28=1,AND(OY29=1,LO29&lt;=$C$43)),1,0)</f>
        <v>0</v>
      </c>
      <c r="KT29" s="1">
        <f>IF(OR(KT28=1,AND(OZ29=1,LP29&lt;=$C$43)),1,0)</f>
        <v>0</v>
      </c>
      <c r="KU29" s="1">
        <f>IF(OR(KU28=1,AND(PA29=1,LQ29&lt;=$C$43)),1,0)</f>
        <v>0</v>
      </c>
      <c r="KV29" s="1">
        <f>IF(OR(KV28=1,AND(PB29=1,LR29&lt;=$C$43)),1,0)</f>
        <v>0</v>
      </c>
      <c r="KW29" s="1">
        <f>IF(OR(KW28=1,AND(PC29=1,LS29&lt;=$C$43)),1,0)</f>
        <v>0</v>
      </c>
      <c r="KX29" s="1">
        <f>IF(OR(KX28=1,AND(PD29=1,LT29&lt;=$C$43)),1,0)</f>
        <v>0</v>
      </c>
      <c r="KY29" s="1">
        <f>IF(OR(KY28=1,AND(PE29=1,LU29&lt;=$C$43)),1,0)</f>
        <v>0</v>
      </c>
      <c r="KZ29" s="1">
        <f>IF(OR(KZ28=1,AND(PF29=1,LV29&lt;=$C$43)),1,0)</f>
        <v>0</v>
      </c>
      <c r="LA29" s="1">
        <f>IF(OR(LA28=1,AND(PG29=1,LW29&lt;=$C$43)),1,0)</f>
        <v>0</v>
      </c>
      <c r="LB29" s="1">
        <f>IF(OR(LB28=1,AND(PH29=1,LX29&lt;=$C$43)),1,0)</f>
        <v>0</v>
      </c>
      <c r="LC29" s="1">
        <f>IF(OR(LC28=1,AND(PI29=1,LY29&lt;=$C$43)),1,0)</f>
        <v>0</v>
      </c>
      <c r="LD29" s="1">
        <f>IF(OR(LD28=1,AND(PJ29=1,LZ29&lt;=$C$43)),1,0)</f>
        <v>0</v>
      </c>
      <c r="LE29" s="1">
        <f>IF(OR(LE28=1,AND(PK29=1,MA29&lt;=$C$43)),1,0)</f>
        <v>0</v>
      </c>
      <c r="LF29" s="1">
        <f>IF(OR(LF28=1,AND(PL29=1,MB29&lt;=$C$43)),1,0)</f>
        <v>0</v>
      </c>
      <c r="LG29" s="1">
        <f>IF(OR(LG28=1,AND(PM29=1,MC29&lt;=$C$43)),1,0)</f>
        <v>0</v>
      </c>
      <c r="LH29" s="1">
        <f>IF(OR(LH28=1,AND(PN29=1,MD29&lt;=$C$43)),1,0)</f>
        <v>0</v>
      </c>
      <c r="LI29" s="1">
        <f>IF(OR(LI28=1,AND(PO29=1,ME29&lt;=$C$43)),1,0)</f>
        <v>0</v>
      </c>
      <c r="LJ29" s="1">
        <f>IF(OR(LJ28=1,AND(PP29=1,MF29&lt;=$C$43)),1,0)</f>
        <v>0</v>
      </c>
      <c r="LK29" s="1">
        <f>IF(OR(LK28=1,AND(PQ29=1,MG29&lt;=$C$43)),1,0)</f>
        <v>0</v>
      </c>
      <c r="LL29" s="1">
        <f>IF(OR(LL28=1,AND(PR29=1,MH29&lt;=$C$43)),1,0)</f>
        <v>0</v>
      </c>
      <c r="LM29" s="1">
        <f>IF(OR(LM28=1,AND(PS29=1,MI29&lt;=$C$43)),1,0)</f>
        <v>0</v>
      </c>
      <c r="LN29" s="61">
        <f t="shared" si="167"/>
        <v>0.84000000000000019</v>
      </c>
      <c r="LO29" s="57">
        <f t="shared" si="168"/>
        <v>10.098314757082496</v>
      </c>
      <c r="LP29" s="57">
        <f t="shared" si="169"/>
        <v>4.4179686455527847</v>
      </c>
      <c r="LQ29" s="57">
        <f t="shared" si="170"/>
        <v>6.4872329361850953</v>
      </c>
      <c r="LR29" s="57">
        <f t="shared" si="171"/>
        <v>8.3038531163533875</v>
      </c>
      <c r="LS29" s="57">
        <f t="shared" si="172"/>
        <v>9.8050023402663253</v>
      </c>
      <c r="LT29" s="57">
        <f t="shared" si="173"/>
        <v>10.365311048449913</v>
      </c>
      <c r="LU29" s="57">
        <f t="shared" si="174"/>
        <v>10.075060039548697</v>
      </c>
      <c r="LV29" s="57">
        <f t="shared" si="175"/>
        <v>9.2541915568582969</v>
      </c>
      <c r="LW29" s="57">
        <f t="shared" si="176"/>
        <v>8.4162765379650697</v>
      </c>
      <c r="LX29" s="57">
        <f t="shared" si="177"/>
        <v>7.6397811090889043</v>
      </c>
      <c r="LY29" s="57">
        <f t="shared" si="178"/>
        <v>6.9616082099532512</v>
      </c>
      <c r="LZ29" s="57">
        <f t="shared" si="179"/>
        <v>5.554976663355073</v>
      </c>
      <c r="MA29" s="57">
        <f t="shared" si="180"/>
        <v>6.8032579746413564</v>
      </c>
      <c r="MB29" s="57">
        <f t="shared" si="181"/>
        <v>8.0515392859276371</v>
      </c>
      <c r="MC29" s="57">
        <f t="shared" si="182"/>
        <v>9.2504023370063777</v>
      </c>
      <c r="MD29" s="57">
        <f t="shared" si="183"/>
        <v>9.8344060456962605</v>
      </c>
      <c r="ME29" s="57">
        <f t="shared" si="184"/>
        <v>10.098314757082496</v>
      </c>
      <c r="MF29" s="57">
        <f t="shared" si="185"/>
        <v>10.089409738646848</v>
      </c>
      <c r="MG29" s="57">
        <f t="shared" si="186"/>
        <v>10.090325284755838</v>
      </c>
      <c r="MH29" s="57">
        <f t="shared" si="187"/>
        <v>10.090388215661687</v>
      </c>
      <c r="MI29" s="57">
        <f t="shared" si="188"/>
        <v>10.09035510698372</v>
      </c>
      <c r="MJ29" s="61">
        <f t="shared" si="189"/>
        <v>0.84000000000000019</v>
      </c>
      <c r="MK29" s="57" t="e">
        <f t="shared" si="259"/>
        <v>#N/A</v>
      </c>
      <c r="ML29" s="57" t="e">
        <f t="shared" si="260"/>
        <v>#N/A</v>
      </c>
      <c r="MM29" s="57" t="e">
        <f t="shared" si="261"/>
        <v>#N/A</v>
      </c>
      <c r="MN29" s="57" t="e">
        <f t="shared" si="262"/>
        <v>#N/A</v>
      </c>
      <c r="MO29" s="57" t="e">
        <f t="shared" si="263"/>
        <v>#N/A</v>
      </c>
      <c r="MP29" s="57" t="e">
        <f t="shared" si="264"/>
        <v>#N/A</v>
      </c>
      <c r="MQ29" s="57" t="e">
        <f t="shared" si="265"/>
        <v>#N/A</v>
      </c>
      <c r="MR29" s="57" t="e">
        <f t="shared" si="266"/>
        <v>#N/A</v>
      </c>
      <c r="MS29" s="57" t="e">
        <f t="shared" si="267"/>
        <v>#N/A</v>
      </c>
      <c r="MT29" s="57" t="e">
        <f t="shared" si="268"/>
        <v>#N/A</v>
      </c>
      <c r="MU29" s="57" t="e">
        <f t="shared" si="269"/>
        <v>#N/A</v>
      </c>
      <c r="MV29" s="57" t="e">
        <f t="shared" si="270"/>
        <v>#N/A</v>
      </c>
      <c r="MW29" s="57" t="e">
        <f t="shared" si="271"/>
        <v>#N/A</v>
      </c>
      <c r="MX29" s="57" t="e">
        <f t="shared" si="272"/>
        <v>#N/A</v>
      </c>
      <c r="MY29" s="57" t="e">
        <f t="shared" si="273"/>
        <v>#N/A</v>
      </c>
      <c r="MZ29" s="57" t="e">
        <f t="shared" si="274"/>
        <v>#N/A</v>
      </c>
      <c r="NA29" s="57" t="e">
        <f t="shared" si="275"/>
        <v>#N/A</v>
      </c>
      <c r="NB29" s="57" t="e">
        <f t="shared" si="276"/>
        <v>#N/A</v>
      </c>
      <c r="NC29" s="57" t="e">
        <f t="shared" si="277"/>
        <v>#N/A</v>
      </c>
      <c r="ND29" s="57" t="e">
        <f t="shared" si="278"/>
        <v>#N/A</v>
      </c>
      <c r="NE29" s="57" t="e">
        <f t="shared" si="279"/>
        <v>#N/A</v>
      </c>
      <c r="NF29" s="61">
        <f t="shared" si="211"/>
        <v>0.84000000000000019</v>
      </c>
      <c r="NG29" s="261">
        <f>IF(OY28=0,MIN('Drive Train'!$F$35-FQ28*$C$26*'Drive Train'!$F$38,NG28+$C$41)-$C$7,IF(LO28-1&lt;=0,0,IF($C$39=Motors!$C$29,MAX(MAX(NG$8:NG28)*-1,NG28-$C$41),MAX(0,MAX(NG$8:NG28)*-1,NG28-$C$41))))</f>
        <v>10.947897703330076</v>
      </c>
      <c r="NH29" s="261">
        <f>IF(OZ28=0,MIN('Drive Train'!$F$35-FR28*$C$26*'Drive Train'!$F$38,NH28+$C$41)-$C$7,IF(LP28-1&lt;=0,0,IF($C$39=Motors!$C$29,MAX(MAX(NH$8:NH28)*-1,NH28-$C$41),MAX(0,MAX(NH$8:NH28)*-1,NH28-$C$41))))</f>
        <v>8.82</v>
      </c>
      <c r="NI29" s="261">
        <f>IF(PA28=0,MIN('Drive Train'!$F$35-FS28*$C$26*'Drive Train'!$F$38,NI28+$C$41)-$C$7,IF(LQ28-1&lt;=0,0,IF($C$39=Motors!$C$29,MAX(MAX(NI$8:NI28)*-1,NI28-$C$41),MAX(0,MAX(NI$8:NI28)*-1,NI28-$C$41))))</f>
        <v>8.82</v>
      </c>
      <c r="NJ29" s="261">
        <f>IF(PB28=0,MIN('Drive Train'!$F$35-FT28*$C$26*'Drive Train'!$F$38,NJ28+$C$41)-$C$7,IF(LR28-1&lt;=0,0,IF($C$39=Motors!$C$29,MAX(MAX(NJ$8:NJ28)*-1,NJ28-$C$41),MAX(0,MAX(NJ$8:NJ28)*-1,NJ28-$C$41))))</f>
        <v>8.82</v>
      </c>
      <c r="NK29" s="261">
        <f>IF(PC28=0,MIN('Drive Train'!$F$35-FU28*$C$26*'Drive Train'!$F$38,NK28+$C$41)-$C$7,IF(LS28-1&lt;=0,0,IF($C$39=Motors!$C$29,MAX(MAX(NK$8:NK28)*-1,NK28-$C$41),MAX(0,MAX(NK$8:NK28)*-1,NK28-$C$41))))</f>
        <v>8.8732522123366842</v>
      </c>
      <c r="NL29" s="261">
        <f>IF(PD28=0,MIN('Drive Train'!$F$35-FV28*$C$26*'Drive Train'!$F$38,NL28+$C$41)-$C$7,IF(LT28-1&lt;=0,0,IF($C$39=Motors!$C$29,MAX(MAX(NL$8:NL28)*-1,NL28-$C$41),MAX(0,MAX(NL$8:NL28)*-1,NL28-$C$41))))</f>
        <v>9.9424322651322488</v>
      </c>
      <c r="NM29" s="261">
        <f>IF(PE28=0,MIN('Drive Train'!$F$35-FW28*$C$26*'Drive Train'!$F$38,NM28+$C$41)-$C$7,IF(LU28-1&lt;=0,0,IF($C$39=Motors!$C$29,MAX(MAX(NM$8:NM28)*-1,NM28-$C$41),MAX(0,MAX(NM$8:NM28)*-1,NM28-$C$41))))</f>
        <v>10.982613225893578</v>
      </c>
      <c r="NN29" s="261">
        <f>IF(PF28=0,MIN('Drive Train'!$F$35-FX28*$C$26*'Drive Train'!$F$38,NN28+$C$41)-$C$7,IF(LV28-1&lt;=0,0,IF($C$39=Motors!$C$29,MAX(MAX(NN$8:NN28)*-1,NN28-$C$41),MAX(0,MAX(NN$8:NN28)*-1,NN28-$C$41))))</f>
        <v>11.50370667226578</v>
      </c>
      <c r="NO29" s="261">
        <f>IF(PG28=0,MIN('Drive Train'!$F$35-FY28*$C$26*'Drive Train'!$F$38,NO28+$C$41)-$C$7,IF(LW28-1&lt;=0,0,IF($C$39=Motors!$C$29,MAX(MAX(NO$8:NO28)*-1,NO28-$C$41),MAX(0,MAX(NO$8:NO28)*-1,NO28-$C$41))))</f>
        <v>11.79523996169166</v>
      </c>
      <c r="NP29" s="261">
        <f>IF(PH28=0,MIN('Drive Train'!$F$35-FZ28*$C$26*'Drive Train'!$F$38,NP28+$C$41)-$C$7,IF(LX28-1&lt;=0,0,IF($C$39=Motors!$C$29,MAX(MAX(NP$8:NP28)*-1,NP28-$C$41),MAX(0,MAX(NP$8:NP28)*-1,NP28-$C$41))))</f>
        <v>11.923114386586537</v>
      </c>
      <c r="NQ29" s="261">
        <f>IF(PI28=0,MIN('Drive Train'!$F$35-GA28*$C$26*'Drive Train'!$F$38,NQ28+$C$41)-$C$7,IF(LY28-1&lt;=0,0,IF($C$39=Motors!$C$29,MAX(MAX(NQ$8:NQ28)*-1,NQ28-$C$41),MAX(0,MAX(NQ$8:NQ28)*-1,NQ28-$C$41))))</f>
        <v>11.967963614427939</v>
      </c>
      <c r="NR29" s="261">
        <f>IF(PJ28=0,MIN('Drive Train'!$F$35-GB28*$C$26*'Drive Train'!$F$38,NR28+$C$41)-$C$7,IF(LZ28-1&lt;=0,0,IF($C$39=Motors!$C$29,MAX(MAX(NR$8:NR28)*-1,NR28-$C$41),MAX(0,MAX(NR$8:NR28)*-1,NR28-$C$41))))</f>
        <v>10.74968047056189</v>
      </c>
      <c r="NS29" s="261">
        <f>IF(PK28=0,MIN('Drive Train'!$F$35-GC28*$C$26*'Drive Train'!$F$38,NS28+$C$41)-$C$7,IF(MA28-1&lt;=0,0,IF($C$39=Motors!$C$29,MAX(MAX(NS$8:NS28)*-1,NS28-$C$41),MAX(0,MAX(NS$8:NS28)*-1,NS28-$C$41))))</f>
        <v>10.472456364715185</v>
      </c>
      <c r="NT29" s="261">
        <f>IF(PL28=0,MIN('Drive Train'!$F$35-GD28*$C$26*'Drive Train'!$F$38,NT28+$C$41)-$C$7,IF(MB28-1&lt;=0,0,IF($C$39=Motors!$C$29,MAX(MAX(NT$8:NT28)*-1,NT28-$C$41),MAX(0,MAX(NT$8:NT28)*-1,NT28-$C$41))))</f>
        <v>10.195232258868481</v>
      </c>
      <c r="NU29" s="261">
        <f>IF(PM28=0,MIN('Drive Train'!$F$35-GE28*$C$26*'Drive Train'!$F$38,NU28+$C$41)-$C$7,IF(MC28-1&lt;=0,0,IF($C$39=Motors!$C$29,MAX(MAX(NU$8:NU28)*-1,NU28-$C$41),MAX(0,MAX(NU$8:NU28)*-1,NU28-$C$41))))</f>
        <v>10.188461164248755</v>
      </c>
      <c r="NV29" s="261">
        <f>IF(PN28=0,MIN('Drive Train'!$F$35-GF28*$C$26*'Drive Train'!$F$38,NV28+$C$41)-$C$7,IF(MD28-1&lt;=0,0,IF($C$39=Motors!$C$29,MAX(MAX(NV$8:NV28)*-1,NV28-$C$41),MAX(0,MAX(NV$8:NV28)*-1,NV28-$C$41))))</f>
        <v>10.692958013853863</v>
      </c>
      <c r="NW29" s="261">
        <f>IF(PO28=0,MIN('Drive Train'!$F$35-GG28*$C$26*'Drive Train'!$F$38,NW28+$C$41)-$C$7,IF(ME28-1&lt;=0,0,IF($C$39=Motors!$C$29,MAX(MAX(NW$8:NW28)*-1,NW28-$C$41),MAX(0,MAX(NW$8:NW28)*-1,NW28-$C$41))))</f>
        <v>10.947897703330076</v>
      </c>
      <c r="NX29" s="261">
        <f>IF(PP28=0,MIN('Drive Train'!$F$35-GH28*$C$26*'Drive Train'!$F$38,NX28+$C$41)-$C$7,IF(MF28-1&lt;=0,0,IF($C$39=Motors!$C$29,MAX(MAX(NX$8:NX28)*-1,NX28-$C$41),MAX(0,MAX(NX$8:NX28)*-1,NX28-$C$41))))</f>
        <v>10.939124799064476</v>
      </c>
      <c r="NY29" s="261">
        <f>IF(PQ28=0,MIN('Drive Train'!$F$35-GI28*$C$26*'Drive Train'!$F$38,NY28+$C$41)-$C$7,IF(MG28-1&lt;=0,0,IF($C$39=Motors!$C$29,MAX(MAX(NY$8:NY28)*-1,NY28-$C$41),MAX(0,MAX(NY$8:NY28)*-1,NY28-$C$41))))</f>
        <v>10.940022943021477</v>
      </c>
      <c r="NZ29" s="261">
        <f>IF(PR28=0,MIN('Drive Train'!$F$35-GJ28*$C$26*'Drive Train'!$F$38,NZ28+$C$41)-$C$7,IF(MH28-1&lt;=0,0,IF($C$39=Motors!$C$29,MAX(MAX(NZ$8:NZ28)*-1,NZ28-$C$41),MAX(0,MAX(NZ$8:NZ28)*-1,NZ28-$C$41))))</f>
        <v>10.940084684205942</v>
      </c>
      <c r="OA29" s="261">
        <f>IF(PS28=0,MIN('Drive Train'!$F$35-GK28*$C$26*'Drive Train'!$F$38,OA28+$C$41)-$C$7,IF(MI28-1&lt;=0,0,IF($C$39=Motors!$C$29,MAX(MAX(OA$8:OA28)*-1,OA28-$C$41),MAX(0,MAX(OA$8:OA28)*-1,OA28-$C$41))))</f>
        <v>10.940052201351055</v>
      </c>
      <c r="OB29" s="61">
        <f t="shared" si="212"/>
        <v>0.84000000000000019</v>
      </c>
      <c r="OC29" s="261">
        <f>'Drive Train'!$F$35-FQ29*$C$26*'Drive Train'!$F$38</f>
        <v>11.268505501199504</v>
      </c>
      <c r="OD29" s="261">
        <f>'Drive Train'!$F$35-FR29*$C$26*'Drive Train'!$F$38</f>
        <v>9</v>
      </c>
      <c r="OE29" s="261">
        <f>'Drive Train'!$F$35-FS29*$C$26*'Drive Train'!$F$38</f>
        <v>9</v>
      </c>
      <c r="OF29" s="261">
        <f>'Drive Train'!$F$35-FT29*$C$26*'Drive Train'!$F$38</f>
        <v>9</v>
      </c>
      <c r="OG29" s="261">
        <f>'Drive Train'!$F$35-FU29*$C$26*'Drive Train'!$F$38</f>
        <v>9.1699277450824521</v>
      </c>
      <c r="OH29" s="261">
        <f>'Drive Train'!$F$35-FV29*$C$26*'Drive Train'!$F$38</f>
        <v>10.297764564362321</v>
      </c>
      <c r="OI29" s="261">
        <f>'Drive Train'!$F$35-FW29*$C$26*'Drive Train'!$F$38</f>
        <v>11.300793405842022</v>
      </c>
      <c r="OJ29" s="261">
        <f>'Drive Train'!$F$35-FX29*$C$26*'Drive Train'!$F$38</f>
        <v>11.776154497100613</v>
      </c>
      <c r="OK29" s="261">
        <f>'Drive Train'!$F$35-FY29*$C$26*'Drive Train'!$F$38</f>
        <v>12.022483129604675</v>
      </c>
      <c r="OL29" s="261">
        <f>'Drive Train'!$F$35-FZ29*$C$26*'Drive Train'!$F$38</f>
        <v>12.121830014377919</v>
      </c>
      <c r="OM29" s="261">
        <f>'Drive Train'!$F$35-GA29*$C$26*'Drive Train'!$F$38</f>
        <v>12.153672950583873</v>
      </c>
      <c r="ON29" s="261">
        <f>'Drive Train'!$F$35-GB29*$C$26*'Drive Train'!$F$38</f>
        <v>10.972763086512476</v>
      </c>
      <c r="OO29" s="261">
        <f>'Drive Train'!$F$35-GC29*$C$26*'Drive Train'!$F$38</f>
        <v>10.70522024983963</v>
      </c>
      <c r="OP29" s="261">
        <f>'Drive Train'!$F$35-GD29*$C$26*'Drive Train'!$F$38</f>
        <v>10.437677413166785</v>
      </c>
      <c r="OQ29" s="261">
        <f>'Drive Train'!$F$35-GE29*$C$26*'Drive Train'!$F$38</f>
        <v>10.561037345704182</v>
      </c>
      <c r="OR29" s="261">
        <f>'Drive Train'!$F$35-GF29*$C$26*'Drive Train'!$F$38</f>
        <v>11.042274230946001</v>
      </c>
      <c r="OS29" s="261">
        <f>'Drive Train'!$F$35-GG29*$C$26*'Drive Train'!$F$38</f>
        <v>11.268505501199504</v>
      </c>
      <c r="OT29" s="261">
        <f>'Drive Train'!$F$35-GH29*$C$26*'Drive Train'!$F$38</f>
        <v>11.260733719414306</v>
      </c>
      <c r="OU29" s="261">
        <f>'Drive Train'!$F$35-GI29*$C$26*'Drive Train'!$F$38</f>
        <v>11.261533237056605</v>
      </c>
      <c r="OV29" s="261">
        <f>'Drive Train'!$F$35-GJ29*$C$26*'Drive Train'!$F$38</f>
        <v>11.261588195943686</v>
      </c>
      <c r="OW29" s="261">
        <f>'Drive Train'!$F$35-GK29*$C$26*'Drive Train'!$F$38</f>
        <v>11.261559281384059</v>
      </c>
      <c r="OX29" s="61">
        <f t="shared" si="213"/>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8">
        <f t="shared" si="214"/>
        <v>0.84000000000000019</v>
      </c>
      <c r="PU29" s="57">
        <f t="shared" si="215"/>
        <v>5.4121997606931131</v>
      </c>
      <c r="PV29" s="57">
        <f t="shared" si="216"/>
        <v>1.9643071359750695</v>
      </c>
      <c r="PW29" s="57">
        <f t="shared" si="217"/>
        <v>2.9150777598150164</v>
      </c>
      <c r="PX29" s="57">
        <f t="shared" si="218"/>
        <v>3.7871245961622786</v>
      </c>
      <c r="PY29" s="57">
        <f t="shared" si="219"/>
        <v>4.5603247439055039</v>
      </c>
      <c r="PZ29" s="57">
        <f t="shared" si="220"/>
        <v>5.1348450716655476</v>
      </c>
      <c r="QA29" s="57">
        <f t="shared" si="221"/>
        <v>5.4186191981314513</v>
      </c>
      <c r="QB29" s="57">
        <f t="shared" si="222"/>
        <v>5.1763202320011992</v>
      </c>
      <c r="QC29" s="57">
        <f t="shared" si="223"/>
        <v>4.9358856005210541</v>
      </c>
      <c r="QD29" s="57">
        <f t="shared" si="224"/>
        <v>4.6833051019800767</v>
      </c>
      <c r="QE29" s="57">
        <f t="shared" si="225"/>
        <v>4.4351571377287708</v>
      </c>
      <c r="QF29" s="57">
        <f t="shared" si="226"/>
        <v>2.7083657660038258</v>
      </c>
      <c r="QG29" s="57">
        <f t="shared" si="227"/>
        <v>3.3169736098733642</v>
      </c>
      <c r="QH29" s="57">
        <f t="shared" si="228"/>
        <v>3.9255814537429012</v>
      </c>
      <c r="QI29" s="57">
        <f t="shared" si="229"/>
        <v>4.5297193602106898</v>
      </c>
      <c r="QJ29" s="57">
        <f t="shared" si="230"/>
        <v>5.0378606271256565</v>
      </c>
      <c r="QK29" s="57">
        <f t="shared" si="231"/>
        <v>5.4121997606931131</v>
      </c>
      <c r="QL29" s="57">
        <f t="shared" si="232"/>
        <v>5.382307556617473</v>
      </c>
      <c r="QM29" s="57">
        <f t="shared" si="233"/>
        <v>5.3832122019740831</v>
      </c>
      <c r="QN29" s="57">
        <f t="shared" si="234"/>
        <v>5.3832743873905642</v>
      </c>
      <c r="QO29" s="57">
        <f t="shared" si="235"/>
        <v>5.3832416708624766</v>
      </c>
      <c r="QP29" s="61">
        <f t="shared" si="236"/>
        <v>0.84000000000000019</v>
      </c>
      <c r="QQ29" s="57">
        <f>MIN(FQ29,$C$16)*$C$17*1000/60/60/$C$25</f>
        <v>0.23401024389021313</v>
      </c>
      <c r="QR29" s="57">
        <f>MIN(FR29,$C$16)*$C$17*1000/60/60/$C$25</f>
        <v>0.70317162838191627</v>
      </c>
      <c r="QS29" s="57">
        <f>MIN(FS29,$C$16)*$C$17*1000/60/60/$C$25</f>
        <v>0.70317162838191627</v>
      </c>
      <c r="QT29" s="57">
        <f>MIN(FT29,$C$16)*$C$17*1000/60/60/$C$25</f>
        <v>0.70317162838191627</v>
      </c>
      <c r="QU29" s="57">
        <f>MIN(FU29,$C$16)*$C$17*1000/60/60/$C$25</f>
        <v>0.66802799037694727</v>
      </c>
      <c r="QV29" s="57">
        <f>MIN(FV29,$C$16)*$C$17*1000/60/60/$C$25</f>
        <v>0.43477421015279832</v>
      </c>
      <c r="QW29" s="57">
        <f>MIN(FW29,$C$16)*$C$17*1000/60/60/$C$25</f>
        <v>0.22733261492417814</v>
      </c>
      <c r="QX29" s="57">
        <f>MIN(FX29,$C$16)*$C$17*1000/60/60/$C$25</f>
        <v>0.12902072298014627</v>
      </c>
      <c r="QY29" s="57">
        <f>MIN(FY29,$C$16)*$C$17*1000/60/60/$C$25</f>
        <v>7.8076221322801759E-2</v>
      </c>
      <c r="QZ29" s="57">
        <f>MIN(FZ29,$C$16)*$C$17*1000/60/60/$C$25</f>
        <v>5.752977698730994E-2</v>
      </c>
      <c r="RA29" s="57">
        <f>MIN(GA29,$C$16)*$C$17*1000/60/60/$C$25</f>
        <v>5.0944174250720974E-2</v>
      </c>
      <c r="RB29" s="57">
        <f>MIN(GB29,$C$16)*$C$17*1000/60/60/$C$25</f>
        <v>0.29517426604229496</v>
      </c>
      <c r="RC29" s="57">
        <f>MIN(GC29,$C$16)*$C$17*1000/60/60/$C$25</f>
        <v>0.35050618725557786</v>
      </c>
      <c r="RD29" s="57">
        <f>MIN(GD29,$C$16)*$C$17*1000/60/60/$C$25</f>
        <v>0.40583810846886054</v>
      </c>
      <c r="RE29" s="57">
        <f>MIN(GE29,$C$16)*$C$17*1000/60/60/$C$25</f>
        <v>0.38032540122197667</v>
      </c>
      <c r="RF29" s="57">
        <f>MIN(GF29,$C$16)*$C$17*1000/60/60/$C$25</f>
        <v>0.28079830585935012</v>
      </c>
      <c r="RG29" s="57">
        <f>MIN(GG29,$C$16)*$C$17*1000/60/60/$C$25</f>
        <v>0.23401024389021313</v>
      </c>
      <c r="RH29" s="57">
        <f>MIN(GH29,$C$16)*$C$17*1000/60/60/$C$25</f>
        <v>0.2356175663764859</v>
      </c>
      <c r="RI29" s="57">
        <f>MIN(GI29,$C$16)*$C$17*1000/60/60/$C$25</f>
        <v>0.23545221398752825</v>
      </c>
      <c r="RJ29" s="57">
        <f>MIN(GJ29,$C$16)*$C$17*1000/60/60/$C$25</f>
        <v>0.23544084765513937</v>
      </c>
      <c r="RK29" s="57">
        <f>MIN(GK29,$C$16)*$C$17*1000/60/60/$C$25</f>
        <v>0.23544682762513258</v>
      </c>
      <c r="RL29" s="148">
        <f t="shared" si="237"/>
        <v>0.84000000000000019</v>
      </c>
    </row>
    <row r="30" spans="1:480" x14ac:dyDescent="0.2">
      <c r="B30" s="3" t="s">
        <v>67</v>
      </c>
      <c r="C30" s="46" t="b">
        <f>IF(E59/C24/4 &gt; C31,TRUE,FALSE)</f>
        <v>1</v>
      </c>
      <c r="D30" s="5"/>
      <c r="E30" s="6"/>
      <c r="P30" s="5"/>
      <c r="R30" s="63">
        <f t="shared" si="113"/>
        <v>0.88000000000000023</v>
      </c>
      <c r="S30" s="2">
        <f>NG30/'Drive Train'!$F$35</f>
        <v>0.89423431461286329</v>
      </c>
      <c r="T30" s="2">
        <f>NH30/'Drive Train'!$F$35</f>
        <v>0.71129032258064517</v>
      </c>
      <c r="U30" s="2">
        <f>NI30/'Drive Train'!$F$35</f>
        <v>0.71129032258064517</v>
      </c>
      <c r="V30" s="2">
        <f>NJ30/'Drive Train'!$F$35</f>
        <v>0.71129032258064517</v>
      </c>
      <c r="W30" s="2">
        <f>NK30/'Drive Train'!$F$35</f>
        <v>0.72499417299052038</v>
      </c>
      <c r="X30" s="2">
        <f>NL30/'Drive Train'!$F$35</f>
        <v>0.8159487551905098</v>
      </c>
      <c r="Y30" s="2">
        <f>NM30/'Drive Train'!$F$35</f>
        <v>0.89683817789048559</v>
      </c>
      <c r="Z30" s="2">
        <f>NN30/'Drive Train'!$F$35</f>
        <v>0.93517374976617851</v>
      </c>
      <c r="AA30" s="2">
        <f>NO30/'Drive Train'!$F$35</f>
        <v>0.95503896206489314</v>
      </c>
      <c r="AB30" s="2">
        <f>NP30/'Drive Train'!$F$35</f>
        <v>0.96305080761112249</v>
      </c>
      <c r="AC30" s="2">
        <f>NQ30/'Drive Train'!$F$35</f>
        <v>0.96561878633740916</v>
      </c>
      <c r="AD30" s="2">
        <f>NR30/'Drive Train'!$F$35</f>
        <v>0.87038411988003839</v>
      </c>
      <c r="AE30" s="2">
        <f>NS30/'Drive Train'!$F$35</f>
        <v>0.84880808466448632</v>
      </c>
      <c r="AF30" s="2">
        <f>NT30/'Drive Train'!$F$35</f>
        <v>0.82723204944893425</v>
      </c>
      <c r="AG30" s="2">
        <f>NU30/'Drive Train'!$F$35</f>
        <v>0.83718043110517604</v>
      </c>
      <c r="AH30" s="2">
        <f>NV30/'Drive Train'!$F$35</f>
        <v>0.87598985733435486</v>
      </c>
      <c r="AI30" s="2">
        <f>NW30/'Drive Train'!$F$35</f>
        <v>0.89423431461286329</v>
      </c>
      <c r="AJ30" s="2">
        <f>NX30/'Drive Train'!$F$35</f>
        <v>0.89360755801728275</v>
      </c>
      <c r="AK30" s="2">
        <f>NY30/'Drive Train'!$F$35</f>
        <v>0.89367203524650041</v>
      </c>
      <c r="AL30" s="2">
        <f>NZ30/'Drive Train'!$F$35</f>
        <v>0.89367646741481332</v>
      </c>
      <c r="AM30" s="2">
        <f>OA30/'Drive Train'!$F$35</f>
        <v>0.89367413559548869</v>
      </c>
      <c r="AN30" s="61">
        <f t="shared" si="114"/>
        <v>0.88000000000000023</v>
      </c>
      <c r="AO30" s="46">
        <f>LO30*12*60/(PI() * 'Drive Train'!$F$15)/S$6*ABS(S30)</f>
        <v>3747.1956044473154</v>
      </c>
      <c r="AP30" s="46">
        <f>LP30*12*60/(PI() * 'Drive Train'!$F$15)/T$6*ABS(T30)</f>
        <v>377.59104887974951</v>
      </c>
      <c r="AQ30" s="46">
        <f>LQ30*12*60/(PI() * 'Drive Train'!$F$15)/U$6*ABS(U30)</f>
        <v>840.47131907901303</v>
      </c>
      <c r="AR30" s="46">
        <f>LR30*12*60/(PI() * 'Drive Train'!$F$15)/V$6*ABS(V30)</f>
        <v>1439.736647790643</v>
      </c>
      <c r="AS30" s="46">
        <f>LS30*12*60/(PI() * 'Drive Train'!$F$15)/W$6*ABS(W30)</f>
        <v>2160.9825878602433</v>
      </c>
      <c r="AT30" s="46">
        <f>LT30*12*60/(PI() * 'Drive Train'!$F$15)/X$6*ABS(X30)</f>
        <v>3051.8843553058846</v>
      </c>
      <c r="AU30" s="46">
        <f>LU30*12*60/(PI() * 'Drive Train'!$F$15)/Y$6*ABS(Y30)</f>
        <v>3770.2129357235717</v>
      </c>
      <c r="AV30" s="46">
        <f>LV30*12*60/(PI() * 'Drive Train'!$F$15)/Z$6*ABS(Z30)</f>
        <v>4107.9044158666557</v>
      </c>
      <c r="AW30" s="46">
        <f>LW30*12*60/(PI() * 'Drive Train'!$F$15)/AA$6*ABS(AA30)</f>
        <v>4278.7767504246349</v>
      </c>
      <c r="AX30" s="46">
        <f>LX30*12*60/(PI() * 'Drive Train'!$F$15)/AB$6*ABS(AB30)</f>
        <v>4345.7893778009684</v>
      </c>
      <c r="AY30" s="46">
        <f>LY30*12*60/(PI() * 'Drive Train'!$F$15)/AC$6*ABS(AC30)</f>
        <v>4366.6290851261847</v>
      </c>
      <c r="AZ30" s="46">
        <f>LZ30*12*60/(PI() * 'Drive Train'!$F$15)/AD$6*ABS(AD30)</f>
        <v>2045.4436554200399</v>
      </c>
      <c r="BA30" s="46">
        <f>MA30*12*60/(PI() * 'Drive Train'!$F$15)/AE$6*ABS(AE30)</f>
        <v>2442.9848294063481</v>
      </c>
      <c r="BB30" s="46">
        <f>MB30*12*60/(PI() * 'Drive Train'!$F$15)/AF$6*ABS(AF30)</f>
        <v>2817.7378869649065</v>
      </c>
      <c r="BC30" s="46">
        <f>MC30*12*60/(PI() * 'Drive Train'!$F$15)/AG$6*ABS(AG30)</f>
        <v>3255.7315812957904</v>
      </c>
      <c r="BD30" s="46">
        <f>MD30*12*60/(PI() * 'Drive Train'!$F$15)/AH$6*ABS(AH30)</f>
        <v>3588.8890464166243</v>
      </c>
      <c r="BE30" s="46">
        <f>ME30*12*60/(PI() * 'Drive Train'!$F$15)/AI$6*ABS(AI30)</f>
        <v>3747.1956044473154</v>
      </c>
      <c r="BF30" s="46">
        <f>MF30*12*60/(PI() * 'Drive Train'!$F$15)/AJ$6*ABS(AJ30)</f>
        <v>3741.7596227691593</v>
      </c>
      <c r="BG30" s="46">
        <f>MG30*12*60/(PI() * 'Drive Train'!$F$15)/AK$6*ABS(AK30)</f>
        <v>3742.3184623185571</v>
      </c>
      <c r="BH30" s="46">
        <f>MH30*12*60/(PI() * 'Drive Train'!$F$15)/AL$6*ABS(AL30)</f>
        <v>3742.3568771271057</v>
      </c>
      <c r="BI30" s="46">
        <f>MI30*12*60/(PI() * 'Drive Train'!$F$15)/AM$6*ABS(AM30)</f>
        <v>3742.336666612292</v>
      </c>
      <c r="BJ30" s="61">
        <f t="shared" si="62"/>
        <v>0.88000000000000023</v>
      </c>
      <c r="BK30" s="2">
        <f>IF(OR(KS29=1,AND($C$39=Motors!$C$31,OY29=1)),0,IF(NG30=0,-(CG29+$C$15)/($C$14-$C$15)*$C$12,($C$11*S30-AO30)/($C$11*S30)*$C$12*S30))</f>
        <v>0.51543731213976951</v>
      </c>
      <c r="BL30" s="2">
        <f>IF(OR(KT29=1,AND($C$39=Motors!$C$31,OZ29=1)),0,IF(NH30=0,-(CH29+$C$15)/($C$14-$C$15)*$C$12,($C$11*T30-AP30)/($C$11*T30)*$C$12*T30))</f>
        <v>1.5489864562488298</v>
      </c>
      <c r="BM30" s="2">
        <f>IF(OR(KU29=1,AND($C$39=Motors!$C$31,PA29=1)),0,IF(NI30=0,-(CI29+$C$15)/($C$14-$C$15)*$C$12,($C$11*U30-AQ30)/($C$11*U30)*$C$12*U30))</f>
        <v>1.3464430710560273</v>
      </c>
      <c r="BN30" s="2">
        <f>IF(OR(KV29=1,AND($C$39=Motors!$C$31,PB29=1)),0,IF(NJ30=0,-(CJ29+$C$15)/($C$14-$C$15)*$C$12,($C$11*V30-AR30)/($C$11*V30)*$C$12*V30))</f>
        <v>1.0842214208360257</v>
      </c>
      <c r="BO30" s="2">
        <f>IF(OR(KW29=1,AND($C$39=Motors!$C$31,PC29=1)),0,IF(NK30=0,-(CK29+$C$15)/($C$14-$C$15)*$C$12,($C$11*W30-AS30)/($C$11*W30)*$C$12*W30))</f>
        <v>0.80165076594730689</v>
      </c>
      <c r="BP30" s="2">
        <f>IF(OR(KX29=1,AND($C$39=Motors!$C$31,PD29=1)),0,IF(NL30=0,-(CL29+$C$15)/($C$14-$C$15)*$C$12,($C$11*X30-AT30)/($C$11*X30)*$C$12*X30))</f>
        <v>0.63101775711367714</v>
      </c>
      <c r="BQ30" s="2">
        <f>IF(OR(KY29=1,AND($C$39=Motors!$C$31,PE29=1)),0,IF(NM30=0,-(CM29+$C$15)/($C$14-$C$15)*$C$12,($C$11*Y30-AU30)/($C$11*Y30)*$C$12*Y30))</f>
        <v>0.51164088596103652</v>
      </c>
      <c r="BR30" s="2">
        <f>IF(OR(KZ29=1,AND($C$39=Motors!$C$31,PF29=1)),0,IF(NN30=0,-(CN29+$C$15)/($C$14-$C$15)*$C$12,($C$11*Z30-AV30)/($C$11*Z30)*$C$12*Z30))</f>
        <v>0.45626532189588503</v>
      </c>
      <c r="BS30" s="2">
        <f>IF(OR(LA29=1,AND($C$39=Motors!$C$31,PG29=1)),0,IF(NO30=0,-(CO29+$C$15)/($C$14-$C$15)*$C$12,($C$11*AA30-AW30)/($C$11*AA30)*$C$12*AA30))</f>
        <v>0.42937155665482218</v>
      </c>
      <c r="BT30" s="2">
        <f>IF(OR(LB29=1,AND($C$39=Motors!$C$31,PH29=1)),0,IF(NP30=0,-(CP29+$C$15)/($C$14-$C$15)*$C$12,($C$11*AB30-AX30)/($C$11*AB30)*$C$12*AB30))</f>
        <v>0.4193572637790457</v>
      </c>
      <c r="BU30" s="2">
        <f>IF(OR(LC29=1,AND($C$39=Motors!$C$31,PI29=1)),0,IF(NQ30=0,-(CQ29+$C$15)/($C$14-$C$15)*$C$12,($C$11*AC30-AY30)/($C$11*AC30)*$C$12*AC30))</f>
        <v>0.41642722281495143</v>
      </c>
      <c r="BV30" s="2">
        <f>IF(OR(LD29=1,AND($C$39=Motors!$C$31,PJ29=1)),0,IF(NR30=0,-(CR29+$C$15)/($C$14-$C$15)*$C$12,($C$11*AD30-AZ30)/($C$11*AD30)*$C$12*AD30))</f>
        <v>1.2025971246206979</v>
      </c>
      <c r="BW30" s="2">
        <f>IF(OR(LE29=1,AND($C$39=Motors!$C$31,PK29=1)),0,IF(NS30=0,-(CS29+$C$15)/($C$14-$C$15)*$C$12,($C$11*AE30-BA30)/($C$11*AE30)*$C$12*AE30))</f>
        <v>0.97664604504075259</v>
      </c>
      <c r="BX30" s="2">
        <f>IF(OR(LF29=1,AND($C$39=Motors!$C$31,PL29=1)),0,IF(NT30=0,-(CT29+$C$15)/($C$14-$C$15)*$C$12,($C$11*AF30-BB30)/($C$11*AF30)*$C$12*AF30))</f>
        <v>0.76066640416882836</v>
      </c>
      <c r="BY30" s="2">
        <f>IF(OR(LG29=1,AND($C$39=Motors!$C$31,PM29=1)),0,IF(NU30=0,-(CU29+$C$15)/($C$14-$C$15)*$C$12,($C$11*AG30-BC30)/($C$11*AG30)*$C$12*AG30))</f>
        <v>0.59298828429612793</v>
      </c>
      <c r="BZ30" s="2">
        <f>IF(OR(LH29=1,AND($C$39=Motors!$C$31,PN29=1)),0,IF(NV30=0,-(CV29+$C$15)/($C$14-$C$15)*$C$12,($C$11*AH30-BD30)/($C$11*AH30)*$C$12*AH30))</f>
        <v>0.54073866665257364</v>
      </c>
      <c r="CA30" s="2">
        <f>IF(OR(LI29=1,AND($C$39=Motors!$C$31,PO29=1)),0,IF(NW30=0,-(CW29+$C$15)/($C$14-$C$15)*$C$12,($C$11*AI30-BE30)/($C$11*AI30)*$C$12*AI30))</f>
        <v>0.51543731213976951</v>
      </c>
      <c r="CB30" s="2">
        <f>IF(OR(LJ29=1,AND($C$39=Motors!$C$31,PP29=1)),0,IF(NX30=0,-(CX29+$C$15)/($C$14-$C$15)*$C$12,($C$11*AJ30-BF30)/($C$11*AJ30)*$C$12*AJ30))</f>
        <v>0.51630546140998168</v>
      </c>
      <c r="CC30" s="2">
        <f>IF(OR(LK29=1,AND($C$39=Motors!$C$31,PQ29=1)),0,IF(NY30=0,-(CY29+$C$15)/($C$14-$C$15)*$C$12,($C$11*AK30-BG30)/($C$11*AK30)*$C$12*AK30))</f>
        <v>0.51621631906600707</v>
      </c>
      <c r="CD30" s="2">
        <f>IF(OR(LL29=1,AND($C$39=Motors!$C$31,PR29=1)),0,IF(NZ30=0,-(CZ29+$C$15)/($C$14-$C$15)*$C$12,($C$11*AL30-BH30)/($C$11*AL30)*$C$12*AL30))</f>
        <v>0.51621019135204771</v>
      </c>
      <c r="CE30" s="2">
        <f>IF(OR(LM29=1,AND($C$39=Motors!$C$31,PS29=1)),0,IF(OA30=0,-(DA29+$C$15)/($C$14-$C$15)*$C$12,($C$11*AM30-BI30)/($C$11*AM30)*$C$12*AM30))</f>
        <v>0.51621341522022612</v>
      </c>
      <c r="CF30" s="61">
        <f t="shared" si="64"/>
        <v>0.88000000000000023</v>
      </c>
      <c r="CG30" s="57">
        <f>IF(AND(KS29=1,OY29=1),0,ABS(BK30/$C$12*($C$14-$C$15)+$C$15) *'Drive Train'!$AA$48 + CG29*(1-'Drive Train'!$AA$48))</f>
        <v>30.692654195810729</v>
      </c>
      <c r="CH30" s="57">
        <f>IF(AND(KT29=1,OZ29=1),0,ABS(BL30/$C$12*($C$14-$C$15)+$C$15) *'Drive Train'!$AA$48 + CH29*(1-'Drive Train'!$AA$48))</f>
        <v>86.723955039930061</v>
      </c>
      <c r="CI30" s="57">
        <f>IF(AND(KU29=1,PA29=1),0,ABS(BM30/$C$12*($C$14-$C$15)+$C$15) *'Drive Train'!$AA$48 + CI29*(1-'Drive Train'!$AA$48))</f>
        <v>75.743568268377828</v>
      </c>
      <c r="CJ30" s="57">
        <f>IF(AND(KV29=1,PB29=1),0,ABS(BN30/$C$12*($C$14-$C$15)+$C$15) *'Drive Train'!$AA$48 + CJ29*(1-'Drive Train'!$AA$48))</f>
        <v>61.527872522256658</v>
      </c>
      <c r="CK30" s="57">
        <f>IF(AND(KW29=1,PC29=1),0,ABS(BO30/$C$12*($C$14-$C$15)+$C$15) *'Drive Train'!$AA$48 + CK29*(1-'Drive Train'!$AA$48))</f>
        <v>46.209006008717225</v>
      </c>
      <c r="CL30" s="57">
        <f>IF(AND(KX29=1,PD29=1),0,ABS(BP30/$C$12*($C$14-$C$15)+$C$15) *'Drive Train'!$AA$48 + CL29*(1-'Drive Train'!$AA$48))</f>
        <v>36.958561067237476</v>
      </c>
      <c r="CM30" s="57">
        <f>IF(AND(KY29=1,PE29=1),0,ABS(BQ30/$C$12*($C$14-$C$15)+$C$15) *'Drive Train'!$AA$48 + CM29*(1-'Drive Train'!$AA$48))</f>
        <v>30.486840375959474</v>
      </c>
      <c r="CN30" s="57">
        <f>IF(AND(KZ29=1,PF29=1),0,ABS(BR30/$C$12*($C$14-$C$15)+$C$15) *'Drive Train'!$AA$48 + CN29*(1-'Drive Train'!$AA$48))</f>
        <v>27.484791651685264</v>
      </c>
      <c r="CO30" s="57">
        <f>IF(AND(LA29=1,PG29=1),0,ABS(BS30/$C$12*($C$14-$C$15)+$C$15) *'Drive Train'!$AA$48 + CO29*(1-'Drive Train'!$AA$48))</f>
        <v>26.026812938585863</v>
      </c>
      <c r="CP30" s="57">
        <f>IF(AND(LB29=1,PH29=1),0,ABS(BT30/$C$12*($C$14-$C$15)+$C$15) *'Drive Train'!$AA$48 + CP29*(1-'Drive Train'!$AA$48))</f>
        <v>25.483912912919987</v>
      </c>
      <c r="CQ30" s="57">
        <f>IF(AND(LC29=1,PI29=1),0,ABS(BU30/$C$12*($C$14-$C$15)+$C$15) *'Drive Train'!$AA$48 + CQ29*(1-'Drive Train'!$AA$48))</f>
        <v>25.325068016496331</v>
      </c>
      <c r="CR30" s="57">
        <f>IF(AND(LD29=1,PJ29=1),0,ABS(BV30/$C$12*($C$14-$C$15)+$C$15) *'Drive Train'!$AA$48 + CR29*(1-'Drive Train'!$AA$48))</f>
        <v>67.94531741028942</v>
      </c>
      <c r="CS30" s="57">
        <f>IF(AND(LE29=1,PK29=1),0,ABS(BW30/$C$12*($C$14-$C$15)+$C$15) *'Drive Train'!$AA$48 + CS29*(1-'Drive Train'!$AA$48))</f>
        <v>55.69594060207686</v>
      </c>
      <c r="CT30" s="57">
        <f>IF(AND(LF29=1,PL29=1),0,ABS(BX30/$C$12*($C$14-$C$15)+$C$15) *'Drive Train'!$AA$48 + CT29*(1-'Drive Train'!$AA$48))</f>
        <v>43.987140587219827</v>
      </c>
      <c r="CU30" s="57">
        <f>IF(AND(LG29=1,PM29=1),0,ABS(BY30/$C$12*($C$14-$C$15)+$C$15) *'Drive Train'!$AA$48 + CU29*(1-'Drive Train'!$AA$48))</f>
        <v>34.896887614621747</v>
      </c>
      <c r="CV30" s="57">
        <f>IF(AND(LH29=1,PN29=1),0,ABS(BZ30/$C$12*($C$14-$C$15)+$C$15) *'Drive Train'!$AA$48 + CV29*(1-'Drive Train'!$AA$48))</f>
        <v>32.064304314773096</v>
      </c>
      <c r="CW30" s="57">
        <f>IF(AND(LI29=1,PO29=1),0,ABS(CA30/$C$12*($C$14-$C$15)+$C$15) *'Drive Train'!$AA$48 + CW29*(1-'Drive Train'!$AA$48))</f>
        <v>30.692654195810729</v>
      </c>
      <c r="CX30" s="57">
        <f>IF(AND(LJ29=1,PP29=1),0,ABS(CB30/$C$12*($C$14-$C$15)+$C$15) *'Drive Train'!$AA$48 + CX29*(1-'Drive Train'!$AA$48))</f>
        <v>30.739718753131598</v>
      </c>
      <c r="CY30" s="57">
        <f>IF(AND(LK29=1,PQ29=1),0,ABS(CC30/$C$12*($C$14-$C$15)+$C$15) *'Drive Train'!$AA$48 + CY29*(1-'Drive Train'!$AA$48))</f>
        <v>30.734886122267689</v>
      </c>
      <c r="CZ30" s="57">
        <f>IF(AND(LL29=1,PR29=1),0,ABS(CD30/$C$12*($C$14-$C$15)+$C$15) *'Drive Train'!$AA$48 + CZ29*(1-'Drive Train'!$AA$48))</f>
        <v>30.734553923468724</v>
      </c>
      <c r="DA30" s="57">
        <f>IF(AND(LM29=1,PS29=1),0,ABS(CE30/$C$12*($C$14-$C$15)+$C$15) *'Drive Train'!$AA$48 + DA29*(1-'Drive Train'!$AA$48))</f>
        <v>30.734728697478083</v>
      </c>
      <c r="DB30" s="61">
        <f t="shared" si="115"/>
        <v>0.88000000000000023</v>
      </c>
      <c r="DC30" s="57">
        <f t="shared" si="65"/>
        <v>30.692654195810729</v>
      </c>
      <c r="DD30" s="57">
        <f t="shared" si="66"/>
        <v>50</v>
      </c>
      <c r="DE30" s="57">
        <f t="shared" si="67"/>
        <v>50</v>
      </c>
      <c r="DF30" s="57">
        <f t="shared" si="68"/>
        <v>50</v>
      </c>
      <c r="DG30" s="57">
        <f t="shared" si="69"/>
        <v>46.209006008717225</v>
      </c>
      <c r="DH30" s="57">
        <f t="shared" si="70"/>
        <v>36.958561067237476</v>
      </c>
      <c r="DI30" s="57">
        <f t="shared" si="71"/>
        <v>30.486840375959474</v>
      </c>
      <c r="DJ30" s="57">
        <f t="shared" si="72"/>
        <v>27.484791651685264</v>
      </c>
      <c r="DK30" s="57">
        <f t="shared" si="73"/>
        <v>26.026812938585863</v>
      </c>
      <c r="DL30" s="57">
        <f t="shared" si="74"/>
        <v>25.483912912919987</v>
      </c>
      <c r="DM30" s="57">
        <f t="shared" si="75"/>
        <v>25.325068016496331</v>
      </c>
      <c r="DN30" s="57">
        <f t="shared" si="76"/>
        <v>25</v>
      </c>
      <c r="DO30" s="57">
        <f t="shared" si="77"/>
        <v>30</v>
      </c>
      <c r="DP30" s="57">
        <f t="shared" si="78"/>
        <v>35</v>
      </c>
      <c r="DQ30" s="57">
        <f t="shared" si="79"/>
        <v>34.896887614621747</v>
      </c>
      <c r="DR30" s="57">
        <f t="shared" si="80"/>
        <v>32.064304314773096</v>
      </c>
      <c r="DS30" s="57">
        <f t="shared" si="81"/>
        <v>30.692654195810729</v>
      </c>
      <c r="DT30" s="57">
        <f t="shared" si="82"/>
        <v>30.739718753131598</v>
      </c>
      <c r="DU30" s="57">
        <f t="shared" si="83"/>
        <v>30.734886122267689</v>
      </c>
      <c r="DV30" s="57">
        <f t="shared" si="84"/>
        <v>30.734553923468724</v>
      </c>
      <c r="DW30" s="57">
        <f t="shared" si="85"/>
        <v>30.734728697478083</v>
      </c>
      <c r="DX30" s="61">
        <f t="shared" si="116"/>
        <v>0.88000000000000023</v>
      </c>
      <c r="DY30" s="2">
        <f>IF(OY30=0,($C$23/0.4536*IF(ISNA(MK29),'Drive Train'!$F$16,'Drive Train'!$F$17)*4.448*$C$24/$C$26*$C$25*S$6)*SIGN(BK30),BK30)</f>
        <v>0.89350858180984372</v>
      </c>
      <c r="DZ30" s="2">
        <f>IF(OZ30=0,($C$23/0.4536*IF(ISNA(ML29),'Drive Train'!$F$16,'Drive Train'!$F$17)*4.448*$C$24/$C$26*$C$25*T$6)*SIGN(BL30),BL30)</f>
        <v>3.1911020778922987</v>
      </c>
      <c r="EA30" s="2">
        <f>IF(PA30=0,($C$23/0.4536*IF(ISNA(MM29),'Drive Train'!$F$16,'Drive Train'!$F$17)*4.448*$C$24/$C$26*$C$25*U$6)*SIGN(BM30),BM30)</f>
        <v>2.1014574659290748</v>
      </c>
      <c r="EB30" s="2">
        <f>IF(PB30=0,($C$23/0.4536*IF(ISNA(MN29),'Drive Train'!$F$16,'Drive Train'!$F$17)*4.448*$C$24/$C$26*$C$25*V$6)*SIGN(BN30),BN30)</f>
        <v>1.5665410200562195</v>
      </c>
      <c r="EC30" s="2">
        <f>IF(PC30=0,($C$23/0.4536*IF(ISNA(MO29),'Drive Train'!$F$16,'Drive Train'!$F$17)*4.448*$C$24/$C$26*$C$25*W$6)*SIGN(BO30),BO30)</f>
        <v>1.248692117436117</v>
      </c>
      <c r="ED30" s="2">
        <f>IF(PD30=0,($C$23/0.4536*IF(ISNA(MP29),'Drive Train'!$F$16,'Drive Train'!$F$17)*4.448*$C$24/$C$26*$C$25*X$6)*SIGN(BP30),BP30)</f>
        <v>1.0380693506396637</v>
      </c>
      <c r="EE30" s="2">
        <f>IF(PE30=0,($C$23/0.4536*IF(ISNA(MQ29),'Drive Train'!$F$16,'Drive Train'!$F$17)*4.448*$C$24/$C$26*$C$25*Y$6)*SIGN(BQ30),BQ30)</f>
        <v>0.88824490827929981</v>
      </c>
      <c r="EF30" s="2">
        <f>IF(PF30=0,($C$23/0.4536*IF(ISNA(MR29),'Drive Train'!$F$16,'Drive Train'!$F$17)*4.448*$C$24/$C$26*$C$25*Z$6)*SIGN(BR30),BR30)</f>
        <v>0.77621401894677544</v>
      </c>
      <c r="EG30" s="2">
        <f>IF(PG30=0,($C$23/0.4536*IF(ISNA(MS29),'Drive Train'!$F$16,'Drive Train'!$F$17)*4.448*$C$24/$C$26*$C$25*AA$6)*SIGN(BS30),BS30)</f>
        <v>0.68927804882473664</v>
      </c>
      <c r="EH30" s="2">
        <f>IF(PH30=0,($C$23/0.4536*IF(ISNA(MT29),'Drive Train'!$F$16,'Drive Train'!$F$17)*4.448*$C$24/$C$26*$C$25*AB$6)*SIGN(BT30),BT30)</f>
        <v>0.61985436045389986</v>
      </c>
      <c r="EI30" s="2">
        <f>IF(PI30=0,($C$23/0.4536*IF(ISNA(MU29),'Drive Train'!$F$16,'Drive Train'!$F$17)*4.448*$C$24/$C$26*$C$25*AC$6)*SIGN(BU30),BU30)</f>
        <v>0.56313566080452337</v>
      </c>
      <c r="EJ30" s="2">
        <f>IF(PJ30=0,($C$23/0.4536*IF(ISNA(MV29),'Drive Train'!$F$16,'Drive Train'!$F$17)*4.448*$C$24/$C$26*$C$25*AD$6)*SIGN(BV30),BV30)</f>
        <v>0.89350858180984372</v>
      </c>
      <c r="EK30" s="2">
        <f>IF(PK30=0,($C$23/0.4536*IF(ISNA(MW29),'Drive Train'!$F$16,'Drive Train'!$F$17)*4.448*$C$24/$C$26*$C$25*AE$6)*SIGN(BW30),BW30)</f>
        <v>0.89350858180984372</v>
      </c>
      <c r="EL30" s="2">
        <f>IF(PL30=0,($C$23/0.4536*IF(ISNA(MX29),'Drive Train'!$F$16,'Drive Train'!$F$17)*4.448*$C$24/$C$26*$C$25*AF$6)*SIGN(BX30),BX30)</f>
        <v>0.89350858180984372</v>
      </c>
      <c r="EM30" s="2">
        <f>IF(PM30=0,($C$23/0.4536*IF(ISNA(MY29),'Drive Train'!$F$16,'Drive Train'!$F$17)*4.448*$C$24/$C$26*$C$25*AG$6)*SIGN(BY30),BY30)</f>
        <v>0.89350858180984372</v>
      </c>
      <c r="EN30" s="2">
        <f>IF(PN30=0,($C$23/0.4536*IF(ISNA(MZ29),'Drive Train'!$F$16,'Drive Train'!$F$17)*4.448*$C$24/$C$26*$C$25*AH$6)*SIGN(BZ30),BZ30)</f>
        <v>0.89350858180984372</v>
      </c>
      <c r="EO30" s="2">
        <f>IF(PO30=0,($C$23/0.4536*IF(ISNA(NA29),'Drive Train'!$F$16,'Drive Train'!$F$17)*4.448*$C$24/$C$26*$C$25*AI$6)*SIGN(CA30),CA30)</f>
        <v>0.89350858180984372</v>
      </c>
      <c r="EP30" s="2">
        <f>IF(PP30=0,($C$23/0.4536*IF(ISNA(NB29),'Drive Train'!$F$16,'Drive Train'!$F$17)*4.448*$C$24/$C$26*$C$25*AJ$6)*SIGN(CB30),CB30)</f>
        <v>0.89350858180984372</v>
      </c>
      <c r="EQ30" s="2">
        <f>IF(PQ30=0,($C$23/0.4536*IF(ISNA(NC29),'Drive Train'!$F$16,'Drive Train'!$F$17)*4.448*$C$24/$C$26*$C$25*AK$6)*SIGN(CC30),CC30)</f>
        <v>0.89350858180984372</v>
      </c>
      <c r="ER30" s="2">
        <f>IF(PR30=0,($C$23/0.4536*IF(ISNA(ND29),'Drive Train'!$F$16,'Drive Train'!$F$17)*4.448*$C$24/$C$26*$C$25*AL$6)*SIGN(CD30),CD30)</f>
        <v>0.89350858180984372</v>
      </c>
      <c r="ES30" s="2">
        <f>IF(PS30=0,($C$23/0.4536*IF(ISNA(NE29),'Drive Train'!$F$16,'Drive Train'!$F$17)*4.448*$C$24/$C$26*$C$25*AM$6)*SIGN(CE30),CE30)</f>
        <v>0.89350858180984372</v>
      </c>
      <c r="ET30" s="61">
        <f t="shared" si="87"/>
        <v>0.88000000000000023</v>
      </c>
      <c r="EU30" s="260">
        <f>MAX(MIN(IF(AND(OY29=1,NG30&lt;0),-1,1)*(DC30-$C$15)/($C$14-$C$15)*$C$12-$C$33*LO30/AO$6 -  OY29*$C$33,DY29),MAX(EU$8:EU29)*-1)</f>
        <v>0.13051176568317391</v>
      </c>
      <c r="EV30" s="260">
        <f>MAX(MIN(IF(AND(OZ29=1,NH30&lt;0),-1,1)*(DD30-$C$15)/($C$14-$C$15)*$C$12-$C$33*LP30/AP$6 -  OZ29*$C$33,DZ29),MAX(EV$8:EV29)*-1)</f>
        <v>0.82281547258975718</v>
      </c>
      <c r="EW30" s="260">
        <f>MAX(MIN(IF(AND(PA29=1,NI30&lt;0),-1,1)*(DE30-$C$15)/($C$14-$C$15)*$C$12-$C$33*LQ30/AQ$6 -  PA29*$C$33,EA29),MAX(EW$8:EW29)*-1)</f>
        <v>0.76303718473549287</v>
      </c>
      <c r="EX30" s="260">
        <f>MAX(MIN(IF(AND(PB29=1,NJ30&lt;0),-1,1)*(DF30-$C$15)/($C$14-$C$15)*$C$12-$C$33*LR30/AR$6 -  PB29*$C$33,EB29),MAX(EX$8:EX29)*-1)</f>
        <v>0.68564556183183623</v>
      </c>
      <c r="EY30" s="260">
        <f>MAX(MIN(IF(AND(PC29=1,NK30&lt;0),-1,1)*(DG30-$C$15)/($C$14-$C$15)*$C$12-$C$33*LS30/AS$6 -  PC29*$C$33,EC29),MAX(EY$8:EY29)*-1)</f>
        <v>0.52784760745415438</v>
      </c>
      <c r="EZ30" s="260">
        <f>MAX(MIN(IF(AND(PD29=1,NL30&lt;0),-1,1)*(DH30-$C$15)/($C$14-$C$15)*$C$12-$C$33*LT30/AT$6 -  PD29*$C$33,ED29),MAX(EZ$8:EZ29)*-1)</f>
        <v>0.28743853595514635</v>
      </c>
      <c r="FA30" s="260">
        <f>MAX(MIN(IF(AND(PE29=1,NM30&lt;0),-1,1)*(DI30-$C$15)/($C$14-$C$15)*$C$12-$C$33*LU30/AU$6 -  PE29*$C$33,EE29),MAX(FA$8:FA29)*-1)</f>
        <v>0.12547536610463567</v>
      </c>
      <c r="FB30" s="260">
        <f>MAX(MIN(IF(AND(PF29=1,NN30&lt;0),-1,1)*(DJ30-$C$15)/($C$14-$C$15)*$C$12-$C$33*LV30/AV$6 -  PF29*$C$33,EF29),MAX(FB$8:FB29)*-1)</f>
        <v>5.2759575325855401E-2</v>
      </c>
      <c r="FC30" s="260">
        <f>MAX(MIN(IF(AND(PG29=1,NO30&lt;0),-1,1)*(DK30-$C$15)/($C$14-$C$15)*$C$12-$C$33*LW30/AW$6 -  PG29*$C$33,EG29),MAX(FC$8:FC29)*-1)</f>
        <v>1.7823798853998929E-2</v>
      </c>
      <c r="FD30" s="260">
        <f>MAX(MIN(IF(AND(PH29=1,NP30&lt;0),-1,1)*(DL30-$C$15)/($C$14-$C$15)*$C$12-$C$33*LX30/AX$6 -  PH29*$C$33,EH29),MAX(FD$8:FD29)*-1)</f>
        <v>4.8413804260619142E-3</v>
      </c>
      <c r="FE30" s="260">
        <f>MAX(MIN(IF(AND(PI29=1,NQ30&lt;0),-1,1)*(DM30-$C$15)/($C$14-$C$15)*$C$12-$C$33*LY30/AY$6 -  PI29*$C$33,EI29),MAX(FE$8:FE29)*-1)</f>
        <v>1.0312337017836515E-3</v>
      </c>
      <c r="FF30" s="260">
        <f>MAX(MIN(IF(AND(PJ29=1,NR30&lt;0),-1,1)*(DN30-$C$15)/($C$14-$C$15)*$C$12-$C$33*LZ30/AZ$6 -  PJ29*$C$33,EJ29),MAX(FF$8:FF29)*-1)</f>
        <v>0.19455807395823083</v>
      </c>
      <c r="FG30" s="260">
        <f>MAX(MIN(IF(AND(PK29=1,NS30&lt;0),-1,1)*(DO30-$C$15)/($C$14-$C$15)*$C$12-$C$33*MA30/BA$6 -  PK29*$C$33,EK29),MAX(FG$8:FG29)*-1)</f>
        <v>0.23827800698405738</v>
      </c>
      <c r="FH30" s="260">
        <f>MAX(MIN(IF(AND(PL29=1,NT30&lt;0),-1,1)*(DP30-$C$15)/($C$14-$C$15)*$C$12-$C$33*MB30/BB$6 -  PL29*$C$33,EL29),MAX(FH$8:FH29)*-1)</f>
        <v>0.28199794000988393</v>
      </c>
      <c r="FI30" s="260">
        <f>MAX(MIN(IF(AND(PM29=1,NU30&lt;0),-1,1)*(DQ30-$C$15)/($C$14-$C$15)*$C$12-$C$33*MC30/BC$6 -  PM29*$C$33,EM29),MAX(FI$8:FI29)*-1)</f>
        <v>0.23575556772220868</v>
      </c>
      <c r="FJ30" s="260">
        <f>MAX(MIN(IF(AND(PN29=1,NV30&lt;0),-1,1)*(DR30-$C$15)/($C$14-$C$15)*$C$12-$C$33*MD30/BD$6 -  PN29*$C$33,EN29),MAX(FJ$8:FJ29)*-1)</f>
        <v>0.16439669452733785</v>
      </c>
      <c r="FK30" s="260">
        <f>MAX(MIN(IF(AND(PO29=1,NW30&lt;0),-1,1)*(DS30-$C$15)/($C$14-$C$15)*$C$12-$C$33*ME30/BE$6 -  PO29*$C$33,EO29),MAX(FK$8:FK29)*-1)</f>
        <v>0.13051176568317391</v>
      </c>
      <c r="FL30" s="260">
        <f>MAX(MIN(IF(AND(PP29=1,NX30&lt;0),-1,1)*(DT30-$C$15)/($C$14-$C$15)*$C$12-$C$33*MF30/BF$6 -  PP29*$C$33,EP29),MAX(FL$8:FL29)*-1)</f>
        <v>0.1316687321201831</v>
      </c>
      <c r="FM30" s="260">
        <f>MAX(MIN(IF(AND(PQ29=1,NY30&lt;0),-1,1)*(DU30-$C$15)/($C$14-$C$15)*$C$12-$C$33*MG30/BG$6 -  PQ29*$C$33,EQ29),MAX(FM$8:FM29)*-1)</f>
        <v>0.13154989864876249</v>
      </c>
      <c r="FN30" s="260">
        <f>MAX(MIN(IF(AND(PR29=1,NZ30&lt;0),-1,1)*(DV30-$C$15)/($C$14-$C$15)*$C$12-$C$33*MH30/BH$6 -  PR29*$C$33,ER29),MAX(FN$8:FN29)*-1)</f>
        <v>0.13154173010732817</v>
      </c>
      <c r="FO30" s="260">
        <f>MAX(MIN(IF(AND(PS29=1,OA30&lt;0),-1,1)*(DW30-$C$15)/($C$14-$C$15)*$C$12-$C$33*MI30/BI$6 -  PS29*$C$33,ES29),MAX(FO$8:FO29)*-1)</f>
        <v>0.13154602767814949</v>
      </c>
      <c r="FP30" s="61">
        <f t="shared" si="117"/>
        <v>0.88000000000000023</v>
      </c>
      <c r="FQ30" s="261">
        <f>IF(AND(KS30=1,OY30=1),0,MIN((ABS(($C$14-$C$15)*EU30/$C$12/$C$25)+$C$15)/$C$25,DC30))</f>
        <v>14.814946741475993</v>
      </c>
      <c r="FR30" s="261">
        <f>IF(AND(KT30=1,OZ30=1),0,MIN((ABS(($C$14-$C$15)*EV30/$C$12/$C$25)+$C$15)/$C$25,DD30))</f>
        <v>50</v>
      </c>
      <c r="FS30" s="261">
        <f>IF(AND(KU30=1,PA30=1),0,MIN((ABS(($C$14-$C$15)*EW30/$C$12/$C$25)+$C$15)/$C$25,DE30))</f>
        <v>50</v>
      </c>
      <c r="FT30" s="261">
        <f>IF(AND(KV30=1,PB30=1),0,MIN((ABS(($C$14-$C$15)*EX30/$C$12/$C$25)+$C$15)/$C$25,DF30))</f>
        <v>50</v>
      </c>
      <c r="FU30" s="261">
        <f>IF(AND(KW30=1,PC30=1),0,MIN((ABS(($C$14-$C$15)*EY30/$C$12/$C$25)+$C$15)/$C$25,DG30))</f>
        <v>46.209006008717225</v>
      </c>
      <c r="FV30" s="261">
        <f>IF(AND(KX30=1,PD30=1),0,MIN((ABS(($C$14-$C$15)*EZ30/$C$12/$C$25)+$C$15)/$C$25,DH30))</f>
        <v>28.44395640257903</v>
      </c>
      <c r="FW30" s="261">
        <f>IF(AND(KY30=1,PE30=1),0,MIN((ABS(($C$14-$C$15)*FA30/$C$12/$C$25)+$C$15)/$C$25,DI30))</f>
        <v>14.377538016412</v>
      </c>
      <c r="FX30" s="261">
        <f>IF(AND(KZ30=1,PF30=1),0,MIN((ABS(($C$14-$C$15)*FB30/$C$12/$C$25)+$C$15)/$C$25,DJ30))</f>
        <v>8.0622088133630374</v>
      </c>
      <c r="FY30" s="261">
        <f>IF(AND(LA30=1,PG30=1),0,MIN((ABS(($C$14-$C$15)*FC30/$C$12/$C$25)+$C$15)/$C$25,DK30))</f>
        <v>5.028054511787456</v>
      </c>
      <c r="FZ30" s="261">
        <f>IF(AND(LB30=1,PH30=1),0,MIN((ABS(($C$14-$C$15)*FD30/$C$12/$C$25)+$C$15)/$C$25,DL30))</f>
        <v>3.9005381175343761</v>
      </c>
      <c r="GA30" s="261">
        <f>IF(AND(LC30=1,PI30=1),0,MIN((ABS(($C$14-$C$15)*FE30/$C$12/$C$25)+$C$15)/$C$25,DM30))</f>
        <v>3.5696288250955508</v>
      </c>
      <c r="GB30" s="261">
        <f>IF(AND(LD30=1,PJ30=1),0,MIN((ABS(($C$14-$C$15)*FF30/$C$12/$C$25)+$C$15)/$C$25,DN30))</f>
        <v>20.377335827327425</v>
      </c>
      <c r="GC30" s="261">
        <f>IF(AND(LE30=1,PK30=1),0,MIN((ABS(($C$14-$C$15)*FG30/$C$12/$C$25)+$C$15)/$C$25,DO30))</f>
        <v>24.17438962865829</v>
      </c>
      <c r="GD30" s="261">
        <f>IF(AND(LF30=1,PL30=1),0,MIN((ABS(($C$14-$C$15)*FH30/$C$12/$C$25)+$C$15)/$C$25,DP30))</f>
        <v>27.971443429989151</v>
      </c>
      <c r="GE30" s="261">
        <f>IF(AND(LG30=1,PM30=1),0,MIN((ABS(($C$14-$C$15)*FI30/$C$12/$C$25)+$C$15)/$C$25,DQ30))</f>
        <v>23.95531707010311</v>
      </c>
      <c r="GF30" s="261">
        <f>IF(AND(LH30=1,PN30=1),0,MIN((ABS(($C$14-$C$15)*FJ30/$C$12/$C$25)+$C$15)/$C$25,DR30))</f>
        <v>17.757835464556923</v>
      </c>
      <c r="GG30" s="261">
        <f>IF(AND(LI30=1,PO30=1),0,MIN((ABS(($C$14-$C$15)*FK30/$C$12/$C$25)+$C$15)/$C$25,DS30))</f>
        <v>14.814946741475993</v>
      </c>
      <c r="GH30" s="261">
        <f>IF(AND(LJ30=1,PP30=1),0,MIN((ABS(($C$14-$C$15)*FL30/$C$12/$C$25)+$C$15)/$C$25,DT30))</f>
        <v>14.91542868423338</v>
      </c>
      <c r="GI30" s="261">
        <f>IF(AND(LK30=1,PQ30=1),0,MIN((ABS(($C$14-$C$15)*FM30/$C$12/$C$25)+$C$15)/$C$25,DU30))</f>
        <v>14.905108058076054</v>
      </c>
      <c r="GJ30" s="261">
        <f>IF(AND(LL30=1,PR30=1),0,MIN((ABS(($C$14-$C$15)*FN30/$C$12/$C$25)+$C$15)/$C$25,DV30))</f>
        <v>14.904398624434283</v>
      </c>
      <c r="GK30" s="261">
        <f>IF(AND(LM30=1,PS30=1),0,MIN((ABS(($C$14-$C$15)*FO30/$C$12/$C$25)+$C$15)/$C$25,DW30))</f>
        <v>14.904771866260019</v>
      </c>
      <c r="GL30" s="61">
        <f t="shared" si="118"/>
        <v>0.88000000000000023</v>
      </c>
      <c r="GM30" s="57">
        <f>IF(AND(KS29=1,OY29=1),0,EU30*$C$26/S$6/$C$24/$C$23*3.39*$C$25)</f>
        <v>3.0309214335253225</v>
      </c>
      <c r="GN30" s="57">
        <f>IF(AND(KT29=1,OZ29=1),0,EV30*$C$26/T$6/$C$24/$C$23*3.39*$C$25)</f>
        <v>5.3503906779833237</v>
      </c>
      <c r="GO30" s="57">
        <f>IF(AND(KU29=1,PA29=1),0,EW30*$C$26/U$6/$C$24/$C$23*3.39*$C$25)</f>
        <v>7.5344029004447917</v>
      </c>
      <c r="GP30" s="57">
        <f>IF(AND(KV29=1,PB29=1),0,EX30*$C$26/V$6/$C$24/$C$23*3.39*$C$25)</f>
        <v>9.0820029680291583</v>
      </c>
      <c r="GQ30" s="57">
        <f>IF(AND(KW29=1,PC29=1),0,EY30*$C$26/W$6/$C$24/$C$23*3.39*$C$25)</f>
        <v>8.7715618284889487</v>
      </c>
      <c r="GR30" s="57">
        <f>IF(AND(KX29=1,PD29=1),0,EZ30*$C$26/X$6/$C$24/$C$23*3.39*$C$25)</f>
        <v>5.7456923122143628</v>
      </c>
      <c r="GS30" s="57">
        <f>IF(AND(KY29=1,PE29=1),0,FA30*$C$26/Y$6/$C$24/$C$23*3.39*$C$25)</f>
        <v>2.9312272311189744</v>
      </c>
      <c r="GT30" s="57">
        <f>IF(AND(KZ29=1,PF29=1),0,FB30*$C$26/Z$6/$C$24/$C$23*3.39*$C$25)</f>
        <v>1.4104040642370066</v>
      </c>
      <c r="GU30" s="57">
        <f>IF(AND(LA29=1,PG29=1),0,FC30*$C$26/AA$6/$C$24/$C$23*3.39*$C$25)</f>
        <v>0.53657392756679134</v>
      </c>
      <c r="GV30" s="57">
        <f>IF(AND(LB29=1,PH29=1),0,FD30*$C$26/AB$6/$C$24/$C$23*3.39*$C$25)</f>
        <v>0.16207024590245009</v>
      </c>
      <c r="GW30" s="57">
        <f>IF(AND(LC29=1,PI29=1),0,FE30*$C$26/AC$6/$C$24/$C$23*3.39*$C$25)</f>
        <v>3.7998618672524326E-2</v>
      </c>
      <c r="GX30" s="57">
        <f>IF(AND(LD29=1,PJ29=1),0,FF30*$C$26/AD$6/$C$24/$C$23*3.39*$C$25)</f>
        <v>4.5182917673255556</v>
      </c>
      <c r="GY30" s="57">
        <f>IF(AND(LE29=1,PK29=1),0,FG30*$C$26/AE$6/$C$24/$C$23*3.39*$C$25)</f>
        <v>5.5336154156313357</v>
      </c>
      <c r="GZ30" s="57">
        <f>IF(AND(LF29=1,PL29=1),0,FH30*$C$26/AF$6/$C$24/$C$23*3.39*$C$25)</f>
        <v>6.5489390639371168</v>
      </c>
      <c r="HA30" s="57">
        <f>IF(AND(LG29=1,PM29=1),0,FI30*$C$26/AG$6/$C$24/$C$23*3.39*$C$25)</f>
        <v>5.475035906086867</v>
      </c>
      <c r="HB30" s="57">
        <f>IF(AND(LH29=1,PN29=1),0,FJ30*$C$26/AH$6/$C$24/$C$23*3.39*$C$25)</f>
        <v>3.817843260608516</v>
      </c>
      <c r="HC30" s="57">
        <f>IF(AND(LI29=1,PO29=1),0,FK30*$C$26/AI$6/$C$24/$C$23*3.39*$C$25)</f>
        <v>3.0309214335253225</v>
      </c>
      <c r="HD30" s="57">
        <f>IF(AND(LJ29=1,PP29=1),0,FL30*$C$26/AJ$6/$C$24/$C$23*3.39*$C$25)</f>
        <v>3.0577900790719101</v>
      </c>
      <c r="HE30" s="57">
        <f>IF(AND(LK29=1,PQ29=1),0,FM30*$C$26/AK$6/$C$24/$C$23*3.39*$C$25)</f>
        <v>3.0550303668447136</v>
      </c>
      <c r="HF30" s="57">
        <f>IF(AND(LL29=1,PR29=1),0,FN30*$C$26/AL$6/$C$24/$C$23*3.39*$C$25)</f>
        <v>3.0548406658841576</v>
      </c>
      <c r="HG30" s="57">
        <f>IF(AND(LM29=1,PS29=1),0,FO30*$C$26/AM$6/$C$24/$C$23*3.39*$C$25)</f>
        <v>3.0549404699090759</v>
      </c>
      <c r="HH30" s="61">
        <f t="shared" si="119"/>
        <v>0.88000000000000023</v>
      </c>
      <c r="HI30" s="57">
        <f t="shared" si="120"/>
        <v>3.0309214335253225</v>
      </c>
      <c r="HJ30" s="57">
        <f t="shared" si="121"/>
        <v>5.3503906779833237</v>
      </c>
      <c r="HK30" s="57">
        <f t="shared" si="122"/>
        <v>7.5344029004447917</v>
      </c>
      <c r="HL30" s="57">
        <f t="shared" si="123"/>
        <v>9.0820029680291583</v>
      </c>
      <c r="HM30" s="57">
        <f t="shared" si="124"/>
        <v>8.7715618284889487</v>
      </c>
      <c r="HN30" s="57">
        <f t="shared" si="125"/>
        <v>5.7456923122143628</v>
      </c>
      <c r="HO30" s="57">
        <f t="shared" si="126"/>
        <v>2.9312272311189744</v>
      </c>
      <c r="HP30" s="57">
        <f t="shared" si="127"/>
        <v>1.4104040642370066</v>
      </c>
      <c r="HQ30" s="57">
        <f t="shared" si="128"/>
        <v>0.53657392756679134</v>
      </c>
      <c r="HR30" s="57">
        <f t="shared" si="129"/>
        <v>0.16207024590245009</v>
      </c>
      <c r="HS30" s="57">
        <f t="shared" si="130"/>
        <v>3.7998618672524326E-2</v>
      </c>
      <c r="HT30" s="57">
        <f t="shared" si="131"/>
        <v>4.5182917673255556</v>
      </c>
      <c r="HU30" s="57">
        <f t="shared" si="132"/>
        <v>5.5336154156313357</v>
      </c>
      <c r="HV30" s="57">
        <f t="shared" si="133"/>
        <v>6.5489390639371168</v>
      </c>
      <c r="HW30" s="57">
        <f t="shared" si="134"/>
        <v>5.475035906086867</v>
      </c>
      <c r="HX30" s="57">
        <f t="shared" si="135"/>
        <v>3.817843260608516</v>
      </c>
      <c r="HY30" s="57">
        <f t="shared" si="136"/>
        <v>3.0309214335253225</v>
      </c>
      <c r="HZ30" s="57">
        <f t="shared" si="137"/>
        <v>3.0577900790719101</v>
      </c>
      <c r="IA30" s="57">
        <f t="shared" si="138"/>
        <v>3.0550303668447136</v>
      </c>
      <c r="IB30" s="57">
        <f t="shared" si="139"/>
        <v>3.0548406658841576</v>
      </c>
      <c r="IC30" s="57">
        <f t="shared" si="140"/>
        <v>3.0549404699090759</v>
      </c>
      <c r="ID30" s="61">
        <f t="shared" si="141"/>
        <v>0.88000000000000023</v>
      </c>
      <c r="IE30" s="57">
        <f t="shared" si="142"/>
        <v>11.088505501199505</v>
      </c>
      <c r="IF30" s="57">
        <f t="shared" si="143"/>
        <v>8.82</v>
      </c>
      <c r="IG30" s="57">
        <f t="shared" si="144"/>
        <v>8.82</v>
      </c>
      <c r="IH30" s="57">
        <f t="shared" si="145"/>
        <v>8.82</v>
      </c>
      <c r="II30" s="57">
        <f t="shared" si="146"/>
        <v>8.9899277450824524</v>
      </c>
      <c r="IJ30" s="57">
        <f t="shared" si="147"/>
        <v>10.117764564362322</v>
      </c>
      <c r="IK30" s="57">
        <f t="shared" si="148"/>
        <v>11.120793405842022</v>
      </c>
      <c r="IL30" s="57">
        <f t="shared" si="149"/>
        <v>11.596154497100613</v>
      </c>
      <c r="IM30" s="57">
        <f t="shared" si="150"/>
        <v>11.842483129604675</v>
      </c>
      <c r="IN30" s="57">
        <f t="shared" si="151"/>
        <v>11.941830014377919</v>
      </c>
      <c r="IO30" s="57">
        <f t="shared" si="152"/>
        <v>11.973672950583873</v>
      </c>
      <c r="IP30" s="57">
        <f t="shared" si="153"/>
        <v>10.792763086512476</v>
      </c>
      <c r="IQ30" s="57">
        <f t="shared" si="154"/>
        <v>10.525220249839631</v>
      </c>
      <c r="IR30" s="57">
        <f t="shared" si="155"/>
        <v>10.257677413166785</v>
      </c>
      <c r="IS30" s="57">
        <f t="shared" si="156"/>
        <v>10.381037345704183</v>
      </c>
      <c r="IT30" s="57">
        <f t="shared" si="157"/>
        <v>10.862274230946001</v>
      </c>
      <c r="IU30" s="57">
        <f t="shared" si="158"/>
        <v>11.088505501199505</v>
      </c>
      <c r="IV30" s="57">
        <f t="shared" si="159"/>
        <v>11.080733719414306</v>
      </c>
      <c r="IW30" s="57">
        <f t="shared" si="160"/>
        <v>11.081533237056606</v>
      </c>
      <c r="IX30" s="57">
        <f t="shared" si="161"/>
        <v>11.081588195943686</v>
      </c>
      <c r="IY30" s="57">
        <f t="shared" si="162"/>
        <v>11.08155928138406</v>
      </c>
      <c r="IZ30" s="61">
        <f t="shared" si="163"/>
        <v>0.88000000000000023</v>
      </c>
      <c r="JA30" s="261" t="e">
        <f t="shared" si="238"/>
        <v>#N/A</v>
      </c>
      <c r="JB30" s="261">
        <f t="shared" si="239"/>
        <v>6</v>
      </c>
      <c r="JC30" s="261">
        <f t="shared" si="240"/>
        <v>6</v>
      </c>
      <c r="JD30" s="261">
        <f t="shared" si="241"/>
        <v>6</v>
      </c>
      <c r="JE30" s="261" t="e">
        <f t="shared" si="242"/>
        <v>#N/A</v>
      </c>
      <c r="JF30" s="261" t="e">
        <f t="shared" si="243"/>
        <v>#N/A</v>
      </c>
      <c r="JG30" s="261" t="e">
        <f t="shared" si="244"/>
        <v>#N/A</v>
      </c>
      <c r="JH30" s="261" t="e">
        <f t="shared" si="245"/>
        <v>#N/A</v>
      </c>
      <c r="JI30" s="261" t="e">
        <f t="shared" si="246"/>
        <v>#N/A</v>
      </c>
      <c r="JJ30" s="261" t="e">
        <f t="shared" si="247"/>
        <v>#N/A</v>
      </c>
      <c r="JK30" s="261" t="e">
        <f t="shared" si="248"/>
        <v>#N/A</v>
      </c>
      <c r="JL30" s="261">
        <f t="shared" si="249"/>
        <v>6</v>
      </c>
      <c r="JM30" s="261">
        <f t="shared" si="250"/>
        <v>6</v>
      </c>
      <c r="JN30" s="261" t="e">
        <f t="shared" si="251"/>
        <v>#N/A</v>
      </c>
      <c r="JO30" s="261" t="e">
        <f t="shared" si="252"/>
        <v>#N/A</v>
      </c>
      <c r="JP30" s="261" t="e">
        <f t="shared" si="253"/>
        <v>#N/A</v>
      </c>
      <c r="JQ30" s="261" t="e">
        <f t="shared" si="254"/>
        <v>#N/A</v>
      </c>
      <c r="JR30" s="261" t="e">
        <f t="shared" si="255"/>
        <v>#N/A</v>
      </c>
      <c r="JS30" s="261" t="e">
        <f t="shared" si="256"/>
        <v>#N/A</v>
      </c>
      <c r="JT30" s="261" t="e">
        <f t="shared" si="257"/>
        <v>#N/A</v>
      </c>
      <c r="JU30" s="261" t="e">
        <f t="shared" si="258"/>
        <v>#N/A</v>
      </c>
      <c r="JV30" s="61">
        <f t="shared" si="165"/>
        <v>0.88000000000000023</v>
      </c>
      <c r="JW30" s="46">
        <f>IF(HI30&lt;=$C$42,1,0)</f>
        <v>0</v>
      </c>
      <c r="JX30" s="46">
        <f>IF(HJ30&lt;=$C$42,1,0)</f>
        <v>0</v>
      </c>
      <c r="JY30" s="46">
        <f>IF(HK30&lt;=$C$42,1,0)</f>
        <v>0</v>
      </c>
      <c r="JZ30" s="46">
        <f>IF(HL30&lt;=$C$42,1,0)</f>
        <v>0</v>
      </c>
      <c r="KA30" s="46">
        <f>IF(HM30&lt;=$C$42,1,0)</f>
        <v>0</v>
      </c>
      <c r="KB30" s="46">
        <f>IF(HN30&lt;=$C$42,1,0)</f>
        <v>0</v>
      </c>
      <c r="KC30" s="46">
        <f>IF(HO30&lt;=$C$42,1,0)</f>
        <v>0</v>
      </c>
      <c r="KD30" s="46">
        <f>IF(HP30&lt;=$C$42,1,0)</f>
        <v>0</v>
      </c>
      <c r="KE30" s="46">
        <f>IF(HQ30&lt;=$C$42,1,0)</f>
        <v>0</v>
      </c>
      <c r="KF30" s="46">
        <f>IF(HR30&lt;=$C$42,1,0)</f>
        <v>0</v>
      </c>
      <c r="KG30" s="46">
        <f>IF(HS30&lt;=$C$42,1,0)</f>
        <v>1</v>
      </c>
      <c r="KH30" s="46">
        <f>IF(HT30&lt;=$C$42,1,0)</f>
        <v>0</v>
      </c>
      <c r="KI30" s="46">
        <f>IF(HU30&lt;=$C$42,1,0)</f>
        <v>0</v>
      </c>
      <c r="KJ30" s="46">
        <f>IF(HV30&lt;=$C$42,1,0)</f>
        <v>0</v>
      </c>
      <c r="KK30" s="46">
        <f>IF(HW30&lt;=$C$42,1,0)</f>
        <v>0</v>
      </c>
      <c r="KL30" s="46">
        <f>IF(HX30&lt;=$C$42,1,0)</f>
        <v>0</v>
      </c>
      <c r="KM30" s="46">
        <f>IF(HY30&lt;=$C$42,1,0)</f>
        <v>0</v>
      </c>
      <c r="KN30" s="46">
        <f>IF(HZ30&lt;=$C$42,1,0)</f>
        <v>0</v>
      </c>
      <c r="KO30" s="46">
        <f>IF(IA30&lt;=$C$42,1,0)</f>
        <v>0</v>
      </c>
      <c r="KP30" s="46">
        <f>IF(IB30&lt;=$C$42,1,0)</f>
        <v>0</v>
      </c>
      <c r="KQ30" s="46">
        <f>IF(IC30&lt;=$C$42,1,0)</f>
        <v>0</v>
      </c>
      <c r="KR30" s="61">
        <f t="shared" si="166"/>
        <v>0.88000000000000023</v>
      </c>
      <c r="KS30" s="1">
        <f>IF(OR(KS29=1,AND(OY30=1,LO30&lt;=$C$43)),1,0)</f>
        <v>0</v>
      </c>
      <c r="KT30" s="1">
        <f>IF(OR(KT29=1,AND(OZ30=1,LP30&lt;=$C$43)),1,0)</f>
        <v>0</v>
      </c>
      <c r="KU30" s="1">
        <f>IF(OR(KU29=1,AND(PA30=1,LQ30&lt;=$C$43)),1,0)</f>
        <v>0</v>
      </c>
      <c r="KV30" s="1">
        <f>IF(OR(KV29=1,AND(PB30=1,LR30&lt;=$C$43)),1,0)</f>
        <v>0</v>
      </c>
      <c r="KW30" s="1">
        <f>IF(OR(KW29=1,AND(PC30=1,LS30&lt;=$C$43)),1,0)</f>
        <v>0</v>
      </c>
      <c r="KX30" s="1">
        <f>IF(OR(KX29=1,AND(PD30=1,LT30&lt;=$C$43)),1,0)</f>
        <v>0</v>
      </c>
      <c r="KY30" s="1">
        <f>IF(OR(KY29=1,AND(PE30=1,LU30&lt;=$C$43)),1,0)</f>
        <v>0</v>
      </c>
      <c r="KZ30" s="1">
        <f>IF(OR(KZ29=1,AND(PF30=1,LV30&lt;=$C$43)),1,0)</f>
        <v>0</v>
      </c>
      <c r="LA30" s="1">
        <f>IF(OR(LA29=1,AND(PG30=1,LW30&lt;=$C$43)),1,0)</f>
        <v>0</v>
      </c>
      <c r="LB30" s="1">
        <f>IF(OR(LB29=1,AND(PH30=1,LX30&lt;=$C$43)),1,0)</f>
        <v>0</v>
      </c>
      <c r="LC30" s="1">
        <f>IF(OR(LC29=1,AND(PI30=1,LY30&lt;=$C$43)),1,0)</f>
        <v>0</v>
      </c>
      <c r="LD30" s="1">
        <f>IF(OR(LD29=1,AND(PJ30=1,LZ30&lt;=$C$43)),1,0)</f>
        <v>0</v>
      </c>
      <c r="LE30" s="1">
        <f>IF(OR(LE29=1,AND(PK30=1,MA30&lt;=$C$43)),1,0)</f>
        <v>0</v>
      </c>
      <c r="LF30" s="1">
        <f>IF(OR(LF29=1,AND(PL30=1,MB30&lt;=$C$43)),1,0)</f>
        <v>0</v>
      </c>
      <c r="LG30" s="1">
        <f>IF(OR(LG29=1,AND(PM30=1,MC30&lt;=$C$43)),1,0)</f>
        <v>0</v>
      </c>
      <c r="LH30" s="1">
        <f>IF(OR(LH29=1,AND(PN30=1,MD30&lt;=$C$43)),1,0)</f>
        <v>0</v>
      </c>
      <c r="LI30" s="1">
        <f>IF(OR(LI29=1,AND(PO30=1,ME30&lt;=$C$43)),1,0)</f>
        <v>0</v>
      </c>
      <c r="LJ30" s="1">
        <f>IF(OR(LJ29=1,AND(PP30=1,MF30&lt;=$C$43)),1,0)</f>
        <v>0</v>
      </c>
      <c r="LK30" s="1">
        <f>IF(OR(LK29=1,AND(PQ30=1,MG30&lt;=$C$43)),1,0)</f>
        <v>0</v>
      </c>
      <c r="LL30" s="1">
        <f>IF(OR(LL29=1,AND(PR30=1,MH30&lt;=$C$43)),1,0)</f>
        <v>0</v>
      </c>
      <c r="LM30" s="1">
        <f>IF(OR(LM29=1,AND(PS30=1,MI30&lt;=$C$43)),1,0)</f>
        <v>0</v>
      </c>
      <c r="LN30" s="61">
        <f t="shared" si="167"/>
        <v>0.88000000000000023</v>
      </c>
      <c r="LO30" s="57">
        <f t="shared" si="168"/>
        <v>10.239068208766939</v>
      </c>
      <c r="LP30" s="57">
        <f t="shared" si="169"/>
        <v>4.6325718344518076</v>
      </c>
      <c r="LQ30" s="57">
        <f t="shared" si="170"/>
        <v>6.7905238235206626</v>
      </c>
      <c r="LR30" s="57">
        <f t="shared" si="171"/>
        <v>8.6713078756892674</v>
      </c>
      <c r="LS30" s="57">
        <f t="shared" si="172"/>
        <v>10.178383189399858</v>
      </c>
      <c r="LT30" s="57">
        <f t="shared" si="173"/>
        <v>10.617890260216909</v>
      </c>
      <c r="LU30" s="57">
        <f t="shared" si="174"/>
        <v>10.211538835266268</v>
      </c>
      <c r="LV30" s="57">
        <f t="shared" si="175"/>
        <v>9.3242987385040301</v>
      </c>
      <c r="LW30" s="57">
        <f t="shared" si="176"/>
        <v>8.4450001347095647</v>
      </c>
      <c r="LX30" s="57">
        <f t="shared" si="177"/>
        <v>7.6491963674165673</v>
      </c>
      <c r="LY30" s="57">
        <f t="shared" si="178"/>
        <v>6.9640246867782389</v>
      </c>
      <c r="LZ30" s="57">
        <f t="shared" si="179"/>
        <v>5.7422482660230258</v>
      </c>
      <c r="MA30" s="57">
        <f t="shared" si="180"/>
        <v>7.0326121378513085</v>
      </c>
      <c r="MB30" s="57">
        <f t="shared" si="181"/>
        <v>8.3229760096795893</v>
      </c>
      <c r="MC30" s="57">
        <f t="shared" si="182"/>
        <v>9.502435432187962</v>
      </c>
      <c r="MD30" s="57">
        <f t="shared" si="183"/>
        <v>10.010744046177942</v>
      </c>
      <c r="ME30" s="57">
        <f t="shared" si="184"/>
        <v>10.239068208766939</v>
      </c>
      <c r="MF30" s="57">
        <f t="shared" si="185"/>
        <v>10.231385635609819</v>
      </c>
      <c r="MG30" s="57">
        <f t="shared" si="186"/>
        <v>10.232175423354262</v>
      </c>
      <c r="MH30" s="57">
        <f t="shared" si="187"/>
        <v>10.232229709623155</v>
      </c>
      <c r="MI30" s="57">
        <f t="shared" si="188"/>
        <v>10.232201148997087</v>
      </c>
      <c r="MJ30" s="61">
        <f t="shared" si="189"/>
        <v>0.88000000000000023</v>
      </c>
      <c r="MK30" s="57" t="e">
        <f t="shared" si="259"/>
        <v>#N/A</v>
      </c>
      <c r="ML30" s="57" t="e">
        <f t="shared" si="260"/>
        <v>#N/A</v>
      </c>
      <c r="MM30" s="57" t="e">
        <f t="shared" si="261"/>
        <v>#N/A</v>
      </c>
      <c r="MN30" s="57" t="e">
        <f t="shared" si="262"/>
        <v>#N/A</v>
      </c>
      <c r="MO30" s="57" t="e">
        <f t="shared" si="263"/>
        <v>#N/A</v>
      </c>
      <c r="MP30" s="57" t="e">
        <f t="shared" si="264"/>
        <v>#N/A</v>
      </c>
      <c r="MQ30" s="57" t="e">
        <f t="shared" si="265"/>
        <v>#N/A</v>
      </c>
      <c r="MR30" s="57" t="e">
        <f t="shared" si="266"/>
        <v>#N/A</v>
      </c>
      <c r="MS30" s="57" t="e">
        <f t="shared" si="267"/>
        <v>#N/A</v>
      </c>
      <c r="MT30" s="57" t="e">
        <f t="shared" si="268"/>
        <v>#N/A</v>
      </c>
      <c r="MU30" s="57" t="e">
        <f t="shared" si="269"/>
        <v>#N/A</v>
      </c>
      <c r="MV30" s="57" t="e">
        <f t="shared" si="270"/>
        <v>#N/A</v>
      </c>
      <c r="MW30" s="57" t="e">
        <f t="shared" si="271"/>
        <v>#N/A</v>
      </c>
      <c r="MX30" s="57" t="e">
        <f t="shared" si="272"/>
        <v>#N/A</v>
      </c>
      <c r="MY30" s="57" t="e">
        <f t="shared" si="273"/>
        <v>#N/A</v>
      </c>
      <c r="MZ30" s="57" t="e">
        <f t="shared" si="274"/>
        <v>#N/A</v>
      </c>
      <c r="NA30" s="57" t="e">
        <f t="shared" si="275"/>
        <v>#N/A</v>
      </c>
      <c r="NB30" s="57" t="e">
        <f t="shared" si="276"/>
        <v>#N/A</v>
      </c>
      <c r="NC30" s="57" t="e">
        <f t="shared" si="277"/>
        <v>#N/A</v>
      </c>
      <c r="ND30" s="57" t="e">
        <f t="shared" si="278"/>
        <v>#N/A</v>
      </c>
      <c r="NE30" s="57" t="e">
        <f t="shared" si="279"/>
        <v>#N/A</v>
      </c>
      <c r="NF30" s="61">
        <f t="shared" si="211"/>
        <v>0.88000000000000023</v>
      </c>
      <c r="NG30" s="261">
        <f>IF(OY29=0,MIN('Drive Train'!$F$35-FQ29*$C$26*'Drive Train'!$F$38,NG29+$C$41)-$C$7,IF(LO29-1&lt;=0,0,IF($C$39=Motors!$C$29,MAX(MAX(NG$8:NG29)*-1,NG29-$C$41),MAX(0,MAX(NG$8:NG29)*-1,NG29-$C$41))))</f>
        <v>11.088505501199505</v>
      </c>
      <c r="NH30" s="261">
        <f>IF(OZ29=0,MIN('Drive Train'!$F$35-FR29*$C$26*'Drive Train'!$F$38,NH29+$C$41)-$C$7,IF(LP29-1&lt;=0,0,IF($C$39=Motors!$C$29,MAX(MAX(NH$8:NH29)*-1,NH29-$C$41),MAX(0,MAX(NH$8:NH29)*-1,NH29-$C$41))))</f>
        <v>8.82</v>
      </c>
      <c r="NI30" s="261">
        <f>IF(PA29=0,MIN('Drive Train'!$F$35-FS29*$C$26*'Drive Train'!$F$38,NI29+$C$41)-$C$7,IF(LQ29-1&lt;=0,0,IF($C$39=Motors!$C$29,MAX(MAX(NI$8:NI29)*-1,NI29-$C$41),MAX(0,MAX(NI$8:NI29)*-1,NI29-$C$41))))</f>
        <v>8.82</v>
      </c>
      <c r="NJ30" s="261">
        <f>IF(PB29=0,MIN('Drive Train'!$F$35-FT29*$C$26*'Drive Train'!$F$38,NJ29+$C$41)-$C$7,IF(LR29-1&lt;=0,0,IF($C$39=Motors!$C$29,MAX(MAX(NJ$8:NJ29)*-1,NJ29-$C$41),MAX(0,MAX(NJ$8:NJ29)*-1,NJ29-$C$41))))</f>
        <v>8.82</v>
      </c>
      <c r="NK30" s="261">
        <f>IF(PC29=0,MIN('Drive Train'!$F$35-FU29*$C$26*'Drive Train'!$F$38,NK29+$C$41)-$C$7,IF(LS29-1&lt;=0,0,IF($C$39=Motors!$C$29,MAX(MAX(NK$8:NK29)*-1,NK29-$C$41),MAX(0,MAX(NK$8:NK29)*-1,NK29-$C$41))))</f>
        <v>8.9899277450824524</v>
      </c>
      <c r="NL30" s="261">
        <f>IF(PD29=0,MIN('Drive Train'!$F$35-FV29*$C$26*'Drive Train'!$F$38,NL29+$C$41)-$C$7,IF(LT29-1&lt;=0,0,IF($C$39=Motors!$C$29,MAX(MAX(NL$8:NL29)*-1,NL29-$C$41),MAX(0,MAX(NL$8:NL29)*-1,NL29-$C$41))))</f>
        <v>10.117764564362322</v>
      </c>
      <c r="NM30" s="261">
        <f>IF(PE29=0,MIN('Drive Train'!$F$35-FW29*$C$26*'Drive Train'!$F$38,NM29+$C$41)-$C$7,IF(LU29-1&lt;=0,0,IF($C$39=Motors!$C$29,MAX(MAX(NM$8:NM29)*-1,NM29-$C$41),MAX(0,MAX(NM$8:NM29)*-1,NM29-$C$41))))</f>
        <v>11.120793405842022</v>
      </c>
      <c r="NN30" s="261">
        <f>IF(PF29=0,MIN('Drive Train'!$F$35-FX29*$C$26*'Drive Train'!$F$38,NN29+$C$41)-$C$7,IF(LV29-1&lt;=0,0,IF($C$39=Motors!$C$29,MAX(MAX(NN$8:NN29)*-1,NN29-$C$41),MAX(0,MAX(NN$8:NN29)*-1,NN29-$C$41))))</f>
        <v>11.596154497100613</v>
      </c>
      <c r="NO30" s="261">
        <f>IF(PG29=0,MIN('Drive Train'!$F$35-FY29*$C$26*'Drive Train'!$F$38,NO29+$C$41)-$C$7,IF(LW29-1&lt;=0,0,IF($C$39=Motors!$C$29,MAX(MAX(NO$8:NO29)*-1,NO29-$C$41),MAX(0,MAX(NO$8:NO29)*-1,NO29-$C$41))))</f>
        <v>11.842483129604675</v>
      </c>
      <c r="NP30" s="261">
        <f>IF(PH29=0,MIN('Drive Train'!$F$35-FZ29*$C$26*'Drive Train'!$F$38,NP29+$C$41)-$C$7,IF(LX29-1&lt;=0,0,IF($C$39=Motors!$C$29,MAX(MAX(NP$8:NP29)*-1,NP29-$C$41),MAX(0,MAX(NP$8:NP29)*-1,NP29-$C$41))))</f>
        <v>11.941830014377919</v>
      </c>
      <c r="NQ30" s="261">
        <f>IF(PI29=0,MIN('Drive Train'!$F$35-GA29*$C$26*'Drive Train'!$F$38,NQ29+$C$41)-$C$7,IF(LY29-1&lt;=0,0,IF($C$39=Motors!$C$29,MAX(MAX(NQ$8:NQ29)*-1,NQ29-$C$41),MAX(0,MAX(NQ$8:NQ29)*-1,NQ29-$C$41))))</f>
        <v>11.973672950583873</v>
      </c>
      <c r="NR30" s="261">
        <f>IF(PJ29=0,MIN('Drive Train'!$F$35-GB29*$C$26*'Drive Train'!$F$38,NR29+$C$41)-$C$7,IF(LZ29-1&lt;=0,0,IF($C$39=Motors!$C$29,MAX(MAX(NR$8:NR29)*-1,NR29-$C$41),MAX(0,MAX(NR$8:NR29)*-1,NR29-$C$41))))</f>
        <v>10.792763086512476</v>
      </c>
      <c r="NS30" s="261">
        <f>IF(PK29=0,MIN('Drive Train'!$F$35-GC29*$C$26*'Drive Train'!$F$38,NS29+$C$41)-$C$7,IF(MA29-1&lt;=0,0,IF($C$39=Motors!$C$29,MAX(MAX(NS$8:NS29)*-1,NS29-$C$41),MAX(0,MAX(NS$8:NS29)*-1,NS29-$C$41))))</f>
        <v>10.525220249839631</v>
      </c>
      <c r="NT30" s="261">
        <f>IF(PL29=0,MIN('Drive Train'!$F$35-GD29*$C$26*'Drive Train'!$F$38,NT29+$C$41)-$C$7,IF(MB29-1&lt;=0,0,IF($C$39=Motors!$C$29,MAX(MAX(NT$8:NT29)*-1,NT29-$C$41),MAX(0,MAX(NT$8:NT29)*-1,NT29-$C$41))))</f>
        <v>10.257677413166785</v>
      </c>
      <c r="NU30" s="261">
        <f>IF(PM29=0,MIN('Drive Train'!$F$35-GE29*$C$26*'Drive Train'!$F$38,NU29+$C$41)-$C$7,IF(MC29-1&lt;=0,0,IF($C$39=Motors!$C$29,MAX(MAX(NU$8:NU29)*-1,NU29-$C$41),MAX(0,MAX(NU$8:NU29)*-1,NU29-$C$41))))</f>
        <v>10.381037345704183</v>
      </c>
      <c r="NV30" s="261">
        <f>IF(PN29=0,MIN('Drive Train'!$F$35-GF29*$C$26*'Drive Train'!$F$38,NV29+$C$41)-$C$7,IF(MD29-1&lt;=0,0,IF($C$39=Motors!$C$29,MAX(MAX(NV$8:NV29)*-1,NV29-$C$41),MAX(0,MAX(NV$8:NV29)*-1,NV29-$C$41))))</f>
        <v>10.862274230946001</v>
      </c>
      <c r="NW30" s="261">
        <f>IF(PO29=0,MIN('Drive Train'!$F$35-GG29*$C$26*'Drive Train'!$F$38,NW29+$C$41)-$C$7,IF(ME29-1&lt;=0,0,IF($C$39=Motors!$C$29,MAX(MAX(NW$8:NW29)*-1,NW29-$C$41),MAX(0,MAX(NW$8:NW29)*-1,NW29-$C$41))))</f>
        <v>11.088505501199505</v>
      </c>
      <c r="NX30" s="261">
        <f>IF(PP29=0,MIN('Drive Train'!$F$35-GH29*$C$26*'Drive Train'!$F$38,NX29+$C$41)-$C$7,IF(MF29-1&lt;=0,0,IF($C$39=Motors!$C$29,MAX(MAX(NX$8:NX29)*-1,NX29-$C$41),MAX(0,MAX(NX$8:NX29)*-1,NX29-$C$41))))</f>
        <v>11.080733719414306</v>
      </c>
      <c r="NY30" s="261">
        <f>IF(PQ29=0,MIN('Drive Train'!$F$35-GI29*$C$26*'Drive Train'!$F$38,NY29+$C$41)-$C$7,IF(MG29-1&lt;=0,0,IF($C$39=Motors!$C$29,MAX(MAX(NY$8:NY29)*-1,NY29-$C$41),MAX(0,MAX(NY$8:NY29)*-1,NY29-$C$41))))</f>
        <v>11.081533237056606</v>
      </c>
      <c r="NZ30" s="261">
        <f>IF(PR29=0,MIN('Drive Train'!$F$35-GJ29*$C$26*'Drive Train'!$F$38,NZ29+$C$41)-$C$7,IF(MH29-1&lt;=0,0,IF($C$39=Motors!$C$29,MAX(MAX(NZ$8:NZ29)*-1,NZ29-$C$41),MAX(0,MAX(NZ$8:NZ29)*-1,NZ29-$C$41))))</f>
        <v>11.081588195943686</v>
      </c>
      <c r="OA30" s="261">
        <f>IF(PS29=0,MIN('Drive Train'!$F$35-GK29*$C$26*'Drive Train'!$F$38,OA29+$C$41)-$C$7,IF(MI29-1&lt;=0,0,IF($C$39=Motors!$C$29,MAX(MAX(OA$8:OA29)*-1,OA29-$C$41),MAX(0,MAX(OA$8:OA29)*-1,OA29-$C$41))))</f>
        <v>11.08155928138406</v>
      </c>
      <c r="OB30" s="61">
        <f t="shared" si="212"/>
        <v>0.88000000000000023</v>
      </c>
      <c r="OC30" s="261">
        <f>'Drive Train'!$F$35-FQ30*$C$26*'Drive Train'!$F$38</f>
        <v>11.392583621579632</v>
      </c>
      <c r="OD30" s="261">
        <f>'Drive Train'!$F$35-FR30*$C$26*'Drive Train'!$F$38</f>
        <v>9</v>
      </c>
      <c r="OE30" s="261">
        <f>'Drive Train'!$F$35-FS30*$C$26*'Drive Train'!$F$38</f>
        <v>9</v>
      </c>
      <c r="OF30" s="261">
        <f>'Drive Train'!$F$35-FT30*$C$26*'Drive Train'!$F$38</f>
        <v>9</v>
      </c>
      <c r="OG30" s="261">
        <f>'Drive Train'!$F$35-FU30*$C$26*'Drive Train'!$F$38</f>
        <v>9.2577875914072294</v>
      </c>
      <c r="OH30" s="261">
        <f>'Drive Train'!$F$35-FV30*$C$26*'Drive Train'!$F$38</f>
        <v>10.465810964624627</v>
      </c>
      <c r="OI30" s="261">
        <f>'Drive Train'!$F$35-FW30*$C$26*'Drive Train'!$F$38</f>
        <v>11.422327414883984</v>
      </c>
      <c r="OJ30" s="261">
        <f>'Drive Train'!$F$35-FX30*$C$26*'Drive Train'!$F$38</f>
        <v>11.851769800691313</v>
      </c>
      <c r="OK30" s="261">
        <f>'Drive Train'!$F$35-FY30*$C$26*'Drive Train'!$F$38</f>
        <v>12.058092293198452</v>
      </c>
      <c r="OL30" s="261">
        <f>'Drive Train'!$F$35-FZ30*$C$26*'Drive Train'!$F$38</f>
        <v>12.134763408007663</v>
      </c>
      <c r="OM30" s="261">
        <f>'Drive Train'!$F$35-GA30*$C$26*'Drive Train'!$F$38</f>
        <v>12.157265239893503</v>
      </c>
      <c r="ON30" s="261">
        <f>'Drive Train'!$F$35-GB30*$C$26*'Drive Train'!$F$38</f>
        <v>11.014341163741735</v>
      </c>
      <c r="OO30" s="261">
        <f>'Drive Train'!$F$35-GC30*$C$26*'Drive Train'!$F$38</f>
        <v>10.756141505251236</v>
      </c>
      <c r="OP30" s="261">
        <f>'Drive Train'!$F$35-GD30*$C$26*'Drive Train'!$F$38</f>
        <v>10.497941846760739</v>
      </c>
      <c r="OQ30" s="261">
        <f>'Drive Train'!$F$35-GE30*$C$26*'Drive Train'!$F$38</f>
        <v>10.771038439232989</v>
      </c>
      <c r="OR30" s="261">
        <f>'Drive Train'!$F$35-GF30*$C$26*'Drive Train'!$F$38</f>
        <v>11.192467188410129</v>
      </c>
      <c r="OS30" s="261">
        <f>'Drive Train'!$F$35-GG30*$C$26*'Drive Train'!$F$38</f>
        <v>11.392583621579632</v>
      </c>
      <c r="OT30" s="261">
        <f>'Drive Train'!$F$35-GH30*$C$26*'Drive Train'!$F$38</f>
        <v>11.38575084947213</v>
      </c>
      <c r="OU30" s="261">
        <f>'Drive Train'!$F$35-GI30*$C$26*'Drive Train'!$F$38</f>
        <v>11.386452652050828</v>
      </c>
      <c r="OV30" s="261">
        <f>'Drive Train'!$F$35-GJ30*$C$26*'Drive Train'!$F$38</f>
        <v>11.38650089353847</v>
      </c>
      <c r="OW30" s="261">
        <f>'Drive Train'!$F$35-GK30*$C$26*'Drive Train'!$F$38</f>
        <v>11.386475513094318</v>
      </c>
      <c r="OX30" s="61">
        <f t="shared" si="213"/>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8">
        <f t="shared" si="214"/>
        <v>0.88000000000000023</v>
      </c>
      <c r="PU30" s="57">
        <f t="shared" si="215"/>
        <v>5.8241872261906114</v>
      </c>
      <c r="PV30" s="57">
        <f t="shared" si="216"/>
        <v>2.1538903218955285</v>
      </c>
      <c r="PW30" s="57">
        <f t="shared" si="217"/>
        <v>3.1927262350761989</v>
      </c>
      <c r="PX30" s="57">
        <f t="shared" si="218"/>
        <v>4.141242513564273</v>
      </c>
      <c r="PY30" s="57">
        <f t="shared" si="219"/>
        <v>4.9744773209442892</v>
      </c>
      <c r="PZ30" s="57">
        <f t="shared" si="220"/>
        <v>5.5641572359239957</v>
      </c>
      <c r="QA30" s="57">
        <f t="shared" si="221"/>
        <v>5.829425733326997</v>
      </c>
      <c r="QB30" s="57">
        <f t="shared" si="222"/>
        <v>5.5504205047927497</v>
      </c>
      <c r="QC30" s="57">
        <f t="shared" si="223"/>
        <v>5.27411486505149</v>
      </c>
      <c r="QD30" s="57">
        <f t="shared" si="224"/>
        <v>4.9894026128734614</v>
      </c>
      <c r="QE30" s="57">
        <f t="shared" si="225"/>
        <v>4.7137485240948385</v>
      </c>
      <c r="QF30" s="57">
        <f t="shared" si="226"/>
        <v>2.9416703300586073</v>
      </c>
      <c r="QG30" s="57">
        <f t="shared" si="227"/>
        <v>3.602704987719922</v>
      </c>
      <c r="QH30" s="57">
        <f t="shared" si="228"/>
        <v>4.2637396453812348</v>
      </c>
      <c r="QI30" s="57">
        <f t="shared" si="229"/>
        <v>4.9141968062230781</v>
      </c>
      <c r="QJ30" s="57">
        <f t="shared" si="230"/>
        <v>5.441344663581261</v>
      </c>
      <c r="QK30" s="57">
        <f t="shared" si="231"/>
        <v>5.8241872261906114</v>
      </c>
      <c r="QL30" s="57">
        <f t="shared" si="232"/>
        <v>5.7940092141051229</v>
      </c>
      <c r="QM30" s="57">
        <f t="shared" si="233"/>
        <v>5.7949432432017289</v>
      </c>
      <c r="QN30" s="57">
        <f t="shared" si="234"/>
        <v>5.7950074483081977</v>
      </c>
      <c r="QO30" s="57">
        <f t="shared" si="235"/>
        <v>5.7949736691982867</v>
      </c>
      <c r="QP30" s="61">
        <f t="shared" si="236"/>
        <v>0.88000000000000023</v>
      </c>
      <c r="QQ30" s="57">
        <f>MIN(FQ30,$C$16)*$C$17*1000/60/60/$C$25</f>
        <v>0.20834900449190075</v>
      </c>
      <c r="QR30" s="57">
        <f>MIN(FR30,$C$16)*$C$17*1000/60/60/$C$25</f>
        <v>0.70317162838191627</v>
      </c>
      <c r="QS30" s="57">
        <f>MIN(FS30,$C$16)*$C$17*1000/60/60/$C$25</f>
        <v>0.70317162838191627</v>
      </c>
      <c r="QT30" s="57">
        <f>MIN(FT30,$C$16)*$C$17*1000/60/60/$C$25</f>
        <v>0.70317162838191627</v>
      </c>
      <c r="QU30" s="57">
        <f>MIN(FU30,$C$16)*$C$17*1000/60/60/$C$25</f>
        <v>0.64985724002118872</v>
      </c>
      <c r="QV30" s="57">
        <f>MIN(FV30,$C$16)*$C$17*1000/60/60/$C$25</f>
        <v>0.40001966282451451</v>
      </c>
      <c r="QW30" s="57">
        <f>MIN(FW30,$C$16)*$C$17*1000/60/60/$C$25</f>
        <v>0.20219753638246665</v>
      </c>
      <c r="QX30" s="57">
        <f>MIN(FX30,$C$16)*$C$17*1000/60/60/$C$25</f>
        <v>0.11338232999295049</v>
      </c>
      <c r="QY30" s="57">
        <f>MIN(FY30,$C$16)*$C$17*1000/60/60/$C$25</f>
        <v>7.0711705572932521E-2</v>
      </c>
      <c r="QZ30" s="57">
        <f>MIN(FZ30,$C$16)*$C$17*1000/60/60/$C$25</f>
        <v>5.4854954793447618E-2</v>
      </c>
      <c r="RA30" s="57">
        <f>MIN(GA30,$C$16)*$C$17*1000/60/60/$C$25</f>
        <v>5.0201234273229291E-2</v>
      </c>
      <c r="RB30" s="57">
        <f>MIN(GB30,$C$16)*$C$17*1000/60/60/$C$25</f>
        <v>0.28657528831573975</v>
      </c>
      <c r="RC30" s="57">
        <f>MIN(GC30,$C$16)*$C$17*1000/60/60/$C$25</f>
        <v>0.33997489840645118</v>
      </c>
      <c r="RD30" s="57">
        <f>MIN(GD30,$C$16)*$C$17*1000/60/60/$C$25</f>
        <v>0.39337450849716249</v>
      </c>
      <c r="RE30" s="57">
        <f>MIN(GE30,$C$16)*$C$17*1000/60/60/$C$25</f>
        <v>0.33689398625179034</v>
      </c>
      <c r="RF30" s="57">
        <f>MIN(GF30,$C$16)*$C$17*1000/60/60/$C$25</f>
        <v>0.24973612160301265</v>
      </c>
      <c r="RG30" s="57">
        <f>MIN(GG30,$C$16)*$C$17*1000/60/60/$C$25</f>
        <v>0.20834900449190075</v>
      </c>
      <c r="RH30" s="57">
        <f>MIN(GH30,$C$16)*$C$17*1000/60/60/$C$25</f>
        <v>0.20976212551813456</v>
      </c>
      <c r="RI30" s="57">
        <f>MIN(GI30,$C$16)*$C$17*1000/60/60/$C$25</f>
        <v>0.20961698208811522</v>
      </c>
      <c r="RJ30" s="57">
        <f>MIN(GJ30,$C$16)*$C$17*1000/60/60/$C$25</f>
        <v>0.20960700501593296</v>
      </c>
      <c r="RK30" s="57">
        <f>MIN(GK30,$C$16)*$C$17*1000/60/60/$C$25</f>
        <v>0.20961225407718059</v>
      </c>
      <c r="RL30" s="148">
        <f t="shared" si="237"/>
        <v>0.88000000000000023</v>
      </c>
    </row>
    <row r="31" spans="1:480" x14ac:dyDescent="0.2">
      <c r="B31" s="3" t="s">
        <v>69</v>
      </c>
      <c r="C31" s="46">
        <f>'Drive Train'!F18*(SUM('Drive Train'!F25:F26)*4.448222)/('Drive Train'!F20*0.0254)*(('Drive Train'!F19*0.0254)/4 - (C28*0.0254)^2/('Drive Train'!F19*0.0254))/C25</f>
        <v>118.93700985916065</v>
      </c>
      <c r="D31" s="5"/>
      <c r="E31" s="6"/>
      <c r="P31" s="5"/>
      <c r="R31" s="63">
        <f t="shared" si="113"/>
        <v>0.92000000000000026</v>
      </c>
      <c r="S31" s="2">
        <f>NG31/'Drive Train'!$F$35</f>
        <v>0.90424061464351868</v>
      </c>
      <c r="T31" s="2">
        <f>NH31/'Drive Train'!$F$35</f>
        <v>0.71129032258064517</v>
      </c>
      <c r="U31" s="2">
        <f>NI31/'Drive Train'!$F$35</f>
        <v>0.71129032258064517</v>
      </c>
      <c r="V31" s="2">
        <f>NJ31/'Drive Train'!$F$35</f>
        <v>0.71129032258064517</v>
      </c>
      <c r="W31" s="2">
        <f>NK31/'Drive Train'!$F$35</f>
        <v>0.73207964446832496</v>
      </c>
      <c r="X31" s="2">
        <f>NL31/'Drive Train'!$F$35</f>
        <v>0.82950088424392154</v>
      </c>
      <c r="Y31" s="2">
        <f>NM31/'Drive Train'!$F$35</f>
        <v>0.90663930765193423</v>
      </c>
      <c r="Z31" s="2">
        <f>NN31/'Drive Train'!$F$35</f>
        <v>0.9412717581202672</v>
      </c>
      <c r="AA31" s="2">
        <f>NO31/'Drive Train'!$F$35</f>
        <v>0.9579106688063268</v>
      </c>
      <c r="AB31" s="2">
        <f>NP31/'Drive Train'!$F$35</f>
        <v>0.96409382322642445</v>
      </c>
      <c r="AC31" s="2">
        <f>NQ31/'Drive Train'!$F$35</f>
        <v>0.96590848708818577</v>
      </c>
      <c r="AD31" s="2">
        <f>NR31/'Drive Train'!$F$35</f>
        <v>0.87373719062433342</v>
      </c>
      <c r="AE31" s="2">
        <f>NS31/'Drive Train'!$F$35</f>
        <v>0.85291463752026098</v>
      </c>
      <c r="AF31" s="2">
        <f>NT31/'Drive Train'!$F$35</f>
        <v>0.83209208441618865</v>
      </c>
      <c r="AG31" s="2">
        <f>NU31/'Drive Train'!$F$35</f>
        <v>0.85411600316395064</v>
      </c>
      <c r="AH31" s="2">
        <f>NV31/'Drive Train'!$F$35</f>
        <v>0.88810219261372003</v>
      </c>
      <c r="AI31" s="2">
        <f>NW31/'Drive Train'!$F$35</f>
        <v>0.90424061464351868</v>
      </c>
      <c r="AJ31" s="2">
        <f>NX31/'Drive Train'!$F$35</f>
        <v>0.90368958463484916</v>
      </c>
      <c r="AK31" s="2">
        <f>NY31/'Drive Train'!$F$35</f>
        <v>0.90374618161700226</v>
      </c>
      <c r="AL31" s="2">
        <f>NZ31/'Drive Train'!$F$35</f>
        <v>0.90375007205955404</v>
      </c>
      <c r="AM31" s="2">
        <f>OA31/'Drive Train'!$F$35</f>
        <v>0.90374802524954179</v>
      </c>
      <c r="AN31" s="61">
        <f t="shared" si="114"/>
        <v>0.92000000000000026</v>
      </c>
      <c r="AO31" s="46">
        <f>LO31*12*60/(PI() * 'Drive Train'!$F$15)/S$6*ABS(S31)</f>
        <v>3833.9915398144894</v>
      </c>
      <c r="AP31" s="46">
        <f>LP31*12*60/(PI() * 'Drive Train'!$F$15)/T$6*ABS(T31)</f>
        <v>395.03500614764783</v>
      </c>
      <c r="AQ31" s="46">
        <f>LQ31*12*60/(PI() * 'Drive Train'!$F$15)/U$6*ABS(U31)</f>
        <v>877.77300424371606</v>
      </c>
      <c r="AR31" s="46">
        <f>LR31*12*60/(PI() * 'Drive Train'!$F$15)/V$6*ABS(V31)</f>
        <v>1500.0536965951201</v>
      </c>
      <c r="AS31" s="46">
        <f>LS31*12*60/(PI() * 'Drive Train'!$F$15)/W$6*ABS(W31)</f>
        <v>2257.3221577138802</v>
      </c>
      <c r="AT31" s="46">
        <f>LT31*12*60/(PI() * 'Drive Train'!$F$15)/X$6*ABS(X31)</f>
        <v>3169.7294459943091</v>
      </c>
      <c r="AU31" s="46">
        <f>LU31*12*60/(PI() * 'Drive Train'!$F$15)/Y$6*ABS(Y31)</f>
        <v>3855.1786011679965</v>
      </c>
      <c r="AV31" s="46">
        <f>LV31*12*60/(PI() * 'Drive Train'!$F$15)/Z$6*ABS(Z31)</f>
        <v>4159.7076425417581</v>
      </c>
      <c r="AW31" s="46">
        <f>LW31*12*60/(PI() * 'Drive Train'!$F$15)/AA$6*ABS(AA31)</f>
        <v>4302.5498088444529</v>
      </c>
      <c r="AX31" s="46">
        <f>LX31*12*60/(PI() * 'Drive Train'!$F$15)/AB$6*ABS(AB31)</f>
        <v>4354.1831215461334</v>
      </c>
      <c r="AY31" s="46">
        <f>LY31*12*60/(PI() * 'Drive Train'!$F$15)/AC$6*ABS(AC31)</f>
        <v>4368.8924739976119</v>
      </c>
      <c r="AZ31" s="46">
        <f>LZ31*12*60/(PI() * 'Drive Train'!$F$15)/AD$6*ABS(AD31)</f>
        <v>2117.9498874811675</v>
      </c>
      <c r="BA31" s="46">
        <f>MA31*12*60/(PI() * 'Drive Train'!$F$15)/AE$6*ABS(AE31)</f>
        <v>2532.0666118123722</v>
      </c>
      <c r="BB31" s="46">
        <f>MB31*12*60/(PI() * 'Drive Train'!$F$15)/AF$6*ABS(AF31)</f>
        <v>2923.4988439388299</v>
      </c>
      <c r="BC31" s="46">
        <f>MC31*12*60/(PI() * 'Drive Train'!$F$15)/AG$6*ABS(AG31)</f>
        <v>3398.1450751596835</v>
      </c>
      <c r="BD31" s="46">
        <f>MD31*12*60/(PI() * 'Drive Train'!$F$15)/AH$6*ABS(AH31)</f>
        <v>3694.0181612575084</v>
      </c>
      <c r="BE31" s="46">
        <f>ME31*12*60/(PI() * 'Drive Train'!$F$15)/AI$6*ABS(AI31)</f>
        <v>3833.9915398144894</v>
      </c>
      <c r="BF31" s="46">
        <f>MF31*12*60/(PI() * 'Drive Train'!$F$15)/AJ$6*ABS(AJ31)</f>
        <v>3829.2113268477187</v>
      </c>
      <c r="BG31" s="46">
        <f>MG31*12*60/(PI() * 'Drive Train'!$F$15)/AK$6*ABS(AK31)</f>
        <v>3829.7024304601141</v>
      </c>
      <c r="BH31" s="46">
        <f>MH31*12*60/(PI() * 'Drive Train'!$F$15)/AL$6*ABS(AL31)</f>
        <v>3829.7361885754344</v>
      </c>
      <c r="BI31" s="46">
        <f>MI31*12*60/(PI() * 'Drive Train'!$F$15)/AM$6*ABS(AM31)</f>
        <v>3829.7184280136789</v>
      </c>
      <c r="BJ31" s="61">
        <f t="shared" si="62"/>
        <v>0.92000000000000026</v>
      </c>
      <c r="BK31" s="2">
        <f>IF(OR(KS30=1,AND($C$39=Motors!$C$31,OY30=1)),0,IF(NG31=0,-(CG30+$C$15)/($C$14-$C$15)*$C$12,($C$11*S31-AO31)/($C$11*S31)*$C$12*S31))</f>
        <v>0.50157303550871224</v>
      </c>
      <c r="BL31" s="2">
        <f>IF(OR(KT30=1,AND($C$39=Motors!$C$31,OZ30=1)),0,IF(NH31=0,-(CH30+$C$15)/($C$14-$C$15)*$C$12,($C$11*T31-AP31)/($C$11*T31)*$C$12*T31))</f>
        <v>1.5413534712553718</v>
      </c>
      <c r="BM31" s="2">
        <f>IF(OR(KU30=1,AND($C$39=Motors!$C$31,PA30=1)),0,IF(NI31=0,-(CI30+$C$15)/($C$14-$C$15)*$C$12,($C$11*U31-AQ31)/($C$11*U31)*$C$12*U31))</f>
        <v>1.3301209029424399</v>
      </c>
      <c r="BN31" s="2">
        <f>IF(OR(KV30=1,AND($C$39=Motors!$C$31,PB30=1)),0,IF(NJ31=0,-(CJ30+$C$15)/($C$14-$C$15)*$C$12,($C$11*V31-AR31)/($C$11*V31)*$C$12*V31))</f>
        <v>1.05782837702701</v>
      </c>
      <c r="BO31" s="2">
        <f>IF(OR(KW30=1,AND($C$39=Motors!$C$31,PC30=1)),0,IF(NK31=0,-(CK30+$C$15)/($C$14-$C$15)*$C$12,($C$11*W31-AS31)/($C$11*W31)*$C$12*W31))</f>
        <v>0.77657126651966768</v>
      </c>
      <c r="BP31" s="2">
        <f>IF(OR(KX30=1,AND($C$39=Motors!$C$31,PD30=1)),0,IF(NL31=0,-(CL30+$C$15)/($C$14-$C$15)*$C$12,($C$11*X31-AT31)/($C$11*X31)*$C$12*X31))</f>
        <v>0.6121126914866748</v>
      </c>
      <c r="BQ31" s="2">
        <f>IF(OR(KY30=1,AND($C$39=Motors!$C$31,PE30=1)),0,IF(NM31=0,-(CM30+$C$15)/($C$14-$C$15)*$C$12,($C$11*Y31-AU31)/($C$11*Y31)*$C$12*Y31))</f>
        <v>0.49808302361300616</v>
      </c>
      <c r="BR31" s="2">
        <f>IF(OR(KZ30=1,AND($C$39=Motors!$C$31,PF30=1)),0,IF(NN31=0,-(CN30+$C$15)/($C$14-$C$15)*$C$12,($C$11*Z31-AV31)/($C$11*Z31)*$C$12*Z31))</f>
        <v>0.44829388728609343</v>
      </c>
      <c r="BS31" s="2">
        <f>IF(OR(LA30=1,AND($C$39=Motors!$C$31,PG30=1)),0,IF(NO31=0,-(CO30+$C$15)/($C$14-$C$15)*$C$12,($C$11*AA31-AW31)/($C$11*AA31)*$C$12*AA31))</f>
        <v>0.42588994828482279</v>
      </c>
      <c r="BT31" s="2">
        <f>IF(OR(LB30=1,AND($C$39=Motors!$C$31,PH30=1)),0,IF(NP31=0,-(CP30+$C$15)/($C$14-$C$15)*$C$12,($C$11*AB31-AX31)/($C$11*AB31)*$C$12*AB31))</f>
        <v>0.41819806526911979</v>
      </c>
      <c r="BU31" s="2">
        <f>IF(OR(LC30=1,AND($C$39=Motors!$C$31,PI30=1)),0,IF(NQ31=0,-(CQ30+$C$15)/($C$14-$C$15)*$C$12,($C$11*AC31-AY31)/($C$11*AC31)*$C$12*AC31))</f>
        <v>0.41613500632441297</v>
      </c>
      <c r="BV31" s="2">
        <f>IF(OR(LD30=1,AND($C$39=Motors!$C$31,PJ30=1)),0,IF(NR31=0,-(CR30+$C$15)/($C$14-$C$15)*$C$12,($C$11*AD31-AZ31)/($C$11*AD31)*$C$12*AD31))</f>
        <v>1.1789513375999567</v>
      </c>
      <c r="BW31" s="2">
        <f>IF(OR(LE30=1,AND($C$39=Motors!$C$31,PK30=1)),0,IF(NS31=0,-(CS30+$C$15)/($C$14-$C$15)*$C$12,($C$11*AE31-BA31)/($C$11*AE31)*$C$12*AE31))</f>
        <v>0.94756315535601743</v>
      </c>
      <c r="BX31" s="2">
        <f>IF(OR(LF30=1,AND($C$39=Motors!$C$31,PL30=1)),0,IF(NT31=0,-(CT30+$C$15)/($C$14-$C$15)*$C$12,($C$11*AF31-BB31)/($C$11*AF31)*$C$12*AF31))</f>
        <v>0.72610106877511316</v>
      </c>
      <c r="BY31" s="2">
        <f>IF(OR(LG30=1,AND($C$39=Motors!$C$31,PM30=1)),0,IF(NU31=0,-(CU30+$C$15)/($C$14-$C$15)*$C$12,($C$11*AG31-BC31)/($C$11*AG31)*$C$12*AG31))</f>
        <v>0.57148687420355648</v>
      </c>
      <c r="BZ31" s="2">
        <f>IF(OR(LH30=1,AND($C$39=Motors!$C$31,PN30=1)),0,IF(NV31=0,-(CV30+$C$15)/($C$14-$C$15)*$C$12,($C$11*AH31-BD31)/($C$11*AH31)*$C$12*AH31))</f>
        <v>0.52392785135443765</v>
      </c>
      <c r="CA31" s="2">
        <f>IF(OR(LI30=1,AND($C$39=Motors!$C$31,PO30=1)),0,IF(NW31=0,-(CW30+$C$15)/($C$14-$C$15)*$C$12,($C$11*AI31-BE31)/($C$11*AI31)*$C$12*AI31))</f>
        <v>0.50157303550871224</v>
      </c>
      <c r="CB31" s="2">
        <f>IF(OR(LJ30=1,AND($C$39=Motors!$C$31,PP30=1)),0,IF(NX31=0,-(CX30+$C$15)/($C$14-$C$15)*$C$12,($C$11*AJ31-BF31)/($C$11*AJ31)*$C$12*AJ31))</f>
        <v>0.50233673991236971</v>
      </c>
      <c r="CC31" s="2">
        <f>IF(OR(LK30=1,AND($C$39=Motors!$C$31,PQ30=1)),0,IF(NY31=0,-(CY30+$C$15)/($C$14-$C$15)*$C$12,($C$11*AK31-BG31)/($C$11*AK31)*$C$12*AK31))</f>
        <v>0.50225824551355691</v>
      </c>
      <c r="CD31" s="2">
        <f>IF(OR(LL30=1,AND($C$39=Motors!$C$31,PR30=1)),0,IF(NZ31=0,-(CZ30+$C$15)/($C$14-$C$15)*$C$12,($C$11*AL31-BH31)/($C$11*AL31)*$C$12*AL31))</f>
        <v>0.50225284987847474</v>
      </c>
      <c r="CE31" s="2">
        <f>IF(OR(LM30=1,AND($C$39=Motors!$C$31,PS30=1)),0,IF(OA31=0,-(DA30+$C$15)/($C$14-$C$15)*$C$12,($C$11*AM31-BI31)/($C$11*AM31)*$C$12*AM31))</f>
        <v>0.50225568858855618</v>
      </c>
      <c r="CF31" s="61">
        <f t="shared" si="64"/>
        <v>0.92000000000000026</v>
      </c>
      <c r="CG31" s="57">
        <f>IF(AND(KS30=1,OY30=1),0,ABS(BK31/$C$12*($C$14-$C$15)+$C$15) *'Drive Train'!$AA$48 + CG30*(1-'Drive Train'!$AA$48))</f>
        <v>29.941036859249039</v>
      </c>
      <c r="CH31" s="57">
        <f>IF(AND(KT30=1,OZ30=1),0,ABS(BL31/$C$12*($C$14-$C$15)+$C$15) *'Drive Train'!$AA$48 + CH30*(1-'Drive Train'!$AA$48))</f>
        <v>86.310151709004984</v>
      </c>
      <c r="CI31" s="57">
        <f>IF(AND(KU30=1,PA30=1),0,ABS(BM31/$C$12*($C$14-$C$15)+$C$15) *'Drive Train'!$AA$48 + CI30*(1-'Drive Train'!$AA$48))</f>
        <v>74.858702447324816</v>
      </c>
      <c r="CJ31" s="57">
        <f>IF(AND(KV30=1,PB30=1),0,ABS(BN31/$C$12*($C$14-$C$15)+$C$15) *'Drive Train'!$AA$48 + CJ30*(1-'Drive Train'!$AA$48))</f>
        <v>60.09703917844913</v>
      </c>
      <c r="CK31" s="57">
        <f>IF(AND(KW30=1,PC30=1),0,ABS(BO31/$C$12*($C$14-$C$15)+$C$15) *'Drive Train'!$AA$48 + CK30*(1-'Drive Train'!$AA$48))</f>
        <v>44.849383212395026</v>
      </c>
      <c r="CL31" s="57">
        <f>IF(AND(KX30=1,PD30=1),0,ABS(BP31/$C$12*($C$14-$C$15)+$C$15) *'Drive Train'!$AA$48 + CL30*(1-'Drive Train'!$AA$48))</f>
        <v>35.933669870082547</v>
      </c>
      <c r="CM31" s="57">
        <f>IF(AND(KY30=1,PE30=1),0,ABS(BQ31/$C$12*($C$14-$C$15)+$C$15) *'Drive Train'!$AA$48 + CM30*(1-'Drive Train'!$AA$48))</f>
        <v>29.751834529014001</v>
      </c>
      <c r="CN31" s="57">
        <f>IF(AND(KZ30=1,PF30=1),0,ABS(BR31/$C$12*($C$14-$C$15)+$C$15) *'Drive Train'!$AA$48 + CN30*(1-'Drive Train'!$AA$48))</f>
        <v>27.052640115083221</v>
      </c>
      <c r="CO31" s="57">
        <f>IF(AND(LA30=1,PG30=1),0,ABS(BS31/$C$12*($C$14-$C$15)+$C$15) *'Drive Train'!$AA$48 + CO30*(1-'Drive Train'!$AA$48))</f>
        <v>25.83806618463349</v>
      </c>
      <c r="CP31" s="57">
        <f>IF(AND(LB30=1,PH30=1),0,ABS(BT31/$C$12*($C$14-$C$15)+$C$15) *'Drive Train'!$AA$48 + CP30*(1-'Drive Train'!$AA$48))</f>
        <v>25.421069843659161</v>
      </c>
      <c r="CQ31" s="57">
        <f>IF(AND(LC30=1,PI30=1),0,ABS(BU31/$C$12*($C$14-$C$15)+$C$15) *'Drive Train'!$AA$48 + CQ30*(1-'Drive Train'!$AA$48))</f>
        <v>25.309226224950866</v>
      </c>
      <c r="CR31" s="57">
        <f>IF(AND(LD30=1,PJ30=1),0,ABS(BV31/$C$12*($C$14-$C$15)+$C$15) *'Drive Train'!$AA$48 + CR30*(1-'Drive Train'!$AA$48))</f>
        <v>66.66341977261375</v>
      </c>
      <c r="CS31" s="57">
        <f>IF(AND(LE30=1,PK30=1),0,ABS(BW31/$C$12*($C$14-$C$15)+$C$15) *'Drive Train'!$AA$48 + CS30*(1-'Drive Train'!$AA$48))</f>
        <v>54.119283942226943</v>
      </c>
      <c r="CT31" s="57">
        <f>IF(AND(LF30=1,PL30=1),0,ABS(BX31/$C$12*($C$14-$C$15)+$C$15) *'Drive Train'!$AA$48 + CT30*(1-'Drive Train'!$AA$48))</f>
        <v>42.113266744585424</v>
      </c>
      <c r="CU31" s="57">
        <f>IF(AND(LG30=1,PM30=1),0,ABS(BY31/$C$12*($C$14-$C$15)+$C$15) *'Drive Train'!$AA$48 + CU30*(1-'Drive Train'!$AA$48))</f>
        <v>33.731242048238762</v>
      </c>
      <c r="CV31" s="57">
        <f>IF(AND(LH30=1,PN30=1),0,ABS(BZ31/$C$12*($C$14-$C$15)+$C$15) *'Drive Train'!$AA$48 + CV30*(1-'Drive Train'!$AA$48))</f>
        <v>31.152947699779478</v>
      </c>
      <c r="CW31" s="57">
        <f>IF(AND(LI30=1,PO30=1),0,ABS(CA31/$C$12*($C$14-$C$15)+$C$15) *'Drive Train'!$AA$48 + CW30*(1-'Drive Train'!$AA$48))</f>
        <v>29.941036859249039</v>
      </c>
      <c r="CX31" s="57">
        <f>IF(AND(LJ30=1,PP30=1),0,ABS(CB31/$C$12*($C$14-$C$15)+$C$15) *'Drive Train'!$AA$48 + CX30*(1-'Drive Train'!$AA$48))</f>
        <v>29.982439197436062</v>
      </c>
      <c r="CY31" s="57">
        <f>IF(AND(LK30=1,PQ30=1),0,ABS(CC31/$C$12*($C$14-$C$15)+$C$15) *'Drive Train'!$AA$48 + CY30*(1-'Drive Train'!$AA$48))</f>
        <v>29.978183818483327</v>
      </c>
      <c r="CZ31" s="57">
        <f>IF(AND(LL30=1,PR30=1),0,ABS(CD31/$C$12*($C$14-$C$15)+$C$15) *'Drive Train'!$AA$48 + CZ30*(1-'Drive Train'!$AA$48))</f>
        <v>29.977891307523148</v>
      </c>
      <c r="DA31" s="57">
        <f>IF(AND(LM30=1,PS30=1),0,ABS(CE31/$C$12*($C$14-$C$15)+$C$15) *'Drive Train'!$AA$48 + DA30*(1-'Drive Train'!$AA$48))</f>
        <v>29.978045201142521</v>
      </c>
      <c r="DB31" s="61">
        <f t="shared" si="115"/>
        <v>0.92000000000000026</v>
      </c>
      <c r="DC31" s="57">
        <f t="shared" si="65"/>
        <v>29.941036859249039</v>
      </c>
      <c r="DD31" s="57">
        <f t="shared" si="66"/>
        <v>50</v>
      </c>
      <c r="DE31" s="57">
        <f t="shared" si="67"/>
        <v>50</v>
      </c>
      <c r="DF31" s="57">
        <f t="shared" si="68"/>
        <v>50</v>
      </c>
      <c r="DG31" s="57">
        <f t="shared" si="69"/>
        <v>44.849383212395026</v>
      </c>
      <c r="DH31" s="57">
        <f t="shared" si="70"/>
        <v>35.933669870082547</v>
      </c>
      <c r="DI31" s="57">
        <f t="shared" si="71"/>
        <v>29.751834529014001</v>
      </c>
      <c r="DJ31" s="57">
        <f t="shared" si="72"/>
        <v>27.052640115083221</v>
      </c>
      <c r="DK31" s="57">
        <f t="shared" si="73"/>
        <v>25.83806618463349</v>
      </c>
      <c r="DL31" s="57">
        <f t="shared" si="74"/>
        <v>25.421069843659161</v>
      </c>
      <c r="DM31" s="57">
        <f t="shared" si="75"/>
        <v>25.309226224950866</v>
      </c>
      <c r="DN31" s="57">
        <f t="shared" si="76"/>
        <v>25</v>
      </c>
      <c r="DO31" s="57">
        <f t="shared" si="77"/>
        <v>30</v>
      </c>
      <c r="DP31" s="57">
        <f t="shared" si="78"/>
        <v>35</v>
      </c>
      <c r="DQ31" s="57">
        <f t="shared" si="79"/>
        <v>33.731242048238762</v>
      </c>
      <c r="DR31" s="57">
        <f t="shared" si="80"/>
        <v>31.152947699779478</v>
      </c>
      <c r="DS31" s="57">
        <f t="shared" si="81"/>
        <v>29.941036859249039</v>
      </c>
      <c r="DT31" s="57">
        <f t="shared" si="82"/>
        <v>29.982439197436062</v>
      </c>
      <c r="DU31" s="57">
        <f t="shared" si="83"/>
        <v>29.978183818483327</v>
      </c>
      <c r="DV31" s="57">
        <f t="shared" si="84"/>
        <v>29.977891307523148</v>
      </c>
      <c r="DW31" s="57">
        <f t="shared" si="85"/>
        <v>29.978045201142521</v>
      </c>
      <c r="DX31" s="61">
        <f t="shared" si="116"/>
        <v>0.92000000000000026</v>
      </c>
      <c r="DY31" s="2">
        <f>IF(OY31=0,($C$23/0.4536*IF(ISNA(MK30),'Drive Train'!$F$16,'Drive Train'!$F$17)*4.448*$C$24/$C$26*$C$25*S$6)*SIGN(BK31),BK31)</f>
        <v>0.89350858180984372</v>
      </c>
      <c r="DZ31" s="2">
        <f>IF(OZ31=0,($C$23/0.4536*IF(ISNA(ML30),'Drive Train'!$F$16,'Drive Train'!$F$17)*4.448*$C$24/$C$26*$C$25*T$6)*SIGN(BL31),BL31)</f>
        <v>3.1911020778922987</v>
      </c>
      <c r="EA31" s="2">
        <f>IF(PA31=0,($C$23/0.4536*IF(ISNA(MM30),'Drive Train'!$F$16,'Drive Train'!$F$17)*4.448*$C$24/$C$26*$C$25*U$6)*SIGN(BM31),BM31)</f>
        <v>2.1014574659290748</v>
      </c>
      <c r="EB31" s="2">
        <f>IF(PB31=0,($C$23/0.4536*IF(ISNA(MN30),'Drive Train'!$F$16,'Drive Train'!$F$17)*4.448*$C$24/$C$26*$C$25*V$6)*SIGN(BN31),BN31)</f>
        <v>1.5665410200562195</v>
      </c>
      <c r="EC31" s="2">
        <f>IF(PC31=0,($C$23/0.4536*IF(ISNA(MO30),'Drive Train'!$F$16,'Drive Train'!$F$17)*4.448*$C$24/$C$26*$C$25*W$6)*SIGN(BO31),BO31)</f>
        <v>1.248692117436117</v>
      </c>
      <c r="ED31" s="2">
        <f>IF(PD31=0,($C$23/0.4536*IF(ISNA(MP30),'Drive Train'!$F$16,'Drive Train'!$F$17)*4.448*$C$24/$C$26*$C$25*X$6)*SIGN(BP31),BP31)</f>
        <v>1.0380693506396637</v>
      </c>
      <c r="EE31" s="2">
        <f>IF(PE31=0,($C$23/0.4536*IF(ISNA(MQ30),'Drive Train'!$F$16,'Drive Train'!$F$17)*4.448*$C$24/$C$26*$C$25*Y$6)*SIGN(BQ31),BQ31)</f>
        <v>0.88824490827929981</v>
      </c>
      <c r="EF31" s="2">
        <f>IF(PF31=0,($C$23/0.4536*IF(ISNA(MR30),'Drive Train'!$F$16,'Drive Train'!$F$17)*4.448*$C$24/$C$26*$C$25*Z$6)*SIGN(BR31),BR31)</f>
        <v>0.77621401894677544</v>
      </c>
      <c r="EG31" s="2">
        <f>IF(PG31=0,($C$23/0.4536*IF(ISNA(MS30),'Drive Train'!$F$16,'Drive Train'!$F$17)*4.448*$C$24/$C$26*$C$25*AA$6)*SIGN(BS31),BS31)</f>
        <v>0.68927804882473664</v>
      </c>
      <c r="EH31" s="2">
        <f>IF(PH31=0,($C$23/0.4536*IF(ISNA(MT30),'Drive Train'!$F$16,'Drive Train'!$F$17)*4.448*$C$24/$C$26*$C$25*AB$6)*SIGN(BT31),BT31)</f>
        <v>0.61985436045389986</v>
      </c>
      <c r="EI31" s="2">
        <f>IF(PI31=0,($C$23/0.4536*IF(ISNA(MU30),'Drive Train'!$F$16,'Drive Train'!$F$17)*4.448*$C$24/$C$26*$C$25*AC$6)*SIGN(BU31),BU31)</f>
        <v>0.56313566080452337</v>
      </c>
      <c r="EJ31" s="2">
        <f>IF(PJ31=0,($C$23/0.4536*IF(ISNA(MV30),'Drive Train'!$F$16,'Drive Train'!$F$17)*4.448*$C$24/$C$26*$C$25*AD$6)*SIGN(BV31),BV31)</f>
        <v>0.89350858180984372</v>
      </c>
      <c r="EK31" s="2">
        <f>IF(PK31=0,($C$23/0.4536*IF(ISNA(MW30),'Drive Train'!$F$16,'Drive Train'!$F$17)*4.448*$C$24/$C$26*$C$25*AE$6)*SIGN(BW31),BW31)</f>
        <v>0.89350858180984372</v>
      </c>
      <c r="EL31" s="2">
        <f>IF(PL31=0,($C$23/0.4536*IF(ISNA(MX30),'Drive Train'!$F$16,'Drive Train'!$F$17)*4.448*$C$24/$C$26*$C$25*AF$6)*SIGN(BX31),BX31)</f>
        <v>0.89350858180984372</v>
      </c>
      <c r="EM31" s="2">
        <f>IF(PM31=0,($C$23/0.4536*IF(ISNA(MY30),'Drive Train'!$F$16,'Drive Train'!$F$17)*4.448*$C$24/$C$26*$C$25*AG$6)*SIGN(BY31),BY31)</f>
        <v>0.89350858180984372</v>
      </c>
      <c r="EN31" s="2">
        <f>IF(PN31=0,($C$23/0.4536*IF(ISNA(MZ30),'Drive Train'!$F$16,'Drive Train'!$F$17)*4.448*$C$24/$C$26*$C$25*AH$6)*SIGN(BZ31),BZ31)</f>
        <v>0.89350858180984372</v>
      </c>
      <c r="EO31" s="2">
        <f>IF(PO31=0,($C$23/0.4536*IF(ISNA(NA30),'Drive Train'!$F$16,'Drive Train'!$F$17)*4.448*$C$24/$C$26*$C$25*AI$6)*SIGN(CA31),CA31)</f>
        <v>0.89350858180984372</v>
      </c>
      <c r="EP31" s="2">
        <f>IF(PP31=0,($C$23/0.4536*IF(ISNA(NB30),'Drive Train'!$F$16,'Drive Train'!$F$17)*4.448*$C$24/$C$26*$C$25*AJ$6)*SIGN(CB31),CB31)</f>
        <v>0.89350858180984372</v>
      </c>
      <c r="EQ31" s="2">
        <f>IF(PQ31=0,($C$23/0.4536*IF(ISNA(NC30),'Drive Train'!$F$16,'Drive Train'!$F$17)*4.448*$C$24/$C$26*$C$25*AK$6)*SIGN(CC31),CC31)</f>
        <v>0.89350858180984372</v>
      </c>
      <c r="ER31" s="2">
        <f>IF(PR31=0,($C$23/0.4536*IF(ISNA(ND30),'Drive Train'!$F$16,'Drive Train'!$F$17)*4.448*$C$24/$C$26*$C$25*AL$6)*SIGN(CD31),CD31)</f>
        <v>0.89350858180984372</v>
      </c>
      <c r="ES31" s="2">
        <f>IF(PS31=0,($C$23/0.4536*IF(ISNA(NE30),'Drive Train'!$F$16,'Drive Train'!$F$17)*4.448*$C$24/$C$26*$C$25*AM$6)*SIGN(CE31),CE31)</f>
        <v>0.89350858180984372</v>
      </c>
      <c r="ET31" s="61">
        <f t="shared" si="87"/>
        <v>0.92000000000000026</v>
      </c>
      <c r="EU31" s="260">
        <f>MAX(MIN(IF(AND(OY30=1,NG31&lt;0),-1,1)*(DC31-$C$15)/($C$14-$C$15)*$C$12-$C$33*LO31/AO$6 -  OY30*$C$33,DY30),MAX(EU$8:EU30)*-1)</f>
        <v>0.11208973412645729</v>
      </c>
      <c r="EV31" s="260">
        <f>MAX(MIN(IF(AND(OZ30=1,NH31&lt;0),-1,1)*(DD31-$C$15)/($C$14-$C$15)*$C$12-$C$33*LP31/AP$6 -  OZ30*$C$33,DZ30),MAX(EV$8:EV30)*-1)</f>
        <v>0.82056268722383729</v>
      </c>
      <c r="EW31" s="260">
        <f>MAX(MIN(IF(AND(PA30=1,NI31&lt;0),-1,1)*(DE31-$C$15)/($C$14-$C$15)*$C$12-$C$33*LQ31/AQ$6 -  PA30*$C$33,EA30),MAX(EW$8:EW30)*-1)</f>
        <v>0.75821988960155928</v>
      </c>
      <c r="EX31" s="260">
        <f>MAX(MIN(IF(AND(PB30=1,NJ31&lt;0),-1,1)*(DF31-$C$15)/($C$14-$C$15)*$C$12-$C$33*LR31/AR$6 -  PB30*$C$33,EB30),MAX(EX$8:EX30)*-1)</f>
        <v>0.67785596668577053</v>
      </c>
      <c r="EY31" s="260">
        <f>MAX(MIN(IF(AND(PC30=1,NK31&lt;0),-1,1)*(DG31-$C$15)/($C$14-$C$15)*$C$12-$C$33*LS31/AS$6 -  PC30*$C$33,EC30),MAX(EY$8:EY30)*-1)</f>
        <v>0.4933297471832746</v>
      </c>
      <c r="EZ31" s="260">
        <f>MAX(MIN(IF(AND(PD30=1,NL31&lt;0),-1,1)*(DH31-$C$15)/($C$14-$C$15)*$C$12-$C$33*LT31/AT$6 -  PD30*$C$33,ED30),MAX(EZ$8:EZ30)*-1)</f>
        <v>0.26109658619667503</v>
      </c>
      <c r="FA31" s="260">
        <f>MAX(MIN(IF(AND(PE30=1,NM31&lt;0),-1,1)*(DI31-$C$15)/($C$14-$C$15)*$C$12-$C$33*LU31/AU$6 -  PE30*$C$33,EE30),MAX(FA$8:FA30)*-1)</f>
        <v>0.10748354368150648</v>
      </c>
      <c r="FB31" s="260">
        <f>MAX(MIN(IF(AND(PF30=1,NN31&lt;0),-1,1)*(DJ31-$C$15)/($C$14-$C$15)*$C$12-$C$33*LV31/AV$6 -  PF30*$C$33,EF30),MAX(FB$8:FB30)*-1)</f>
        <v>4.2346751134431093E-2</v>
      </c>
      <c r="FC31" s="260">
        <f>MAX(MIN(IF(AND(PG30=1,NO31&lt;0),-1,1)*(DK31-$C$15)/($C$14-$C$15)*$C$12-$C$33*LW31/AW$6 -  PG30*$C$33,EG30),MAX(FC$8:FC30)*-1)</f>
        <v>1.3296242380923085E-2</v>
      </c>
      <c r="FD31" s="260">
        <f>MAX(MIN(IF(AND(PH30=1,NP31&lt;0),-1,1)*(DL31-$C$15)/($C$14-$C$15)*$C$12-$C$33*LX31/AX$6 -  PH30*$C$33,EH30),MAX(FD$8:FD30)*-1)</f>
        <v>3.3308734234862025E-3</v>
      </c>
      <c r="FE31" s="260">
        <f>MAX(MIN(IF(AND(PI30=1,NQ31&lt;0),-1,1)*(DM31-$C$15)/($C$14-$C$15)*$C$12-$C$33*LY31/AY$6 -  PI30*$C$33,EI30),MAX(FE$8:FE30)*-1)</f>
        <v>6.4835427136000767E-4</v>
      </c>
      <c r="FF31" s="260">
        <f>MAX(MIN(IF(AND(PJ30=1,NR31&lt;0),-1,1)*(DN31-$C$15)/($C$14-$C$15)*$C$12-$C$33*LZ31/AZ$6 -  PJ30*$C$33,EJ30),MAX(FF$8:FF30)*-1)</f>
        <v>0.1877636825463288</v>
      </c>
      <c r="FG31" s="260">
        <f>MAX(MIN(IF(AND(PK30=1,NS31&lt;0),-1,1)*(DO31-$C$15)/($C$14-$C$15)*$C$12-$C$33*MA31/BA$6 -  PK30*$C$33,EK30),MAX(FG$8:FG30)*-1)</f>
        <v>0.22995682035139586</v>
      </c>
      <c r="FH31" s="260">
        <f>MAX(MIN(IF(AND(PL30=1,NT31&lt;0),-1,1)*(DP31-$C$15)/($C$14-$C$15)*$C$12-$C$33*MB31/BB$6 -  PL30*$C$33,EL30),MAX(FH$8:FH30)*-1)</f>
        <v>0.27214995815646287</v>
      </c>
      <c r="FI31" s="260">
        <f>MAX(MIN(IF(AND(PM30=1,NU31&lt;0),-1,1)*(DQ31-$C$15)/($C$14-$C$15)*$C$12-$C$33*MC31/BC$6 -  PM30*$C$33,EM30),MAX(FI$8:FI30)*-1)</f>
        <v>0.20602106006626514</v>
      </c>
      <c r="FJ31" s="260">
        <f>MAX(MIN(IF(AND(PN30=1,NV31&lt;0),-1,1)*(DR31-$C$15)/($C$14-$C$15)*$C$12-$C$33*MD31/BD$6 -  PN30*$C$33,EN30),MAX(FJ$8:FJ30)*-1)</f>
        <v>0.14184478883538237</v>
      </c>
      <c r="FK31" s="260">
        <f>MAX(MIN(IF(AND(PO30=1,NW31&lt;0),-1,1)*(DS31-$C$15)/($C$14-$C$15)*$C$12-$C$33*ME31/BE$6 -  PO30*$C$33,EO30),MAX(FK$8:FK30)*-1)</f>
        <v>0.11208973412645729</v>
      </c>
      <c r="FL31" s="260">
        <f>MAX(MIN(IF(AND(PP30=1,NX31&lt;0),-1,1)*(DT31-$C$15)/($C$14-$C$15)*$C$12-$C$33*MF31/BF$6 -  PP30*$C$33,EP30),MAX(FL$8:FL30)*-1)</f>
        <v>0.11310185191071292</v>
      </c>
      <c r="FM31" s="260">
        <f>MAX(MIN(IF(AND(PQ30=1,NY31&lt;0),-1,1)*(DU31-$C$15)/($C$14-$C$15)*$C$12-$C$33*MG31/BG$6 -  PQ30*$C$33,EQ30),MAX(FM$8:FM30)*-1)</f>
        <v>0.11299781630792549</v>
      </c>
      <c r="FN31" s="260">
        <f>MAX(MIN(IF(AND(PR30=1,NZ31&lt;0),-1,1)*(DV31-$C$15)/($C$14-$C$15)*$C$12-$C$33*MH31/BH$6 -  PR30*$C$33,ER30),MAX(FN$8:FN30)*-1)</f>
        <v>0.11299066510861461</v>
      </c>
      <c r="FO31" s="260">
        <f>MAX(MIN(IF(AND(PS30=1,OA31&lt;0),-1,1)*(DW31-$C$15)/($C$14-$C$15)*$C$12-$C$33*MI31/BI$6 -  PS30*$C$33,ES30),MAX(FO$8:FO30)*-1)</f>
        <v>0.1129944274408119</v>
      </c>
      <c r="FP31" s="61">
        <f t="shared" si="117"/>
        <v>0.92000000000000026</v>
      </c>
      <c r="FQ31" s="261">
        <f>IF(AND(KS31=1,OY31=1),0,MIN((ABS(($C$14-$C$15)*EU31/$C$12/$C$25)+$C$15)/$C$25,DC31))</f>
        <v>13.215002731741418</v>
      </c>
      <c r="FR31" s="261">
        <f>IF(AND(KT31=1,OZ31=1),0,MIN((ABS(($C$14-$C$15)*EV31/$C$12/$C$25)+$C$15)/$C$25,DD31))</f>
        <v>50</v>
      </c>
      <c r="FS31" s="261">
        <f>IF(AND(KU31=1,PA31=1),0,MIN((ABS(($C$14-$C$15)*EW31/$C$12/$C$25)+$C$15)/$C$25,DE31))</f>
        <v>50</v>
      </c>
      <c r="FT31" s="261">
        <f>IF(AND(KV31=1,PB31=1),0,MIN((ABS(($C$14-$C$15)*EX31/$C$12/$C$25)+$C$15)/$C$25,DF31))</f>
        <v>50</v>
      </c>
      <c r="FU31" s="261">
        <f>IF(AND(KW31=1,PC31=1),0,MIN((ABS(($C$14-$C$15)*EY31/$C$12/$C$25)+$C$15)/$C$25,DG31))</f>
        <v>44.849383212395026</v>
      </c>
      <c r="FV31" s="261">
        <f>IF(AND(KX31=1,PD31=1),0,MIN((ABS(($C$14-$C$15)*EZ31/$C$12/$C$25)+$C$15)/$C$25,DH31))</f>
        <v>26.156171551541309</v>
      </c>
      <c r="FW31" s="261">
        <f>IF(AND(KY31=1,PE31=1),0,MIN((ABS(($C$14-$C$15)*FA31/$C$12/$C$25)+$C$15)/$C$25,DI31))</f>
        <v>12.814957449688434</v>
      </c>
      <c r="FX31" s="261">
        <f>IF(AND(KZ31=1,PF31=1),0,MIN((ABS(($C$14-$C$15)*FB31/$C$12/$C$25)+$C$15)/$C$25,DJ31))</f>
        <v>7.1578603630742075</v>
      </c>
      <c r="FY31" s="261">
        <f>IF(AND(LA31=1,PG31=1),0,MIN((ABS(($C$14-$C$15)*FC31/$C$12/$C$25)+$C$15)/$C$25,DK31))</f>
        <v>4.6348385499359734</v>
      </c>
      <c r="FZ31" s="261">
        <f>IF(AND(LB31=1,PH31=1),0,MIN((ABS(($C$14-$C$15)*FD31/$C$12/$C$25)+$C$15)/$C$25,DL31))</f>
        <v>3.7693513576489281</v>
      </c>
      <c r="GA31" s="261">
        <f>IF(AND(LC31=1,PI31=1),0,MIN((ABS(($C$14-$C$15)*FE31/$C$12/$C$25)+$C$15)/$C$25,DM31))</f>
        <v>3.5363759425743746</v>
      </c>
      <c r="GB31" s="261">
        <f>IF(AND(LD31=1,PJ31=1),0,MIN((ABS(($C$14-$C$15)*FF31/$C$12/$C$25)+$C$15)/$C$25,DN31))</f>
        <v>19.787246411521313</v>
      </c>
      <c r="GC31" s="261">
        <f>IF(AND(LE31=1,PK31=1),0,MIN((ABS(($C$14-$C$15)*FG31/$C$12/$C$25)+$C$15)/$C$25,DO31))</f>
        <v>23.451698829556047</v>
      </c>
      <c r="GD31" s="261">
        <f>IF(AND(LF31=1,PL31=1),0,MIN((ABS(($C$14-$C$15)*FH31/$C$12/$C$25)+$C$15)/$C$25,DP31))</f>
        <v>27.116151247590782</v>
      </c>
      <c r="GE31" s="261">
        <f>IF(AND(LG31=1,PM31=1),0,MIN((ABS(($C$14-$C$15)*FI31/$C$12/$C$25)+$C$15)/$C$25,DQ31))</f>
        <v>21.372890302454429</v>
      </c>
      <c r="GF31" s="261">
        <f>IF(AND(LH31=1,PN31=1),0,MIN((ABS(($C$14-$C$15)*FJ31/$C$12/$C$25)+$C$15)/$C$25,DR31))</f>
        <v>15.799214000422698</v>
      </c>
      <c r="GG31" s="261">
        <f>IF(AND(LI31=1,PO31=1),0,MIN((ABS(($C$14-$C$15)*FK31/$C$12/$C$25)+$C$15)/$C$25,DS31))</f>
        <v>13.215002731741418</v>
      </c>
      <c r="GH31" s="261">
        <f>IF(AND(LJ31=1,PP31=1),0,MIN((ABS(($C$14-$C$15)*FL31/$C$12/$C$25)+$C$15)/$C$25,DT31))</f>
        <v>13.302904643160913</v>
      </c>
      <c r="GI31" s="261">
        <f>IF(AND(LK31=1,PQ31=1),0,MIN((ABS(($C$14-$C$15)*FM31/$C$12/$C$25)+$C$15)/$C$25,DU31))</f>
        <v>13.293869204318762</v>
      </c>
      <c r="GJ31" s="261">
        <f>IF(AND(LL31=1,PR31=1),0,MIN((ABS(($C$14-$C$15)*FN31/$C$12/$C$25)+$C$15)/$C$25,DV31))</f>
        <v>13.293248126319593</v>
      </c>
      <c r="GK31" s="261">
        <f>IF(AND(LM31=1,PS31=1),0,MIN((ABS(($C$14-$C$15)*FO31/$C$12/$C$25)+$C$15)/$C$25,DW31))</f>
        <v>13.293574882944842</v>
      </c>
      <c r="GL31" s="61">
        <f t="shared" si="118"/>
        <v>0.92000000000000026</v>
      </c>
      <c r="GM31" s="57">
        <f>IF(AND(KS30=1,OY30=1),0,EU31*$C$26/S$6/$C$24/$C$23*3.39*$C$25)</f>
        <v>2.6031000030048186</v>
      </c>
      <c r="GN31" s="57">
        <f>IF(AND(KT30=1,OZ30=1),0,EV31*$C$26/T$6/$C$24/$C$23*3.39*$C$25)</f>
        <v>5.3357418506060519</v>
      </c>
      <c r="GO31" s="57">
        <f>IF(AND(KU30=1,PA30=1),0,EW31*$C$26/U$6/$C$24/$C$23*3.39*$C$25)</f>
        <v>7.4868358314270607</v>
      </c>
      <c r="GP31" s="57">
        <f>IF(AND(KV30=1,PB30=1),0,EX31*$C$26/V$6/$C$24/$C$23*3.39*$C$25)</f>
        <v>8.9788226512962606</v>
      </c>
      <c r="GQ31" s="57">
        <f>IF(AND(KW30=1,PC30=1),0,EY31*$C$26/W$6/$C$24/$C$23*3.39*$C$25)</f>
        <v>8.1979577403441315</v>
      </c>
      <c r="GR31" s="57">
        <f>IF(AND(KX30=1,PD30=1),0,EZ31*$C$26/X$6/$C$24/$C$23*3.39*$C$25)</f>
        <v>5.2191354338436646</v>
      </c>
      <c r="GS31" s="57">
        <f>IF(AND(KY30=1,PE30=1),0,FA31*$C$26/Y$6/$C$24/$C$23*3.39*$C$25)</f>
        <v>2.5109206684734096</v>
      </c>
      <c r="GT31" s="57">
        <f>IF(AND(KZ30=1,PF30=1),0,FB31*$C$26/Z$6/$C$24/$C$23*3.39*$C$25)</f>
        <v>1.1320415211523753</v>
      </c>
      <c r="GU31" s="57">
        <f>IF(AND(LA30=1,PG30=1),0,FC31*$C$26/AA$6/$C$24/$C$23*3.39*$C$25)</f>
        <v>0.4002747705274543</v>
      </c>
      <c r="GV31" s="57">
        <f>IF(AND(LB30=1,PH30=1),0,FD31*$C$26/AB$6/$C$24/$C$23*3.39*$C$25)</f>
        <v>0.11150445271937834</v>
      </c>
      <c r="GW31" s="57">
        <f>IF(AND(LC30=1,PI30=1),0,FE31*$C$26/AC$6/$C$24/$C$23*3.39*$C$25)</f>
        <v>2.3890381665668193E-2</v>
      </c>
      <c r="GX31" s="57">
        <f>IF(AND(LD30=1,PJ30=1),0,FF31*$C$26/AD$6/$C$24/$C$23*3.39*$C$25)</f>
        <v>4.3605031844319209</v>
      </c>
      <c r="GY31" s="57">
        <f>IF(AND(LE30=1,PK30=1),0,FG31*$C$26/AE$6/$C$24/$C$23*3.39*$C$25)</f>
        <v>5.3403695210158011</v>
      </c>
      <c r="GZ31" s="57">
        <f>IF(AND(LF30=1,PL30=1),0,FH31*$C$26/AF$6/$C$24/$C$23*3.39*$C$25)</f>
        <v>6.3202358575996787</v>
      </c>
      <c r="HA31" s="57">
        <f>IF(AND(LG30=1,PM30=1),0,FI31*$C$26/AG$6/$C$24/$C$23*3.39*$C$25)</f>
        <v>4.7845007953405938</v>
      </c>
      <c r="HB31" s="57">
        <f>IF(AND(LH30=1,PN30=1),0,FJ31*$C$26/AH$6/$C$24/$C$23*3.39*$C$25)</f>
        <v>3.2941122853145237</v>
      </c>
      <c r="HC31" s="57">
        <f>IF(AND(LI30=1,PO30=1),0,FK31*$C$26/AI$6/$C$24/$C$23*3.39*$C$25)</f>
        <v>2.6031000030048186</v>
      </c>
      <c r="HD31" s="57">
        <f>IF(AND(LJ30=1,PP30=1),0,FL31*$C$26/AJ$6/$C$24/$C$23*3.39*$C$25)</f>
        <v>2.6266047764594926</v>
      </c>
      <c r="HE31" s="57">
        <f>IF(AND(LK30=1,PQ30=1),0,FM31*$C$26/AK$6/$C$24/$C$23*3.39*$C$25)</f>
        <v>2.6241887204304626</v>
      </c>
      <c r="HF31" s="57">
        <f>IF(AND(LL30=1,PR30=1),0,FN31*$C$26/AL$6/$C$24/$C$23*3.39*$C$25)</f>
        <v>2.6240226455700602</v>
      </c>
      <c r="HG31" s="57">
        <f>IF(AND(LM30=1,PS30=1),0,FO31*$C$26/AM$6/$C$24/$C$23*3.39*$C$25)</f>
        <v>2.6241100195568969</v>
      </c>
      <c r="HH31" s="61">
        <f t="shared" si="119"/>
        <v>0.92000000000000026</v>
      </c>
      <c r="HI31" s="57">
        <f t="shared" si="120"/>
        <v>2.6031000030048186</v>
      </c>
      <c r="HJ31" s="57">
        <f t="shared" si="121"/>
        <v>5.3357418506060519</v>
      </c>
      <c r="HK31" s="57">
        <f t="shared" si="122"/>
        <v>7.4868358314270607</v>
      </c>
      <c r="HL31" s="57">
        <f t="shared" si="123"/>
        <v>8.9788226512962606</v>
      </c>
      <c r="HM31" s="57">
        <f t="shared" si="124"/>
        <v>8.1979577403441315</v>
      </c>
      <c r="HN31" s="57">
        <f t="shared" si="125"/>
        <v>5.2191354338436646</v>
      </c>
      <c r="HO31" s="57">
        <f t="shared" si="126"/>
        <v>2.5109206684734096</v>
      </c>
      <c r="HP31" s="57">
        <f t="shared" si="127"/>
        <v>1.1320415211523753</v>
      </c>
      <c r="HQ31" s="57">
        <f t="shared" si="128"/>
        <v>0.4002747705274543</v>
      </c>
      <c r="HR31" s="57">
        <f t="shared" si="129"/>
        <v>0.11150445271937834</v>
      </c>
      <c r="HS31" s="57">
        <f t="shared" si="130"/>
        <v>2.3890381665668193E-2</v>
      </c>
      <c r="HT31" s="57">
        <f t="shared" si="131"/>
        <v>4.3605031844319209</v>
      </c>
      <c r="HU31" s="57">
        <f t="shared" si="132"/>
        <v>5.3403695210158011</v>
      </c>
      <c r="HV31" s="57">
        <f t="shared" si="133"/>
        <v>6.3202358575996787</v>
      </c>
      <c r="HW31" s="57">
        <f t="shared" si="134"/>
        <v>4.7845007953405938</v>
      </c>
      <c r="HX31" s="57">
        <f t="shared" si="135"/>
        <v>3.2941122853145237</v>
      </c>
      <c r="HY31" s="57">
        <f t="shared" si="136"/>
        <v>2.6031000030048186</v>
      </c>
      <c r="HZ31" s="57">
        <f t="shared" si="137"/>
        <v>2.6266047764594926</v>
      </c>
      <c r="IA31" s="57">
        <f t="shared" si="138"/>
        <v>2.6241887204304626</v>
      </c>
      <c r="IB31" s="57">
        <f t="shared" si="139"/>
        <v>2.6240226455700602</v>
      </c>
      <c r="IC31" s="57">
        <f t="shared" si="140"/>
        <v>2.6241100195568969</v>
      </c>
      <c r="ID31" s="61">
        <f t="shared" si="141"/>
        <v>0.92000000000000026</v>
      </c>
      <c r="IE31" s="57">
        <f t="shared" si="142"/>
        <v>11.212583621579633</v>
      </c>
      <c r="IF31" s="57">
        <f t="shared" si="143"/>
        <v>8.82</v>
      </c>
      <c r="IG31" s="57">
        <f t="shared" si="144"/>
        <v>8.82</v>
      </c>
      <c r="IH31" s="57">
        <f t="shared" si="145"/>
        <v>8.82</v>
      </c>
      <c r="II31" s="57">
        <f t="shared" si="146"/>
        <v>9.0777875914072297</v>
      </c>
      <c r="IJ31" s="57">
        <f t="shared" si="147"/>
        <v>10.285810964624627</v>
      </c>
      <c r="IK31" s="57">
        <f t="shared" si="148"/>
        <v>11.242327414883984</v>
      </c>
      <c r="IL31" s="57">
        <f t="shared" si="149"/>
        <v>11.671769800691314</v>
      </c>
      <c r="IM31" s="57">
        <f t="shared" si="150"/>
        <v>11.878092293198453</v>
      </c>
      <c r="IN31" s="57">
        <f t="shared" si="151"/>
        <v>11.954763408007663</v>
      </c>
      <c r="IO31" s="57">
        <f t="shared" si="152"/>
        <v>11.977265239893503</v>
      </c>
      <c r="IP31" s="57">
        <f t="shared" si="153"/>
        <v>10.834341163741735</v>
      </c>
      <c r="IQ31" s="57">
        <f t="shared" si="154"/>
        <v>10.576141505251236</v>
      </c>
      <c r="IR31" s="57">
        <f t="shared" si="155"/>
        <v>10.317941846760739</v>
      </c>
      <c r="IS31" s="57">
        <f t="shared" si="156"/>
        <v>10.591038439232989</v>
      </c>
      <c r="IT31" s="57">
        <f t="shared" si="157"/>
        <v>11.012467188410129</v>
      </c>
      <c r="IU31" s="57">
        <f t="shared" si="158"/>
        <v>11.212583621579633</v>
      </c>
      <c r="IV31" s="57">
        <f t="shared" si="159"/>
        <v>11.20575084947213</v>
      </c>
      <c r="IW31" s="57">
        <f t="shared" si="160"/>
        <v>11.206452652050828</v>
      </c>
      <c r="IX31" s="57">
        <f t="shared" si="161"/>
        <v>11.20650089353847</v>
      </c>
      <c r="IY31" s="57">
        <f t="shared" si="162"/>
        <v>11.206475513094318</v>
      </c>
      <c r="IZ31" s="61">
        <f t="shared" si="163"/>
        <v>0.92000000000000026</v>
      </c>
      <c r="JA31" s="261" t="e">
        <f t="shared" si="238"/>
        <v>#N/A</v>
      </c>
      <c r="JB31" s="261">
        <f t="shared" si="239"/>
        <v>6</v>
      </c>
      <c r="JC31" s="261">
        <f t="shared" si="240"/>
        <v>6</v>
      </c>
      <c r="JD31" s="261">
        <f t="shared" si="241"/>
        <v>6</v>
      </c>
      <c r="JE31" s="261" t="e">
        <f t="shared" si="242"/>
        <v>#N/A</v>
      </c>
      <c r="JF31" s="261" t="e">
        <f t="shared" si="243"/>
        <v>#N/A</v>
      </c>
      <c r="JG31" s="261" t="e">
        <f t="shared" si="244"/>
        <v>#N/A</v>
      </c>
      <c r="JH31" s="261" t="e">
        <f t="shared" si="245"/>
        <v>#N/A</v>
      </c>
      <c r="JI31" s="261" t="e">
        <f t="shared" si="246"/>
        <v>#N/A</v>
      </c>
      <c r="JJ31" s="261" t="e">
        <f t="shared" si="247"/>
        <v>#N/A</v>
      </c>
      <c r="JK31" s="261" t="e">
        <f t="shared" si="248"/>
        <v>#N/A</v>
      </c>
      <c r="JL31" s="261">
        <f t="shared" si="249"/>
        <v>6</v>
      </c>
      <c r="JM31" s="261">
        <f t="shared" si="250"/>
        <v>6</v>
      </c>
      <c r="JN31" s="261" t="e">
        <f t="shared" si="251"/>
        <v>#N/A</v>
      </c>
      <c r="JO31" s="261" t="e">
        <f t="shared" si="252"/>
        <v>#N/A</v>
      </c>
      <c r="JP31" s="261" t="e">
        <f t="shared" si="253"/>
        <v>#N/A</v>
      </c>
      <c r="JQ31" s="261" t="e">
        <f t="shared" si="254"/>
        <v>#N/A</v>
      </c>
      <c r="JR31" s="261" t="e">
        <f t="shared" si="255"/>
        <v>#N/A</v>
      </c>
      <c r="JS31" s="261" t="e">
        <f t="shared" si="256"/>
        <v>#N/A</v>
      </c>
      <c r="JT31" s="261" t="e">
        <f t="shared" si="257"/>
        <v>#N/A</v>
      </c>
      <c r="JU31" s="261" t="e">
        <f t="shared" si="258"/>
        <v>#N/A</v>
      </c>
      <c r="JV31" s="61">
        <f t="shared" si="165"/>
        <v>0.92000000000000026</v>
      </c>
      <c r="JW31" s="46">
        <f>IF(HI31&lt;=$C$42,1,0)</f>
        <v>0</v>
      </c>
      <c r="JX31" s="46">
        <f>IF(HJ31&lt;=$C$42,1,0)</f>
        <v>0</v>
      </c>
      <c r="JY31" s="46">
        <f>IF(HK31&lt;=$C$42,1,0)</f>
        <v>0</v>
      </c>
      <c r="JZ31" s="46">
        <f>IF(HL31&lt;=$C$42,1,0)</f>
        <v>0</v>
      </c>
      <c r="KA31" s="46">
        <f>IF(HM31&lt;=$C$42,1,0)</f>
        <v>0</v>
      </c>
      <c r="KB31" s="46">
        <f>IF(HN31&lt;=$C$42,1,0)</f>
        <v>0</v>
      </c>
      <c r="KC31" s="46">
        <f>IF(HO31&lt;=$C$42,1,0)</f>
        <v>0</v>
      </c>
      <c r="KD31" s="46">
        <f>IF(HP31&lt;=$C$42,1,0)</f>
        <v>0</v>
      </c>
      <c r="KE31" s="46">
        <f>IF(HQ31&lt;=$C$42,1,0)</f>
        <v>0</v>
      </c>
      <c r="KF31" s="46">
        <f>IF(HR31&lt;=$C$42,1,0)</f>
        <v>1</v>
      </c>
      <c r="KG31" s="46">
        <f>IF(HS31&lt;=$C$42,1,0)</f>
        <v>1</v>
      </c>
      <c r="KH31" s="46">
        <f>IF(HT31&lt;=$C$42,1,0)</f>
        <v>0</v>
      </c>
      <c r="KI31" s="46">
        <f>IF(HU31&lt;=$C$42,1,0)</f>
        <v>0</v>
      </c>
      <c r="KJ31" s="46">
        <f>IF(HV31&lt;=$C$42,1,0)</f>
        <v>0</v>
      </c>
      <c r="KK31" s="46">
        <f>IF(HW31&lt;=$C$42,1,0)</f>
        <v>0</v>
      </c>
      <c r="KL31" s="46">
        <f>IF(HX31&lt;=$C$42,1,0)</f>
        <v>0</v>
      </c>
      <c r="KM31" s="46">
        <f>IF(HY31&lt;=$C$42,1,0)</f>
        <v>0</v>
      </c>
      <c r="KN31" s="46">
        <f>IF(HZ31&lt;=$C$42,1,0)</f>
        <v>0</v>
      </c>
      <c r="KO31" s="46">
        <f>IF(IA31&lt;=$C$42,1,0)</f>
        <v>0</v>
      </c>
      <c r="KP31" s="46">
        <f>IF(IB31&lt;=$C$42,1,0)</f>
        <v>0</v>
      </c>
      <c r="KQ31" s="46">
        <f>IF(IC31&lt;=$C$42,1,0)</f>
        <v>0</v>
      </c>
      <c r="KR31" s="61">
        <f t="shared" si="166"/>
        <v>0.92000000000000026</v>
      </c>
      <c r="KS31" s="1">
        <f>IF(OR(KS30=1,AND(OY31=1,LO31&lt;=$C$43)),1,0)</f>
        <v>0</v>
      </c>
      <c r="KT31" s="1">
        <f>IF(OR(KT30=1,AND(OZ31=1,LP31&lt;=$C$43)),1,0)</f>
        <v>0</v>
      </c>
      <c r="KU31" s="1">
        <f>IF(OR(KU30=1,AND(PA31=1,LQ31&lt;=$C$43)),1,0)</f>
        <v>0</v>
      </c>
      <c r="KV31" s="1">
        <f>IF(OR(KV30=1,AND(PB31=1,LR31&lt;=$C$43)),1,0)</f>
        <v>0</v>
      </c>
      <c r="KW31" s="1">
        <f>IF(OR(KW30=1,AND(PC31=1,LS31&lt;=$C$43)),1,0)</f>
        <v>0</v>
      </c>
      <c r="KX31" s="1">
        <f>IF(OR(KX30=1,AND(PD31=1,LT31&lt;=$C$43)),1,0)</f>
        <v>0</v>
      </c>
      <c r="KY31" s="1">
        <f>IF(OR(KY30=1,AND(PE31=1,LU31&lt;=$C$43)),1,0)</f>
        <v>0</v>
      </c>
      <c r="KZ31" s="1">
        <f>IF(OR(KZ30=1,AND(PF31=1,LV31&lt;=$C$43)),1,0)</f>
        <v>0</v>
      </c>
      <c r="LA31" s="1">
        <f>IF(OR(LA30=1,AND(PG31=1,LW31&lt;=$C$43)),1,0)</f>
        <v>0</v>
      </c>
      <c r="LB31" s="1">
        <f>IF(OR(LB30=1,AND(PH31=1,LX31&lt;=$C$43)),1,0)</f>
        <v>0</v>
      </c>
      <c r="LC31" s="1">
        <f>IF(OR(LC30=1,AND(PI31=1,LY31&lt;=$C$43)),1,0)</f>
        <v>0</v>
      </c>
      <c r="LD31" s="1">
        <f>IF(OR(LD30=1,AND(PJ31=1,LZ31&lt;=$C$43)),1,0)</f>
        <v>0</v>
      </c>
      <c r="LE31" s="1">
        <f>IF(OR(LE30=1,AND(PK31=1,MA31&lt;=$C$43)),1,0)</f>
        <v>0</v>
      </c>
      <c r="LF31" s="1">
        <f>IF(OR(LF30=1,AND(PL31=1,MB31&lt;=$C$43)),1,0)</f>
        <v>0</v>
      </c>
      <c r="LG31" s="1">
        <f>IF(OR(LG30=1,AND(PM31=1,MC31&lt;=$C$43)),1,0)</f>
        <v>0</v>
      </c>
      <c r="LH31" s="1">
        <f>IF(OR(LH30=1,AND(PN31=1,MD31&lt;=$C$43)),1,0)</f>
        <v>0</v>
      </c>
      <c r="LI31" s="1">
        <f>IF(OR(LI30=1,AND(PO31=1,ME31&lt;=$C$43)),1,0)</f>
        <v>0</v>
      </c>
      <c r="LJ31" s="1">
        <f>IF(OR(LJ30=1,AND(PP31=1,MF31&lt;=$C$43)),1,0)</f>
        <v>0</v>
      </c>
      <c r="LK31" s="1">
        <f>IF(OR(LK30=1,AND(PQ31=1,MG31&lt;=$C$43)),1,0)</f>
        <v>0</v>
      </c>
      <c r="LL31" s="1">
        <f>IF(OR(LL30=1,AND(PR31=1,MH31&lt;=$C$43)),1,0)</f>
        <v>0</v>
      </c>
      <c r="LM31" s="1">
        <f>IF(OR(LM30=1,AND(PS31=1,MI31&lt;=$C$43)),1,0)</f>
        <v>0</v>
      </c>
      <c r="LN31" s="61">
        <f t="shared" si="167"/>
        <v>0.92000000000000026</v>
      </c>
      <c r="LO31" s="57">
        <f t="shared" si="168"/>
        <v>10.360305066107951</v>
      </c>
      <c r="LP31" s="57">
        <f t="shared" si="169"/>
        <v>4.8465874615711408</v>
      </c>
      <c r="LQ31" s="57">
        <f t="shared" si="170"/>
        <v>7.0918999395384539</v>
      </c>
      <c r="LR31" s="57">
        <f t="shared" si="171"/>
        <v>9.0345879944104333</v>
      </c>
      <c r="LS31" s="57">
        <f t="shared" si="172"/>
        <v>10.529245662539415</v>
      </c>
      <c r="LT31" s="57">
        <f t="shared" si="173"/>
        <v>10.847717952705484</v>
      </c>
      <c r="LU31" s="57">
        <f t="shared" si="174"/>
        <v>10.328787924511026</v>
      </c>
      <c r="LV31" s="57">
        <f t="shared" si="175"/>
        <v>9.3807149010735102</v>
      </c>
      <c r="LW31" s="57">
        <f t="shared" si="176"/>
        <v>8.466463091812237</v>
      </c>
      <c r="LX31" s="57">
        <f t="shared" si="177"/>
        <v>7.6556791772526651</v>
      </c>
      <c r="LY31" s="57">
        <f t="shared" si="178"/>
        <v>6.9655446315251401</v>
      </c>
      <c r="LZ31" s="57">
        <f t="shared" si="179"/>
        <v>5.9229799367160485</v>
      </c>
      <c r="MA31" s="57">
        <f t="shared" si="180"/>
        <v>7.2539567544765617</v>
      </c>
      <c r="MB31" s="57">
        <f t="shared" si="181"/>
        <v>8.5849335722370732</v>
      </c>
      <c r="MC31" s="57">
        <f t="shared" si="182"/>
        <v>9.7214368684314358</v>
      </c>
      <c r="MD31" s="57">
        <f t="shared" si="183"/>
        <v>10.163457776602282</v>
      </c>
      <c r="ME31" s="57">
        <f t="shared" si="184"/>
        <v>10.360305066107951</v>
      </c>
      <c r="MF31" s="57">
        <f t="shared" si="185"/>
        <v>10.353697238772694</v>
      </c>
      <c r="MG31" s="57">
        <f t="shared" si="186"/>
        <v>10.35437663802805</v>
      </c>
      <c r="MH31" s="57">
        <f t="shared" si="187"/>
        <v>10.354423336258522</v>
      </c>
      <c r="MI31" s="57">
        <f t="shared" si="188"/>
        <v>10.35439876779345</v>
      </c>
      <c r="MJ31" s="61">
        <f t="shared" si="189"/>
        <v>0.92000000000000026</v>
      </c>
      <c r="MK31" s="57" t="e">
        <f t="shared" si="259"/>
        <v>#N/A</v>
      </c>
      <c r="ML31" s="57" t="e">
        <f t="shared" si="260"/>
        <v>#N/A</v>
      </c>
      <c r="MM31" s="57" t="e">
        <f t="shared" si="261"/>
        <v>#N/A</v>
      </c>
      <c r="MN31" s="57" t="e">
        <f t="shared" si="262"/>
        <v>#N/A</v>
      </c>
      <c r="MO31" s="57" t="e">
        <f t="shared" si="263"/>
        <v>#N/A</v>
      </c>
      <c r="MP31" s="57" t="e">
        <f t="shared" si="264"/>
        <v>#N/A</v>
      </c>
      <c r="MQ31" s="57" t="e">
        <f t="shared" si="265"/>
        <v>#N/A</v>
      </c>
      <c r="MR31" s="57" t="e">
        <f t="shared" si="266"/>
        <v>#N/A</v>
      </c>
      <c r="MS31" s="57" t="e">
        <f t="shared" si="267"/>
        <v>#N/A</v>
      </c>
      <c r="MT31" s="57" t="e">
        <f t="shared" si="268"/>
        <v>#N/A</v>
      </c>
      <c r="MU31" s="57" t="e">
        <f t="shared" si="269"/>
        <v>#N/A</v>
      </c>
      <c r="MV31" s="57" t="e">
        <f t="shared" si="270"/>
        <v>#N/A</v>
      </c>
      <c r="MW31" s="57" t="e">
        <f t="shared" si="271"/>
        <v>#N/A</v>
      </c>
      <c r="MX31" s="57" t="e">
        <f t="shared" si="272"/>
        <v>#N/A</v>
      </c>
      <c r="MY31" s="57" t="e">
        <f t="shared" si="273"/>
        <v>#N/A</v>
      </c>
      <c r="MZ31" s="57" t="e">
        <f t="shared" si="274"/>
        <v>#N/A</v>
      </c>
      <c r="NA31" s="57" t="e">
        <f t="shared" si="275"/>
        <v>#N/A</v>
      </c>
      <c r="NB31" s="57" t="e">
        <f t="shared" si="276"/>
        <v>#N/A</v>
      </c>
      <c r="NC31" s="57" t="e">
        <f t="shared" si="277"/>
        <v>#N/A</v>
      </c>
      <c r="ND31" s="57" t="e">
        <f t="shared" si="278"/>
        <v>#N/A</v>
      </c>
      <c r="NE31" s="57" t="e">
        <f t="shared" si="279"/>
        <v>#N/A</v>
      </c>
      <c r="NF31" s="61">
        <f t="shared" si="211"/>
        <v>0.92000000000000026</v>
      </c>
      <c r="NG31" s="261">
        <f>IF(OY30=0,MIN('Drive Train'!$F$35-FQ30*$C$26*'Drive Train'!$F$38,NG30+$C$41)-$C$7,IF(LO30-1&lt;=0,0,IF($C$39=Motors!$C$29,MAX(MAX(NG$8:NG30)*-1,NG30-$C$41),MAX(0,MAX(NG$8:NG30)*-1,NG30-$C$41))))</f>
        <v>11.212583621579633</v>
      </c>
      <c r="NH31" s="261">
        <f>IF(OZ30=0,MIN('Drive Train'!$F$35-FR30*$C$26*'Drive Train'!$F$38,NH30+$C$41)-$C$7,IF(LP30-1&lt;=0,0,IF($C$39=Motors!$C$29,MAX(MAX(NH$8:NH30)*-1,NH30-$C$41),MAX(0,MAX(NH$8:NH30)*-1,NH30-$C$41))))</f>
        <v>8.82</v>
      </c>
      <c r="NI31" s="261">
        <f>IF(PA30=0,MIN('Drive Train'!$F$35-FS30*$C$26*'Drive Train'!$F$38,NI30+$C$41)-$C$7,IF(LQ30-1&lt;=0,0,IF($C$39=Motors!$C$29,MAX(MAX(NI$8:NI30)*-1,NI30-$C$41),MAX(0,MAX(NI$8:NI30)*-1,NI30-$C$41))))</f>
        <v>8.82</v>
      </c>
      <c r="NJ31" s="261">
        <f>IF(PB30=0,MIN('Drive Train'!$F$35-FT30*$C$26*'Drive Train'!$F$38,NJ30+$C$41)-$C$7,IF(LR30-1&lt;=0,0,IF($C$39=Motors!$C$29,MAX(MAX(NJ$8:NJ30)*-1,NJ30-$C$41),MAX(0,MAX(NJ$8:NJ30)*-1,NJ30-$C$41))))</f>
        <v>8.82</v>
      </c>
      <c r="NK31" s="261">
        <f>IF(PC30=0,MIN('Drive Train'!$F$35-FU30*$C$26*'Drive Train'!$F$38,NK30+$C$41)-$C$7,IF(LS30-1&lt;=0,0,IF($C$39=Motors!$C$29,MAX(MAX(NK$8:NK30)*-1,NK30-$C$41),MAX(0,MAX(NK$8:NK30)*-1,NK30-$C$41))))</f>
        <v>9.0777875914072297</v>
      </c>
      <c r="NL31" s="261">
        <f>IF(PD30=0,MIN('Drive Train'!$F$35-FV30*$C$26*'Drive Train'!$F$38,NL30+$C$41)-$C$7,IF(LT30-1&lt;=0,0,IF($C$39=Motors!$C$29,MAX(MAX(NL$8:NL30)*-1,NL30-$C$41),MAX(0,MAX(NL$8:NL30)*-1,NL30-$C$41))))</f>
        <v>10.285810964624627</v>
      </c>
      <c r="NM31" s="261">
        <f>IF(PE30=0,MIN('Drive Train'!$F$35-FW30*$C$26*'Drive Train'!$F$38,NM30+$C$41)-$C$7,IF(LU30-1&lt;=0,0,IF($C$39=Motors!$C$29,MAX(MAX(NM$8:NM30)*-1,NM30-$C$41),MAX(0,MAX(NM$8:NM30)*-1,NM30-$C$41))))</f>
        <v>11.242327414883984</v>
      </c>
      <c r="NN31" s="261">
        <f>IF(PF30=0,MIN('Drive Train'!$F$35-FX30*$C$26*'Drive Train'!$F$38,NN30+$C$41)-$C$7,IF(LV30-1&lt;=0,0,IF($C$39=Motors!$C$29,MAX(MAX(NN$8:NN30)*-1,NN30-$C$41),MAX(0,MAX(NN$8:NN30)*-1,NN30-$C$41))))</f>
        <v>11.671769800691314</v>
      </c>
      <c r="NO31" s="261">
        <f>IF(PG30=0,MIN('Drive Train'!$F$35-FY30*$C$26*'Drive Train'!$F$38,NO30+$C$41)-$C$7,IF(LW30-1&lt;=0,0,IF($C$39=Motors!$C$29,MAX(MAX(NO$8:NO30)*-1,NO30-$C$41),MAX(0,MAX(NO$8:NO30)*-1,NO30-$C$41))))</f>
        <v>11.878092293198453</v>
      </c>
      <c r="NP31" s="261">
        <f>IF(PH30=0,MIN('Drive Train'!$F$35-FZ30*$C$26*'Drive Train'!$F$38,NP30+$C$41)-$C$7,IF(LX30-1&lt;=0,0,IF($C$39=Motors!$C$29,MAX(MAX(NP$8:NP30)*-1,NP30-$C$41),MAX(0,MAX(NP$8:NP30)*-1,NP30-$C$41))))</f>
        <v>11.954763408007663</v>
      </c>
      <c r="NQ31" s="261">
        <f>IF(PI30=0,MIN('Drive Train'!$F$35-GA30*$C$26*'Drive Train'!$F$38,NQ30+$C$41)-$C$7,IF(LY30-1&lt;=0,0,IF($C$39=Motors!$C$29,MAX(MAX(NQ$8:NQ30)*-1,NQ30-$C$41),MAX(0,MAX(NQ$8:NQ30)*-1,NQ30-$C$41))))</f>
        <v>11.977265239893503</v>
      </c>
      <c r="NR31" s="261">
        <f>IF(PJ30=0,MIN('Drive Train'!$F$35-GB30*$C$26*'Drive Train'!$F$38,NR30+$C$41)-$C$7,IF(LZ30-1&lt;=0,0,IF($C$39=Motors!$C$29,MAX(MAX(NR$8:NR30)*-1,NR30-$C$41),MAX(0,MAX(NR$8:NR30)*-1,NR30-$C$41))))</f>
        <v>10.834341163741735</v>
      </c>
      <c r="NS31" s="261">
        <f>IF(PK30=0,MIN('Drive Train'!$F$35-GC30*$C$26*'Drive Train'!$F$38,NS30+$C$41)-$C$7,IF(MA30-1&lt;=0,0,IF($C$39=Motors!$C$29,MAX(MAX(NS$8:NS30)*-1,NS30-$C$41),MAX(0,MAX(NS$8:NS30)*-1,NS30-$C$41))))</f>
        <v>10.576141505251236</v>
      </c>
      <c r="NT31" s="261">
        <f>IF(PL30=0,MIN('Drive Train'!$F$35-GD30*$C$26*'Drive Train'!$F$38,NT30+$C$41)-$C$7,IF(MB30-1&lt;=0,0,IF($C$39=Motors!$C$29,MAX(MAX(NT$8:NT30)*-1,NT30-$C$41),MAX(0,MAX(NT$8:NT30)*-1,NT30-$C$41))))</f>
        <v>10.317941846760739</v>
      </c>
      <c r="NU31" s="261">
        <f>IF(PM30=0,MIN('Drive Train'!$F$35-GE30*$C$26*'Drive Train'!$F$38,NU30+$C$41)-$C$7,IF(MC30-1&lt;=0,0,IF($C$39=Motors!$C$29,MAX(MAX(NU$8:NU30)*-1,NU30-$C$41),MAX(0,MAX(NU$8:NU30)*-1,NU30-$C$41))))</f>
        <v>10.591038439232989</v>
      </c>
      <c r="NV31" s="261">
        <f>IF(PN30=0,MIN('Drive Train'!$F$35-GF30*$C$26*'Drive Train'!$F$38,NV30+$C$41)-$C$7,IF(MD30-1&lt;=0,0,IF($C$39=Motors!$C$29,MAX(MAX(NV$8:NV30)*-1,NV30-$C$41),MAX(0,MAX(NV$8:NV30)*-1,NV30-$C$41))))</f>
        <v>11.012467188410129</v>
      </c>
      <c r="NW31" s="261">
        <f>IF(PO30=0,MIN('Drive Train'!$F$35-GG30*$C$26*'Drive Train'!$F$38,NW30+$C$41)-$C$7,IF(ME30-1&lt;=0,0,IF($C$39=Motors!$C$29,MAX(MAX(NW$8:NW30)*-1,NW30-$C$41),MAX(0,MAX(NW$8:NW30)*-1,NW30-$C$41))))</f>
        <v>11.212583621579633</v>
      </c>
      <c r="NX31" s="261">
        <f>IF(PP30=0,MIN('Drive Train'!$F$35-GH30*$C$26*'Drive Train'!$F$38,NX30+$C$41)-$C$7,IF(MF30-1&lt;=0,0,IF($C$39=Motors!$C$29,MAX(MAX(NX$8:NX30)*-1,NX30-$C$41),MAX(0,MAX(NX$8:NX30)*-1,NX30-$C$41))))</f>
        <v>11.20575084947213</v>
      </c>
      <c r="NY31" s="261">
        <f>IF(PQ30=0,MIN('Drive Train'!$F$35-GI30*$C$26*'Drive Train'!$F$38,NY30+$C$41)-$C$7,IF(MG30-1&lt;=0,0,IF($C$39=Motors!$C$29,MAX(MAX(NY$8:NY30)*-1,NY30-$C$41),MAX(0,MAX(NY$8:NY30)*-1,NY30-$C$41))))</f>
        <v>11.206452652050828</v>
      </c>
      <c r="NZ31" s="261">
        <f>IF(PR30=0,MIN('Drive Train'!$F$35-GJ30*$C$26*'Drive Train'!$F$38,NZ30+$C$41)-$C$7,IF(MH30-1&lt;=0,0,IF($C$39=Motors!$C$29,MAX(MAX(NZ$8:NZ30)*-1,NZ30-$C$41),MAX(0,MAX(NZ$8:NZ30)*-1,NZ30-$C$41))))</f>
        <v>11.20650089353847</v>
      </c>
      <c r="OA31" s="261">
        <f>IF(PS30=0,MIN('Drive Train'!$F$35-GK30*$C$26*'Drive Train'!$F$38,OA30+$C$41)-$C$7,IF(MI30-1&lt;=0,0,IF($C$39=Motors!$C$29,MAX(MAX(OA$8:OA30)*-1,OA30-$C$41),MAX(0,MAX(OA$8:OA30)*-1,OA30-$C$41))))</f>
        <v>11.206475513094318</v>
      </c>
      <c r="OB31" s="61">
        <f t="shared" si="212"/>
        <v>0.92000000000000026</v>
      </c>
      <c r="OC31" s="261">
        <f>'Drive Train'!$F$35-FQ31*$C$26*'Drive Train'!$F$38</f>
        <v>11.501379814241584</v>
      </c>
      <c r="OD31" s="261">
        <f>'Drive Train'!$F$35-FR31*$C$26*'Drive Train'!$F$38</f>
        <v>9</v>
      </c>
      <c r="OE31" s="261">
        <f>'Drive Train'!$F$35-FS31*$C$26*'Drive Train'!$F$38</f>
        <v>9</v>
      </c>
      <c r="OF31" s="261">
        <f>'Drive Train'!$F$35-FT31*$C$26*'Drive Train'!$F$38</f>
        <v>9</v>
      </c>
      <c r="OG31" s="261">
        <f>'Drive Train'!$F$35-FU31*$C$26*'Drive Train'!$F$38</f>
        <v>9.3502419415571385</v>
      </c>
      <c r="OH31" s="261">
        <f>'Drive Train'!$F$35-FV31*$C$26*'Drive Train'!$F$38</f>
        <v>10.621380334495191</v>
      </c>
      <c r="OI31" s="261">
        <f>'Drive Train'!$F$35-FW31*$C$26*'Drive Train'!$F$38</f>
        <v>11.528582893421186</v>
      </c>
      <c r="OJ31" s="261">
        <f>'Drive Train'!$F$35-FX31*$C$26*'Drive Train'!$F$38</f>
        <v>11.913265495310954</v>
      </c>
      <c r="OK31" s="261">
        <f>'Drive Train'!$F$35-FY31*$C$26*'Drive Train'!$F$38</f>
        <v>12.084830978604353</v>
      </c>
      <c r="OL31" s="261">
        <f>'Drive Train'!$F$35-FZ31*$C$26*'Drive Train'!$F$38</f>
        <v>12.143684107679872</v>
      </c>
      <c r="OM31" s="261">
        <f>'Drive Train'!$F$35-GA31*$C$26*'Drive Train'!$F$38</f>
        <v>12.159526435904944</v>
      </c>
      <c r="ON31" s="261">
        <f>'Drive Train'!$F$35-GB31*$C$26*'Drive Train'!$F$38</f>
        <v>11.054467244016552</v>
      </c>
      <c r="OO31" s="261">
        <f>'Drive Train'!$F$35-GC31*$C$26*'Drive Train'!$F$38</f>
        <v>10.805284479590188</v>
      </c>
      <c r="OP31" s="261">
        <f>'Drive Train'!$F$35-GD31*$C$26*'Drive Train'!$F$38</f>
        <v>10.556101715163827</v>
      </c>
      <c r="OQ31" s="261">
        <f>'Drive Train'!$F$35-GE31*$C$26*'Drive Train'!$F$38</f>
        <v>10.946643459433099</v>
      </c>
      <c r="OR31" s="261">
        <f>'Drive Train'!$F$35-GF31*$C$26*'Drive Train'!$F$38</f>
        <v>11.325653447971257</v>
      </c>
      <c r="OS31" s="261">
        <f>'Drive Train'!$F$35-GG31*$C$26*'Drive Train'!$F$38</f>
        <v>11.501379814241584</v>
      </c>
      <c r="OT31" s="261">
        <f>'Drive Train'!$F$35-GH31*$C$26*'Drive Train'!$F$38</f>
        <v>11.495402484265059</v>
      </c>
      <c r="OU31" s="261">
        <f>'Drive Train'!$F$35-GI31*$C$26*'Drive Train'!$F$38</f>
        <v>11.496016894106324</v>
      </c>
      <c r="OV31" s="261">
        <f>'Drive Train'!$F$35-GJ31*$C$26*'Drive Train'!$F$38</f>
        <v>11.496059127410268</v>
      </c>
      <c r="OW31" s="261">
        <f>'Drive Train'!$F$35-GK31*$C$26*'Drive Train'!$F$38</f>
        <v>11.49603690795975</v>
      </c>
      <c r="OX31" s="61">
        <f t="shared" si="213"/>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8">
        <f t="shared" si="214"/>
        <v>0.92000000000000026</v>
      </c>
      <c r="PU31" s="57">
        <f t="shared" si="215"/>
        <v>6.2406819088373329</v>
      </c>
      <c r="PV31" s="57">
        <f t="shared" si="216"/>
        <v>2.352022413838859</v>
      </c>
      <c r="PW31" s="57">
        <f t="shared" si="217"/>
        <v>3.4823917013228787</v>
      </c>
      <c r="PX31" s="57">
        <f t="shared" si="218"/>
        <v>4.5098090914617277</v>
      </c>
      <c r="PY31" s="57">
        <f t="shared" si="219"/>
        <v>5.4022055136381413</v>
      </c>
      <c r="PZ31" s="57">
        <f t="shared" si="220"/>
        <v>6.0022412623792905</v>
      </c>
      <c r="QA31" s="57">
        <f t="shared" si="221"/>
        <v>6.2445859868422167</v>
      </c>
      <c r="QB31" s="57">
        <f t="shared" si="222"/>
        <v>5.9265547340526119</v>
      </c>
      <c r="QC31" s="57">
        <f t="shared" si="223"/>
        <v>5.6130936085404013</v>
      </c>
      <c r="QD31" s="57">
        <f t="shared" si="224"/>
        <v>5.2957189835257434</v>
      </c>
      <c r="QE31" s="57">
        <f t="shared" si="225"/>
        <v>4.9923894216611764</v>
      </c>
      <c r="QF31" s="57">
        <f t="shared" si="226"/>
        <v>3.1820779300747946</v>
      </c>
      <c r="QG31" s="57">
        <f t="shared" si="227"/>
        <v>3.8971355535157972</v>
      </c>
      <c r="QH31" s="57">
        <f t="shared" si="228"/>
        <v>4.6121931769567972</v>
      </c>
      <c r="QI31" s="57">
        <f t="shared" si="229"/>
        <v>5.3068818815966079</v>
      </c>
      <c r="QJ31" s="57">
        <f t="shared" si="230"/>
        <v>5.850518264473604</v>
      </c>
      <c r="QK31" s="57">
        <f t="shared" si="231"/>
        <v>6.2406819088373329</v>
      </c>
      <c r="QL31" s="57">
        <f t="shared" si="232"/>
        <v>6.2102583874771984</v>
      </c>
      <c r="QM31" s="57">
        <f t="shared" si="233"/>
        <v>6.2112176596991953</v>
      </c>
      <c r="QN31" s="57">
        <f t="shared" si="234"/>
        <v>6.211283599874994</v>
      </c>
      <c r="QO31" s="57">
        <f t="shared" si="235"/>
        <v>6.2112489079256701</v>
      </c>
      <c r="QP31" s="61">
        <f t="shared" si="236"/>
        <v>0.92000000000000026</v>
      </c>
      <c r="QQ31" s="57">
        <f>MIN(FQ31,$C$16)*$C$17*1000/60/60/$C$25</f>
        <v>0.18584829979900169</v>
      </c>
      <c r="QR31" s="57">
        <f>MIN(FR31,$C$16)*$C$17*1000/60/60/$C$25</f>
        <v>0.70317162838191627</v>
      </c>
      <c r="QS31" s="57">
        <f>MIN(FS31,$C$16)*$C$17*1000/60/60/$C$25</f>
        <v>0.70317162838191627</v>
      </c>
      <c r="QT31" s="57">
        <f>MIN(FT31,$C$16)*$C$17*1000/60/60/$C$25</f>
        <v>0.70317162838191627</v>
      </c>
      <c r="QU31" s="57">
        <f>MIN(FU31,$C$16)*$C$17*1000/60/60/$C$25</f>
        <v>0.63073627650768771</v>
      </c>
      <c r="QV31" s="57">
        <f>MIN(FV31,$C$16)*$C$17*1000/60/60/$C$25</f>
        <v>0.36784555484268111</v>
      </c>
      <c r="QW31" s="57">
        <f>MIN(FW31,$C$16)*$C$17*1000/60/60/$C$25</f>
        <v>0.18022228995084766</v>
      </c>
      <c r="QX31" s="57">
        <f>MIN(FX31,$C$16)*$C$17*1000/60/60/$C$25</f>
        <v>0.10066408654466528</v>
      </c>
      <c r="QY31" s="57">
        <f>MIN(FY31,$C$16)*$C$17*1000/60/60/$C$25</f>
        <v>6.5181739408915154E-2</v>
      </c>
      <c r="QZ31" s="57">
        <f>MIN(FZ31,$C$16)*$C$17*1000/60/60/$C$25</f>
        <v>5.3010018642031677E-2</v>
      </c>
      <c r="RA31" s="57">
        <f>MIN(GA31,$C$16)*$C$17*1000/60/60/$C$25</f>
        <v>4.9733584602213138E-2</v>
      </c>
      <c r="RB31" s="57">
        <f>MIN(GB31,$C$16)*$C$17*1000/60/60/$C$25</f>
        <v>0.27827660560767342</v>
      </c>
      <c r="RC31" s="57">
        <f>MIN(GC31,$C$16)*$C$17*1000/60/60/$C$25</f>
        <v>0.32981138508602409</v>
      </c>
      <c r="RD31" s="57">
        <f>MIN(GD31,$C$16)*$C$17*1000/60/60/$C$25</f>
        <v>0.38134616456437476</v>
      </c>
      <c r="RE31" s="57">
        <f>MIN(GE31,$C$16)*$C$17*1000/60/60/$C$25</f>
        <v>0.30057620154409898</v>
      </c>
      <c r="RF31" s="57">
        <f>MIN(GF31,$C$16)*$C$17*1000/60/60/$C$25</f>
        <v>0.22219118071663194</v>
      </c>
      <c r="RG31" s="57">
        <f>MIN(GG31,$C$16)*$C$17*1000/60/60/$C$25</f>
        <v>0.18584829979900169</v>
      </c>
      <c r="RH31" s="57">
        <f>MIN(GH31,$C$16)*$C$17*1000/60/60/$C$25</f>
        <v>0.18708450240281627</v>
      </c>
      <c r="RI31" s="57">
        <f>MIN(GI31,$C$16)*$C$17*1000/60/60/$C$25</f>
        <v>0.18695743311794064</v>
      </c>
      <c r="RJ31" s="57">
        <f>MIN(GJ31,$C$16)*$C$17*1000/60/60/$C$25</f>
        <v>0.18694869862938013</v>
      </c>
      <c r="RK31" s="57">
        <f>MIN(GK31,$C$16)*$C$17*1000/60/60/$C$25</f>
        <v>0.18695329394914528</v>
      </c>
      <c r="RL31" s="148">
        <f t="shared" si="237"/>
        <v>0.92000000000000026</v>
      </c>
    </row>
    <row r="32" spans="1:480" x14ac:dyDescent="0.2">
      <c r="B32" s="34" t="s">
        <v>70</v>
      </c>
      <c r="C32" s="57">
        <f>C31*C24</f>
        <v>9.0630001512680405</v>
      </c>
      <c r="D32" s="5"/>
      <c r="E32" s="6"/>
      <c r="P32" s="5"/>
      <c r="R32" s="63">
        <f t="shared" si="113"/>
        <v>0.9600000000000003</v>
      </c>
      <c r="S32" s="2">
        <f>NG32/'Drive Train'!$F$35</f>
        <v>0.9130145011485149</v>
      </c>
      <c r="T32" s="2">
        <f>NH32/'Drive Train'!$F$35</f>
        <v>0.71129032258064517</v>
      </c>
      <c r="U32" s="2">
        <f>NI32/'Drive Train'!$F$35</f>
        <v>0.71129032258064517</v>
      </c>
      <c r="V32" s="2">
        <f>NJ32/'Drive Train'!$F$35</f>
        <v>0.71129032258064517</v>
      </c>
      <c r="W32" s="2">
        <f>NK32/'Drive Train'!$F$35</f>
        <v>0.73953564044815634</v>
      </c>
      <c r="X32" s="2">
        <f>NL32/'Drive Train'!$F$35</f>
        <v>0.84204680116896702</v>
      </c>
      <c r="Y32" s="2">
        <f>NM32/'Drive Train'!$F$35</f>
        <v>0.91520829785654723</v>
      </c>
      <c r="Z32" s="2">
        <f>NN32/'Drive Train'!$F$35</f>
        <v>0.94623108833152858</v>
      </c>
      <c r="AA32" s="2">
        <f>NO32/'Drive Train'!$F$35</f>
        <v>0.96006701440357689</v>
      </c>
      <c r="AB32" s="2">
        <f>NP32/'Drive Train'!$F$35</f>
        <v>0.96481323449031231</v>
      </c>
      <c r="AC32" s="2">
        <f>NQ32/'Drive Train'!$F$35</f>
        <v>0.96609084160523739</v>
      </c>
      <c r="AD32" s="2">
        <f>NR32/'Drive Train'!$F$35</f>
        <v>0.87697316484004451</v>
      </c>
      <c r="AE32" s="2">
        <f>NS32/'Drive Train'!$F$35</f>
        <v>0.85687778061211195</v>
      </c>
      <c r="AF32" s="2">
        <f>NT32/'Drive Train'!$F$35</f>
        <v>0.83678239638417962</v>
      </c>
      <c r="AG32" s="2">
        <f>NU32/'Drive Train'!$F$35</f>
        <v>0.86827769834137902</v>
      </c>
      <c r="AH32" s="2">
        <f>NV32/'Drive Train'!$F$35</f>
        <v>0.89884301999768201</v>
      </c>
      <c r="AI32" s="2">
        <f>NW32/'Drive Train'!$F$35</f>
        <v>0.9130145011485149</v>
      </c>
      <c r="AJ32" s="2">
        <f>NX32/'Drive Train'!$F$35</f>
        <v>0.91253245840847241</v>
      </c>
      <c r="AK32" s="2">
        <f>NY32/'Drive Train'!$F$35</f>
        <v>0.9125820075892197</v>
      </c>
      <c r="AL32" s="2">
        <f>NZ32/'Drive Train'!$F$35</f>
        <v>0.912585413500828</v>
      </c>
      <c r="AM32" s="2">
        <f>OA32/'Drive Train'!$F$35</f>
        <v>0.91258362160965723</v>
      </c>
      <c r="AN32" s="61">
        <f t="shared" si="114"/>
        <v>0.9600000000000003</v>
      </c>
      <c r="AO32" s="46">
        <f>LO32*12*60/(PI() * 'Drive Train'!$F$15)/S$6*ABS(S32)</f>
        <v>3910.0995138838089</v>
      </c>
      <c r="AP32" s="46">
        <f>LP32*12*60/(PI() * 'Drive Train'!$F$15)/T$6*ABS(T32)</f>
        <v>412.43120362861197</v>
      </c>
      <c r="AQ32" s="46">
        <f>LQ32*12*60/(PI() * 'Drive Train'!$F$15)/U$6*ABS(U32)</f>
        <v>914.83919206959195</v>
      </c>
      <c r="AR32" s="46">
        <f>LR32*12*60/(PI() * 'Drive Train'!$F$15)/V$6*ABS(V32)</f>
        <v>1559.6854855266436</v>
      </c>
      <c r="AS32" s="46">
        <f>LS32*12*60/(PI() * 'Drive Train'!$F$15)/W$6*ABS(W32)</f>
        <v>2351.3293253434404</v>
      </c>
      <c r="AT32" s="46">
        <f>LT32*12*60/(PI() * 'Drive Train'!$F$15)/X$6*ABS(X32)</f>
        <v>3279.5949098990882</v>
      </c>
      <c r="AU32" s="46">
        <f>LU32*12*60/(PI() * 'Drive Train'!$F$15)/Y$6*ABS(Y32)</f>
        <v>3929.4573007945514</v>
      </c>
      <c r="AV32" s="46">
        <f>LV32*12*60/(PI() * 'Drive Train'!$F$15)/Z$6*ABS(Z32)</f>
        <v>4201.8092457977127</v>
      </c>
      <c r="AW32" s="46">
        <f>LW32*12*60/(PI() * 'Drive Train'!$F$15)/AA$6*ABS(AA32)</f>
        <v>4320.3901466792222</v>
      </c>
      <c r="AX32" s="46">
        <f>LX32*12*60/(PI() * 'Drive Train'!$F$15)/AB$6*ABS(AB32)</f>
        <v>4359.9708614081273</v>
      </c>
      <c r="AY32" s="46">
        <f>LY32*12*60/(PI() * 'Drive Train'!$F$15)/AC$6*ABS(AC32)</f>
        <v>4370.3167693311279</v>
      </c>
      <c r="AZ32" s="46">
        <f>LZ32*12*60/(PI() * 'Drive Train'!$F$15)/AD$6*ABS(AD32)</f>
        <v>2188.3943860014137</v>
      </c>
      <c r="BA32" s="46">
        <f>MA32*12*60/(PI() * 'Drive Train'!$F$15)/AE$6*ABS(AE32)</f>
        <v>2618.74294182319</v>
      </c>
      <c r="BB32" s="46">
        <f>MB32*12*60/(PI() * 'Drive Train'!$F$15)/AF$6*ABS(AF32)</f>
        <v>3026.5545120295978</v>
      </c>
      <c r="BC32" s="46">
        <f>MC32*12*60/(PI() * 'Drive Train'!$F$15)/AG$6*ABS(AG32)</f>
        <v>3522.4945307144285</v>
      </c>
      <c r="BD32" s="46">
        <f>MD32*12*60/(PI() * 'Drive Train'!$F$15)/AH$6*ABS(AH32)</f>
        <v>3787.1645398531405</v>
      </c>
      <c r="BE32" s="46">
        <f>ME32*12*60/(PI() * 'Drive Train'!$F$15)/AI$6*ABS(AI32)</f>
        <v>3910.0995138838089</v>
      </c>
      <c r="BF32" s="46">
        <f>MF32*12*60/(PI() * 'Drive Train'!$F$15)/AJ$6*ABS(AJ32)</f>
        <v>3905.9184754173766</v>
      </c>
      <c r="BG32" s="46">
        <f>MG32*12*60/(PI() * 'Drive Train'!$F$15)/AK$6*ABS(AK32)</f>
        <v>3906.3482087532957</v>
      </c>
      <c r="BH32" s="46">
        <f>MH32*12*60/(PI() * 'Drive Train'!$F$15)/AL$6*ABS(AL32)</f>
        <v>3906.3777477667413</v>
      </c>
      <c r="BI32" s="46">
        <f>MI32*12*60/(PI() * 'Drive Train'!$F$15)/AM$6*ABS(AM32)</f>
        <v>3906.362206935491</v>
      </c>
      <c r="BJ32" s="61">
        <f t="shared" si="62"/>
        <v>0.9600000000000003</v>
      </c>
      <c r="BK32" s="2">
        <f>IF(OR(KS31=1,AND($C$39=Motors!$C$31,OY31=1)),0,IF(NG32=0,-(CG31+$C$15)/($C$14-$C$15)*$C$12,($C$11*S32-AO32)/($C$11*S32)*$C$12*S32))</f>
        <v>0.48941539348722513</v>
      </c>
      <c r="BL32" s="2">
        <f>IF(OR(KT31=1,AND($C$39=Motors!$C$31,OZ31=1)),0,IF(NH32=0,-(CH31+$C$15)/($C$14-$C$15)*$C$12,($C$11*T32-AP32)/($C$11*T32)*$C$12*T32))</f>
        <v>1.5337413846011703</v>
      </c>
      <c r="BM32" s="2">
        <f>IF(OR(KU31=1,AND($C$39=Motors!$C$31,PA31=1)),0,IF(NI32=0,-(CI31+$C$15)/($C$14-$C$15)*$C$12,($C$11*U32-AQ32)/($C$11*U32)*$C$12*U32))</f>
        <v>1.313901781839669</v>
      </c>
      <c r="BN32" s="2">
        <f>IF(OR(KV31=1,AND($C$39=Motors!$C$31,PB31=1)),0,IF(NJ32=0,-(CJ31+$C$15)/($C$14-$C$15)*$C$12,($C$11*V32-AR32)/($C$11*V32)*$C$12*V32))</f>
        <v>1.0317351836617059</v>
      </c>
      <c r="BO32" s="2">
        <f>IF(OR(KW31=1,AND($C$39=Motors!$C$31,PC31=1)),0,IF(NK32=0,-(CK31+$C$15)/($C$14-$C$15)*$C$12,($C$11*W32-AS32)/($C$11*W32)*$C$12*W32))</f>
        <v>0.75340532474356381</v>
      </c>
      <c r="BP32" s="2">
        <f>IF(OR(KX31=1,AND($C$39=Motors!$C$31,PD31=1)),0,IF(NL32=0,-(CL31+$C$15)/($C$14-$C$15)*$C$12,($C$11*X32-AT32)/($C$11*X32)*$C$12*X32))</f>
        <v>0.59427431484006299</v>
      </c>
      <c r="BQ32" s="2">
        <f>IF(OR(KY31=1,AND($C$39=Motors!$C$31,PE31=1)),0,IF(NM32=0,-(CM31+$C$15)/($C$14-$C$15)*$C$12,($C$11*Y32-AU32)/($C$11*Y32)*$C$12*Y32))</f>
        <v>0.48623202054537207</v>
      </c>
      <c r="BR32" s="2">
        <f>IF(OR(KZ31=1,AND($C$39=Motors!$C$31,PF31=1)),0,IF(NN32=0,-(CN31+$C$15)/($C$14-$C$15)*$C$12,($C$11*Z32-AV32)/($C$11*Z32)*$C$12*Z32))</f>
        <v>0.44182339584893732</v>
      </c>
      <c r="BS32" s="2">
        <f>IF(OR(LA31=1,AND($C$39=Motors!$C$31,PG31=1)),0,IF(NO32=0,-(CO31+$C$15)/($C$14-$C$15)*$C$12,($C$11*AA32-AW32)/($C$11*AA32)*$C$12*AA32))</f>
        <v>0.42328031119505255</v>
      </c>
      <c r="BT32" s="2">
        <f>IF(OR(LB31=1,AND($C$39=Motors!$C$31,PH31=1)),0,IF(NP32=0,-(CP31+$C$15)/($C$14-$C$15)*$C$12,($C$11*AB32-AX32)/($C$11*AB32)*$C$12*AB32))</f>
        <v>0.41739929426340922</v>
      </c>
      <c r="BU32" s="2">
        <f>IF(OR(LC31=1,AND($C$39=Motors!$C$31,PI31=1)),0,IF(NQ32=0,-(CQ31+$C$15)/($C$14-$C$15)*$C$12,($C$11*AC32-AY32)/($C$11*AC32)*$C$12*AC32))</f>
        <v>0.41595124913867881</v>
      </c>
      <c r="BV32" s="2">
        <f>IF(OR(LD31=1,AND($C$39=Motors!$C$31,PJ31=1)),0,IF(NR32=0,-(CR31+$C$15)/($C$14-$C$15)*$C$12,($C$11*AD32-AZ32)/($C$11*AD32)*$C$12*AD32))</f>
        <v>1.1559255045452541</v>
      </c>
      <c r="BW32" s="2">
        <f>IF(OR(LE31=1,AND($C$39=Motors!$C$31,PK31=1)),0,IF(NS32=0,-(CS31+$C$15)/($C$14-$C$15)*$C$12,($C$11*AE32-BA32)/($C$11*AE32)*$C$12*AE32))</f>
        <v>0.9191872064418265</v>
      </c>
      <c r="BX32" s="2">
        <f>IF(OR(LF31=1,AND($C$39=Motors!$C$31,PL31=1)),0,IF(NT32=0,-(CT31+$C$15)/($C$14-$C$15)*$C$12,($C$11*AF32-BB32)/($C$11*AF32)*$C$12*AF32))</f>
        <v>0.69231045926735368</v>
      </c>
      <c r="BY32" s="2">
        <f>IF(OR(LG31=1,AND($C$39=Motors!$C$31,PM31=1)),0,IF(NU32=0,-(CU31+$C$15)/($C$14-$C$15)*$C$12,($C$11*AG32-BC32)/($C$11*AG32)*$C$12*AG32))</f>
        <v>0.55120473584086926</v>
      </c>
      <c r="BZ32" s="2">
        <f>IF(OR(LH31=1,AND($C$39=Motors!$C$31,PN31=1)),0,IF(NV32=0,-(CV31+$C$15)/($C$14-$C$15)*$C$12,($C$11*AH32-BD32)/($C$11*AH32)*$C$12*AH32))</f>
        <v>0.5090550103291227</v>
      </c>
      <c r="CA32" s="2">
        <f>IF(OR(LI31=1,AND($C$39=Motors!$C$31,PO31=1)),0,IF(NW32=0,-(CW31+$C$15)/($C$14-$C$15)*$C$12,($C$11*AI32-BE32)/($C$11*AI32)*$C$12*AI32))</f>
        <v>0.48941539348722513</v>
      </c>
      <c r="CB32" s="2">
        <f>IF(OR(LJ31=1,AND($C$39=Motors!$C$31,PP31=1)),0,IF(NX32=0,-(CX31+$C$15)/($C$14-$C$15)*$C$12,($C$11*AJ32-BF32)/($C$11*AJ32)*$C$12*AJ32))</f>
        <v>0.49008317530199463</v>
      </c>
      <c r="CC32" s="2">
        <f>IF(OR(LK31=1,AND($C$39=Motors!$C$31,PQ31=1)),0,IF(NY32=0,-(CY31+$C$15)/($C$14-$C$15)*$C$12,($C$11*AK32-BG32)/($C$11*AK32)*$C$12*AK32))</f>
        <v>0.49001454960840424</v>
      </c>
      <c r="CD32" s="2">
        <f>IF(OR(LL31=1,AND($C$39=Motors!$C$31,PR31=1)),0,IF(NZ32=0,-(CZ31+$C$15)/($C$14-$C$15)*$C$12,($C$11*AL32-BH32)/($C$11*AL32)*$C$12*AL32))</f>
        <v>0.4900098324140435</v>
      </c>
      <c r="CE32" s="2">
        <f>IF(OR(LM31=1,AND($C$39=Motors!$C$31,PS31=1)),0,IF(OA32=0,-(DA31+$C$15)/($C$14-$C$15)*$C$12,($C$11*AM32-BI32)/($C$11*AM32)*$C$12*AM32))</f>
        <v>0.49001231418690566</v>
      </c>
      <c r="CF32" s="61">
        <f t="shared" si="64"/>
        <v>0.9600000000000003</v>
      </c>
      <c r="CG32" s="57">
        <f>IF(AND(KS31=1,OY31=1),0,ABS(BK32/$C$12*($C$14-$C$15)+$C$15) *'Drive Train'!$AA$48 + CG31*(1-'Drive Train'!$AA$48))</f>
        <v>29.281940480964806</v>
      </c>
      <c r="CH32" s="57">
        <f>IF(AND(KT31=1,OZ31=1),0,ABS(BL32/$C$12*($C$14-$C$15)+$C$15) *'Drive Train'!$AA$48 + CH31*(1-'Drive Train'!$AA$48))</f>
        <v>85.897481329658163</v>
      </c>
      <c r="CI32" s="57">
        <f>IF(AND(KU31=1,PA31=1),0,ABS(BM32/$C$12*($C$14-$C$15)+$C$15) *'Drive Train'!$AA$48 + CI31*(1-'Drive Train'!$AA$48))</f>
        <v>73.979423064127275</v>
      </c>
      <c r="CJ32" s="57">
        <f>IF(AND(KV31=1,PB31=1),0,ABS(BN32/$C$12*($C$14-$C$15)+$C$15) *'Drive Train'!$AA$48 + CJ31*(1-'Drive Train'!$AA$48))</f>
        <v>58.682461482005451</v>
      </c>
      <c r="CK32" s="57">
        <f>IF(AND(KW31=1,PC31=1),0,ABS(BO32/$C$12*($C$14-$C$15)+$C$15) *'Drive Train'!$AA$48 + CK31*(1-'Drive Train'!$AA$48))</f>
        <v>43.593499193340335</v>
      </c>
      <c r="CL32" s="57">
        <f>IF(AND(KX31=1,PD31=1),0,ABS(BP32/$C$12*($C$14-$C$15)+$C$15) *'Drive Train'!$AA$48 + CL31*(1-'Drive Train'!$AA$48))</f>
        <v>34.966606567719104</v>
      </c>
      <c r="CM32" s="57">
        <f>IF(AND(KY31=1,PE31=1),0,ABS(BQ32/$C$12*($C$14-$C$15)+$C$15) *'Drive Train'!$AA$48 + CM31*(1-'Drive Train'!$AA$48))</f>
        <v>29.10936182031703</v>
      </c>
      <c r="CN32" s="57">
        <f>IF(AND(KZ31=1,PF31=1),0,ABS(BR32/$C$12*($C$14-$C$15)+$C$15) *'Drive Train'!$AA$48 + CN31*(1-'Drive Train'!$AA$48))</f>
        <v>26.701858486177592</v>
      </c>
      <c r="CO32" s="57">
        <f>IF(AND(LA31=1,PG31=1),0,ABS(BS32/$C$12*($C$14-$C$15)+$C$15) *'Drive Train'!$AA$48 + CO31*(1-'Drive Train'!$AA$48))</f>
        <v>25.696591188786115</v>
      </c>
      <c r="CP32" s="57">
        <f>IF(AND(LB31=1,PH31=1),0,ABS(BT32/$C$12*($C$14-$C$15)+$C$15) *'Drive Train'!$AA$48 + CP31*(1-'Drive Train'!$AA$48))</f>
        <v>25.377766456702066</v>
      </c>
      <c r="CQ32" s="57">
        <f>IF(AND(LC31=1,PI31=1),0,ABS(BU32/$C$12*($C$14-$C$15)+$C$15) *'Drive Train'!$AA$48 + CQ31*(1-'Drive Train'!$AA$48))</f>
        <v>25.299264285342261</v>
      </c>
      <c r="CR32" s="57">
        <f>IF(AND(LD31=1,PJ31=1),0,ABS(BV32/$C$12*($C$14-$C$15)+$C$15) *'Drive Train'!$AA$48 + CR31*(1-'Drive Train'!$AA$48))</f>
        <v>65.415131400040366</v>
      </c>
      <c r="CS32" s="57">
        <f>IF(AND(LE31=1,PK31=1),0,ABS(BW32/$C$12*($C$14-$C$15)+$C$15) *'Drive Train'!$AA$48 + CS31*(1-'Drive Train'!$AA$48))</f>
        <v>52.58095232112251</v>
      </c>
      <c r="CT32" s="57">
        <f>IF(AND(LF31=1,PL31=1),0,ABS(BX32/$C$12*($C$14-$C$15)+$C$15) *'Drive Train'!$AA$48 + CT31*(1-'Drive Train'!$AA$48))</f>
        <v>40.281392742437689</v>
      </c>
      <c r="CU32" s="57">
        <f>IF(AND(LG31=1,PM31=1),0,ABS(BY32/$C$12*($C$14-$C$15)+$C$15) *'Drive Train'!$AA$48 + CU31*(1-'Drive Train'!$AA$48))</f>
        <v>32.631696271592205</v>
      </c>
      <c r="CV32" s="57">
        <f>IF(AND(LH31=1,PN31=1),0,ABS(BZ32/$C$12*($C$14-$C$15)+$C$15) *'Drive Train'!$AA$48 + CV31*(1-'Drive Train'!$AA$48))</f>
        <v>30.346653548556951</v>
      </c>
      <c r="CW32" s="57">
        <f>IF(AND(LI31=1,PO31=1),0,ABS(CA32/$C$12*($C$14-$C$15)+$C$15) *'Drive Train'!$AA$48 + CW31*(1-'Drive Train'!$AA$48))</f>
        <v>29.281940480964806</v>
      </c>
      <c r="CX32" s="57">
        <f>IF(AND(LJ31=1,PP31=1),0,ABS(CB32/$C$12*($C$14-$C$15)+$C$15) *'Drive Train'!$AA$48 + CX31*(1-'Drive Train'!$AA$48))</f>
        <v>29.318142614143326</v>
      </c>
      <c r="CY32" s="57">
        <f>IF(AND(LK31=1,PQ31=1),0,ABS(CC32/$C$12*($C$14-$C$15)+$C$15) *'Drive Train'!$AA$48 + CY31*(1-'Drive Train'!$AA$48))</f>
        <v>29.314422242543085</v>
      </c>
      <c r="CZ32" s="57">
        <f>IF(AND(LL31=1,PR31=1),0,ABS(CD32/$C$12*($C$14-$C$15)+$C$15) *'Drive Train'!$AA$48 + CZ31*(1-'Drive Train'!$AA$48))</f>
        <v>29.314166511562245</v>
      </c>
      <c r="DA32" s="57">
        <f>IF(AND(LM31=1,PS31=1),0,ABS(CE32/$C$12*($C$14-$C$15)+$C$15) *'Drive Train'!$AA$48 + DA31*(1-'Drive Train'!$AA$48))</f>
        <v>29.314301054716442</v>
      </c>
      <c r="DB32" s="61">
        <f t="shared" si="115"/>
        <v>0.9600000000000003</v>
      </c>
      <c r="DC32" s="57">
        <f t="shared" si="65"/>
        <v>29.281940480964806</v>
      </c>
      <c r="DD32" s="57">
        <f t="shared" si="66"/>
        <v>50</v>
      </c>
      <c r="DE32" s="57">
        <f t="shared" si="67"/>
        <v>50</v>
      </c>
      <c r="DF32" s="57">
        <f t="shared" si="68"/>
        <v>50</v>
      </c>
      <c r="DG32" s="57">
        <f t="shared" si="69"/>
        <v>43.593499193340335</v>
      </c>
      <c r="DH32" s="57">
        <f t="shared" si="70"/>
        <v>34.966606567719104</v>
      </c>
      <c r="DI32" s="57">
        <f t="shared" si="71"/>
        <v>29.10936182031703</v>
      </c>
      <c r="DJ32" s="57">
        <f t="shared" si="72"/>
        <v>26.701858486177592</v>
      </c>
      <c r="DK32" s="57">
        <f t="shared" si="73"/>
        <v>25.696591188786115</v>
      </c>
      <c r="DL32" s="57">
        <f t="shared" si="74"/>
        <v>25.377766456702066</v>
      </c>
      <c r="DM32" s="57">
        <f t="shared" si="75"/>
        <v>25.299264285342261</v>
      </c>
      <c r="DN32" s="57">
        <f t="shared" si="76"/>
        <v>25</v>
      </c>
      <c r="DO32" s="57">
        <f t="shared" si="77"/>
        <v>30</v>
      </c>
      <c r="DP32" s="57">
        <f t="shared" si="78"/>
        <v>35</v>
      </c>
      <c r="DQ32" s="57">
        <f t="shared" si="79"/>
        <v>32.631696271592205</v>
      </c>
      <c r="DR32" s="57">
        <f t="shared" si="80"/>
        <v>30.346653548556951</v>
      </c>
      <c r="DS32" s="57">
        <f t="shared" si="81"/>
        <v>29.281940480964806</v>
      </c>
      <c r="DT32" s="57">
        <f t="shared" si="82"/>
        <v>29.318142614143326</v>
      </c>
      <c r="DU32" s="57">
        <f t="shared" si="83"/>
        <v>29.314422242543085</v>
      </c>
      <c r="DV32" s="57">
        <f t="shared" si="84"/>
        <v>29.314166511562245</v>
      </c>
      <c r="DW32" s="57">
        <f t="shared" si="85"/>
        <v>29.314301054716442</v>
      </c>
      <c r="DX32" s="61">
        <f t="shared" si="116"/>
        <v>0.9600000000000003</v>
      </c>
      <c r="DY32" s="2">
        <f>IF(OY32=0,($C$23/0.4536*IF(ISNA(MK31),'Drive Train'!$F$16,'Drive Train'!$F$17)*4.448*$C$24/$C$26*$C$25*S$6)*SIGN(BK32),BK32)</f>
        <v>0.89350858180984372</v>
      </c>
      <c r="DZ32" s="2">
        <f>IF(OZ32=0,($C$23/0.4536*IF(ISNA(ML31),'Drive Train'!$F$16,'Drive Train'!$F$17)*4.448*$C$24/$C$26*$C$25*T$6)*SIGN(BL32),BL32)</f>
        <v>3.1911020778922987</v>
      </c>
      <c r="EA32" s="2">
        <f>IF(PA32=0,($C$23/0.4536*IF(ISNA(MM31),'Drive Train'!$F$16,'Drive Train'!$F$17)*4.448*$C$24/$C$26*$C$25*U$6)*SIGN(BM32),BM32)</f>
        <v>2.1014574659290748</v>
      </c>
      <c r="EB32" s="2">
        <f>IF(PB32=0,($C$23/0.4536*IF(ISNA(MN31),'Drive Train'!$F$16,'Drive Train'!$F$17)*4.448*$C$24/$C$26*$C$25*V$6)*SIGN(BN32),BN32)</f>
        <v>1.5665410200562195</v>
      </c>
      <c r="EC32" s="2">
        <f>IF(PC32=0,($C$23/0.4536*IF(ISNA(MO31),'Drive Train'!$F$16,'Drive Train'!$F$17)*4.448*$C$24/$C$26*$C$25*W$6)*SIGN(BO32),BO32)</f>
        <v>1.248692117436117</v>
      </c>
      <c r="ED32" s="2">
        <f>IF(PD32=0,($C$23/0.4536*IF(ISNA(MP31),'Drive Train'!$F$16,'Drive Train'!$F$17)*4.448*$C$24/$C$26*$C$25*X$6)*SIGN(BP32),BP32)</f>
        <v>1.0380693506396637</v>
      </c>
      <c r="EE32" s="2">
        <f>IF(PE32=0,($C$23/0.4536*IF(ISNA(MQ31),'Drive Train'!$F$16,'Drive Train'!$F$17)*4.448*$C$24/$C$26*$C$25*Y$6)*SIGN(BQ32),BQ32)</f>
        <v>0.88824490827929981</v>
      </c>
      <c r="EF32" s="2">
        <f>IF(PF32=0,($C$23/0.4536*IF(ISNA(MR31),'Drive Train'!$F$16,'Drive Train'!$F$17)*4.448*$C$24/$C$26*$C$25*Z$6)*SIGN(BR32),BR32)</f>
        <v>0.77621401894677544</v>
      </c>
      <c r="EG32" s="2">
        <f>IF(PG32=0,($C$23/0.4536*IF(ISNA(MS31),'Drive Train'!$F$16,'Drive Train'!$F$17)*4.448*$C$24/$C$26*$C$25*AA$6)*SIGN(BS32),BS32)</f>
        <v>0.68927804882473664</v>
      </c>
      <c r="EH32" s="2">
        <f>IF(PH32=0,($C$23/0.4536*IF(ISNA(MT31),'Drive Train'!$F$16,'Drive Train'!$F$17)*4.448*$C$24/$C$26*$C$25*AB$6)*SIGN(BT32),BT32)</f>
        <v>0.61985436045389986</v>
      </c>
      <c r="EI32" s="2">
        <f>IF(PI32=0,($C$23/0.4536*IF(ISNA(MU31),'Drive Train'!$F$16,'Drive Train'!$F$17)*4.448*$C$24/$C$26*$C$25*AC$6)*SIGN(BU32),BU32)</f>
        <v>0.56313566080452337</v>
      </c>
      <c r="EJ32" s="2">
        <f>IF(PJ32=0,($C$23/0.4536*IF(ISNA(MV31),'Drive Train'!$F$16,'Drive Train'!$F$17)*4.448*$C$24/$C$26*$C$25*AD$6)*SIGN(BV32),BV32)</f>
        <v>0.89350858180984372</v>
      </c>
      <c r="EK32" s="2">
        <f>IF(PK32=0,($C$23/0.4536*IF(ISNA(MW31),'Drive Train'!$F$16,'Drive Train'!$F$17)*4.448*$C$24/$C$26*$C$25*AE$6)*SIGN(BW32),BW32)</f>
        <v>0.89350858180984372</v>
      </c>
      <c r="EL32" s="2">
        <f>IF(PL32=0,($C$23/0.4536*IF(ISNA(MX31),'Drive Train'!$F$16,'Drive Train'!$F$17)*4.448*$C$24/$C$26*$C$25*AF$6)*SIGN(BX32),BX32)</f>
        <v>0.89350858180984372</v>
      </c>
      <c r="EM32" s="2">
        <f>IF(PM32=0,($C$23/0.4536*IF(ISNA(MY31),'Drive Train'!$F$16,'Drive Train'!$F$17)*4.448*$C$24/$C$26*$C$25*AG$6)*SIGN(BY32),BY32)</f>
        <v>0.89350858180984372</v>
      </c>
      <c r="EN32" s="2">
        <f>IF(PN32=0,($C$23/0.4536*IF(ISNA(MZ31),'Drive Train'!$F$16,'Drive Train'!$F$17)*4.448*$C$24/$C$26*$C$25*AH$6)*SIGN(BZ32),BZ32)</f>
        <v>0.89350858180984372</v>
      </c>
      <c r="EO32" s="2">
        <f>IF(PO32=0,($C$23/0.4536*IF(ISNA(NA31),'Drive Train'!$F$16,'Drive Train'!$F$17)*4.448*$C$24/$C$26*$C$25*AI$6)*SIGN(CA32),CA32)</f>
        <v>0.89350858180984372</v>
      </c>
      <c r="EP32" s="2">
        <f>IF(PP32=0,($C$23/0.4536*IF(ISNA(NB31),'Drive Train'!$F$16,'Drive Train'!$F$17)*4.448*$C$24/$C$26*$C$25*AJ$6)*SIGN(CB32),CB32)</f>
        <v>0.89350858180984372</v>
      </c>
      <c r="EQ32" s="2">
        <f>IF(PQ32=0,($C$23/0.4536*IF(ISNA(NC31),'Drive Train'!$F$16,'Drive Train'!$F$17)*4.448*$C$24/$C$26*$C$25*AK$6)*SIGN(CC32),CC32)</f>
        <v>0.89350858180984372</v>
      </c>
      <c r="ER32" s="2">
        <f>IF(PR32=0,($C$23/0.4536*IF(ISNA(ND31),'Drive Train'!$F$16,'Drive Train'!$F$17)*4.448*$C$24/$C$26*$C$25*AL$6)*SIGN(CD32),CD32)</f>
        <v>0.89350858180984372</v>
      </c>
      <c r="ES32" s="2">
        <f>IF(PS32=0,($C$23/0.4536*IF(ISNA(NE31),'Drive Train'!$F$16,'Drive Train'!$F$17)*4.448*$C$24/$C$26*$C$25*AM$6)*SIGN(CE32),CE32)</f>
        <v>0.89350858180984372</v>
      </c>
      <c r="ET32" s="61">
        <f t="shared" si="87"/>
        <v>0.9600000000000003</v>
      </c>
      <c r="EU32" s="260">
        <f>MAX(MIN(IF(AND(OY31=1,NG32&lt;0),-1,1)*(DC32-$C$15)/($C$14-$C$15)*$C$12-$C$33*LO32/AO$6 -  OY31*$C$33,DY31),MAX(EU$8:EU31)*-1)</f>
        <v>9.6017674618113946E-2</v>
      </c>
      <c r="EV32" s="260">
        <f>MAX(MIN(IF(AND(OZ31=1,NH32&lt;0),-1,1)*(DD32-$C$15)/($C$14-$C$15)*$C$12-$C$33*LP32/AP$6 -  OZ31*$C$33,DZ31),MAX(EV$8:EV31)*-1)</f>
        <v>0.81831606975591398</v>
      </c>
      <c r="EW32" s="260">
        <f>MAX(MIN(IF(AND(PA31=1,NI32&lt;0),-1,1)*(DE32-$C$15)/($C$14-$C$15)*$C$12-$C$33*LQ32/AQ$6 -  PA31*$C$33,EA31),MAX(EW$8:EW31)*-1)</f>
        <v>0.75343300757575693</v>
      </c>
      <c r="EX32" s="260">
        <f>MAX(MIN(IF(AND(PB31=1,NJ32&lt;0),-1,1)*(DF32-$C$15)/($C$14-$C$15)*$C$12-$C$33*LR32/AR$6 -  PB31*$C$33,EB31),MAX(EX$8:EX31)*-1)</f>
        <v>0.67015486885656561</v>
      </c>
      <c r="EY32" s="260">
        <f>MAX(MIN(IF(AND(PC31=1,NK32&lt;0),-1,1)*(DG32-$C$15)/($C$14-$C$15)*$C$12-$C$33*LS32/AS$6 -  PC31*$C$33,EC31),MAX(EY$8:EY31)*-1)</f>
        <v>0.46134265304640182</v>
      </c>
      <c r="EZ32" s="260">
        <f>MAX(MIN(IF(AND(PD31=1,NL32&lt;0),-1,1)*(DH32-$C$15)/($C$14-$C$15)*$C$12-$C$33*LT32/AT$6 -  PD31*$C$33,ED31),MAX(EZ$8:EZ31)*-1)</f>
        <v>0.23650286948330973</v>
      </c>
      <c r="FA32" s="260">
        <f>MAX(MIN(IF(AND(PE31=1,NM32&lt;0),-1,1)*(DI32-$C$15)/($C$14-$C$15)*$C$12-$C$33*LU32/AU$6 -  PE31*$C$33,EE31),MAX(FA$8:FA31)*-1)</f>
        <v>9.183436288218505E-2</v>
      </c>
      <c r="FB32" s="260">
        <f>MAX(MIN(IF(AND(PF31=1,NN32&lt;0),-1,1)*(DJ32-$C$15)/($C$14-$C$15)*$C$12-$C$33*LV32/AV$6 -  PF31*$C$33,EF31),MAX(FB$8:FB31)*-1)</f>
        <v>3.3916711759349683E-2</v>
      </c>
      <c r="FC32" s="260">
        <f>MAX(MIN(IF(AND(PG31=1,NO32&lt;0),-1,1)*(DK32-$C$15)/($C$14-$C$15)*$C$12-$C$33*LW32/AW$6 -  PG31*$C$33,EG31),MAX(FC$8:FC31)*-1)</f>
        <v>9.9063462896745169E-3</v>
      </c>
      <c r="FD32" s="260">
        <f>MAX(MIN(IF(AND(PH31=1,NP32&lt;0),-1,1)*(DL32-$C$15)/($C$14-$C$15)*$C$12-$C$33*LX32/AX$6 -  PH31*$C$33,EH31),MAX(FD$8:FD31)*-1)</f>
        <v>2.2904019070466575E-3</v>
      </c>
      <c r="FE32" s="260">
        <f>MAX(MIN(IF(AND(PI31=1,NQ32&lt;0),-1,1)*(DM32-$C$15)/($C$14-$C$15)*$C$12-$C$33*LY32/AY$6 -  PI31*$C$33,EI31),MAX(FE$8:FE31)*-1)</f>
        <v>4.075957441967426E-4</v>
      </c>
      <c r="FF32" s="260">
        <f>MAX(MIN(IF(AND(PJ31=1,NR32&lt;0),-1,1)*(DN32-$C$15)/($C$14-$C$15)*$C$12-$C$33*LZ32/AZ$6 -  PJ31*$C$33,EJ31),MAX(FF$8:FF31)*-1)</f>
        <v>0.18120656607099939</v>
      </c>
      <c r="FG32" s="260">
        <f>MAX(MIN(IF(AND(PK31=1,NS32&lt;0),-1,1)*(DO32-$C$15)/($C$14-$C$15)*$C$12-$C$33*MA32/BA$6 -  PK31*$C$33,EK31),MAX(FG$8:FG31)*-1)</f>
        <v>0.22192622766759262</v>
      </c>
      <c r="FH32" s="260">
        <f>MAX(MIN(IF(AND(PL31=1,NT32&lt;0),-1,1)*(DP32-$C$15)/($C$14-$C$15)*$C$12-$C$33*MB32/BB$6 -  PL31*$C$33,EL31),MAX(FH$8:FH31)*-1)</f>
        <v>0.26264588926418586</v>
      </c>
      <c r="FI32" s="260">
        <f>MAX(MIN(IF(AND(PM31=1,NU32&lt;0),-1,1)*(DQ32-$C$15)/($C$14-$C$15)*$C$12-$C$33*MC32/BC$6 -  PM31*$C$33,EM31),MAX(FI$8:FI31)*-1)</f>
        <v>0.17854421786679092</v>
      </c>
      <c r="FJ32" s="260">
        <f>MAX(MIN(IF(AND(PN31=1,NV32&lt;0),-1,1)*(DR32-$C$15)/($C$14-$C$15)*$C$12-$C$33*MD32/BD$6 -  PN31*$C$33,EN31),MAX(FJ$8:FJ31)*-1)</f>
        <v>0.122018419048814</v>
      </c>
      <c r="FK32" s="260">
        <f>MAX(MIN(IF(AND(PO31=1,NW32&lt;0),-1,1)*(DS32-$C$15)/($C$14-$C$15)*$C$12-$C$33*ME32/BE$6 -  PO31*$C$33,EO31),MAX(FK$8:FK31)*-1)</f>
        <v>9.6017674618113946E-2</v>
      </c>
      <c r="FL32" s="260">
        <f>MAX(MIN(IF(AND(PP31=1,NX32&lt;0),-1,1)*(DT32-$C$15)/($C$14-$C$15)*$C$12-$C$33*MF32/BF$6 -  PP31*$C$33,EP31),MAX(FL$8:FL31)*-1)</f>
        <v>9.6898524457510071E-2</v>
      </c>
      <c r="FM32" s="260">
        <f>MAX(MIN(IF(AND(PQ31=1,NY32&lt;0),-1,1)*(DU32-$C$15)/($C$14-$C$15)*$C$12-$C$33*MG32/BG$6 -  PQ31*$C$33,EQ31),MAX(FM$8:FM31)*-1)</f>
        <v>9.6807990709635194E-2</v>
      </c>
      <c r="FN32" s="260">
        <f>MAX(MIN(IF(AND(PR31=1,NZ32&lt;0),-1,1)*(DV32-$C$15)/($C$14-$C$15)*$C$12-$C$33*MH32/BH$6 -  PR31*$C$33,ER31),MAX(FN$8:FN31)*-1)</f>
        <v>9.6801767686490736E-2</v>
      </c>
      <c r="FO32" s="260">
        <f>MAX(MIN(IF(AND(PS31=1,OA32&lt;0),-1,1)*(DW32-$C$15)/($C$14-$C$15)*$C$12-$C$33*MI32/BI$6 -  PS31*$C$33,ES31),MAX(FO$8:FO31)*-1)</f>
        <v>9.6805041692639315E-2</v>
      </c>
      <c r="FP32" s="61">
        <f t="shared" si="117"/>
        <v>0.9600000000000003</v>
      </c>
      <c r="FQ32" s="261">
        <f>IF(AND(KS32=1,OY32=1),0,MIN((ABS(($C$14-$C$15)*EU32/$C$12/$C$25)+$C$15)/$C$25,DC32))</f>
        <v>11.819152591364466</v>
      </c>
      <c r="FR32" s="261">
        <f>IF(AND(KT32=1,OZ32=1),0,MIN((ABS(($C$14-$C$15)*EV32/$C$12/$C$25)+$C$15)/$C$25,DD32))</f>
        <v>50</v>
      </c>
      <c r="FS32" s="261">
        <f>IF(AND(KU32=1,PA32=1),0,MIN((ABS(($C$14-$C$15)*EW32/$C$12/$C$25)+$C$15)/$C$25,DE32))</f>
        <v>50</v>
      </c>
      <c r="FT32" s="261">
        <f>IF(AND(KV32=1,PB32=1),0,MIN((ABS(($C$14-$C$15)*EX32/$C$12/$C$25)+$C$15)/$C$25,DF32))</f>
        <v>50</v>
      </c>
      <c r="FU32" s="261">
        <f>IF(AND(KW32=1,PC32=1),0,MIN((ABS(($C$14-$C$15)*EY32/$C$12/$C$25)+$C$15)/$C$25,DG32))</f>
        <v>43.547439943561777</v>
      </c>
      <c r="FV32" s="261">
        <f>IF(AND(KX32=1,PD32=1),0,MIN((ABS(($C$14-$C$15)*EZ32/$C$12/$C$25)+$C$15)/$C$25,DH32))</f>
        <v>24.020219845481421</v>
      </c>
      <c r="FW32" s="261">
        <f>IF(AND(KY32=1,PE32=1),0,MIN((ABS(($C$14-$C$15)*FA32/$C$12/$C$25)+$C$15)/$C$25,DI32))</f>
        <v>11.455834108701705</v>
      </c>
      <c r="FX32" s="261">
        <f>IF(AND(KZ32=1,PF32=1),0,MIN((ABS(($C$14-$C$15)*FB32/$C$12/$C$25)+$C$15)/$C$25,DJ32))</f>
        <v>6.4257157590188241</v>
      </c>
      <c r="FY32" s="261">
        <f>IF(AND(LA32=1,PG32=1),0,MIN((ABS(($C$14-$C$15)*FC32/$C$12/$C$25)+$C$15)/$C$25,DK32))</f>
        <v>4.340427809832863</v>
      </c>
      <c r="FZ32" s="261">
        <f>IF(AND(LB32=1,PH32=1),0,MIN((ABS(($C$14-$C$15)*FD32/$C$12/$C$25)+$C$15)/$C$25,DL32))</f>
        <v>3.6789869391046572</v>
      </c>
      <c r="GA32" s="261">
        <f>IF(AND(LC32=1,PI32=1),0,MIN((ABS(($C$14-$C$15)*FE32/$C$12/$C$25)+$C$15)/$C$25,DM32))</f>
        <v>3.5154661877440532</v>
      </c>
      <c r="GB32" s="261">
        <f>IF(AND(LD32=1,PJ32=1),0,MIN((ABS(($C$14-$C$15)*FF32/$C$12/$C$25)+$C$15)/$C$25,DN32))</f>
        <v>19.217764202486112</v>
      </c>
      <c r="GC32" s="261">
        <f>IF(AND(LE32=1,PK32=1),0,MIN((ABS(($C$14-$C$15)*FG32/$C$12/$C$25)+$C$15)/$C$25,DO32))</f>
        <v>22.754245966145618</v>
      </c>
      <c r="GD32" s="261">
        <f>IF(AND(LF32=1,PL32=1),0,MIN((ABS(($C$14-$C$15)*FH32/$C$12/$C$25)+$C$15)/$C$25,DP32))</f>
        <v>26.290727729805131</v>
      </c>
      <c r="GE32" s="261">
        <f>IF(AND(LG32=1,PM32=1),0,MIN((ABS(($C$14-$C$15)*FI32/$C$12/$C$25)+$C$15)/$C$25,DQ32))</f>
        <v>18.986540623911907</v>
      </c>
      <c r="GF32" s="261">
        <f>IF(AND(LH32=1,PN32=1),0,MIN((ABS(($C$14-$C$15)*FJ32/$C$12/$C$25)+$C$15)/$C$25,DR32))</f>
        <v>14.077303934361758</v>
      </c>
      <c r="GG32" s="261">
        <f>IF(AND(LI32=1,PO32=1),0,MIN((ABS(($C$14-$C$15)*FK32/$C$12/$C$25)+$C$15)/$C$25,DS32))</f>
        <v>11.819152591364466</v>
      </c>
      <c r="GH32" s="261">
        <f>IF(AND(LJ32=1,PP32=1),0,MIN((ABS(($C$14-$C$15)*FL32/$C$12/$C$25)+$C$15)/$C$25,DT32))</f>
        <v>11.895653948974161</v>
      </c>
      <c r="GI32" s="261">
        <f>IF(AND(LK32=1,PQ32=1),0,MIN((ABS(($C$14-$C$15)*FM32/$C$12/$C$25)+$C$15)/$C$25,DU32))</f>
        <v>11.887791139319033</v>
      </c>
      <c r="GJ32" s="261">
        <f>IF(AND(LL32=1,PR32=1),0,MIN((ABS(($C$14-$C$15)*FN32/$C$12/$C$25)+$C$15)/$C$25,DV32))</f>
        <v>11.887250672944749</v>
      </c>
      <c r="GK32" s="261">
        <f>IF(AND(LM32=1,PS32=1),0,MIN((ABS(($C$14-$C$15)*FO32/$C$12/$C$25)+$C$15)/$C$25,DW32))</f>
        <v>11.88753501870266</v>
      </c>
      <c r="GL32" s="61">
        <f t="shared" si="118"/>
        <v>0.9600000000000003</v>
      </c>
      <c r="GM32" s="57">
        <f>IF(AND(KS31=1,OY31=1),0,EU32*$C$26/S$6/$C$24/$C$23*3.39*$C$25)</f>
        <v>2.2298528142188916</v>
      </c>
      <c r="GN32" s="57">
        <f>IF(AND(KT31=1,OZ31=1),0,EV32*$C$26/T$6/$C$24/$C$23*3.39*$C$25)</f>
        <v>5.3211331302333811</v>
      </c>
      <c r="GO32" s="57">
        <f>IF(AND(KU31=1,PA31=1),0,EW32*$C$26/U$6/$C$24/$C$23*3.39*$C$25)</f>
        <v>7.439569068363876</v>
      </c>
      <c r="GP32" s="57">
        <f>IF(AND(KV31=1,PB31=1),0,EX32*$C$26/V$6/$C$24/$C$23*3.39*$C$25)</f>
        <v>8.876814562517767</v>
      </c>
      <c r="GQ32" s="57">
        <f>IF(AND(KW31=1,PC31=1),0,EY32*$C$26/W$6/$C$24/$C$23*3.39*$C$25)</f>
        <v>7.6664089183488642</v>
      </c>
      <c r="GR32" s="57">
        <f>IF(AND(KX31=1,PD31=1),0,EZ32*$C$26/X$6/$C$24/$C$23*3.39*$C$25)</f>
        <v>4.7275244931630755</v>
      </c>
      <c r="GS32" s="57">
        <f>IF(AND(KY31=1,PE31=1),0,FA32*$C$26/Y$6/$C$24/$C$23*3.39*$C$25)</f>
        <v>2.1453405045915015</v>
      </c>
      <c r="GT32" s="57">
        <f>IF(AND(KZ31=1,PF31=1),0,FB32*$C$26/Z$6/$C$24/$C$23*3.39*$C$25)</f>
        <v>0.90668410076263795</v>
      </c>
      <c r="GU32" s="57">
        <f>IF(AND(LA31=1,PG31=1),0,FC32*$C$26/AA$6/$C$24/$C$23*3.39*$C$25)</f>
        <v>0.29822414290176918</v>
      </c>
      <c r="GV32" s="57">
        <f>IF(AND(LB31=1,PH31=1),0,FD32*$C$26/AB$6/$C$24/$C$23*3.39*$C$25)</f>
        <v>7.6673586378841863E-2</v>
      </c>
      <c r="GW32" s="57">
        <f>IF(AND(LC31=1,PI31=1),0,FE32*$C$26/AC$6/$C$24/$C$23*3.39*$C$25)</f>
        <v>1.5018977007333224E-2</v>
      </c>
      <c r="GX32" s="57">
        <f>IF(AND(LD31=1,PJ31=1),0,FF32*$C$26/AD$6/$C$24/$C$23*3.39*$C$25)</f>
        <v>4.208224922290837</v>
      </c>
      <c r="GY32" s="57">
        <f>IF(AND(LE31=1,PK31=1),0,FG32*$C$26/AE$6/$C$24/$C$23*3.39*$C$25)</f>
        <v>5.1538721936534673</v>
      </c>
      <c r="GZ32" s="57">
        <f>IF(AND(LF31=1,PL31=1),0,FH32*$C$26/AF$6/$C$24/$C$23*3.39*$C$25)</f>
        <v>6.0995194650160975</v>
      </c>
      <c r="HA32" s="57">
        <f>IF(AND(LG31=1,PM31=1),0,FI32*$C$26/AG$6/$C$24/$C$23*3.39*$C$25)</f>
        <v>4.1463962573164315</v>
      </c>
      <c r="HB32" s="57">
        <f>IF(AND(LH31=1,PN31=1),0,FJ32*$C$26/AH$6/$C$24/$C$23*3.39*$C$25)</f>
        <v>2.8336774055889165</v>
      </c>
      <c r="HC32" s="57">
        <f>IF(AND(LI31=1,PO31=1),0,FK32*$C$26/AI$6/$C$24/$C$23*3.39*$C$25)</f>
        <v>2.2298528142188916</v>
      </c>
      <c r="HD32" s="57">
        <f>IF(AND(LJ31=1,PP31=1),0,FL32*$C$26/AJ$6/$C$24/$C$23*3.39*$C$25)</f>
        <v>2.250309105220456</v>
      </c>
      <c r="HE32" s="57">
        <f>IF(AND(LK31=1,PQ31=1),0,FM32*$C$26/AK$6/$C$24/$C$23*3.39*$C$25)</f>
        <v>2.2482066075992266</v>
      </c>
      <c r="HF32" s="57">
        <f>IF(AND(LL31=1,PR31=1),0,FN32*$C$26/AL$6/$C$24/$C$23*3.39*$C$25)</f>
        <v>2.2480620881060518</v>
      </c>
      <c r="HG32" s="57">
        <f>IF(AND(LM31=1,PS31=1),0,FO32*$C$26/AM$6/$C$24/$C$23*3.39*$C$25)</f>
        <v>2.2481381215223286</v>
      </c>
      <c r="HH32" s="61">
        <f t="shared" si="119"/>
        <v>0.9600000000000003</v>
      </c>
      <c r="HI32" s="57">
        <f t="shared" si="120"/>
        <v>2.2298528142188916</v>
      </c>
      <c r="HJ32" s="57">
        <f t="shared" si="121"/>
        <v>5.3211331302333811</v>
      </c>
      <c r="HK32" s="57">
        <f t="shared" si="122"/>
        <v>7.439569068363876</v>
      </c>
      <c r="HL32" s="57">
        <f t="shared" si="123"/>
        <v>8.876814562517767</v>
      </c>
      <c r="HM32" s="57">
        <f t="shared" si="124"/>
        <v>7.6664089183488642</v>
      </c>
      <c r="HN32" s="57">
        <f t="shared" si="125"/>
        <v>4.7275244931630755</v>
      </c>
      <c r="HO32" s="57">
        <f t="shared" si="126"/>
        <v>2.1453405045915015</v>
      </c>
      <c r="HP32" s="57">
        <f t="shared" si="127"/>
        <v>0.90668410076263795</v>
      </c>
      <c r="HQ32" s="57">
        <f t="shared" si="128"/>
        <v>0.29822414290176918</v>
      </c>
      <c r="HR32" s="57">
        <f t="shared" si="129"/>
        <v>7.6673586378841863E-2</v>
      </c>
      <c r="HS32" s="57">
        <f t="shared" si="130"/>
        <v>1.5018977007333224E-2</v>
      </c>
      <c r="HT32" s="57">
        <f t="shared" si="131"/>
        <v>4.208224922290837</v>
      </c>
      <c r="HU32" s="57">
        <f t="shared" si="132"/>
        <v>5.1538721936534673</v>
      </c>
      <c r="HV32" s="57">
        <f t="shared" si="133"/>
        <v>6.0995194650160975</v>
      </c>
      <c r="HW32" s="57">
        <f t="shared" si="134"/>
        <v>4.1463962573164315</v>
      </c>
      <c r="HX32" s="57">
        <f t="shared" si="135"/>
        <v>2.8336774055889165</v>
      </c>
      <c r="HY32" s="57">
        <f t="shared" si="136"/>
        <v>2.2298528142188916</v>
      </c>
      <c r="HZ32" s="57">
        <f t="shared" si="137"/>
        <v>2.250309105220456</v>
      </c>
      <c r="IA32" s="57">
        <f t="shared" si="138"/>
        <v>2.2482066075992266</v>
      </c>
      <c r="IB32" s="57">
        <f t="shared" si="139"/>
        <v>2.2480620881060518</v>
      </c>
      <c r="IC32" s="57">
        <f t="shared" si="140"/>
        <v>2.2481381215223286</v>
      </c>
      <c r="ID32" s="61">
        <f t="shared" si="141"/>
        <v>0.9600000000000003</v>
      </c>
      <c r="IE32" s="57">
        <f t="shared" si="142"/>
        <v>11.321379814241585</v>
      </c>
      <c r="IF32" s="57">
        <f t="shared" si="143"/>
        <v>8.82</v>
      </c>
      <c r="IG32" s="57">
        <f t="shared" si="144"/>
        <v>8.82</v>
      </c>
      <c r="IH32" s="57">
        <f t="shared" si="145"/>
        <v>8.82</v>
      </c>
      <c r="II32" s="57">
        <f t="shared" si="146"/>
        <v>9.1702419415571388</v>
      </c>
      <c r="IJ32" s="57">
        <f t="shared" si="147"/>
        <v>10.441380334495191</v>
      </c>
      <c r="IK32" s="57">
        <f t="shared" si="148"/>
        <v>11.348582893421186</v>
      </c>
      <c r="IL32" s="57">
        <f t="shared" si="149"/>
        <v>11.733265495310954</v>
      </c>
      <c r="IM32" s="57">
        <f t="shared" si="150"/>
        <v>11.904830978604354</v>
      </c>
      <c r="IN32" s="57">
        <f t="shared" si="151"/>
        <v>11.963684107679873</v>
      </c>
      <c r="IO32" s="57">
        <f t="shared" si="152"/>
        <v>11.979526435904944</v>
      </c>
      <c r="IP32" s="57">
        <f t="shared" si="153"/>
        <v>10.874467244016552</v>
      </c>
      <c r="IQ32" s="57">
        <f t="shared" si="154"/>
        <v>10.625284479590189</v>
      </c>
      <c r="IR32" s="57">
        <f t="shared" si="155"/>
        <v>10.376101715163827</v>
      </c>
      <c r="IS32" s="57">
        <f t="shared" si="156"/>
        <v>10.7666434594331</v>
      </c>
      <c r="IT32" s="57">
        <f t="shared" si="157"/>
        <v>11.145653447971258</v>
      </c>
      <c r="IU32" s="57">
        <f t="shared" si="158"/>
        <v>11.321379814241585</v>
      </c>
      <c r="IV32" s="57">
        <f t="shared" si="159"/>
        <v>11.315402484265059</v>
      </c>
      <c r="IW32" s="57">
        <f t="shared" si="160"/>
        <v>11.316016894106324</v>
      </c>
      <c r="IX32" s="57">
        <f t="shared" si="161"/>
        <v>11.316059127410268</v>
      </c>
      <c r="IY32" s="57">
        <f t="shared" si="162"/>
        <v>11.31603690795975</v>
      </c>
      <c r="IZ32" s="61">
        <f t="shared" si="163"/>
        <v>0.9600000000000003</v>
      </c>
      <c r="JA32" s="261" t="e">
        <f t="shared" si="238"/>
        <v>#N/A</v>
      </c>
      <c r="JB32" s="261">
        <f t="shared" si="239"/>
        <v>6</v>
      </c>
      <c r="JC32" s="261">
        <f t="shared" si="240"/>
        <v>6</v>
      </c>
      <c r="JD32" s="261">
        <f t="shared" si="241"/>
        <v>6</v>
      </c>
      <c r="JE32" s="261" t="e">
        <f t="shared" si="242"/>
        <v>#N/A</v>
      </c>
      <c r="JF32" s="261" t="e">
        <f t="shared" si="243"/>
        <v>#N/A</v>
      </c>
      <c r="JG32" s="261" t="e">
        <f t="shared" si="244"/>
        <v>#N/A</v>
      </c>
      <c r="JH32" s="261" t="e">
        <f t="shared" si="245"/>
        <v>#N/A</v>
      </c>
      <c r="JI32" s="261" t="e">
        <f t="shared" si="246"/>
        <v>#N/A</v>
      </c>
      <c r="JJ32" s="261" t="e">
        <f t="shared" si="247"/>
        <v>#N/A</v>
      </c>
      <c r="JK32" s="261" t="e">
        <f t="shared" si="248"/>
        <v>#N/A</v>
      </c>
      <c r="JL32" s="261">
        <f t="shared" si="249"/>
        <v>6</v>
      </c>
      <c r="JM32" s="261">
        <f t="shared" si="250"/>
        <v>6</v>
      </c>
      <c r="JN32" s="261" t="e">
        <f t="shared" si="251"/>
        <v>#N/A</v>
      </c>
      <c r="JO32" s="261" t="e">
        <f t="shared" si="252"/>
        <v>#N/A</v>
      </c>
      <c r="JP32" s="261" t="e">
        <f t="shared" si="253"/>
        <v>#N/A</v>
      </c>
      <c r="JQ32" s="261" t="e">
        <f t="shared" si="254"/>
        <v>#N/A</v>
      </c>
      <c r="JR32" s="261" t="e">
        <f t="shared" si="255"/>
        <v>#N/A</v>
      </c>
      <c r="JS32" s="261" t="e">
        <f t="shared" si="256"/>
        <v>#N/A</v>
      </c>
      <c r="JT32" s="261" t="e">
        <f t="shared" si="257"/>
        <v>#N/A</v>
      </c>
      <c r="JU32" s="261" t="e">
        <f t="shared" si="258"/>
        <v>#N/A</v>
      </c>
      <c r="JV32" s="61">
        <f t="shared" si="165"/>
        <v>0.9600000000000003</v>
      </c>
      <c r="JW32" s="46">
        <f>IF(HI32&lt;=$C$42,1,0)</f>
        <v>0</v>
      </c>
      <c r="JX32" s="46">
        <f>IF(HJ32&lt;=$C$42,1,0)</f>
        <v>0</v>
      </c>
      <c r="JY32" s="46">
        <f>IF(HK32&lt;=$C$42,1,0)</f>
        <v>0</v>
      </c>
      <c r="JZ32" s="46">
        <f>IF(HL32&lt;=$C$42,1,0)</f>
        <v>0</v>
      </c>
      <c r="KA32" s="46">
        <f>IF(HM32&lt;=$C$42,1,0)</f>
        <v>0</v>
      </c>
      <c r="KB32" s="46">
        <f>IF(HN32&lt;=$C$42,1,0)</f>
        <v>0</v>
      </c>
      <c r="KC32" s="46">
        <f>IF(HO32&lt;=$C$42,1,0)</f>
        <v>0</v>
      </c>
      <c r="KD32" s="46">
        <f>IF(HP32&lt;=$C$42,1,0)</f>
        <v>0</v>
      </c>
      <c r="KE32" s="46">
        <f>IF(HQ32&lt;=$C$42,1,0)</f>
        <v>0</v>
      </c>
      <c r="KF32" s="46">
        <f>IF(HR32&lt;=$C$42,1,0)</f>
        <v>1</v>
      </c>
      <c r="KG32" s="46">
        <f>IF(HS32&lt;=$C$42,1,0)</f>
        <v>1</v>
      </c>
      <c r="KH32" s="46">
        <f>IF(HT32&lt;=$C$42,1,0)</f>
        <v>0</v>
      </c>
      <c r="KI32" s="46">
        <f>IF(HU32&lt;=$C$42,1,0)</f>
        <v>0</v>
      </c>
      <c r="KJ32" s="46">
        <f>IF(HV32&lt;=$C$42,1,0)</f>
        <v>0</v>
      </c>
      <c r="KK32" s="46">
        <f>IF(HW32&lt;=$C$42,1,0)</f>
        <v>0</v>
      </c>
      <c r="KL32" s="46">
        <f>IF(HX32&lt;=$C$42,1,0)</f>
        <v>0</v>
      </c>
      <c r="KM32" s="46">
        <f>IF(HY32&lt;=$C$42,1,0)</f>
        <v>0</v>
      </c>
      <c r="KN32" s="46">
        <f>IF(HZ32&lt;=$C$42,1,0)</f>
        <v>0</v>
      </c>
      <c r="KO32" s="46">
        <f>IF(IA32&lt;=$C$42,1,0)</f>
        <v>0</v>
      </c>
      <c r="KP32" s="46">
        <f>IF(IB32&lt;=$C$42,1,0)</f>
        <v>0</v>
      </c>
      <c r="KQ32" s="46">
        <f>IF(IC32&lt;=$C$42,1,0)</f>
        <v>0</v>
      </c>
      <c r="KR32" s="61">
        <f t="shared" si="166"/>
        <v>0.9600000000000003</v>
      </c>
      <c r="KS32" s="1">
        <f>IF(OR(KS31=1,AND(OY32=1,LO32&lt;=$C$43)),1,0)</f>
        <v>0</v>
      </c>
      <c r="KT32" s="1">
        <f>IF(OR(KT31=1,AND(OZ32=1,LP32&lt;=$C$43)),1,0)</f>
        <v>0</v>
      </c>
      <c r="KU32" s="1">
        <f>IF(OR(KU31=1,AND(PA32=1,LQ32&lt;=$C$43)),1,0)</f>
        <v>0</v>
      </c>
      <c r="KV32" s="1">
        <f>IF(OR(KV31=1,AND(PB32=1,LR32&lt;=$C$43)),1,0)</f>
        <v>0</v>
      </c>
      <c r="KW32" s="1">
        <f>IF(OR(KW31=1,AND(PC32=1,LS32&lt;=$C$43)),1,0)</f>
        <v>0</v>
      </c>
      <c r="KX32" s="1">
        <f>IF(OR(KX31=1,AND(PD32=1,LT32&lt;=$C$43)),1,0)</f>
        <v>0</v>
      </c>
      <c r="KY32" s="1">
        <f>IF(OR(KY31=1,AND(PE32=1,LU32&lt;=$C$43)),1,0)</f>
        <v>0</v>
      </c>
      <c r="KZ32" s="1">
        <f>IF(OR(KZ31=1,AND(PF32=1,LV32&lt;=$C$43)),1,0)</f>
        <v>0</v>
      </c>
      <c r="LA32" s="1">
        <f>IF(OR(LA31=1,AND(PG32=1,LW32&lt;=$C$43)),1,0)</f>
        <v>0</v>
      </c>
      <c r="LB32" s="1">
        <f>IF(OR(LB31=1,AND(PH32=1,LX32&lt;=$C$43)),1,0)</f>
        <v>0</v>
      </c>
      <c r="LC32" s="1">
        <f>IF(OR(LC31=1,AND(PI32=1,LY32&lt;=$C$43)),1,0)</f>
        <v>0</v>
      </c>
      <c r="LD32" s="1">
        <f>IF(OR(LD31=1,AND(PJ32=1,LZ32&lt;=$C$43)),1,0)</f>
        <v>0</v>
      </c>
      <c r="LE32" s="1">
        <f>IF(OR(LE31=1,AND(PK32=1,MA32&lt;=$C$43)),1,0)</f>
        <v>0</v>
      </c>
      <c r="LF32" s="1">
        <f>IF(OR(LF31=1,AND(PL32=1,MB32&lt;=$C$43)),1,0)</f>
        <v>0</v>
      </c>
      <c r="LG32" s="1">
        <f>IF(OR(LG31=1,AND(PM32=1,MC32&lt;=$C$43)),1,0)</f>
        <v>0</v>
      </c>
      <c r="LH32" s="1">
        <f>IF(OR(LH31=1,AND(PN32=1,MD32&lt;=$C$43)),1,0)</f>
        <v>0</v>
      </c>
      <c r="LI32" s="1">
        <f>IF(OR(LI31=1,AND(PO32=1,ME32&lt;=$C$43)),1,0)</f>
        <v>0</v>
      </c>
      <c r="LJ32" s="1">
        <f>IF(OR(LJ31=1,AND(PP32=1,MF32&lt;=$C$43)),1,0)</f>
        <v>0</v>
      </c>
      <c r="LK32" s="1">
        <f>IF(OR(LK31=1,AND(PQ32=1,MG32&lt;=$C$43)),1,0)</f>
        <v>0</v>
      </c>
      <c r="LL32" s="1">
        <f>IF(OR(LL31=1,AND(PR32=1,MH32&lt;=$C$43)),1,0)</f>
        <v>0</v>
      </c>
      <c r="LM32" s="1">
        <f>IF(OR(LM31=1,AND(PS32=1,MI32&lt;=$C$43)),1,0)</f>
        <v>0</v>
      </c>
      <c r="LN32" s="61">
        <f t="shared" si="167"/>
        <v>0.9600000000000003</v>
      </c>
      <c r="LO32" s="57">
        <f t="shared" si="168"/>
        <v>10.464429066228144</v>
      </c>
      <c r="LP32" s="57">
        <f t="shared" si="169"/>
        <v>5.0600171355953831</v>
      </c>
      <c r="LQ32" s="57">
        <f t="shared" si="170"/>
        <v>7.3913733727955364</v>
      </c>
      <c r="LR32" s="57">
        <f t="shared" si="171"/>
        <v>9.3937409004622836</v>
      </c>
      <c r="LS32" s="57">
        <f t="shared" si="172"/>
        <v>10.857163972153181</v>
      </c>
      <c r="LT32" s="57">
        <f t="shared" si="173"/>
        <v>11.05648337005923</v>
      </c>
      <c r="LU32" s="57">
        <f t="shared" si="174"/>
        <v>10.429224751249963</v>
      </c>
      <c r="LV32" s="57">
        <f t="shared" si="175"/>
        <v>9.4259965619196056</v>
      </c>
      <c r="LW32" s="57">
        <f t="shared" si="176"/>
        <v>8.4824740826333347</v>
      </c>
      <c r="LX32" s="57">
        <f t="shared" si="177"/>
        <v>7.6601393553614399</v>
      </c>
      <c r="LY32" s="57">
        <f t="shared" si="178"/>
        <v>6.9665002467917665</v>
      </c>
      <c r="LZ32" s="57">
        <f t="shared" si="179"/>
        <v>6.0974000640933257</v>
      </c>
      <c r="MA32" s="57">
        <f t="shared" si="180"/>
        <v>7.4675715353171936</v>
      </c>
      <c r="MB32" s="57">
        <f t="shared" si="181"/>
        <v>8.8377430065410607</v>
      </c>
      <c r="MC32" s="57">
        <f t="shared" si="182"/>
        <v>9.9128169002450601</v>
      </c>
      <c r="MD32" s="57">
        <f t="shared" si="183"/>
        <v>10.295222268014863</v>
      </c>
      <c r="ME32" s="57">
        <f t="shared" si="184"/>
        <v>10.464429066228144</v>
      </c>
      <c r="MF32" s="57">
        <f t="shared" si="185"/>
        <v>10.458761429831075</v>
      </c>
      <c r="MG32" s="57">
        <f t="shared" si="186"/>
        <v>10.459344186845268</v>
      </c>
      <c r="MH32" s="57">
        <f t="shared" si="187"/>
        <v>10.459384242081324</v>
      </c>
      <c r="MI32" s="57">
        <f t="shared" si="188"/>
        <v>10.459363168575726</v>
      </c>
      <c r="MJ32" s="61">
        <f t="shared" si="189"/>
        <v>0.9600000000000003</v>
      </c>
      <c r="MK32" s="57" t="e">
        <f t="shared" si="259"/>
        <v>#N/A</v>
      </c>
      <c r="ML32" s="57" t="e">
        <f t="shared" si="260"/>
        <v>#N/A</v>
      </c>
      <c r="MM32" s="57" t="e">
        <f t="shared" si="261"/>
        <v>#N/A</v>
      </c>
      <c r="MN32" s="57" t="e">
        <f t="shared" si="262"/>
        <v>#N/A</v>
      </c>
      <c r="MO32" s="57" t="e">
        <f t="shared" si="263"/>
        <v>#N/A</v>
      </c>
      <c r="MP32" s="57" t="e">
        <f t="shared" si="264"/>
        <v>#N/A</v>
      </c>
      <c r="MQ32" s="57" t="e">
        <f t="shared" si="265"/>
        <v>#N/A</v>
      </c>
      <c r="MR32" s="57" t="e">
        <f t="shared" si="266"/>
        <v>#N/A</v>
      </c>
      <c r="MS32" s="57" t="e">
        <f t="shared" si="267"/>
        <v>#N/A</v>
      </c>
      <c r="MT32" s="57" t="e">
        <f t="shared" si="268"/>
        <v>#N/A</v>
      </c>
      <c r="MU32" s="57" t="e">
        <f t="shared" si="269"/>
        <v>#N/A</v>
      </c>
      <c r="MV32" s="57" t="e">
        <f t="shared" si="270"/>
        <v>#N/A</v>
      </c>
      <c r="MW32" s="57" t="e">
        <f t="shared" si="271"/>
        <v>#N/A</v>
      </c>
      <c r="MX32" s="57" t="e">
        <f t="shared" si="272"/>
        <v>#N/A</v>
      </c>
      <c r="MY32" s="57" t="e">
        <f t="shared" si="273"/>
        <v>#N/A</v>
      </c>
      <c r="MZ32" s="57" t="e">
        <f t="shared" si="274"/>
        <v>#N/A</v>
      </c>
      <c r="NA32" s="57" t="e">
        <f t="shared" si="275"/>
        <v>#N/A</v>
      </c>
      <c r="NB32" s="57" t="e">
        <f t="shared" si="276"/>
        <v>#N/A</v>
      </c>
      <c r="NC32" s="57" t="e">
        <f t="shared" si="277"/>
        <v>#N/A</v>
      </c>
      <c r="ND32" s="57" t="e">
        <f t="shared" si="278"/>
        <v>#N/A</v>
      </c>
      <c r="NE32" s="57" t="e">
        <f t="shared" si="279"/>
        <v>#N/A</v>
      </c>
      <c r="NF32" s="61">
        <f t="shared" si="211"/>
        <v>0.9600000000000003</v>
      </c>
      <c r="NG32" s="261">
        <f>IF(OY31=0,MIN('Drive Train'!$F$35-FQ31*$C$26*'Drive Train'!$F$38,NG31+$C$41)-$C$7,IF(LO31-1&lt;=0,0,IF($C$39=Motors!$C$29,MAX(MAX(NG$8:NG31)*-1,NG31-$C$41),MAX(0,MAX(NG$8:NG31)*-1,NG31-$C$41))))</f>
        <v>11.321379814241585</v>
      </c>
      <c r="NH32" s="261">
        <f>IF(OZ31=0,MIN('Drive Train'!$F$35-FR31*$C$26*'Drive Train'!$F$38,NH31+$C$41)-$C$7,IF(LP31-1&lt;=0,0,IF($C$39=Motors!$C$29,MAX(MAX(NH$8:NH31)*-1,NH31-$C$41),MAX(0,MAX(NH$8:NH31)*-1,NH31-$C$41))))</f>
        <v>8.82</v>
      </c>
      <c r="NI32" s="261">
        <f>IF(PA31=0,MIN('Drive Train'!$F$35-FS31*$C$26*'Drive Train'!$F$38,NI31+$C$41)-$C$7,IF(LQ31-1&lt;=0,0,IF($C$39=Motors!$C$29,MAX(MAX(NI$8:NI31)*-1,NI31-$C$41),MAX(0,MAX(NI$8:NI31)*-1,NI31-$C$41))))</f>
        <v>8.82</v>
      </c>
      <c r="NJ32" s="261">
        <f>IF(PB31=0,MIN('Drive Train'!$F$35-FT31*$C$26*'Drive Train'!$F$38,NJ31+$C$41)-$C$7,IF(LR31-1&lt;=0,0,IF($C$39=Motors!$C$29,MAX(MAX(NJ$8:NJ31)*-1,NJ31-$C$41),MAX(0,MAX(NJ$8:NJ31)*-1,NJ31-$C$41))))</f>
        <v>8.82</v>
      </c>
      <c r="NK32" s="261">
        <f>IF(PC31=0,MIN('Drive Train'!$F$35-FU31*$C$26*'Drive Train'!$F$38,NK31+$C$41)-$C$7,IF(LS31-1&lt;=0,0,IF($C$39=Motors!$C$29,MAX(MAX(NK$8:NK31)*-1,NK31-$C$41),MAX(0,MAX(NK$8:NK31)*-1,NK31-$C$41))))</f>
        <v>9.1702419415571388</v>
      </c>
      <c r="NL32" s="261">
        <f>IF(PD31=0,MIN('Drive Train'!$F$35-FV31*$C$26*'Drive Train'!$F$38,NL31+$C$41)-$C$7,IF(LT31-1&lt;=0,0,IF($C$39=Motors!$C$29,MAX(MAX(NL$8:NL31)*-1,NL31-$C$41),MAX(0,MAX(NL$8:NL31)*-1,NL31-$C$41))))</f>
        <v>10.441380334495191</v>
      </c>
      <c r="NM32" s="261">
        <f>IF(PE31=0,MIN('Drive Train'!$F$35-FW31*$C$26*'Drive Train'!$F$38,NM31+$C$41)-$C$7,IF(LU31-1&lt;=0,0,IF($C$39=Motors!$C$29,MAX(MAX(NM$8:NM31)*-1,NM31-$C$41),MAX(0,MAX(NM$8:NM31)*-1,NM31-$C$41))))</f>
        <v>11.348582893421186</v>
      </c>
      <c r="NN32" s="261">
        <f>IF(PF31=0,MIN('Drive Train'!$F$35-FX31*$C$26*'Drive Train'!$F$38,NN31+$C$41)-$C$7,IF(LV31-1&lt;=0,0,IF($C$39=Motors!$C$29,MAX(MAX(NN$8:NN31)*-1,NN31-$C$41),MAX(0,MAX(NN$8:NN31)*-1,NN31-$C$41))))</f>
        <v>11.733265495310954</v>
      </c>
      <c r="NO32" s="261">
        <f>IF(PG31=0,MIN('Drive Train'!$F$35-FY31*$C$26*'Drive Train'!$F$38,NO31+$C$41)-$C$7,IF(LW31-1&lt;=0,0,IF($C$39=Motors!$C$29,MAX(MAX(NO$8:NO31)*-1,NO31-$C$41),MAX(0,MAX(NO$8:NO31)*-1,NO31-$C$41))))</f>
        <v>11.904830978604354</v>
      </c>
      <c r="NP32" s="261">
        <f>IF(PH31=0,MIN('Drive Train'!$F$35-FZ31*$C$26*'Drive Train'!$F$38,NP31+$C$41)-$C$7,IF(LX31-1&lt;=0,0,IF($C$39=Motors!$C$29,MAX(MAX(NP$8:NP31)*-1,NP31-$C$41),MAX(0,MAX(NP$8:NP31)*-1,NP31-$C$41))))</f>
        <v>11.963684107679873</v>
      </c>
      <c r="NQ32" s="261">
        <f>IF(PI31=0,MIN('Drive Train'!$F$35-GA31*$C$26*'Drive Train'!$F$38,NQ31+$C$41)-$C$7,IF(LY31-1&lt;=0,0,IF($C$39=Motors!$C$29,MAX(MAX(NQ$8:NQ31)*-1,NQ31-$C$41),MAX(0,MAX(NQ$8:NQ31)*-1,NQ31-$C$41))))</f>
        <v>11.979526435904944</v>
      </c>
      <c r="NR32" s="261">
        <f>IF(PJ31=0,MIN('Drive Train'!$F$35-GB31*$C$26*'Drive Train'!$F$38,NR31+$C$41)-$C$7,IF(LZ31-1&lt;=0,0,IF($C$39=Motors!$C$29,MAX(MAX(NR$8:NR31)*-1,NR31-$C$41),MAX(0,MAX(NR$8:NR31)*-1,NR31-$C$41))))</f>
        <v>10.874467244016552</v>
      </c>
      <c r="NS32" s="261">
        <f>IF(PK31=0,MIN('Drive Train'!$F$35-GC31*$C$26*'Drive Train'!$F$38,NS31+$C$41)-$C$7,IF(MA31-1&lt;=0,0,IF($C$39=Motors!$C$29,MAX(MAX(NS$8:NS31)*-1,NS31-$C$41),MAX(0,MAX(NS$8:NS31)*-1,NS31-$C$41))))</f>
        <v>10.625284479590189</v>
      </c>
      <c r="NT32" s="261">
        <f>IF(PL31=0,MIN('Drive Train'!$F$35-GD31*$C$26*'Drive Train'!$F$38,NT31+$C$41)-$C$7,IF(MB31-1&lt;=0,0,IF($C$39=Motors!$C$29,MAX(MAX(NT$8:NT31)*-1,NT31-$C$41),MAX(0,MAX(NT$8:NT31)*-1,NT31-$C$41))))</f>
        <v>10.376101715163827</v>
      </c>
      <c r="NU32" s="261">
        <f>IF(PM31=0,MIN('Drive Train'!$F$35-GE31*$C$26*'Drive Train'!$F$38,NU31+$C$41)-$C$7,IF(MC31-1&lt;=0,0,IF($C$39=Motors!$C$29,MAX(MAX(NU$8:NU31)*-1,NU31-$C$41),MAX(0,MAX(NU$8:NU31)*-1,NU31-$C$41))))</f>
        <v>10.7666434594331</v>
      </c>
      <c r="NV32" s="261">
        <f>IF(PN31=0,MIN('Drive Train'!$F$35-GF31*$C$26*'Drive Train'!$F$38,NV31+$C$41)-$C$7,IF(MD31-1&lt;=0,0,IF($C$39=Motors!$C$29,MAX(MAX(NV$8:NV31)*-1,NV31-$C$41),MAX(0,MAX(NV$8:NV31)*-1,NV31-$C$41))))</f>
        <v>11.145653447971258</v>
      </c>
      <c r="NW32" s="261">
        <f>IF(PO31=0,MIN('Drive Train'!$F$35-GG31*$C$26*'Drive Train'!$F$38,NW31+$C$41)-$C$7,IF(ME31-1&lt;=0,0,IF($C$39=Motors!$C$29,MAX(MAX(NW$8:NW31)*-1,NW31-$C$41),MAX(0,MAX(NW$8:NW31)*-1,NW31-$C$41))))</f>
        <v>11.321379814241585</v>
      </c>
      <c r="NX32" s="261">
        <f>IF(PP31=0,MIN('Drive Train'!$F$35-GH31*$C$26*'Drive Train'!$F$38,NX31+$C$41)-$C$7,IF(MF31-1&lt;=0,0,IF($C$39=Motors!$C$29,MAX(MAX(NX$8:NX31)*-1,NX31-$C$41),MAX(0,MAX(NX$8:NX31)*-1,NX31-$C$41))))</f>
        <v>11.315402484265059</v>
      </c>
      <c r="NY32" s="261">
        <f>IF(PQ31=0,MIN('Drive Train'!$F$35-GI31*$C$26*'Drive Train'!$F$38,NY31+$C$41)-$C$7,IF(MG31-1&lt;=0,0,IF($C$39=Motors!$C$29,MAX(MAX(NY$8:NY31)*-1,NY31-$C$41),MAX(0,MAX(NY$8:NY31)*-1,NY31-$C$41))))</f>
        <v>11.316016894106324</v>
      </c>
      <c r="NZ32" s="261">
        <f>IF(PR31=0,MIN('Drive Train'!$F$35-GJ31*$C$26*'Drive Train'!$F$38,NZ31+$C$41)-$C$7,IF(MH31-1&lt;=0,0,IF($C$39=Motors!$C$29,MAX(MAX(NZ$8:NZ31)*-1,NZ31-$C$41),MAX(0,MAX(NZ$8:NZ31)*-1,NZ31-$C$41))))</f>
        <v>11.316059127410268</v>
      </c>
      <c r="OA32" s="261">
        <f>IF(PS31=0,MIN('Drive Train'!$F$35-GK31*$C$26*'Drive Train'!$F$38,OA31+$C$41)-$C$7,IF(MI31-1&lt;=0,0,IF($C$39=Motors!$C$29,MAX(MAX(OA$8:OA31)*-1,OA31-$C$41),MAX(0,MAX(OA$8:OA31)*-1,OA31-$C$41))))</f>
        <v>11.31603690795975</v>
      </c>
      <c r="OB32" s="61">
        <f t="shared" si="212"/>
        <v>0.9600000000000003</v>
      </c>
      <c r="OC32" s="261">
        <f>'Drive Train'!$F$35-FQ32*$C$26*'Drive Train'!$F$38</f>
        <v>11.596297623787217</v>
      </c>
      <c r="OD32" s="261">
        <f>'Drive Train'!$F$35-FR32*$C$26*'Drive Train'!$F$38</f>
        <v>9</v>
      </c>
      <c r="OE32" s="261">
        <f>'Drive Train'!$F$35-FS32*$C$26*'Drive Train'!$F$38</f>
        <v>9</v>
      </c>
      <c r="OF32" s="261">
        <f>'Drive Train'!$F$35-FT32*$C$26*'Drive Train'!$F$38</f>
        <v>9</v>
      </c>
      <c r="OG32" s="261">
        <f>'Drive Train'!$F$35-FU32*$C$26*'Drive Train'!$F$38</f>
        <v>9.4387740838377994</v>
      </c>
      <c r="OH32" s="261">
        <f>'Drive Train'!$F$35-FV32*$C$26*'Drive Train'!$F$38</f>
        <v>10.766625050507264</v>
      </c>
      <c r="OI32" s="261">
        <f>'Drive Train'!$F$35-FW32*$C$26*'Drive Train'!$F$38</f>
        <v>11.621003280608285</v>
      </c>
      <c r="OJ32" s="261">
        <f>'Drive Train'!$F$35-FX32*$C$26*'Drive Train'!$F$38</f>
        <v>11.963051328386721</v>
      </c>
      <c r="OK32" s="261">
        <f>'Drive Train'!$F$35-FY32*$C$26*'Drive Train'!$F$38</f>
        <v>12.104850908931367</v>
      </c>
      <c r="OL32" s="261">
        <f>'Drive Train'!$F$35-FZ32*$C$26*'Drive Train'!$F$38</f>
        <v>12.149828888140883</v>
      </c>
      <c r="OM32" s="261">
        <f>'Drive Train'!$F$35-GA32*$C$26*'Drive Train'!$F$38</f>
        <v>12.160948299233405</v>
      </c>
      <c r="ON32" s="261">
        <f>'Drive Train'!$F$35-GB32*$C$26*'Drive Train'!$F$38</f>
        <v>11.093192034230945</v>
      </c>
      <c r="OO32" s="261">
        <f>'Drive Train'!$F$35-GC32*$C$26*'Drive Train'!$F$38</f>
        <v>10.852711274302099</v>
      </c>
      <c r="OP32" s="261">
        <f>'Drive Train'!$F$35-GD32*$C$26*'Drive Train'!$F$38</f>
        <v>10.612230514373252</v>
      </c>
      <c r="OQ32" s="261">
        <f>'Drive Train'!$F$35-GE32*$C$26*'Drive Train'!$F$38</f>
        <v>11.10891523757399</v>
      </c>
      <c r="OR32" s="261">
        <f>'Drive Train'!$F$35-GF32*$C$26*'Drive Train'!$F$38</f>
        <v>11.442743332463401</v>
      </c>
      <c r="OS32" s="261">
        <f>'Drive Train'!$F$35-GG32*$C$26*'Drive Train'!$F$38</f>
        <v>11.596297623787217</v>
      </c>
      <c r="OT32" s="261">
        <f>'Drive Train'!$F$35-GH32*$C$26*'Drive Train'!$F$38</f>
        <v>11.591095531469758</v>
      </c>
      <c r="OU32" s="261">
        <f>'Drive Train'!$F$35-GI32*$C$26*'Drive Train'!$F$38</f>
        <v>11.591630202526305</v>
      </c>
      <c r="OV32" s="261">
        <f>'Drive Train'!$F$35-GJ32*$C$26*'Drive Train'!$F$38</f>
        <v>11.591666954239757</v>
      </c>
      <c r="OW32" s="261">
        <f>'Drive Train'!$F$35-GK32*$C$26*'Drive Train'!$F$38</f>
        <v>11.591647618728219</v>
      </c>
      <c r="OX32" s="61">
        <f t="shared" si="213"/>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8">
        <f t="shared" si="214"/>
        <v>0.9600000000000003</v>
      </c>
      <c r="PU32" s="57">
        <f t="shared" si="215"/>
        <v>6.6610429537378337</v>
      </c>
      <c r="PV32" s="57">
        <f t="shared" si="216"/>
        <v>2.5586800057668611</v>
      </c>
      <c r="PW32" s="57">
        <f t="shared" si="217"/>
        <v>3.7839982914893913</v>
      </c>
      <c r="PX32" s="57">
        <f t="shared" si="218"/>
        <v>4.8926601791302327</v>
      </c>
      <c r="PY32" s="57">
        <f t="shared" si="219"/>
        <v>5.8426251996589471</v>
      </c>
      <c r="PZ32" s="57">
        <f t="shared" si="220"/>
        <v>6.44828261677619</v>
      </c>
      <c r="QA32" s="57">
        <f t="shared" si="221"/>
        <v>6.6634712492958883</v>
      </c>
      <c r="QB32" s="57">
        <f t="shared" si="222"/>
        <v>6.3043199438100057</v>
      </c>
      <c r="QC32" s="57">
        <f t="shared" si="223"/>
        <v>5.9526311511600563</v>
      </c>
      <c r="QD32" s="57">
        <f t="shared" si="224"/>
        <v>5.6021858966093045</v>
      </c>
      <c r="QE32" s="57">
        <f t="shared" si="225"/>
        <v>5.2710614467144534</v>
      </c>
      <c r="QF32" s="57">
        <f t="shared" si="226"/>
        <v>3.4293405125763603</v>
      </c>
      <c r="QG32" s="57">
        <f t="shared" si="227"/>
        <v>4.1999615126834078</v>
      </c>
      <c r="QH32" s="57">
        <f t="shared" si="228"/>
        <v>4.9705825127904522</v>
      </c>
      <c r="QI32" s="57">
        <f t="shared" si="229"/>
        <v>5.7067116746122633</v>
      </c>
      <c r="QJ32" s="57">
        <f t="shared" si="230"/>
        <v>6.2645940971186702</v>
      </c>
      <c r="QK32" s="57">
        <f t="shared" si="231"/>
        <v>6.6610429537378337</v>
      </c>
      <c r="QL32" s="57">
        <f t="shared" si="232"/>
        <v>6.6304090919546175</v>
      </c>
      <c r="QM32" s="57">
        <f t="shared" si="233"/>
        <v>6.6313899924590851</v>
      </c>
      <c r="QN32" s="57">
        <f t="shared" si="234"/>
        <v>6.6314574192287319</v>
      </c>
      <c r="QO32" s="57">
        <f t="shared" si="235"/>
        <v>6.6314219451659167</v>
      </c>
      <c r="QP32" s="61">
        <f t="shared" si="236"/>
        <v>0.9600000000000003</v>
      </c>
      <c r="QQ32" s="57">
        <f>MIN(FQ32,$C$16)*$C$17*1000/60/60/$C$25</f>
        <v>0.16621785547528195</v>
      </c>
      <c r="QR32" s="57">
        <f>MIN(FR32,$C$16)*$C$17*1000/60/60/$C$25</f>
        <v>0.70317162838191627</v>
      </c>
      <c r="QS32" s="57">
        <f>MIN(FS32,$C$16)*$C$17*1000/60/60/$C$25</f>
        <v>0.70317162838191627</v>
      </c>
      <c r="QT32" s="57">
        <f>MIN(FT32,$C$16)*$C$17*1000/60/60/$C$25</f>
        <v>0.70317162838191627</v>
      </c>
      <c r="QU32" s="57">
        <f>MIN(FU32,$C$16)*$C$17*1000/60/60/$C$25</f>
        <v>0.61242648513956077</v>
      </c>
      <c r="QV32" s="57">
        <f>MIN(FV32,$C$16)*$C$17*1000/60/60/$C$25</f>
        <v>0.3378067420567758</v>
      </c>
      <c r="QW32" s="57">
        <f>MIN(FW32,$C$16)*$C$17*1000/60/60/$C$25</f>
        <v>0.1611083504937775</v>
      </c>
      <c r="QX32" s="57">
        <f>MIN(FX32,$C$16)*$C$17*1000/60/60/$C$25</f>
        <v>9.0367620275772137E-2</v>
      </c>
      <c r="QY32" s="57">
        <f>MIN(FY32,$C$16)*$C$17*1000/60/60/$C$25</f>
        <v>6.1041313818286577E-2</v>
      </c>
      <c r="QZ32" s="57">
        <f>MIN(FZ32,$C$16)*$C$17*1000/60/60/$C$25</f>
        <v>5.1739184735320465E-2</v>
      </c>
      <c r="RA32" s="57">
        <f>MIN(GA32,$C$16)*$C$17*1000/60/60/$C$25</f>
        <v>4.9439521675151067E-2</v>
      </c>
      <c r="RB32" s="57">
        <f>MIN(GB32,$C$16)*$C$17*1000/60/60/$C$25</f>
        <v>0.27026773096243711</v>
      </c>
      <c r="RC32" s="57">
        <f>MIN(GC32,$C$16)*$C$17*1000/60/60/$C$25</f>
        <v>0.32000280377234525</v>
      </c>
      <c r="RD32" s="57">
        <f>MIN(GD32,$C$16)*$C$17*1000/60/60/$C$25</f>
        <v>0.36973787658225343</v>
      </c>
      <c r="RE32" s="57">
        <f>MIN(GE32,$C$16)*$C$17*1000/60/60/$C$25</f>
        <v>0.2670159337571108</v>
      </c>
      <c r="RF32" s="57">
        <f>MIN(GF32,$C$16)*$C$17*1000/60/60/$C$25</f>
        <v>0.1979752146150463</v>
      </c>
      <c r="RG32" s="57">
        <f>MIN(GG32,$C$16)*$C$17*1000/60/60/$C$25</f>
        <v>0.16621785547528195</v>
      </c>
      <c r="RH32" s="57">
        <f>MIN(GH32,$C$16)*$C$17*1000/60/60/$C$25</f>
        <v>0.16729372715935861</v>
      </c>
      <c r="RI32" s="57">
        <f>MIN(GI32,$C$16)*$C$17*1000/60/60/$C$25</f>
        <v>0.16718314906598158</v>
      </c>
      <c r="RJ32" s="57">
        <f>MIN(GJ32,$C$16)*$C$17*1000/60/60/$C$25</f>
        <v>0.16717554825357178</v>
      </c>
      <c r="RK32" s="57">
        <f>MIN(GK32,$C$16)*$C$17*1000/60/60/$C$25</f>
        <v>0.16717954713096408</v>
      </c>
      <c r="RL32" s="148">
        <f t="shared" si="237"/>
        <v>0.9600000000000003</v>
      </c>
    </row>
    <row r="33" spans="1:480" x14ac:dyDescent="0.2">
      <c r="B33" s="3" t="s">
        <v>137</v>
      </c>
      <c r="C33" s="2">
        <f>((1-C25)*4.448222*SUM('Drive Train'!$F$25:$F$26) / (4.448222*SUM('Drive Train'!$F$25:$F$26)))*C12</f>
        <v>0.50592873937500038</v>
      </c>
      <c r="D33" s="5"/>
      <c r="E33" s="6"/>
      <c r="P33" s="5"/>
      <c r="R33" s="63">
        <f t="shared" si="113"/>
        <v>1.0000000000000002</v>
      </c>
      <c r="S33" s="2">
        <f>NG33/'Drive Train'!$F$35</f>
        <v>0.92066916320864656</v>
      </c>
      <c r="T33" s="2">
        <f>NH33/'Drive Train'!$F$35</f>
        <v>0.71129032258064517</v>
      </c>
      <c r="U33" s="2">
        <f>NI33/'Drive Train'!$F$35</f>
        <v>0.71129032258064517</v>
      </c>
      <c r="V33" s="2">
        <f>NJ33/'Drive Train'!$F$35</f>
        <v>0.71129032258064517</v>
      </c>
      <c r="W33" s="2">
        <f>NK33/'Drive Train'!$F$35</f>
        <v>0.74667532934175807</v>
      </c>
      <c r="X33" s="2">
        <f>NL33/'Drive Train'!$F$35</f>
        <v>0.85376008471832776</v>
      </c>
      <c r="Y33" s="2">
        <f>NM33/'Drive Train'!$F$35</f>
        <v>0.92266155488776491</v>
      </c>
      <c r="Z33" s="2">
        <f>NN33/'Drive Train'!$F$35</f>
        <v>0.95024607486989676</v>
      </c>
      <c r="AA33" s="2">
        <f>NO33/'Drive Train'!$F$35</f>
        <v>0.96168152491381986</v>
      </c>
      <c r="AB33" s="2">
        <f>NP33/'Drive Train'!$F$35</f>
        <v>0.96530878130168407</v>
      </c>
      <c r="AC33" s="2">
        <f>NQ33/'Drive Train'!$F$35</f>
        <v>0.966205508002694</v>
      </c>
      <c r="AD33" s="2">
        <f>NR33/'Drive Train'!$F$35</f>
        <v>0.8800961317928182</v>
      </c>
      <c r="AE33" s="2">
        <f>NS33/'Drive Train'!$F$35</f>
        <v>0.86070252212113696</v>
      </c>
      <c r="AF33" s="2">
        <f>NT33/'Drive Train'!$F$35</f>
        <v>0.84130891244945583</v>
      </c>
      <c r="AG33" s="2">
        <f>NU33/'Drive Train'!$F$35</f>
        <v>0.88136413206241859</v>
      </c>
      <c r="AH33" s="2">
        <f>NV33/'Drive Train'!$F$35</f>
        <v>0.90828575261801625</v>
      </c>
      <c r="AI33" s="2">
        <f>NW33/'Drive Train'!$F$35</f>
        <v>0.92066916320864656</v>
      </c>
      <c r="AJ33" s="2">
        <f>NX33/'Drive Train'!$F$35</f>
        <v>0.92024963963465789</v>
      </c>
      <c r="AK33" s="2">
        <f>NY33/'Drive Train'!$F$35</f>
        <v>0.92029275826825041</v>
      </c>
      <c r="AL33" s="2">
        <f>NZ33/'Drive Train'!$F$35</f>
        <v>0.92029572211610944</v>
      </c>
      <c r="AM33" s="2">
        <f>OA33/'Drive Train'!$F$35</f>
        <v>0.92029416280066278</v>
      </c>
      <c r="AN33" s="61">
        <f t="shared" si="114"/>
        <v>1.0000000000000002</v>
      </c>
      <c r="AO33" s="46">
        <f>LO33*12*60/(PI() * 'Drive Train'!$F$15)/S$6*ABS(S33)</f>
        <v>3976.4889263893156</v>
      </c>
      <c r="AP33" s="46">
        <f>LP33*12*60/(PI() * 'Drive Train'!$F$15)/T$6*ABS(T33)</f>
        <v>429.77977208409823</v>
      </c>
      <c r="AQ33" s="46">
        <f>LQ33*12*60/(PI() * 'Drive Train'!$F$15)/U$6*ABS(U33)</f>
        <v>951.67136932583981</v>
      </c>
      <c r="AR33" s="46">
        <f>LR33*12*60/(PI() * 'Drive Train'!$F$15)/V$6*ABS(V33)</f>
        <v>1618.6397997985612</v>
      </c>
      <c r="AS33" s="46">
        <f>LS33*12*60/(PI() * 'Drive Train'!$F$15)/W$6*ABS(W33)</f>
        <v>2441.0832748664316</v>
      </c>
      <c r="AT33" s="46">
        <f>LT33*12*60/(PI() * 'Drive Train'!$F$15)/X$6*ABS(X33)</f>
        <v>3382.0874305282946</v>
      </c>
      <c r="AU33" s="46">
        <f>LU33*12*60/(PI() * 'Drive Train'!$F$15)/Y$6*ABS(Y33)</f>
        <v>3994.0535652124709</v>
      </c>
      <c r="AV33" s="46">
        <f>LV33*12*60/(PI() * 'Drive Train'!$F$15)/Z$6*ABS(Z33)</f>
        <v>4235.8735255569864</v>
      </c>
      <c r="AW33" s="46">
        <f>LW33*12*60/(PI() * 'Drive Train'!$F$15)/AA$6*ABS(AA33)</f>
        <v>4333.7416068433276</v>
      </c>
      <c r="AX33" s="46">
        <f>LX33*12*60/(PI() * 'Drive Train'!$F$15)/AB$6*ABS(AB33)</f>
        <v>4363.9567556549728</v>
      </c>
      <c r="AY33" s="46">
        <f>LY33*12*60/(PI() * 'Drive Train'!$F$15)/AC$6*ABS(AC33)</f>
        <v>4371.2124079310634</v>
      </c>
      <c r="AZ33" s="46">
        <f>LZ33*12*60/(PI() * 'Drive Train'!$F$15)/AD$6*ABS(AD33)</f>
        <v>2256.8168740873625</v>
      </c>
      <c r="BA33" s="46">
        <f>MA33*12*60/(PI() * 'Drive Train'!$F$15)/AE$6*ABS(AE33)</f>
        <v>2703.049409834498</v>
      </c>
      <c r="BB33" s="46">
        <f>MB33*12*60/(PI() * 'Drive Train'!$F$15)/AF$6*ABS(AF33)</f>
        <v>3126.931556697617</v>
      </c>
      <c r="BC33" s="46">
        <f>MC33*12*60/(PI() * 'Drive Train'!$F$15)/AG$6*ABS(AG33)</f>
        <v>3635.4092955602737</v>
      </c>
      <c r="BD33" s="46">
        <f>MD33*12*60/(PI() * 'Drive Train'!$F$15)/AH$6*ABS(AH33)</f>
        <v>3869.0838287681249</v>
      </c>
      <c r="BE33" s="46">
        <f>ME33*12*60/(PI() * 'Drive Train'!$F$15)/AI$6*ABS(AI33)</f>
        <v>3976.4889263893156</v>
      </c>
      <c r="BF33" s="46">
        <f>MF33*12*60/(PI() * 'Drive Train'!$F$15)/AJ$6*ABS(AJ33)</f>
        <v>3972.8505877944526</v>
      </c>
      <c r="BG33" s="46">
        <f>MG33*12*60/(PI() * 'Drive Train'!$F$15)/AK$6*ABS(AK33)</f>
        <v>3973.2245488506428</v>
      </c>
      <c r="BH33" s="46">
        <f>MH33*12*60/(PI() * 'Drive Train'!$F$15)/AL$6*ABS(AL33)</f>
        <v>3973.2502538139383</v>
      </c>
      <c r="BI33" s="46">
        <f>MI33*12*60/(PI() * 'Drive Train'!$F$15)/AM$6*ABS(AM33)</f>
        <v>3973.236730128725</v>
      </c>
      <c r="BJ33" s="61">
        <f t="shared" si="62"/>
        <v>1.0000000000000002</v>
      </c>
      <c r="BK33" s="2">
        <f>IF(OR(KS32=1,AND($C$39=Motors!$C$31,OY32=1)),0,IF(NG33=0,-(CG32+$C$15)/($C$14-$C$15)*$C$12,($C$11*S33-AO33)/($C$11*S33)*$C$12*S33))</f>
        <v>0.47881298970609049</v>
      </c>
      <c r="BL33" s="2">
        <f>IF(OR(KT32=1,AND($C$39=Motors!$C$31,OZ32=1)),0,IF(NH33=0,-(CH32+$C$15)/($C$14-$C$15)*$C$12,($C$11*T33-AP33)/($C$11*T33)*$C$12*T33))</f>
        <v>1.5261501390686907</v>
      </c>
      <c r="BM33" s="2">
        <f>IF(OR(KU32=1,AND($C$39=Motors!$C$31,PA32=1)),0,IF(NI33=0,-(CI32+$C$15)/($C$14-$C$15)*$C$12,($C$11*U33-AQ33)/($C$11*U33)*$C$12*U33))</f>
        <v>1.2977850571793366</v>
      </c>
      <c r="BN33" s="2">
        <f>IF(OR(KV32=1,AND($C$39=Motors!$C$31,PB32=1)),0,IF(NJ33=0,-(CJ32+$C$15)/($C$14-$C$15)*$C$12,($C$11*V33-AR33)/($C$11*V33)*$C$12*V33))</f>
        <v>1.005938434149755</v>
      </c>
      <c r="BO33" s="2">
        <f>IF(OR(KW32=1,AND($C$39=Motors!$C$31,PC32=1)),0,IF(NK33=0,-(CK32+$C$15)/($C$14-$C$15)*$C$12,($C$11*W33-AS33)/($C$11*W33)*$C$12*W33))</f>
        <v>0.73133817148799407</v>
      </c>
      <c r="BP33" s="2">
        <f>IF(OR(KX32=1,AND($C$39=Motors!$C$31,PD32=1)),0,IF(NL33=0,-(CL32+$C$15)/($C$14-$C$15)*$C$12,($C$11*X33-AT33)/($C$11*X33)*$C$12*X33))</f>
        <v>0.57765548433097313</v>
      </c>
      <c r="BQ33" s="2">
        <f>IF(OR(KY32=1,AND($C$39=Motors!$C$31,PE32=1)),0,IF(NM33=0,-(CM32+$C$15)/($C$14-$C$15)*$C$12,($C$11*Y33-AU33)/($C$11*Y33)*$C$12*Y33))</f>
        <v>0.47592886180555816</v>
      </c>
      <c r="BR33" s="2">
        <f>IF(OR(KZ32=1,AND($C$39=Motors!$C$31,PF32=1)),0,IF(NN33=0,-(CN32+$C$15)/($C$14-$C$15)*$C$12,($C$11*Z33-AV33)/($C$11*Z33)*$C$12*Z33))</f>
        <v>0.43659394282844982</v>
      </c>
      <c r="BS33" s="2">
        <f>IF(OR(LA32=1,AND($C$39=Motors!$C$31,PG32=1)),0,IF(NO33=0,-(CO32+$C$15)/($C$14-$C$15)*$C$12,($C$11*AA33-AW33)/($C$11*AA33)*$C$12*AA33))</f>
        <v>0.42132905813997223</v>
      </c>
      <c r="BT33" s="2">
        <f>IF(OR(LB32=1,AND($C$39=Motors!$C$31,PH32=1)),0,IF(NP33=0,-(CP32+$C$15)/($C$14-$C$15)*$C$12,($C$11*AB33-AX33)/($C$11*AB33)*$C$12*AB33))</f>
        <v>0.41684944688153286</v>
      </c>
      <c r="BU33" s="2">
        <f>IF(OR(LC32=1,AND($C$39=Motors!$C$31,PI32=1)),0,IF(NQ33=0,-(CQ32+$C$15)/($C$14-$C$15)*$C$12,($C$11*AC33-AY33)/($C$11*AC33)*$C$12*AC33))</f>
        <v>0.41583568889996542</v>
      </c>
      <c r="BV33" s="2">
        <f>IF(OR(LD32=1,AND($C$39=Motors!$C$31,PJ32=1)),0,IF(NR33=0,-(CR32+$C$15)/($C$14-$C$15)*$C$12,($C$11*AD33-AZ33)/($C$11*AD33)*$C$12*AD33))</f>
        <v>1.1335120988727874</v>
      </c>
      <c r="BW33" s="2">
        <f>IF(OR(LE32=1,AND($C$39=Motors!$C$31,PK32=1)),0,IF(NS33=0,-(CS32+$C$15)/($C$14-$C$15)*$C$12,($C$11*AE33-BA33)/($C$11*AE33)*$C$12*AE33))</f>
        <v>0.8915146946586433</v>
      </c>
      <c r="BX33" s="2">
        <f>IF(OR(LF32=1,AND($C$39=Motors!$C$31,PL32=1)),0,IF(NT33=0,-(CT32+$C$15)/($C$14-$C$15)*$C$12,($C$11*AF33-BB33)/($C$11*AF33)*$C$12*AF33))</f>
        <v>0.6592971918928715</v>
      </c>
      <c r="BY33" s="2">
        <f>IF(OR(LG32=1,AND($C$39=Motors!$C$31,PM32=1)),0,IF(NU33=0,-(CU32+$C$15)/($C$14-$C$15)*$C$12,($C$11*AG33-BC33)/($C$11*AG33)*$C$12*AG33))</f>
        <v>0.53333471635910679</v>
      </c>
      <c r="BZ33" s="2">
        <f>IF(OR(LH32=1,AND($C$39=Motors!$C$31,PN32=1)),0,IF(NV33=0,-(CV32+$C$15)/($C$14-$C$15)*$C$12,($C$11*AH33-BD33)/($C$11*AH33)*$C$12*AH33))</f>
        <v>0.49596641954424081</v>
      </c>
      <c r="CA33" s="2">
        <f>IF(OR(LI32=1,AND($C$39=Motors!$C$31,PO32=1)),0,IF(NW33=0,-(CW32+$C$15)/($C$14-$C$15)*$C$12,($C$11*AI33-BE33)/($C$11*AI33)*$C$12*AI33))</f>
        <v>0.47881298970609049</v>
      </c>
      <c r="CB33" s="2">
        <f>IF(OR(LJ32=1,AND($C$39=Motors!$C$31,PP32=1)),0,IF(NX33=0,-(CX32+$C$15)/($C$14-$C$15)*$C$12,($C$11*AJ33-BF33)/($C$11*AJ33)*$C$12*AJ33))</f>
        <v>0.47939397251366173</v>
      </c>
      <c r="CC33" s="2">
        <f>IF(OR(LK32=1,AND($C$39=Motors!$C$31,PQ32=1)),0,IF(NY33=0,-(CY32+$C$15)/($C$14-$C$15)*$C$12,($C$11*AK33-BG33)/($C$11*AK33)*$C$12*AK33))</f>
        <v>0.4793342535821366</v>
      </c>
      <c r="CD33" s="2">
        <f>IF(OR(LL32=1,AND($C$39=Motors!$C$31,PR32=1)),0,IF(NZ33=0,-(CZ32+$C$15)/($C$14-$C$15)*$C$12,($C$11*AL33-BH33)/($C$11*AL33)*$C$12*AL33))</f>
        <v>0.4793301486866316</v>
      </c>
      <c r="CE33" s="2">
        <f>IF(OR(LM32=1,AND($C$39=Motors!$C$31,PS32=1)),0,IF(OA33=0,-(DA32+$C$15)/($C$14-$C$15)*$C$12,($C$11*AM33-BI33)/($C$11*AM33)*$C$12*AM33))</f>
        <v>0.47933230832062673</v>
      </c>
      <c r="CF33" s="61">
        <f t="shared" si="64"/>
        <v>1.0000000000000002</v>
      </c>
      <c r="CG33" s="57">
        <f>IF(AND(KS32=1,OY32=1),0,ABS(BK33/$C$12*($C$14-$C$15)+$C$15) *'Drive Train'!$AA$48 + CG32*(1-'Drive Train'!$AA$48))</f>
        <v>28.707157482674308</v>
      </c>
      <c r="CH33" s="57">
        <f>IF(AND(KT32=1,OZ32=1),0,ABS(BL33/$C$12*($C$14-$C$15)+$C$15) *'Drive Train'!$AA$48 + CH32*(1-'Drive Train'!$AA$48))</f>
        <v>85.485940799983013</v>
      </c>
      <c r="CI33" s="57">
        <f>IF(AND(KU32=1,PA32=1),0,ABS(BM33/$C$12*($C$14-$C$15)+$C$15) *'Drive Train'!$AA$48 + CI32*(1-'Drive Train'!$AA$48))</f>
        <v>73.105694849835771</v>
      </c>
      <c r="CJ33" s="57">
        <f>IF(AND(KV32=1,PB32=1),0,ABS(BN33/$C$12*($C$14-$C$15)+$C$15) *'Drive Train'!$AA$48 + CJ32*(1-'Drive Train'!$AA$48))</f>
        <v>57.283954753086917</v>
      </c>
      <c r="CK33" s="57">
        <f>IF(AND(KW32=1,PC32=1),0,ABS(BO33/$C$12*($C$14-$C$15)+$C$15) *'Drive Train'!$AA$48 + CK32*(1-'Drive Train'!$AA$48))</f>
        <v>42.39718326595213</v>
      </c>
      <c r="CL33" s="57">
        <f>IF(AND(KX32=1,PD32=1),0,ABS(BP33/$C$12*($C$14-$C$15)+$C$15) *'Drive Train'!$AA$48 + CL32*(1-'Drive Train'!$AA$48))</f>
        <v>34.065657931420887</v>
      </c>
      <c r="CM33" s="57">
        <f>IF(AND(KY32=1,PE32=1),0,ABS(BQ33/$C$12*($C$14-$C$15)+$C$15) *'Drive Train'!$AA$48 + CM32*(1-'Drive Train'!$AA$48))</f>
        <v>28.5508016490028</v>
      </c>
      <c r="CN33" s="57">
        <f>IF(AND(KZ32=1,PF32=1),0,ABS(BR33/$C$12*($C$14-$C$15)+$C$15) *'Drive Train'!$AA$48 + CN32*(1-'Drive Train'!$AA$48))</f>
        <v>26.418356673892017</v>
      </c>
      <c r="CO33" s="57">
        <f>IF(AND(LA32=1,PG32=1),0,ABS(BS33/$C$12*($C$14-$C$15)+$C$15) *'Drive Train'!$AA$48 + CO32*(1-'Drive Train'!$AA$48))</f>
        <v>25.590808848802215</v>
      </c>
      <c r="CP33" s="57">
        <f>IF(AND(LB32=1,PH32=1),0,ABS(BT33/$C$12*($C$14-$C$15)+$C$15) *'Drive Train'!$AA$48 + CP32*(1-'Drive Train'!$AA$48))</f>
        <v>25.347957846005741</v>
      </c>
      <c r="CQ33" s="57">
        <f>IF(AND(LC32=1,PI32=1),0,ABS(BU33/$C$12*($C$14-$C$15)+$C$15) *'Drive Train'!$AA$48 + CQ32*(1-'Drive Train'!$AA$48))</f>
        <v>25.29299947390308</v>
      </c>
      <c r="CR33" s="57">
        <f>IF(AND(LD32=1,PJ32=1),0,ABS(BV33/$C$12*($C$14-$C$15)+$C$15) *'Drive Train'!$AA$48 + CR32*(1-'Drive Train'!$AA$48))</f>
        <v>64.200044257514747</v>
      </c>
      <c r="CS33" s="57">
        <f>IF(AND(LE32=1,PK32=1),0,ABS(BW33/$C$12*($C$14-$C$15)+$C$15) *'Drive Train'!$AA$48 + CS32*(1-'Drive Train'!$AA$48))</f>
        <v>51.080755797644606</v>
      </c>
      <c r="CT33" s="57">
        <f>IF(AND(LF32=1,PL32=1),0,ABS(BX33/$C$12*($C$14-$C$15)+$C$15) *'Drive Train'!$AA$48 + CT32*(1-'Drive Train'!$AA$48))</f>
        <v>38.491660414129768</v>
      </c>
      <c r="CU33" s="57">
        <f>IF(AND(LG32=1,PM32=1),0,ABS(BY33/$C$12*($C$14-$C$15)+$C$15) *'Drive Train'!$AA$48 + CU32*(1-'Drive Train'!$AA$48))</f>
        <v>31.662917531481085</v>
      </c>
      <c r="CV33" s="57">
        <f>IF(AND(LH32=1,PN32=1),0,ABS(BZ33/$C$12*($C$14-$C$15)+$C$15) *'Drive Train'!$AA$48 + CV32*(1-'Drive Train'!$AA$48))</f>
        <v>29.637088094341941</v>
      </c>
      <c r="CW33" s="57">
        <f>IF(AND(LI32=1,PO32=1),0,ABS(CA33/$C$12*($C$14-$C$15)+$C$15) *'Drive Train'!$AA$48 + CW32*(1-'Drive Train'!$AA$48))</f>
        <v>28.707157482674308</v>
      </c>
      <c r="CX33" s="57">
        <f>IF(AND(LJ32=1,PP32=1),0,ABS(CB33/$C$12*($C$14-$C$15)+$C$15) *'Drive Train'!$AA$48 + CX32*(1-'Drive Train'!$AA$48))</f>
        <v>28.738654023174416</v>
      </c>
      <c r="CY33" s="57">
        <f>IF(AND(LK32=1,PQ32=1),0,ABS(CC33/$C$12*($C$14-$C$15)+$C$15) *'Drive Train'!$AA$48 + CY32*(1-'Drive Train'!$AA$48))</f>
        <v>28.735416509566626</v>
      </c>
      <c r="CZ33" s="57">
        <f>IF(AND(LL32=1,PR32=1),0,ABS(CD33/$C$12*($C$14-$C$15)+$C$15) *'Drive Train'!$AA$48 + CZ32*(1-'Drive Train'!$AA$48))</f>
        <v>28.735193972848091</v>
      </c>
      <c r="DA33" s="57">
        <f>IF(AND(LM32=1,PS32=1),0,ABS(CE33/$C$12*($C$14-$C$15)+$C$15) *'Drive Train'!$AA$48 + DA32*(1-'Drive Train'!$AA$48))</f>
        <v>28.735311052043393</v>
      </c>
      <c r="DB33" s="61">
        <f t="shared" si="115"/>
        <v>1.0000000000000002</v>
      </c>
      <c r="DC33" s="57">
        <f t="shared" si="65"/>
        <v>28.707157482674308</v>
      </c>
      <c r="DD33" s="57">
        <f t="shared" si="66"/>
        <v>50</v>
      </c>
      <c r="DE33" s="57">
        <f t="shared" si="67"/>
        <v>50</v>
      </c>
      <c r="DF33" s="57">
        <f t="shared" si="68"/>
        <v>50</v>
      </c>
      <c r="DG33" s="57">
        <f t="shared" si="69"/>
        <v>42.39718326595213</v>
      </c>
      <c r="DH33" s="57">
        <f t="shared" si="70"/>
        <v>34.065657931420887</v>
      </c>
      <c r="DI33" s="57">
        <f t="shared" si="71"/>
        <v>28.5508016490028</v>
      </c>
      <c r="DJ33" s="57">
        <f t="shared" si="72"/>
        <v>26.418356673892017</v>
      </c>
      <c r="DK33" s="57">
        <f t="shared" si="73"/>
        <v>25.590808848802215</v>
      </c>
      <c r="DL33" s="57">
        <f t="shared" si="74"/>
        <v>25.347957846005741</v>
      </c>
      <c r="DM33" s="57">
        <f t="shared" si="75"/>
        <v>25.29299947390308</v>
      </c>
      <c r="DN33" s="57">
        <f t="shared" si="76"/>
        <v>25</v>
      </c>
      <c r="DO33" s="57">
        <f t="shared" si="77"/>
        <v>30</v>
      </c>
      <c r="DP33" s="57">
        <f t="shared" si="78"/>
        <v>35</v>
      </c>
      <c r="DQ33" s="57">
        <f t="shared" si="79"/>
        <v>31.662917531481085</v>
      </c>
      <c r="DR33" s="57">
        <f t="shared" si="80"/>
        <v>29.637088094341941</v>
      </c>
      <c r="DS33" s="57">
        <f t="shared" si="81"/>
        <v>28.707157482674308</v>
      </c>
      <c r="DT33" s="57">
        <f t="shared" si="82"/>
        <v>28.738654023174416</v>
      </c>
      <c r="DU33" s="57">
        <f t="shared" si="83"/>
        <v>28.735416509566626</v>
      </c>
      <c r="DV33" s="57">
        <f t="shared" si="84"/>
        <v>28.735193972848091</v>
      </c>
      <c r="DW33" s="57">
        <f t="shared" si="85"/>
        <v>28.735311052043393</v>
      </c>
      <c r="DX33" s="61">
        <f t="shared" si="116"/>
        <v>1.0000000000000002</v>
      </c>
      <c r="DY33" s="2">
        <f>IF(OY33=0,($C$23/0.4536*IF(ISNA(MK32),'Drive Train'!$F$16,'Drive Train'!$F$17)*4.448*$C$24/$C$26*$C$25*S$6)*SIGN(BK33),BK33)</f>
        <v>0.89350858180984372</v>
      </c>
      <c r="DZ33" s="2">
        <f>IF(OZ33=0,($C$23/0.4536*IF(ISNA(ML32),'Drive Train'!$F$16,'Drive Train'!$F$17)*4.448*$C$24/$C$26*$C$25*T$6)*SIGN(BL33),BL33)</f>
        <v>3.1911020778922987</v>
      </c>
      <c r="EA33" s="2">
        <f>IF(PA33=0,($C$23/0.4536*IF(ISNA(MM32),'Drive Train'!$F$16,'Drive Train'!$F$17)*4.448*$C$24/$C$26*$C$25*U$6)*SIGN(BM33),BM33)</f>
        <v>2.1014574659290748</v>
      </c>
      <c r="EB33" s="2">
        <f>IF(PB33=0,($C$23/0.4536*IF(ISNA(MN32),'Drive Train'!$F$16,'Drive Train'!$F$17)*4.448*$C$24/$C$26*$C$25*V$6)*SIGN(BN33),BN33)</f>
        <v>1.5665410200562195</v>
      </c>
      <c r="EC33" s="2">
        <f>IF(PC33=0,($C$23/0.4536*IF(ISNA(MO32),'Drive Train'!$F$16,'Drive Train'!$F$17)*4.448*$C$24/$C$26*$C$25*W$6)*SIGN(BO33),BO33)</f>
        <v>1.248692117436117</v>
      </c>
      <c r="ED33" s="2">
        <f>IF(PD33=0,($C$23/0.4536*IF(ISNA(MP32),'Drive Train'!$F$16,'Drive Train'!$F$17)*4.448*$C$24/$C$26*$C$25*X$6)*SIGN(BP33),BP33)</f>
        <v>1.0380693506396637</v>
      </c>
      <c r="EE33" s="2">
        <f>IF(PE33=0,($C$23/0.4536*IF(ISNA(MQ32),'Drive Train'!$F$16,'Drive Train'!$F$17)*4.448*$C$24/$C$26*$C$25*Y$6)*SIGN(BQ33),BQ33)</f>
        <v>0.88824490827929981</v>
      </c>
      <c r="EF33" s="2">
        <f>IF(PF33=0,($C$23/0.4536*IF(ISNA(MR32),'Drive Train'!$F$16,'Drive Train'!$F$17)*4.448*$C$24/$C$26*$C$25*Z$6)*SIGN(BR33),BR33)</f>
        <v>0.77621401894677544</v>
      </c>
      <c r="EG33" s="2">
        <f>IF(PG33=0,($C$23/0.4536*IF(ISNA(MS32),'Drive Train'!$F$16,'Drive Train'!$F$17)*4.448*$C$24/$C$26*$C$25*AA$6)*SIGN(BS33),BS33)</f>
        <v>0.68927804882473664</v>
      </c>
      <c r="EH33" s="2">
        <f>IF(PH33=0,($C$23/0.4536*IF(ISNA(MT32),'Drive Train'!$F$16,'Drive Train'!$F$17)*4.448*$C$24/$C$26*$C$25*AB$6)*SIGN(BT33),BT33)</f>
        <v>0.61985436045389986</v>
      </c>
      <c r="EI33" s="2">
        <f>IF(PI33=0,($C$23/0.4536*IF(ISNA(MU32),'Drive Train'!$F$16,'Drive Train'!$F$17)*4.448*$C$24/$C$26*$C$25*AC$6)*SIGN(BU33),BU33)</f>
        <v>0.56313566080452337</v>
      </c>
      <c r="EJ33" s="2">
        <f>IF(PJ33=0,($C$23/0.4536*IF(ISNA(MV32),'Drive Train'!$F$16,'Drive Train'!$F$17)*4.448*$C$24/$C$26*$C$25*AD$6)*SIGN(BV33),BV33)</f>
        <v>0.89350858180984372</v>
      </c>
      <c r="EK33" s="2">
        <f>IF(PK33=0,($C$23/0.4536*IF(ISNA(MW32),'Drive Train'!$F$16,'Drive Train'!$F$17)*4.448*$C$24/$C$26*$C$25*AE$6)*SIGN(BW33),BW33)</f>
        <v>0.89350858180984372</v>
      </c>
      <c r="EL33" s="2">
        <f>IF(PL33=0,($C$23/0.4536*IF(ISNA(MX32),'Drive Train'!$F$16,'Drive Train'!$F$17)*4.448*$C$24/$C$26*$C$25*AF$6)*SIGN(BX33),BX33)</f>
        <v>0.89350858180984372</v>
      </c>
      <c r="EM33" s="2">
        <f>IF(PM33=0,($C$23/0.4536*IF(ISNA(MY32),'Drive Train'!$F$16,'Drive Train'!$F$17)*4.448*$C$24/$C$26*$C$25*AG$6)*SIGN(BY33),BY33)</f>
        <v>0.89350858180984372</v>
      </c>
      <c r="EN33" s="2">
        <f>IF(PN33=0,($C$23/0.4536*IF(ISNA(MZ32),'Drive Train'!$F$16,'Drive Train'!$F$17)*4.448*$C$24/$C$26*$C$25*AH$6)*SIGN(BZ33),BZ33)</f>
        <v>0.89350858180984372</v>
      </c>
      <c r="EO33" s="2">
        <f>IF(PO33=0,($C$23/0.4536*IF(ISNA(NA32),'Drive Train'!$F$16,'Drive Train'!$F$17)*4.448*$C$24/$C$26*$C$25*AI$6)*SIGN(CA33),CA33)</f>
        <v>0.89350858180984372</v>
      </c>
      <c r="EP33" s="2">
        <f>IF(PP33=0,($C$23/0.4536*IF(ISNA(NB32),'Drive Train'!$F$16,'Drive Train'!$F$17)*4.448*$C$24/$C$26*$C$25*AJ$6)*SIGN(CB33),CB33)</f>
        <v>0.89350858180984372</v>
      </c>
      <c r="EQ33" s="2">
        <f>IF(PQ33=0,($C$23/0.4536*IF(ISNA(NC32),'Drive Train'!$F$16,'Drive Train'!$F$17)*4.448*$C$24/$C$26*$C$25*AK$6)*SIGN(CC33),CC33)</f>
        <v>0.89350858180984372</v>
      </c>
      <c r="ER33" s="2">
        <f>IF(PR33=0,($C$23/0.4536*IF(ISNA(ND32),'Drive Train'!$F$16,'Drive Train'!$F$17)*4.448*$C$24/$C$26*$C$25*AL$6)*SIGN(CD33),CD33)</f>
        <v>0.89350858180984372</v>
      </c>
      <c r="ES33" s="2">
        <f>IF(PS33=0,($C$23/0.4536*IF(ISNA(NE32),'Drive Train'!$F$16,'Drive Train'!$F$17)*4.448*$C$24/$C$26*$C$25*AM$6)*SIGN(CE33),CE33)</f>
        <v>0.89350858180984372</v>
      </c>
      <c r="ET33" s="61">
        <f t="shared" si="87"/>
        <v>1.0000000000000002</v>
      </c>
      <c r="EU33" s="260">
        <f>MAX(MIN(IF(AND(OY32=1,NG33&lt;0),-1,1)*(DC33-$C$15)/($C$14-$C$15)*$C$12-$C$33*LO33/AO$6 -  OY32*$C$33,DY32),MAX(EU$8:EU32)*-1)</f>
        <v>8.2062124650117974E-2</v>
      </c>
      <c r="EV33" s="260">
        <f>MAX(MIN(IF(AND(OZ32=1,NH33&lt;0),-1,1)*(DD33-$C$15)/($C$14-$C$15)*$C$12-$C$33*LP33/AP$6 -  OZ32*$C$33,DZ32),MAX(EV$8:EV32)*-1)</f>
        <v>0.81607560329890771</v>
      </c>
      <c r="EW33" s="260">
        <f>MAX(MIN(IF(AND(PA32=1,NI33&lt;0),-1,1)*(DE33-$C$15)/($C$14-$C$15)*$C$12-$C$33*LQ33/AQ$6 -  PA32*$C$33,EA32),MAX(EW$8:EW32)*-1)</f>
        <v>0.74867634665051275</v>
      </c>
      <c r="EX33" s="260">
        <f>MAX(MIN(IF(AND(PB32=1,NJ33&lt;0),-1,1)*(DF33-$C$15)/($C$14-$C$15)*$C$12-$C$33*LR33/AR$6 -  PB32*$C$33,EB32),MAX(EX$8:EX32)*-1)</f>
        <v>0.66254126292931292</v>
      </c>
      <c r="EY33" s="260">
        <f>MAX(MIN(IF(AND(PC32=1,NK33&lt;0),-1,1)*(DG33-$C$15)/($C$14-$C$15)*$C$12-$C$33*LS33/AS$6 -  PC32*$C$33,EC32),MAX(EY$8:EY32)*-1)</f>
        <v>0.43102630367752381</v>
      </c>
      <c r="EZ33" s="260">
        <f>MAX(MIN(IF(AND(PD32=1,NL33&lt;0),-1,1)*(DH33-$C$15)/($C$14-$C$15)*$C$12-$C$33*LT33/AT$6 -  PD32*$C$33,ED32),MAX(EZ$8:EZ32)*-1)</f>
        <v>0.21376501101833767</v>
      </c>
      <c r="FA33" s="260">
        <f>MAX(MIN(IF(AND(PE32=1,NM33&lt;0),-1,1)*(DI33-$C$15)/($C$14-$C$15)*$C$12-$C$33*LU33/AU$6 -  PE32*$C$33,EE32),MAX(FA$8:FA32)*-1)</f>
        <v>7.8286026135062581E-2</v>
      </c>
      <c r="FB33" s="260">
        <f>MAX(MIN(IF(AND(PF32=1,NN33&lt;0),-1,1)*(DJ33-$C$15)/($C$14-$C$15)*$C$12-$C$33*LV33/AV$6 -  PF32*$C$33,EF32),MAX(FB$8:FB32)*-1)</f>
        <v>2.7117801323386481E-2</v>
      </c>
      <c r="FC33" s="260">
        <f>MAX(MIN(IF(AND(PG32=1,NO33&lt;0),-1,1)*(DK33-$C$15)/($C$14-$C$15)*$C$12-$C$33*LW33/AW$6 -  PG32*$C$33,EG32),MAX(FC$8:FC32)*-1)</f>
        <v>7.373762386160776E-3</v>
      </c>
      <c r="FD33" s="260">
        <f>MAX(MIN(IF(AND(PH32=1,NP33&lt;0),-1,1)*(DL33-$C$15)/($C$14-$C$15)*$C$12-$C$33*LX33/AX$6 -  PH32*$C$33,EH32),MAX(FD$8:FD32)*-1)</f>
        <v>1.574354480820328E-3</v>
      </c>
      <c r="FE33" s="260">
        <f>MAX(MIN(IF(AND(PI32=1,NQ33&lt;0),-1,1)*(DM33-$C$15)/($C$14-$C$15)*$C$12-$C$33*LY33/AY$6 -  PI32*$C$33,EI32),MAX(FE$8:FE32)*-1)</f>
        <v>2.562009236716789E-4</v>
      </c>
      <c r="FF33" s="260">
        <f>MAX(MIN(IF(AND(PJ32=1,NR33&lt;0),-1,1)*(DN33-$C$15)/($C$14-$C$15)*$C$12-$C$33*LZ33/AZ$6 -  PJ32*$C$33,EJ32),MAX(FF$8:FF32)*-1)</f>
        <v>0.17487843837501196</v>
      </c>
      <c r="FG33" s="260">
        <f>MAX(MIN(IF(AND(PK32=1,NS33&lt;0),-1,1)*(DO33-$C$15)/($C$14-$C$15)*$C$12-$C$33*MA33/BA$6 -  PK32*$C$33,EK32),MAX(FG$8:FG32)*-1)</f>
        <v>0.21417608075945543</v>
      </c>
      <c r="FH33" s="260">
        <f>MAX(MIN(IF(AND(PL32=1,NT33&lt;0),-1,1)*(DP33-$C$15)/($C$14-$C$15)*$C$12-$C$33*MB33/BB$6 -  PL32*$C$33,EL32),MAX(FH$8:FH32)*-1)</f>
        <v>0.25347372314389893</v>
      </c>
      <c r="FI33" s="260">
        <f>MAX(MIN(IF(AND(PM32=1,NU33&lt;0),-1,1)*(DQ33-$C$15)/($C$14-$C$15)*$C$12-$C$33*MC33/BC$6 -  PM32*$C$33,EM32),MAX(FI$8:FI32)*-1)</f>
        <v>0.15443904568311945</v>
      </c>
      <c r="FJ33" s="260">
        <f>MAX(MIN(IF(AND(PN32=1,NV33&lt;0),-1,1)*(DR33-$C$15)/($C$14-$C$15)*$C$12-$C$33*MD33/BD$6 -  PN32*$C$33,EN32),MAX(FJ$8:FJ32)*-1)</f>
        <v>0.10466867948910874</v>
      </c>
      <c r="FK33" s="260">
        <f>MAX(MIN(IF(AND(PO32=1,NW33&lt;0),-1,1)*(DS33-$C$15)/($C$14-$C$15)*$C$12-$C$33*ME33/BE$6 -  PO32*$C$33,EO32),MAX(FK$8:FK32)*-1)</f>
        <v>8.2062124650117974E-2</v>
      </c>
      <c r="FL33" s="260">
        <f>MAX(MIN(IF(AND(PP32=1,NX33&lt;0),-1,1)*(DT33-$C$15)/($C$14-$C$15)*$C$12-$C$33*MF33/BF$6 -  PP32*$C$33,EP32),MAX(FL$8:FL32)*-1)</f>
        <v>8.2825414288692778E-2</v>
      </c>
      <c r="FM33" s="260">
        <f>MAX(MIN(IF(AND(PQ32=1,NY33&lt;0),-1,1)*(DU33-$C$15)/($C$14-$C$15)*$C$12-$C$33*MG33/BG$6 -  PQ32*$C$33,EQ32),MAX(FM$8:FM32)*-1)</f>
        <v>8.2746948938411891E-2</v>
      </c>
      <c r="FN33" s="260">
        <f>MAX(MIN(IF(AND(PR32=1,NZ33&lt;0),-1,1)*(DV33-$C$15)/($C$14-$C$15)*$C$12-$C$33*MH33/BH$6 -  PR32*$C$33,ER32),MAX(FN$8:FN32)*-1)</f>
        <v>8.274155553563628E-2</v>
      </c>
      <c r="FO33" s="260">
        <f>MAX(MIN(IF(AND(PS32=1,OA33&lt;0),-1,1)*(DW33-$C$15)/($C$14-$C$15)*$C$12-$C$33*MI33/BI$6 -  PS32*$C$33,ES32),MAX(FO$8:FO32)*-1)</f>
        <v>8.2744393067497202E-2</v>
      </c>
      <c r="FP33" s="61">
        <f t="shared" si="117"/>
        <v>1.0000000000000002</v>
      </c>
      <c r="FQ33" s="261">
        <f>IF(AND(KS33=1,OY33=1),0,MIN((ABS(($C$14-$C$15)*EU33/$C$12/$C$25)+$C$15)/$C$25,DC33))</f>
        <v>10.607120221041773</v>
      </c>
      <c r="FR33" s="261">
        <f>IF(AND(KT33=1,OZ33=1),0,MIN((ABS(($C$14-$C$15)*EV33/$C$12/$C$25)+$C$15)/$C$25,DD33))</f>
        <v>50</v>
      </c>
      <c r="FS33" s="261">
        <f>IF(AND(KU33=1,PA33=1),0,MIN((ABS(($C$14-$C$15)*EW33/$C$12/$C$25)+$C$15)/$C$25,DE33))</f>
        <v>50</v>
      </c>
      <c r="FT33" s="261">
        <f>IF(AND(KV33=1,PB33=1),0,MIN((ABS(($C$14-$C$15)*EX33/$C$12/$C$25)+$C$15)/$C$25,DF33))</f>
        <v>50</v>
      </c>
      <c r="FU33" s="261">
        <f>IF(AND(KW33=1,PC33=1),0,MIN((ABS(($C$14-$C$15)*EY33/$C$12/$C$25)+$C$15)/$C$25,DG33))</f>
        <v>40.914480521012514</v>
      </c>
      <c r="FV33" s="261">
        <f>IF(AND(KX33=1,PD33=1),0,MIN((ABS(($C$14-$C$15)*EZ33/$C$12/$C$25)+$C$15)/$C$25,DH33))</f>
        <v>22.045448478207277</v>
      </c>
      <c r="FW33" s="261">
        <f>IF(AND(KY33=1,PE33=1),0,MIN((ABS(($C$14-$C$15)*FA33/$C$12/$C$25)+$C$15)/$C$25,DI33))</f>
        <v>10.279167998143329</v>
      </c>
      <c r="FX33" s="261">
        <f>IF(AND(KZ33=1,PF33=1),0,MIN((ABS(($C$14-$C$15)*FB33/$C$12/$C$25)+$C$15)/$C$25,DJ33))</f>
        <v>5.8352338682864646</v>
      </c>
      <c r="FY33" s="261">
        <f>IF(AND(LA33=1,PG33=1),0,MIN((ABS(($C$14-$C$15)*FC33/$C$12/$C$25)+$C$15)/$C$25,DK33))</f>
        <v>4.1204741943425205</v>
      </c>
      <c r="FZ33" s="261">
        <f>IF(AND(LB33=1,PH33=1),0,MIN((ABS(($C$14-$C$15)*FD33/$C$12/$C$25)+$C$15)/$C$25,DL33))</f>
        <v>3.6167985867098871</v>
      </c>
      <c r="GA33" s="261">
        <f>IF(AND(LC33=1,PI33=1),0,MIN((ABS(($C$14-$C$15)*FE33/$C$12/$C$25)+$C$15)/$C$25,DM33))</f>
        <v>3.5023176250864454</v>
      </c>
      <c r="GB33" s="261">
        <f>IF(AND(LD33=1,PJ33=1),0,MIN((ABS(($C$14-$C$15)*FF33/$C$12/$C$25)+$C$15)/$C$25,DN33))</f>
        <v>18.668169551708349</v>
      </c>
      <c r="GC33" s="261">
        <f>IF(AND(LE33=1,PK33=1),0,MIN((ABS(($C$14-$C$15)*FG33/$C$12/$C$25)+$C$15)/$C$25,DO33))</f>
        <v>22.081149674780509</v>
      </c>
      <c r="GD33" s="261">
        <f>IF(AND(LF33=1,PL33=1),0,MIN((ABS(($C$14-$C$15)*FH33/$C$12/$C$25)+$C$15)/$C$25,DP33))</f>
        <v>25.494129797852665</v>
      </c>
      <c r="GE33" s="261">
        <f>IF(AND(LG33=1,PM33=1),0,MIN((ABS(($C$14-$C$15)*FI33/$C$12/$C$25)+$C$15)/$C$25,DQ33))</f>
        <v>16.893018760150671</v>
      </c>
      <c r="GF33" s="261">
        <f>IF(AND(LH33=1,PN33=1),0,MIN((ABS(($C$14-$C$15)*FJ33/$C$12/$C$25)+$C$15)/$C$25,DR33))</f>
        <v>12.570487935618956</v>
      </c>
      <c r="GG33" s="261">
        <f>IF(AND(LI33=1,PO33=1),0,MIN((ABS(($C$14-$C$15)*FK33/$C$12/$C$25)+$C$15)/$C$25,DS33))</f>
        <v>10.607120221041773</v>
      </c>
      <c r="GH33" s="261">
        <f>IF(AND(LJ33=1,PP33=1),0,MIN((ABS(($C$14-$C$15)*FL33/$C$12/$C$25)+$C$15)/$C$25,DT33))</f>
        <v>10.673411535393852</v>
      </c>
      <c r="GI33" s="261">
        <f>IF(AND(LK33=1,PQ33=1),0,MIN((ABS(($C$14-$C$15)*FM33/$C$12/$C$25)+$C$15)/$C$25,DU33))</f>
        <v>10.666596859891474</v>
      </c>
      <c r="GJ33" s="261">
        <f>IF(AND(LL33=1,PR33=1),0,MIN((ABS(($C$14-$C$15)*FN33/$C$12/$C$25)+$C$15)/$C$25,DV33))</f>
        <v>10.666128445621505</v>
      </c>
      <c r="GK33" s="261">
        <f>IF(AND(LM33=1,PS33=1),0,MIN((ABS(($C$14-$C$15)*FO33/$C$12/$C$25)+$C$15)/$C$25,DW33))</f>
        <v>10.666374883810983</v>
      </c>
      <c r="GL33" s="61">
        <f t="shared" si="118"/>
        <v>1.0000000000000002</v>
      </c>
      <c r="GM33" s="57">
        <f>IF(AND(KS32=1,OY32=1),0,EU33*$C$26/S$6/$C$24/$C$23*3.39*$C$25)</f>
        <v>1.9057580838072725</v>
      </c>
      <c r="GN33" s="57">
        <f>IF(AND(KT32=1,OZ32=1),0,EV33*$C$26/T$6/$C$24/$C$23*3.39*$C$25)</f>
        <v>5.3065644070563955</v>
      </c>
      <c r="GO33" s="57">
        <f>IF(AND(KU32=1,PA32=1),0,EW33*$C$26/U$6/$C$24/$C$23*3.39*$C$25)</f>
        <v>7.3926007153287427</v>
      </c>
      <c r="GP33" s="57">
        <f>IF(AND(KV32=1,PB32=1),0,EX33*$C$26/V$6/$C$24/$C$23*3.39*$C$25)</f>
        <v>8.7759653840530589</v>
      </c>
      <c r="GQ33" s="57">
        <f>IF(AND(KW32=1,PC32=1),0,EY33*$C$26/W$6/$C$24/$C$23*3.39*$C$25)</f>
        <v>7.1626238691265236</v>
      </c>
      <c r="GR33" s="57">
        <f>IF(AND(KX32=1,PD32=1),0,EZ33*$C$26/X$6/$C$24/$C$23*3.39*$C$25)</f>
        <v>4.2730108415948145</v>
      </c>
      <c r="GS33" s="57">
        <f>IF(AND(KY32=1,PE32=1),0,FA33*$C$26/Y$6/$C$24/$C$23*3.39*$C$25)</f>
        <v>1.8288381117918033</v>
      </c>
      <c r="GT33" s="57">
        <f>IF(AND(KZ32=1,PF32=1),0,FB33*$C$26/Z$6/$C$24/$C$23*3.39*$C$25)</f>
        <v>0.72493110422995721</v>
      </c>
      <c r="GU33" s="57">
        <f>IF(AND(LA32=1,PG32=1),0,FC33*$C$26/AA$6/$C$24/$C$23*3.39*$C$25)</f>
        <v>0.22198234376948611</v>
      </c>
      <c r="GV33" s="57">
        <f>IF(AND(LB32=1,PH32=1),0,FD33*$C$26/AB$6/$C$24/$C$23*3.39*$C$25)</f>
        <v>5.2703153933252089E-2</v>
      </c>
      <c r="GW33" s="57">
        <f>IF(AND(LC32=1,PI32=1),0,FE33*$C$26/AC$6/$C$24/$C$23*3.39*$C$25)</f>
        <v>9.4404218804236273E-3</v>
      </c>
      <c r="GX33" s="57">
        <f>IF(AND(LD32=1,PJ32=1),0,FF33*$C$26/AD$6/$C$24/$C$23*3.39*$C$25)</f>
        <v>4.0612645485080296</v>
      </c>
      <c r="GY33" s="57">
        <f>IF(AND(LE32=1,PK32=1),0,FG33*$C$26/AE$6/$C$24/$C$23*3.39*$C$25)</f>
        <v>4.9738877588871278</v>
      </c>
      <c r="GZ33" s="57">
        <f>IF(AND(LF32=1,PL32=1),0,FH33*$C$26/AF$6/$C$24/$C$23*3.39*$C$25)</f>
        <v>5.8865109692662259</v>
      </c>
      <c r="HA33" s="57">
        <f>IF(AND(LG32=1,PM32=1),0,FI33*$C$26/AG$6/$C$24/$C$23*3.39*$C$25)</f>
        <v>3.5865932185032987</v>
      </c>
      <c r="HB33" s="57">
        <f>IF(AND(LH32=1,PN32=1),0,FJ33*$C$26/AH$6/$C$24/$C$23*3.39*$C$25)</f>
        <v>2.4307581957971482</v>
      </c>
      <c r="HC33" s="57">
        <f>IF(AND(LI32=1,PO32=1),0,FK33*$C$26/AI$6/$C$24/$C$23*3.39*$C$25)</f>
        <v>1.9057580838072725</v>
      </c>
      <c r="HD33" s="57">
        <f>IF(AND(LJ32=1,PP32=1),0,FL33*$C$26/AJ$6/$C$24/$C$23*3.39*$C$25)</f>
        <v>1.9234842322003627</v>
      </c>
      <c r="HE33" s="57">
        <f>IF(AND(LK32=1,PQ32=1),0,FM33*$C$26/AK$6/$C$24/$C$23*3.39*$C$25)</f>
        <v>1.9216620032947118</v>
      </c>
      <c r="HF33" s="57">
        <f>IF(AND(LL32=1,PR32=1),0,FN33*$C$26/AL$6/$C$24/$C$23*3.39*$C$25)</f>
        <v>1.9215367503722132</v>
      </c>
      <c r="HG33" s="57">
        <f>IF(AND(LM32=1,PS32=1),0,FO33*$C$26/AM$6/$C$24/$C$23*3.39*$C$25)</f>
        <v>1.9216026473899308</v>
      </c>
      <c r="HH33" s="61">
        <f t="shared" si="119"/>
        <v>1.0000000000000002</v>
      </c>
      <c r="HI33" s="57">
        <f t="shared" si="120"/>
        <v>1.9057580838072725</v>
      </c>
      <c r="HJ33" s="57">
        <f t="shared" si="121"/>
        <v>5.3065644070563955</v>
      </c>
      <c r="HK33" s="57">
        <f t="shared" si="122"/>
        <v>7.3926007153287427</v>
      </c>
      <c r="HL33" s="57">
        <f t="shared" si="123"/>
        <v>8.7759653840530589</v>
      </c>
      <c r="HM33" s="57">
        <f t="shared" si="124"/>
        <v>7.1626238691265236</v>
      </c>
      <c r="HN33" s="57">
        <f t="shared" si="125"/>
        <v>4.2730108415948145</v>
      </c>
      <c r="HO33" s="57">
        <f t="shared" si="126"/>
        <v>1.8288381117918033</v>
      </c>
      <c r="HP33" s="57">
        <f t="shared" si="127"/>
        <v>0.72493110422995721</v>
      </c>
      <c r="HQ33" s="57">
        <f t="shared" si="128"/>
        <v>0.22198234376948611</v>
      </c>
      <c r="HR33" s="57">
        <f t="shared" si="129"/>
        <v>5.2703153933252089E-2</v>
      </c>
      <c r="HS33" s="57">
        <f t="shared" si="130"/>
        <v>9.4404218804236273E-3</v>
      </c>
      <c r="HT33" s="57">
        <f t="shared" si="131"/>
        <v>4.0612645485080296</v>
      </c>
      <c r="HU33" s="57">
        <f t="shared" si="132"/>
        <v>4.9738877588871278</v>
      </c>
      <c r="HV33" s="57">
        <f t="shared" si="133"/>
        <v>5.8865109692662259</v>
      </c>
      <c r="HW33" s="57">
        <f t="shared" si="134"/>
        <v>3.5865932185032987</v>
      </c>
      <c r="HX33" s="57">
        <f t="shared" si="135"/>
        <v>2.4307581957971482</v>
      </c>
      <c r="HY33" s="57">
        <f t="shared" si="136"/>
        <v>1.9057580838072725</v>
      </c>
      <c r="HZ33" s="57">
        <f t="shared" si="137"/>
        <v>1.9234842322003627</v>
      </c>
      <c r="IA33" s="57">
        <f t="shared" si="138"/>
        <v>1.9216620032947118</v>
      </c>
      <c r="IB33" s="57">
        <f t="shared" si="139"/>
        <v>1.9215367503722132</v>
      </c>
      <c r="IC33" s="57">
        <f t="shared" si="140"/>
        <v>1.9216026473899308</v>
      </c>
      <c r="ID33" s="61">
        <f t="shared" si="141"/>
        <v>1.0000000000000002</v>
      </c>
      <c r="IE33" s="57">
        <f t="shared" si="142"/>
        <v>11.416297623787218</v>
      </c>
      <c r="IF33" s="57">
        <f t="shared" si="143"/>
        <v>8.82</v>
      </c>
      <c r="IG33" s="57">
        <f t="shared" si="144"/>
        <v>8.82</v>
      </c>
      <c r="IH33" s="57">
        <f t="shared" si="145"/>
        <v>8.82</v>
      </c>
      <c r="II33" s="57">
        <f t="shared" si="146"/>
        <v>9.2587740838377997</v>
      </c>
      <c r="IJ33" s="57">
        <f t="shared" si="147"/>
        <v>10.586625050507264</v>
      </c>
      <c r="IK33" s="57">
        <f t="shared" si="148"/>
        <v>11.441003280608285</v>
      </c>
      <c r="IL33" s="57">
        <f t="shared" si="149"/>
        <v>11.783051328386721</v>
      </c>
      <c r="IM33" s="57">
        <f t="shared" si="150"/>
        <v>11.924850908931367</v>
      </c>
      <c r="IN33" s="57">
        <f t="shared" si="151"/>
        <v>11.969828888140883</v>
      </c>
      <c r="IO33" s="57">
        <f t="shared" si="152"/>
        <v>11.980948299233406</v>
      </c>
      <c r="IP33" s="57">
        <f t="shared" si="153"/>
        <v>10.913192034230946</v>
      </c>
      <c r="IQ33" s="57">
        <f t="shared" si="154"/>
        <v>10.672711274302099</v>
      </c>
      <c r="IR33" s="57">
        <f t="shared" si="155"/>
        <v>10.432230514373252</v>
      </c>
      <c r="IS33" s="57">
        <f t="shared" si="156"/>
        <v>10.928915237573991</v>
      </c>
      <c r="IT33" s="57">
        <f t="shared" si="157"/>
        <v>11.262743332463401</v>
      </c>
      <c r="IU33" s="57">
        <f t="shared" si="158"/>
        <v>11.416297623787218</v>
      </c>
      <c r="IV33" s="57">
        <f t="shared" si="159"/>
        <v>11.411095531469758</v>
      </c>
      <c r="IW33" s="57">
        <f t="shared" si="160"/>
        <v>11.411630202526306</v>
      </c>
      <c r="IX33" s="57">
        <f t="shared" si="161"/>
        <v>11.411666954239758</v>
      </c>
      <c r="IY33" s="57">
        <f t="shared" si="162"/>
        <v>11.411647618728219</v>
      </c>
      <c r="IZ33" s="61">
        <f t="shared" si="163"/>
        <v>1.0000000000000002</v>
      </c>
      <c r="JA33" s="261" t="e">
        <f t="shared" si="238"/>
        <v>#N/A</v>
      </c>
      <c r="JB33" s="261">
        <f t="shared" si="239"/>
        <v>6</v>
      </c>
      <c r="JC33" s="261">
        <f t="shared" si="240"/>
        <v>6</v>
      </c>
      <c r="JD33" s="261">
        <f t="shared" si="241"/>
        <v>6</v>
      </c>
      <c r="JE33" s="261" t="e">
        <f t="shared" si="242"/>
        <v>#N/A</v>
      </c>
      <c r="JF33" s="261" t="e">
        <f t="shared" si="243"/>
        <v>#N/A</v>
      </c>
      <c r="JG33" s="261" t="e">
        <f t="shared" si="244"/>
        <v>#N/A</v>
      </c>
      <c r="JH33" s="261" t="e">
        <f t="shared" si="245"/>
        <v>#N/A</v>
      </c>
      <c r="JI33" s="261" t="e">
        <f t="shared" si="246"/>
        <v>#N/A</v>
      </c>
      <c r="JJ33" s="261" t="e">
        <f t="shared" si="247"/>
        <v>#N/A</v>
      </c>
      <c r="JK33" s="261" t="e">
        <f t="shared" si="248"/>
        <v>#N/A</v>
      </c>
      <c r="JL33" s="261">
        <f t="shared" si="249"/>
        <v>6</v>
      </c>
      <c r="JM33" s="261">
        <f t="shared" si="250"/>
        <v>6</v>
      </c>
      <c r="JN33" s="261" t="e">
        <f t="shared" si="251"/>
        <v>#N/A</v>
      </c>
      <c r="JO33" s="261" t="e">
        <f t="shared" si="252"/>
        <v>#N/A</v>
      </c>
      <c r="JP33" s="261" t="e">
        <f t="shared" si="253"/>
        <v>#N/A</v>
      </c>
      <c r="JQ33" s="261" t="e">
        <f t="shared" si="254"/>
        <v>#N/A</v>
      </c>
      <c r="JR33" s="261" t="e">
        <f t="shared" si="255"/>
        <v>#N/A</v>
      </c>
      <c r="JS33" s="261" t="e">
        <f t="shared" si="256"/>
        <v>#N/A</v>
      </c>
      <c r="JT33" s="261" t="e">
        <f t="shared" si="257"/>
        <v>#N/A</v>
      </c>
      <c r="JU33" s="261" t="e">
        <f t="shared" si="258"/>
        <v>#N/A</v>
      </c>
      <c r="JV33" s="61">
        <f t="shared" si="165"/>
        <v>1.0000000000000002</v>
      </c>
      <c r="JW33" s="46">
        <f>IF(HI33&lt;=$C$42,1,0)</f>
        <v>0</v>
      </c>
      <c r="JX33" s="46">
        <f>IF(HJ33&lt;=$C$42,1,0)</f>
        <v>0</v>
      </c>
      <c r="JY33" s="46">
        <f>IF(HK33&lt;=$C$42,1,0)</f>
        <v>0</v>
      </c>
      <c r="JZ33" s="46">
        <f>IF(HL33&lt;=$C$42,1,0)</f>
        <v>0</v>
      </c>
      <c r="KA33" s="46">
        <f>IF(HM33&lt;=$C$42,1,0)</f>
        <v>0</v>
      </c>
      <c r="KB33" s="46">
        <f>IF(HN33&lt;=$C$42,1,0)</f>
        <v>0</v>
      </c>
      <c r="KC33" s="46">
        <f>IF(HO33&lt;=$C$42,1,0)</f>
        <v>0</v>
      </c>
      <c r="KD33" s="46">
        <f>IF(HP33&lt;=$C$42,1,0)</f>
        <v>0</v>
      </c>
      <c r="KE33" s="46">
        <f>IF(HQ33&lt;=$C$42,1,0)</f>
        <v>0</v>
      </c>
      <c r="KF33" s="46">
        <f>IF(HR33&lt;=$C$42,1,0)</f>
        <v>1</v>
      </c>
      <c r="KG33" s="46">
        <f>IF(HS33&lt;=$C$42,1,0)</f>
        <v>1</v>
      </c>
      <c r="KH33" s="46">
        <f>IF(HT33&lt;=$C$42,1,0)</f>
        <v>0</v>
      </c>
      <c r="KI33" s="46">
        <f>IF(HU33&lt;=$C$42,1,0)</f>
        <v>0</v>
      </c>
      <c r="KJ33" s="46">
        <f>IF(HV33&lt;=$C$42,1,0)</f>
        <v>0</v>
      </c>
      <c r="KK33" s="46">
        <f>IF(HW33&lt;=$C$42,1,0)</f>
        <v>0</v>
      </c>
      <c r="KL33" s="46">
        <f>IF(HX33&lt;=$C$42,1,0)</f>
        <v>0</v>
      </c>
      <c r="KM33" s="46">
        <f>IF(HY33&lt;=$C$42,1,0)</f>
        <v>0</v>
      </c>
      <c r="KN33" s="46">
        <f>IF(HZ33&lt;=$C$42,1,0)</f>
        <v>0</v>
      </c>
      <c r="KO33" s="46">
        <f>IF(IA33&lt;=$C$42,1,0)</f>
        <v>0</v>
      </c>
      <c r="KP33" s="46">
        <f>IF(IB33&lt;=$C$42,1,0)</f>
        <v>0</v>
      </c>
      <c r="KQ33" s="46">
        <f>IF(IC33&lt;=$C$42,1,0)</f>
        <v>0</v>
      </c>
      <c r="KR33" s="61">
        <f t="shared" si="166"/>
        <v>1.0000000000000002</v>
      </c>
      <c r="KS33" s="1">
        <f>IF(OR(KS32=1,AND(OY33=1,LO33&lt;=$C$43)),1,0)</f>
        <v>0</v>
      </c>
      <c r="KT33" s="1">
        <f>IF(OR(KT32=1,AND(OZ33=1,LP33&lt;=$C$43)),1,0)</f>
        <v>0</v>
      </c>
      <c r="KU33" s="1">
        <f>IF(OR(KU32=1,AND(PA33=1,LQ33&lt;=$C$43)),1,0)</f>
        <v>0</v>
      </c>
      <c r="KV33" s="1">
        <f>IF(OR(KV32=1,AND(PB33=1,LR33&lt;=$C$43)),1,0)</f>
        <v>0</v>
      </c>
      <c r="KW33" s="1">
        <f>IF(OR(KW32=1,AND(PC33=1,LS33&lt;=$C$43)),1,0)</f>
        <v>0</v>
      </c>
      <c r="KX33" s="1">
        <f>IF(OR(KX32=1,AND(PD33=1,LT33&lt;=$C$43)),1,0)</f>
        <v>0</v>
      </c>
      <c r="KY33" s="1">
        <f>IF(OR(KY32=1,AND(PE33=1,LU33&lt;=$C$43)),1,0)</f>
        <v>0</v>
      </c>
      <c r="KZ33" s="1">
        <f>IF(OR(KZ32=1,AND(PF33=1,LV33&lt;=$C$43)),1,0)</f>
        <v>0</v>
      </c>
      <c r="LA33" s="1">
        <f>IF(OR(LA32=1,AND(PG33=1,LW33&lt;=$C$43)),1,0)</f>
        <v>0</v>
      </c>
      <c r="LB33" s="1">
        <f>IF(OR(LB32=1,AND(PH33=1,LX33&lt;=$C$43)),1,0)</f>
        <v>0</v>
      </c>
      <c r="LC33" s="1">
        <f>IF(OR(LC32=1,AND(PI33=1,LY33&lt;=$C$43)),1,0)</f>
        <v>0</v>
      </c>
      <c r="LD33" s="1">
        <f>IF(OR(LD32=1,AND(PJ33=1,LZ33&lt;=$C$43)),1,0)</f>
        <v>0</v>
      </c>
      <c r="LE33" s="1">
        <f>IF(OR(LE32=1,AND(PK33=1,MA33&lt;=$C$43)),1,0)</f>
        <v>0</v>
      </c>
      <c r="LF33" s="1">
        <f>IF(OR(LF32=1,AND(PL33=1,MB33&lt;=$C$43)),1,0)</f>
        <v>0</v>
      </c>
      <c r="LG33" s="1">
        <f>IF(OR(LG32=1,AND(PM33=1,MC33&lt;=$C$43)),1,0)</f>
        <v>0</v>
      </c>
      <c r="LH33" s="1">
        <f>IF(OR(LH32=1,AND(PN33=1,MD33&lt;=$C$43)),1,0)</f>
        <v>0</v>
      </c>
      <c r="LI33" s="1">
        <f>IF(OR(LI32=1,AND(PO33=1,ME33&lt;=$C$43)),1,0)</f>
        <v>0</v>
      </c>
      <c r="LJ33" s="1">
        <f>IF(OR(LJ32=1,AND(PP33=1,MF33&lt;=$C$43)),1,0)</f>
        <v>0</v>
      </c>
      <c r="LK33" s="1">
        <f>IF(OR(LK32=1,AND(PQ33=1,MG33&lt;=$C$43)),1,0)</f>
        <v>0</v>
      </c>
      <c r="LL33" s="1">
        <f>IF(OR(LL32=1,AND(PR33=1,MH33&lt;=$C$43)),1,0)</f>
        <v>0</v>
      </c>
      <c r="LM33" s="1">
        <f>IF(OR(LM32=1,AND(PS33=1,MI33&lt;=$C$43)),1,0)</f>
        <v>0</v>
      </c>
      <c r="LN33" s="61">
        <f t="shared" si="167"/>
        <v>1.0000000000000002</v>
      </c>
      <c r="LO33" s="57">
        <f t="shared" si="168"/>
        <v>10.553623178796899</v>
      </c>
      <c r="LP33" s="57">
        <f t="shared" si="169"/>
        <v>5.2728624608047188</v>
      </c>
      <c r="LQ33" s="57">
        <f t="shared" si="170"/>
        <v>7.6889561355300913</v>
      </c>
      <c r="LR33" s="57">
        <f t="shared" si="171"/>
        <v>9.7488134829629942</v>
      </c>
      <c r="LS33" s="57">
        <f t="shared" si="172"/>
        <v>11.163820328887136</v>
      </c>
      <c r="LT33" s="57">
        <f t="shared" si="173"/>
        <v>11.245584349785753</v>
      </c>
      <c r="LU33" s="57">
        <f t="shared" si="174"/>
        <v>10.515038371433624</v>
      </c>
      <c r="LV33" s="57">
        <f t="shared" si="175"/>
        <v>9.4622639259501113</v>
      </c>
      <c r="LW33" s="57">
        <f t="shared" si="176"/>
        <v>8.4944030483494046</v>
      </c>
      <c r="LX33" s="57">
        <f t="shared" si="177"/>
        <v>7.6632062988165934</v>
      </c>
      <c r="LY33" s="57">
        <f t="shared" si="178"/>
        <v>6.9671010058720597</v>
      </c>
      <c r="LZ33" s="57">
        <f t="shared" si="179"/>
        <v>6.2657290609849587</v>
      </c>
      <c r="MA33" s="57">
        <f t="shared" si="180"/>
        <v>7.6737264230633322</v>
      </c>
      <c r="MB33" s="57">
        <f t="shared" si="181"/>
        <v>9.0817237851417048</v>
      </c>
      <c r="MC33" s="57">
        <f t="shared" si="182"/>
        <v>10.078672750537716</v>
      </c>
      <c r="MD33" s="57">
        <f t="shared" si="183"/>
        <v>10.408569364238419</v>
      </c>
      <c r="ME33" s="57">
        <f t="shared" si="184"/>
        <v>10.553623178796899</v>
      </c>
      <c r="MF33" s="57">
        <f t="shared" si="185"/>
        <v>10.548773794039892</v>
      </c>
      <c r="MG33" s="57">
        <f t="shared" si="186"/>
        <v>10.549272451149237</v>
      </c>
      <c r="MH33" s="57">
        <f t="shared" si="187"/>
        <v>10.549306725605566</v>
      </c>
      <c r="MI33" s="57">
        <f t="shared" si="188"/>
        <v>10.549288693436619</v>
      </c>
      <c r="MJ33" s="61">
        <f t="shared" si="189"/>
        <v>1.0000000000000002</v>
      </c>
      <c r="MK33" s="57" t="e">
        <f t="shared" si="259"/>
        <v>#N/A</v>
      </c>
      <c r="ML33" s="57" t="e">
        <f t="shared" si="260"/>
        <v>#N/A</v>
      </c>
      <c r="MM33" s="57" t="e">
        <f t="shared" si="261"/>
        <v>#N/A</v>
      </c>
      <c r="MN33" s="57" t="e">
        <f t="shared" si="262"/>
        <v>#N/A</v>
      </c>
      <c r="MO33" s="57" t="e">
        <f t="shared" si="263"/>
        <v>#N/A</v>
      </c>
      <c r="MP33" s="57" t="e">
        <f t="shared" si="264"/>
        <v>#N/A</v>
      </c>
      <c r="MQ33" s="57" t="e">
        <f t="shared" si="265"/>
        <v>#N/A</v>
      </c>
      <c r="MR33" s="57" t="e">
        <f t="shared" si="266"/>
        <v>#N/A</v>
      </c>
      <c r="MS33" s="57" t="e">
        <f t="shared" si="267"/>
        <v>#N/A</v>
      </c>
      <c r="MT33" s="57" t="e">
        <f t="shared" si="268"/>
        <v>#N/A</v>
      </c>
      <c r="MU33" s="57" t="e">
        <f t="shared" si="269"/>
        <v>#N/A</v>
      </c>
      <c r="MV33" s="57" t="e">
        <f t="shared" si="270"/>
        <v>#N/A</v>
      </c>
      <c r="MW33" s="57" t="e">
        <f t="shared" si="271"/>
        <v>#N/A</v>
      </c>
      <c r="MX33" s="57" t="e">
        <f t="shared" si="272"/>
        <v>#N/A</v>
      </c>
      <c r="MY33" s="57" t="e">
        <f t="shared" si="273"/>
        <v>#N/A</v>
      </c>
      <c r="MZ33" s="57" t="e">
        <f t="shared" si="274"/>
        <v>#N/A</v>
      </c>
      <c r="NA33" s="57" t="e">
        <f t="shared" si="275"/>
        <v>#N/A</v>
      </c>
      <c r="NB33" s="57" t="e">
        <f t="shared" si="276"/>
        <v>#N/A</v>
      </c>
      <c r="NC33" s="57" t="e">
        <f t="shared" si="277"/>
        <v>#N/A</v>
      </c>
      <c r="ND33" s="57" t="e">
        <f t="shared" si="278"/>
        <v>#N/A</v>
      </c>
      <c r="NE33" s="57" t="e">
        <f t="shared" si="279"/>
        <v>#N/A</v>
      </c>
      <c r="NF33" s="61">
        <f t="shared" si="211"/>
        <v>1.0000000000000002</v>
      </c>
      <c r="NG33" s="261">
        <f>IF(OY32=0,MIN('Drive Train'!$F$35-FQ32*$C$26*'Drive Train'!$F$38,NG32+$C$41)-$C$7,IF(LO32-1&lt;=0,0,IF($C$39=Motors!$C$29,MAX(MAX(NG$8:NG32)*-1,NG32-$C$41),MAX(0,MAX(NG$8:NG32)*-1,NG32-$C$41))))</f>
        <v>11.416297623787218</v>
      </c>
      <c r="NH33" s="261">
        <f>IF(OZ32=0,MIN('Drive Train'!$F$35-FR32*$C$26*'Drive Train'!$F$38,NH32+$C$41)-$C$7,IF(LP32-1&lt;=0,0,IF($C$39=Motors!$C$29,MAX(MAX(NH$8:NH32)*-1,NH32-$C$41),MAX(0,MAX(NH$8:NH32)*-1,NH32-$C$41))))</f>
        <v>8.82</v>
      </c>
      <c r="NI33" s="261">
        <f>IF(PA32=0,MIN('Drive Train'!$F$35-FS32*$C$26*'Drive Train'!$F$38,NI32+$C$41)-$C$7,IF(LQ32-1&lt;=0,0,IF($C$39=Motors!$C$29,MAX(MAX(NI$8:NI32)*-1,NI32-$C$41),MAX(0,MAX(NI$8:NI32)*-1,NI32-$C$41))))</f>
        <v>8.82</v>
      </c>
      <c r="NJ33" s="261">
        <f>IF(PB32=0,MIN('Drive Train'!$F$35-FT32*$C$26*'Drive Train'!$F$38,NJ32+$C$41)-$C$7,IF(LR32-1&lt;=0,0,IF($C$39=Motors!$C$29,MAX(MAX(NJ$8:NJ32)*-1,NJ32-$C$41),MAX(0,MAX(NJ$8:NJ32)*-1,NJ32-$C$41))))</f>
        <v>8.82</v>
      </c>
      <c r="NK33" s="261">
        <f>IF(PC32=0,MIN('Drive Train'!$F$35-FU32*$C$26*'Drive Train'!$F$38,NK32+$C$41)-$C$7,IF(LS32-1&lt;=0,0,IF($C$39=Motors!$C$29,MAX(MAX(NK$8:NK32)*-1,NK32-$C$41),MAX(0,MAX(NK$8:NK32)*-1,NK32-$C$41))))</f>
        <v>9.2587740838377997</v>
      </c>
      <c r="NL33" s="261">
        <f>IF(PD32=0,MIN('Drive Train'!$F$35-FV32*$C$26*'Drive Train'!$F$38,NL32+$C$41)-$C$7,IF(LT32-1&lt;=0,0,IF($C$39=Motors!$C$29,MAX(MAX(NL$8:NL32)*-1,NL32-$C$41),MAX(0,MAX(NL$8:NL32)*-1,NL32-$C$41))))</f>
        <v>10.586625050507264</v>
      </c>
      <c r="NM33" s="261">
        <f>IF(PE32=0,MIN('Drive Train'!$F$35-FW32*$C$26*'Drive Train'!$F$38,NM32+$C$41)-$C$7,IF(LU32-1&lt;=0,0,IF($C$39=Motors!$C$29,MAX(MAX(NM$8:NM32)*-1,NM32-$C$41),MAX(0,MAX(NM$8:NM32)*-1,NM32-$C$41))))</f>
        <v>11.441003280608285</v>
      </c>
      <c r="NN33" s="261">
        <f>IF(PF32=0,MIN('Drive Train'!$F$35-FX32*$C$26*'Drive Train'!$F$38,NN32+$C$41)-$C$7,IF(LV32-1&lt;=0,0,IF($C$39=Motors!$C$29,MAX(MAX(NN$8:NN32)*-1,NN32-$C$41),MAX(0,MAX(NN$8:NN32)*-1,NN32-$C$41))))</f>
        <v>11.783051328386721</v>
      </c>
      <c r="NO33" s="261">
        <f>IF(PG32=0,MIN('Drive Train'!$F$35-FY32*$C$26*'Drive Train'!$F$38,NO32+$C$41)-$C$7,IF(LW32-1&lt;=0,0,IF($C$39=Motors!$C$29,MAX(MAX(NO$8:NO32)*-1,NO32-$C$41),MAX(0,MAX(NO$8:NO32)*-1,NO32-$C$41))))</f>
        <v>11.924850908931367</v>
      </c>
      <c r="NP33" s="261">
        <f>IF(PH32=0,MIN('Drive Train'!$F$35-FZ32*$C$26*'Drive Train'!$F$38,NP32+$C$41)-$C$7,IF(LX32-1&lt;=0,0,IF($C$39=Motors!$C$29,MAX(MAX(NP$8:NP32)*-1,NP32-$C$41),MAX(0,MAX(NP$8:NP32)*-1,NP32-$C$41))))</f>
        <v>11.969828888140883</v>
      </c>
      <c r="NQ33" s="261">
        <f>IF(PI32=0,MIN('Drive Train'!$F$35-GA32*$C$26*'Drive Train'!$F$38,NQ32+$C$41)-$C$7,IF(LY32-1&lt;=0,0,IF($C$39=Motors!$C$29,MAX(MAX(NQ$8:NQ32)*-1,NQ32-$C$41),MAX(0,MAX(NQ$8:NQ32)*-1,NQ32-$C$41))))</f>
        <v>11.980948299233406</v>
      </c>
      <c r="NR33" s="261">
        <f>IF(PJ32=0,MIN('Drive Train'!$F$35-GB32*$C$26*'Drive Train'!$F$38,NR32+$C$41)-$C$7,IF(LZ32-1&lt;=0,0,IF($C$39=Motors!$C$29,MAX(MAX(NR$8:NR32)*-1,NR32-$C$41),MAX(0,MAX(NR$8:NR32)*-1,NR32-$C$41))))</f>
        <v>10.913192034230946</v>
      </c>
      <c r="NS33" s="261">
        <f>IF(PK32=0,MIN('Drive Train'!$F$35-GC32*$C$26*'Drive Train'!$F$38,NS32+$C$41)-$C$7,IF(MA32-1&lt;=0,0,IF($C$39=Motors!$C$29,MAX(MAX(NS$8:NS32)*-1,NS32-$C$41),MAX(0,MAX(NS$8:NS32)*-1,NS32-$C$41))))</f>
        <v>10.672711274302099</v>
      </c>
      <c r="NT33" s="261">
        <f>IF(PL32=0,MIN('Drive Train'!$F$35-GD32*$C$26*'Drive Train'!$F$38,NT32+$C$41)-$C$7,IF(MB32-1&lt;=0,0,IF($C$39=Motors!$C$29,MAX(MAX(NT$8:NT32)*-1,NT32-$C$41),MAX(0,MAX(NT$8:NT32)*-1,NT32-$C$41))))</f>
        <v>10.432230514373252</v>
      </c>
      <c r="NU33" s="261">
        <f>IF(PM32=0,MIN('Drive Train'!$F$35-GE32*$C$26*'Drive Train'!$F$38,NU32+$C$41)-$C$7,IF(MC32-1&lt;=0,0,IF($C$39=Motors!$C$29,MAX(MAX(NU$8:NU32)*-1,NU32-$C$41),MAX(0,MAX(NU$8:NU32)*-1,NU32-$C$41))))</f>
        <v>10.928915237573991</v>
      </c>
      <c r="NV33" s="261">
        <f>IF(PN32=0,MIN('Drive Train'!$F$35-GF32*$C$26*'Drive Train'!$F$38,NV32+$C$41)-$C$7,IF(MD32-1&lt;=0,0,IF($C$39=Motors!$C$29,MAX(MAX(NV$8:NV32)*-1,NV32-$C$41),MAX(0,MAX(NV$8:NV32)*-1,NV32-$C$41))))</f>
        <v>11.262743332463401</v>
      </c>
      <c r="NW33" s="261">
        <f>IF(PO32=0,MIN('Drive Train'!$F$35-GG32*$C$26*'Drive Train'!$F$38,NW32+$C$41)-$C$7,IF(ME32-1&lt;=0,0,IF($C$39=Motors!$C$29,MAX(MAX(NW$8:NW32)*-1,NW32-$C$41),MAX(0,MAX(NW$8:NW32)*-1,NW32-$C$41))))</f>
        <v>11.416297623787218</v>
      </c>
      <c r="NX33" s="261">
        <f>IF(PP32=0,MIN('Drive Train'!$F$35-GH32*$C$26*'Drive Train'!$F$38,NX32+$C$41)-$C$7,IF(MF32-1&lt;=0,0,IF($C$39=Motors!$C$29,MAX(MAX(NX$8:NX32)*-1,NX32-$C$41),MAX(0,MAX(NX$8:NX32)*-1,NX32-$C$41))))</f>
        <v>11.411095531469758</v>
      </c>
      <c r="NY33" s="261">
        <f>IF(PQ32=0,MIN('Drive Train'!$F$35-GI32*$C$26*'Drive Train'!$F$38,NY32+$C$41)-$C$7,IF(MG32-1&lt;=0,0,IF($C$39=Motors!$C$29,MAX(MAX(NY$8:NY32)*-1,NY32-$C$41),MAX(0,MAX(NY$8:NY32)*-1,NY32-$C$41))))</f>
        <v>11.411630202526306</v>
      </c>
      <c r="NZ33" s="261">
        <f>IF(PR32=0,MIN('Drive Train'!$F$35-GJ32*$C$26*'Drive Train'!$F$38,NZ32+$C$41)-$C$7,IF(MH32-1&lt;=0,0,IF($C$39=Motors!$C$29,MAX(MAX(NZ$8:NZ32)*-1,NZ32-$C$41),MAX(0,MAX(NZ$8:NZ32)*-1,NZ32-$C$41))))</f>
        <v>11.411666954239758</v>
      </c>
      <c r="OA33" s="261">
        <f>IF(PS32=0,MIN('Drive Train'!$F$35-GK32*$C$26*'Drive Train'!$F$38,OA32+$C$41)-$C$7,IF(MI32-1&lt;=0,0,IF($C$39=Motors!$C$29,MAX(MAX(OA$8:OA32)*-1,OA32-$C$41),MAX(0,MAX(OA$8:OA32)*-1,OA32-$C$41))))</f>
        <v>11.411647618728219</v>
      </c>
      <c r="OB33" s="61">
        <f t="shared" si="212"/>
        <v>1.0000000000000002</v>
      </c>
      <c r="OC33" s="261">
        <f>'Drive Train'!$F$35-FQ33*$C$26*'Drive Train'!$F$38</f>
        <v>11.67871582496916</v>
      </c>
      <c r="OD33" s="261">
        <f>'Drive Train'!$F$35-FR33*$C$26*'Drive Train'!$F$38</f>
        <v>9</v>
      </c>
      <c r="OE33" s="261">
        <f>'Drive Train'!$F$35-FS33*$C$26*'Drive Train'!$F$38</f>
        <v>9</v>
      </c>
      <c r="OF33" s="261">
        <f>'Drive Train'!$F$35-FT33*$C$26*'Drive Train'!$F$38</f>
        <v>9</v>
      </c>
      <c r="OG33" s="261">
        <f>'Drive Train'!$F$35-FU33*$C$26*'Drive Train'!$F$38</f>
        <v>9.6178153245711488</v>
      </c>
      <c r="OH33" s="261">
        <f>'Drive Train'!$F$35-FV33*$C$26*'Drive Train'!$F$38</f>
        <v>10.900909503481905</v>
      </c>
      <c r="OI33" s="261">
        <f>'Drive Train'!$F$35-FW33*$C$26*'Drive Train'!$F$38</f>
        <v>11.701016576126253</v>
      </c>
      <c r="OJ33" s="261">
        <f>'Drive Train'!$F$35-FX33*$C$26*'Drive Train'!$F$38</f>
        <v>12.003204096956521</v>
      </c>
      <c r="OK33" s="261">
        <f>'Drive Train'!$F$35-FY33*$C$26*'Drive Train'!$F$38</f>
        <v>12.119807754784709</v>
      </c>
      <c r="OL33" s="261">
        <f>'Drive Train'!$F$35-FZ33*$C$26*'Drive Train'!$F$38</f>
        <v>12.154057696103727</v>
      </c>
      <c r="OM33" s="261">
        <f>'Drive Train'!$F$35-GA33*$C$26*'Drive Train'!$F$38</f>
        <v>12.161842401494122</v>
      </c>
      <c r="ON33" s="261">
        <f>'Drive Train'!$F$35-GB33*$C$26*'Drive Train'!$F$38</f>
        <v>11.130564470483833</v>
      </c>
      <c r="OO33" s="261">
        <f>'Drive Train'!$F$35-GC33*$C$26*'Drive Train'!$F$38</f>
        <v>10.898481822114926</v>
      </c>
      <c r="OP33" s="261">
        <f>'Drive Train'!$F$35-GD33*$C$26*'Drive Train'!$F$38</f>
        <v>10.666399173746019</v>
      </c>
      <c r="OQ33" s="261">
        <f>'Drive Train'!$F$35-GE33*$C$26*'Drive Train'!$F$38</f>
        <v>11.251274724309754</v>
      </c>
      <c r="OR33" s="261">
        <f>'Drive Train'!$F$35-GF33*$C$26*'Drive Train'!$F$38</f>
        <v>11.545206820377912</v>
      </c>
      <c r="OS33" s="261">
        <f>'Drive Train'!$F$35-GG33*$C$26*'Drive Train'!$F$38</f>
        <v>11.67871582496916</v>
      </c>
      <c r="OT33" s="261">
        <f>'Drive Train'!$F$35-GH33*$C$26*'Drive Train'!$F$38</f>
        <v>11.674208015593219</v>
      </c>
      <c r="OU33" s="261">
        <f>'Drive Train'!$F$35-GI33*$C$26*'Drive Train'!$F$38</f>
        <v>11.674671413527379</v>
      </c>
      <c r="OV33" s="261">
        <f>'Drive Train'!$F$35-GJ33*$C$26*'Drive Train'!$F$38</f>
        <v>11.674703265697739</v>
      </c>
      <c r="OW33" s="261">
        <f>'Drive Train'!$F$35-GK33*$C$26*'Drive Train'!$F$38</f>
        <v>11.674686507900853</v>
      </c>
      <c r="OX33" s="61">
        <f t="shared" si="213"/>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8">
        <f t="shared" si="214"/>
        <v>1.0000000000000002</v>
      </c>
      <c r="PU33" s="57">
        <f t="shared" si="215"/>
        <v>7.0847124873567555</v>
      </c>
      <c r="PV33" s="57">
        <f t="shared" si="216"/>
        <v>2.773839755724695</v>
      </c>
      <c r="PW33" s="57">
        <f t="shared" si="217"/>
        <v>4.0974706174828581</v>
      </c>
      <c r="PX33" s="57">
        <f t="shared" si="218"/>
        <v>5.2896334907559952</v>
      </c>
      <c r="PY33" s="57">
        <f t="shared" si="219"/>
        <v>6.2949081119097343</v>
      </c>
      <c r="PZ33" s="57">
        <f t="shared" si="220"/>
        <v>6.9015243994408957</v>
      </c>
      <c r="QA33" s="57">
        <f t="shared" si="221"/>
        <v>7.0855358546426661</v>
      </c>
      <c r="QB33" s="57">
        <f t="shared" si="222"/>
        <v>6.6833904457313942</v>
      </c>
      <c r="QC33" s="57">
        <f t="shared" si="223"/>
        <v>6.2925848589690485</v>
      </c>
      <c r="QD33" s="57">
        <f t="shared" si="224"/>
        <v>5.9087563110851153</v>
      </c>
      <c r="QE33" s="57">
        <f t="shared" si="225"/>
        <v>5.5497530392868404</v>
      </c>
      <c r="QF33" s="57">
        <f t="shared" si="226"/>
        <v>3.6832186866545653</v>
      </c>
      <c r="QG33" s="57">
        <f t="shared" si="227"/>
        <v>4.5108896798130509</v>
      </c>
      <c r="QH33" s="57">
        <f t="shared" si="228"/>
        <v>5.3385606729715338</v>
      </c>
      <c r="QI33" s="57">
        <f t="shared" si="229"/>
        <v>6.1127278592085741</v>
      </c>
      <c r="QJ33" s="57">
        <f t="shared" si="230"/>
        <v>6.6828814782448447</v>
      </c>
      <c r="QK33" s="57">
        <f t="shared" si="231"/>
        <v>7.0847124873567555</v>
      </c>
      <c r="QL33" s="57">
        <f t="shared" si="232"/>
        <v>7.0538988311019732</v>
      </c>
      <c r="QM33" s="57">
        <f t="shared" si="233"/>
        <v>7.05489822010769</v>
      </c>
      <c r="QN33" s="57">
        <f t="shared" si="234"/>
        <v>7.0549669176532523</v>
      </c>
      <c r="QO33" s="57">
        <f t="shared" si="235"/>
        <v>7.0549307750212931</v>
      </c>
      <c r="QP33" s="61">
        <f t="shared" si="236"/>
        <v>1.0000000000000002</v>
      </c>
      <c r="QQ33" s="57">
        <f>MIN(FQ33,$C$16)*$C$17*1000/60/60/$C$25</f>
        <v>0.14917251996545389</v>
      </c>
      <c r="QR33" s="57">
        <f>MIN(FR33,$C$16)*$C$17*1000/60/60/$C$25</f>
        <v>0.70317162838191627</v>
      </c>
      <c r="QS33" s="57">
        <f>MIN(FS33,$C$16)*$C$17*1000/60/60/$C$25</f>
        <v>0.70317162838191627</v>
      </c>
      <c r="QT33" s="57">
        <f>MIN(FT33,$C$16)*$C$17*1000/60/60/$C$25</f>
        <v>0.70317162838191627</v>
      </c>
      <c r="QU33" s="57">
        <f>MIN(FU33,$C$16)*$C$17*1000/60/60/$C$25</f>
        <v>0.57539803784721122</v>
      </c>
      <c r="QV33" s="57">
        <f>MIN(FV33,$C$16)*$C$17*1000/60/60/$C$25</f>
        <v>0.31003467809661295</v>
      </c>
      <c r="QW33" s="57">
        <f>MIN(FW33,$C$16)*$C$17*1000/60/60/$C$25</f>
        <v>0.14456038599331453</v>
      </c>
      <c r="QX33" s="57">
        <f>MIN(FX33,$C$16)*$C$17*1000/60/60/$C$25</f>
        <v>8.2063418023046023E-2</v>
      </c>
      <c r="QY33" s="57">
        <f>MIN(FY33,$C$16)*$C$17*1000/60/60/$C$25</f>
        <v>5.79480109788299E-2</v>
      </c>
      <c r="QZ33" s="57">
        <f>MIN(FZ33,$C$16)*$C$17*1000/60/60/$C$25</f>
        <v>5.0864603034924093E-2</v>
      </c>
      <c r="RA33" s="57">
        <f>MIN(GA33,$C$16)*$C$17*1000/60/60/$C$25</f>
        <v>4.9254607750854426E-2</v>
      </c>
      <c r="RB33" s="57">
        <f>MIN(GB33,$C$16)*$C$17*1000/60/60/$C$25</f>
        <v>0.26253854365168933</v>
      </c>
      <c r="RC33" s="57">
        <f>MIN(GC33,$C$16)*$C$17*1000/60/60/$C$25</f>
        <v>0.3105367594672046</v>
      </c>
      <c r="RD33" s="57">
        <f>MIN(GD33,$C$16)*$C$17*1000/60/60/$C$25</f>
        <v>0.35853497528271983</v>
      </c>
      <c r="RE33" s="57">
        <f>MIN(GE33,$C$16)*$C$17*1000/60/60/$C$25</f>
        <v>0.23757383019722814</v>
      </c>
      <c r="RF33" s="57">
        <f>MIN(GF33,$C$16)*$C$17*1000/60/60/$C$25</f>
        <v>0.17678420942488826</v>
      </c>
      <c r="RG33" s="57">
        <f>MIN(GG33,$C$16)*$C$17*1000/60/60/$C$25</f>
        <v>0.14917251996545389</v>
      </c>
      <c r="RH33" s="57">
        <f>MIN(GH33,$C$16)*$C$17*1000/60/60/$C$25</f>
        <v>0.15010480339466448</v>
      </c>
      <c r="RI33" s="57">
        <f>MIN(GI33,$C$16)*$C$17*1000/60/60/$C$25</f>
        <v>0.15000896566526642</v>
      </c>
      <c r="RJ33" s="57">
        <f>MIN(GJ33,$C$16)*$C$17*1000/60/60/$C$25</f>
        <v>0.15000237815276701</v>
      </c>
      <c r="RK33" s="57">
        <f>MIN(GK33,$C$16)*$C$17*1000/60/60/$C$25</f>
        <v>0.15000584391962685</v>
      </c>
      <c r="RL33" s="148">
        <f t="shared" si="237"/>
        <v>1.0000000000000002</v>
      </c>
    </row>
    <row r="34" spans="1:480" x14ac:dyDescent="0.2">
      <c r="B34" s="3" t="s">
        <v>150</v>
      </c>
      <c r="C34" s="137">
        <f>C23/0.4536*'Drive Train'!F16*4.448</f>
        <v>636.06400000000008</v>
      </c>
      <c r="D34" s="5"/>
      <c r="E34" s="6"/>
      <c r="P34" s="5"/>
      <c r="R34" s="63">
        <f t="shared" si="113"/>
        <v>1.0400000000000003</v>
      </c>
      <c r="S34" s="2">
        <f>NG34/'Drive Train'!$F$35</f>
        <v>0.92731579233622263</v>
      </c>
      <c r="T34" s="2">
        <f>NH34/'Drive Train'!$F$35</f>
        <v>0.71129032258064517</v>
      </c>
      <c r="U34" s="2">
        <f>NI34/'Drive Train'!$F$35</f>
        <v>0.71129032258064517</v>
      </c>
      <c r="V34" s="2">
        <f>NJ34/'Drive Train'!$F$35</f>
        <v>0.71129032258064517</v>
      </c>
      <c r="W34" s="2">
        <f>NK34/'Drive Train'!$F$35</f>
        <v>0.76111413907831849</v>
      </c>
      <c r="X34" s="2">
        <f>NL34/'Drive Train'!$F$35</f>
        <v>0.86458947608725045</v>
      </c>
      <c r="Y34" s="2">
        <f>NM34/'Drive Train'!$F$35</f>
        <v>0.92911424001018172</v>
      </c>
      <c r="Z34" s="2">
        <f>NN34/'Drive Train'!$F$35</f>
        <v>0.95348420136746137</v>
      </c>
      <c r="AA34" s="2">
        <f>NO34/'Drive Train'!$F$35</f>
        <v>0.96288772216005714</v>
      </c>
      <c r="AB34" s="2">
        <f>NP34/'Drive Train'!$F$35</f>
        <v>0.96564981420191354</v>
      </c>
      <c r="AC34" s="2">
        <f>NQ34/'Drive Train'!$F$35</f>
        <v>0.96627761302371951</v>
      </c>
      <c r="AD34" s="2">
        <f>NR34/'Drive Train'!$F$35</f>
        <v>0.88311003794224463</v>
      </c>
      <c r="AE34" s="2">
        <f>NS34/'Drive Train'!$F$35</f>
        <v>0.86439369533184884</v>
      </c>
      <c r="AF34" s="2">
        <f>NT34/'Drive Train'!$F$35</f>
        <v>0.84567735272145317</v>
      </c>
      <c r="AG34" s="2">
        <f>NU34/'Drive Train'!$F$35</f>
        <v>0.89284473583143176</v>
      </c>
      <c r="AH34" s="2">
        <f>NV34/'Drive Train'!$F$35</f>
        <v>0.91654893712725094</v>
      </c>
      <c r="AI34" s="2">
        <f>NW34/'Drive Train'!$F$35</f>
        <v>0.92731579233622263</v>
      </c>
      <c r="AJ34" s="2">
        <f>NX34/'Drive Train'!$F$35</f>
        <v>0.92695225932203384</v>
      </c>
      <c r="AK34" s="2">
        <f>NY34/'Drive Train'!$F$35</f>
        <v>0.92698963012317581</v>
      </c>
      <c r="AL34" s="2">
        <f>NZ34/'Drive Train'!$F$35</f>
        <v>0.92699219884659179</v>
      </c>
      <c r="AM34" s="2">
        <f>OA34/'Drive Train'!$F$35</f>
        <v>0.92699084741135918</v>
      </c>
      <c r="AN34" s="61">
        <f t="shared" si="114"/>
        <v>1.0400000000000003</v>
      </c>
      <c r="AO34" s="46">
        <f>LO34*12*60/(PI() * 'Drive Train'!$F$15)/S$6*ABS(S34)</f>
        <v>4034.1266806412104</v>
      </c>
      <c r="AP34" s="46">
        <f>LP34*12*60/(PI() * 'Drive Train'!$F$15)/T$6*ABS(T34)</f>
        <v>447.08084191755046</v>
      </c>
      <c r="AQ34" s="46">
        <f>LQ34*12*60/(PI() * 'Drive Train'!$F$15)/U$6*ABS(U34)</f>
        <v>988.2710133952155</v>
      </c>
      <c r="AR34" s="46">
        <f>LR34*12*60/(PI() * 'Drive Train'!$F$15)/V$6*ABS(V34)</f>
        <v>1676.9243361766864</v>
      </c>
      <c r="AS34" s="46">
        <f>LS34*12*60/(PI() * 'Drive Train'!$F$15)/W$6*ABS(W34)</f>
        <v>2552.1463145889629</v>
      </c>
      <c r="AT34" s="46">
        <f>LT34*12*60/(PI() * 'Drive Train'!$F$15)/X$6*ABS(X34)</f>
        <v>3477.0430210077857</v>
      </c>
      <c r="AU34" s="46">
        <f>LU34*12*60/(PI() * 'Drive Train'!$F$15)/Y$6*ABS(Y34)</f>
        <v>4049.967313892515</v>
      </c>
      <c r="AV34" s="46">
        <f>LV34*12*60/(PI() * 'Drive Train'!$F$15)/Z$6*ABS(Z34)</f>
        <v>4263.3331212759558</v>
      </c>
      <c r="AW34" s="46">
        <f>LW34*12*60/(PI() * 'Drive Train'!$F$15)/AA$6*ABS(AA34)</f>
        <v>4343.7130292883248</v>
      </c>
      <c r="AX34" s="46">
        <f>LX34*12*60/(PI() * 'Drive Train'!$F$15)/AB$6*ABS(AB34)</f>
        <v>4366.6994294018477</v>
      </c>
      <c r="AY34" s="46">
        <f>LY34*12*60/(PI() * 'Drive Train'!$F$15)/AC$6*ABS(AC34)</f>
        <v>4371.7755558046574</v>
      </c>
      <c r="AZ34" s="46">
        <f>LZ34*12*60/(PI() * 'Drive Train'!$F$15)/AD$6*ABS(AD34)</f>
        <v>2323.2579026387266</v>
      </c>
      <c r="BA34" s="46">
        <f>MA34*12*60/(PI() * 'Drive Train'!$F$15)/AE$6*ABS(AE34)</f>
        <v>2785.0236856963961</v>
      </c>
      <c r="BB34" s="46">
        <f>MB34*12*60/(PI() * 'Drive Train'!$F$15)/AF$6*ABS(AF34)</f>
        <v>3224.6603655740178</v>
      </c>
      <c r="BC34" s="46">
        <f>MC34*12*60/(PI() * 'Drive Train'!$F$15)/AG$6*ABS(AG34)</f>
        <v>3735.1858371400631</v>
      </c>
      <c r="BD34" s="46">
        <f>MD34*12*60/(PI() * 'Drive Train'!$F$15)/AH$6*ABS(AH34)</f>
        <v>3940.7544165729391</v>
      </c>
      <c r="BE34" s="46">
        <f>ME34*12*60/(PI() * 'Drive Train'!$F$15)/AI$6*ABS(AI34)</f>
        <v>4034.1266806412104</v>
      </c>
      <c r="BF34" s="46">
        <f>MF34*12*60/(PI() * 'Drive Train'!$F$15)/AJ$6*ABS(AJ34)</f>
        <v>4030.9745127704823</v>
      </c>
      <c r="BG34" s="46">
        <f>MG34*12*60/(PI() * 'Drive Train'!$F$15)/AK$6*ABS(AK34)</f>
        <v>4031.2985506439313</v>
      </c>
      <c r="BH34" s="46">
        <f>MH34*12*60/(PI() * 'Drive Train'!$F$15)/AL$6*ABS(AL34)</f>
        <v>4031.320823734151</v>
      </c>
      <c r="BI34" s="46">
        <f>MI34*12*60/(PI() * 'Drive Train'!$F$15)/AM$6*ABS(AM34)</f>
        <v>4031.3091056028106</v>
      </c>
      <c r="BJ34" s="61">
        <f t="shared" si="62"/>
        <v>1.0400000000000003</v>
      </c>
      <c r="BK34" s="2">
        <f>IF(OR(KS33=1,AND($C$39=Motors!$C$31,OY33=1)),0,IF(NG34=0,-(CG33+$C$15)/($C$14-$C$15)*$C$12,($C$11*S34-AO34)/($C$11*S34)*$C$12*S34))</f>
        <v>0.46961070602088861</v>
      </c>
      <c r="BL34" s="2">
        <f>IF(OR(KT33=1,AND($C$39=Motors!$C$31,OZ33=1)),0,IF(NH34=0,-(CH33+$C$15)/($C$14-$C$15)*$C$12,($C$11*T34-AP34)/($C$11*T34)*$C$12*T34))</f>
        <v>1.5185796775970533</v>
      </c>
      <c r="BM34" s="2">
        <f>IF(OR(KU33=1,AND($C$39=Motors!$C$31,PA33=1)),0,IF(NI34=0,-(CI33+$C$15)/($C$14-$C$15)*$C$12,($C$11*U34-AQ34)/($C$11*U34)*$C$12*U34))</f>
        <v>1.2817700825003082</v>
      </c>
      <c r="BN34" s="2">
        <f>IF(OR(KV33=1,AND($C$39=Motors!$C$31,PB33=1)),0,IF(NJ34=0,-(CJ33+$C$15)/($C$14-$C$15)*$C$12,($C$11*V34-AR34)/($C$11*V34)*$C$12*V34))</f>
        <v>0.98043476060295087</v>
      </c>
      <c r="BO34" s="2">
        <f>IF(OR(KW33=1,AND($C$39=Motors!$C$31,PC33=1)),0,IF(NK34=0,-(CK33+$C$15)/($C$14-$C$15)*$C$12,($C$11*W34-AS34)/($C$11*W34)*$C$12*W34))</f>
        <v>0.71753764102767337</v>
      </c>
      <c r="BP34" s="2">
        <f>IF(OR(KX33=1,AND($C$39=Motors!$C$31,PD33=1)),0,IF(NL34=0,-(CL33+$C$15)/($C$14-$C$15)*$C$12,($C$11*X34-AT34)/($C$11*X34)*$C$12*X34))</f>
        <v>0.56220442228304424</v>
      </c>
      <c r="BQ34" s="2">
        <f>IF(OR(KY33=1,AND($C$39=Motors!$C$31,PE33=1)),0,IF(NM34=0,-(CM33+$C$15)/($C$14-$C$15)*$C$12,($C$11*Y34-AU34)/($C$11*Y34)*$C$12*Y34))</f>
        <v>0.46701354940905154</v>
      </c>
      <c r="BR34" s="2">
        <f>IF(OR(KZ33=1,AND($C$39=Motors!$C$31,PF33=1)),0,IF(NN34=0,-(CN33+$C$15)/($C$14-$C$15)*$C$12,($C$11*Z34-AV34)/($C$11*Z34)*$C$12*Z34))</f>
        <v>0.43238228105269871</v>
      </c>
      <c r="BS34" s="2">
        <f>IF(OR(LA33=1,AND($C$39=Motors!$C$31,PG33=1)),0,IF(NO34=0,-(CO33+$C$15)/($C$14-$C$15)*$C$12,($C$11*AA34-AW34)/($C$11*AA34)*$C$12*AA34))</f>
        <v>0.41987277954242058</v>
      </c>
      <c r="BT34" s="2">
        <f>IF(OR(LB33=1,AND($C$39=Motors!$C$31,PH33=1)),0,IF(NP34=0,-(CP33+$C$15)/($C$14-$C$15)*$C$12,($C$11*AB34-AX34)/($C$11*AB34)*$C$12*AB34))</f>
        <v>0.41647121929219549</v>
      </c>
      <c r="BU34" s="2">
        <f>IF(OR(LC33=1,AND($C$39=Motors!$C$31,PI33=1)),0,IF(NQ34=0,-(CQ33+$C$15)/($C$14-$C$15)*$C$12,($C$11*AC34-AY34)/($C$11*AC34)*$C$12*AC34))</f>
        <v>0.41576304433277489</v>
      </c>
      <c r="BV34" s="2">
        <f>IF(OR(LD33=1,AND($C$39=Motors!$C$31,PJ33=1)),0,IF(NR34=0,-(CR33+$C$15)/($C$14-$C$15)*$C$12,($C$11*AD34-AZ34)/($C$11*AD34)*$C$12*AD34))</f>
        <v>1.1117028876171702</v>
      </c>
      <c r="BW34" s="2">
        <f>IF(OR(LE33=1,AND($C$39=Motors!$C$31,PK33=1)),0,IF(NS34=0,-(CS33+$C$15)/($C$14-$C$15)*$C$12,($C$11*AE34-BA34)/($C$11*AE34)*$C$12*AE34))</f>
        <v>0.86454078495541209</v>
      </c>
      <c r="BX34" s="2">
        <f>IF(OR(LF33=1,AND($C$39=Motors!$C$31,PL33=1)),0,IF(NT34=0,-(CT33+$C$15)/($C$14-$C$15)*$C$12,($C$11*AF34-BB34)/($C$11*AF34)*$C$12*AF34))</f>
        <v>0.62706175534284248</v>
      </c>
      <c r="BY34" s="2">
        <f>IF(OR(LG33=1,AND($C$39=Motors!$C$31,PM33=1)),0,IF(NU34=0,-(CU33+$C$15)/($C$14-$C$15)*$C$12,($C$11*AG34-BC34)/($C$11*AG34)*$C$12*AG34))</f>
        <v>0.51734356360959677</v>
      </c>
      <c r="BZ34" s="2">
        <f>IF(OR(LH33=1,AND($C$39=Motors!$C$31,PN33=1)),0,IF(NV34=0,-(CV33+$C$15)/($C$14-$C$15)*$C$12,($C$11*AH34-BD34)/($C$11*AH34)*$C$12*AH34))</f>
        <v>0.48451966111648903</v>
      </c>
      <c r="CA34" s="2">
        <f>IF(OR(LI33=1,AND($C$39=Motors!$C$31,PO33=1)),0,IF(NW34=0,-(CW33+$C$15)/($C$14-$C$15)*$C$12,($C$11*AI34-BE34)/($C$11*AI34)*$C$12*AI34))</f>
        <v>0.46961070602088861</v>
      </c>
      <c r="CB34" s="2">
        <f>IF(OR(LJ33=1,AND($C$39=Motors!$C$31,PP33=1)),0,IF(NX34=0,-(CX33+$C$15)/($C$14-$C$15)*$C$12,($C$11*AJ34-BF34)/($C$11*AJ34)*$C$12*AJ34))</f>
        <v>0.47011389144491383</v>
      </c>
      <c r="CC34" s="2">
        <f>IF(OR(LK33=1,AND($C$39=Motors!$C$31,PQ33=1)),0,IF(NY34=0,-(CY33+$C$15)/($C$14-$C$15)*$C$12,($C$11*AK34-BG34)/($C$11*AK34)*$C$12*AK34))</f>
        <v>0.4700621652175872</v>
      </c>
      <c r="CD34" s="2">
        <f>IF(OR(LL33=1,AND($C$39=Motors!$C$31,PR33=1)),0,IF(NZ34=0,-(CZ33+$C$15)/($C$14-$C$15)*$C$12,($C$11*AL34-BH34)/($C$11*AL34)*$C$12*AL34))</f>
        <v>0.47005860976329233</v>
      </c>
      <c r="CE34" s="2">
        <f>IF(OR(LM33=1,AND($C$39=Motors!$C$31,PS33=1)),0,IF(OA34=0,-(DA33+$C$15)/($C$14-$C$15)*$C$12,($C$11*AM34-BI34)/($C$11*AM34)*$C$12*AM34))</f>
        <v>0.47006048032901965</v>
      </c>
      <c r="CF34" s="61">
        <f t="shared" si="64"/>
        <v>1.0400000000000003</v>
      </c>
      <c r="CG34" s="57">
        <f>IF(AND(KS33=1,OY33=1),0,ABS(BK34/$C$12*($C$14-$C$15)+$C$15) *'Drive Train'!$AA$48 + CG33*(1-'Drive Train'!$AA$48))</f>
        <v>28.208278519291344</v>
      </c>
      <c r="CH34" s="57">
        <f>IF(AND(KT33=1,OZ33=1),0,ABS(BL34/$C$12*($C$14-$C$15)+$C$15) *'Drive Train'!$AA$48 + CH33*(1-'Drive Train'!$AA$48))</f>
        <v>85.075527026565609</v>
      </c>
      <c r="CI34" s="57">
        <f>IF(AND(KU33=1,PA33=1),0,ABS(BM34/$C$12*($C$14-$C$15)+$C$15) *'Drive Train'!$AA$48 + CI33*(1-'Drive Train'!$AA$48))</f>
        <v>72.237482758164873</v>
      </c>
      <c r="CJ34" s="57">
        <f>IF(AND(KV33=1,PB33=1),0,ABS(BN34/$C$12*($C$14-$C$15)+$C$15) *'Drive Train'!$AA$48 + CJ33*(1-'Drive Train'!$AA$48))</f>
        <v>55.901336409995913</v>
      </c>
      <c r="CK34" s="57">
        <f>IF(AND(KW33=1,PC33=1),0,ABS(BO34/$C$12*($C$14-$C$15)+$C$15) *'Drive Train'!$AA$48 + CK33*(1-'Drive Train'!$AA$48))</f>
        <v>41.649021769773611</v>
      </c>
      <c r="CL34" s="57">
        <f>IF(AND(KX33=1,PD33=1),0,ABS(BP34/$C$12*($C$14-$C$15)+$C$15) *'Drive Train'!$AA$48 + CL33*(1-'Drive Train'!$AA$48))</f>
        <v>33.228016963013005</v>
      </c>
      <c r="CM34" s="57">
        <f>IF(AND(KY33=1,PE33=1),0,ABS(BQ34/$C$12*($C$14-$C$15)+$C$15) *'Drive Train'!$AA$48 + CM33*(1-'Drive Train'!$AA$48))</f>
        <v>28.067480121569695</v>
      </c>
      <c r="CN34" s="57">
        <f>IF(AND(KZ33=1,PF33=1),0,ABS(BR34/$C$12*($C$14-$C$15)+$C$15) *'Drive Train'!$AA$48 + CN33*(1-'Drive Train'!$AA$48))</f>
        <v>26.190031887058382</v>
      </c>
      <c r="CO34" s="57">
        <f>IF(AND(LA33=1,PG33=1),0,ABS(BS34/$C$12*($C$14-$C$15)+$C$15) *'Drive Train'!$AA$48 + CO33*(1-'Drive Train'!$AA$48))</f>
        <v>25.511860320154739</v>
      </c>
      <c r="CP34" s="57">
        <f>IF(AND(LB33=1,PH33=1),0,ABS(BT34/$C$12*($C$14-$C$15)+$C$15) *'Drive Train'!$AA$48 + CP33*(1-'Drive Train'!$AA$48))</f>
        <v>25.327453176279587</v>
      </c>
      <c r="CQ34" s="57">
        <f>IF(AND(LC33=1,PI33=1),0,ABS(BU34/$C$12*($C$14-$C$15)+$C$15) *'Drive Train'!$AA$48 + CQ33*(1-'Drive Train'!$AA$48))</f>
        <v>25.289061229048308</v>
      </c>
      <c r="CR34" s="57">
        <f>IF(AND(LD33=1,PJ33=1),0,ABS(BV34/$C$12*($C$14-$C$15)+$C$15) *'Drive Train'!$AA$48 + CR33*(1-'Drive Train'!$AA$48))</f>
        <v>63.017712015258546</v>
      </c>
      <c r="CS34" s="57">
        <f>IF(AND(LE33=1,PK33=1),0,ABS(BW34/$C$12*($C$14-$C$15)+$C$15) *'Drive Train'!$AA$48 + CS33*(1-'Drive Train'!$AA$48))</f>
        <v>49.618432251504274</v>
      </c>
      <c r="CT34" s="57">
        <f>IF(AND(LF33=1,PL33=1),0,ABS(BX34/$C$12*($C$14-$C$15)+$C$15) *'Drive Train'!$AA$48 + CT33*(1-'Drive Train'!$AA$48))</f>
        <v>36.7440962528405</v>
      </c>
      <c r="CU34" s="57">
        <f>IF(AND(LG33=1,PM33=1),0,ABS(BY34/$C$12*($C$14-$C$15)+$C$15) *'Drive Train'!$AA$48 + CU33*(1-'Drive Train'!$AA$48))</f>
        <v>30.795996886576059</v>
      </c>
      <c r="CV34" s="57">
        <f>IF(AND(LH33=1,PN33=1),0,ABS(BZ34/$C$12*($C$14-$C$15)+$C$15) *'Drive Train'!$AA$48 + CV33*(1-'Drive Train'!$AA$48))</f>
        <v>29.016530505173598</v>
      </c>
      <c r="CW34" s="57">
        <f>IF(AND(LI33=1,PO33=1),0,ABS(CA34/$C$12*($C$14-$C$15)+$C$15) *'Drive Train'!$AA$48 + CW33*(1-'Drive Train'!$AA$48))</f>
        <v>28.208278519291344</v>
      </c>
      <c r="CX34" s="57">
        <f>IF(AND(LJ33=1,PP33=1),0,ABS(CB34/$C$12*($C$14-$C$15)+$C$15) *'Drive Train'!$AA$48 + CX33*(1-'Drive Train'!$AA$48))</f>
        <v>28.235557467790919</v>
      </c>
      <c r="CY34" s="57">
        <f>IF(AND(LK33=1,PQ33=1),0,ABS(CC34/$C$12*($C$14-$C$15)+$C$15) *'Drive Train'!$AA$48 + CY33*(1-'Drive Train'!$AA$48))</f>
        <v>28.232753258797675</v>
      </c>
      <c r="CZ34" s="57">
        <f>IF(AND(LL33=1,PR33=1),0,ABS(CD34/$C$12*($C$14-$C$15)+$C$15) *'Drive Train'!$AA$48 + CZ33*(1-'Drive Train'!$AA$48))</f>
        <v>28.232560508670247</v>
      </c>
      <c r="DA34" s="57">
        <f>IF(AND(LM33=1,PS33=1),0,ABS(CE34/$C$12*($C$14-$C$15)+$C$15) *'Drive Train'!$AA$48 + DA33*(1-'Drive Train'!$AA$48))</f>
        <v>28.23266191674708</v>
      </c>
      <c r="DB34" s="61">
        <f t="shared" si="115"/>
        <v>1.0400000000000003</v>
      </c>
      <c r="DC34" s="57">
        <f t="shared" si="65"/>
        <v>28.208278519291344</v>
      </c>
      <c r="DD34" s="57">
        <f t="shared" si="66"/>
        <v>50</v>
      </c>
      <c r="DE34" s="57">
        <f t="shared" si="67"/>
        <v>50</v>
      </c>
      <c r="DF34" s="57">
        <f t="shared" si="68"/>
        <v>50</v>
      </c>
      <c r="DG34" s="57">
        <f t="shared" si="69"/>
        <v>41.649021769773611</v>
      </c>
      <c r="DH34" s="57">
        <f t="shared" si="70"/>
        <v>33.228016963013005</v>
      </c>
      <c r="DI34" s="57">
        <f t="shared" si="71"/>
        <v>28.067480121569695</v>
      </c>
      <c r="DJ34" s="57">
        <f t="shared" si="72"/>
        <v>26.190031887058382</v>
      </c>
      <c r="DK34" s="57">
        <f t="shared" si="73"/>
        <v>25.511860320154739</v>
      </c>
      <c r="DL34" s="57">
        <f t="shared" si="74"/>
        <v>25.327453176279587</v>
      </c>
      <c r="DM34" s="57">
        <f t="shared" si="75"/>
        <v>25.289061229048308</v>
      </c>
      <c r="DN34" s="57">
        <f t="shared" si="76"/>
        <v>25</v>
      </c>
      <c r="DO34" s="57">
        <f t="shared" si="77"/>
        <v>30</v>
      </c>
      <c r="DP34" s="57">
        <f t="shared" si="78"/>
        <v>35</v>
      </c>
      <c r="DQ34" s="57">
        <f t="shared" si="79"/>
        <v>30.795996886576059</v>
      </c>
      <c r="DR34" s="57">
        <f t="shared" si="80"/>
        <v>29.016530505173598</v>
      </c>
      <c r="DS34" s="57">
        <f t="shared" si="81"/>
        <v>28.208278519291344</v>
      </c>
      <c r="DT34" s="57">
        <f t="shared" si="82"/>
        <v>28.235557467790919</v>
      </c>
      <c r="DU34" s="57">
        <f t="shared" si="83"/>
        <v>28.232753258797675</v>
      </c>
      <c r="DV34" s="57">
        <f t="shared" si="84"/>
        <v>28.232560508670247</v>
      </c>
      <c r="DW34" s="57">
        <f t="shared" si="85"/>
        <v>28.23266191674708</v>
      </c>
      <c r="DX34" s="61">
        <f t="shared" si="116"/>
        <v>1.0400000000000003</v>
      </c>
      <c r="DY34" s="2">
        <f>IF(OY34=0,($C$23/0.4536*IF(ISNA(MK33),'Drive Train'!$F$16,'Drive Train'!$F$17)*4.448*$C$24/$C$26*$C$25*S$6)*SIGN(BK34),BK34)</f>
        <v>0.89350858180984372</v>
      </c>
      <c r="DZ34" s="2">
        <f>IF(OZ34=0,($C$23/0.4536*IF(ISNA(ML33),'Drive Train'!$F$16,'Drive Train'!$F$17)*4.448*$C$24/$C$26*$C$25*T$6)*SIGN(BL34),BL34)</f>
        <v>3.1911020778922987</v>
      </c>
      <c r="EA34" s="2">
        <f>IF(PA34=0,($C$23/0.4536*IF(ISNA(MM33),'Drive Train'!$F$16,'Drive Train'!$F$17)*4.448*$C$24/$C$26*$C$25*U$6)*SIGN(BM34),BM34)</f>
        <v>2.1014574659290748</v>
      </c>
      <c r="EB34" s="2">
        <f>IF(PB34=0,($C$23/0.4536*IF(ISNA(MN33),'Drive Train'!$F$16,'Drive Train'!$F$17)*4.448*$C$24/$C$26*$C$25*V$6)*SIGN(BN34),BN34)</f>
        <v>1.5665410200562195</v>
      </c>
      <c r="EC34" s="2">
        <f>IF(PC34=0,($C$23/0.4536*IF(ISNA(MO33),'Drive Train'!$F$16,'Drive Train'!$F$17)*4.448*$C$24/$C$26*$C$25*W$6)*SIGN(BO34),BO34)</f>
        <v>1.248692117436117</v>
      </c>
      <c r="ED34" s="2">
        <f>IF(PD34=0,($C$23/0.4536*IF(ISNA(MP33),'Drive Train'!$F$16,'Drive Train'!$F$17)*4.448*$C$24/$C$26*$C$25*X$6)*SIGN(BP34),BP34)</f>
        <v>1.0380693506396637</v>
      </c>
      <c r="EE34" s="2">
        <f>IF(PE34=0,($C$23/0.4536*IF(ISNA(MQ33),'Drive Train'!$F$16,'Drive Train'!$F$17)*4.448*$C$24/$C$26*$C$25*Y$6)*SIGN(BQ34),BQ34)</f>
        <v>0.88824490827929981</v>
      </c>
      <c r="EF34" s="2">
        <f>IF(PF34=0,($C$23/0.4536*IF(ISNA(MR33),'Drive Train'!$F$16,'Drive Train'!$F$17)*4.448*$C$24/$C$26*$C$25*Z$6)*SIGN(BR34),BR34)</f>
        <v>0.77621401894677544</v>
      </c>
      <c r="EG34" s="2">
        <f>IF(PG34=0,($C$23/0.4536*IF(ISNA(MS33),'Drive Train'!$F$16,'Drive Train'!$F$17)*4.448*$C$24/$C$26*$C$25*AA$6)*SIGN(BS34),BS34)</f>
        <v>0.68927804882473664</v>
      </c>
      <c r="EH34" s="2">
        <f>IF(PH34=0,($C$23/0.4536*IF(ISNA(MT33),'Drive Train'!$F$16,'Drive Train'!$F$17)*4.448*$C$24/$C$26*$C$25*AB$6)*SIGN(BT34),BT34)</f>
        <v>0.61985436045389986</v>
      </c>
      <c r="EI34" s="2">
        <f>IF(PI34=0,($C$23/0.4536*IF(ISNA(MU33),'Drive Train'!$F$16,'Drive Train'!$F$17)*4.448*$C$24/$C$26*$C$25*AC$6)*SIGN(BU34),BU34)</f>
        <v>0.56313566080452337</v>
      </c>
      <c r="EJ34" s="2">
        <f>IF(PJ34=0,($C$23/0.4536*IF(ISNA(MV33),'Drive Train'!$F$16,'Drive Train'!$F$17)*4.448*$C$24/$C$26*$C$25*AD$6)*SIGN(BV34),BV34)</f>
        <v>0.89350858180984372</v>
      </c>
      <c r="EK34" s="2">
        <f>IF(PK34=0,($C$23/0.4536*IF(ISNA(MW33),'Drive Train'!$F$16,'Drive Train'!$F$17)*4.448*$C$24/$C$26*$C$25*AE$6)*SIGN(BW34),BW34)</f>
        <v>0.89350858180984372</v>
      </c>
      <c r="EL34" s="2">
        <f>IF(PL34=0,($C$23/0.4536*IF(ISNA(MX33),'Drive Train'!$F$16,'Drive Train'!$F$17)*4.448*$C$24/$C$26*$C$25*AF$6)*SIGN(BX34),BX34)</f>
        <v>0.89350858180984372</v>
      </c>
      <c r="EM34" s="2">
        <f>IF(PM34=0,($C$23/0.4536*IF(ISNA(MY33),'Drive Train'!$F$16,'Drive Train'!$F$17)*4.448*$C$24/$C$26*$C$25*AG$6)*SIGN(BY34),BY34)</f>
        <v>0.89350858180984372</v>
      </c>
      <c r="EN34" s="2">
        <f>IF(PN34=0,($C$23/0.4536*IF(ISNA(MZ33),'Drive Train'!$F$16,'Drive Train'!$F$17)*4.448*$C$24/$C$26*$C$25*AH$6)*SIGN(BZ34),BZ34)</f>
        <v>0.89350858180984372</v>
      </c>
      <c r="EO34" s="2">
        <f>IF(PO34=0,($C$23/0.4536*IF(ISNA(NA33),'Drive Train'!$F$16,'Drive Train'!$F$17)*4.448*$C$24/$C$26*$C$25*AI$6)*SIGN(CA34),CA34)</f>
        <v>0.89350858180984372</v>
      </c>
      <c r="EP34" s="2">
        <f>IF(PP34=0,($C$23/0.4536*IF(ISNA(NB33),'Drive Train'!$F$16,'Drive Train'!$F$17)*4.448*$C$24/$C$26*$C$25*AJ$6)*SIGN(CB34),CB34)</f>
        <v>0.89350858180984372</v>
      </c>
      <c r="EQ34" s="2">
        <f>IF(PQ34=0,($C$23/0.4536*IF(ISNA(NC33),'Drive Train'!$F$16,'Drive Train'!$F$17)*4.448*$C$24/$C$26*$C$25*AK$6)*SIGN(CC34),CC34)</f>
        <v>0.89350858180984372</v>
      </c>
      <c r="ER34" s="2">
        <f>IF(PR34=0,($C$23/0.4536*IF(ISNA(ND33),'Drive Train'!$F$16,'Drive Train'!$F$17)*4.448*$C$24/$C$26*$C$25*AL$6)*SIGN(CD34),CD34)</f>
        <v>0.89350858180984372</v>
      </c>
      <c r="ES34" s="2">
        <f>IF(PS34=0,($C$23/0.4536*IF(ISNA(NE33),'Drive Train'!$F$16,'Drive Train'!$F$17)*4.448*$C$24/$C$26*$C$25*AM$6)*SIGN(CE34),CE34)</f>
        <v>0.89350858180984372</v>
      </c>
      <c r="ET34" s="61">
        <f t="shared" si="87"/>
        <v>1.0400000000000003</v>
      </c>
      <c r="EU34" s="260">
        <f>MAX(MIN(IF(AND(OY33=1,NG34&lt;0),-1,1)*(DC34-$C$15)/($C$14-$C$15)*$C$12-$C$33*LO34/AO$6 -  OY33*$C$33,DY33),MAX(EU$8:EU33)*-1)</f>
        <v>6.9994052958169628E-2</v>
      </c>
      <c r="EV34" s="260">
        <f>MAX(MIN(IF(AND(OZ33=1,NH34&lt;0),-1,1)*(DD34-$C$15)/($C$14-$C$15)*$C$12-$C$33*LP34/AP$6 -  OZ33*$C$33,DZ33),MAX(EV$8:EV33)*-1)</f>
        <v>0.81384127101197401</v>
      </c>
      <c r="EW34" s="260">
        <f>MAX(MIN(IF(AND(PA33=1,NI34&lt;0),-1,1)*(DE34-$C$15)/($C$14-$C$15)*$C$12-$C$33*LQ34/AQ$6 -  PA33*$C$33,EA33),MAX(EW$8:EW33)*-1)</f>
        <v>0.74394971603045867</v>
      </c>
      <c r="EX34" s="260">
        <f>MAX(MIN(IF(AND(PB33=1,NJ34&lt;0),-1,1)*(DF34-$C$15)/($C$14-$C$15)*$C$12-$C$33*LR34/AR$6 -  PB33*$C$33,EB33),MAX(EX$8:EX33)*-1)</f>
        <v>0.65501415491158732</v>
      </c>
      <c r="EY34" s="260">
        <f>MAX(MIN(IF(AND(PC33=1,NK34&lt;0),-1,1)*(DG34-$C$15)/($C$14-$C$15)*$C$12-$C$33*LS34/AS$6 -  PC33*$C$33,EC33),MAX(EY$8:EY33)*-1)</f>
        <v>0.40951865902441975</v>
      </c>
      <c r="EZ34" s="260">
        <f>MAX(MIN(IF(AND(PD33=1,NL34&lt;0),-1,1)*(DH34-$C$15)/($C$14-$C$15)*$C$12-$C$33*LT34/AT$6 -  PD33*$C$33,ED33),MAX(EZ$8:EZ33)*-1)</f>
        <v>0.19278321658957864</v>
      </c>
      <c r="FA34" s="260">
        <f>MAX(MIN(IF(AND(PE33=1,NM34&lt;0),-1,1)*(DI34-$C$15)/($C$14-$C$15)*$C$12-$C$33*LU34/AU$6 -  PE33*$C$33,EE33),MAX(FA$8:FA33)*-1)</f>
        <v>6.6604297308803961E-2</v>
      </c>
      <c r="FB34" s="260">
        <f>MAX(MIN(IF(AND(PF33=1,NN34&lt;0),-1,1)*(DJ34-$C$15)/($C$14-$C$15)*$C$12-$C$33*LV34/AV$6 -  PF33*$C$33,EF33),MAX(FB$8:FB33)*-1)</f>
        <v>2.1651294010710531E-2</v>
      </c>
      <c r="FC34" s="260">
        <f>MAX(MIN(IF(AND(PG33=1,NO34&lt;0),-1,1)*(DK34-$C$15)/($C$14-$C$15)*$C$12-$C$33*LW34/AW$6 -  PG33*$C$33,EG33),MAX(FC$8:FC33)*-1)</f>
        <v>5.4847717251754746E-3</v>
      </c>
      <c r="FD34" s="260">
        <f>MAX(MIN(IF(AND(PH33=1,NP34&lt;0),-1,1)*(DL34-$C$15)/($C$14-$C$15)*$C$12-$C$33*LX34/AX$6 -  PH33*$C$33,EH33),MAX(FD$8:FD33)*-1)</f>
        <v>1.0818859000962799E-3</v>
      </c>
      <c r="FE34" s="260">
        <f>MAX(MIN(IF(AND(PI33=1,NQ34&lt;0),-1,1)*(DM34-$C$15)/($C$14-$C$15)*$C$12-$C$33*LY34/AY$6 -  PI33*$C$33,EI33),MAX(FE$8:FE33)*-1)</f>
        <v>1.6103194819111488E-4</v>
      </c>
      <c r="FF34" s="260">
        <f>MAX(MIN(IF(AND(PJ33=1,NR34&lt;0),-1,1)*(DN34-$C$15)/($C$14-$C$15)*$C$12-$C$33*LZ34/AZ$6 -  PJ33*$C$33,EJ33),MAX(FF$8:FF33)*-1)</f>
        <v>0.16877130267178173</v>
      </c>
      <c r="FG34" s="260">
        <f>MAX(MIN(IF(AND(PK33=1,NS34&lt;0),-1,1)*(DO34-$C$15)/($C$14-$C$15)*$C$12-$C$33*MA34/BA$6 -  PK33*$C$33,EK33),MAX(FG$8:FG33)*-1)</f>
        <v>0.20669658585008827</v>
      </c>
      <c r="FH34" s="260">
        <f>MAX(MIN(IF(AND(PL33=1,NT34&lt;0),-1,1)*(DP34-$C$15)/($C$14-$C$15)*$C$12-$C$33*MB34/BB$6 -  PL33*$C$33,EL33),MAX(FH$8:FH33)*-1)</f>
        <v>0.24462186902839472</v>
      </c>
      <c r="FI34" s="260">
        <f>MAX(MIN(IF(AND(PM33=1,NU34&lt;0),-1,1)*(DQ34-$C$15)/($C$14-$C$15)*$C$12-$C$33*MC34/BC$6 -  PM33*$C$33,EM33),MAX(FI$8:FI33)*-1)</f>
        <v>0.1330545453109504</v>
      </c>
      <c r="FJ34" s="260">
        <f>MAX(MIN(IF(AND(PN33=1,NV34&lt;0),-1,1)*(DR34-$C$15)/($C$14-$C$15)*$C$12-$C$33*MD34/BD$6 -  PN33*$C$33,EN33),MAX(FJ$8:FJ33)*-1)</f>
        <v>8.9566662954882192E-2</v>
      </c>
      <c r="FK34" s="260">
        <f>MAX(MIN(IF(AND(PO33=1,NW34&lt;0),-1,1)*(DS34-$C$15)/($C$14-$C$15)*$C$12-$C$33*ME34/BE$6 -  PO33*$C$33,EO33),MAX(FK$8:FK33)*-1)</f>
        <v>6.9994052958169628E-2</v>
      </c>
      <c r="FL34" s="260">
        <f>MAX(MIN(IF(AND(PP33=1,NX34&lt;0),-1,1)*(DT34-$C$15)/($C$14-$C$15)*$C$12-$C$33*MF34/BF$6 -  PP33*$C$33,EP33),MAX(FL$8:FL33)*-1)</f>
        <v>7.0652889477665959E-2</v>
      </c>
      <c r="FM34" s="260">
        <f>MAX(MIN(IF(AND(PQ33=1,NY34&lt;0),-1,1)*(DU34-$C$15)/($C$14-$C$15)*$C$12-$C$33*MG34/BG$6 -  PQ33*$C$33,EQ33),MAX(FM$8:FM33)*-1)</f>
        <v>7.0585157012400812E-2</v>
      </c>
      <c r="FN34" s="260">
        <f>MAX(MIN(IF(AND(PR33=1,NZ34&lt;0),-1,1)*(DV34-$C$15)/($C$14-$C$15)*$C$12-$C$33*MH34/BH$6 -  PR33*$C$33,ER33),MAX(FN$8:FN33)*-1)</f>
        <v>7.0580501400199336E-2</v>
      </c>
      <c r="FO34" s="260">
        <f>MAX(MIN(IF(AND(PS33=1,OA34&lt;0),-1,1)*(DW34-$C$15)/($C$14-$C$15)*$C$12-$C$33*MI34/BI$6 -  PS33*$C$33,ES33),MAX(FO$8:FO33)*-1)</f>
        <v>7.0582950771003683E-2</v>
      </c>
      <c r="FP34" s="61">
        <f t="shared" si="117"/>
        <v>1.0400000000000003</v>
      </c>
      <c r="FQ34" s="261">
        <f>IF(AND(KS34=1,OY34=1),0,MIN((ABS(($C$14-$C$15)*EU34/$C$12/$C$25)+$C$15)/$C$25,DC34))</f>
        <v>9.5590143727190657</v>
      </c>
      <c r="FR34" s="261">
        <f>IF(AND(KT34=1,OZ34=1),0,MIN((ABS(($C$14-$C$15)*EV34/$C$12/$C$25)+$C$15)/$C$25,DD34))</f>
        <v>50</v>
      </c>
      <c r="FS34" s="261">
        <f>IF(AND(KU34=1,PA34=1),0,MIN((ABS(($C$14-$C$15)*EW34/$C$12/$C$25)+$C$15)/$C$25,DE34))</f>
        <v>50</v>
      </c>
      <c r="FT34" s="261">
        <f>IF(AND(KV34=1,PB34=1),0,MIN((ABS(($C$14-$C$15)*EX34/$C$12/$C$25)+$C$15)/$C$25,DF34))</f>
        <v>50</v>
      </c>
      <c r="FU34" s="261">
        <f>IF(AND(KW34=1,PC34=1),0,MIN((ABS(($C$14-$C$15)*EY34/$C$12/$C$25)+$C$15)/$C$25,DG34))</f>
        <v>39.046552593504025</v>
      </c>
      <c r="FV34" s="261">
        <f>IF(AND(KX34=1,PD34=1),0,MIN((ABS(($C$14-$C$15)*EZ34/$C$12/$C$25)+$C$15)/$C$25,DH34))</f>
        <v>20.223190373479639</v>
      </c>
      <c r="FW34" s="261">
        <f>IF(AND(KY34=1,PE34=1),0,MIN((ABS(($C$14-$C$15)*FA34/$C$12/$C$25)+$C$15)/$C$25,DI34))</f>
        <v>9.2646158299215902</v>
      </c>
      <c r="FX34" s="261">
        <f>IF(AND(KZ34=1,PF34=1),0,MIN((ABS(($C$14-$C$15)*FB34/$C$12/$C$25)+$C$15)/$C$25,DJ34))</f>
        <v>5.3604705067017688</v>
      </c>
      <c r="FY34" s="261">
        <f>IF(AND(LA34=1,PG34=1),0,MIN((ABS(($C$14-$C$15)*FC34/$C$12/$C$25)+$C$15)/$C$25,DK34))</f>
        <v>3.9564163224849467</v>
      </c>
      <c r="FZ34" s="261">
        <f>IF(AND(LB34=1,PH34=1),0,MIN((ABS(($C$14-$C$15)*FD34/$C$12/$C$25)+$C$15)/$C$25,DL34))</f>
        <v>3.5740279425881392</v>
      </c>
      <c r="GA34" s="261">
        <f>IF(AND(LC34=1,PI34=1),0,MIN((ABS(($C$14-$C$15)*FE34/$C$12/$C$25)+$C$15)/$C$25,DM34))</f>
        <v>3.4940522482867196</v>
      </c>
      <c r="GB34" s="261">
        <f>IF(AND(LD34=1,PJ34=1),0,MIN((ABS(($C$14-$C$15)*FF34/$C$12/$C$25)+$C$15)/$C$25,DN34))</f>
        <v>18.137767942367017</v>
      </c>
      <c r="GC34" s="261">
        <f>IF(AND(LE34=1,PK34=1),0,MIN((ABS(($C$14-$C$15)*FG34/$C$12/$C$25)+$C$15)/$C$25,DO34))</f>
        <v>21.431559370951113</v>
      </c>
      <c r="GD34" s="261">
        <f>IF(AND(LF34=1,PL34=1),0,MIN((ABS(($C$14-$C$15)*FH34/$C$12/$C$25)+$C$15)/$C$25,DP34))</f>
        <v>24.7253507995352</v>
      </c>
      <c r="GE34" s="261">
        <f>IF(AND(LG34=1,PM34=1),0,MIN((ABS(($C$14-$C$15)*FI34/$C$12/$C$25)+$C$15)/$C$25,DQ34))</f>
        <v>15.035785850398959</v>
      </c>
      <c r="GF34" s="261">
        <f>IF(AND(LH34=1,PN34=1),0,MIN((ABS(($C$14-$C$15)*FJ34/$C$12/$C$25)+$C$15)/$C$25,DR34))</f>
        <v>11.258885530940695</v>
      </c>
      <c r="GG34" s="261">
        <f>IF(AND(LI34=1,PO34=1),0,MIN((ABS(($C$14-$C$15)*FK34/$C$12/$C$25)+$C$15)/$C$25,DS34))</f>
        <v>9.5590143727190657</v>
      </c>
      <c r="GH34" s="261">
        <f>IF(AND(LJ34=1,PP34=1),0,MIN((ABS(($C$14-$C$15)*FL34/$C$12/$C$25)+$C$15)/$C$25,DT34))</f>
        <v>9.6162339871528619</v>
      </c>
      <c r="GI34" s="261">
        <f>IF(AND(LK34=1,PQ34=1),0,MIN((ABS(($C$14-$C$15)*FM34/$C$12/$C$25)+$C$15)/$C$25,DU34))</f>
        <v>9.6103514572195099</v>
      </c>
      <c r="GJ34" s="261">
        <f>IF(AND(LL34=1,PR34=1),0,MIN((ABS(($C$14-$C$15)*FN34/$C$12/$C$25)+$C$15)/$C$25,DV34))</f>
        <v>9.6099471196832056</v>
      </c>
      <c r="GK34" s="261">
        <f>IF(AND(LM34=1,PS34=1),0,MIN((ABS(($C$14-$C$15)*FO34/$C$12/$C$25)+$C$15)/$C$25,DW34))</f>
        <v>9.6101598462836328</v>
      </c>
      <c r="GL34" s="61">
        <f t="shared" si="118"/>
        <v>1.0400000000000003</v>
      </c>
      <c r="GM34" s="57">
        <f>IF(AND(KS33=1,OY33=1),0,EU34*$C$26/S$6/$C$24/$C$23*3.39*$C$25)</f>
        <v>1.6254969367683112</v>
      </c>
      <c r="GN34" s="57">
        <f>IF(AND(KT33=1,OZ33=1),0,EV34*$C$26/T$6/$C$24/$C$23*3.39*$C$25)</f>
        <v>5.2920355715668288</v>
      </c>
      <c r="GO34" s="57">
        <f>IF(AND(KU33=1,PA33=1),0,EW34*$C$26/U$6/$C$24/$C$23*3.39*$C$25)</f>
        <v>7.3459288883647504</v>
      </c>
      <c r="GP34" s="57">
        <f>IF(AND(KV33=1,PB33=1),0,EX34*$C$26/V$6/$C$24/$C$23*3.39*$C$25)</f>
        <v>8.67626194956277</v>
      </c>
      <c r="GQ34" s="57">
        <f>IF(AND(KW33=1,PC33=1),0,EY34*$C$26/W$6/$C$24/$C$23*3.39*$C$25)</f>
        <v>6.8052183752004058</v>
      </c>
      <c r="GR34" s="57">
        <f>IF(AND(KX33=1,PD33=1),0,EZ34*$C$26/X$6/$C$24/$C$23*3.39*$C$25)</f>
        <v>3.8535996636705194</v>
      </c>
      <c r="GS34" s="57">
        <f>IF(AND(KY33=1,PE33=1),0,FA34*$C$26/Y$6/$C$24/$C$23*3.39*$C$25)</f>
        <v>1.5559415050305847</v>
      </c>
      <c r="GT34" s="57">
        <f>IF(AND(KZ33=1,PF33=1),0,FB34*$C$26/Z$6/$C$24/$C$23*3.39*$C$25)</f>
        <v>0.57879679432771058</v>
      </c>
      <c r="GU34" s="57">
        <f>IF(AND(LA33=1,PG33=1),0,FC34*$C$26/AA$6/$C$24/$C$23*3.39*$C$25)</f>
        <v>0.16511550262049804</v>
      </c>
      <c r="GV34" s="57">
        <f>IF(AND(LB33=1,PH33=1),0,FD34*$C$26/AB$6/$C$24/$C$23*3.39*$C$25)</f>
        <v>3.6217255913851887E-2</v>
      </c>
      <c r="GW34" s="57">
        <f>IF(AND(LC33=1,PI33=1),0,FE34*$C$26/AC$6/$C$24/$C$23*3.39*$C$25)</f>
        <v>5.9336613832774105E-3</v>
      </c>
      <c r="GX34" s="57">
        <f>IF(AND(LD33=1,PJ33=1),0,FF34*$C$26/AD$6/$C$24/$C$23*3.39*$C$25)</f>
        <v>3.9194363508472669</v>
      </c>
      <c r="GY34" s="57">
        <f>IF(AND(LE33=1,PK33=1),0,FG34*$C$26/AE$6/$C$24/$C$23*3.39*$C$25)</f>
        <v>4.8001887723315644</v>
      </c>
      <c r="GZ34" s="57">
        <f>IF(AND(LF33=1,PL33=1),0,FH34*$C$26/AF$6/$C$24/$C$23*3.39*$C$25)</f>
        <v>5.6809411938158592</v>
      </c>
      <c r="HA34" s="57">
        <f>IF(AND(LG33=1,PM33=1),0,FI34*$C$26/AG$6/$C$24/$C$23*3.39*$C$25)</f>
        <v>3.0899733146658197</v>
      </c>
      <c r="HB34" s="57">
        <f>IF(AND(LH33=1,PN33=1),0,FJ34*$C$26/AH$6/$C$24/$C$23*3.39*$C$25)</f>
        <v>2.0800386620950437</v>
      </c>
      <c r="HC34" s="57">
        <f>IF(AND(LI33=1,PO33=1),0,FK34*$C$26/AI$6/$C$24/$C$23*3.39*$C$25)</f>
        <v>1.6254969367683112</v>
      </c>
      <c r="HD34" s="57">
        <f>IF(AND(LJ33=1,PP33=1),0,FL34*$C$26/AJ$6/$C$24/$C$23*3.39*$C$25)</f>
        <v>1.640797333002151</v>
      </c>
      <c r="HE34" s="57">
        <f>IF(AND(LK33=1,PQ33=1),0,FM34*$C$26/AK$6/$C$24/$C$23*3.39*$C$25)</f>
        <v>1.639224357725608</v>
      </c>
      <c r="HF34" s="57">
        <f>IF(AND(LL33=1,PR33=1),0,FN34*$C$26/AL$6/$C$24/$C$23*3.39*$C$25)</f>
        <v>1.6391162387776053</v>
      </c>
      <c r="HG34" s="57">
        <f>IF(AND(LM33=1,PS33=1),0,FO34*$C$26/AM$6/$C$24/$C$23*3.39*$C$25)</f>
        <v>1.6391731213922165</v>
      </c>
      <c r="HH34" s="61">
        <f t="shared" si="119"/>
        <v>1.0400000000000003</v>
      </c>
      <c r="HI34" s="57">
        <f t="shared" si="120"/>
        <v>1.6254969367683112</v>
      </c>
      <c r="HJ34" s="57">
        <f t="shared" si="121"/>
        <v>5.2920355715668288</v>
      </c>
      <c r="HK34" s="57">
        <f t="shared" si="122"/>
        <v>7.3459288883647504</v>
      </c>
      <c r="HL34" s="57">
        <f t="shared" si="123"/>
        <v>8.67626194956277</v>
      </c>
      <c r="HM34" s="57">
        <f t="shared" si="124"/>
        <v>6.8052183752004058</v>
      </c>
      <c r="HN34" s="57">
        <f t="shared" si="125"/>
        <v>3.8535996636705194</v>
      </c>
      <c r="HO34" s="57">
        <f t="shared" si="126"/>
        <v>1.5559415050305847</v>
      </c>
      <c r="HP34" s="57">
        <f t="shared" si="127"/>
        <v>0.57879679432771058</v>
      </c>
      <c r="HQ34" s="57">
        <f t="shared" si="128"/>
        <v>0.16511550262049804</v>
      </c>
      <c r="HR34" s="57">
        <f t="shared" si="129"/>
        <v>3.6217255913851887E-2</v>
      </c>
      <c r="HS34" s="57">
        <f t="shared" si="130"/>
        <v>5.9336613832774105E-3</v>
      </c>
      <c r="HT34" s="57">
        <f t="shared" si="131"/>
        <v>3.9194363508472669</v>
      </c>
      <c r="HU34" s="57">
        <f t="shared" si="132"/>
        <v>4.8001887723315644</v>
      </c>
      <c r="HV34" s="57">
        <f t="shared" si="133"/>
        <v>5.6809411938158592</v>
      </c>
      <c r="HW34" s="57">
        <f t="shared" si="134"/>
        <v>3.0899733146658197</v>
      </c>
      <c r="HX34" s="57">
        <f t="shared" si="135"/>
        <v>2.0800386620950437</v>
      </c>
      <c r="HY34" s="57">
        <f t="shared" si="136"/>
        <v>1.6254969367683112</v>
      </c>
      <c r="HZ34" s="57">
        <f t="shared" si="137"/>
        <v>1.640797333002151</v>
      </c>
      <c r="IA34" s="57">
        <f t="shared" si="138"/>
        <v>1.639224357725608</v>
      </c>
      <c r="IB34" s="57">
        <f t="shared" si="139"/>
        <v>1.6391162387776053</v>
      </c>
      <c r="IC34" s="57">
        <f t="shared" si="140"/>
        <v>1.6391731213922165</v>
      </c>
      <c r="ID34" s="61">
        <f t="shared" si="141"/>
        <v>1.0400000000000003</v>
      </c>
      <c r="IE34" s="57">
        <f t="shared" si="142"/>
        <v>11.49871582496916</v>
      </c>
      <c r="IF34" s="57">
        <f t="shared" si="143"/>
        <v>8.82</v>
      </c>
      <c r="IG34" s="57">
        <f t="shared" si="144"/>
        <v>8.82</v>
      </c>
      <c r="IH34" s="57">
        <f t="shared" si="145"/>
        <v>8.82</v>
      </c>
      <c r="II34" s="57">
        <f t="shared" si="146"/>
        <v>9.4378153245711491</v>
      </c>
      <c r="IJ34" s="57">
        <f t="shared" si="147"/>
        <v>10.720909503481906</v>
      </c>
      <c r="IK34" s="57">
        <f t="shared" si="148"/>
        <v>11.521016576126254</v>
      </c>
      <c r="IL34" s="57">
        <f t="shared" si="149"/>
        <v>11.823204096956522</v>
      </c>
      <c r="IM34" s="57">
        <f t="shared" si="150"/>
        <v>11.939807754784709</v>
      </c>
      <c r="IN34" s="57">
        <f t="shared" si="151"/>
        <v>11.974057696103728</v>
      </c>
      <c r="IO34" s="57">
        <f t="shared" si="152"/>
        <v>11.981842401494122</v>
      </c>
      <c r="IP34" s="57">
        <f t="shared" si="153"/>
        <v>10.950564470483833</v>
      </c>
      <c r="IQ34" s="57">
        <f t="shared" si="154"/>
        <v>10.718481822114926</v>
      </c>
      <c r="IR34" s="57">
        <f t="shared" si="155"/>
        <v>10.486399173746019</v>
      </c>
      <c r="IS34" s="57">
        <f t="shared" si="156"/>
        <v>11.071274724309754</v>
      </c>
      <c r="IT34" s="57">
        <f t="shared" si="157"/>
        <v>11.365206820377912</v>
      </c>
      <c r="IU34" s="57">
        <f t="shared" si="158"/>
        <v>11.49871582496916</v>
      </c>
      <c r="IV34" s="57">
        <f t="shared" si="159"/>
        <v>11.49420801559322</v>
      </c>
      <c r="IW34" s="57">
        <f t="shared" si="160"/>
        <v>11.49467141352738</v>
      </c>
      <c r="IX34" s="57">
        <f t="shared" si="161"/>
        <v>11.494703265697739</v>
      </c>
      <c r="IY34" s="57">
        <f t="shared" si="162"/>
        <v>11.494686507900854</v>
      </c>
      <c r="IZ34" s="61">
        <f t="shared" si="163"/>
        <v>1.0400000000000003</v>
      </c>
      <c r="JA34" s="261" t="e">
        <f t="shared" si="238"/>
        <v>#N/A</v>
      </c>
      <c r="JB34" s="261">
        <f t="shared" si="239"/>
        <v>6</v>
      </c>
      <c r="JC34" s="261">
        <f t="shared" si="240"/>
        <v>6</v>
      </c>
      <c r="JD34" s="261">
        <f t="shared" si="241"/>
        <v>6</v>
      </c>
      <c r="JE34" s="261" t="e">
        <f t="shared" si="242"/>
        <v>#N/A</v>
      </c>
      <c r="JF34" s="261" t="e">
        <f t="shared" si="243"/>
        <v>#N/A</v>
      </c>
      <c r="JG34" s="261" t="e">
        <f t="shared" si="244"/>
        <v>#N/A</v>
      </c>
      <c r="JH34" s="261" t="e">
        <f t="shared" si="245"/>
        <v>#N/A</v>
      </c>
      <c r="JI34" s="261" t="e">
        <f t="shared" si="246"/>
        <v>#N/A</v>
      </c>
      <c r="JJ34" s="261" t="e">
        <f t="shared" si="247"/>
        <v>#N/A</v>
      </c>
      <c r="JK34" s="261" t="e">
        <f t="shared" si="248"/>
        <v>#N/A</v>
      </c>
      <c r="JL34" s="261">
        <f t="shared" si="249"/>
        <v>6</v>
      </c>
      <c r="JM34" s="261" t="e">
        <f t="shared" si="250"/>
        <v>#N/A</v>
      </c>
      <c r="JN34" s="261" t="e">
        <f t="shared" si="251"/>
        <v>#N/A</v>
      </c>
      <c r="JO34" s="261" t="e">
        <f t="shared" si="252"/>
        <v>#N/A</v>
      </c>
      <c r="JP34" s="261" t="e">
        <f t="shared" si="253"/>
        <v>#N/A</v>
      </c>
      <c r="JQ34" s="261" t="e">
        <f t="shared" si="254"/>
        <v>#N/A</v>
      </c>
      <c r="JR34" s="261" t="e">
        <f t="shared" si="255"/>
        <v>#N/A</v>
      </c>
      <c r="JS34" s="261" t="e">
        <f t="shared" si="256"/>
        <v>#N/A</v>
      </c>
      <c r="JT34" s="261" t="e">
        <f t="shared" si="257"/>
        <v>#N/A</v>
      </c>
      <c r="JU34" s="261" t="e">
        <f t="shared" si="258"/>
        <v>#N/A</v>
      </c>
      <c r="JV34" s="61">
        <f t="shared" si="165"/>
        <v>1.0400000000000003</v>
      </c>
      <c r="JW34" s="46">
        <f>IF(HI34&lt;=$C$42,1,0)</f>
        <v>0</v>
      </c>
      <c r="JX34" s="46">
        <f>IF(HJ34&lt;=$C$42,1,0)</f>
        <v>0</v>
      </c>
      <c r="JY34" s="46">
        <f>IF(HK34&lt;=$C$42,1,0)</f>
        <v>0</v>
      </c>
      <c r="JZ34" s="46">
        <f>IF(HL34&lt;=$C$42,1,0)</f>
        <v>0</v>
      </c>
      <c r="KA34" s="46">
        <f>IF(HM34&lt;=$C$42,1,0)</f>
        <v>0</v>
      </c>
      <c r="KB34" s="46">
        <f>IF(HN34&lt;=$C$42,1,0)</f>
        <v>0</v>
      </c>
      <c r="KC34" s="46">
        <f>IF(HO34&lt;=$C$42,1,0)</f>
        <v>0</v>
      </c>
      <c r="KD34" s="46">
        <f>IF(HP34&lt;=$C$42,1,0)</f>
        <v>0</v>
      </c>
      <c r="KE34" s="46">
        <f>IF(HQ34&lt;=$C$42,1,0)</f>
        <v>0</v>
      </c>
      <c r="KF34" s="46">
        <f>IF(HR34&lt;=$C$42,1,0)</f>
        <v>1</v>
      </c>
      <c r="KG34" s="46">
        <f>IF(HS34&lt;=$C$42,1,0)</f>
        <v>1</v>
      </c>
      <c r="KH34" s="46">
        <f>IF(HT34&lt;=$C$42,1,0)</f>
        <v>0</v>
      </c>
      <c r="KI34" s="46">
        <f>IF(HU34&lt;=$C$42,1,0)</f>
        <v>0</v>
      </c>
      <c r="KJ34" s="46">
        <f>IF(HV34&lt;=$C$42,1,0)</f>
        <v>0</v>
      </c>
      <c r="KK34" s="46">
        <f>IF(HW34&lt;=$C$42,1,0)</f>
        <v>0</v>
      </c>
      <c r="KL34" s="46">
        <f>IF(HX34&lt;=$C$42,1,0)</f>
        <v>0</v>
      </c>
      <c r="KM34" s="46">
        <f>IF(HY34&lt;=$C$42,1,0)</f>
        <v>0</v>
      </c>
      <c r="KN34" s="46">
        <f>IF(HZ34&lt;=$C$42,1,0)</f>
        <v>0</v>
      </c>
      <c r="KO34" s="46">
        <f>IF(IA34&lt;=$C$42,1,0)</f>
        <v>0</v>
      </c>
      <c r="KP34" s="46">
        <f>IF(IB34&lt;=$C$42,1,0)</f>
        <v>0</v>
      </c>
      <c r="KQ34" s="46">
        <f>IF(IC34&lt;=$C$42,1,0)</f>
        <v>0</v>
      </c>
      <c r="KR34" s="61">
        <f t="shared" si="166"/>
        <v>1.0400000000000003</v>
      </c>
      <c r="KS34" s="1">
        <f>IF(OR(KS33=1,AND(OY34=1,LO34&lt;=$C$43)),1,0)</f>
        <v>0</v>
      </c>
      <c r="KT34" s="1">
        <f>IF(OR(KT33=1,AND(OZ34=1,LP34&lt;=$C$43)),1,0)</f>
        <v>0</v>
      </c>
      <c r="KU34" s="1">
        <f>IF(OR(KU33=1,AND(PA34=1,LQ34&lt;=$C$43)),1,0)</f>
        <v>0</v>
      </c>
      <c r="KV34" s="1">
        <f>IF(OR(KV33=1,AND(PB34=1,LR34&lt;=$C$43)),1,0)</f>
        <v>0</v>
      </c>
      <c r="KW34" s="1">
        <f>IF(OR(KW33=1,AND(PC34=1,LS34&lt;=$C$43)),1,0)</f>
        <v>0</v>
      </c>
      <c r="KX34" s="1">
        <f>IF(OR(KX33=1,AND(PD34=1,LT34&lt;=$C$43)),1,0)</f>
        <v>0</v>
      </c>
      <c r="KY34" s="1">
        <f>IF(OR(KY33=1,AND(PE34=1,LU34&lt;=$C$43)),1,0)</f>
        <v>0</v>
      </c>
      <c r="KZ34" s="1">
        <f>IF(OR(KZ33=1,AND(PF34=1,LV34&lt;=$C$43)),1,0)</f>
        <v>0</v>
      </c>
      <c r="LA34" s="1">
        <f>IF(OR(LA33=1,AND(PG34=1,LW34&lt;=$C$43)),1,0)</f>
        <v>0</v>
      </c>
      <c r="LB34" s="1">
        <f>IF(OR(LB33=1,AND(PH34=1,LX34&lt;=$C$43)),1,0)</f>
        <v>0</v>
      </c>
      <c r="LC34" s="1">
        <f>IF(OR(LC33=1,AND(PI34=1,LY34&lt;=$C$43)),1,0)</f>
        <v>0</v>
      </c>
      <c r="LD34" s="1">
        <f>IF(OR(LD33=1,AND(PJ34=1,LZ34&lt;=$C$43)),1,0)</f>
        <v>0</v>
      </c>
      <c r="LE34" s="1">
        <f>IF(OR(LE33=1,AND(PK34=1,MA34&lt;=$C$43)),1,0)</f>
        <v>0</v>
      </c>
      <c r="LF34" s="1">
        <f>IF(OR(LF33=1,AND(PL34=1,MB34&lt;=$C$43)),1,0)</f>
        <v>0</v>
      </c>
      <c r="LG34" s="1">
        <f>IF(OR(LG33=1,AND(PM34=1,MC34&lt;=$C$43)),1,0)</f>
        <v>0</v>
      </c>
      <c r="LH34" s="1">
        <f>IF(OR(LH33=1,AND(PN34=1,MD34&lt;=$C$43)),1,0)</f>
        <v>0</v>
      </c>
      <c r="LI34" s="1">
        <f>IF(OR(LI33=1,AND(PO34=1,ME34&lt;=$C$43)),1,0)</f>
        <v>0</v>
      </c>
      <c r="LJ34" s="1">
        <f>IF(OR(LJ33=1,AND(PP34=1,MF34&lt;=$C$43)),1,0)</f>
        <v>0</v>
      </c>
      <c r="LK34" s="1">
        <f>IF(OR(LK33=1,AND(PQ34=1,MG34&lt;=$C$43)),1,0)</f>
        <v>0</v>
      </c>
      <c r="LL34" s="1">
        <f>IF(OR(LL33=1,AND(PR34=1,MH34&lt;=$C$43)),1,0)</f>
        <v>0</v>
      </c>
      <c r="LM34" s="1">
        <f>IF(OR(LM33=1,AND(PS34=1,MI34&lt;=$C$43)),1,0)</f>
        <v>0</v>
      </c>
      <c r="LN34" s="61">
        <f t="shared" si="167"/>
        <v>1.0400000000000003</v>
      </c>
      <c r="LO34" s="57">
        <f t="shared" si="168"/>
        <v>10.62985350214919</v>
      </c>
      <c r="LP34" s="57">
        <f t="shared" si="169"/>
        <v>5.4851250370869744</v>
      </c>
      <c r="LQ34" s="57">
        <f t="shared" si="170"/>
        <v>7.9846601641432411</v>
      </c>
      <c r="LR34" s="57">
        <f t="shared" si="171"/>
        <v>10.099852098325117</v>
      </c>
      <c r="LS34" s="57">
        <f t="shared" si="172"/>
        <v>11.450325283652196</v>
      </c>
      <c r="LT34" s="57">
        <f t="shared" si="173"/>
        <v>11.416504783449545</v>
      </c>
      <c r="LU34" s="57">
        <f t="shared" si="174"/>
        <v>10.588191895905297</v>
      </c>
      <c r="LV34" s="57">
        <f t="shared" si="175"/>
        <v>9.4912611701193104</v>
      </c>
      <c r="LW34" s="57">
        <f t="shared" si="176"/>
        <v>8.5032823421001833</v>
      </c>
      <c r="LX34" s="57">
        <f t="shared" si="177"/>
        <v>7.6653144249739231</v>
      </c>
      <c r="LY34" s="57">
        <f t="shared" si="178"/>
        <v>6.9674786227472767</v>
      </c>
      <c r="LZ34" s="57">
        <f t="shared" si="179"/>
        <v>6.4281796429252802</v>
      </c>
      <c r="MA34" s="57">
        <f t="shared" si="180"/>
        <v>7.8726819334188169</v>
      </c>
      <c r="MB34" s="57">
        <f t="shared" si="181"/>
        <v>9.3171842239123546</v>
      </c>
      <c r="MC34" s="57">
        <f t="shared" si="182"/>
        <v>10.222136479277848</v>
      </c>
      <c r="MD34" s="57">
        <f t="shared" si="183"/>
        <v>10.505799692070305</v>
      </c>
      <c r="ME34" s="57">
        <f t="shared" si="184"/>
        <v>10.62985350214919</v>
      </c>
      <c r="MF34" s="57">
        <f t="shared" si="185"/>
        <v>10.625713163327907</v>
      </c>
      <c r="MG34" s="57">
        <f t="shared" si="186"/>
        <v>10.626138931281027</v>
      </c>
      <c r="MH34" s="57">
        <f t="shared" si="187"/>
        <v>10.626168195620455</v>
      </c>
      <c r="MI34" s="57">
        <f t="shared" si="188"/>
        <v>10.626152799332216</v>
      </c>
      <c r="MJ34" s="61">
        <f t="shared" si="189"/>
        <v>1.0400000000000003</v>
      </c>
      <c r="MK34" s="57" t="e">
        <f t="shared" si="259"/>
        <v>#N/A</v>
      </c>
      <c r="ML34" s="57" t="e">
        <f t="shared" si="260"/>
        <v>#N/A</v>
      </c>
      <c r="MM34" s="57" t="e">
        <f t="shared" si="261"/>
        <v>#N/A</v>
      </c>
      <c r="MN34" s="57" t="e">
        <f t="shared" si="262"/>
        <v>#N/A</v>
      </c>
      <c r="MO34" s="57" t="e">
        <f t="shared" si="263"/>
        <v>#N/A</v>
      </c>
      <c r="MP34" s="57" t="e">
        <f t="shared" si="264"/>
        <v>#N/A</v>
      </c>
      <c r="MQ34" s="57" t="e">
        <f t="shared" si="265"/>
        <v>#N/A</v>
      </c>
      <c r="MR34" s="57" t="e">
        <f t="shared" si="266"/>
        <v>#N/A</v>
      </c>
      <c r="MS34" s="57" t="e">
        <f t="shared" si="267"/>
        <v>#N/A</v>
      </c>
      <c r="MT34" s="57" t="e">
        <f t="shared" si="268"/>
        <v>#N/A</v>
      </c>
      <c r="MU34" s="57" t="e">
        <f t="shared" si="269"/>
        <v>#N/A</v>
      </c>
      <c r="MV34" s="57" t="e">
        <f t="shared" si="270"/>
        <v>#N/A</v>
      </c>
      <c r="MW34" s="57" t="e">
        <f t="shared" si="271"/>
        <v>#N/A</v>
      </c>
      <c r="MX34" s="57" t="e">
        <f t="shared" si="272"/>
        <v>#N/A</v>
      </c>
      <c r="MY34" s="57" t="e">
        <f t="shared" si="273"/>
        <v>#N/A</v>
      </c>
      <c r="MZ34" s="57" t="e">
        <f t="shared" si="274"/>
        <v>#N/A</v>
      </c>
      <c r="NA34" s="57" t="e">
        <f t="shared" si="275"/>
        <v>#N/A</v>
      </c>
      <c r="NB34" s="57" t="e">
        <f t="shared" si="276"/>
        <v>#N/A</v>
      </c>
      <c r="NC34" s="57" t="e">
        <f t="shared" si="277"/>
        <v>#N/A</v>
      </c>
      <c r="ND34" s="57" t="e">
        <f t="shared" si="278"/>
        <v>#N/A</v>
      </c>
      <c r="NE34" s="57" t="e">
        <f t="shared" si="279"/>
        <v>#N/A</v>
      </c>
      <c r="NF34" s="61">
        <f t="shared" si="211"/>
        <v>1.0400000000000003</v>
      </c>
      <c r="NG34" s="261">
        <f>IF(OY33=0,MIN('Drive Train'!$F$35-FQ33*$C$26*'Drive Train'!$F$38,NG33+$C$41)-$C$7,IF(LO33-1&lt;=0,0,IF($C$39=Motors!$C$29,MAX(MAX(NG$8:NG33)*-1,NG33-$C$41),MAX(0,MAX(NG$8:NG33)*-1,NG33-$C$41))))</f>
        <v>11.49871582496916</v>
      </c>
      <c r="NH34" s="261">
        <f>IF(OZ33=0,MIN('Drive Train'!$F$35-FR33*$C$26*'Drive Train'!$F$38,NH33+$C$41)-$C$7,IF(LP33-1&lt;=0,0,IF($C$39=Motors!$C$29,MAX(MAX(NH$8:NH33)*-1,NH33-$C$41),MAX(0,MAX(NH$8:NH33)*-1,NH33-$C$41))))</f>
        <v>8.82</v>
      </c>
      <c r="NI34" s="261">
        <f>IF(PA33=0,MIN('Drive Train'!$F$35-FS33*$C$26*'Drive Train'!$F$38,NI33+$C$41)-$C$7,IF(LQ33-1&lt;=0,0,IF($C$39=Motors!$C$29,MAX(MAX(NI$8:NI33)*-1,NI33-$C$41),MAX(0,MAX(NI$8:NI33)*-1,NI33-$C$41))))</f>
        <v>8.82</v>
      </c>
      <c r="NJ34" s="261">
        <f>IF(PB33=0,MIN('Drive Train'!$F$35-FT33*$C$26*'Drive Train'!$F$38,NJ33+$C$41)-$C$7,IF(LR33-1&lt;=0,0,IF($C$39=Motors!$C$29,MAX(MAX(NJ$8:NJ33)*-1,NJ33-$C$41),MAX(0,MAX(NJ$8:NJ33)*-1,NJ33-$C$41))))</f>
        <v>8.82</v>
      </c>
      <c r="NK34" s="261">
        <f>IF(PC33=0,MIN('Drive Train'!$F$35-FU33*$C$26*'Drive Train'!$F$38,NK33+$C$41)-$C$7,IF(LS33-1&lt;=0,0,IF($C$39=Motors!$C$29,MAX(MAX(NK$8:NK33)*-1,NK33-$C$41),MAX(0,MAX(NK$8:NK33)*-1,NK33-$C$41))))</f>
        <v>9.4378153245711491</v>
      </c>
      <c r="NL34" s="261">
        <f>IF(PD33=0,MIN('Drive Train'!$F$35-FV33*$C$26*'Drive Train'!$F$38,NL33+$C$41)-$C$7,IF(LT33-1&lt;=0,0,IF($C$39=Motors!$C$29,MAX(MAX(NL$8:NL33)*-1,NL33-$C$41),MAX(0,MAX(NL$8:NL33)*-1,NL33-$C$41))))</f>
        <v>10.720909503481906</v>
      </c>
      <c r="NM34" s="261">
        <f>IF(PE33=0,MIN('Drive Train'!$F$35-FW33*$C$26*'Drive Train'!$F$38,NM33+$C$41)-$C$7,IF(LU33-1&lt;=0,0,IF($C$39=Motors!$C$29,MAX(MAX(NM$8:NM33)*-1,NM33-$C$41),MAX(0,MAX(NM$8:NM33)*-1,NM33-$C$41))))</f>
        <v>11.521016576126254</v>
      </c>
      <c r="NN34" s="261">
        <f>IF(PF33=0,MIN('Drive Train'!$F$35-FX33*$C$26*'Drive Train'!$F$38,NN33+$C$41)-$C$7,IF(LV33-1&lt;=0,0,IF($C$39=Motors!$C$29,MAX(MAX(NN$8:NN33)*-1,NN33-$C$41),MAX(0,MAX(NN$8:NN33)*-1,NN33-$C$41))))</f>
        <v>11.823204096956522</v>
      </c>
      <c r="NO34" s="261">
        <f>IF(PG33=0,MIN('Drive Train'!$F$35-FY33*$C$26*'Drive Train'!$F$38,NO33+$C$41)-$C$7,IF(LW33-1&lt;=0,0,IF($C$39=Motors!$C$29,MAX(MAX(NO$8:NO33)*-1,NO33-$C$41),MAX(0,MAX(NO$8:NO33)*-1,NO33-$C$41))))</f>
        <v>11.939807754784709</v>
      </c>
      <c r="NP34" s="261">
        <f>IF(PH33=0,MIN('Drive Train'!$F$35-FZ33*$C$26*'Drive Train'!$F$38,NP33+$C$41)-$C$7,IF(LX33-1&lt;=0,0,IF($C$39=Motors!$C$29,MAX(MAX(NP$8:NP33)*-1,NP33-$C$41),MAX(0,MAX(NP$8:NP33)*-1,NP33-$C$41))))</f>
        <v>11.974057696103728</v>
      </c>
      <c r="NQ34" s="261">
        <f>IF(PI33=0,MIN('Drive Train'!$F$35-GA33*$C$26*'Drive Train'!$F$38,NQ33+$C$41)-$C$7,IF(LY33-1&lt;=0,0,IF($C$39=Motors!$C$29,MAX(MAX(NQ$8:NQ33)*-1,NQ33-$C$41),MAX(0,MAX(NQ$8:NQ33)*-1,NQ33-$C$41))))</f>
        <v>11.981842401494122</v>
      </c>
      <c r="NR34" s="261">
        <f>IF(PJ33=0,MIN('Drive Train'!$F$35-GB33*$C$26*'Drive Train'!$F$38,NR33+$C$41)-$C$7,IF(LZ33-1&lt;=0,0,IF($C$39=Motors!$C$29,MAX(MAX(NR$8:NR33)*-1,NR33-$C$41),MAX(0,MAX(NR$8:NR33)*-1,NR33-$C$41))))</f>
        <v>10.950564470483833</v>
      </c>
      <c r="NS34" s="261">
        <f>IF(PK33=0,MIN('Drive Train'!$F$35-GC33*$C$26*'Drive Train'!$F$38,NS33+$C$41)-$C$7,IF(MA33-1&lt;=0,0,IF($C$39=Motors!$C$29,MAX(MAX(NS$8:NS33)*-1,NS33-$C$41),MAX(0,MAX(NS$8:NS33)*-1,NS33-$C$41))))</f>
        <v>10.718481822114926</v>
      </c>
      <c r="NT34" s="261">
        <f>IF(PL33=0,MIN('Drive Train'!$F$35-GD33*$C$26*'Drive Train'!$F$38,NT33+$C$41)-$C$7,IF(MB33-1&lt;=0,0,IF($C$39=Motors!$C$29,MAX(MAX(NT$8:NT33)*-1,NT33-$C$41),MAX(0,MAX(NT$8:NT33)*-1,NT33-$C$41))))</f>
        <v>10.486399173746019</v>
      </c>
      <c r="NU34" s="261">
        <f>IF(PM33=0,MIN('Drive Train'!$F$35-GE33*$C$26*'Drive Train'!$F$38,NU33+$C$41)-$C$7,IF(MC33-1&lt;=0,0,IF($C$39=Motors!$C$29,MAX(MAX(NU$8:NU33)*-1,NU33-$C$41),MAX(0,MAX(NU$8:NU33)*-1,NU33-$C$41))))</f>
        <v>11.071274724309754</v>
      </c>
      <c r="NV34" s="261">
        <f>IF(PN33=0,MIN('Drive Train'!$F$35-GF33*$C$26*'Drive Train'!$F$38,NV33+$C$41)-$C$7,IF(MD33-1&lt;=0,0,IF($C$39=Motors!$C$29,MAX(MAX(NV$8:NV33)*-1,NV33-$C$41),MAX(0,MAX(NV$8:NV33)*-1,NV33-$C$41))))</f>
        <v>11.365206820377912</v>
      </c>
      <c r="NW34" s="261">
        <f>IF(PO33=0,MIN('Drive Train'!$F$35-GG33*$C$26*'Drive Train'!$F$38,NW33+$C$41)-$C$7,IF(ME33-1&lt;=0,0,IF($C$39=Motors!$C$29,MAX(MAX(NW$8:NW33)*-1,NW33-$C$41),MAX(0,MAX(NW$8:NW33)*-1,NW33-$C$41))))</f>
        <v>11.49871582496916</v>
      </c>
      <c r="NX34" s="261">
        <f>IF(PP33=0,MIN('Drive Train'!$F$35-GH33*$C$26*'Drive Train'!$F$38,NX33+$C$41)-$C$7,IF(MF33-1&lt;=0,0,IF($C$39=Motors!$C$29,MAX(MAX(NX$8:NX33)*-1,NX33-$C$41),MAX(0,MAX(NX$8:NX33)*-1,NX33-$C$41))))</f>
        <v>11.49420801559322</v>
      </c>
      <c r="NY34" s="261">
        <f>IF(PQ33=0,MIN('Drive Train'!$F$35-GI33*$C$26*'Drive Train'!$F$38,NY33+$C$41)-$C$7,IF(MG33-1&lt;=0,0,IF($C$39=Motors!$C$29,MAX(MAX(NY$8:NY33)*-1,NY33-$C$41),MAX(0,MAX(NY$8:NY33)*-1,NY33-$C$41))))</f>
        <v>11.49467141352738</v>
      </c>
      <c r="NZ34" s="261">
        <f>IF(PR33=0,MIN('Drive Train'!$F$35-GJ33*$C$26*'Drive Train'!$F$38,NZ33+$C$41)-$C$7,IF(MH33-1&lt;=0,0,IF($C$39=Motors!$C$29,MAX(MAX(NZ$8:NZ33)*-1,NZ33-$C$41),MAX(0,MAX(NZ$8:NZ33)*-1,NZ33-$C$41))))</f>
        <v>11.494703265697739</v>
      </c>
      <c r="OA34" s="261">
        <f>IF(PS33=0,MIN('Drive Train'!$F$35-GK33*$C$26*'Drive Train'!$F$38,OA33+$C$41)-$C$7,IF(MI33-1&lt;=0,0,IF($C$39=Motors!$C$29,MAX(MAX(OA$8:OA33)*-1,OA33-$C$41),MAX(0,MAX(OA$8:OA33)*-1,OA33-$C$41))))</f>
        <v>11.494686507900854</v>
      </c>
      <c r="OB34" s="61">
        <f t="shared" si="212"/>
        <v>1.0400000000000003</v>
      </c>
      <c r="OC34" s="261">
        <f>'Drive Train'!$F$35-FQ34*$C$26*'Drive Train'!$F$38</f>
        <v>11.749987022655104</v>
      </c>
      <c r="OD34" s="261">
        <f>'Drive Train'!$F$35-FR34*$C$26*'Drive Train'!$F$38</f>
        <v>9</v>
      </c>
      <c r="OE34" s="261">
        <f>'Drive Train'!$F$35-FS34*$C$26*'Drive Train'!$F$38</f>
        <v>9</v>
      </c>
      <c r="OF34" s="261">
        <f>'Drive Train'!$F$35-FT34*$C$26*'Drive Train'!$F$38</f>
        <v>9</v>
      </c>
      <c r="OG34" s="261">
        <f>'Drive Train'!$F$35-FU34*$C$26*'Drive Train'!$F$38</f>
        <v>9.744834423641727</v>
      </c>
      <c r="OH34" s="261">
        <f>'Drive Train'!$F$35-FV34*$C$26*'Drive Train'!$F$38</f>
        <v>11.024823054603385</v>
      </c>
      <c r="OI34" s="261">
        <f>'Drive Train'!$F$35-FW34*$C$26*'Drive Train'!$F$38</f>
        <v>11.770006123565333</v>
      </c>
      <c r="OJ34" s="261">
        <f>'Drive Train'!$F$35-FX34*$C$26*'Drive Train'!$F$38</f>
        <v>12.035488005544281</v>
      </c>
      <c r="OK34" s="261">
        <f>'Drive Train'!$F$35-FY34*$C$26*'Drive Train'!$F$38</f>
        <v>12.130963690071024</v>
      </c>
      <c r="OL34" s="261">
        <f>'Drive Train'!$F$35-FZ34*$C$26*'Drive Train'!$F$38</f>
        <v>12.156966099904007</v>
      </c>
      <c r="OM34" s="261">
        <f>'Drive Train'!$F$35-GA34*$C$26*'Drive Train'!$F$38</f>
        <v>12.162404447116504</v>
      </c>
      <c r="ON34" s="261">
        <f>'Drive Train'!$F$35-GB34*$C$26*'Drive Train'!$F$38</f>
        <v>11.166631779919044</v>
      </c>
      <c r="OO34" s="261">
        <f>'Drive Train'!$F$35-GC34*$C$26*'Drive Train'!$F$38</f>
        <v>10.942653962775324</v>
      </c>
      <c r="OP34" s="261">
        <f>'Drive Train'!$F$35-GD34*$C$26*'Drive Train'!$F$38</f>
        <v>10.718676145631607</v>
      </c>
      <c r="OQ34" s="261">
        <f>'Drive Train'!$F$35-GE34*$C$26*'Drive Train'!$F$38</f>
        <v>11.377566562172872</v>
      </c>
      <c r="OR34" s="261">
        <f>'Drive Train'!$F$35-GF34*$C$26*'Drive Train'!$F$38</f>
        <v>11.634395783896032</v>
      </c>
      <c r="OS34" s="261">
        <f>'Drive Train'!$F$35-GG34*$C$26*'Drive Train'!$F$38</f>
        <v>11.749987022655104</v>
      </c>
      <c r="OT34" s="261">
        <f>'Drive Train'!$F$35-GH34*$C$26*'Drive Train'!$F$38</f>
        <v>11.746096088873605</v>
      </c>
      <c r="OU34" s="261">
        <f>'Drive Train'!$F$35-GI34*$C$26*'Drive Train'!$F$38</f>
        <v>11.746496100909074</v>
      </c>
      <c r="OV34" s="261">
        <f>'Drive Train'!$F$35-GJ34*$C$26*'Drive Train'!$F$38</f>
        <v>11.746523595861543</v>
      </c>
      <c r="OW34" s="261">
        <f>'Drive Train'!$F$35-GK34*$C$26*'Drive Train'!$F$38</f>
        <v>11.746509130452713</v>
      </c>
      <c r="OX34" s="61">
        <f t="shared" si="213"/>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8">
        <f t="shared" si="214"/>
        <v>1.0400000000000003</v>
      </c>
      <c r="PU34" s="57">
        <f t="shared" si="215"/>
        <v>7.5112070249921379</v>
      </c>
      <c r="PV34" s="57">
        <f t="shared" si="216"/>
        <v>2.9974783856654277</v>
      </c>
      <c r="PW34" s="57">
        <f t="shared" si="217"/>
        <v>4.4227337671592792</v>
      </c>
      <c r="PX34" s="57">
        <f t="shared" si="218"/>
        <v>5.70056858424865</v>
      </c>
      <c r="PY34" s="57">
        <f t="shared" si="219"/>
        <v>6.7583652979559821</v>
      </c>
      <c r="PZ34" s="57">
        <f t="shared" si="220"/>
        <v>7.361267470509814</v>
      </c>
      <c r="QA34" s="57">
        <f t="shared" si="221"/>
        <v>7.5103082836829023</v>
      </c>
      <c r="QB34" s="57">
        <f t="shared" si="222"/>
        <v>7.0635039299716293</v>
      </c>
      <c r="QC34" s="57">
        <f t="shared" si="223"/>
        <v>6.6328482450551522</v>
      </c>
      <c r="QD34" s="57">
        <f t="shared" si="224"/>
        <v>6.2153978618888033</v>
      </c>
      <c r="QE34" s="57">
        <f t="shared" si="225"/>
        <v>5.8284569311258378</v>
      </c>
      <c r="QF34" s="57">
        <f t="shared" si="226"/>
        <v>3.9434814214522542</v>
      </c>
      <c r="QG34" s="57">
        <f t="shared" si="227"/>
        <v>4.8296371081676686</v>
      </c>
      <c r="QH34" s="57">
        <f t="shared" si="228"/>
        <v>5.7157927948830807</v>
      </c>
      <c r="QI34" s="57">
        <f t="shared" si="229"/>
        <v>6.5240852970314211</v>
      </c>
      <c r="QJ34" s="57">
        <f t="shared" si="230"/>
        <v>7.1047774968573325</v>
      </c>
      <c r="QK34" s="57">
        <f t="shared" si="231"/>
        <v>7.5112070249921379</v>
      </c>
      <c r="QL34" s="57">
        <f t="shared" si="232"/>
        <v>7.4802399955014911</v>
      </c>
      <c r="QM34" s="57">
        <f t="shared" si="233"/>
        <v>7.481255156845112</v>
      </c>
      <c r="QN34" s="57">
        <f t="shared" si="234"/>
        <v>7.4813249384690925</v>
      </c>
      <c r="QO34" s="57">
        <f t="shared" si="235"/>
        <v>7.4812882254916957</v>
      </c>
      <c r="QP34" s="61">
        <f t="shared" si="236"/>
        <v>1.0400000000000003</v>
      </c>
      <c r="QQ34" s="57">
        <f>MIN(FQ34,$C$16)*$C$17*1000/60/60/$C$25</f>
        <v>0.13443255404382012</v>
      </c>
      <c r="QR34" s="57">
        <f>MIN(FR34,$C$16)*$C$17*1000/60/60/$C$25</f>
        <v>0.70317162838191627</v>
      </c>
      <c r="QS34" s="57">
        <f>MIN(FS34,$C$16)*$C$17*1000/60/60/$C$25</f>
        <v>0.70317162838191627</v>
      </c>
      <c r="QT34" s="57">
        <f>MIN(FT34,$C$16)*$C$17*1000/60/60/$C$25</f>
        <v>0.70317162838191627</v>
      </c>
      <c r="QU34" s="57">
        <f>MIN(FU34,$C$16)*$C$17*1000/60/60/$C$25</f>
        <v>0.54912855939748717</v>
      </c>
      <c r="QV34" s="57">
        <f>MIN(FV34,$C$16)*$C$17*1000/60/60/$C$25</f>
        <v>0.28440747411994338</v>
      </c>
      <c r="QW34" s="57">
        <f>MIN(FW34,$C$16)*$C$17*1000/60/60/$C$25</f>
        <v>0.13029229998917688</v>
      </c>
      <c r="QX34" s="57">
        <f>MIN(FX34,$C$16)*$C$17*1000/60/60/$C$25</f>
        <v>7.5386615501814372E-2</v>
      </c>
      <c r="QY34" s="57">
        <f>MIN(FY34,$C$16)*$C$17*1000/60/60/$C$25</f>
        <v>5.5640794160770647E-2</v>
      </c>
      <c r="QZ34" s="57">
        <f>MIN(FZ34,$C$16)*$C$17*1000/60/60/$C$25</f>
        <v>5.0263100965443425E-2</v>
      </c>
      <c r="RA34" s="57">
        <f>MIN(GA34,$C$16)*$C$17*1000/60/60/$C$25</f>
        <v>4.913836818158536E-2</v>
      </c>
      <c r="RB34" s="57">
        <f>MIN(GB34,$C$16)*$C$17*1000/60/60/$C$25</f>
        <v>0.25507927638495065</v>
      </c>
      <c r="RC34" s="57">
        <f>MIN(GC34,$C$16)*$C$17*1000/60/60/$C$25</f>
        <v>0.30140129003270821</v>
      </c>
      <c r="RD34" s="57">
        <f>MIN(GD34,$C$16)*$C$17*1000/60/60/$C$25</f>
        <v>0.34772330368046567</v>
      </c>
      <c r="RE34" s="57">
        <f>MIN(GE34,$C$16)*$C$17*1000/60/60/$C$25</f>
        <v>0.2114547604085362</v>
      </c>
      <c r="RF34" s="57">
        <f>MIN(GF34,$C$16)*$C$17*1000/60/60/$C$25</f>
        <v>0.1583385774511433</v>
      </c>
      <c r="RG34" s="57">
        <f>MIN(GG34,$C$16)*$C$17*1000/60/60/$C$25</f>
        <v>0.13443255404382012</v>
      </c>
      <c r="RH34" s="57">
        <f>MIN(GH34,$C$16)*$C$17*1000/60/60/$C$25</f>
        <v>0.1352372582329561</v>
      </c>
      <c r="RI34" s="57">
        <f>MIN(GI34,$C$16)*$C$17*1000/60/60/$C$25</f>
        <v>0.13515452966991129</v>
      </c>
      <c r="RJ34" s="57">
        <f>MIN(GJ34,$C$16)*$C$17*1000/60/60/$C$25</f>
        <v>0.13514884329623492</v>
      </c>
      <c r="RK34" s="57">
        <f>MIN(GK34,$C$16)*$C$17*1000/60/60/$C$25</f>
        <v>0.13515183496243538</v>
      </c>
      <c r="RL34" s="148">
        <f t="shared" si="237"/>
        <v>1.0400000000000003</v>
      </c>
    </row>
    <row r="35" spans="1:480" x14ac:dyDescent="0.2">
      <c r="B35" s="3" t="s">
        <v>151</v>
      </c>
      <c r="C35" s="137">
        <f>C34*C24</f>
        <v>48.468076799999999</v>
      </c>
      <c r="D35" s="5"/>
      <c r="E35" s="6"/>
      <c r="P35" s="5"/>
      <c r="R35" s="63">
        <f t="shared" si="113"/>
        <v>1.0800000000000003</v>
      </c>
      <c r="S35" s="2">
        <f>NG35/'Drive Train'!$F$35</f>
        <v>0.93306346956895991</v>
      </c>
      <c r="T35" s="2">
        <f>NH35/'Drive Train'!$F$35</f>
        <v>0.71129032258064517</v>
      </c>
      <c r="U35" s="2">
        <f>NI35/'Drive Train'!$F$35</f>
        <v>0.71129032258064517</v>
      </c>
      <c r="V35" s="2">
        <f>NJ35/'Drive Train'!$F$35</f>
        <v>0.71129032258064517</v>
      </c>
      <c r="W35" s="2">
        <f>NK35/'Drive Train'!$F$35</f>
        <v>0.77135761480981668</v>
      </c>
      <c r="X35" s="2">
        <f>NL35/'Drive Train'!$F$35</f>
        <v>0.87458250440349872</v>
      </c>
      <c r="Y35" s="2">
        <f>NM35/'Drive Train'!$F$35</f>
        <v>0.93467791319075266</v>
      </c>
      <c r="Z35" s="2">
        <f>NN35/'Drive Train'!$F$35</f>
        <v>0.9560877423826033</v>
      </c>
      <c r="AA35" s="2">
        <f>NO35/'Drive Train'!$F$35</f>
        <v>0.96378739436056649</v>
      </c>
      <c r="AB35" s="2">
        <f>NP35/'Drive Train'!$F$35</f>
        <v>0.96588436289548452</v>
      </c>
      <c r="AC35" s="2">
        <f>NQ35/'Drive Train'!$F$35</f>
        <v>0.96632293928358903</v>
      </c>
      <c r="AD35" s="2">
        <f>NR35/'Drive Train'!$F$35</f>
        <v>0.8860186919289551</v>
      </c>
      <c r="AE35" s="2">
        <f>NS35/'Drive Train'!$F$35</f>
        <v>0.86795596473994552</v>
      </c>
      <c r="AF35" s="2">
        <f>NT35/'Drive Train'!$F$35</f>
        <v>0.84989323755093604</v>
      </c>
      <c r="AG35" s="2">
        <f>NU35/'Drive Train'!$F$35</f>
        <v>0.90302956146555413</v>
      </c>
      <c r="AH35" s="2">
        <f>NV35/'Drive Train'!$F$35</f>
        <v>0.92374159547548651</v>
      </c>
      <c r="AI35" s="2">
        <f>NW35/'Drive Train'!$F$35</f>
        <v>0.93306346956895991</v>
      </c>
      <c r="AJ35" s="2">
        <f>NX35/'Drive Train'!$F$35</f>
        <v>0.93274968458658103</v>
      </c>
      <c r="AK35" s="2">
        <f>NY35/'Drive Train'!$F$35</f>
        <v>0.93278194362169953</v>
      </c>
      <c r="AL35" s="2">
        <f>NZ35/'Drive Train'!$F$35</f>
        <v>0.93278416095657601</v>
      </c>
      <c r="AM35" s="2">
        <f>OA35/'Drive Train'!$F$35</f>
        <v>0.93278299439134782</v>
      </c>
      <c r="AN35" s="61">
        <f t="shared" si="114"/>
        <v>1.0800000000000003</v>
      </c>
      <c r="AO35" s="46">
        <f>LO35*12*60/(PI() * 'Drive Train'!$F$15)/S$6*ABS(S35)</f>
        <v>4083.9595373055613</v>
      </c>
      <c r="AP35" s="46">
        <f>LP35*12*60/(PI() * 'Drive Train'!$F$15)/T$6*ABS(T35)</f>
        <v>464.33454317538173</v>
      </c>
      <c r="AQ35" s="46">
        <f>LQ35*12*60/(PI() * 'Drive Train'!$F$15)/U$6*ABS(U35)</f>
        <v>1024.6395923332891</v>
      </c>
      <c r="AR35" s="46">
        <f>LR35*12*60/(PI() * 'Drive Train'!$F$15)/V$6*ABS(V35)</f>
        <v>1734.5467039841449</v>
      </c>
      <c r="AS35" s="46">
        <f>LS35*12*60/(PI() * 'Drive Train'!$F$15)/W$6*ABS(W35)</f>
        <v>2647.9832133049176</v>
      </c>
      <c r="AT35" s="46">
        <f>LT35*12*60/(PI() * 'Drive Train'!$F$15)/X$6*ABS(X35)</f>
        <v>3564.7202416421869</v>
      </c>
      <c r="AU35" s="46">
        <f>LU35*12*60/(PI() * 'Drive Train'!$F$15)/Y$6*ABS(Y35)</f>
        <v>4098.1674790080215</v>
      </c>
      <c r="AV35" s="46">
        <f>LV35*12*60/(PI() * 'Drive Train'!$F$15)/Z$6*ABS(Z35)</f>
        <v>4285.4022589108426</v>
      </c>
      <c r="AW35" s="46">
        <f>LW35*12*60/(PI() * 'Drive Train'!$F$15)/AA$6*ABS(AA35)</f>
        <v>4351.148544690478</v>
      </c>
      <c r="AX35" s="46">
        <f>LX35*12*60/(PI() * 'Drive Train'!$F$15)/AB$6*ABS(AB35)</f>
        <v>4368.5855418911569</v>
      </c>
      <c r="AY35" s="46">
        <f>LY35*12*60/(PI() * 'Drive Train'!$F$15)/AC$6*ABS(AC35)</f>
        <v>4372.1295586266451</v>
      </c>
      <c r="AZ35" s="46">
        <f>LZ35*12*60/(PI() * 'Drive Train'!$F$15)/AD$6*ABS(AD35)</f>
        <v>2387.7586694353695</v>
      </c>
      <c r="BA35" s="46">
        <f>MA35*12*60/(PI() * 'Drive Train'!$F$15)/AE$6*ABS(AE35)</f>
        <v>2864.7052180988412</v>
      </c>
      <c r="BB35" s="46">
        <f>MB35*12*60/(PI() * 'Drive Train'!$F$15)/AF$6*ABS(AF35)</f>
        <v>3319.7745991366501</v>
      </c>
      <c r="BC35" s="46">
        <f>MC35*12*60/(PI() * 'Drive Train'!$F$15)/AG$6*ABS(AG35)</f>
        <v>3823.4721538477088</v>
      </c>
      <c r="BD35" s="46">
        <f>MD35*12*60/(PI() * 'Drive Train'!$F$15)/AH$6*ABS(AH35)</f>
        <v>4003.1337056632224</v>
      </c>
      <c r="BE35" s="46">
        <f>ME35*12*60/(PI() * 'Drive Train'!$F$15)/AI$6*ABS(AI35)</f>
        <v>4083.9595373055613</v>
      </c>
      <c r="BF35" s="46">
        <f>MF35*12*60/(PI() * 'Drive Train'!$F$15)/AJ$6*ABS(AJ35)</f>
        <v>4081.2392430497603</v>
      </c>
      <c r="BG35" s="46">
        <f>MG35*12*60/(PI() * 'Drive Train'!$F$15)/AK$6*ABS(AK35)</f>
        <v>4081.5189084220592</v>
      </c>
      <c r="BH35" s="46">
        <f>MH35*12*60/(PI() * 'Drive Train'!$F$15)/AL$6*ABS(AL35)</f>
        <v>4081.5381312966406</v>
      </c>
      <c r="BI35" s="46">
        <f>MI35*12*60/(PI() * 'Drive Train'!$F$15)/AM$6*ABS(AM35)</f>
        <v>4081.5280179227557</v>
      </c>
      <c r="BJ35" s="61">
        <f t="shared" si="62"/>
        <v>1.0800000000000003</v>
      </c>
      <c r="BK35" s="2">
        <f>IF(OR(KS34=1,AND($C$39=Motors!$C$31,OY34=1)),0,IF(NG35=0,-(CG34+$C$15)/($C$14-$C$15)*$C$12,($C$11*S35-AO35)/($C$11*S35)*$C$12*S35))</f>
        <v>0.46165715189788126</v>
      </c>
      <c r="BL35" s="2">
        <f>IF(OR(KT34=1,AND($C$39=Motors!$C$31,OZ34=1)),0,IF(NH35=0,-(CH34+$C$15)/($C$14-$C$15)*$C$12,($C$11*T35-AP35)/($C$11*T35)*$C$12*T35))</f>
        <v>1.511029943281607</v>
      </c>
      <c r="BM35" s="2">
        <f>IF(OR(KU34=1,AND($C$39=Motors!$C$31,PA34=1)),0,IF(NI35=0,-(CI34+$C$15)/($C$14-$C$15)*$C$12,($C$11*U35-AQ35)/($C$11*U35)*$C$12*U35))</f>
        <v>1.2658562154227633</v>
      </c>
      <c r="BN35" s="2">
        <f>IF(OR(KV34=1,AND($C$39=Motors!$C$31,PB34=1)),0,IF(NJ35=0,-(CJ34+$C$15)/($C$14-$C$15)*$C$12,($C$11*V35-AR35)/($C$11*V35)*$C$12*V35))</f>
        <v>0.95522083339554753</v>
      </c>
      <c r="BO35" s="2">
        <f>IF(OR(KW34=1,AND($C$39=Motors!$C$31,PC34=1)),0,IF(NK35=0,-(CK34+$C$15)/($C$14-$C$15)*$C$12,($C$11*W35-AS35)/($C$11*W35)*$C$12*W35))</f>
        <v>0.7002888866009026</v>
      </c>
      <c r="BP35" s="2">
        <f>IF(OR(KX34=1,AND($C$39=Motors!$C$31,PD34=1)),0,IF(NL35=0,-(CL34+$C$15)/($C$14-$C$15)*$C$12,($C$11*X35-AT35)/($C$11*X35)*$C$12*X35))</f>
        <v>0.54792253517830913</v>
      </c>
      <c r="BQ35" s="2">
        <f>IF(OR(KY34=1,AND($C$39=Motors!$C$31,PE34=1)),0,IF(NM35=0,-(CM34+$C$15)/($C$14-$C$15)*$C$12,($C$11*Y35-AU35)/($C$11*Y35)*$C$12*Y35))</f>
        <v>0.45933096541369295</v>
      </c>
      <c r="BR35" s="2">
        <f>IF(OR(KZ34=1,AND($C$39=Motors!$C$31,PF34=1)),0,IF(NN35=0,-(CN34+$C$15)/($C$14-$C$15)*$C$12,($C$11*Z35-AV35)/($C$11*Z35)*$C$12*Z35))</f>
        <v>0.4289999810857047</v>
      </c>
      <c r="BS35" s="2">
        <f>IF(OR(LA34=1,AND($C$39=Motors!$C$31,PG34=1)),0,IF(NO35=0,-(CO34+$C$15)/($C$14-$C$15)*$C$12,($C$11*AA35-AW35)/($C$11*AA35)*$C$12*AA35))</f>
        <v>0.41878741717031887</v>
      </c>
      <c r="BT35" s="2">
        <f>IF(OR(LB34=1,AND($C$39=Motors!$C$31,PH34=1)),0,IF(NP35=0,-(CP34+$C$15)/($C$14-$C$15)*$C$12,($C$11*AB35-AX35)/($C$11*AB35)*$C$12*AB35))</f>
        <v>0.41621117187563855</v>
      </c>
      <c r="BU35" s="2">
        <f>IF(OR(LC34=1,AND($C$39=Motors!$C$31,PI34=1)),0,IF(NQ35=0,-(CQ34+$C$15)/($C$14-$C$15)*$C$12,($C$11*AC35-AY35)/($C$11*AC35)*$C$12*AC35))</f>
        <v>0.41571737894242966</v>
      </c>
      <c r="BV35" s="2">
        <f>IF(OR(LD34=1,AND($C$39=Motors!$C$31,PJ34=1)),0,IF(NR35=0,-(CR34+$C$15)/($C$14-$C$15)*$C$12,($C$11*AD35-AZ35)/($C$11*AD35)*$C$12*AD35))</f>
        <v>1.0904890226127704</v>
      </c>
      <c r="BW35" s="2">
        <f>IF(OR(LE34=1,AND($C$39=Motors!$C$31,PK34=1)),0,IF(NS35=0,-(CS34+$C$15)/($C$14-$C$15)*$C$12,($C$11*AE35-BA35)/($C$11*AE35)*$C$12*AE35))</f>
        <v>0.83825945712974925</v>
      </c>
      <c r="BX35" s="2">
        <f>IF(OR(LF34=1,AND($C$39=Motors!$C$31,PL34=1)),0,IF(NT35=0,-(CT34+$C$15)/($C$14-$C$15)*$C$12,($C$11*AF35-BB35)/($C$11*AF35)*$C$12*AF35))</f>
        <v>0.59560272478438814</v>
      </c>
      <c r="BY35" s="2">
        <f>IF(OR(LG34=1,AND($C$39=Motors!$C$31,PM34=1)),0,IF(NU35=0,-(CU34+$C$15)/($C$14-$C$15)*$C$12,($C$11*AG35-BC35)/($C$11*AG35)*$C$12*AG35))</f>
        <v>0.50325738473345438</v>
      </c>
      <c r="BZ35" s="2">
        <f>IF(OR(LH34=1,AND($C$39=Motors!$C$31,PN34=1)),0,IF(NV35=0,-(CV34+$C$15)/($C$14-$C$15)*$C$12,($C$11*AH35-BD35)/($C$11*AH35)*$C$12*AH35))</f>
        <v>0.47455854558947097</v>
      </c>
      <c r="CA35" s="2">
        <f>IF(OR(LI34=1,AND($C$39=Motors!$C$31,PO34=1)),0,IF(NW35=0,-(CW34+$C$15)/($C$14-$C$15)*$C$12,($C$11*AI35-BE35)/($C$11*AI35)*$C$12*AI35))</f>
        <v>0.46165715189788126</v>
      </c>
      <c r="CB35" s="2">
        <f>IF(OR(LJ34=1,AND($C$39=Motors!$C$31,PP34=1)),0,IF(NX35=0,-(CX34+$C$15)/($C$14-$C$15)*$C$12,($C$11*AJ35-BF35)/($C$11*AJ35)*$C$12*AJ35))</f>
        <v>0.46209125433349069</v>
      </c>
      <c r="CC35" s="2">
        <f>IF(OR(LK34=1,AND($C$39=Motors!$C$31,PQ34=1)),0,IF(NY35=0,-(CY34+$C$15)/($C$14-$C$15)*$C$12,($C$11*AK35-BG35)/($C$11*AK35)*$C$12*AK35))</f>
        <v>0.46204662490833071</v>
      </c>
      <c r="CD35" s="2">
        <f>IF(OR(LL34=1,AND($C$39=Motors!$C$31,PR34=1)),0,IF(NZ35=0,-(CZ34+$C$15)/($C$14-$C$15)*$C$12,($C$11*AL35-BH35)/($C$11*AL35)*$C$12*AL35))</f>
        <v>0.46204355729621477</v>
      </c>
      <c r="CE35" s="2">
        <f>IF(OR(LM34=1,AND($C$39=Motors!$C$31,PS34=1)),0,IF(OA35=0,-(DA34+$C$15)/($C$14-$C$15)*$C$12,($C$11*AM35-BI35)/($C$11*AM35)*$C$12*AM35))</f>
        <v>0.46204517120193273</v>
      </c>
      <c r="CF35" s="61">
        <f t="shared" si="64"/>
        <v>1.0800000000000003</v>
      </c>
      <c r="CG35" s="57">
        <f>IF(AND(KS34=1,OY34=1),0,ABS(BK35/$C$12*($C$14-$C$15)+$C$15) *'Drive Train'!$AA$48 + CG34*(1-'Drive Train'!$AA$48))</f>
        <v>27.777096328888227</v>
      </c>
      <c r="CH35" s="57">
        <f>IF(AND(KT34=1,OZ34=1),0,ABS(BL35/$C$12*($C$14-$C$15)+$C$15) *'Drive Train'!$AA$48 + CH34*(1-'Drive Train'!$AA$48))</f>
        <v>84.666236924461572</v>
      </c>
      <c r="CI35" s="57">
        <f>IF(AND(KU34=1,PA34=1),0,ABS(BM35/$C$12*($C$14-$C$15)+$C$15) *'Drive Train'!$AA$48 + CI34*(1-'Drive Train'!$AA$48))</f>
        <v>71.374751964087437</v>
      </c>
      <c r="CJ35" s="57">
        <f>IF(AND(KV34=1,PB34=1),0,ABS(BN35/$C$12*($C$14-$C$15)+$C$15) *'Drive Train'!$AA$48 + CJ34*(1-'Drive Train'!$AA$48))</f>
        <v>54.534425945339123</v>
      </c>
      <c r="CK35" s="57">
        <f>IF(AND(KW34=1,PC34=1),0,ABS(BO35/$C$12*($C$14-$C$15)+$C$15) *'Drive Train'!$AA$48 + CK34*(1-'Drive Train'!$AA$48))</f>
        <v>40.713923372197321</v>
      </c>
      <c r="CL35" s="57">
        <f>IF(AND(KX34=1,PD34=1),0,ABS(BP35/$C$12*($C$14-$C$15)+$C$15) *'Drive Train'!$AA$48 + CL34*(1-'Drive Train'!$AA$48))</f>
        <v>32.453759911426957</v>
      </c>
      <c r="CM35" s="57">
        <f>IF(AND(KY34=1,PE34=1),0,ABS(BQ35/$C$12*($C$14-$C$15)+$C$15) *'Drive Train'!$AA$48 + CM34*(1-'Drive Train'!$AA$48))</f>
        <v>27.65098790389656</v>
      </c>
      <c r="CN35" s="57">
        <f>IF(AND(KZ34=1,PF34=1),0,ABS(BR35/$C$12*($C$14-$C$15)+$C$15) *'Drive Train'!$AA$48 + CN34*(1-'Drive Train'!$AA$48))</f>
        <v>26.006668891620887</v>
      </c>
      <c r="CO35" s="57">
        <f>IF(AND(LA34=1,PG34=1),0,ABS(BS35/$C$12*($C$14-$C$15)+$C$15) *'Drive Train'!$AA$48 + CO34*(1-'Drive Train'!$AA$48))</f>
        <v>25.453020093792265</v>
      </c>
      <c r="CP35" s="57">
        <f>IF(AND(LB34=1,PH34=1),0,ABS(BT35/$C$12*($C$14-$C$15)+$C$15) *'Drive Train'!$AA$48 + CP34*(1-'Drive Train'!$AA$48))</f>
        <v>25.313355351213517</v>
      </c>
      <c r="CQ35" s="57">
        <f>IF(AND(LC34=1,PI34=1),0,ABS(BU35/$C$12*($C$14-$C$15)+$C$15) *'Drive Train'!$AA$48 + CQ34*(1-'Drive Train'!$AA$48))</f>
        <v>25.286585593284705</v>
      </c>
      <c r="CR35" s="57">
        <f>IF(AND(LD34=1,PJ34=1),0,ABS(BV35/$C$12*($C$14-$C$15)+$C$15) *'Drive Train'!$AA$48 + CR34*(1-'Drive Train'!$AA$48))</f>
        <v>61.86765499193946</v>
      </c>
      <c r="CS35" s="57">
        <f>IF(AND(LE34=1,PK34=1),0,ABS(BW35/$C$12*($C$14-$C$15)+$C$15) *'Drive Train'!$AA$48 + CS34*(1-'Drive Train'!$AA$48))</f>
        <v>48.193655312375732</v>
      </c>
      <c r="CT35" s="57">
        <f>IF(AND(LF34=1,PL34=1),0,ABS(BX35/$C$12*($C$14-$C$15)+$C$15) *'Drive Train'!$AA$48 + CT34*(1-'Drive Train'!$AA$48))</f>
        <v>35.038623014792805</v>
      </c>
      <c r="CU35" s="57">
        <f>IF(AND(LG34=1,PM34=1),0,ABS(BY35/$C$12*($C$14-$C$15)+$C$15) *'Drive Train'!$AA$48 + CU34*(1-'Drive Train'!$AA$48))</f>
        <v>30.032349670716208</v>
      </c>
      <c r="CV35" s="57">
        <f>IF(AND(LH34=1,PN34=1),0,ABS(BZ35/$C$12*($C$14-$C$15)+$C$15) *'Drive Train'!$AA$48 + CV34*(1-'Drive Train'!$AA$48))</f>
        <v>28.476513357446674</v>
      </c>
      <c r="CW35" s="57">
        <f>IF(AND(LI34=1,PO34=1),0,ABS(CA35/$C$12*($C$14-$C$15)+$C$15) *'Drive Train'!$AA$48 + CW34*(1-'Drive Train'!$AA$48))</f>
        <v>27.777096328888227</v>
      </c>
      <c r="CX35" s="57">
        <f>IF(AND(LJ34=1,PP34=1),0,ABS(CB35/$C$12*($C$14-$C$15)+$C$15) *'Drive Train'!$AA$48 + CX34*(1-'Drive Train'!$AA$48))</f>
        <v>27.80063011468393</v>
      </c>
      <c r="CY35" s="57">
        <f>IF(AND(LK34=1,PQ34=1),0,ABS(CC35/$C$12*($C$14-$C$15)+$C$15) *'Drive Train'!$AA$48 + CY34*(1-'Drive Train'!$AA$48))</f>
        <v>27.798210641200843</v>
      </c>
      <c r="CZ35" s="57">
        <f>IF(AND(LL34=1,PR34=1),0,ABS(CD35/$C$12*($C$14-$C$15)+$C$15) *'Drive Train'!$AA$48 + CZ34*(1-'Drive Train'!$AA$48))</f>
        <v>27.798044338225974</v>
      </c>
      <c r="DA35" s="57">
        <f>IF(AND(LM34=1,PS34=1),0,ABS(CE35/$C$12*($C$14-$C$15)+$C$15) *'Drive Train'!$AA$48 + DA34*(1-'Drive Train'!$AA$48))</f>
        <v>27.798131832117612</v>
      </c>
      <c r="DB35" s="61">
        <f t="shared" si="115"/>
        <v>1.0800000000000003</v>
      </c>
      <c r="DC35" s="57">
        <f t="shared" si="65"/>
        <v>27.777096328888227</v>
      </c>
      <c r="DD35" s="57">
        <f t="shared" si="66"/>
        <v>50</v>
      </c>
      <c r="DE35" s="57">
        <f t="shared" si="67"/>
        <v>50</v>
      </c>
      <c r="DF35" s="57">
        <f t="shared" si="68"/>
        <v>50</v>
      </c>
      <c r="DG35" s="57">
        <f t="shared" si="69"/>
        <v>40.713923372197321</v>
      </c>
      <c r="DH35" s="57">
        <f t="shared" si="70"/>
        <v>32.453759911426957</v>
      </c>
      <c r="DI35" s="57">
        <f t="shared" si="71"/>
        <v>27.65098790389656</v>
      </c>
      <c r="DJ35" s="57">
        <f t="shared" si="72"/>
        <v>26.006668891620887</v>
      </c>
      <c r="DK35" s="57">
        <f t="shared" si="73"/>
        <v>25.453020093792265</v>
      </c>
      <c r="DL35" s="57">
        <f t="shared" si="74"/>
        <v>25.313355351213517</v>
      </c>
      <c r="DM35" s="57">
        <f t="shared" si="75"/>
        <v>25.286585593284705</v>
      </c>
      <c r="DN35" s="57">
        <f t="shared" si="76"/>
        <v>25</v>
      </c>
      <c r="DO35" s="57">
        <f t="shared" si="77"/>
        <v>30</v>
      </c>
      <c r="DP35" s="57">
        <f t="shared" si="78"/>
        <v>35</v>
      </c>
      <c r="DQ35" s="57">
        <f t="shared" si="79"/>
        <v>30.032349670716208</v>
      </c>
      <c r="DR35" s="57">
        <f t="shared" si="80"/>
        <v>28.476513357446674</v>
      </c>
      <c r="DS35" s="57">
        <f t="shared" si="81"/>
        <v>27.777096328888227</v>
      </c>
      <c r="DT35" s="57">
        <f t="shared" si="82"/>
        <v>27.80063011468393</v>
      </c>
      <c r="DU35" s="57">
        <f t="shared" si="83"/>
        <v>27.798210641200843</v>
      </c>
      <c r="DV35" s="57">
        <f t="shared" si="84"/>
        <v>27.798044338225974</v>
      </c>
      <c r="DW35" s="57">
        <f t="shared" si="85"/>
        <v>27.798131832117612</v>
      </c>
      <c r="DX35" s="61">
        <f t="shared" si="116"/>
        <v>1.0800000000000003</v>
      </c>
      <c r="DY35" s="2">
        <f>IF(OY35=0,($C$23/0.4536*IF(ISNA(MK34),'Drive Train'!$F$16,'Drive Train'!$F$17)*4.448*$C$24/$C$26*$C$25*S$6)*SIGN(BK35),BK35)</f>
        <v>0.89350858180984372</v>
      </c>
      <c r="DZ35" s="2">
        <f>IF(OZ35=0,($C$23/0.4536*IF(ISNA(ML34),'Drive Train'!$F$16,'Drive Train'!$F$17)*4.448*$C$24/$C$26*$C$25*T$6)*SIGN(BL35),BL35)</f>
        <v>3.1911020778922987</v>
      </c>
      <c r="EA35" s="2">
        <f>IF(PA35=0,($C$23/0.4536*IF(ISNA(MM34),'Drive Train'!$F$16,'Drive Train'!$F$17)*4.448*$C$24/$C$26*$C$25*U$6)*SIGN(BM35),BM35)</f>
        <v>2.1014574659290748</v>
      </c>
      <c r="EB35" s="2">
        <f>IF(PB35=0,($C$23/0.4536*IF(ISNA(MN34),'Drive Train'!$F$16,'Drive Train'!$F$17)*4.448*$C$24/$C$26*$C$25*V$6)*SIGN(BN35),BN35)</f>
        <v>1.5665410200562195</v>
      </c>
      <c r="EC35" s="2">
        <f>IF(PC35=0,($C$23/0.4536*IF(ISNA(MO34),'Drive Train'!$F$16,'Drive Train'!$F$17)*4.448*$C$24/$C$26*$C$25*W$6)*SIGN(BO35),BO35)</f>
        <v>1.248692117436117</v>
      </c>
      <c r="ED35" s="2">
        <f>IF(PD35=0,($C$23/0.4536*IF(ISNA(MP34),'Drive Train'!$F$16,'Drive Train'!$F$17)*4.448*$C$24/$C$26*$C$25*X$6)*SIGN(BP35),BP35)</f>
        <v>1.0380693506396637</v>
      </c>
      <c r="EE35" s="2">
        <f>IF(PE35=0,($C$23/0.4536*IF(ISNA(MQ34),'Drive Train'!$F$16,'Drive Train'!$F$17)*4.448*$C$24/$C$26*$C$25*Y$6)*SIGN(BQ35),BQ35)</f>
        <v>0.88824490827929981</v>
      </c>
      <c r="EF35" s="2">
        <f>IF(PF35=0,($C$23/0.4536*IF(ISNA(MR34),'Drive Train'!$F$16,'Drive Train'!$F$17)*4.448*$C$24/$C$26*$C$25*Z$6)*SIGN(BR35),BR35)</f>
        <v>0.77621401894677544</v>
      </c>
      <c r="EG35" s="2">
        <f>IF(PG35=0,($C$23/0.4536*IF(ISNA(MS34),'Drive Train'!$F$16,'Drive Train'!$F$17)*4.448*$C$24/$C$26*$C$25*AA$6)*SIGN(BS35),BS35)</f>
        <v>0.68927804882473664</v>
      </c>
      <c r="EH35" s="2">
        <f>IF(PH35=0,($C$23/0.4536*IF(ISNA(MT34),'Drive Train'!$F$16,'Drive Train'!$F$17)*4.448*$C$24/$C$26*$C$25*AB$6)*SIGN(BT35),BT35)</f>
        <v>0.61985436045389986</v>
      </c>
      <c r="EI35" s="2">
        <f>IF(PI35=0,($C$23/0.4536*IF(ISNA(MU34),'Drive Train'!$F$16,'Drive Train'!$F$17)*4.448*$C$24/$C$26*$C$25*AC$6)*SIGN(BU35),BU35)</f>
        <v>0.56313566080452337</v>
      </c>
      <c r="EJ35" s="2">
        <f>IF(PJ35=0,($C$23/0.4536*IF(ISNA(MV34),'Drive Train'!$F$16,'Drive Train'!$F$17)*4.448*$C$24/$C$26*$C$25*AD$6)*SIGN(BV35),BV35)</f>
        <v>0.89350858180984372</v>
      </c>
      <c r="EK35" s="2">
        <f>IF(PK35=0,($C$23/0.4536*IF(ISNA(MW34),'Drive Train'!$F$16,'Drive Train'!$F$17)*4.448*$C$24/$C$26*$C$25*AE$6)*SIGN(BW35),BW35)</f>
        <v>0.89350858180984372</v>
      </c>
      <c r="EL35" s="2">
        <f>IF(PL35=0,($C$23/0.4536*IF(ISNA(MX34),'Drive Train'!$F$16,'Drive Train'!$F$17)*4.448*$C$24/$C$26*$C$25*AF$6)*SIGN(BX35),BX35)</f>
        <v>0.89350858180984372</v>
      </c>
      <c r="EM35" s="2">
        <f>IF(PM35=0,($C$23/0.4536*IF(ISNA(MY34),'Drive Train'!$F$16,'Drive Train'!$F$17)*4.448*$C$24/$C$26*$C$25*AG$6)*SIGN(BY35),BY35)</f>
        <v>0.89350858180984372</v>
      </c>
      <c r="EN35" s="2">
        <f>IF(PN35=0,($C$23/0.4536*IF(ISNA(MZ34),'Drive Train'!$F$16,'Drive Train'!$F$17)*4.448*$C$24/$C$26*$C$25*AH$6)*SIGN(BZ35),BZ35)</f>
        <v>0.89350858180984372</v>
      </c>
      <c r="EO35" s="2">
        <f>IF(PO35=0,($C$23/0.4536*IF(ISNA(NA34),'Drive Train'!$F$16,'Drive Train'!$F$17)*4.448*$C$24/$C$26*$C$25*AI$6)*SIGN(CA35),CA35)</f>
        <v>0.89350858180984372</v>
      </c>
      <c r="EP35" s="2">
        <f>IF(PP35=0,($C$23/0.4536*IF(ISNA(NB34),'Drive Train'!$F$16,'Drive Train'!$F$17)*4.448*$C$24/$C$26*$C$25*AJ$6)*SIGN(CB35),CB35)</f>
        <v>0.89350858180984372</v>
      </c>
      <c r="EQ35" s="2">
        <f>IF(PQ35=0,($C$23/0.4536*IF(ISNA(NC34),'Drive Train'!$F$16,'Drive Train'!$F$17)*4.448*$C$24/$C$26*$C$25*AK$6)*SIGN(CC35),CC35)</f>
        <v>0.89350858180984372</v>
      </c>
      <c r="ER35" s="2">
        <f>IF(PR35=0,($C$23/0.4536*IF(ISNA(ND34),'Drive Train'!$F$16,'Drive Train'!$F$17)*4.448*$C$24/$C$26*$C$25*AL$6)*SIGN(CD35),CD35)</f>
        <v>0.89350858180984372</v>
      </c>
      <c r="ES35" s="2">
        <f>IF(PS35=0,($C$23/0.4536*IF(ISNA(NE34),'Drive Train'!$F$16,'Drive Train'!$F$17)*4.448*$C$24/$C$26*$C$25*AM$6)*SIGN(CE35),CE35)</f>
        <v>0.89350858180984372</v>
      </c>
      <c r="ET35" s="61">
        <f t="shared" si="87"/>
        <v>1.0800000000000003</v>
      </c>
      <c r="EU35" s="260">
        <f>MAX(MIN(IF(AND(OY34=1,NG35&lt;0),-1,1)*(DC35-$C$15)/($C$14-$C$15)*$C$12-$C$33*LO35/AO$6 -  OY34*$C$33,DY34),MAX(EU$8:EU34)*-1)</f>
        <v>5.9596154158902237E-2</v>
      </c>
      <c r="EV35" s="260">
        <f>MAX(MIN(IF(AND(OZ34=1,NH35&lt;0),-1,1)*(DD35-$C$15)/($C$14-$C$15)*$C$12-$C$33*LP35/AP$6 -  OZ34*$C$33,DZ34),MAX(EV$8:EV34)*-1)</f>
        <v>0.81161305610037682</v>
      </c>
      <c r="EW35" s="260">
        <f>MAX(MIN(IF(AND(PA34=1,NI35&lt;0),-1,1)*(DE35-$C$15)/($C$14-$C$15)*$C$12-$C$33*LQ35/AQ$6 -  PA34*$C$33,EA34),MAX(EW$8:EW34)*-1)</f>
        <v>0.73925292612477778</v>
      </c>
      <c r="EX35" s="260">
        <f>MAX(MIN(IF(AND(PB34=1,NJ35&lt;0),-1,1)*(DF35-$C$15)/($C$14-$C$15)*$C$12-$C$33*LR35/AR$6 -  PB34*$C$33,EB34),MAX(EX$8:EX34)*-1)</f>
        <v>0.64757256210367675</v>
      </c>
      <c r="EY35" s="260">
        <f>MAX(MIN(IF(AND(PC34=1,NK35&lt;0),-1,1)*(DG35-$C$15)/($C$14-$C$15)*$C$12-$C$33*LS35/AS$6 -  PC34*$C$33,EC34),MAX(EY$8:EY34)*-1)</f>
        <v>0.38494736524854678</v>
      </c>
      <c r="EZ35" s="260">
        <f>MAX(MIN(IF(AND(PD34=1,NL35&lt;0),-1,1)*(DH35-$C$15)/($C$14-$C$15)*$C$12-$C$33*LT35/AT$6 -  PD34*$C$33,ED34),MAX(EZ$8:EZ34)*-1)</f>
        <v>0.17351345811434532</v>
      </c>
      <c r="FA35" s="260">
        <f>MAX(MIN(IF(AND(PE34=1,NM35&lt;0),-1,1)*(DI35-$C$15)/($C$14-$C$15)*$C$12-$C$33*LU35/AU$6 -  PE34*$C$33,EE34),MAX(FA$8:FA34)*-1)</f>
        <v>5.6568097585789512E-2</v>
      </c>
      <c r="FB35" s="260">
        <f>MAX(MIN(IF(AND(PF34=1,NN35&lt;0),-1,1)*(DJ35-$C$15)/($C$14-$C$15)*$C$12-$C$33*LV35/AV$6 -  PF34*$C$33,EF34),MAX(FB$8:FB34)*-1)</f>
        <v>1.7267104940171862E-2</v>
      </c>
      <c r="FC35" s="260">
        <f>MAX(MIN(IF(AND(PG34=1,NO35&lt;0),-1,1)*(DK35-$C$15)/($C$14-$C$15)*$C$12-$C$33*LW35/AW$6 -  PG34*$C$33,EG34),MAX(FC$8:FC34)*-1)</f>
        <v>4.0775483048905437E-3</v>
      </c>
      <c r="FD35" s="260">
        <f>MAX(MIN(IF(AND(PH34=1,NP35&lt;0),-1,1)*(DL35-$C$15)/($C$14-$C$15)*$C$12-$C$33*LX35/AX$6 -  PH34*$C$33,EH34),MAX(FD$8:FD34)*-1)</f>
        <v>7.4333283611371925E-4</v>
      </c>
      <c r="FE35" s="260">
        <f>MAX(MIN(IF(AND(PI34=1,NQ35&lt;0),-1,1)*(DM35-$C$15)/($C$14-$C$15)*$C$12-$C$33*LY35/AY$6 -  PI34*$C$33,EI34),MAX(FE$8:FE34)*-1)</f>
        <v>1.0120911728406234E-4</v>
      </c>
      <c r="FF35" s="260">
        <f>MAX(MIN(IF(AND(PJ34=1,NR35&lt;0),-1,1)*(DN35-$C$15)/($C$14-$C$15)*$C$12-$C$33*LZ35/AZ$6 -  PJ34*$C$33,EJ34),MAX(FF$8:FF34)*-1)</f>
        <v>0.16287744143991709</v>
      </c>
      <c r="FG35" s="260">
        <f>MAX(MIN(IF(AND(PK34=1,NS35&lt;0),-1,1)*(DO35-$C$15)/($C$14-$C$15)*$C$12-$C$33*MA35/BA$6 -  PK34*$C$33,EK34),MAX(FG$8:FG34)*-1)</f>
        <v>0.19947829118260091</v>
      </c>
      <c r="FH35" s="260">
        <f>MAX(MIN(IF(AND(PL34=1,NT35&lt;0),-1,1)*(DP35-$C$15)/($C$14-$C$15)*$C$12-$C$33*MB35/BB$6 -  PL34*$C$33,EL34),MAX(FH$8:FH34)*-1)</f>
        <v>0.23607914092528465</v>
      </c>
      <c r="FI35" s="260">
        <f>MAX(MIN(IF(AND(PM34=1,NU35&lt;0),-1,1)*(DQ35-$C$15)/($C$14-$C$15)*$C$12-$C$33*MC35/BC$6 -  PM34*$C$33,EM34),MAX(FI$8:FI34)*-1)</f>
        <v>0.11432181211000869</v>
      </c>
      <c r="FJ35" s="260">
        <f>MAX(MIN(IF(AND(PN34=1,NV35&lt;0),-1,1)*(DR35-$C$15)/($C$14-$C$15)*$C$12-$C$33*MD35/BD$6 -  PN34*$C$33,EN34),MAX(FJ$8:FJ34)*-1)</f>
        <v>7.6477684609361829E-2</v>
      </c>
      <c r="FK35" s="260">
        <f>MAX(MIN(IF(AND(PO34=1,NW35&lt;0),-1,1)*(DS35-$C$15)/($C$14-$C$15)*$C$12-$C$33*ME35/BE$6 -  PO34*$C$33,EO34),MAX(FK$8:FK34)*-1)</f>
        <v>5.9596154158902237E-2</v>
      </c>
      <c r="FL35" s="260">
        <f>MAX(MIN(IF(AND(PP34=1,NX35&lt;0),-1,1)*(DT35-$C$15)/($C$14-$C$15)*$C$12-$C$33*MF35/BF$6 -  PP34*$C$33,EP34),MAX(FL$8:FL34)*-1)</f>
        <v>6.0162899684718107E-2</v>
      </c>
      <c r="FM35" s="260">
        <f>MAX(MIN(IF(AND(PQ34=1,NY35&lt;0),-1,1)*(DU35-$C$15)/($C$14-$C$15)*$C$12-$C$33*MG35/BG$6 -  PQ34*$C$33,EQ34),MAX(FM$8:FM34)*-1)</f>
        <v>6.0104629386731168E-2</v>
      </c>
      <c r="FN35" s="260">
        <f>MAX(MIN(IF(AND(PR34=1,NZ35&lt;0),-1,1)*(DV35-$C$15)/($C$14-$C$15)*$C$12-$C$33*MH35/BH$6 -  PR34*$C$33,ER34),MAX(FN$8:FN34)*-1)</f>
        <v>6.0100624200819908E-2</v>
      </c>
      <c r="FO35" s="260">
        <f>MAX(MIN(IF(AND(PS34=1,OA35&lt;0),-1,1)*(DW35-$C$15)/($C$14-$C$15)*$C$12-$C$33*MI35/BI$6 -  PS34*$C$33,ES34),MAX(FO$8:FO34)*-1)</f>
        <v>6.0102731374255203E-2</v>
      </c>
      <c r="FP35" s="61">
        <f t="shared" si="117"/>
        <v>1.0800000000000003</v>
      </c>
      <c r="FQ35" s="261">
        <f>IF(AND(KS35=1,OY35=1),0,MIN((ABS(($C$14-$C$15)*EU35/$C$12/$C$25)+$C$15)/$C$25,DC35))</f>
        <v>8.6559621850981685</v>
      </c>
      <c r="FR35" s="261">
        <f>IF(AND(KT35=1,OZ35=1),0,MIN((ABS(($C$14-$C$15)*EV35/$C$12/$C$25)+$C$15)/$C$25,DD35))</f>
        <v>50</v>
      </c>
      <c r="FS35" s="261">
        <f>IF(AND(KU35=1,PA35=1),0,MIN((ABS(($C$14-$C$15)*EW35/$C$12/$C$25)+$C$15)/$C$25,DE35))</f>
        <v>50</v>
      </c>
      <c r="FT35" s="261">
        <f>IF(AND(KV35=1,PB35=1),0,MIN((ABS(($C$14-$C$15)*EX35/$C$12/$C$25)+$C$15)/$C$25,DF35))</f>
        <v>50</v>
      </c>
      <c r="FU35" s="261">
        <f>IF(AND(KW35=1,PC35=1),0,MIN((ABS(($C$14-$C$15)*EY35/$C$12/$C$25)+$C$15)/$C$25,DG35))</f>
        <v>36.912548308086158</v>
      </c>
      <c r="FV35" s="261">
        <f>IF(AND(KX35=1,PD35=1),0,MIN((ABS(($C$14-$C$15)*EZ35/$C$12/$C$25)+$C$15)/$C$25,DH35))</f>
        <v>18.549621714856812</v>
      </c>
      <c r="FW35" s="261">
        <f>IF(AND(KY35=1,PE35=1),0,MIN((ABS(($C$14-$C$15)*FA35/$C$12/$C$25)+$C$15)/$C$25,DI35))</f>
        <v>8.3929770219051996</v>
      </c>
      <c r="FX35" s="261">
        <f>IF(AND(KZ35=1,PF35=1),0,MIN((ABS(($C$14-$C$15)*FB35/$C$12/$C$25)+$C$15)/$C$25,DJ35))</f>
        <v>4.9797059303651983</v>
      </c>
      <c r="FY35" s="261">
        <f>IF(AND(LA35=1,PG35=1),0,MIN((ABS(($C$14-$C$15)*FC35/$C$12/$C$25)+$C$15)/$C$25,DK35))</f>
        <v>3.8341996888465038</v>
      </c>
      <c r="FZ35" s="261">
        <f>IF(AND(LB35=1,PH35=1),0,MIN((ABS(($C$14-$C$15)*FD35/$C$12/$C$25)+$C$15)/$C$25,DL35))</f>
        <v>3.5446247822999521</v>
      </c>
      <c r="GA35" s="261">
        <f>IF(AND(LC35=1,PI35=1),0,MIN((ABS(($C$14-$C$15)*FE35/$C$12/$C$25)+$C$15)/$C$25,DM35))</f>
        <v>3.4888566660481142</v>
      </c>
      <c r="GB35" s="261">
        <f>IF(AND(LD35=1,PJ35=1),0,MIN((ABS(($C$14-$C$15)*FF35/$C$12/$C$25)+$C$15)/$C$25,DN35))</f>
        <v>17.625889111680145</v>
      </c>
      <c r="GC35" s="261">
        <f>IF(AND(LE35=1,PK35=1),0,MIN((ABS(($C$14-$C$15)*FG35/$C$12/$C$25)+$C$15)/$C$25,DO35))</f>
        <v>20.804654174410249</v>
      </c>
      <c r="GD35" s="261">
        <f>IF(AND(LF35=1,PL35=1),0,MIN((ABS(($C$14-$C$15)*FH35/$C$12/$C$25)+$C$15)/$C$25,DP35))</f>
        <v>23.983419237140343</v>
      </c>
      <c r="GE35" s="261">
        <f>IF(AND(LG35=1,PM35=1),0,MIN((ABS(($C$14-$C$15)*FI35/$C$12/$C$25)+$C$15)/$C$25,DQ35))</f>
        <v>13.408857561923893</v>
      </c>
      <c r="GF35" s="261">
        <f>IF(AND(LH35=1,PN35=1),0,MIN((ABS(($C$14-$C$15)*FJ35/$C$12/$C$25)+$C$15)/$C$25,DR35))</f>
        <v>10.122114462397739</v>
      </c>
      <c r="GG35" s="261">
        <f>IF(AND(LI35=1,PO35=1),0,MIN((ABS(($C$14-$C$15)*FK35/$C$12/$C$25)+$C$15)/$C$25,DS35))</f>
        <v>8.6559621850981685</v>
      </c>
      <c r="GH35" s="261">
        <f>IF(AND(LJ35=1,PP35=1),0,MIN((ABS(($C$14-$C$15)*FL35/$C$12/$C$25)+$C$15)/$C$25,DT35))</f>
        <v>8.7051837438758355</v>
      </c>
      <c r="GI35" s="261">
        <f>IF(AND(LK35=1,PQ35=1),0,MIN((ABS(($C$14-$C$15)*FM35/$C$12/$C$25)+$C$15)/$C$25,DU35))</f>
        <v>8.7001229983265382</v>
      </c>
      <c r="GJ35" s="261">
        <f>IF(AND(LL35=1,PR35=1),0,MIN((ABS(($C$14-$C$15)*FN35/$C$12/$C$25)+$C$15)/$C$25,DV35))</f>
        <v>8.6997751499805585</v>
      </c>
      <c r="GK35" s="261">
        <f>IF(AND(LM35=1,PS35=1),0,MIN((ABS(($C$14-$C$15)*FO35/$C$12/$C$25)+$C$15)/$C$25,DW35))</f>
        <v>8.6999581569146685</v>
      </c>
      <c r="GL35" s="61">
        <f t="shared" si="118"/>
        <v>1.0800000000000003</v>
      </c>
      <c r="GM35" s="57">
        <f>IF(AND(KS34=1,OY34=1),0,EU35*$C$26/S$6/$C$24/$C$23*3.39*$C$25)</f>
        <v>1.3840228124289624</v>
      </c>
      <c r="GN35" s="57">
        <f>IF(AND(KT34=1,OZ34=1),0,EV35*$C$26/T$6/$C$24/$C$23*3.39*$C$25)</f>
        <v>5.2775465145562324</v>
      </c>
      <c r="GO35" s="57">
        <f>IF(AND(KU34=1,PA34=1),0,EW35*$C$26/U$6/$C$24/$C$23*3.39*$C$25)</f>
        <v>7.299551715409005</v>
      </c>
      <c r="GP35" s="57">
        <f>IF(AND(KV34=1,PB34=1),0,EX35*$C$26/V$6/$C$24/$C$23*3.39*$C$25)</f>
        <v>8.5776912422898377</v>
      </c>
      <c r="GQ35" s="57">
        <f>IF(AND(KW34=1,PC34=1),0,EY35*$C$26/W$6/$C$24/$C$23*3.39*$C$25)</f>
        <v>6.3969023773302158</v>
      </c>
      <c r="GR35" s="57">
        <f>IF(AND(KX34=1,PD34=1),0,EZ35*$C$26/X$6/$C$24/$C$23*3.39*$C$25)</f>
        <v>3.4684108692680433</v>
      </c>
      <c r="GS35" s="57">
        <f>IF(AND(KY34=1,PE34=1),0,FA35*$C$26/Y$6/$C$24/$C$23*3.39*$C$25)</f>
        <v>1.3214860669765822</v>
      </c>
      <c r="GT35" s="57">
        <f>IF(AND(KZ34=1,PF34=1),0,FB35*$C$26/Z$6/$C$24/$C$23*3.39*$C$25)</f>
        <v>0.46159573565199913</v>
      </c>
      <c r="GU35" s="57">
        <f>IF(AND(LA34=1,PG34=1),0,FC35*$C$26/AA$6/$C$24/$C$23*3.39*$C$25)</f>
        <v>0.12275195241599998</v>
      </c>
      <c r="GV35" s="57">
        <f>IF(AND(LB34=1,PH34=1),0,FD35*$C$26/AB$6/$C$24/$C$23*3.39*$C$25)</f>
        <v>2.4883839924620586E-2</v>
      </c>
      <c r="GW35" s="57">
        <f>IF(AND(LC34=1,PI34=1),0,FE35*$C$26/AC$6/$C$24/$C$23*3.39*$C$25)</f>
        <v>3.7293259977908577E-3</v>
      </c>
      <c r="GX35" s="57">
        <f>IF(AND(LD34=1,PJ34=1),0,FF35*$C$26/AD$6/$C$24/$C$23*3.39*$C$25)</f>
        <v>3.7825611025478292</v>
      </c>
      <c r="GY35" s="57">
        <f>IF(AND(LE34=1,PK34=1),0,FG35*$C$26/AE$6/$C$24/$C$23*3.39*$C$25)</f>
        <v>4.6325557324545343</v>
      </c>
      <c r="GZ35" s="57">
        <f>IF(AND(LF34=1,PL34=1),0,FH35*$C$26/AF$6/$C$24/$C$23*3.39*$C$25)</f>
        <v>5.4825503623612395</v>
      </c>
      <c r="HA35" s="57">
        <f>IF(AND(LG34=1,PM34=1),0,FI35*$C$26/AG$6/$C$24/$C$23*3.39*$C$25)</f>
        <v>2.6549363486877735</v>
      </c>
      <c r="HB35" s="57">
        <f>IF(AND(LH34=1,PN34=1),0,FJ35*$C$26/AH$6/$C$24/$C$23*3.39*$C$25)</f>
        <v>1.7760686345444847</v>
      </c>
      <c r="HC35" s="57">
        <f>IF(AND(LI34=1,PO34=1),0,FK35*$C$26/AI$6/$C$24/$C$23*3.39*$C$25)</f>
        <v>1.3840228124289624</v>
      </c>
      <c r="HD35" s="57">
        <f>IF(AND(LJ34=1,PP34=1),0,FL35*$C$26/AJ$6/$C$24/$C$23*3.39*$C$25)</f>
        <v>1.3971845465650239</v>
      </c>
      <c r="HE35" s="57">
        <f>IF(AND(LK34=1,PQ34=1),0,FM35*$C$26/AK$6/$C$24/$C$23*3.39*$C$25)</f>
        <v>1.3958313145848873</v>
      </c>
      <c r="HF35" s="57">
        <f>IF(AND(LL34=1,PR34=1),0,FN35*$C$26/AL$6/$C$24/$C$23*3.39*$C$25)</f>
        <v>1.3957383007193547</v>
      </c>
      <c r="HG35" s="57">
        <f>IF(AND(LM34=1,PS34=1),0,FO35*$C$26/AM$6/$C$24/$C$23*3.39*$C$25)</f>
        <v>1.3957872363620207</v>
      </c>
      <c r="HH35" s="61">
        <f t="shared" si="119"/>
        <v>1.0800000000000003</v>
      </c>
      <c r="HI35" s="57">
        <f t="shared" si="120"/>
        <v>1.3840228124289624</v>
      </c>
      <c r="HJ35" s="57">
        <f t="shared" si="121"/>
        <v>5.2775465145562324</v>
      </c>
      <c r="HK35" s="57">
        <f t="shared" si="122"/>
        <v>7.299551715409005</v>
      </c>
      <c r="HL35" s="57">
        <f t="shared" si="123"/>
        <v>8.5776912422898377</v>
      </c>
      <c r="HM35" s="57">
        <f t="shared" si="124"/>
        <v>6.3969023773302158</v>
      </c>
      <c r="HN35" s="57">
        <f t="shared" si="125"/>
        <v>3.4684108692680433</v>
      </c>
      <c r="HO35" s="57">
        <f t="shared" si="126"/>
        <v>1.3214860669765822</v>
      </c>
      <c r="HP35" s="57">
        <f t="shared" si="127"/>
        <v>0.46159573565199913</v>
      </c>
      <c r="HQ35" s="57">
        <f t="shared" si="128"/>
        <v>0.12275195241599998</v>
      </c>
      <c r="HR35" s="57">
        <f t="shared" si="129"/>
        <v>2.4883839924620586E-2</v>
      </c>
      <c r="HS35" s="57">
        <f t="shared" si="130"/>
        <v>3.7293259977908577E-3</v>
      </c>
      <c r="HT35" s="57">
        <f t="shared" si="131"/>
        <v>3.7825611025478292</v>
      </c>
      <c r="HU35" s="57">
        <f t="shared" si="132"/>
        <v>4.6325557324545343</v>
      </c>
      <c r="HV35" s="57">
        <f t="shared" si="133"/>
        <v>5.4825503623612395</v>
      </c>
      <c r="HW35" s="57">
        <f t="shared" si="134"/>
        <v>2.6549363486877735</v>
      </c>
      <c r="HX35" s="57">
        <f t="shared" si="135"/>
        <v>1.7760686345444847</v>
      </c>
      <c r="HY35" s="57">
        <f t="shared" si="136"/>
        <v>1.3840228124289624</v>
      </c>
      <c r="HZ35" s="57">
        <f t="shared" si="137"/>
        <v>1.3971845465650239</v>
      </c>
      <c r="IA35" s="57">
        <f t="shared" si="138"/>
        <v>1.3958313145848873</v>
      </c>
      <c r="IB35" s="57">
        <f t="shared" si="139"/>
        <v>1.3957383007193547</v>
      </c>
      <c r="IC35" s="57">
        <f t="shared" si="140"/>
        <v>1.3957872363620207</v>
      </c>
      <c r="ID35" s="61">
        <f t="shared" si="141"/>
        <v>1.0800000000000003</v>
      </c>
      <c r="IE35" s="57">
        <f t="shared" si="142"/>
        <v>11.569987022655104</v>
      </c>
      <c r="IF35" s="57">
        <f t="shared" si="143"/>
        <v>8.82</v>
      </c>
      <c r="IG35" s="57">
        <f t="shared" si="144"/>
        <v>8.82</v>
      </c>
      <c r="IH35" s="57">
        <f t="shared" si="145"/>
        <v>8.82</v>
      </c>
      <c r="II35" s="57">
        <f t="shared" si="146"/>
        <v>9.5648344236417273</v>
      </c>
      <c r="IJ35" s="57">
        <f t="shared" si="147"/>
        <v>10.844823054603385</v>
      </c>
      <c r="IK35" s="57">
        <f t="shared" si="148"/>
        <v>11.590006123565333</v>
      </c>
      <c r="IL35" s="57">
        <f t="shared" si="149"/>
        <v>11.855488005544281</v>
      </c>
      <c r="IM35" s="57">
        <f t="shared" si="150"/>
        <v>11.950963690071024</v>
      </c>
      <c r="IN35" s="57">
        <f t="shared" si="151"/>
        <v>11.976966099904008</v>
      </c>
      <c r="IO35" s="57">
        <f t="shared" si="152"/>
        <v>11.982404447116505</v>
      </c>
      <c r="IP35" s="57">
        <f t="shared" si="153"/>
        <v>10.986631779919044</v>
      </c>
      <c r="IQ35" s="57">
        <f t="shared" si="154"/>
        <v>10.762653962775325</v>
      </c>
      <c r="IR35" s="57">
        <f t="shared" si="155"/>
        <v>10.538676145631607</v>
      </c>
      <c r="IS35" s="57">
        <f t="shared" si="156"/>
        <v>11.197566562172872</v>
      </c>
      <c r="IT35" s="57">
        <f t="shared" si="157"/>
        <v>11.454395783896032</v>
      </c>
      <c r="IU35" s="57">
        <f t="shared" si="158"/>
        <v>11.569987022655104</v>
      </c>
      <c r="IV35" s="57">
        <f t="shared" si="159"/>
        <v>11.566096088873605</v>
      </c>
      <c r="IW35" s="57">
        <f t="shared" si="160"/>
        <v>11.566496100909074</v>
      </c>
      <c r="IX35" s="57">
        <f t="shared" si="161"/>
        <v>11.566523595861543</v>
      </c>
      <c r="IY35" s="57">
        <f t="shared" si="162"/>
        <v>11.566509130452713</v>
      </c>
      <c r="IZ35" s="61">
        <f t="shared" si="163"/>
        <v>1.0800000000000003</v>
      </c>
      <c r="JA35" s="261" t="e">
        <f t="shared" si="238"/>
        <v>#N/A</v>
      </c>
      <c r="JB35" s="261">
        <f t="shared" si="239"/>
        <v>6</v>
      </c>
      <c r="JC35" s="261">
        <f t="shared" si="240"/>
        <v>6</v>
      </c>
      <c r="JD35" s="261">
        <f t="shared" si="241"/>
        <v>6</v>
      </c>
      <c r="JE35" s="261" t="e">
        <f t="shared" si="242"/>
        <v>#N/A</v>
      </c>
      <c r="JF35" s="261" t="e">
        <f t="shared" si="243"/>
        <v>#N/A</v>
      </c>
      <c r="JG35" s="261" t="e">
        <f t="shared" si="244"/>
        <v>#N/A</v>
      </c>
      <c r="JH35" s="261" t="e">
        <f t="shared" si="245"/>
        <v>#N/A</v>
      </c>
      <c r="JI35" s="261" t="e">
        <f t="shared" si="246"/>
        <v>#N/A</v>
      </c>
      <c r="JJ35" s="261" t="e">
        <f t="shared" si="247"/>
        <v>#N/A</v>
      </c>
      <c r="JK35" s="261" t="e">
        <f t="shared" si="248"/>
        <v>#N/A</v>
      </c>
      <c r="JL35" s="261">
        <f t="shared" si="249"/>
        <v>6</v>
      </c>
      <c r="JM35" s="261" t="e">
        <f t="shared" si="250"/>
        <v>#N/A</v>
      </c>
      <c r="JN35" s="261" t="e">
        <f t="shared" si="251"/>
        <v>#N/A</v>
      </c>
      <c r="JO35" s="261" t="e">
        <f t="shared" si="252"/>
        <v>#N/A</v>
      </c>
      <c r="JP35" s="261" t="e">
        <f t="shared" si="253"/>
        <v>#N/A</v>
      </c>
      <c r="JQ35" s="261" t="e">
        <f t="shared" si="254"/>
        <v>#N/A</v>
      </c>
      <c r="JR35" s="261" t="e">
        <f t="shared" si="255"/>
        <v>#N/A</v>
      </c>
      <c r="JS35" s="261" t="e">
        <f t="shared" si="256"/>
        <v>#N/A</v>
      </c>
      <c r="JT35" s="261" t="e">
        <f t="shared" si="257"/>
        <v>#N/A</v>
      </c>
      <c r="JU35" s="261" t="e">
        <f t="shared" si="258"/>
        <v>#N/A</v>
      </c>
      <c r="JV35" s="61">
        <f t="shared" si="165"/>
        <v>1.0800000000000003</v>
      </c>
      <c r="JW35" s="46">
        <f>IF(HI35&lt;=$C$42,1,0)</f>
        <v>0</v>
      </c>
      <c r="JX35" s="46">
        <f>IF(HJ35&lt;=$C$42,1,0)</f>
        <v>0</v>
      </c>
      <c r="JY35" s="46">
        <f>IF(HK35&lt;=$C$42,1,0)</f>
        <v>0</v>
      </c>
      <c r="JZ35" s="46">
        <f>IF(HL35&lt;=$C$42,1,0)</f>
        <v>0</v>
      </c>
      <c r="KA35" s="46">
        <f>IF(HM35&lt;=$C$42,1,0)</f>
        <v>0</v>
      </c>
      <c r="KB35" s="46">
        <f>IF(HN35&lt;=$C$42,1,0)</f>
        <v>0</v>
      </c>
      <c r="KC35" s="46">
        <f>IF(HO35&lt;=$C$42,1,0)</f>
        <v>0</v>
      </c>
      <c r="KD35" s="46">
        <f>IF(HP35&lt;=$C$42,1,0)</f>
        <v>0</v>
      </c>
      <c r="KE35" s="46">
        <f>IF(HQ35&lt;=$C$42,1,0)</f>
        <v>1</v>
      </c>
      <c r="KF35" s="46">
        <f>IF(HR35&lt;=$C$42,1,0)</f>
        <v>1</v>
      </c>
      <c r="KG35" s="46">
        <f>IF(HS35&lt;=$C$42,1,0)</f>
        <v>1</v>
      </c>
      <c r="KH35" s="46">
        <f>IF(HT35&lt;=$C$42,1,0)</f>
        <v>0</v>
      </c>
      <c r="KI35" s="46">
        <f>IF(HU35&lt;=$C$42,1,0)</f>
        <v>0</v>
      </c>
      <c r="KJ35" s="46">
        <f>IF(HV35&lt;=$C$42,1,0)</f>
        <v>0</v>
      </c>
      <c r="KK35" s="46">
        <f>IF(HW35&lt;=$C$42,1,0)</f>
        <v>0</v>
      </c>
      <c r="KL35" s="46">
        <f>IF(HX35&lt;=$C$42,1,0)</f>
        <v>0</v>
      </c>
      <c r="KM35" s="46">
        <f>IF(HY35&lt;=$C$42,1,0)</f>
        <v>0</v>
      </c>
      <c r="KN35" s="46">
        <f>IF(HZ35&lt;=$C$42,1,0)</f>
        <v>0</v>
      </c>
      <c r="KO35" s="46">
        <f>IF(IA35&lt;=$C$42,1,0)</f>
        <v>0</v>
      </c>
      <c r="KP35" s="46">
        <f>IF(IB35&lt;=$C$42,1,0)</f>
        <v>0</v>
      </c>
      <c r="KQ35" s="46">
        <f>IF(IC35&lt;=$C$42,1,0)</f>
        <v>0</v>
      </c>
      <c r="KR35" s="61">
        <f t="shared" si="166"/>
        <v>1.0800000000000003</v>
      </c>
      <c r="KS35" s="1">
        <f>IF(OR(KS34=1,AND(OY35=1,LO35&lt;=$C$43)),1,0)</f>
        <v>0</v>
      </c>
      <c r="KT35" s="1">
        <f>IF(OR(KT34=1,AND(OZ35=1,LP35&lt;=$C$43)),1,0)</f>
        <v>0</v>
      </c>
      <c r="KU35" s="1">
        <f>IF(OR(KU34=1,AND(PA35=1,LQ35&lt;=$C$43)),1,0)</f>
        <v>0</v>
      </c>
      <c r="KV35" s="1">
        <f>IF(OR(KV34=1,AND(PB35=1,LR35&lt;=$C$43)),1,0)</f>
        <v>0</v>
      </c>
      <c r="KW35" s="1">
        <f>IF(OR(KW34=1,AND(PC35=1,LS35&lt;=$C$43)),1,0)</f>
        <v>0</v>
      </c>
      <c r="KX35" s="1">
        <f>IF(OR(KX34=1,AND(PD35=1,LT35&lt;=$C$43)),1,0)</f>
        <v>0</v>
      </c>
      <c r="KY35" s="1">
        <f>IF(OR(KY34=1,AND(PE35=1,LU35&lt;=$C$43)),1,0)</f>
        <v>0</v>
      </c>
      <c r="KZ35" s="1">
        <f>IF(OR(KZ34=1,AND(PF35=1,LV35&lt;=$C$43)),1,0)</f>
        <v>0</v>
      </c>
      <c r="LA35" s="1">
        <f>IF(OR(LA34=1,AND(PG35=1,LW35&lt;=$C$43)),1,0)</f>
        <v>0</v>
      </c>
      <c r="LB35" s="1">
        <f>IF(OR(LB34=1,AND(PH35=1,LX35&lt;=$C$43)),1,0)</f>
        <v>0</v>
      </c>
      <c r="LC35" s="1">
        <f>IF(OR(LC34=1,AND(PI35=1,LY35&lt;=$C$43)),1,0)</f>
        <v>0</v>
      </c>
      <c r="LD35" s="1">
        <f>IF(OR(LD34=1,AND(PJ35=1,LZ35&lt;=$C$43)),1,0)</f>
        <v>0</v>
      </c>
      <c r="LE35" s="1">
        <f>IF(OR(LE34=1,AND(PK35=1,MA35&lt;=$C$43)),1,0)</f>
        <v>0</v>
      </c>
      <c r="LF35" s="1">
        <f>IF(OR(LF34=1,AND(PL35=1,MB35&lt;=$C$43)),1,0)</f>
        <v>0</v>
      </c>
      <c r="LG35" s="1">
        <f>IF(OR(LG34=1,AND(PM35=1,MC35&lt;=$C$43)),1,0)</f>
        <v>0</v>
      </c>
      <c r="LH35" s="1">
        <f>IF(OR(LH34=1,AND(PN35=1,MD35&lt;=$C$43)),1,0)</f>
        <v>0</v>
      </c>
      <c r="LI35" s="1">
        <f>IF(OR(LI34=1,AND(PO35=1,ME35&lt;=$C$43)),1,0)</f>
        <v>0</v>
      </c>
      <c r="LJ35" s="1">
        <f>IF(OR(LJ34=1,AND(PP35=1,MF35&lt;=$C$43)),1,0)</f>
        <v>0</v>
      </c>
      <c r="LK35" s="1">
        <f>IF(OR(LK34=1,AND(PQ35=1,MG35&lt;=$C$43)),1,0)</f>
        <v>0</v>
      </c>
      <c r="LL35" s="1">
        <f>IF(OR(LL34=1,AND(PR35=1,MH35&lt;=$C$43)),1,0)</f>
        <v>0</v>
      </c>
      <c r="LM35" s="1">
        <f>IF(OR(LM34=1,AND(PS35=1,MI35&lt;=$C$43)),1,0)</f>
        <v>0</v>
      </c>
      <c r="LN35" s="61">
        <f t="shared" si="167"/>
        <v>1.0800000000000003</v>
      </c>
      <c r="LO35" s="57">
        <f t="shared" si="168"/>
        <v>10.694873379619922</v>
      </c>
      <c r="LP35" s="57">
        <f t="shared" si="169"/>
        <v>5.6968064599496477</v>
      </c>
      <c r="LQ35" s="57">
        <f t="shared" si="170"/>
        <v>8.2784973196778306</v>
      </c>
      <c r="LR35" s="57">
        <f t="shared" si="171"/>
        <v>10.446902576307629</v>
      </c>
      <c r="LS35" s="57">
        <f t="shared" si="172"/>
        <v>11.722534018660212</v>
      </c>
      <c r="LT35" s="57">
        <f t="shared" si="173"/>
        <v>11.570648769996366</v>
      </c>
      <c r="LU35" s="57">
        <f t="shared" si="174"/>
        <v>10.65042955610652</v>
      </c>
      <c r="LV35" s="57">
        <f t="shared" si="175"/>
        <v>9.5144130418924195</v>
      </c>
      <c r="LW35" s="57">
        <f t="shared" si="176"/>
        <v>8.5098869622050035</v>
      </c>
      <c r="LX35" s="57">
        <f t="shared" si="177"/>
        <v>7.6667631152104772</v>
      </c>
      <c r="LY35" s="57">
        <f t="shared" si="178"/>
        <v>6.9677159692026081</v>
      </c>
      <c r="LZ35" s="57">
        <f t="shared" si="179"/>
        <v>6.5849570969591706</v>
      </c>
      <c r="MA35" s="57">
        <f t="shared" si="180"/>
        <v>8.0646894843120798</v>
      </c>
      <c r="MB35" s="57">
        <f t="shared" si="181"/>
        <v>9.5444218716649889</v>
      </c>
      <c r="MC35" s="57">
        <f t="shared" si="182"/>
        <v>10.345735411864482</v>
      </c>
      <c r="MD35" s="57">
        <f t="shared" si="183"/>
        <v>10.589001238554106</v>
      </c>
      <c r="ME35" s="57">
        <f t="shared" si="184"/>
        <v>10.694873379619922</v>
      </c>
      <c r="MF35" s="57">
        <f t="shared" si="185"/>
        <v>10.691345056647993</v>
      </c>
      <c r="MG35" s="57">
        <f t="shared" si="186"/>
        <v>10.69170790559005</v>
      </c>
      <c r="MH35" s="57">
        <f t="shared" si="187"/>
        <v>10.691732845171559</v>
      </c>
      <c r="MI35" s="57">
        <f t="shared" si="188"/>
        <v>10.691719724187905</v>
      </c>
      <c r="MJ35" s="61">
        <f t="shared" si="189"/>
        <v>1.0800000000000003</v>
      </c>
      <c r="MK35" s="57" t="e">
        <f t="shared" si="259"/>
        <v>#N/A</v>
      </c>
      <c r="ML35" s="57" t="e">
        <f t="shared" si="260"/>
        <v>#N/A</v>
      </c>
      <c r="MM35" s="57" t="e">
        <f t="shared" si="261"/>
        <v>#N/A</v>
      </c>
      <c r="MN35" s="57" t="e">
        <f t="shared" si="262"/>
        <v>#N/A</v>
      </c>
      <c r="MO35" s="57" t="e">
        <f t="shared" si="263"/>
        <v>#N/A</v>
      </c>
      <c r="MP35" s="57" t="e">
        <f t="shared" si="264"/>
        <v>#N/A</v>
      </c>
      <c r="MQ35" s="57" t="e">
        <f t="shared" si="265"/>
        <v>#N/A</v>
      </c>
      <c r="MR35" s="57" t="e">
        <f t="shared" si="266"/>
        <v>#N/A</v>
      </c>
      <c r="MS35" s="57" t="e">
        <f t="shared" si="267"/>
        <v>#N/A</v>
      </c>
      <c r="MT35" s="57" t="e">
        <f t="shared" si="268"/>
        <v>#N/A</v>
      </c>
      <c r="MU35" s="57" t="e">
        <f t="shared" si="269"/>
        <v>#N/A</v>
      </c>
      <c r="MV35" s="57" t="e">
        <f t="shared" si="270"/>
        <v>#N/A</v>
      </c>
      <c r="MW35" s="57" t="e">
        <f t="shared" si="271"/>
        <v>#N/A</v>
      </c>
      <c r="MX35" s="57" t="e">
        <f t="shared" si="272"/>
        <v>#N/A</v>
      </c>
      <c r="MY35" s="57" t="e">
        <f t="shared" si="273"/>
        <v>#N/A</v>
      </c>
      <c r="MZ35" s="57" t="e">
        <f t="shared" si="274"/>
        <v>#N/A</v>
      </c>
      <c r="NA35" s="57" t="e">
        <f t="shared" si="275"/>
        <v>#N/A</v>
      </c>
      <c r="NB35" s="57" t="e">
        <f t="shared" si="276"/>
        <v>#N/A</v>
      </c>
      <c r="NC35" s="57" t="e">
        <f t="shared" si="277"/>
        <v>#N/A</v>
      </c>
      <c r="ND35" s="57" t="e">
        <f t="shared" si="278"/>
        <v>#N/A</v>
      </c>
      <c r="NE35" s="57" t="e">
        <f t="shared" si="279"/>
        <v>#N/A</v>
      </c>
      <c r="NF35" s="61">
        <f t="shared" si="211"/>
        <v>1.0800000000000003</v>
      </c>
      <c r="NG35" s="261">
        <f>IF(OY34=0,MIN('Drive Train'!$F$35-FQ34*$C$26*'Drive Train'!$F$38,NG34+$C$41)-$C$7,IF(LO34-1&lt;=0,0,IF($C$39=Motors!$C$29,MAX(MAX(NG$8:NG34)*-1,NG34-$C$41),MAX(0,MAX(NG$8:NG34)*-1,NG34-$C$41))))</f>
        <v>11.569987022655104</v>
      </c>
      <c r="NH35" s="261">
        <f>IF(OZ34=0,MIN('Drive Train'!$F$35-FR34*$C$26*'Drive Train'!$F$38,NH34+$C$41)-$C$7,IF(LP34-1&lt;=0,0,IF($C$39=Motors!$C$29,MAX(MAX(NH$8:NH34)*-1,NH34-$C$41),MAX(0,MAX(NH$8:NH34)*-1,NH34-$C$41))))</f>
        <v>8.82</v>
      </c>
      <c r="NI35" s="261">
        <f>IF(PA34=0,MIN('Drive Train'!$F$35-FS34*$C$26*'Drive Train'!$F$38,NI34+$C$41)-$C$7,IF(LQ34-1&lt;=0,0,IF($C$39=Motors!$C$29,MAX(MAX(NI$8:NI34)*-1,NI34-$C$41),MAX(0,MAX(NI$8:NI34)*-1,NI34-$C$41))))</f>
        <v>8.82</v>
      </c>
      <c r="NJ35" s="261">
        <f>IF(PB34=0,MIN('Drive Train'!$F$35-FT34*$C$26*'Drive Train'!$F$38,NJ34+$C$41)-$C$7,IF(LR34-1&lt;=0,0,IF($C$39=Motors!$C$29,MAX(MAX(NJ$8:NJ34)*-1,NJ34-$C$41),MAX(0,MAX(NJ$8:NJ34)*-1,NJ34-$C$41))))</f>
        <v>8.82</v>
      </c>
      <c r="NK35" s="261">
        <f>IF(PC34=0,MIN('Drive Train'!$F$35-FU34*$C$26*'Drive Train'!$F$38,NK34+$C$41)-$C$7,IF(LS34-1&lt;=0,0,IF($C$39=Motors!$C$29,MAX(MAX(NK$8:NK34)*-1,NK34-$C$41),MAX(0,MAX(NK$8:NK34)*-1,NK34-$C$41))))</f>
        <v>9.5648344236417273</v>
      </c>
      <c r="NL35" s="261">
        <f>IF(PD34=0,MIN('Drive Train'!$F$35-FV34*$C$26*'Drive Train'!$F$38,NL34+$C$41)-$C$7,IF(LT34-1&lt;=0,0,IF($C$39=Motors!$C$29,MAX(MAX(NL$8:NL34)*-1,NL34-$C$41),MAX(0,MAX(NL$8:NL34)*-1,NL34-$C$41))))</f>
        <v>10.844823054603385</v>
      </c>
      <c r="NM35" s="261">
        <f>IF(PE34=0,MIN('Drive Train'!$F$35-FW34*$C$26*'Drive Train'!$F$38,NM34+$C$41)-$C$7,IF(LU34-1&lt;=0,0,IF($C$39=Motors!$C$29,MAX(MAX(NM$8:NM34)*-1,NM34-$C$41),MAX(0,MAX(NM$8:NM34)*-1,NM34-$C$41))))</f>
        <v>11.590006123565333</v>
      </c>
      <c r="NN35" s="261">
        <f>IF(PF34=0,MIN('Drive Train'!$F$35-FX34*$C$26*'Drive Train'!$F$38,NN34+$C$41)-$C$7,IF(LV34-1&lt;=0,0,IF($C$39=Motors!$C$29,MAX(MAX(NN$8:NN34)*-1,NN34-$C$41),MAX(0,MAX(NN$8:NN34)*-1,NN34-$C$41))))</f>
        <v>11.855488005544281</v>
      </c>
      <c r="NO35" s="261">
        <f>IF(PG34=0,MIN('Drive Train'!$F$35-FY34*$C$26*'Drive Train'!$F$38,NO34+$C$41)-$C$7,IF(LW34-1&lt;=0,0,IF($C$39=Motors!$C$29,MAX(MAX(NO$8:NO34)*-1,NO34-$C$41),MAX(0,MAX(NO$8:NO34)*-1,NO34-$C$41))))</f>
        <v>11.950963690071024</v>
      </c>
      <c r="NP35" s="261">
        <f>IF(PH34=0,MIN('Drive Train'!$F$35-FZ34*$C$26*'Drive Train'!$F$38,NP34+$C$41)-$C$7,IF(LX34-1&lt;=0,0,IF($C$39=Motors!$C$29,MAX(MAX(NP$8:NP34)*-1,NP34-$C$41),MAX(0,MAX(NP$8:NP34)*-1,NP34-$C$41))))</f>
        <v>11.976966099904008</v>
      </c>
      <c r="NQ35" s="261">
        <f>IF(PI34=0,MIN('Drive Train'!$F$35-GA34*$C$26*'Drive Train'!$F$38,NQ34+$C$41)-$C$7,IF(LY34-1&lt;=0,0,IF($C$39=Motors!$C$29,MAX(MAX(NQ$8:NQ34)*-1,NQ34-$C$41),MAX(0,MAX(NQ$8:NQ34)*-1,NQ34-$C$41))))</f>
        <v>11.982404447116505</v>
      </c>
      <c r="NR35" s="261">
        <f>IF(PJ34=0,MIN('Drive Train'!$F$35-GB34*$C$26*'Drive Train'!$F$38,NR34+$C$41)-$C$7,IF(LZ34-1&lt;=0,0,IF($C$39=Motors!$C$29,MAX(MAX(NR$8:NR34)*-1,NR34-$C$41),MAX(0,MAX(NR$8:NR34)*-1,NR34-$C$41))))</f>
        <v>10.986631779919044</v>
      </c>
      <c r="NS35" s="261">
        <f>IF(PK34=0,MIN('Drive Train'!$F$35-GC34*$C$26*'Drive Train'!$F$38,NS34+$C$41)-$C$7,IF(MA34-1&lt;=0,0,IF($C$39=Motors!$C$29,MAX(MAX(NS$8:NS34)*-1,NS34-$C$41),MAX(0,MAX(NS$8:NS34)*-1,NS34-$C$41))))</f>
        <v>10.762653962775325</v>
      </c>
      <c r="NT35" s="261">
        <f>IF(PL34=0,MIN('Drive Train'!$F$35-GD34*$C$26*'Drive Train'!$F$38,NT34+$C$41)-$C$7,IF(MB34-1&lt;=0,0,IF($C$39=Motors!$C$29,MAX(MAX(NT$8:NT34)*-1,NT34-$C$41),MAX(0,MAX(NT$8:NT34)*-1,NT34-$C$41))))</f>
        <v>10.538676145631607</v>
      </c>
      <c r="NU35" s="261">
        <f>IF(PM34=0,MIN('Drive Train'!$F$35-GE34*$C$26*'Drive Train'!$F$38,NU34+$C$41)-$C$7,IF(MC34-1&lt;=0,0,IF($C$39=Motors!$C$29,MAX(MAX(NU$8:NU34)*-1,NU34-$C$41),MAX(0,MAX(NU$8:NU34)*-1,NU34-$C$41))))</f>
        <v>11.197566562172872</v>
      </c>
      <c r="NV35" s="261">
        <f>IF(PN34=0,MIN('Drive Train'!$F$35-GF34*$C$26*'Drive Train'!$F$38,NV34+$C$41)-$C$7,IF(MD34-1&lt;=0,0,IF($C$39=Motors!$C$29,MAX(MAX(NV$8:NV34)*-1,NV34-$C$41),MAX(0,MAX(NV$8:NV34)*-1,NV34-$C$41))))</f>
        <v>11.454395783896032</v>
      </c>
      <c r="NW35" s="261">
        <f>IF(PO34=0,MIN('Drive Train'!$F$35-GG34*$C$26*'Drive Train'!$F$38,NW34+$C$41)-$C$7,IF(ME34-1&lt;=0,0,IF($C$39=Motors!$C$29,MAX(MAX(NW$8:NW34)*-1,NW34-$C$41),MAX(0,MAX(NW$8:NW34)*-1,NW34-$C$41))))</f>
        <v>11.569987022655104</v>
      </c>
      <c r="NX35" s="261">
        <f>IF(PP34=0,MIN('Drive Train'!$F$35-GH34*$C$26*'Drive Train'!$F$38,NX34+$C$41)-$C$7,IF(MF34-1&lt;=0,0,IF($C$39=Motors!$C$29,MAX(MAX(NX$8:NX34)*-1,NX34-$C$41),MAX(0,MAX(NX$8:NX34)*-1,NX34-$C$41))))</f>
        <v>11.566096088873605</v>
      </c>
      <c r="NY35" s="261">
        <f>IF(PQ34=0,MIN('Drive Train'!$F$35-GI34*$C$26*'Drive Train'!$F$38,NY34+$C$41)-$C$7,IF(MG34-1&lt;=0,0,IF($C$39=Motors!$C$29,MAX(MAX(NY$8:NY34)*-1,NY34-$C$41),MAX(0,MAX(NY$8:NY34)*-1,NY34-$C$41))))</f>
        <v>11.566496100909074</v>
      </c>
      <c r="NZ35" s="261">
        <f>IF(PR34=0,MIN('Drive Train'!$F$35-GJ34*$C$26*'Drive Train'!$F$38,NZ34+$C$41)-$C$7,IF(MH34-1&lt;=0,0,IF($C$39=Motors!$C$29,MAX(MAX(NZ$8:NZ34)*-1,NZ34-$C$41),MAX(0,MAX(NZ$8:NZ34)*-1,NZ34-$C$41))))</f>
        <v>11.566523595861543</v>
      </c>
      <c r="OA35" s="261">
        <f>IF(PS34=0,MIN('Drive Train'!$F$35-GK34*$C$26*'Drive Train'!$F$38,OA34+$C$41)-$C$7,IF(MI34-1&lt;=0,0,IF($C$39=Motors!$C$29,MAX(MAX(OA$8:OA34)*-1,OA34-$C$41),MAX(0,MAX(OA$8:OA34)*-1,OA34-$C$41))))</f>
        <v>11.566509130452713</v>
      </c>
      <c r="OB35" s="61">
        <f t="shared" si="212"/>
        <v>1.0800000000000003</v>
      </c>
      <c r="OC35" s="261">
        <f>'Drive Train'!$F$35-FQ35*$C$26*'Drive Train'!$F$38</f>
        <v>11.811394571413325</v>
      </c>
      <c r="OD35" s="261">
        <f>'Drive Train'!$F$35-FR35*$C$26*'Drive Train'!$F$38</f>
        <v>9</v>
      </c>
      <c r="OE35" s="261">
        <f>'Drive Train'!$F$35-FS35*$C$26*'Drive Train'!$F$38</f>
        <v>9</v>
      </c>
      <c r="OF35" s="261">
        <f>'Drive Train'!$F$35-FT35*$C$26*'Drive Train'!$F$38</f>
        <v>9</v>
      </c>
      <c r="OG35" s="261">
        <f>'Drive Train'!$F$35-FU35*$C$26*'Drive Train'!$F$38</f>
        <v>9.8899467150501419</v>
      </c>
      <c r="OH35" s="261">
        <f>'Drive Train'!$F$35-FV35*$C$26*'Drive Train'!$F$38</f>
        <v>11.138625723389737</v>
      </c>
      <c r="OI35" s="261">
        <f>'Drive Train'!$F$35-FW35*$C$26*'Drive Train'!$F$38</f>
        <v>11.829277562510446</v>
      </c>
      <c r="OJ35" s="261">
        <f>'Drive Train'!$F$35-FX35*$C$26*'Drive Train'!$F$38</f>
        <v>12.061379996735166</v>
      </c>
      <c r="OK35" s="261">
        <f>'Drive Train'!$F$35-FY35*$C$26*'Drive Train'!$F$38</f>
        <v>12.139274421158438</v>
      </c>
      <c r="OL35" s="261">
        <f>'Drive Train'!$F$35-FZ35*$C$26*'Drive Train'!$F$38</f>
        <v>12.158965514803604</v>
      </c>
      <c r="OM35" s="261">
        <f>'Drive Train'!$F$35-GA35*$C$26*'Drive Train'!$F$38</f>
        <v>12.162757746708728</v>
      </c>
      <c r="ON35" s="261">
        <f>'Drive Train'!$F$35-GB35*$C$26*'Drive Train'!$F$38</f>
        <v>11.201439540405751</v>
      </c>
      <c r="OO35" s="261">
        <f>'Drive Train'!$F$35-GC35*$C$26*'Drive Train'!$F$38</f>
        <v>10.985283516140104</v>
      </c>
      <c r="OP35" s="261">
        <f>'Drive Train'!$F$35-GD35*$C$26*'Drive Train'!$F$38</f>
        <v>10.769127491874457</v>
      </c>
      <c r="OQ35" s="261">
        <f>'Drive Train'!$F$35-GE35*$C$26*'Drive Train'!$F$38</f>
        <v>11.488197685789176</v>
      </c>
      <c r="OR35" s="261">
        <f>'Drive Train'!$F$35-GF35*$C$26*'Drive Train'!$F$38</f>
        <v>11.711696216556954</v>
      </c>
      <c r="OS35" s="261">
        <f>'Drive Train'!$F$35-GG35*$C$26*'Drive Train'!$F$38</f>
        <v>11.811394571413325</v>
      </c>
      <c r="OT35" s="261">
        <f>'Drive Train'!$F$35-GH35*$C$26*'Drive Train'!$F$38</f>
        <v>11.808047505416443</v>
      </c>
      <c r="OU35" s="261">
        <f>'Drive Train'!$F$35-GI35*$C$26*'Drive Train'!$F$38</f>
        <v>11.808391636113797</v>
      </c>
      <c r="OV35" s="261">
        <f>'Drive Train'!$F$35-GJ35*$C$26*'Drive Train'!$F$38</f>
        <v>11.808415289801323</v>
      </c>
      <c r="OW35" s="261">
        <f>'Drive Train'!$F$35-GK35*$C$26*'Drive Train'!$F$38</f>
        <v>11.808402845329804</v>
      </c>
      <c r="OX35" s="61">
        <f t="shared" si="213"/>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8">
        <f t="shared" si="214"/>
        <v>1.0800000000000003</v>
      </c>
      <c r="PU35" s="57">
        <f t="shared" si="215"/>
        <v>7.9401091784268774</v>
      </c>
      <c r="PV35" s="57">
        <f t="shared" si="216"/>
        <v>3.2295726812750583</v>
      </c>
      <c r="PW35" s="57">
        <f t="shared" si="217"/>
        <v>4.7597133013187198</v>
      </c>
      <c r="PX35" s="57">
        <f t="shared" si="218"/>
        <v>6.1253068402947868</v>
      </c>
      <c r="PY35" s="57">
        <f t="shared" si="219"/>
        <v>7.2323841806042548</v>
      </c>
      <c r="PZ35" s="57">
        <f t="shared" si="220"/>
        <v>7.8268681500050832</v>
      </c>
      <c r="QA35" s="57">
        <f t="shared" si="221"/>
        <v>7.9373826547807438</v>
      </c>
      <c r="QB35" s="57">
        <f t="shared" si="222"/>
        <v>7.4444497282358482</v>
      </c>
      <c r="QC35" s="57">
        <f t="shared" si="223"/>
        <v>6.9733419251052853</v>
      </c>
      <c r="QD35" s="57">
        <f t="shared" si="224"/>
        <v>6.522088293569162</v>
      </c>
      <c r="QE35" s="57">
        <f t="shared" si="225"/>
        <v>6.1071685533547404</v>
      </c>
      <c r="QF35" s="57">
        <f t="shared" si="226"/>
        <v>4.2099057542126594</v>
      </c>
      <c r="QG35" s="57">
        <f t="shared" si="227"/>
        <v>5.155930732126115</v>
      </c>
      <c r="QH35" s="57">
        <f t="shared" si="228"/>
        <v>6.1019557100395696</v>
      </c>
      <c r="QI35" s="57">
        <f t="shared" si="229"/>
        <v>6.9400386625849508</v>
      </c>
      <c r="QJ35" s="57">
        <f t="shared" si="230"/>
        <v>7.5297584013071326</v>
      </c>
      <c r="QK35" s="57">
        <f t="shared" si="231"/>
        <v>7.9401091784268774</v>
      </c>
      <c r="QL35" s="57">
        <f t="shared" si="232"/>
        <v>7.9090115454046632</v>
      </c>
      <c r="QM35" s="57">
        <f t="shared" si="233"/>
        <v>7.9100401381203813</v>
      </c>
      <c r="QN35" s="57">
        <f t="shared" si="234"/>
        <v>7.9101108429165299</v>
      </c>
      <c r="QO35" s="57">
        <f t="shared" si="235"/>
        <v>7.9100736442483015</v>
      </c>
      <c r="QP35" s="61">
        <f t="shared" si="236"/>
        <v>1.0800000000000003</v>
      </c>
      <c r="QQ35" s="57">
        <f>MIN(FQ35,$C$16)*$C$17*1000/60/60/$C$25</f>
        <v>0.12173254049815536</v>
      </c>
      <c r="QR35" s="57">
        <f>MIN(FR35,$C$16)*$C$17*1000/60/60/$C$25</f>
        <v>0.70317162838191627</v>
      </c>
      <c r="QS35" s="57">
        <f>MIN(FS35,$C$16)*$C$17*1000/60/60/$C$25</f>
        <v>0.70317162838191627</v>
      </c>
      <c r="QT35" s="57">
        <f>MIN(FT35,$C$16)*$C$17*1000/60/60/$C$25</f>
        <v>0.70317162838191627</v>
      </c>
      <c r="QU35" s="57">
        <f>MIN(FU35,$C$16)*$C$17*1000/60/60/$C$25</f>
        <v>0.51911713403046178</v>
      </c>
      <c r="QV35" s="57">
        <f>MIN(FV35,$C$16)*$C$17*1000/60/60/$C$25</f>
        <v>0.26087135414208834</v>
      </c>
      <c r="QW35" s="57">
        <f>MIN(FW35,$C$16)*$C$17*1000/60/60/$C$25</f>
        <v>0.11803406638930171</v>
      </c>
      <c r="QX35" s="57">
        <f>MIN(FX35,$C$16)*$C$17*1000/60/60/$C$25</f>
        <v>7.0031758558359636E-2</v>
      </c>
      <c r="QY35" s="57">
        <f>MIN(FY35,$C$16)*$C$17*1000/60/60/$C$25</f>
        <v>5.3922008774952651E-2</v>
      </c>
      <c r="QZ35" s="57">
        <f>MIN(FZ35,$C$16)*$C$17*1000/60/60/$C$25</f>
        <v>4.9849591603455048E-2</v>
      </c>
      <c r="RA35" s="57">
        <f>MIN(GA35,$C$16)*$C$17*1000/60/60/$C$25</f>
        <v>4.9065300461123125E-2</v>
      </c>
      <c r="RB35" s="57">
        <f>MIN(GB35,$C$16)*$C$17*1000/60/60/$C$25</f>
        <v>0.24788050296678432</v>
      </c>
      <c r="RC35" s="57">
        <f>MIN(GC35,$C$16)*$C$17*1000/60/60/$C$25</f>
        <v>0.29258485107485371</v>
      </c>
      <c r="RD35" s="57">
        <f>MIN(GD35,$C$16)*$C$17*1000/60/60/$C$25</f>
        <v>0.33728919918292305</v>
      </c>
      <c r="RE35" s="57">
        <f>MIN(GE35,$C$16)*$C$17*1000/60/60/$C$25</f>
        <v>0.1885745641311839</v>
      </c>
      <c r="RF35" s="57">
        <f>MIN(GF35,$C$16)*$C$17*1000/60/60/$C$25</f>
        <v>0.14235167418384725</v>
      </c>
      <c r="RG35" s="57">
        <f>MIN(GG35,$C$16)*$C$17*1000/60/60/$C$25</f>
        <v>0.12173254049815536</v>
      </c>
      <c r="RH35" s="57">
        <f>MIN(GH35,$C$16)*$C$17*1000/60/60/$C$25</f>
        <v>0.12242476457089913</v>
      </c>
      <c r="RI35" s="57">
        <f>MIN(GI35,$C$16)*$C$17*1000/60/60/$C$25</f>
        <v>0.12235359311712464</v>
      </c>
      <c r="RJ35" s="57">
        <f>MIN(GJ35,$C$16)*$C$17*1000/60/60/$C$25</f>
        <v>0.12234870117536717</v>
      </c>
      <c r="RK35" s="57">
        <f>MIN(GK35,$C$16)*$C$17*1000/60/60/$C$25</f>
        <v>0.12235127488104443</v>
      </c>
      <c r="RL35" s="148">
        <f t="shared" si="237"/>
        <v>1.0800000000000003</v>
      </c>
    </row>
    <row r="36" spans="1:480" x14ac:dyDescent="0.2">
      <c r="A36" s="29"/>
      <c r="B36" s="3" t="s">
        <v>302</v>
      </c>
      <c r="C36" s="4">
        <f>C35*E46/C26</f>
        <v>1.1309217920000001</v>
      </c>
      <c r="D36" s="5"/>
      <c r="E36" s="6"/>
      <c r="P36" s="5"/>
      <c r="R36" s="63">
        <f t="shared" si="113"/>
        <v>1.1200000000000003</v>
      </c>
      <c r="S36" s="2">
        <f>NG36/'Drive Train'!$F$35</f>
        <v>0.9380156912430101</v>
      </c>
      <c r="T36" s="2">
        <f>NH36/'Drive Train'!$F$35</f>
        <v>0.71129032258064517</v>
      </c>
      <c r="U36" s="2">
        <f>NI36/'Drive Train'!$F$35</f>
        <v>0.71129032258064517</v>
      </c>
      <c r="V36" s="2">
        <f>NJ36/'Drive Train'!$F$35</f>
        <v>0.71129032258064517</v>
      </c>
      <c r="W36" s="2">
        <f>NK36/'Drive Train'!$F$35</f>
        <v>0.78306021895565658</v>
      </c>
      <c r="X36" s="2">
        <f>NL36/'Drive Train'!$F$35</f>
        <v>0.88376013898304329</v>
      </c>
      <c r="Y36" s="2">
        <f>NM36/'Drive Train'!$F$35</f>
        <v>0.93945786794439079</v>
      </c>
      <c r="Z36" s="2">
        <f>NN36/'Drive Train'!$F$35</f>
        <v>0.95817580618831988</v>
      </c>
      <c r="AA36" s="2">
        <f>NO36/'Drive Train'!$F$35</f>
        <v>0.96445761460955148</v>
      </c>
      <c r="AB36" s="2">
        <f>NP36/'Drive Train'!$F$35</f>
        <v>0.96604560603254874</v>
      </c>
      <c r="AC36" s="2">
        <f>NQ36/'Drive Train'!$F$35</f>
        <v>0.96635143118618771</v>
      </c>
      <c r="AD36" s="2">
        <f>NR36/'Drive Train'!$F$35</f>
        <v>0.88882576938756053</v>
      </c>
      <c r="AE36" s="2">
        <f>NS36/'Drive Train'!$F$35</f>
        <v>0.87139383194678255</v>
      </c>
      <c r="AF36" s="2">
        <f>NT36/'Drive Train'!$F$35</f>
        <v>0.85396189450600457</v>
      </c>
      <c r="AG36" s="2">
        <f>NU36/'Drive Train'!$F$35</f>
        <v>0.9119514262733206</v>
      </c>
      <c r="AH36" s="2">
        <f>NV36/'Drive Train'!$F$35</f>
        <v>0.92997550133523821</v>
      </c>
      <c r="AI36" s="2">
        <f>NW36/'Drive Train'!$F$35</f>
        <v>0.9380156912430101</v>
      </c>
      <c r="AJ36" s="2">
        <f>NX36/'Drive Train'!$F$35</f>
        <v>0.93774576656584219</v>
      </c>
      <c r="AK36" s="2">
        <f>NY36/'Drive Train'!$F$35</f>
        <v>0.93777351904143524</v>
      </c>
      <c r="AL36" s="2">
        <f>NZ36/'Drive Train'!$F$35</f>
        <v>0.93777542659688085</v>
      </c>
      <c r="AM36" s="2">
        <f>OA36/'Drive Train'!$F$35</f>
        <v>0.93777442301046798</v>
      </c>
      <c r="AN36" s="61">
        <f t="shared" si="114"/>
        <v>1.1200000000000003</v>
      </c>
      <c r="AO36" s="46">
        <f>LO36*12*60/(PI() * 'Drive Train'!$F$15)/S$6*ABS(S36)</f>
        <v>4126.8874949779702</v>
      </c>
      <c r="AP36" s="46">
        <f>LP36*12*60/(PI() * 'Drive Train'!$F$15)/T$6*ABS(T36)</f>
        <v>481.54100554795082</v>
      </c>
      <c r="AQ36" s="46">
        <f>LQ36*12*60/(PI() * 'Drive Train'!$F$15)/U$6*ABS(U36)</f>
        <v>1060.7785649273326</v>
      </c>
      <c r="AR36" s="46">
        <f>LR36*12*60/(PI() * 'Drive Train'!$F$15)/V$6*ABS(V36)</f>
        <v>1791.5144260948111</v>
      </c>
      <c r="AS36" s="46">
        <f>LS36*12*60/(PI() * 'Drive Train'!$F$15)/W$6*ABS(W36)</f>
        <v>2746.8332410449616</v>
      </c>
      <c r="AT36" s="46">
        <f>LT36*12*60/(PI() * 'Drive Train'!$F$15)/X$6*ABS(X36)</f>
        <v>3645.3183255490644</v>
      </c>
      <c r="AU36" s="46">
        <f>LU36*12*60/(PI() * 'Drive Train'!$F$15)/Y$6*ABS(Y36)</f>
        <v>4139.5693061449183</v>
      </c>
      <c r="AV36" s="46">
        <f>LV36*12*60/(PI() * 'Drive Train'!$F$15)/Z$6*ABS(Z36)</f>
        <v>4303.0959208310387</v>
      </c>
      <c r="AW36" s="46">
        <f>LW36*12*60/(PI() * 'Drive Train'!$F$15)/AA$6*ABS(AA36)</f>
        <v>4356.686638431639</v>
      </c>
      <c r="AX36" s="46">
        <f>LX36*12*60/(PI() * 'Drive Train'!$F$15)/AB$6*ABS(AB36)</f>
        <v>4369.8820817906289</v>
      </c>
      <c r="AY36" s="46">
        <f>LY36*12*60/(PI() * 'Drive Train'!$F$15)/AC$6*ABS(AC36)</f>
        <v>4372.3520767218861</v>
      </c>
      <c r="AZ36" s="46">
        <f>LZ36*12*60/(PI() * 'Drive Train'!$F$15)/AD$6*ABS(AD36)</f>
        <v>2450.3608549734977</v>
      </c>
      <c r="BA36" s="46">
        <f>MA36*12*60/(PI() * 'Drive Train'!$F$15)/AE$6*ABS(AE36)</f>
        <v>2942.1349601013376</v>
      </c>
      <c r="BB36" s="46">
        <f>MB36*12*60/(PI() * 'Drive Train'!$F$15)/AF$6*ABS(AF36)</f>
        <v>3412.3107789919295</v>
      </c>
      <c r="BC36" s="46">
        <f>MC36*12*60/(PI() * 'Drive Train'!$F$15)/AG$6*ABS(AG36)</f>
        <v>3900.8829150303127</v>
      </c>
      <c r="BD36" s="46">
        <f>MD36*12*60/(PI() * 'Drive Train'!$F$15)/AH$6*ABS(AH36)</f>
        <v>4057.1877102797766</v>
      </c>
      <c r="BE36" s="46">
        <f>ME36*12*60/(PI() * 'Drive Train'!$F$15)/AI$6*ABS(AI36)</f>
        <v>4126.8874949779702</v>
      </c>
      <c r="BF36" s="46">
        <f>MF36*12*60/(PI() * 'Drive Train'!$F$15)/AJ$6*ABS(AJ36)</f>
        <v>4124.5478917911132</v>
      </c>
      <c r="BG36" s="46">
        <f>MG36*12*60/(PI() * 'Drive Train'!$F$15)/AK$6*ABS(AK36)</f>
        <v>4124.7884405217583</v>
      </c>
      <c r="BH36" s="46">
        <f>MH36*12*60/(PI() * 'Drive Train'!$F$15)/AL$6*ABS(AL36)</f>
        <v>4124.8049745337339</v>
      </c>
      <c r="BI36" s="46">
        <f>MI36*12*60/(PI() * 'Drive Train'!$F$15)/AM$6*ABS(AM36)</f>
        <v>4124.7962758039002</v>
      </c>
      <c r="BJ36" s="61">
        <f t="shared" si="62"/>
        <v>1.1200000000000003</v>
      </c>
      <c r="BK36" s="2">
        <f>IF(OR(KS35=1,AND($C$39=Motors!$C$31,OY35=1)),0,IF(NG36=0,-(CG35+$C$15)/($C$14-$C$15)*$C$12,($C$11*S36-AO36)/($C$11*S36)*$C$12*S36))</f>
        <v>0.45480793943915587</v>
      </c>
      <c r="BL36" s="2">
        <f>IF(OR(KT35=1,AND($C$39=Motors!$C$31,OZ35=1)),0,IF(NH36=0,-(CH35+$C$15)/($C$14-$C$15)*$C$12,($C$11*T36-AP36)/($C$11*T36)*$C$12*T36))</f>
        <v>1.5035008793734987</v>
      </c>
      <c r="BM36" s="2">
        <f>IF(OR(KU35=1,AND($C$39=Motors!$C$31,PA35=1)),0,IF(NI36=0,-(CI35+$C$15)/($C$14-$C$15)*$C$12,($C$11*U36-AQ36)/($C$11*U36)*$C$12*U36))</f>
        <v>1.2500428176224285</v>
      </c>
      <c r="BN36" s="2">
        <f>IF(OR(KV35=1,AND($C$39=Motors!$C$31,PB35=1)),0,IF(NJ36=0,-(CJ35+$C$15)/($C$14-$C$15)*$C$12,($C$11*V36-AR36)/($C$11*V36)*$C$12*V36))</f>
        <v>0.93029336072955993</v>
      </c>
      <c r="BO36" s="2">
        <f>IF(OR(KW35=1,AND($C$39=Motors!$C$31,PC35=1)),0,IF(NK36=0,-(CK35+$C$15)/($C$14-$C$15)*$C$12,($C$11*W36-AS36)/($C$11*W36)*$C$12*W36))</f>
        <v>0.68523817115253449</v>
      </c>
      <c r="BP36" s="2">
        <f>IF(OR(KX35=1,AND($C$39=Motors!$C$31,PD35=1)),0,IF(NL36=0,-(CL35+$C$15)/($C$14-$C$15)*$C$12,($C$11*X36-AT36)/($C$11*X36)*$C$12*X36))</f>
        <v>0.53477318026053478</v>
      </c>
      <c r="BQ36" s="2">
        <f>IF(OR(KY35=1,AND($C$39=Motors!$C$31,PE35=1)),0,IF(NM36=0,-(CM35+$C$15)/($C$14-$C$15)*$C$12,($C$11*Y36-AU36)/($C$11*Y36)*$C$12*Y36))</f>
        <v>0.45273438146832301</v>
      </c>
      <c r="BR36" s="2">
        <f>IF(OR(KZ35=1,AND($C$39=Motors!$C$31,PF35=1)),0,IF(NN36=0,-(CN35+$C$15)/($C$14-$C$15)*$C$12,($C$11*Z36-AV36)/($C$11*Z36)*$C$12*Z36))</f>
        <v>0.42628996613249115</v>
      </c>
      <c r="BS36" s="2">
        <f>IF(OR(LA35=1,AND($C$39=Motors!$C$31,PG35=1)),0,IF(NO36=0,-(CO35+$C$15)/($C$14-$C$15)*$C$12,($C$11*AA36-AW36)/($C$11*AA36)*$C$12*AA36))</f>
        <v>0.4179793339385024</v>
      </c>
      <c r="BT36" s="2">
        <f>IF(OR(LB35=1,AND($C$39=Motors!$C$31,PH35=1)),0,IF(NP36=0,-(CP35+$C$15)/($C$14-$C$15)*$C$12,($C$11*AB36-AX36)/($C$11*AB36)*$C$12*AB36))</f>
        <v>0.41603243844825039</v>
      </c>
      <c r="BU36" s="2">
        <f>IF(OR(LC35=1,AND($C$39=Motors!$C$31,PI35=1)),0,IF(NQ36=0,-(CQ35+$C$15)/($C$14-$C$15)*$C$12,($C$11*AC36-AY36)/($C$11*AC36)*$C$12*AC36))</f>
        <v>0.41568867676875698</v>
      </c>
      <c r="BV36" s="2">
        <f>IF(OR(LD35=1,AND($C$39=Motors!$C$31,PJ35=1)),0,IF(NR36=0,-(CR35+$C$15)/($C$14-$C$15)*$C$12,($C$11*AD36-AZ36)/($C$11*AD36)*$C$12*AD36))</f>
        <v>1.0698611239263518</v>
      </c>
      <c r="BW36" s="2">
        <f>IF(OR(LE35=1,AND($C$39=Motors!$C$31,PK35=1)),0,IF(NS36=0,-(CS35+$C$15)/($C$14-$C$15)*$C$12,($C$11*AE36-BA36)/($C$11*AE36)*$C$12*AE36))</f>
        <v>0.81266364013411296</v>
      </c>
      <c r="BX36" s="2">
        <f>IF(OR(LF35=1,AND($C$39=Motors!$C$31,PL35=1)),0,IF(NT36=0,-(CT35+$C$15)/($C$14-$C$15)*$C$12,($C$11*AF36-BB36)/($C$11*AF36)*$C$12*AF36))</f>
        <v>0.56491695882903159</v>
      </c>
      <c r="BY36" s="2">
        <f>IF(OR(LG35=1,AND($C$39=Motors!$C$31,PM35=1)),0,IF(NU36=0,-(CU35+$C$15)/($C$14-$C$15)*$C$12,($C$11*AG36-BC36)/($C$11*AG36)*$C$12*AG36))</f>
        <v>0.49088630742890316</v>
      </c>
      <c r="BZ36" s="2">
        <f>IF(OR(LH35=1,AND($C$39=Motors!$C$31,PN35=1)),0,IF(NV36=0,-(CV35+$C$15)/($C$14-$C$15)*$C$12,($C$11*AH36-BD36)/($C$11*AH36)*$C$12*AH36))</f>
        <v>0.46592974685662247</v>
      </c>
      <c r="CA36" s="2">
        <f>IF(OR(LI35=1,AND($C$39=Motors!$C$31,PO35=1)),0,IF(NW36=0,-(CW35+$C$15)/($C$14-$C$15)*$C$12,($C$11*AI36-BE36)/($C$11*AI36)*$C$12*AI36))</f>
        <v>0.45480793943915587</v>
      </c>
      <c r="CB36" s="2">
        <f>IF(OR(LJ35=1,AND($C$39=Motors!$C$31,PP35=1)),0,IF(NX36=0,-(CX35+$C$15)/($C$14-$C$15)*$C$12,($C$11*AJ36-BF36)/($C$11*AJ36)*$C$12*AJ36))</f>
        <v>0.4551811655075782</v>
      </c>
      <c r="CC36" s="2">
        <f>IF(OR(LK35=1,AND($C$39=Motors!$C$31,PQ35=1)),0,IF(NY36=0,-(CY35+$C$15)/($C$14-$C$15)*$C$12,($C$11*AK36-BG36)/($C$11*AK36)*$C$12*AK36))</f>
        <v>0.45514279161597931</v>
      </c>
      <c r="CD36" s="2">
        <f>IF(OR(LL35=1,AND($C$39=Motors!$C$31,PR35=1)),0,IF(NZ36=0,-(CZ35+$C$15)/($C$14-$C$15)*$C$12,($C$11*AL36-BH36)/($C$11*AL36)*$C$12*AL36))</f>
        <v>0.45514015400607266</v>
      </c>
      <c r="CE36" s="2">
        <f>IF(OR(LM35=1,AND($C$39=Motors!$C$31,PS35=1)),0,IF(OA36=0,-(DA35+$C$15)/($C$14-$C$15)*$C$12,($C$11*AM36-BI36)/($C$11*AM36)*$C$12*AM36))</f>
        <v>0.45514154168229315</v>
      </c>
      <c r="CF36" s="61">
        <f t="shared" si="64"/>
        <v>1.1200000000000003</v>
      </c>
      <c r="CG36" s="57">
        <f>IF(AND(KS35=1,OY35=1),0,ABS(BK36/$C$12*($C$14-$C$15)+$C$15) *'Drive Train'!$AA$48 + CG35*(1-'Drive Train'!$AA$48))</f>
        <v>27.40578328005304</v>
      </c>
      <c r="CH36" s="57">
        <f>IF(AND(KT35=1,OZ35=1),0,ABS(BL36/$C$12*($C$14-$C$15)+$C$15) *'Drive Train'!$AA$48 + CH35*(1-'Drive Train'!$AA$48))</f>
        <v>84.258067417172697</v>
      </c>
      <c r="CI36" s="57">
        <f>IF(AND(KU35=1,PA35=1),0,ABS(BM36/$C$12*($C$14-$C$15)+$C$15) *'Drive Train'!$AA$48 + CI35*(1-'Drive Train'!$AA$48))</f>
        <v>70.517467862437812</v>
      </c>
      <c r="CJ36" s="57">
        <f>IF(AND(KV35=1,PB35=1),0,ABS(BN36/$C$12*($C$14-$C$15)+$C$15) *'Drive Train'!$AA$48 + CJ35*(1-'Drive Train'!$AA$48))</f>
        <v>53.183044902461369</v>
      </c>
      <c r="CK36" s="57">
        <f>IF(AND(KW35=1,PC35=1),0,ABS(BO36/$C$12*($C$14-$C$15)+$C$15) *'Drive Train'!$AA$48 + CK35*(1-'Drive Train'!$AA$48))</f>
        <v>39.897986200739737</v>
      </c>
      <c r="CL36" s="57">
        <f>IF(AND(KX35=1,PD35=1),0,ABS(BP36/$C$12*($C$14-$C$15)+$C$15) *'Drive Train'!$AA$48 + CL35*(1-'Drive Train'!$AA$48))</f>
        <v>31.740900280606954</v>
      </c>
      <c r="CM36" s="57">
        <f>IF(AND(KY35=1,PE35=1),0,ABS(BQ36/$C$12*($C$14-$C$15)+$C$15) *'Drive Train'!$AA$48 + CM35*(1-'Drive Train'!$AA$48))</f>
        <v>27.293370482709371</v>
      </c>
      <c r="CN36" s="57">
        <f>IF(AND(KZ35=1,PF35=1),0,ABS(BR36/$C$12*($C$14-$C$15)+$C$15) *'Drive Train'!$AA$48 + CN35*(1-'Drive Train'!$AA$48))</f>
        <v>25.859752159116148</v>
      </c>
      <c r="CO36" s="57">
        <f>IF(AND(LA35=1,PG35=1),0,ABS(BS36/$C$12*($C$14-$C$15)+$C$15) *'Drive Train'!$AA$48 + CO35*(1-'Drive Train'!$AA$48))</f>
        <v>25.409211867616406</v>
      </c>
      <c r="CP36" s="57">
        <f>IF(AND(LB35=1,PH35=1),0,ABS(BT36/$C$12*($C$14-$C$15)+$C$15) *'Drive Train'!$AA$48 + CP35*(1-'Drive Train'!$AA$48))</f>
        <v>25.303665762191102</v>
      </c>
      <c r="CQ36" s="57">
        <f>IF(AND(LC35=1,PI35=1),0,ABS(BU36/$C$12*($C$14-$C$15)+$C$15) *'Drive Train'!$AA$48 + CQ35*(1-'Drive Train'!$AA$48))</f>
        <v>25.285029576198241</v>
      </c>
      <c r="CR36" s="57">
        <f>IF(AND(LD35=1,PJ35=1),0,ABS(BV36/$C$12*($C$14-$C$15)+$C$15) *'Drive Train'!$AA$48 + CR35*(1-'Drive Train'!$AA$48))</f>
        <v>60.749364677764738</v>
      </c>
      <c r="CS36" s="57">
        <f>IF(AND(LE35=1,PK35=1),0,ABS(BW36/$C$12*($C$14-$C$15)+$C$15) *'Drive Train'!$AA$48 + CS35*(1-'Drive Train'!$AA$48))</f>
        <v>46.806041640971841</v>
      </c>
      <c r="CT36" s="57">
        <f>IF(AND(LF35=1,PL35=1),0,ABS(BX36/$C$12*($C$14-$C$15)+$C$15) *'Drive Train'!$AA$48 + CT35*(1-'Drive Train'!$AA$48))</f>
        <v>33.37507039740958</v>
      </c>
      <c r="CU36" s="57">
        <f>IF(AND(LG35=1,PM35=1),0,ABS(BY36/$C$12*($C$14-$C$15)+$C$15) *'Drive Train'!$AA$48 + CU35*(1-'Drive Train'!$AA$48))</f>
        <v>29.361682428458764</v>
      </c>
      <c r="CV36" s="57">
        <f>IF(AND(LH35=1,PN35=1),0,ABS(BZ36/$C$12*($C$14-$C$15)+$C$15) *'Drive Train'!$AA$48 + CV35*(1-'Drive Train'!$AA$48))</f>
        <v>28.008724456958195</v>
      </c>
      <c r="CW36" s="57">
        <f>IF(AND(LI35=1,PO35=1),0,ABS(CA36/$C$12*($C$14-$C$15)+$C$15) *'Drive Train'!$AA$48 + CW35*(1-'Drive Train'!$AA$48))</f>
        <v>27.40578328005304</v>
      </c>
      <c r="CX36" s="57">
        <f>IF(AND(LJ35=1,PP35=1),0,ABS(CB36/$C$12*($C$14-$C$15)+$C$15) *'Drive Train'!$AA$48 + CX35*(1-'Drive Train'!$AA$48))</f>
        <v>27.426016804740119</v>
      </c>
      <c r="CY36" s="57">
        <f>IF(AND(LK35=1,PQ35=1),0,ABS(CC36/$C$12*($C$14-$C$15)+$C$15) *'Drive Train'!$AA$48 + CY35*(1-'Drive Train'!$AA$48))</f>
        <v>27.423936459478366</v>
      </c>
      <c r="CZ36" s="57">
        <f>IF(AND(LL35=1,PR35=1),0,ABS(CD36/$C$12*($C$14-$C$15)+$C$15) *'Drive Train'!$AA$48 + CZ35*(1-'Drive Train'!$AA$48))</f>
        <v>27.423793468005702</v>
      </c>
      <c r="DA36" s="57">
        <f>IF(AND(LM35=1,PS35=1),0,ABS(CE36/$C$12*($C$14-$C$15)+$C$15) *'Drive Train'!$AA$48 + DA35*(1-'Drive Train'!$AA$48))</f>
        <v>27.423868697426794</v>
      </c>
      <c r="DB36" s="61">
        <f t="shared" si="115"/>
        <v>1.1200000000000003</v>
      </c>
      <c r="DC36" s="57">
        <f t="shared" si="65"/>
        <v>27.40578328005304</v>
      </c>
      <c r="DD36" s="57">
        <f t="shared" si="66"/>
        <v>50</v>
      </c>
      <c r="DE36" s="57">
        <f t="shared" si="67"/>
        <v>50</v>
      </c>
      <c r="DF36" s="57">
        <f t="shared" si="68"/>
        <v>50</v>
      </c>
      <c r="DG36" s="57">
        <f t="shared" si="69"/>
        <v>39.897986200739737</v>
      </c>
      <c r="DH36" s="57">
        <f t="shared" si="70"/>
        <v>31.740900280606954</v>
      </c>
      <c r="DI36" s="57">
        <f t="shared" si="71"/>
        <v>27.293370482709371</v>
      </c>
      <c r="DJ36" s="57">
        <f t="shared" si="72"/>
        <v>25.859752159116148</v>
      </c>
      <c r="DK36" s="57">
        <f t="shared" si="73"/>
        <v>25.409211867616406</v>
      </c>
      <c r="DL36" s="57">
        <f t="shared" si="74"/>
        <v>25.303665762191102</v>
      </c>
      <c r="DM36" s="57">
        <f t="shared" si="75"/>
        <v>25.285029576198241</v>
      </c>
      <c r="DN36" s="57">
        <f t="shared" si="76"/>
        <v>25</v>
      </c>
      <c r="DO36" s="57">
        <f t="shared" si="77"/>
        <v>30</v>
      </c>
      <c r="DP36" s="57">
        <f t="shared" si="78"/>
        <v>33.37507039740958</v>
      </c>
      <c r="DQ36" s="57">
        <f t="shared" si="79"/>
        <v>29.361682428458764</v>
      </c>
      <c r="DR36" s="57">
        <f t="shared" si="80"/>
        <v>28.008724456958195</v>
      </c>
      <c r="DS36" s="57">
        <f t="shared" si="81"/>
        <v>27.40578328005304</v>
      </c>
      <c r="DT36" s="57">
        <f t="shared" si="82"/>
        <v>27.426016804740119</v>
      </c>
      <c r="DU36" s="57">
        <f t="shared" si="83"/>
        <v>27.423936459478366</v>
      </c>
      <c r="DV36" s="57">
        <f t="shared" si="84"/>
        <v>27.423793468005702</v>
      </c>
      <c r="DW36" s="57">
        <f t="shared" si="85"/>
        <v>27.423868697426794</v>
      </c>
      <c r="DX36" s="61">
        <f t="shared" si="116"/>
        <v>1.1200000000000003</v>
      </c>
      <c r="DY36" s="2">
        <f>IF(OY36=0,($C$23/0.4536*IF(ISNA(MK35),'Drive Train'!$F$16,'Drive Train'!$F$17)*4.448*$C$24/$C$26*$C$25*S$6)*SIGN(BK36),BK36)</f>
        <v>0.89350858180984372</v>
      </c>
      <c r="DZ36" s="2">
        <f>IF(OZ36=0,($C$23/0.4536*IF(ISNA(ML35),'Drive Train'!$F$16,'Drive Train'!$F$17)*4.448*$C$24/$C$26*$C$25*T$6)*SIGN(BL36),BL36)</f>
        <v>3.1911020778922987</v>
      </c>
      <c r="EA36" s="2">
        <f>IF(PA36=0,($C$23/0.4536*IF(ISNA(MM35),'Drive Train'!$F$16,'Drive Train'!$F$17)*4.448*$C$24/$C$26*$C$25*U$6)*SIGN(BM36),BM36)</f>
        <v>2.1014574659290748</v>
      </c>
      <c r="EB36" s="2">
        <f>IF(PB36=0,($C$23/0.4536*IF(ISNA(MN35),'Drive Train'!$F$16,'Drive Train'!$F$17)*4.448*$C$24/$C$26*$C$25*V$6)*SIGN(BN36),BN36)</f>
        <v>1.5665410200562195</v>
      </c>
      <c r="EC36" s="2">
        <f>IF(PC36=0,($C$23/0.4536*IF(ISNA(MO35),'Drive Train'!$F$16,'Drive Train'!$F$17)*4.448*$C$24/$C$26*$C$25*W$6)*SIGN(BO36),BO36)</f>
        <v>1.248692117436117</v>
      </c>
      <c r="ED36" s="2">
        <f>IF(PD36=0,($C$23/0.4536*IF(ISNA(MP35),'Drive Train'!$F$16,'Drive Train'!$F$17)*4.448*$C$24/$C$26*$C$25*X$6)*SIGN(BP36),BP36)</f>
        <v>1.0380693506396637</v>
      </c>
      <c r="EE36" s="2">
        <f>IF(PE36=0,($C$23/0.4536*IF(ISNA(MQ35),'Drive Train'!$F$16,'Drive Train'!$F$17)*4.448*$C$24/$C$26*$C$25*Y$6)*SIGN(BQ36),BQ36)</f>
        <v>0.88824490827929981</v>
      </c>
      <c r="EF36" s="2">
        <f>IF(PF36=0,($C$23/0.4536*IF(ISNA(MR35),'Drive Train'!$F$16,'Drive Train'!$F$17)*4.448*$C$24/$C$26*$C$25*Z$6)*SIGN(BR36),BR36)</f>
        <v>0.77621401894677544</v>
      </c>
      <c r="EG36" s="2">
        <f>IF(PG36=0,($C$23/0.4536*IF(ISNA(MS35),'Drive Train'!$F$16,'Drive Train'!$F$17)*4.448*$C$24/$C$26*$C$25*AA$6)*SIGN(BS36),BS36)</f>
        <v>0.68927804882473664</v>
      </c>
      <c r="EH36" s="2">
        <f>IF(PH36=0,($C$23/0.4536*IF(ISNA(MT35),'Drive Train'!$F$16,'Drive Train'!$F$17)*4.448*$C$24/$C$26*$C$25*AB$6)*SIGN(BT36),BT36)</f>
        <v>0.61985436045389986</v>
      </c>
      <c r="EI36" s="2">
        <f>IF(PI36=0,($C$23/0.4536*IF(ISNA(MU35),'Drive Train'!$F$16,'Drive Train'!$F$17)*4.448*$C$24/$C$26*$C$25*AC$6)*SIGN(BU36),BU36)</f>
        <v>0.56313566080452337</v>
      </c>
      <c r="EJ36" s="2">
        <f>IF(PJ36=0,($C$23/0.4536*IF(ISNA(MV35),'Drive Train'!$F$16,'Drive Train'!$F$17)*4.448*$C$24/$C$26*$C$25*AD$6)*SIGN(BV36),BV36)</f>
        <v>0.89350858180984372</v>
      </c>
      <c r="EK36" s="2">
        <f>IF(PK36=0,($C$23/0.4536*IF(ISNA(MW35),'Drive Train'!$F$16,'Drive Train'!$F$17)*4.448*$C$24/$C$26*$C$25*AE$6)*SIGN(BW36),BW36)</f>
        <v>0.89350858180984372</v>
      </c>
      <c r="EL36" s="2">
        <f>IF(PL36=0,($C$23/0.4536*IF(ISNA(MX35),'Drive Train'!$F$16,'Drive Train'!$F$17)*4.448*$C$24/$C$26*$C$25*AF$6)*SIGN(BX36),BX36)</f>
        <v>0.89350858180984372</v>
      </c>
      <c r="EM36" s="2">
        <f>IF(PM36=0,($C$23/0.4536*IF(ISNA(MY35),'Drive Train'!$F$16,'Drive Train'!$F$17)*4.448*$C$24/$C$26*$C$25*AG$6)*SIGN(BY36),BY36)</f>
        <v>0.89350858180984372</v>
      </c>
      <c r="EN36" s="2">
        <f>IF(PN36=0,($C$23/0.4536*IF(ISNA(MZ35),'Drive Train'!$F$16,'Drive Train'!$F$17)*4.448*$C$24/$C$26*$C$25*AH$6)*SIGN(BZ36),BZ36)</f>
        <v>0.89350858180984372</v>
      </c>
      <c r="EO36" s="2">
        <f>IF(PO36=0,($C$23/0.4536*IF(ISNA(NA35),'Drive Train'!$F$16,'Drive Train'!$F$17)*4.448*$C$24/$C$26*$C$25*AI$6)*SIGN(CA36),CA36)</f>
        <v>0.89350858180984372</v>
      </c>
      <c r="EP36" s="2">
        <f>IF(PP36=0,($C$23/0.4536*IF(ISNA(NB35),'Drive Train'!$F$16,'Drive Train'!$F$17)*4.448*$C$24/$C$26*$C$25*AJ$6)*SIGN(CB36),CB36)</f>
        <v>0.89350858180984372</v>
      </c>
      <c r="EQ36" s="2">
        <f>IF(PQ36=0,($C$23/0.4536*IF(ISNA(NC35),'Drive Train'!$F$16,'Drive Train'!$F$17)*4.448*$C$24/$C$26*$C$25*AK$6)*SIGN(CC36),CC36)</f>
        <v>0.89350858180984372</v>
      </c>
      <c r="ER36" s="2">
        <f>IF(PR36=0,($C$23/0.4536*IF(ISNA(ND35),'Drive Train'!$F$16,'Drive Train'!$F$17)*4.448*$C$24/$C$26*$C$25*AL$6)*SIGN(CD36),CD36)</f>
        <v>0.89350858180984372</v>
      </c>
      <c r="ES36" s="2">
        <f>IF(PS36=0,($C$23/0.4536*IF(ISNA(NE35),'Drive Train'!$F$16,'Drive Train'!$F$17)*4.448*$C$24/$C$26*$C$25*AM$6)*SIGN(CE36),CE36)</f>
        <v>0.89350858180984372</v>
      </c>
      <c r="ET36" s="61">
        <f t="shared" si="87"/>
        <v>1.1200000000000003</v>
      </c>
      <c r="EU36" s="260">
        <f>MAX(MIN(IF(AND(OY35=1,NG36&lt;0),-1,1)*(DC36-$C$15)/($C$14-$C$15)*$C$12-$C$33*LO36/AO$6 -  OY35*$C$33,DY35),MAX(EU$8:EU35)*-1)</f>
        <v>5.0665714281742491E-2</v>
      </c>
      <c r="EV36" s="260">
        <f>MAX(MIN(IF(AND(OZ35=1,NH36&lt;0),-1,1)*(DD36-$C$15)/($C$14-$C$15)*$C$12-$C$33*LP36/AP$6 -  OZ35*$C$33,DZ35),MAX(EV$8:EV35)*-1)</f>
        <v>0.80939094181536264</v>
      </c>
      <c r="EW36" s="260">
        <f>MAX(MIN(IF(AND(PA35=1,NI36&lt;0),-1,1)*(DE36-$C$15)/($C$14-$C$15)*$C$12-$C$33*LQ36/AQ$6 -  PA35*$C$33,EA35),MAX(EW$8:EW35)*-1)</f>
        <v>0.73458578853960033</v>
      </c>
      <c r="EX36" s="260">
        <f>MAX(MIN(IF(AND(PB35=1,NJ36&lt;0),-1,1)*(DF36-$C$15)/($C$14-$C$15)*$C$12-$C$33*LR36/AR$6 -  PB35*$C$33,EB35),MAX(EX$8:EX35)*-1)</f>
        <v>0.64021551297028589</v>
      </c>
      <c r="EY36" s="260">
        <f>MAX(MIN(IF(AND(PC35=1,NK36&lt;0),-1,1)*(DG36-$C$15)/($C$14-$C$15)*$C$12-$C$33*LS36/AS$6 -  PC35*$C$33,EC35),MAX(EY$8:EY35)*-1)</f>
        <v>0.36301346592748079</v>
      </c>
      <c r="EZ36" s="260">
        <f>MAX(MIN(IF(AND(PD35=1,NL36&lt;0),-1,1)*(DH36-$C$15)/($C$14-$C$15)*$C$12-$C$33*LT36/AT$6 -  PD35*$C$33,ED35),MAX(EZ$8:EZ35)*-1)</f>
        <v>0.1558747974082606</v>
      </c>
      <c r="FA36" s="260">
        <f>MAX(MIN(IF(AND(PE35=1,NM36&lt;0),-1,1)*(DI36-$C$15)/($C$14-$C$15)*$C$12-$C$33*LU36/AU$6 -  PE35*$C$33,EE35),MAX(FA$8:FA35)*-1)</f>
        <v>4.7972550066880171E-2</v>
      </c>
      <c r="FB36" s="260">
        <f>MAX(MIN(IF(AND(PF35=1,NN36&lt;0),-1,1)*(DJ36-$C$15)/($C$14-$C$15)*$C$12-$C$33*LV36/AV$6 -  PF35*$C$33,EF35),MAX(FB$8:FB35)*-1)</f>
        <v>1.3758074266199904E-2</v>
      </c>
      <c r="FC36" s="260">
        <f>MAX(MIN(IF(AND(PG35=1,NO36&lt;0),-1,1)*(DK36-$C$15)/($C$14-$C$15)*$C$12-$C$33*LW36/AW$6 -  PG35*$C$33,EG35),MAX(FC$8:FC35)*-1)</f>
        <v>3.0301836522255154E-3</v>
      </c>
      <c r="FD36" s="260">
        <f>MAX(MIN(IF(AND(PH35=1,NP36&lt;0),-1,1)*(DL36-$C$15)/($C$14-$C$15)*$C$12-$C$33*LX36/AX$6 -  PH35*$C$33,EH35),MAX(FD$8:FD35)*-1)</f>
        <v>5.1066042537561973E-4</v>
      </c>
      <c r="FE36" s="260">
        <f>MAX(MIN(IF(AND(PI35=1,NQ36&lt;0),-1,1)*(DM36-$C$15)/($C$14-$C$15)*$C$12-$C$33*LY36/AY$6 -  PI35*$C$33,EI35),MAX(FE$8:FE35)*-1)</f>
        <v>6.3608944932347367E-5</v>
      </c>
      <c r="FF36" s="260">
        <f>MAX(MIN(IF(AND(PJ35=1,NR36&lt;0),-1,1)*(DN36-$C$15)/($C$14-$C$15)*$C$12-$C$33*LZ36/AZ$6 -  PJ35*$C$33,EJ35),MAX(FF$8:FF35)*-1)</f>
        <v>0.15718940667067116</v>
      </c>
      <c r="FG36" s="260">
        <f>MAX(MIN(IF(AND(PK35=1,NS36&lt;0),-1,1)*(DO36-$C$15)/($C$14-$C$15)*$C$12-$C$33*MA36/BA$6 -  PK35*$C$33,EK35),MAX(FG$8:FG35)*-1)</f>
        <v>0.1925120750760263</v>
      </c>
      <c r="FH36" s="260">
        <f>MAX(MIN(IF(AND(PL35=1,NT36&lt;0),-1,1)*(DP36-$C$15)/($C$14-$C$15)*$C$12-$C$33*MB36/BB$6 -  PL35*$C$33,EL35),MAX(FH$8:FH35)*-1)</f>
        <v>0.19786141474023611</v>
      </c>
      <c r="FI36" s="260">
        <f>MAX(MIN(IF(AND(PM35=1,NU36&lt;0),-1,1)*(DQ36-$C$15)/($C$14-$C$15)*$C$12-$C$33*MC36/BC$6 -  PM35*$C$33,EM35),MAX(FI$8:FI35)*-1)</f>
        <v>9.795836829714144E-2</v>
      </c>
      <c r="FJ36" s="260">
        <f>MAX(MIN(IF(AND(PN35=1,NV36&lt;0),-1,1)*(DR36-$C$15)/($C$14-$C$15)*$C$12-$C$33*MD36/BD$6 -  PN35*$C$33,EN35),MAX(FJ$8:FJ35)*-1)</f>
        <v>6.5178118670915108E-2</v>
      </c>
      <c r="FK36" s="260">
        <f>MAX(MIN(IF(AND(PO35=1,NW36&lt;0),-1,1)*(DS36-$C$15)/($C$14-$C$15)*$C$12-$C$33*ME36/BE$6 -  PO35*$C$33,EO35),MAX(FK$8:FK35)*-1)</f>
        <v>5.0665714281742491E-2</v>
      </c>
      <c r="FL36" s="260">
        <f>MAX(MIN(IF(AND(PP35=1,NX36&lt;0),-1,1)*(DT36-$C$15)/($C$14-$C$15)*$C$12-$C$33*MF36/BF$6 -  PP35*$C$33,EP35),MAX(FL$8:FL35)*-1)</f>
        <v>5.115179145304849E-2</v>
      </c>
      <c r="FM36" s="260">
        <f>MAX(MIN(IF(AND(PQ35=1,NY36&lt;0),-1,1)*(DU36-$C$15)/($C$14-$C$15)*$C$12-$C$33*MG36/BG$6 -  PQ35*$C$33,EQ35),MAX(FM$8:FM35)*-1)</f>
        <v>5.1101811614257753E-2</v>
      </c>
      <c r="FN36" s="260">
        <f>MAX(MIN(IF(AND(PR35=1,NZ36&lt;0),-1,1)*(DV36-$C$15)/($C$14-$C$15)*$C$12-$C$33*MH36/BH$6 -  PR35*$C$33,ER35),MAX(FN$8:FN35)*-1)</f>
        <v>5.1098376300365345E-2</v>
      </c>
      <c r="FO36" s="260">
        <f>MAX(MIN(IF(AND(PS35=1,OA36&lt;0),-1,1)*(DW36-$C$15)/($C$14-$C$15)*$C$12-$C$33*MI36/BI$6 -  PS35*$C$33,ES35),MAX(FO$8:FO35)*-1)</f>
        <v>5.1100183657220466E-2</v>
      </c>
      <c r="FP36" s="61">
        <f t="shared" si="117"/>
        <v>1.1200000000000003</v>
      </c>
      <c r="FQ36" s="261">
        <f>IF(AND(KS36=1,OY36=1),0,MIN((ABS(($C$14-$C$15)*EU36/$C$12/$C$25)+$C$15)/$C$25,DC36))</f>
        <v>7.8803580536120794</v>
      </c>
      <c r="FR36" s="261">
        <f>IF(AND(KT36=1,OZ36=1),0,MIN((ABS(($C$14-$C$15)*EV36/$C$12/$C$25)+$C$15)/$C$25,DD36))</f>
        <v>50</v>
      </c>
      <c r="FS36" s="261">
        <f>IF(AND(KU36=1,PA36=1),0,MIN((ABS(($C$14-$C$15)*EW36/$C$12/$C$25)+$C$15)/$C$25,DE36))</f>
        <v>50</v>
      </c>
      <c r="FT36" s="261">
        <f>IF(AND(KV36=1,PB36=1),0,MIN((ABS(($C$14-$C$15)*EX36/$C$12/$C$25)+$C$15)/$C$25,DF36))</f>
        <v>50</v>
      </c>
      <c r="FU36" s="261">
        <f>IF(AND(KW36=1,PC36=1),0,MIN((ABS(($C$14-$C$15)*EY36/$C$12/$C$25)+$C$15)/$C$25,DG36))</f>
        <v>35.007600380881783</v>
      </c>
      <c r="FV36" s="261">
        <f>IF(AND(KX36=1,PD36=1),0,MIN((ABS(($C$14-$C$15)*EZ36/$C$12/$C$25)+$C$15)/$C$25,DH36))</f>
        <v>17.017713062461109</v>
      </c>
      <c r="FW36" s="261">
        <f>IF(AND(KY36=1,PE36=1),0,MIN((ABS(($C$14-$C$15)*FA36/$C$12/$C$25)+$C$15)/$C$25,DI36))</f>
        <v>7.6464581202885222</v>
      </c>
      <c r="FX36" s="261">
        <f>IF(AND(KZ36=1,PF36=1),0,MIN((ABS(($C$14-$C$15)*FB36/$C$12/$C$25)+$C$15)/$C$25,DJ36))</f>
        <v>4.674948412742264</v>
      </c>
      <c r="FY36" s="261">
        <f>IF(AND(LA36=1,PG36=1),0,MIN((ABS(($C$14-$C$15)*FC36/$C$12/$C$25)+$C$15)/$C$25,DK36))</f>
        <v>3.7432366049499186</v>
      </c>
      <c r="FZ36" s="261">
        <f>IF(AND(LB36=1,PH36=1),0,MIN((ABS(($C$14-$C$15)*FD36/$C$12/$C$25)+$C$15)/$C$25,DL36))</f>
        <v>3.5244173025415537</v>
      </c>
      <c r="GA36" s="261">
        <f>IF(AND(LC36=1,PI36=1),0,MIN((ABS(($C$14-$C$15)*FE36/$C$12/$C$25)+$C$15)/$C$25,DM36))</f>
        <v>3.4855911103283828</v>
      </c>
      <c r="GB36" s="261">
        <f>IF(AND(LD36=1,PJ36=1),0,MIN((ABS(($C$14-$C$15)*FF36/$C$12/$C$25)+$C$15)/$C$25,DN36))</f>
        <v>17.131886203901011</v>
      </c>
      <c r="GC36" s="261">
        <f>IF(AND(LE36=1,PK36=1),0,MIN((ABS(($C$14-$C$15)*FG36/$C$12/$C$25)+$C$15)/$C$25,DO36))</f>
        <v>20.199641871835677</v>
      </c>
      <c r="GD36" s="261">
        <f>IF(AND(LF36=1,PL36=1),0,MIN((ABS(($C$14-$C$15)*FH36/$C$12/$C$25)+$C$15)/$C$25,DP36))</f>
        <v>20.664229283133839</v>
      </c>
      <c r="GE36" s="261">
        <f>IF(AND(LG36=1,PM36=1),0,MIN((ABS(($C$14-$C$15)*FI36/$C$12/$C$25)+$C$15)/$C$25,DQ36))</f>
        <v>11.987700843870185</v>
      </c>
      <c r="GF36" s="261">
        <f>IF(AND(LH36=1,PN36=1),0,MIN((ABS(($C$14-$C$15)*FJ36/$C$12/$C$25)+$C$15)/$C$25,DR36))</f>
        <v>9.1407529453381713</v>
      </c>
      <c r="GG36" s="261">
        <f>IF(AND(LI36=1,PO36=1),0,MIN((ABS(($C$14-$C$15)*FK36/$C$12/$C$25)+$C$15)/$C$25,DS36))</f>
        <v>7.8803580536120794</v>
      </c>
      <c r="GH36" s="261">
        <f>IF(AND(LJ36=1,PP36=1),0,MIN((ABS(($C$14-$C$15)*FL36/$C$12/$C$25)+$C$15)/$C$25,DT36))</f>
        <v>7.9225736070978856</v>
      </c>
      <c r="GI36" s="261">
        <f>IF(AND(LK36=1,PQ36=1),0,MIN((ABS(($C$14-$C$15)*FM36/$C$12/$C$25)+$C$15)/$C$25,DU36))</f>
        <v>7.9182328836855653</v>
      </c>
      <c r="GJ36" s="261">
        <f>IF(AND(LL36=1,PR36=1),0,MIN((ABS(($C$14-$C$15)*FN36/$C$12/$C$25)+$C$15)/$C$25,DV36))</f>
        <v>7.9179345284326814</v>
      </c>
      <c r="GK36" s="261">
        <f>IF(AND(LM36=1,PS36=1),0,MIN((ABS(($C$14-$C$15)*FO36/$C$12/$C$25)+$C$15)/$C$25,DW36))</f>
        <v>7.918091496450292</v>
      </c>
      <c r="GL36" s="61">
        <f t="shared" si="118"/>
        <v>1.1200000000000003</v>
      </c>
      <c r="GM36" s="57">
        <f>IF(AND(KS35=1,OY35=1),0,EU36*$C$26/S$6/$C$24/$C$23*3.39*$C$25)</f>
        <v>1.1766280117165051</v>
      </c>
      <c r="GN36" s="57">
        <f>IF(AND(KT35=1,OZ35=1),0,EV36*$C$26/T$6/$C$24/$C$23*3.39*$C$25)</f>
        <v>5.2630971271151656</v>
      </c>
      <c r="GO36" s="57">
        <f>IF(AND(KU35=1,PA35=1),0,EW36*$C$26/U$6/$C$24/$C$23*3.39*$C$25)</f>
        <v>7.2534673362175441</v>
      </c>
      <c r="GP36" s="57">
        <f>IF(AND(KV35=1,PB35=1),0,EX36*$C$26/V$6/$C$24/$C$23*3.39*$C$25)</f>
        <v>8.4802403933601429</v>
      </c>
      <c r="GQ36" s="57">
        <f>IF(AND(KW35=1,PC35=1),0,EY36*$C$26/W$6/$C$24/$C$23*3.39*$C$25)</f>
        <v>6.0324135526815361</v>
      </c>
      <c r="GR36" s="57">
        <f>IF(AND(KX35=1,PD35=1),0,EZ36*$C$26/X$6/$C$24/$C$23*3.39*$C$25)</f>
        <v>3.1158265615309513</v>
      </c>
      <c r="GS36" s="57">
        <f>IF(AND(KY35=1,PE35=1),0,FA36*$C$26/Y$6/$C$24/$C$23*3.39*$C$25)</f>
        <v>1.1206856729550714</v>
      </c>
      <c r="GT36" s="57">
        <f>IF(AND(KZ35=1,PF35=1),0,FB36*$C$26/Z$6/$C$24/$C$23*3.39*$C$25)</f>
        <v>0.36778999340454427</v>
      </c>
      <c r="GU36" s="57">
        <f>IF(AND(LA35=1,PG35=1),0,FC36*$C$26/AA$6/$C$24/$C$23*3.39*$C$25)</f>
        <v>9.1221717482440054E-2</v>
      </c>
      <c r="GV36" s="57">
        <f>IF(AND(LB35=1,PH35=1),0,FD36*$C$26/AB$6/$C$24/$C$23*3.39*$C$25)</f>
        <v>1.7094888942779815E-2</v>
      </c>
      <c r="GW36" s="57">
        <f>IF(AND(LC35=1,PI35=1),0,FE36*$C$26/AC$6/$C$24/$C$23*3.39*$C$25)</f>
        <v>2.3438450842571019E-3</v>
      </c>
      <c r="GX36" s="57">
        <f>IF(AND(LD35=1,PJ35=1),0,FF36*$C$26/AD$6/$C$24/$C$23*3.39*$C$25)</f>
        <v>3.6504658358375774</v>
      </c>
      <c r="GY36" s="57">
        <f>IF(AND(LE35=1,PK35=1),0,FG36*$C$26/AE$6/$C$24/$C$23*3.39*$C$25)</f>
        <v>4.4707768031950677</v>
      </c>
      <c r="GZ36" s="57">
        <f>IF(AND(LF35=1,PL35=1),0,FH36*$C$26/AF$6/$C$24/$C$23*3.39*$C$25)</f>
        <v>4.5950064322908828</v>
      </c>
      <c r="HA36" s="57">
        <f>IF(AND(LG35=1,PM35=1),0,FI36*$C$26/AG$6/$C$24/$C$23*3.39*$C$25)</f>
        <v>2.2749222379362188</v>
      </c>
      <c r="HB36" s="57">
        <f>IF(AND(LH35=1,PN35=1),0,FJ36*$C$26/AH$6/$C$24/$C$23*3.39*$C$25)</f>
        <v>1.5136547716019635</v>
      </c>
      <c r="HC36" s="57">
        <f>IF(AND(LI35=1,PO35=1),0,FK36*$C$26/AI$6/$C$24/$C$23*3.39*$C$25)</f>
        <v>1.1766280117165051</v>
      </c>
      <c r="HD36" s="57">
        <f>IF(AND(LJ35=1,PP35=1),0,FL36*$C$26/AJ$6/$C$24/$C$23*3.39*$C$25)</f>
        <v>1.1879163557914383</v>
      </c>
      <c r="HE36" s="57">
        <f>IF(AND(LK35=1,PQ35=1),0,FM36*$C$26/AK$6/$C$24/$C$23*3.39*$C$25)</f>
        <v>1.1867556561116659</v>
      </c>
      <c r="HF36" s="57">
        <f>IF(AND(LL35=1,PR35=1),0,FN36*$C$26/AL$6/$C$24/$C$23*3.39*$C$25)</f>
        <v>1.1866758765879357</v>
      </c>
      <c r="HG36" s="57">
        <f>IF(AND(LM35=1,PS35=1),0,FO36*$C$26/AM$6/$C$24/$C$23*3.39*$C$25)</f>
        <v>1.1867178494828814</v>
      </c>
      <c r="HH36" s="61">
        <f t="shared" si="119"/>
        <v>1.1200000000000003</v>
      </c>
      <c r="HI36" s="57">
        <f t="shared" si="120"/>
        <v>1.1766280117165051</v>
      </c>
      <c r="HJ36" s="57">
        <f t="shared" si="121"/>
        <v>5.2630971271151656</v>
      </c>
      <c r="HK36" s="57">
        <f t="shared" si="122"/>
        <v>7.2534673362175441</v>
      </c>
      <c r="HL36" s="57">
        <f t="shared" si="123"/>
        <v>8.4802403933601429</v>
      </c>
      <c r="HM36" s="57">
        <f t="shared" si="124"/>
        <v>6.0324135526815361</v>
      </c>
      <c r="HN36" s="57">
        <f t="shared" si="125"/>
        <v>3.1158265615309513</v>
      </c>
      <c r="HO36" s="57">
        <f t="shared" si="126"/>
        <v>1.1206856729550714</v>
      </c>
      <c r="HP36" s="57">
        <f t="shared" si="127"/>
        <v>0.36778999340454427</v>
      </c>
      <c r="HQ36" s="57">
        <f t="shared" si="128"/>
        <v>9.1221717482440054E-2</v>
      </c>
      <c r="HR36" s="57">
        <f t="shared" si="129"/>
        <v>1.7094888942779815E-2</v>
      </c>
      <c r="HS36" s="57">
        <f t="shared" si="130"/>
        <v>2.3438450842571019E-3</v>
      </c>
      <c r="HT36" s="57">
        <f t="shared" si="131"/>
        <v>3.6504658358375774</v>
      </c>
      <c r="HU36" s="57">
        <f t="shared" si="132"/>
        <v>4.4707768031950677</v>
      </c>
      <c r="HV36" s="57">
        <f t="shared" si="133"/>
        <v>4.5950064322908828</v>
      </c>
      <c r="HW36" s="57">
        <f t="shared" si="134"/>
        <v>2.2749222379362188</v>
      </c>
      <c r="HX36" s="57">
        <f t="shared" si="135"/>
        <v>1.5136547716019635</v>
      </c>
      <c r="HY36" s="57">
        <f t="shared" si="136"/>
        <v>1.1766280117165051</v>
      </c>
      <c r="HZ36" s="57">
        <f t="shared" si="137"/>
        <v>1.1879163557914383</v>
      </c>
      <c r="IA36" s="57">
        <f t="shared" si="138"/>
        <v>1.1867556561116659</v>
      </c>
      <c r="IB36" s="57">
        <f t="shared" si="139"/>
        <v>1.1866758765879357</v>
      </c>
      <c r="IC36" s="57">
        <f t="shared" si="140"/>
        <v>1.1867178494828814</v>
      </c>
      <c r="ID36" s="61">
        <f t="shared" si="141"/>
        <v>1.1200000000000003</v>
      </c>
      <c r="IE36" s="57">
        <f t="shared" si="142"/>
        <v>11.631394571413326</v>
      </c>
      <c r="IF36" s="57">
        <f t="shared" si="143"/>
        <v>8.82</v>
      </c>
      <c r="IG36" s="57">
        <f t="shared" si="144"/>
        <v>8.82</v>
      </c>
      <c r="IH36" s="57">
        <f t="shared" si="145"/>
        <v>8.82</v>
      </c>
      <c r="II36" s="57">
        <f t="shared" si="146"/>
        <v>9.7099467150501422</v>
      </c>
      <c r="IJ36" s="57">
        <f t="shared" si="147"/>
        <v>10.958625723389737</v>
      </c>
      <c r="IK36" s="57">
        <f t="shared" si="148"/>
        <v>11.649277562510447</v>
      </c>
      <c r="IL36" s="57">
        <f t="shared" si="149"/>
        <v>11.881379996735166</v>
      </c>
      <c r="IM36" s="57">
        <f t="shared" si="150"/>
        <v>11.959274421158439</v>
      </c>
      <c r="IN36" s="57">
        <f t="shared" si="151"/>
        <v>11.978965514803605</v>
      </c>
      <c r="IO36" s="57">
        <f t="shared" si="152"/>
        <v>11.982757746708728</v>
      </c>
      <c r="IP36" s="57">
        <f t="shared" si="153"/>
        <v>11.021439540405751</v>
      </c>
      <c r="IQ36" s="57">
        <f t="shared" si="154"/>
        <v>10.805283516140104</v>
      </c>
      <c r="IR36" s="57">
        <f t="shared" si="155"/>
        <v>10.589127491874457</v>
      </c>
      <c r="IS36" s="57">
        <f t="shared" si="156"/>
        <v>11.308197685789176</v>
      </c>
      <c r="IT36" s="57">
        <f t="shared" si="157"/>
        <v>11.531696216556954</v>
      </c>
      <c r="IU36" s="57">
        <f t="shared" si="158"/>
        <v>11.631394571413326</v>
      </c>
      <c r="IV36" s="57">
        <f t="shared" si="159"/>
        <v>11.628047505416443</v>
      </c>
      <c r="IW36" s="57">
        <f t="shared" si="160"/>
        <v>11.628391636113797</v>
      </c>
      <c r="IX36" s="57">
        <f t="shared" si="161"/>
        <v>11.628415289801323</v>
      </c>
      <c r="IY36" s="57">
        <f t="shared" si="162"/>
        <v>11.628402845329804</v>
      </c>
      <c r="IZ36" s="61">
        <f t="shared" si="163"/>
        <v>1.1200000000000003</v>
      </c>
      <c r="JA36" s="261" t="e">
        <f t="shared" si="238"/>
        <v>#N/A</v>
      </c>
      <c r="JB36" s="261">
        <f t="shared" si="239"/>
        <v>6</v>
      </c>
      <c r="JC36" s="261">
        <f t="shared" si="240"/>
        <v>6</v>
      </c>
      <c r="JD36" s="261">
        <f t="shared" si="241"/>
        <v>6</v>
      </c>
      <c r="JE36" s="261" t="e">
        <f t="shared" si="242"/>
        <v>#N/A</v>
      </c>
      <c r="JF36" s="261" t="e">
        <f t="shared" si="243"/>
        <v>#N/A</v>
      </c>
      <c r="JG36" s="261" t="e">
        <f t="shared" si="244"/>
        <v>#N/A</v>
      </c>
      <c r="JH36" s="261" t="e">
        <f t="shared" si="245"/>
        <v>#N/A</v>
      </c>
      <c r="JI36" s="261" t="e">
        <f t="shared" si="246"/>
        <v>#N/A</v>
      </c>
      <c r="JJ36" s="261" t="e">
        <f t="shared" si="247"/>
        <v>#N/A</v>
      </c>
      <c r="JK36" s="261" t="e">
        <f t="shared" si="248"/>
        <v>#N/A</v>
      </c>
      <c r="JL36" s="261">
        <f t="shared" si="249"/>
        <v>6</v>
      </c>
      <c r="JM36" s="261" t="e">
        <f t="shared" si="250"/>
        <v>#N/A</v>
      </c>
      <c r="JN36" s="261" t="e">
        <f t="shared" si="251"/>
        <v>#N/A</v>
      </c>
      <c r="JO36" s="261" t="e">
        <f t="shared" si="252"/>
        <v>#N/A</v>
      </c>
      <c r="JP36" s="261" t="e">
        <f t="shared" si="253"/>
        <v>#N/A</v>
      </c>
      <c r="JQ36" s="261" t="e">
        <f t="shared" si="254"/>
        <v>#N/A</v>
      </c>
      <c r="JR36" s="261" t="e">
        <f t="shared" si="255"/>
        <v>#N/A</v>
      </c>
      <c r="JS36" s="261" t="e">
        <f t="shared" si="256"/>
        <v>#N/A</v>
      </c>
      <c r="JT36" s="261" t="e">
        <f t="shared" si="257"/>
        <v>#N/A</v>
      </c>
      <c r="JU36" s="261" t="e">
        <f t="shared" si="258"/>
        <v>#N/A</v>
      </c>
      <c r="JV36" s="61">
        <f t="shared" si="165"/>
        <v>1.1200000000000003</v>
      </c>
      <c r="JW36" s="46">
        <f>IF(HI36&lt;=$C$42,1,0)</f>
        <v>0</v>
      </c>
      <c r="JX36" s="46">
        <f>IF(HJ36&lt;=$C$42,1,0)</f>
        <v>0</v>
      </c>
      <c r="JY36" s="46">
        <f>IF(HK36&lt;=$C$42,1,0)</f>
        <v>0</v>
      </c>
      <c r="JZ36" s="46">
        <f>IF(HL36&lt;=$C$42,1,0)</f>
        <v>0</v>
      </c>
      <c r="KA36" s="46">
        <f>IF(HM36&lt;=$C$42,1,0)</f>
        <v>0</v>
      </c>
      <c r="KB36" s="46">
        <f>IF(HN36&lt;=$C$42,1,0)</f>
        <v>0</v>
      </c>
      <c r="KC36" s="46">
        <f>IF(HO36&lt;=$C$42,1,0)</f>
        <v>0</v>
      </c>
      <c r="KD36" s="46">
        <f>IF(HP36&lt;=$C$42,1,0)</f>
        <v>0</v>
      </c>
      <c r="KE36" s="46">
        <f>IF(HQ36&lt;=$C$42,1,0)</f>
        <v>1</v>
      </c>
      <c r="KF36" s="46">
        <f>IF(HR36&lt;=$C$42,1,0)</f>
        <v>1</v>
      </c>
      <c r="KG36" s="46">
        <f>IF(HS36&lt;=$C$42,1,0)</f>
        <v>1</v>
      </c>
      <c r="KH36" s="46">
        <f>IF(HT36&lt;=$C$42,1,0)</f>
        <v>0</v>
      </c>
      <c r="KI36" s="46">
        <f>IF(HU36&lt;=$C$42,1,0)</f>
        <v>0</v>
      </c>
      <c r="KJ36" s="46">
        <f>IF(HV36&lt;=$C$42,1,0)</f>
        <v>0</v>
      </c>
      <c r="KK36" s="46">
        <f>IF(HW36&lt;=$C$42,1,0)</f>
        <v>0</v>
      </c>
      <c r="KL36" s="46">
        <f>IF(HX36&lt;=$C$42,1,0)</f>
        <v>0</v>
      </c>
      <c r="KM36" s="46">
        <f>IF(HY36&lt;=$C$42,1,0)</f>
        <v>0</v>
      </c>
      <c r="KN36" s="46">
        <f>IF(HZ36&lt;=$C$42,1,0)</f>
        <v>0</v>
      </c>
      <c r="KO36" s="46">
        <f>IF(IA36&lt;=$C$42,1,0)</f>
        <v>0</v>
      </c>
      <c r="KP36" s="46">
        <f>IF(IB36&lt;=$C$42,1,0)</f>
        <v>0</v>
      </c>
      <c r="KQ36" s="46">
        <f>IF(IC36&lt;=$C$42,1,0)</f>
        <v>0</v>
      </c>
      <c r="KR36" s="61">
        <f t="shared" si="166"/>
        <v>1.1200000000000003</v>
      </c>
      <c r="KS36" s="1">
        <f>IF(OR(KS35=1,AND(OY36=1,LO36&lt;=$C$43)),1,0)</f>
        <v>0</v>
      </c>
      <c r="KT36" s="1">
        <f>IF(OR(KT35=1,AND(OZ36=1,LP36&lt;=$C$43)),1,0)</f>
        <v>0</v>
      </c>
      <c r="KU36" s="1">
        <f>IF(OR(KU35=1,AND(PA36=1,LQ36&lt;=$C$43)),1,0)</f>
        <v>0</v>
      </c>
      <c r="KV36" s="1">
        <f>IF(OR(KV35=1,AND(PB36=1,LR36&lt;=$C$43)),1,0)</f>
        <v>0</v>
      </c>
      <c r="KW36" s="1">
        <f>IF(OR(KW35=1,AND(PC36=1,LS36&lt;=$C$43)),1,0)</f>
        <v>0</v>
      </c>
      <c r="KX36" s="1">
        <f>IF(OR(KX35=1,AND(PD36=1,LT36&lt;=$C$43)),1,0)</f>
        <v>0</v>
      </c>
      <c r="KY36" s="1">
        <f>IF(OR(KY35=1,AND(PE36=1,LU36&lt;=$C$43)),1,0)</f>
        <v>0</v>
      </c>
      <c r="KZ36" s="1">
        <f>IF(OR(KZ35=1,AND(PF36=1,LV36&lt;=$C$43)),1,0)</f>
        <v>0</v>
      </c>
      <c r="LA36" s="1">
        <f>IF(OR(LA35=1,AND(PG36=1,LW36&lt;=$C$43)),1,0)</f>
        <v>0</v>
      </c>
      <c r="LB36" s="1">
        <f>IF(OR(LB35=1,AND(PH36=1,LX36&lt;=$C$43)),1,0)</f>
        <v>0</v>
      </c>
      <c r="LC36" s="1">
        <f>IF(OR(LC35=1,AND(PI36=1,LY36&lt;=$C$43)),1,0)</f>
        <v>0</v>
      </c>
      <c r="LD36" s="1">
        <f>IF(OR(LD35=1,AND(PJ36=1,LZ36&lt;=$C$43)),1,0)</f>
        <v>0</v>
      </c>
      <c r="LE36" s="1">
        <f>IF(OR(LE35=1,AND(PK36=1,MA36&lt;=$C$43)),1,0)</f>
        <v>0</v>
      </c>
      <c r="LF36" s="1">
        <f>IF(OR(LF35=1,AND(PL36=1,MB36&lt;=$C$43)),1,0)</f>
        <v>0</v>
      </c>
      <c r="LG36" s="1">
        <f>IF(OR(LG35=1,AND(PM36=1,MC36&lt;=$C$43)),1,0)</f>
        <v>0</v>
      </c>
      <c r="LH36" s="1">
        <f>IF(OR(LH35=1,AND(PN36=1,MD36&lt;=$C$43)),1,0)</f>
        <v>0</v>
      </c>
      <c r="LI36" s="1">
        <f>IF(OR(LI35=1,AND(PO36=1,ME36&lt;=$C$43)),1,0)</f>
        <v>0</v>
      </c>
      <c r="LJ36" s="1">
        <f>IF(OR(LJ35=1,AND(PP36=1,MF36&lt;=$C$43)),1,0)</f>
        <v>0</v>
      </c>
      <c r="LK36" s="1">
        <f>IF(OR(LK35=1,AND(PQ36=1,MG36&lt;=$C$43)),1,0)</f>
        <v>0</v>
      </c>
      <c r="LL36" s="1">
        <f>IF(OR(LL35=1,AND(PR36=1,MH36&lt;=$C$43)),1,0)</f>
        <v>0</v>
      </c>
      <c r="LM36" s="1">
        <f>IF(OR(LM35=1,AND(PS36=1,MI36&lt;=$C$43)),1,0)</f>
        <v>0</v>
      </c>
      <c r="LN36" s="61">
        <f t="shared" si="167"/>
        <v>1.1200000000000003</v>
      </c>
      <c r="LO36" s="57">
        <f t="shared" si="168"/>
        <v>10.750234292117081</v>
      </c>
      <c r="LP36" s="57">
        <f t="shared" si="169"/>
        <v>5.907908320531897</v>
      </c>
      <c r="LQ36" s="57">
        <f t="shared" si="170"/>
        <v>8.5704793882941903</v>
      </c>
      <c r="LR36" s="57">
        <f t="shared" si="171"/>
        <v>10.790010225999222</v>
      </c>
      <c r="LS36" s="57">
        <f t="shared" si="172"/>
        <v>11.978410113753421</v>
      </c>
      <c r="LT36" s="57">
        <f t="shared" si="173"/>
        <v>11.709385204767088</v>
      </c>
      <c r="LU36" s="57">
        <f t="shared" si="174"/>
        <v>10.703288998785583</v>
      </c>
      <c r="LV36" s="57">
        <f t="shared" si="175"/>
        <v>9.5328768713184999</v>
      </c>
      <c r="LW36" s="57">
        <f t="shared" si="176"/>
        <v>8.5147970403016426</v>
      </c>
      <c r="LX36" s="57">
        <f t="shared" si="177"/>
        <v>7.6677584688074623</v>
      </c>
      <c r="LY36" s="57">
        <f t="shared" si="178"/>
        <v>6.9678651422425197</v>
      </c>
      <c r="LZ36" s="57">
        <f t="shared" si="179"/>
        <v>6.7362595410610835</v>
      </c>
      <c r="MA36" s="57">
        <f t="shared" si="180"/>
        <v>8.2499917136102603</v>
      </c>
      <c r="MB36" s="57">
        <f t="shared" si="181"/>
        <v>9.763723886159438</v>
      </c>
      <c r="MC36" s="57">
        <f t="shared" si="182"/>
        <v>10.451932865811992</v>
      </c>
      <c r="MD36" s="57">
        <f t="shared" si="183"/>
        <v>10.660043983935886</v>
      </c>
      <c r="ME36" s="57">
        <f t="shared" si="184"/>
        <v>10.750234292117081</v>
      </c>
      <c r="MF36" s="57">
        <f t="shared" si="185"/>
        <v>10.747232438510594</v>
      </c>
      <c r="MG36" s="57">
        <f t="shared" si="186"/>
        <v>10.747541158173446</v>
      </c>
      <c r="MH36" s="57">
        <f t="shared" si="187"/>
        <v>10.747562377200333</v>
      </c>
      <c r="MI36" s="57">
        <f t="shared" si="188"/>
        <v>10.747551213642385</v>
      </c>
      <c r="MJ36" s="61">
        <f t="shared" si="189"/>
        <v>1.1200000000000003</v>
      </c>
      <c r="MK36" s="57" t="e">
        <f t="shared" si="259"/>
        <v>#N/A</v>
      </c>
      <c r="ML36" s="57" t="e">
        <f t="shared" si="260"/>
        <v>#N/A</v>
      </c>
      <c r="MM36" s="57" t="e">
        <f t="shared" si="261"/>
        <v>#N/A</v>
      </c>
      <c r="MN36" s="57" t="e">
        <f t="shared" si="262"/>
        <v>#N/A</v>
      </c>
      <c r="MO36" s="57" t="e">
        <f t="shared" si="263"/>
        <v>#N/A</v>
      </c>
      <c r="MP36" s="57" t="e">
        <f t="shared" si="264"/>
        <v>#N/A</v>
      </c>
      <c r="MQ36" s="57" t="e">
        <f t="shared" si="265"/>
        <v>#N/A</v>
      </c>
      <c r="MR36" s="57" t="e">
        <f t="shared" si="266"/>
        <v>#N/A</v>
      </c>
      <c r="MS36" s="57" t="e">
        <f t="shared" si="267"/>
        <v>#N/A</v>
      </c>
      <c r="MT36" s="57" t="e">
        <f t="shared" si="268"/>
        <v>#N/A</v>
      </c>
      <c r="MU36" s="57" t="e">
        <f t="shared" si="269"/>
        <v>#N/A</v>
      </c>
      <c r="MV36" s="57" t="e">
        <f t="shared" si="270"/>
        <v>#N/A</v>
      </c>
      <c r="MW36" s="57" t="e">
        <f t="shared" si="271"/>
        <v>#N/A</v>
      </c>
      <c r="MX36" s="57" t="e">
        <f t="shared" si="272"/>
        <v>#N/A</v>
      </c>
      <c r="MY36" s="57" t="e">
        <f t="shared" si="273"/>
        <v>#N/A</v>
      </c>
      <c r="MZ36" s="57" t="e">
        <f t="shared" si="274"/>
        <v>#N/A</v>
      </c>
      <c r="NA36" s="57" t="e">
        <f t="shared" si="275"/>
        <v>#N/A</v>
      </c>
      <c r="NB36" s="57" t="e">
        <f t="shared" si="276"/>
        <v>#N/A</v>
      </c>
      <c r="NC36" s="57" t="e">
        <f t="shared" si="277"/>
        <v>#N/A</v>
      </c>
      <c r="ND36" s="57" t="e">
        <f t="shared" si="278"/>
        <v>#N/A</v>
      </c>
      <c r="NE36" s="57" t="e">
        <f t="shared" si="279"/>
        <v>#N/A</v>
      </c>
      <c r="NF36" s="61">
        <f t="shared" si="211"/>
        <v>1.1200000000000003</v>
      </c>
      <c r="NG36" s="261">
        <f>IF(OY35=0,MIN('Drive Train'!$F$35-FQ35*$C$26*'Drive Train'!$F$38,NG35+$C$41)-$C$7,IF(LO35-1&lt;=0,0,IF($C$39=Motors!$C$29,MAX(MAX(NG$8:NG35)*-1,NG35-$C$41),MAX(0,MAX(NG$8:NG35)*-1,NG35-$C$41))))</f>
        <v>11.631394571413326</v>
      </c>
      <c r="NH36" s="261">
        <f>IF(OZ35=0,MIN('Drive Train'!$F$35-FR35*$C$26*'Drive Train'!$F$38,NH35+$C$41)-$C$7,IF(LP35-1&lt;=0,0,IF($C$39=Motors!$C$29,MAX(MAX(NH$8:NH35)*-1,NH35-$C$41),MAX(0,MAX(NH$8:NH35)*-1,NH35-$C$41))))</f>
        <v>8.82</v>
      </c>
      <c r="NI36" s="261">
        <f>IF(PA35=0,MIN('Drive Train'!$F$35-FS35*$C$26*'Drive Train'!$F$38,NI35+$C$41)-$C$7,IF(LQ35-1&lt;=0,0,IF($C$39=Motors!$C$29,MAX(MAX(NI$8:NI35)*-1,NI35-$C$41),MAX(0,MAX(NI$8:NI35)*-1,NI35-$C$41))))</f>
        <v>8.82</v>
      </c>
      <c r="NJ36" s="261">
        <f>IF(PB35=0,MIN('Drive Train'!$F$35-FT35*$C$26*'Drive Train'!$F$38,NJ35+$C$41)-$C$7,IF(LR35-1&lt;=0,0,IF($C$39=Motors!$C$29,MAX(MAX(NJ$8:NJ35)*-1,NJ35-$C$41),MAX(0,MAX(NJ$8:NJ35)*-1,NJ35-$C$41))))</f>
        <v>8.82</v>
      </c>
      <c r="NK36" s="261">
        <f>IF(PC35=0,MIN('Drive Train'!$F$35-FU35*$C$26*'Drive Train'!$F$38,NK35+$C$41)-$C$7,IF(LS35-1&lt;=0,0,IF($C$39=Motors!$C$29,MAX(MAX(NK$8:NK35)*-1,NK35-$C$41),MAX(0,MAX(NK$8:NK35)*-1,NK35-$C$41))))</f>
        <v>9.7099467150501422</v>
      </c>
      <c r="NL36" s="261">
        <f>IF(PD35=0,MIN('Drive Train'!$F$35-FV35*$C$26*'Drive Train'!$F$38,NL35+$C$41)-$C$7,IF(LT35-1&lt;=0,0,IF($C$39=Motors!$C$29,MAX(MAX(NL$8:NL35)*-1,NL35-$C$41),MAX(0,MAX(NL$8:NL35)*-1,NL35-$C$41))))</f>
        <v>10.958625723389737</v>
      </c>
      <c r="NM36" s="261">
        <f>IF(PE35=0,MIN('Drive Train'!$F$35-FW35*$C$26*'Drive Train'!$F$38,NM35+$C$41)-$C$7,IF(LU35-1&lt;=0,0,IF($C$39=Motors!$C$29,MAX(MAX(NM$8:NM35)*-1,NM35-$C$41),MAX(0,MAX(NM$8:NM35)*-1,NM35-$C$41))))</f>
        <v>11.649277562510447</v>
      </c>
      <c r="NN36" s="261">
        <f>IF(PF35=0,MIN('Drive Train'!$F$35-FX35*$C$26*'Drive Train'!$F$38,NN35+$C$41)-$C$7,IF(LV35-1&lt;=0,0,IF($C$39=Motors!$C$29,MAX(MAX(NN$8:NN35)*-1,NN35-$C$41),MAX(0,MAX(NN$8:NN35)*-1,NN35-$C$41))))</f>
        <v>11.881379996735166</v>
      </c>
      <c r="NO36" s="261">
        <f>IF(PG35=0,MIN('Drive Train'!$F$35-FY35*$C$26*'Drive Train'!$F$38,NO35+$C$41)-$C$7,IF(LW35-1&lt;=0,0,IF($C$39=Motors!$C$29,MAX(MAX(NO$8:NO35)*-1,NO35-$C$41),MAX(0,MAX(NO$8:NO35)*-1,NO35-$C$41))))</f>
        <v>11.959274421158439</v>
      </c>
      <c r="NP36" s="261">
        <f>IF(PH35=0,MIN('Drive Train'!$F$35-FZ35*$C$26*'Drive Train'!$F$38,NP35+$C$41)-$C$7,IF(LX35-1&lt;=0,0,IF($C$39=Motors!$C$29,MAX(MAX(NP$8:NP35)*-1,NP35-$C$41),MAX(0,MAX(NP$8:NP35)*-1,NP35-$C$41))))</f>
        <v>11.978965514803605</v>
      </c>
      <c r="NQ36" s="261">
        <f>IF(PI35=0,MIN('Drive Train'!$F$35-GA35*$C$26*'Drive Train'!$F$38,NQ35+$C$41)-$C$7,IF(LY35-1&lt;=0,0,IF($C$39=Motors!$C$29,MAX(MAX(NQ$8:NQ35)*-1,NQ35-$C$41),MAX(0,MAX(NQ$8:NQ35)*-1,NQ35-$C$41))))</f>
        <v>11.982757746708728</v>
      </c>
      <c r="NR36" s="261">
        <f>IF(PJ35=0,MIN('Drive Train'!$F$35-GB35*$C$26*'Drive Train'!$F$38,NR35+$C$41)-$C$7,IF(LZ35-1&lt;=0,0,IF($C$39=Motors!$C$29,MAX(MAX(NR$8:NR35)*-1,NR35-$C$41),MAX(0,MAX(NR$8:NR35)*-1,NR35-$C$41))))</f>
        <v>11.021439540405751</v>
      </c>
      <c r="NS36" s="261">
        <f>IF(PK35=0,MIN('Drive Train'!$F$35-GC35*$C$26*'Drive Train'!$F$38,NS35+$C$41)-$C$7,IF(MA35-1&lt;=0,0,IF($C$39=Motors!$C$29,MAX(MAX(NS$8:NS35)*-1,NS35-$C$41),MAX(0,MAX(NS$8:NS35)*-1,NS35-$C$41))))</f>
        <v>10.805283516140104</v>
      </c>
      <c r="NT36" s="261">
        <f>IF(PL35=0,MIN('Drive Train'!$F$35-GD35*$C$26*'Drive Train'!$F$38,NT35+$C$41)-$C$7,IF(MB35-1&lt;=0,0,IF($C$39=Motors!$C$29,MAX(MAX(NT$8:NT35)*-1,NT35-$C$41),MAX(0,MAX(NT$8:NT35)*-1,NT35-$C$41))))</f>
        <v>10.589127491874457</v>
      </c>
      <c r="NU36" s="261">
        <f>IF(PM35=0,MIN('Drive Train'!$F$35-GE35*$C$26*'Drive Train'!$F$38,NU35+$C$41)-$C$7,IF(MC35-1&lt;=0,0,IF($C$39=Motors!$C$29,MAX(MAX(NU$8:NU35)*-1,NU35-$C$41),MAX(0,MAX(NU$8:NU35)*-1,NU35-$C$41))))</f>
        <v>11.308197685789176</v>
      </c>
      <c r="NV36" s="261">
        <f>IF(PN35=0,MIN('Drive Train'!$F$35-GF35*$C$26*'Drive Train'!$F$38,NV35+$C$41)-$C$7,IF(MD35-1&lt;=0,0,IF($C$39=Motors!$C$29,MAX(MAX(NV$8:NV35)*-1,NV35-$C$41),MAX(0,MAX(NV$8:NV35)*-1,NV35-$C$41))))</f>
        <v>11.531696216556954</v>
      </c>
      <c r="NW36" s="261">
        <f>IF(PO35=0,MIN('Drive Train'!$F$35-GG35*$C$26*'Drive Train'!$F$38,NW35+$C$41)-$C$7,IF(ME35-1&lt;=0,0,IF($C$39=Motors!$C$29,MAX(MAX(NW$8:NW35)*-1,NW35-$C$41),MAX(0,MAX(NW$8:NW35)*-1,NW35-$C$41))))</f>
        <v>11.631394571413326</v>
      </c>
      <c r="NX36" s="261">
        <f>IF(PP35=0,MIN('Drive Train'!$F$35-GH35*$C$26*'Drive Train'!$F$38,NX35+$C$41)-$C$7,IF(MF35-1&lt;=0,0,IF($C$39=Motors!$C$29,MAX(MAX(NX$8:NX35)*-1,NX35-$C$41),MAX(0,MAX(NX$8:NX35)*-1,NX35-$C$41))))</f>
        <v>11.628047505416443</v>
      </c>
      <c r="NY36" s="261">
        <f>IF(PQ35=0,MIN('Drive Train'!$F$35-GI35*$C$26*'Drive Train'!$F$38,NY35+$C$41)-$C$7,IF(MG35-1&lt;=0,0,IF($C$39=Motors!$C$29,MAX(MAX(NY$8:NY35)*-1,NY35-$C$41),MAX(0,MAX(NY$8:NY35)*-1,NY35-$C$41))))</f>
        <v>11.628391636113797</v>
      </c>
      <c r="NZ36" s="261">
        <f>IF(PR35=0,MIN('Drive Train'!$F$35-GJ35*$C$26*'Drive Train'!$F$38,NZ35+$C$41)-$C$7,IF(MH35-1&lt;=0,0,IF($C$39=Motors!$C$29,MAX(MAX(NZ$8:NZ35)*-1,NZ35-$C$41),MAX(0,MAX(NZ$8:NZ35)*-1,NZ35-$C$41))))</f>
        <v>11.628415289801323</v>
      </c>
      <c r="OA36" s="261">
        <f>IF(PS35=0,MIN('Drive Train'!$F$35-GK35*$C$26*'Drive Train'!$F$38,OA35+$C$41)-$C$7,IF(MI35-1&lt;=0,0,IF($C$39=Motors!$C$29,MAX(MAX(OA$8:OA35)*-1,OA35-$C$41),MAX(0,MAX(OA$8:OA35)*-1,OA35-$C$41))))</f>
        <v>11.628402845329804</v>
      </c>
      <c r="OB36" s="61">
        <f t="shared" si="212"/>
        <v>1.1200000000000003</v>
      </c>
      <c r="OC36" s="261">
        <f>'Drive Train'!$F$35-FQ36*$C$26*'Drive Train'!$F$38</f>
        <v>11.86413565235438</v>
      </c>
      <c r="OD36" s="261">
        <f>'Drive Train'!$F$35-FR36*$C$26*'Drive Train'!$F$38</f>
        <v>9</v>
      </c>
      <c r="OE36" s="261">
        <f>'Drive Train'!$F$35-FS36*$C$26*'Drive Train'!$F$38</f>
        <v>9</v>
      </c>
      <c r="OF36" s="261">
        <f>'Drive Train'!$F$35-FT36*$C$26*'Drive Train'!$F$38</f>
        <v>9</v>
      </c>
      <c r="OG36" s="261">
        <f>'Drive Train'!$F$35-FU36*$C$26*'Drive Train'!$F$38</f>
        <v>10.019483174100039</v>
      </c>
      <c r="OH36" s="261">
        <f>'Drive Train'!$F$35-FV36*$C$26*'Drive Train'!$F$38</f>
        <v>11.242795511752645</v>
      </c>
      <c r="OI36" s="261">
        <f>'Drive Train'!$F$35-FW36*$C$26*'Drive Train'!$F$38</f>
        <v>11.88004084782038</v>
      </c>
      <c r="OJ36" s="261">
        <f>'Drive Train'!$F$35-FX36*$C$26*'Drive Train'!$F$38</f>
        <v>12.082103507933526</v>
      </c>
      <c r="OK36" s="261">
        <f>'Drive Train'!$F$35-FY36*$C$26*'Drive Train'!$F$38</f>
        <v>12.145459910863407</v>
      </c>
      <c r="OL36" s="261">
        <f>'Drive Train'!$F$35-FZ36*$C$26*'Drive Train'!$F$38</f>
        <v>12.160339623427175</v>
      </c>
      <c r="OM36" s="261">
        <f>'Drive Train'!$F$35-GA36*$C$26*'Drive Train'!$F$38</f>
        <v>12.16297980449767</v>
      </c>
      <c r="ON36" s="261">
        <f>'Drive Train'!$F$35-GB36*$C$26*'Drive Train'!$F$38</f>
        <v>11.235031738134731</v>
      </c>
      <c r="OO36" s="261">
        <f>'Drive Train'!$F$35-GC36*$C$26*'Drive Train'!$F$38</f>
        <v>11.026424352715175</v>
      </c>
      <c r="OP36" s="261">
        <f>'Drive Train'!$F$35-GD36*$C$26*'Drive Train'!$F$38</f>
        <v>10.994832408746898</v>
      </c>
      <c r="OQ36" s="261">
        <f>'Drive Train'!$F$35-GE36*$C$26*'Drive Train'!$F$38</f>
        <v>11.584836342616828</v>
      </c>
      <c r="OR36" s="261">
        <f>'Drive Train'!$F$35-GF36*$C$26*'Drive Train'!$F$38</f>
        <v>11.778428799717005</v>
      </c>
      <c r="OS36" s="261">
        <f>'Drive Train'!$F$35-GG36*$C$26*'Drive Train'!$F$38</f>
        <v>11.86413565235438</v>
      </c>
      <c r="OT36" s="261">
        <f>'Drive Train'!$F$35-GH36*$C$26*'Drive Train'!$F$38</f>
        <v>11.861264994717343</v>
      </c>
      <c r="OU36" s="261">
        <f>'Drive Train'!$F$35-GI36*$C$26*'Drive Train'!$F$38</f>
        <v>11.861560163909381</v>
      </c>
      <c r="OV36" s="261">
        <f>'Drive Train'!$F$35-GJ36*$C$26*'Drive Train'!$F$38</f>
        <v>11.861580452066578</v>
      </c>
      <c r="OW36" s="261">
        <f>'Drive Train'!$F$35-GK36*$C$26*'Drive Train'!$F$38</f>
        <v>11.86156977824138</v>
      </c>
      <c r="OX36" s="61">
        <f t="shared" si="213"/>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8">
        <f t="shared" si="214"/>
        <v>1.1200000000000003</v>
      </c>
      <c r="PU36" s="57">
        <f t="shared" si="215"/>
        <v>8.3710598525209345</v>
      </c>
      <c r="PV36" s="57">
        <f t="shared" si="216"/>
        <v>3.4700994917980261</v>
      </c>
      <c r="PW36" s="57">
        <f t="shared" si="217"/>
        <v>5.1083352507194615</v>
      </c>
      <c r="PX36" s="57">
        <f t="shared" si="218"/>
        <v>6.5636914416494436</v>
      </c>
      <c r="PY36" s="57">
        <f t="shared" si="219"/>
        <v>7.7163465159965368</v>
      </c>
      <c r="PZ36" s="57">
        <f t="shared" si="220"/>
        <v>8.2977362194449906</v>
      </c>
      <c r="QA36" s="57">
        <f t="shared" si="221"/>
        <v>8.3664107632705313</v>
      </c>
      <c r="QB36" s="57">
        <f t="shared" si="222"/>
        <v>7.8260590350833112</v>
      </c>
      <c r="QC36" s="57">
        <f t="shared" si="223"/>
        <v>7.3140067840913368</v>
      </c>
      <c r="QD36" s="57">
        <f t="shared" si="224"/>
        <v>6.8288123082326155</v>
      </c>
      <c r="QE36" s="57">
        <f t="shared" si="225"/>
        <v>6.3858850341205091</v>
      </c>
      <c r="QF36" s="57">
        <f t="shared" si="226"/>
        <v>4.4822765085237721</v>
      </c>
      <c r="QG36" s="57">
        <f t="shared" si="227"/>
        <v>5.4895070221130808</v>
      </c>
      <c r="QH36" s="57">
        <f t="shared" si="228"/>
        <v>6.4961806706317802</v>
      </c>
      <c r="QI36" s="57">
        <f t="shared" si="229"/>
        <v>7.359935915007779</v>
      </c>
      <c r="QJ36" s="57">
        <f t="shared" si="230"/>
        <v>7.9573710844818493</v>
      </c>
      <c r="QK36" s="57">
        <f t="shared" si="231"/>
        <v>8.3710598525209345</v>
      </c>
      <c r="QL36" s="57">
        <f t="shared" si="232"/>
        <v>8.33985117602972</v>
      </c>
      <c r="QM36" s="57">
        <f t="shared" si="233"/>
        <v>8.3408911889722077</v>
      </c>
      <c r="QN36" s="57">
        <f t="shared" si="234"/>
        <v>8.3409626787058126</v>
      </c>
      <c r="QO36" s="57">
        <f t="shared" si="235"/>
        <v>8.3409250670735826</v>
      </c>
      <c r="QP36" s="61">
        <f t="shared" si="236"/>
        <v>1.1200000000000003</v>
      </c>
      <c r="QQ36" s="57">
        <f>MIN(FQ36,$C$16)*$C$17*1000/60/60/$C$25</f>
        <v>0.11082488409581909</v>
      </c>
      <c r="QR36" s="57">
        <f>MIN(FR36,$C$16)*$C$17*1000/60/60/$C$25</f>
        <v>0.70317162838191627</v>
      </c>
      <c r="QS36" s="57">
        <f>MIN(FS36,$C$16)*$C$17*1000/60/60/$C$25</f>
        <v>0.70317162838191627</v>
      </c>
      <c r="QT36" s="57">
        <f>MIN(FT36,$C$16)*$C$17*1000/60/60/$C$25</f>
        <v>0.70317162838191627</v>
      </c>
      <c r="QU36" s="57">
        <f>MIN(FU36,$C$16)*$C$17*1000/60/60/$C$25</f>
        <v>0.49232702731136063</v>
      </c>
      <c r="QV36" s="57">
        <f>MIN(FV36,$C$16)*$C$17*1000/60/60/$C$25</f>
        <v>0.2393274601093397</v>
      </c>
      <c r="QW36" s="57">
        <f>MIN(FW36,$C$16)*$C$17*1000/60/60/$C$25</f>
        <v>0.10753544815594814</v>
      </c>
      <c r="QX36" s="57">
        <f>MIN(FX36,$C$16)*$C$17*1000/60/60/$C$25</f>
        <v>6.5745821759788645E-2</v>
      </c>
      <c r="QY36" s="57">
        <f>MIN(FY36,$C$16)*$C$17*1000/60/60/$C$25</f>
        <v>5.2642755578428603E-2</v>
      </c>
      <c r="QZ36" s="57">
        <f>MIN(FZ36,$C$16)*$C$17*1000/60/60/$C$25</f>
        <v>4.9565405074510911E-2</v>
      </c>
      <c r="RA36" s="57">
        <f>MIN(GA36,$C$16)*$C$17*1000/60/60/$C$25</f>
        <v>4.9019375538462806E-2</v>
      </c>
      <c r="RB36" s="57">
        <f>MIN(GB36,$C$16)*$C$17*1000/60/60/$C$25</f>
        <v>0.24093312638501521</v>
      </c>
      <c r="RC36" s="57">
        <f>MIN(GC36,$C$16)*$C$17*1000/60/60/$C$25</f>
        <v>0.28407630135500467</v>
      </c>
      <c r="RD36" s="57">
        <f>MIN(GD36,$C$16)*$C$17*1000/60/60/$C$25</f>
        <v>0.29060999508556995</v>
      </c>
      <c r="RE36" s="57">
        <f>MIN(GE36,$C$16)*$C$17*1000/60/60/$C$25</f>
        <v>0.16858822245878938</v>
      </c>
      <c r="RF36" s="57">
        <f>MIN(GF36,$C$16)*$C$17*1000/60/60/$C$25</f>
        <v>0.12855036266420475</v>
      </c>
      <c r="RG36" s="57">
        <f>MIN(GG36,$C$16)*$C$17*1000/60/60/$C$25</f>
        <v>0.11082488409581909</v>
      </c>
      <c r="RH36" s="57">
        <f>MIN(GH36,$C$16)*$C$17*1000/60/60/$C$25</f>
        <v>0.11141857968557223</v>
      </c>
      <c r="RI36" s="57">
        <f>MIN(GI36,$C$16)*$C$17*1000/60/60/$C$25</f>
        <v>0.11135753421456829</v>
      </c>
      <c r="RJ36" s="57">
        <f>MIN(GJ36,$C$16)*$C$17*1000/60/60/$C$25</f>
        <v>0.11135333831558816</v>
      </c>
      <c r="RK36" s="57">
        <f>MIN(GK36,$C$16)*$C$17*1000/60/60/$C$25</f>
        <v>0.11135554582471911</v>
      </c>
      <c r="RL36" s="148">
        <f t="shared" si="237"/>
        <v>1.1200000000000003</v>
      </c>
    </row>
    <row r="37" spans="1:480" x14ac:dyDescent="0.2">
      <c r="A37" s="20"/>
      <c r="B37" s="3" t="s">
        <v>303</v>
      </c>
      <c r="C37" s="257" t="e">
        <f>C35*E46/C26/IF('Drive Train'!E10=0,NA(),'Drive Train'!E10)</f>
        <v>#N/A</v>
      </c>
      <c r="D37" s="5"/>
      <c r="E37" s="5"/>
      <c r="F37" s="10"/>
      <c r="G37" s="10"/>
      <c r="H37" s="10"/>
      <c r="I37" s="10"/>
      <c r="J37" s="10"/>
      <c r="K37" s="10"/>
      <c r="L37" s="10"/>
      <c r="M37" s="10"/>
      <c r="N37" s="10"/>
      <c r="O37" s="10"/>
      <c r="R37" s="63">
        <f t="shared" si="113"/>
        <v>1.1600000000000004</v>
      </c>
      <c r="S37" s="2">
        <f>NG37/'Drive Train'!$F$35</f>
        <v>0.94226900422212734</v>
      </c>
      <c r="T37" s="2">
        <f>NH37/'Drive Train'!$F$35</f>
        <v>0.71129032258064517</v>
      </c>
      <c r="U37" s="2">
        <f>NI37/'Drive Train'!$F$35</f>
        <v>0.71129032258064517</v>
      </c>
      <c r="V37" s="2">
        <f>NJ37/'Drive Train'!$F$35</f>
        <v>0.71129032258064517</v>
      </c>
      <c r="W37" s="2">
        <f>NK37/'Drive Train'!$F$35</f>
        <v>0.79350670758871278</v>
      </c>
      <c r="X37" s="2">
        <f>NL37/'Drive Train'!$F$35</f>
        <v>0.89216092836714878</v>
      </c>
      <c r="Y37" s="2">
        <f>NM37/'Drive Train'!$F$35</f>
        <v>0.94355168127583711</v>
      </c>
      <c r="Z37" s="2">
        <f>NN37/'Drive Train'!$F$35</f>
        <v>0.95984705709141338</v>
      </c>
      <c r="AA37" s="2">
        <f>NO37/'Drive Train'!$F$35</f>
        <v>0.96495644442446826</v>
      </c>
      <c r="AB37" s="2">
        <f>NP37/'Drive Train'!$F$35</f>
        <v>0.96615642124412704</v>
      </c>
      <c r="AC37" s="2">
        <f>NQ37/'Drive Train'!$F$35</f>
        <v>0.96636933907239275</v>
      </c>
      <c r="AD37" s="2">
        <f>NR37/'Drive Train'!$F$35</f>
        <v>0.89153481759151054</v>
      </c>
      <c r="AE37" s="2">
        <f>NS37/'Drive Train'!$F$35</f>
        <v>0.87471164134799795</v>
      </c>
      <c r="AF37" s="2">
        <f>NT37/'Drive Train'!$F$35</f>
        <v>0.87216390393120147</v>
      </c>
      <c r="AG37" s="2">
        <f>NU37/'Drive Train'!$F$35</f>
        <v>0.9197448663400668</v>
      </c>
      <c r="AH37" s="2">
        <f>NV37/'Drive Train'!$F$35</f>
        <v>0.93535716126750046</v>
      </c>
      <c r="AI37" s="2">
        <f>NW37/'Drive Train'!$F$35</f>
        <v>0.94226900422212734</v>
      </c>
      <c r="AJ37" s="2">
        <f>NX37/'Drive Train'!$F$35</f>
        <v>0.94203749957397931</v>
      </c>
      <c r="AK37" s="2">
        <f>NY37/'Drive Train'!$F$35</f>
        <v>0.94206130354107909</v>
      </c>
      <c r="AL37" s="2">
        <f>NZ37/'Drive Train'!$F$35</f>
        <v>0.94206293968278854</v>
      </c>
      <c r="AM37" s="2">
        <f>OA37/'Drive Train'!$F$35</f>
        <v>0.94206207889043392</v>
      </c>
      <c r="AN37" s="61">
        <f t="shared" si="114"/>
        <v>1.1600000000000004</v>
      </c>
      <c r="AO37" s="46">
        <f>LO37*12*60/(PI() * 'Drive Train'!$F$15)/S$6*ABS(S37)</f>
        <v>4163.7500096573594</v>
      </c>
      <c r="AP37" s="46">
        <f>LP37*12*60/(PI() * 'Drive Train'!$F$15)/T$6*ABS(T37)</f>
        <v>498.70035837053757</v>
      </c>
      <c r="AQ37" s="46">
        <f>LQ37*12*60/(PI() * 'Drive Train'!$F$15)/U$6*ABS(U37)</f>
        <v>1096.6893807548311</v>
      </c>
      <c r="AR37" s="46">
        <f>LR37*12*60/(PI() * 'Drive Train'!$F$15)/V$6*ABS(V37)</f>
        <v>1847.834939915454</v>
      </c>
      <c r="AS37" s="46">
        <f>LS37*12*60/(PI() * 'Drive Train'!$F$15)/W$6*ABS(W37)</f>
        <v>2839.5488034717505</v>
      </c>
      <c r="AT37" s="46">
        <f>LT37*12*60/(PI() * 'Drive Train'!$F$15)/X$6*ABS(X37)</f>
        <v>3719.1388389487938</v>
      </c>
      <c r="AU37" s="46">
        <f>LU37*12*60/(PI() * 'Drive Train'!$F$15)/Y$6*ABS(Y37)</f>
        <v>4175.0208929049686</v>
      </c>
      <c r="AV37" s="46">
        <f>LV37*12*60/(PI() * 'Drive Train'!$F$15)/Z$6*ABS(Z37)</f>
        <v>4317.2537136440442</v>
      </c>
      <c r="AW37" s="46">
        <f>LW37*12*60/(PI() * 'Drive Train'!$F$15)/AA$6*ABS(AA37)</f>
        <v>4360.8079206678094</v>
      </c>
      <c r="AX37" s="46">
        <f>LX37*12*60/(PI() * 'Drive Train'!$F$15)/AB$6*ABS(AB37)</f>
        <v>4370.773093664061</v>
      </c>
      <c r="AY37" s="46">
        <f>LY37*12*60/(PI() * 'Drive Train'!$F$15)/AC$6*ABS(AC37)</f>
        <v>4372.4919345405306</v>
      </c>
      <c r="AZ37" s="46">
        <f>LZ37*12*60/(PI() * 'Drive Train'!$F$15)/AD$6*ABS(AD37)</f>
        <v>2511.1064737502365</v>
      </c>
      <c r="BA37" s="46">
        <f>MA37*12*60/(PI() * 'Drive Train'!$F$15)/AE$6*ABS(AE37)</f>
        <v>3017.3551188201741</v>
      </c>
      <c r="BB37" s="46">
        <f>MB37*12*60/(PI() * 'Drive Train'!$F$15)/AF$6*ABS(AF37)</f>
        <v>3550.6487146801092</v>
      </c>
      <c r="BC37" s="46">
        <f>MC37*12*60/(PI() * 'Drive Train'!$F$15)/AG$6*ABS(AG37)</f>
        <v>3968.471649840762</v>
      </c>
      <c r="BD37" s="46">
        <f>MD37*12*60/(PI() * 'Drive Train'!$F$15)/AH$6*ABS(AH37)</f>
        <v>4103.8432726150049</v>
      </c>
      <c r="BE37" s="46">
        <f>ME37*12*60/(PI() * 'Drive Train'!$F$15)/AI$6*ABS(AI37)</f>
        <v>4163.7500096573594</v>
      </c>
      <c r="BF37" s="46">
        <f>MF37*12*60/(PI() * 'Drive Train'!$F$15)/AJ$6*ABS(AJ37)</f>
        <v>4161.7437889627608</v>
      </c>
      <c r="BG37" s="46">
        <f>MG37*12*60/(PI() * 'Drive Train'!$F$15)/AK$6*ABS(AK37)</f>
        <v>4161.9500753327402</v>
      </c>
      <c r="BH37" s="46">
        <f>MH37*12*60/(PI() * 'Drive Train'!$F$15)/AL$6*ABS(AL37)</f>
        <v>4161.964254210402</v>
      </c>
      <c r="BI37" s="46">
        <f>MI37*12*60/(PI() * 'Drive Train'!$F$15)/AM$6*ABS(AM37)</f>
        <v>4161.9567945452627</v>
      </c>
      <c r="BJ37" s="61">
        <f t="shared" si="62"/>
        <v>1.1600000000000004</v>
      </c>
      <c r="BK37" s="2">
        <f>IF(OR(KS36=1,AND($C$39=Motors!$C$31,OY36=1)),0,IF(NG37=0,-(CG36+$C$15)/($C$14-$C$15)*$C$12,($C$11*S37-AO37)/($C$11*S37)*$C$12*S37))</f>
        <v>0.44892842425553586</v>
      </c>
      <c r="BL37" s="2">
        <f>IF(OR(KT36=1,AND($C$39=Motors!$C$31,OZ36=1)),0,IF(NH37=0,-(CH36+$C$15)/($C$14-$C$15)*$C$12,($C$11*T37-AP37)/($C$11*T37)*$C$12*T37))</f>
        <v>1.4959924292792479</v>
      </c>
      <c r="BM37" s="2">
        <f>IF(OR(KU36=1,AND($C$39=Motors!$C$31,PA36=1)),0,IF(NI37=0,-(CI36+$C$15)/($C$14-$C$15)*$C$12,($C$11*U37-AQ37)/($C$11*U37)*$C$12*U37))</f>
        <v>1.2343292548049731</v>
      </c>
      <c r="BN37" s="2">
        <f>IF(OR(KV36=1,AND($C$39=Motors!$C$31,PB36=1)),0,IF(NJ37=0,-(CJ36+$C$15)/($C$14-$C$15)*$C$12,($C$11*V37-AR37)/($C$11*V37)*$C$12*V37))</f>
        <v>0.90564908820500323</v>
      </c>
      <c r="BO37" s="2">
        <f>IF(OR(KW36=1,AND($C$39=Motors!$C$31,PC36=1)),0,IF(NK37=0,-(CK36+$C$15)/($C$14-$C$15)*$C$12,($C$11*W37-AS37)/($C$11*W37)*$C$12*W37))</f>
        <v>0.66984448677395458</v>
      </c>
      <c r="BP37" s="2">
        <f>IF(OR(KX36=1,AND($C$39=Motors!$C$31,PD36=1)),0,IF(NL37=0,-(CL36+$C$15)/($C$14-$C$15)*$C$12,($C$11*X37-AT37)/($C$11*X37)*$C$12*X37))</f>
        <v>0.52271730261933569</v>
      </c>
      <c r="BQ37" s="2">
        <f>IF(OR(KY36=1,AND($C$39=Motors!$C$31,PE36=1)),0,IF(NM37=0,-(CM36+$C$15)/($C$14-$C$15)*$C$12,($C$11*Y37-AU37)/($C$11*Y37)*$C$12*Y37))</f>
        <v>0.44708785450123217</v>
      </c>
      <c r="BR37" s="2">
        <f>IF(OR(KZ36=1,AND($C$39=Motors!$C$31,PF36=1)),0,IF(NN37=0,-(CN36+$C$15)/($C$14-$C$15)*$C$12,($C$11*Z37-AV37)/($C$11*Z37)*$C$12*Z37))</f>
        <v>0.42412262893955061</v>
      </c>
      <c r="BS37" s="2">
        <f>IF(OR(LA36=1,AND($C$39=Motors!$C$31,PG36=1)),0,IF(NO37=0,-(CO36+$C$15)/($C$14-$C$15)*$C$12,($C$11*AA37-AW37)/($C$11*AA37)*$C$12*AA37))</f>
        <v>0.41737815661957067</v>
      </c>
      <c r="BT37" s="2">
        <f>IF(OR(LB36=1,AND($C$39=Motors!$C$31,PH36=1)),0,IF(NP37=0,-(CP36+$C$15)/($C$14-$C$15)*$C$12,($C$11*AB37-AX37)/($C$11*AB37)*$C$12*AB37))</f>
        <v>0.4159096213769361</v>
      </c>
      <c r="BU37" s="2">
        <f>IF(OR(LC36=1,AND($C$39=Motors!$C$31,PI36=1)),0,IF(NQ37=0,-(CQ36+$C$15)/($C$14-$C$15)*$C$12,($C$11*AC37-AY37)/($C$11*AC37)*$C$12*AC37))</f>
        <v>0.41567063692734035</v>
      </c>
      <c r="BV37" s="2">
        <f>IF(OR(LD36=1,AND($C$39=Motors!$C$31,PJ36=1)),0,IF(NR37=0,-(CR36+$C$15)/($C$14-$C$15)*$C$12,($C$11*AD37-AZ37)/($C$11*AD37)*$C$12*AD37))</f>
        <v>1.0498093561248747</v>
      </c>
      <c r="BW37" s="2">
        <f>IF(OR(LE36=1,AND($C$39=Motors!$C$31,PK36=1)),0,IF(NS37=0,-(CS36+$C$15)/($C$14-$C$15)*$C$12,($C$11*AE37-BA37)/($C$11*AE37)*$C$12*AE37))</f>
        <v>0.78774533531520918</v>
      </c>
      <c r="BX37" s="2">
        <f>IF(OR(LF36=1,AND($C$39=Motors!$C$31,PL36=1)),0,IF(NT37=0,-(CT36+$C$15)/($C$14-$C$15)*$C$12,($C$11*AF37-BB37)/($C$11*AF37)*$C$12*AF37))</f>
        <v>0.54825101239980301</v>
      </c>
      <c r="BY37" s="2">
        <f>IF(OR(LG36=1,AND($C$39=Motors!$C$31,PM36=1)),0,IF(NU37=0,-(CU36+$C$15)/($C$14-$C$15)*$C$12,($C$11*AG37-BC37)/($C$11*AG37)*$C$12*AG37))</f>
        <v>0.48009356894058464</v>
      </c>
      <c r="BZ37" s="2">
        <f>IF(OR(LH36=1,AND($C$39=Motors!$C$31,PN36=1)),0,IF(NV37=0,-(CV36+$C$15)/($C$14-$C$15)*$C$12,($C$11*AH37-BD37)/($C$11*AH37)*$C$12*AH37))</f>
        <v>0.45848438565906474</v>
      </c>
      <c r="CA37" s="2">
        <f>IF(OR(LI36=1,AND($C$39=Motors!$C$31,PO36=1)),0,IF(NW37=0,-(CW36+$C$15)/($C$14-$C$15)*$C$12,($C$11*AI37-BE37)/($C$11*AI37)*$C$12*AI37))</f>
        <v>0.44892842425553586</v>
      </c>
      <c r="CB37" s="2">
        <f>IF(OR(LJ36=1,AND($C$39=Motors!$C$31,PP36=1)),0,IF(NX37=0,-(CX36+$C$15)/($C$14-$C$15)*$C$12,($C$11*AJ37-BF37)/($C$11*AJ37)*$C$12*AJ37))</f>
        <v>0.44924836379349464</v>
      </c>
      <c r="CC37" s="2">
        <f>IF(OR(LK36=1,AND($C$39=Motors!$C$31,PQ36=1)),0,IF(NY37=0,-(CY36+$C$15)/($C$14-$C$15)*$C$12,($C$11*AK37-BG37)/($C$11*AK37)*$C$12*AK37))</f>
        <v>0.449215466241638</v>
      </c>
      <c r="CD37" s="2">
        <f>IF(OR(LL36=1,AND($C$39=Motors!$C$31,PR36=1)),0,IF(NZ37=0,-(CZ36+$C$15)/($C$14-$C$15)*$C$12,($C$11*AL37-BH37)/($C$11*AL37)*$C$12*AL37))</f>
        <v>0.44921320506515139</v>
      </c>
      <c r="CE37" s="2">
        <f>IF(OR(LM36=1,AND($C$39=Motors!$C$31,PS36=1)),0,IF(OA37=0,-(DA36+$C$15)/($C$14-$C$15)*$C$12,($C$11*AM37-BI37)/($C$11*AM37)*$C$12*AM37))</f>
        <v>0.44921439469519786</v>
      </c>
      <c r="CF37" s="61">
        <f t="shared" si="64"/>
        <v>1.1600000000000004</v>
      </c>
      <c r="CG37" s="57">
        <f>IF(AND(KS36=1,OY36=1),0,ABS(BK37/$C$12*($C$14-$C$15)+$C$15) *'Drive Train'!$AA$48 + CG36*(1-'Drive Train'!$AA$48))</f>
        <v>27.087039961509671</v>
      </c>
      <c r="CH37" s="57">
        <f>IF(AND(KT36=1,OZ36=1),0,ABS(BL37/$C$12*($C$14-$C$15)+$C$15) *'Drive Train'!$AA$48 + CH36*(1-'Drive Train'!$AA$48))</f>
        <v>83.851015436623996</v>
      </c>
      <c r="CI37" s="57">
        <f>IF(AND(KU36=1,PA36=1),0,ABS(BM37/$C$12*($C$14-$C$15)+$C$15) *'Drive Train'!$AA$48 + CI36*(1-'Drive Train'!$AA$48))</f>
        <v>69.665596066523563</v>
      </c>
      <c r="CJ37" s="57">
        <f>IF(AND(KV36=1,PB36=1),0,ABS(BN37/$C$12*($C$14-$C$15)+$C$15) *'Drive Train'!$AA$48 + CJ36*(1-'Drive Train'!$AA$48))</f>
        <v>51.847016852147206</v>
      </c>
      <c r="CK37" s="57">
        <f>IF(AND(KW36=1,PC36=1),0,ABS(BO37/$C$12*($C$14-$C$15)+$C$15) *'Drive Train'!$AA$48 + CK36*(1-'Drive Train'!$AA$48))</f>
        <v>39.063455820223439</v>
      </c>
      <c r="CL37" s="57">
        <f>IF(AND(KX36=1,PD36=1),0,ABS(BP37/$C$12*($C$14-$C$15)+$C$15) *'Drive Train'!$AA$48 + CL36*(1-'Drive Train'!$AA$48))</f>
        <v>31.087320805548497</v>
      </c>
      <c r="CM37" s="57">
        <f>IF(AND(KY36=1,PE36=1),0,ABS(BQ37/$C$12*($C$14-$C$15)+$C$15) *'Drive Train'!$AA$48 + CM36*(1-'Drive Train'!$AA$48))</f>
        <v>26.987258041882736</v>
      </c>
      <c r="CN37" s="57">
        <f>IF(AND(KZ36=1,PF36=1),0,ABS(BR37/$C$12*($C$14-$C$15)+$C$15) *'Drive Train'!$AA$48 + CN36*(1-'Drive Train'!$AA$48))</f>
        <v>25.742255354072608</v>
      </c>
      <c r="CO37" s="57">
        <f>IF(AND(LA36=1,PG36=1),0,ABS(BS37/$C$12*($C$14-$C$15)+$C$15) *'Drive Train'!$AA$48 + CO36*(1-'Drive Train'!$AA$48))</f>
        <v>25.37662053182002</v>
      </c>
      <c r="CP37" s="57">
        <f>IF(AND(LB36=1,PH36=1),0,ABS(BT37/$C$12*($C$14-$C$15)+$C$15) *'Drive Train'!$AA$48 + CP36*(1-'Drive Train'!$AA$48))</f>
        <v>25.297007539589078</v>
      </c>
      <c r="CQ37" s="57">
        <f>IF(AND(LC36=1,PI36=1),0,ABS(BU37/$C$12*($C$14-$C$15)+$C$15) *'Drive Train'!$AA$48 + CQ36*(1-'Drive Train'!$AA$48))</f>
        <v>25.284051590983552</v>
      </c>
      <c r="CR37" s="57">
        <f>IF(AND(LD36=1,PJ36=1),0,ABS(BV37/$C$12*($C$14-$C$15)+$C$15) *'Drive Train'!$AA$48 + CR36*(1-'Drive Train'!$AA$48))</f>
        <v>59.662307869150681</v>
      </c>
      <c r="CS37" s="57">
        <f>IF(AND(LE36=1,PK36=1),0,ABS(BW37/$C$12*($C$14-$C$15)+$C$15) *'Drive Train'!$AA$48 + CS36*(1-'Drive Train'!$AA$48))</f>
        <v>45.455157610162615</v>
      </c>
      <c r="CT37" s="57">
        <f>IF(AND(LF36=1,PL36=1),0,ABS(BX37/$C$12*($C$14-$C$15)+$C$15) *'Drive Train'!$AA$48 + CT36*(1-'Drive Train'!$AA$48))</f>
        <v>32.471567488476261</v>
      </c>
      <c r="CU37" s="57">
        <f>IF(AND(LG36=1,PM36=1),0,ABS(BY37/$C$12*($C$14-$C$15)+$C$15) *'Drive Train'!$AA$48 + CU36*(1-'Drive Train'!$AA$48))</f>
        <v>28.776580906564348</v>
      </c>
      <c r="CV37" s="57">
        <f>IF(AND(LH36=1,PN36=1),0,ABS(BZ37/$C$12*($C$14-$C$15)+$C$15) *'Drive Train'!$AA$48 + CV36*(1-'Drive Train'!$AA$48))</f>
        <v>27.605092684312201</v>
      </c>
      <c r="CW37" s="57">
        <f>IF(AND(LI36=1,PO36=1),0,ABS(CA37/$C$12*($C$14-$C$15)+$C$15) *'Drive Train'!$AA$48 + CW36*(1-'Drive Train'!$AA$48))</f>
        <v>27.087039961509671</v>
      </c>
      <c r="CX37" s="57">
        <f>IF(AND(LJ36=1,PP36=1),0,ABS(CB37/$C$12*($C$14-$C$15)+$C$15) *'Drive Train'!$AA$48 + CX36*(1-'Drive Train'!$AA$48))</f>
        <v>27.104384689242721</v>
      </c>
      <c r="CY37" s="57">
        <f>IF(AND(LK36=1,PQ36=1),0,ABS(CC37/$C$12*($C$14-$C$15)+$C$15) *'Drive Train'!$AA$48 + CY36*(1-'Drive Train'!$AA$48))</f>
        <v>27.102601230143925</v>
      </c>
      <c r="CZ37" s="57">
        <f>IF(AND(LL36=1,PR36=1),0,ABS(CD37/$C$12*($C$14-$C$15)+$C$15) *'Drive Train'!$AA$48 + CZ36*(1-'Drive Train'!$AA$48))</f>
        <v>27.102478646074548</v>
      </c>
      <c r="DA37" s="57">
        <f>IF(AND(LM36=1,PS36=1),0,ABS(CE37/$C$12*($C$14-$C$15)+$C$15) *'Drive Train'!$AA$48 + DA36*(1-'Drive Train'!$AA$48))</f>
        <v>27.102543138914012</v>
      </c>
      <c r="DB37" s="61">
        <f t="shared" si="115"/>
        <v>1.1600000000000004</v>
      </c>
      <c r="DC37" s="57">
        <f t="shared" si="65"/>
        <v>27.087039961509671</v>
      </c>
      <c r="DD37" s="57">
        <f t="shared" si="66"/>
        <v>50</v>
      </c>
      <c r="DE37" s="57">
        <f t="shared" si="67"/>
        <v>50</v>
      </c>
      <c r="DF37" s="57">
        <f t="shared" si="68"/>
        <v>50</v>
      </c>
      <c r="DG37" s="57">
        <f t="shared" si="69"/>
        <v>39.063455820223439</v>
      </c>
      <c r="DH37" s="57">
        <f t="shared" si="70"/>
        <v>31.087320805548497</v>
      </c>
      <c r="DI37" s="57">
        <f t="shared" si="71"/>
        <v>26.987258041882736</v>
      </c>
      <c r="DJ37" s="57">
        <f t="shared" si="72"/>
        <v>25.742255354072608</v>
      </c>
      <c r="DK37" s="57">
        <f t="shared" si="73"/>
        <v>25.37662053182002</v>
      </c>
      <c r="DL37" s="57">
        <f t="shared" si="74"/>
        <v>25.297007539589078</v>
      </c>
      <c r="DM37" s="57">
        <f t="shared" si="75"/>
        <v>25.284051590983552</v>
      </c>
      <c r="DN37" s="57">
        <f t="shared" si="76"/>
        <v>25</v>
      </c>
      <c r="DO37" s="57">
        <f t="shared" si="77"/>
        <v>30</v>
      </c>
      <c r="DP37" s="57">
        <f t="shared" si="78"/>
        <v>32.471567488476261</v>
      </c>
      <c r="DQ37" s="57">
        <f t="shared" si="79"/>
        <v>28.776580906564348</v>
      </c>
      <c r="DR37" s="57">
        <f t="shared" si="80"/>
        <v>27.605092684312201</v>
      </c>
      <c r="DS37" s="57">
        <f t="shared" si="81"/>
        <v>27.087039961509671</v>
      </c>
      <c r="DT37" s="57">
        <f t="shared" si="82"/>
        <v>27.104384689242721</v>
      </c>
      <c r="DU37" s="57">
        <f t="shared" si="83"/>
        <v>27.102601230143925</v>
      </c>
      <c r="DV37" s="57">
        <f t="shared" si="84"/>
        <v>27.102478646074548</v>
      </c>
      <c r="DW37" s="57">
        <f t="shared" si="85"/>
        <v>27.102543138914012</v>
      </c>
      <c r="DX37" s="61">
        <f t="shared" si="116"/>
        <v>1.1600000000000004</v>
      </c>
      <c r="DY37" s="2">
        <f>IF(OY37=0,($C$23/0.4536*IF(ISNA(MK36),'Drive Train'!$F$16,'Drive Train'!$F$17)*4.448*$C$24/$C$26*$C$25*S$6)*SIGN(BK37),BK37)</f>
        <v>0.89350858180984372</v>
      </c>
      <c r="DZ37" s="2">
        <f>IF(OZ37=0,($C$23/0.4536*IF(ISNA(ML36),'Drive Train'!$F$16,'Drive Train'!$F$17)*4.448*$C$24/$C$26*$C$25*T$6)*SIGN(BL37),BL37)</f>
        <v>3.1911020778922987</v>
      </c>
      <c r="EA37" s="2">
        <f>IF(PA37=0,($C$23/0.4536*IF(ISNA(MM36),'Drive Train'!$F$16,'Drive Train'!$F$17)*4.448*$C$24/$C$26*$C$25*U$6)*SIGN(BM37),BM37)</f>
        <v>2.1014574659290748</v>
      </c>
      <c r="EB37" s="2">
        <f>IF(PB37=0,($C$23/0.4536*IF(ISNA(MN36),'Drive Train'!$F$16,'Drive Train'!$F$17)*4.448*$C$24/$C$26*$C$25*V$6)*SIGN(BN37),BN37)</f>
        <v>1.5665410200562195</v>
      </c>
      <c r="EC37" s="2">
        <f>IF(PC37=0,($C$23/0.4536*IF(ISNA(MO36),'Drive Train'!$F$16,'Drive Train'!$F$17)*4.448*$C$24/$C$26*$C$25*W$6)*SIGN(BO37),BO37)</f>
        <v>1.248692117436117</v>
      </c>
      <c r="ED37" s="2">
        <f>IF(PD37=0,($C$23/0.4536*IF(ISNA(MP36),'Drive Train'!$F$16,'Drive Train'!$F$17)*4.448*$C$24/$C$26*$C$25*X$6)*SIGN(BP37),BP37)</f>
        <v>1.0380693506396637</v>
      </c>
      <c r="EE37" s="2">
        <f>IF(PE37=0,($C$23/0.4536*IF(ISNA(MQ36),'Drive Train'!$F$16,'Drive Train'!$F$17)*4.448*$C$24/$C$26*$C$25*Y$6)*SIGN(BQ37),BQ37)</f>
        <v>0.88824490827929981</v>
      </c>
      <c r="EF37" s="2">
        <f>IF(PF37=0,($C$23/0.4536*IF(ISNA(MR36),'Drive Train'!$F$16,'Drive Train'!$F$17)*4.448*$C$24/$C$26*$C$25*Z$6)*SIGN(BR37),BR37)</f>
        <v>0.77621401894677544</v>
      </c>
      <c r="EG37" s="2">
        <f>IF(PG37=0,($C$23/0.4536*IF(ISNA(MS36),'Drive Train'!$F$16,'Drive Train'!$F$17)*4.448*$C$24/$C$26*$C$25*AA$6)*SIGN(BS37),BS37)</f>
        <v>0.68927804882473664</v>
      </c>
      <c r="EH37" s="2">
        <f>IF(PH37=0,($C$23/0.4536*IF(ISNA(MT36),'Drive Train'!$F$16,'Drive Train'!$F$17)*4.448*$C$24/$C$26*$C$25*AB$6)*SIGN(BT37),BT37)</f>
        <v>0.61985436045389986</v>
      </c>
      <c r="EI37" s="2">
        <f>IF(PI37=0,($C$23/0.4536*IF(ISNA(MU36),'Drive Train'!$F$16,'Drive Train'!$F$17)*4.448*$C$24/$C$26*$C$25*AC$6)*SIGN(BU37),BU37)</f>
        <v>0.56313566080452337</v>
      </c>
      <c r="EJ37" s="2">
        <f>IF(PJ37=0,($C$23/0.4536*IF(ISNA(MV36),'Drive Train'!$F$16,'Drive Train'!$F$17)*4.448*$C$24/$C$26*$C$25*AD$6)*SIGN(BV37),BV37)</f>
        <v>0.89350858180984372</v>
      </c>
      <c r="EK37" s="2">
        <f>IF(PK37=0,($C$23/0.4536*IF(ISNA(MW36),'Drive Train'!$F$16,'Drive Train'!$F$17)*4.448*$C$24/$C$26*$C$25*AE$6)*SIGN(BW37),BW37)</f>
        <v>0.89350858180984372</v>
      </c>
      <c r="EL37" s="2">
        <f>IF(PL37=0,($C$23/0.4536*IF(ISNA(MX36),'Drive Train'!$F$16,'Drive Train'!$F$17)*4.448*$C$24/$C$26*$C$25*AF$6)*SIGN(BX37),BX37)</f>
        <v>0.89350858180984372</v>
      </c>
      <c r="EM37" s="2">
        <f>IF(PM37=0,($C$23/0.4536*IF(ISNA(MY36),'Drive Train'!$F$16,'Drive Train'!$F$17)*4.448*$C$24/$C$26*$C$25*AG$6)*SIGN(BY37),BY37)</f>
        <v>0.89350858180984372</v>
      </c>
      <c r="EN37" s="2">
        <f>IF(PN37=0,($C$23/0.4536*IF(ISNA(MZ36),'Drive Train'!$F$16,'Drive Train'!$F$17)*4.448*$C$24/$C$26*$C$25*AH$6)*SIGN(BZ37),BZ37)</f>
        <v>0.89350858180984372</v>
      </c>
      <c r="EO37" s="2">
        <f>IF(PO37=0,($C$23/0.4536*IF(ISNA(NA36),'Drive Train'!$F$16,'Drive Train'!$F$17)*4.448*$C$24/$C$26*$C$25*AI$6)*SIGN(CA37),CA37)</f>
        <v>0.89350858180984372</v>
      </c>
      <c r="EP37" s="2">
        <f>IF(PP37=0,($C$23/0.4536*IF(ISNA(NB36),'Drive Train'!$F$16,'Drive Train'!$F$17)*4.448*$C$24/$C$26*$C$25*AJ$6)*SIGN(CB37),CB37)</f>
        <v>0.89350858180984372</v>
      </c>
      <c r="EQ37" s="2">
        <f>IF(PQ37=0,($C$23/0.4536*IF(ISNA(NC36),'Drive Train'!$F$16,'Drive Train'!$F$17)*4.448*$C$24/$C$26*$C$25*AK$6)*SIGN(CC37),CC37)</f>
        <v>0.89350858180984372</v>
      </c>
      <c r="ER37" s="2">
        <f>IF(PR37=0,($C$23/0.4536*IF(ISNA(ND36),'Drive Train'!$F$16,'Drive Train'!$F$17)*4.448*$C$24/$C$26*$C$25*AL$6)*SIGN(CD37),CD37)</f>
        <v>0.89350858180984372</v>
      </c>
      <c r="ES37" s="2">
        <f>IF(PS37=0,($C$23/0.4536*IF(ISNA(NE36),'Drive Train'!$F$16,'Drive Train'!$F$17)*4.448*$C$24/$C$26*$C$25*AM$6)*SIGN(CE37),CE37)</f>
        <v>0.89350858180984372</v>
      </c>
      <c r="ET37" s="61">
        <f t="shared" si="87"/>
        <v>1.1600000000000004</v>
      </c>
      <c r="EU37" s="260">
        <f>MAX(MIN(IF(AND(OY36=1,NG37&lt;0),-1,1)*(DC37-$C$15)/($C$14-$C$15)*$C$12-$C$33*LO37/AO$6 -  OY36*$C$33,DY36),MAX(EU$8:EU36)*-1)</f>
        <v>4.3016842077926831E-2</v>
      </c>
      <c r="EV37" s="260">
        <f>MAX(MIN(IF(AND(OZ36=1,NH37&lt;0),-1,1)*(DD37-$C$15)/($C$14-$C$15)*$C$12-$C$33*LP37/AP$6 -  OZ36*$C$33,DZ36),MAX(EV$8:EV36)*-1)</f>
        <v>0.80717491145403431</v>
      </c>
      <c r="EW37" s="260">
        <f>MAX(MIN(IF(AND(PA36=1,NI37&lt;0),-1,1)*(DE37-$C$15)/($C$14-$C$15)*$C$12-$C$33*LQ37/AQ$6 -  PA36*$C$33,EA36),MAX(EW$8:EW36)*-1)</f>
        <v>0.72994811607044641</v>
      </c>
      <c r="EX37" s="260">
        <f>MAX(MIN(IF(AND(PB36=1,NJ37&lt;0),-1,1)*(DF37-$C$15)/($C$14-$C$15)*$C$12-$C$33*LR37/AR$6 -  PB36*$C$33,EB36),MAX(EX$8:EX36)*-1)</f>
        <v>0.63294204701369827</v>
      </c>
      <c r="EY37" s="260">
        <f>MAX(MIN(IF(AND(PC36=1,NK37&lt;0),-1,1)*(DG37-$C$15)/($C$14-$C$15)*$C$12-$C$33*LS37/AS$6 -  PC36*$C$33,EC36),MAX(EY$8:EY36)*-1)</f>
        <v>0.34112879431320242</v>
      </c>
      <c r="EZ37" s="260">
        <f>MAX(MIN(IF(AND(PD36=1,NL37&lt;0),-1,1)*(DH37-$C$15)/($C$14-$C$15)*$C$12-$C$33*LT37/AT$6 -  PD36*$C$33,ED36),MAX(EZ$8:EZ36)*-1)</f>
        <v>0.13978597824274785</v>
      </c>
      <c r="FA37" s="260">
        <f>MAX(MIN(IF(AND(PE36=1,NM37&lt;0),-1,1)*(DI37-$C$15)/($C$14-$C$15)*$C$12-$C$33*LU37/AU$6 -  PE36*$C$33,EE36),MAX(FA$8:FA36)*-1)</f>
        <v>4.0630802927888454E-2</v>
      </c>
      <c r="FB37" s="260">
        <f>MAX(MIN(IF(AND(PF36=1,NN37&lt;0),-1,1)*(DJ37-$C$15)/($C$14-$C$15)*$C$12-$C$33*LV37/AV$6 -  PF36*$C$33,EF36),MAX(FB$8:FB36)*-1)</f>
        <v>1.0954097771874227E-2</v>
      </c>
      <c r="FC37" s="260">
        <f>MAX(MIN(IF(AND(PG36=1,NO37&lt;0),-1,1)*(DK37-$C$15)/($C$14-$C$15)*$C$12-$C$33*LW37/AW$6 -  PG36*$C$33,EG36),MAX(FC$8:FC36)*-1)</f>
        <v>2.2511870665382072E-3</v>
      </c>
      <c r="FD37" s="260">
        <f>MAX(MIN(IF(AND(PH36=1,NP37&lt;0),-1,1)*(DL37-$C$15)/($C$14-$C$15)*$C$12-$C$33*LX37/AX$6 -  PH36*$C$33,EH36),MAX(FD$8:FD36)*-1)</f>
        <v>3.507879424829996E-4</v>
      </c>
      <c r="FE37" s="260">
        <f>MAX(MIN(IF(AND(PI36=1,NQ37&lt;0),-1,1)*(DM37-$C$15)/($C$14-$C$15)*$C$12-$C$33*LY37/AY$6 -  PI36*$C$33,EI36),MAX(FE$8:FE36)*-1)</f>
        <v>3.9976797968854783E-5</v>
      </c>
      <c r="FF37" s="260">
        <f>MAX(MIN(IF(AND(PJ36=1,NR37&lt;0),-1,1)*(DN37-$C$15)/($C$14-$C$15)*$C$12-$C$33*LZ37/AZ$6 -  PJ36*$C$33,EJ36),MAX(FF$8:FF36)*-1)</f>
        <v>0.15170001045597348</v>
      </c>
      <c r="FG37" s="260">
        <f>MAX(MIN(IF(AND(PK36=1,NS37&lt;0),-1,1)*(DO37-$C$15)/($C$14-$C$15)*$C$12-$C$33*MA37/BA$6 -  PK36*$C$33,EK36),MAX(FG$8:FG36)*-1)</f>
        <v>0.18578913439835087</v>
      </c>
      <c r="FH37" s="260">
        <f>MAX(MIN(IF(AND(PL36=1,NT37&lt;0),-1,1)*(DP37-$C$15)/($C$14-$C$15)*$C$12-$C$33*MB37/BB$6 -  PL36*$C$33,EL36),MAX(FH$8:FH36)*-1)</f>
        <v>0.17428571704904533</v>
      </c>
      <c r="FI37" s="260">
        <f>MAX(MIN(IF(AND(PM36=1,NU37&lt;0),-1,1)*(DQ37-$C$15)/($C$14-$C$15)*$C$12-$C$33*MC37/BC$6 -  PM36*$C$33,EM36),MAX(FI$8:FI36)*-1)</f>
        <v>8.3744710374634213E-2</v>
      </c>
      <c r="FJ37" s="260">
        <f>MAX(MIN(IF(AND(PN36=1,NV37&lt;0),-1,1)*(DR37-$C$15)/($C$14-$C$15)*$C$12-$C$33*MD37/BD$6 -  PN36*$C$33,EN36),MAX(FJ$8:FJ36)*-1)</f>
        <v>5.5456595704626743E-2</v>
      </c>
      <c r="FK37" s="260">
        <f>MAX(MIN(IF(AND(PO36=1,NW37&lt;0),-1,1)*(DS37-$C$15)/($C$14-$C$15)*$C$12-$C$33*ME37/BE$6 -  PO36*$C$33,EO36),MAX(FK$8:FK36)*-1)</f>
        <v>4.3016842077926831E-2</v>
      </c>
      <c r="FL37" s="260">
        <f>MAX(MIN(IF(AND(PP36=1,NX37&lt;0),-1,1)*(DT37-$C$15)/($C$14-$C$15)*$C$12-$C$33*MF37/BF$6 -  PP36*$C$33,EP36),MAX(FL$8:FL36)*-1)</f>
        <v>4.3432657845966283E-2</v>
      </c>
      <c r="FM37" s="260">
        <f>MAX(MIN(IF(AND(PQ36=1,NY37&lt;0),-1,1)*(DU37-$C$15)/($C$14-$C$15)*$C$12-$C$33*MG37/BG$6 -  PQ36*$C$33,EQ36),MAX(FM$8:FM36)*-1)</f>
        <v>4.3389899751672845E-2</v>
      </c>
      <c r="FN37" s="260">
        <f>MAX(MIN(IF(AND(PR36=1,NZ37&lt;0),-1,1)*(DV37-$C$15)/($C$14-$C$15)*$C$12-$C$33*MH37/BH$6 -  PR36*$C$33,ER36),MAX(FN$8:FN36)*-1)</f>
        <v>4.338696083983884E-2</v>
      </c>
      <c r="FO37" s="260">
        <f>MAX(MIN(IF(AND(PS36=1,OA37&lt;0),-1,1)*(DW37-$C$15)/($C$14-$C$15)*$C$12-$C$33*MI37/BI$6 -  PS36*$C$33,ES36),MAX(FO$8:FO36)*-1)</f>
        <v>4.3388507033684742E-2</v>
      </c>
      <c r="FP37" s="61">
        <f t="shared" si="117"/>
        <v>1.1600000000000004</v>
      </c>
      <c r="FQ37" s="261">
        <f>IF(AND(KS37=1,OY37=1),0,MIN((ABS(($C$14-$C$15)*EU37/$C$12/$C$25)+$C$15)/$C$25,DC37))</f>
        <v>7.2160574184707675</v>
      </c>
      <c r="FR37" s="261">
        <f>IF(AND(KT37=1,OZ37=1),0,MIN((ABS(($C$14-$C$15)*EV37/$C$12/$C$25)+$C$15)/$C$25,DD37))</f>
        <v>50</v>
      </c>
      <c r="FS37" s="261">
        <f>IF(AND(KU37=1,PA37=1),0,MIN((ABS(($C$14-$C$15)*EW37/$C$12/$C$25)+$C$15)/$C$25,DE37))</f>
        <v>50</v>
      </c>
      <c r="FT37" s="261">
        <f>IF(AND(KV37=1,PB37=1),0,MIN((ABS(($C$14-$C$15)*EX37/$C$12/$C$25)+$C$15)/$C$25,DF37))</f>
        <v>50</v>
      </c>
      <c r="FU37" s="261">
        <f>IF(AND(KW37=1,PC37=1),0,MIN((ABS(($C$14-$C$15)*EY37/$C$12/$C$25)+$C$15)/$C$25,DG37))</f>
        <v>33.106927854810323</v>
      </c>
      <c r="FV37" s="261">
        <f>IF(AND(KX37=1,PD37=1),0,MIN((ABS(($C$14-$C$15)*EZ37/$C$12/$C$25)+$C$15)/$C$25,DH37))</f>
        <v>15.620407354438925</v>
      </c>
      <c r="FW37" s="261">
        <f>IF(AND(KY37=1,PE37=1),0,MIN((ABS(($C$14-$C$15)*FA37/$C$12/$C$25)+$C$15)/$C$25,DI37))</f>
        <v>7.0088311397977066</v>
      </c>
      <c r="FX37" s="261">
        <f>IF(AND(KZ37=1,PF37=1),0,MIN((ABS(($C$14-$C$15)*FB37/$C$12/$C$25)+$C$15)/$C$25,DJ37))</f>
        <v>4.4314244896765018</v>
      </c>
      <c r="FY37" s="261">
        <f>IF(AND(LA37=1,PG37=1),0,MIN((ABS(($C$14-$C$15)*FC37/$C$12/$C$25)+$C$15)/$C$25,DK37))</f>
        <v>3.6755811502821261</v>
      </c>
      <c r="FZ37" s="261">
        <f>IF(AND(LB37=1,PH37=1),0,MIN((ABS(($C$14-$C$15)*FD37/$C$12/$C$25)+$C$15)/$C$25,DL37))</f>
        <v>3.5105324592473743</v>
      </c>
      <c r="GA37" s="261">
        <f>IF(AND(LC37=1,PI37=1),0,MIN((ABS(($C$14-$C$15)*FE37/$C$12/$C$25)+$C$15)/$C$25,DM37))</f>
        <v>3.4835386704628335</v>
      </c>
      <c r="GB37" s="261">
        <f>IF(AND(LD37=1,PJ37=1),0,MIN((ABS(($C$14-$C$15)*FF37/$C$12/$C$25)+$C$15)/$C$25,DN37))</f>
        <v>16.655134952893462</v>
      </c>
      <c r="GC37" s="261">
        <f>IF(AND(LE37=1,PK37=1),0,MIN((ABS(($C$14-$C$15)*FG37/$C$12/$C$25)+$C$15)/$C$25,DO37))</f>
        <v>19.615757915718689</v>
      </c>
      <c r="GD37" s="261">
        <f>IF(AND(LF37=1,PL37=1),0,MIN((ABS(($C$14-$C$15)*FH37/$C$12/$C$25)+$C$15)/$C$25,DP37))</f>
        <v>18.616692007985627</v>
      </c>
      <c r="GE37" s="261">
        <f>IF(AND(LG37=1,PM37=1),0,MIN((ABS(($C$14-$C$15)*FI37/$C$12/$C$25)+$C$15)/$C$25,DQ37))</f>
        <v>10.753251929833853</v>
      </c>
      <c r="GF37" s="261">
        <f>IF(AND(LH37=1,PN37=1),0,MIN((ABS(($C$14-$C$15)*FJ37/$C$12/$C$25)+$C$15)/$C$25,DR37))</f>
        <v>8.2964436525479712</v>
      </c>
      <c r="GG37" s="261">
        <f>IF(AND(LI37=1,PO37=1),0,MIN((ABS(($C$14-$C$15)*FK37/$C$12/$C$25)+$C$15)/$C$25,DS37))</f>
        <v>7.2160574184707675</v>
      </c>
      <c r="GH37" s="261">
        <f>IF(AND(LJ37=1,PP37=1),0,MIN((ABS(($C$14-$C$15)*FL37/$C$12/$C$25)+$C$15)/$C$25,DT37))</f>
        <v>7.2521708050524625</v>
      </c>
      <c r="GI37" s="261">
        <f>IF(AND(LK37=1,PQ37=1),0,MIN((ABS(($C$14-$C$15)*FM37/$C$12/$C$25)+$C$15)/$C$25,DU37))</f>
        <v>7.2484572864526369</v>
      </c>
      <c r="GJ37" s="261">
        <f>IF(AND(LL37=1,PR37=1),0,MIN((ABS(($C$14-$C$15)*FN37/$C$12/$C$25)+$C$15)/$C$25,DV37))</f>
        <v>7.2482020434643974</v>
      </c>
      <c r="GK37" s="261">
        <f>IF(AND(LM37=1,PS37=1),0,MIN((ABS(($C$14-$C$15)*FO37/$C$12/$C$25)+$C$15)/$C$25,DW37))</f>
        <v>7.2483363296083567</v>
      </c>
      <c r="GL37" s="61">
        <f t="shared" si="118"/>
        <v>1.1600000000000004</v>
      </c>
      <c r="GM37" s="57">
        <f>IF(AND(KS36=1,OY36=1),0,EU37*$C$26/S$6/$C$24/$C$23*3.39*$C$25)</f>
        <v>0.99899551564623101</v>
      </c>
      <c r="GN37" s="57">
        <f>IF(AND(KT36=1,OZ36=1),0,EV37*$C$26/T$6/$C$24/$C$23*3.39*$C$25)</f>
        <v>5.2486873006323682</v>
      </c>
      <c r="GO37" s="57">
        <f>IF(AND(KU36=1,PA36=1),0,EW37*$C$26/U$6/$C$24/$C$23*3.39*$C$25)</f>
        <v>7.207673902290705</v>
      </c>
      <c r="GP37" s="57">
        <f>IF(AND(KV36=1,PB36=1),0,EX37*$C$26/V$6/$C$24/$C$23*3.39*$C$25)</f>
        <v>8.3838966801023744</v>
      </c>
      <c r="GQ37" s="57">
        <f>IF(AND(KW36=1,PC36=1),0,EY37*$C$26/W$6/$C$24/$C$23*3.39*$C$25)</f>
        <v>5.6687427745062422</v>
      </c>
      <c r="GR37" s="57">
        <f>IF(AND(KX36=1,PD36=1),0,EZ37*$C$26/X$6/$C$24/$C$23*3.39*$C$25)</f>
        <v>2.7942224861250051</v>
      </c>
      <c r="GS37" s="57">
        <f>IF(AND(KY36=1,PE36=1),0,FA37*$C$26/Y$6/$C$24/$C$23*3.39*$C$25)</f>
        <v>0.9491752816655471</v>
      </c>
      <c r="GT37" s="57">
        <f>IF(AND(KZ36=1,PF36=1),0,FB37*$C$26/Z$6/$C$24/$C$23*3.39*$C$25)</f>
        <v>0.2928322285022194</v>
      </c>
      <c r="GU37" s="57">
        <f>IF(AND(LA36=1,PG36=1),0,FC37*$C$26/AA$6/$C$24/$C$23*3.39*$C$25)</f>
        <v>6.7770529496800277E-2</v>
      </c>
      <c r="GV37" s="57">
        <f>IF(AND(LB36=1,PH36=1),0,FD37*$C$26/AB$6/$C$24/$C$23*3.39*$C$25)</f>
        <v>1.1742991274098072E-2</v>
      </c>
      <c r="GW37" s="57">
        <f>IF(AND(LC36=1,PI36=1),0,FE37*$C$26/AC$6/$C$24/$C$23*3.39*$C$25)</f>
        <v>1.4730541671976415E-3</v>
      </c>
      <c r="GX37" s="57">
        <f>IF(AND(LD36=1,PJ36=1),0,FF37*$C$26/AD$6/$C$24/$C$23*3.39*$C$25)</f>
        <v>3.5229836233554495</v>
      </c>
      <c r="GY37" s="57">
        <f>IF(AND(LE36=1,PK36=1),0,FG37*$C$26/AE$6/$C$24/$C$23*3.39*$C$25)</f>
        <v>4.3146475462685201</v>
      </c>
      <c r="GZ37" s="57">
        <f>IF(AND(LF36=1,PL36=1),0,FH37*$C$26/AF$6/$C$24/$C$23*3.39*$C$25)</f>
        <v>4.0474995690705349</v>
      </c>
      <c r="HA37" s="57">
        <f>IF(AND(LG36=1,PM36=1),0,FI37*$C$26/AG$6/$C$24/$C$23*3.39*$C$25)</f>
        <v>1.9448333741420922</v>
      </c>
      <c r="HB37" s="57">
        <f>IF(AND(LH36=1,PN36=1),0,FJ37*$C$26/AH$6/$C$24/$C$23*3.39*$C$25)</f>
        <v>1.2878883652492921</v>
      </c>
      <c r="HC37" s="57">
        <f>IF(AND(LI36=1,PO36=1),0,FK37*$C$26/AI$6/$C$24/$C$23*3.39*$C$25)</f>
        <v>0.99899551564623101</v>
      </c>
      <c r="HD37" s="57">
        <f>IF(AND(LJ36=1,PP36=1),0,FL37*$C$26/AJ$6/$C$24/$C$23*3.39*$C$25)</f>
        <v>1.0086521540125222</v>
      </c>
      <c r="HE37" s="57">
        <f>IF(AND(LK36=1,PQ36=1),0,FM37*$C$26/AK$6/$C$24/$C$23*3.39*$C$25)</f>
        <v>1.007659167489259</v>
      </c>
      <c r="HF37" s="57">
        <f>IF(AND(LL36=1,PR36=1),0,FN37*$C$26/AL$6/$C$24/$C$23*3.39*$C$25)</f>
        <v>1.0075909160881513</v>
      </c>
      <c r="HG37" s="57">
        <f>IF(AND(LM36=1,PS36=1),0,FO37*$C$26/AM$6/$C$24/$C$23*3.39*$C$25)</f>
        <v>1.0076268239010862</v>
      </c>
      <c r="HH37" s="61">
        <f t="shared" si="119"/>
        <v>1.1600000000000004</v>
      </c>
      <c r="HI37" s="57">
        <f t="shared" si="120"/>
        <v>0.99899551564623101</v>
      </c>
      <c r="HJ37" s="57">
        <f t="shared" si="121"/>
        <v>5.2486873006323682</v>
      </c>
      <c r="HK37" s="57">
        <f t="shared" si="122"/>
        <v>7.207673902290705</v>
      </c>
      <c r="HL37" s="57">
        <f t="shared" si="123"/>
        <v>8.3838966801023744</v>
      </c>
      <c r="HM37" s="57">
        <f t="shared" si="124"/>
        <v>5.6687427745062422</v>
      </c>
      <c r="HN37" s="57">
        <f t="shared" si="125"/>
        <v>2.7942224861250051</v>
      </c>
      <c r="HO37" s="57">
        <f t="shared" si="126"/>
        <v>0.9491752816655471</v>
      </c>
      <c r="HP37" s="57">
        <f t="shared" si="127"/>
        <v>0.2928322285022194</v>
      </c>
      <c r="HQ37" s="57">
        <f t="shared" si="128"/>
        <v>6.7770529496800277E-2</v>
      </c>
      <c r="HR37" s="57">
        <f t="shared" si="129"/>
        <v>1.1742991274098072E-2</v>
      </c>
      <c r="HS37" s="57">
        <f t="shared" si="130"/>
        <v>1.4730541671976415E-3</v>
      </c>
      <c r="HT37" s="57">
        <f t="shared" si="131"/>
        <v>3.5229836233554495</v>
      </c>
      <c r="HU37" s="57">
        <f t="shared" si="132"/>
        <v>4.3146475462685201</v>
      </c>
      <c r="HV37" s="57">
        <f t="shared" si="133"/>
        <v>4.0474995690705349</v>
      </c>
      <c r="HW37" s="57">
        <f t="shared" si="134"/>
        <v>1.9448333741420922</v>
      </c>
      <c r="HX37" s="57">
        <f t="shared" si="135"/>
        <v>1.2878883652492921</v>
      </c>
      <c r="HY37" s="57">
        <f t="shared" si="136"/>
        <v>0.99899551564623101</v>
      </c>
      <c r="HZ37" s="57">
        <f t="shared" si="137"/>
        <v>1.0086521540125222</v>
      </c>
      <c r="IA37" s="57">
        <f t="shared" si="138"/>
        <v>1.007659167489259</v>
      </c>
      <c r="IB37" s="57">
        <f t="shared" si="139"/>
        <v>1.0075909160881513</v>
      </c>
      <c r="IC37" s="57">
        <f t="shared" si="140"/>
        <v>1.0076268239010862</v>
      </c>
      <c r="ID37" s="61">
        <f t="shared" si="141"/>
        <v>1.1600000000000004</v>
      </c>
      <c r="IE37" s="57">
        <f t="shared" si="142"/>
        <v>11.68413565235438</v>
      </c>
      <c r="IF37" s="57">
        <f t="shared" si="143"/>
        <v>8.82</v>
      </c>
      <c r="IG37" s="57">
        <f t="shared" si="144"/>
        <v>8.82</v>
      </c>
      <c r="IH37" s="57">
        <f t="shared" si="145"/>
        <v>8.82</v>
      </c>
      <c r="II37" s="57">
        <f t="shared" si="146"/>
        <v>9.8394831741000388</v>
      </c>
      <c r="IJ37" s="57">
        <f t="shared" si="147"/>
        <v>11.062795511752645</v>
      </c>
      <c r="IK37" s="57">
        <f t="shared" si="148"/>
        <v>11.700040847820381</v>
      </c>
      <c r="IL37" s="57">
        <f t="shared" si="149"/>
        <v>11.902103507933527</v>
      </c>
      <c r="IM37" s="57">
        <f t="shared" si="150"/>
        <v>11.965459910863407</v>
      </c>
      <c r="IN37" s="57">
        <f t="shared" si="151"/>
        <v>11.980339623427176</v>
      </c>
      <c r="IO37" s="57">
        <f t="shared" si="152"/>
        <v>11.982979804497671</v>
      </c>
      <c r="IP37" s="57">
        <f t="shared" si="153"/>
        <v>11.055031738134732</v>
      </c>
      <c r="IQ37" s="57">
        <f t="shared" si="154"/>
        <v>10.846424352715175</v>
      </c>
      <c r="IR37" s="57">
        <f t="shared" si="155"/>
        <v>10.814832408746899</v>
      </c>
      <c r="IS37" s="57">
        <f t="shared" si="156"/>
        <v>11.404836342616829</v>
      </c>
      <c r="IT37" s="57">
        <f t="shared" si="157"/>
        <v>11.598428799717006</v>
      </c>
      <c r="IU37" s="57">
        <f t="shared" si="158"/>
        <v>11.68413565235438</v>
      </c>
      <c r="IV37" s="57">
        <f t="shared" si="159"/>
        <v>11.681264994717344</v>
      </c>
      <c r="IW37" s="57">
        <f t="shared" si="160"/>
        <v>11.681560163909381</v>
      </c>
      <c r="IX37" s="57">
        <f t="shared" si="161"/>
        <v>11.681580452066578</v>
      </c>
      <c r="IY37" s="57">
        <f t="shared" si="162"/>
        <v>11.68156977824138</v>
      </c>
      <c r="IZ37" s="61">
        <f t="shared" si="163"/>
        <v>1.1600000000000004</v>
      </c>
      <c r="JA37" s="261" t="e">
        <f t="shared" si="238"/>
        <v>#N/A</v>
      </c>
      <c r="JB37" s="261">
        <f t="shared" si="239"/>
        <v>6</v>
      </c>
      <c r="JC37" s="261">
        <f t="shared" si="240"/>
        <v>6</v>
      </c>
      <c r="JD37" s="261">
        <f t="shared" si="241"/>
        <v>6</v>
      </c>
      <c r="JE37" s="261" t="e">
        <f t="shared" si="242"/>
        <v>#N/A</v>
      </c>
      <c r="JF37" s="261" t="e">
        <f t="shared" si="243"/>
        <v>#N/A</v>
      </c>
      <c r="JG37" s="261" t="e">
        <f t="shared" si="244"/>
        <v>#N/A</v>
      </c>
      <c r="JH37" s="261" t="e">
        <f t="shared" si="245"/>
        <v>#N/A</v>
      </c>
      <c r="JI37" s="261" t="e">
        <f t="shared" si="246"/>
        <v>#N/A</v>
      </c>
      <c r="JJ37" s="261" t="e">
        <f t="shared" si="247"/>
        <v>#N/A</v>
      </c>
      <c r="JK37" s="261" t="e">
        <f t="shared" si="248"/>
        <v>#N/A</v>
      </c>
      <c r="JL37" s="261">
        <f t="shared" si="249"/>
        <v>6</v>
      </c>
      <c r="JM37" s="261" t="e">
        <f t="shared" si="250"/>
        <v>#N/A</v>
      </c>
      <c r="JN37" s="261" t="e">
        <f t="shared" si="251"/>
        <v>#N/A</v>
      </c>
      <c r="JO37" s="261" t="e">
        <f t="shared" si="252"/>
        <v>#N/A</v>
      </c>
      <c r="JP37" s="261" t="e">
        <f t="shared" si="253"/>
        <v>#N/A</v>
      </c>
      <c r="JQ37" s="261" t="e">
        <f t="shared" si="254"/>
        <v>#N/A</v>
      </c>
      <c r="JR37" s="261" t="e">
        <f t="shared" si="255"/>
        <v>#N/A</v>
      </c>
      <c r="JS37" s="261" t="e">
        <f t="shared" si="256"/>
        <v>#N/A</v>
      </c>
      <c r="JT37" s="261" t="e">
        <f t="shared" si="257"/>
        <v>#N/A</v>
      </c>
      <c r="JU37" s="261" t="e">
        <f t="shared" si="258"/>
        <v>#N/A</v>
      </c>
      <c r="JV37" s="61">
        <f t="shared" si="165"/>
        <v>1.1600000000000004</v>
      </c>
      <c r="JW37" s="46">
        <f>IF(HI37&lt;=$C$42,1,0)</f>
        <v>0</v>
      </c>
      <c r="JX37" s="46">
        <f>IF(HJ37&lt;=$C$42,1,0)</f>
        <v>0</v>
      </c>
      <c r="JY37" s="46">
        <f>IF(HK37&lt;=$C$42,1,0)</f>
        <v>0</v>
      </c>
      <c r="JZ37" s="46">
        <f>IF(HL37&lt;=$C$42,1,0)</f>
        <v>0</v>
      </c>
      <c r="KA37" s="46">
        <f>IF(HM37&lt;=$C$42,1,0)</f>
        <v>0</v>
      </c>
      <c r="KB37" s="46">
        <f>IF(HN37&lt;=$C$42,1,0)</f>
        <v>0</v>
      </c>
      <c r="KC37" s="46">
        <f>IF(HO37&lt;=$C$42,1,0)</f>
        <v>0</v>
      </c>
      <c r="KD37" s="46">
        <f>IF(HP37&lt;=$C$42,1,0)</f>
        <v>0</v>
      </c>
      <c r="KE37" s="46">
        <f>IF(HQ37&lt;=$C$42,1,0)</f>
        <v>1</v>
      </c>
      <c r="KF37" s="46">
        <f>IF(HR37&lt;=$C$42,1,0)</f>
        <v>1</v>
      </c>
      <c r="KG37" s="46">
        <f>IF(HS37&lt;=$C$42,1,0)</f>
        <v>1</v>
      </c>
      <c r="KH37" s="46">
        <f>IF(HT37&lt;=$C$42,1,0)</f>
        <v>0</v>
      </c>
      <c r="KI37" s="46">
        <f>IF(HU37&lt;=$C$42,1,0)</f>
        <v>0</v>
      </c>
      <c r="KJ37" s="46">
        <f>IF(HV37&lt;=$C$42,1,0)</f>
        <v>0</v>
      </c>
      <c r="KK37" s="46">
        <f>IF(HW37&lt;=$C$42,1,0)</f>
        <v>0</v>
      </c>
      <c r="KL37" s="46">
        <f>IF(HX37&lt;=$C$42,1,0)</f>
        <v>0</v>
      </c>
      <c r="KM37" s="46">
        <f>IF(HY37&lt;=$C$42,1,0)</f>
        <v>0</v>
      </c>
      <c r="KN37" s="46">
        <f>IF(HZ37&lt;=$C$42,1,0)</f>
        <v>0</v>
      </c>
      <c r="KO37" s="46">
        <f>IF(IA37&lt;=$C$42,1,0)</f>
        <v>0</v>
      </c>
      <c r="KP37" s="46">
        <f>IF(IB37&lt;=$C$42,1,0)</f>
        <v>0</v>
      </c>
      <c r="KQ37" s="46">
        <f>IF(IC37&lt;=$C$42,1,0)</f>
        <v>0</v>
      </c>
      <c r="KR37" s="61">
        <f t="shared" si="166"/>
        <v>1.1600000000000004</v>
      </c>
      <c r="KS37" s="1">
        <f>IF(OR(KS36=1,AND(OY37=1,LO37&lt;=$C$43)),1,0)</f>
        <v>0</v>
      </c>
      <c r="KT37" s="1">
        <f>IF(OR(KT36=1,AND(OZ37=1,LP37&lt;=$C$43)),1,0)</f>
        <v>0</v>
      </c>
      <c r="KU37" s="1">
        <f>IF(OR(KU36=1,AND(PA37=1,LQ37&lt;=$C$43)),1,0)</f>
        <v>0</v>
      </c>
      <c r="KV37" s="1">
        <f>IF(OR(KV36=1,AND(PB37=1,LR37&lt;=$C$43)),1,0)</f>
        <v>0</v>
      </c>
      <c r="KW37" s="1">
        <f>IF(OR(KW36=1,AND(PC37=1,LS37&lt;=$C$43)),1,0)</f>
        <v>0</v>
      </c>
      <c r="KX37" s="1">
        <f>IF(OR(KX36=1,AND(PD37=1,LT37&lt;=$C$43)),1,0)</f>
        <v>0</v>
      </c>
      <c r="KY37" s="1">
        <f>IF(OR(KY36=1,AND(PE37=1,LU37&lt;=$C$43)),1,0)</f>
        <v>0</v>
      </c>
      <c r="KZ37" s="1">
        <f>IF(OR(KZ36=1,AND(PF37=1,LV37&lt;=$C$43)),1,0)</f>
        <v>0</v>
      </c>
      <c r="LA37" s="1">
        <f>IF(OR(LA36=1,AND(PG37=1,LW37&lt;=$C$43)),1,0)</f>
        <v>0</v>
      </c>
      <c r="LB37" s="1">
        <f>IF(OR(LB36=1,AND(PH37=1,LX37&lt;=$C$43)),1,0)</f>
        <v>0</v>
      </c>
      <c r="LC37" s="1">
        <f>IF(OR(LC36=1,AND(PI37=1,LY37&lt;=$C$43)),1,0)</f>
        <v>0</v>
      </c>
      <c r="LD37" s="1">
        <f>IF(OR(LD36=1,AND(PJ37=1,LZ37&lt;=$C$43)),1,0)</f>
        <v>0</v>
      </c>
      <c r="LE37" s="1">
        <f>IF(OR(LE36=1,AND(PK37=1,MA37&lt;=$C$43)),1,0)</f>
        <v>0</v>
      </c>
      <c r="LF37" s="1">
        <f>IF(OR(LF36=1,AND(PL37=1,MB37&lt;=$C$43)),1,0)</f>
        <v>0</v>
      </c>
      <c r="LG37" s="1">
        <f>IF(OR(LG36=1,AND(PM37=1,MC37&lt;=$C$43)),1,0)</f>
        <v>0</v>
      </c>
      <c r="LH37" s="1">
        <f>IF(OR(LH36=1,AND(PN37=1,MD37&lt;=$C$43)),1,0)</f>
        <v>0</v>
      </c>
      <c r="LI37" s="1">
        <f>IF(OR(LI36=1,AND(PO37=1,ME37&lt;=$C$43)),1,0)</f>
        <v>0</v>
      </c>
      <c r="LJ37" s="1">
        <f>IF(OR(LJ36=1,AND(PP37=1,MF37&lt;=$C$43)),1,0)</f>
        <v>0</v>
      </c>
      <c r="LK37" s="1">
        <f>IF(OR(LK36=1,AND(PQ37=1,MG37&lt;=$C$43)),1,0)</f>
        <v>0</v>
      </c>
      <c r="LL37" s="1">
        <f>IF(OR(LL36=1,AND(PR37=1,MH37&lt;=$C$43)),1,0)</f>
        <v>0</v>
      </c>
      <c r="LM37" s="1">
        <f>IF(OR(LM36=1,AND(PS37=1,MI37&lt;=$C$43)),1,0)</f>
        <v>0</v>
      </c>
      <c r="LN37" s="61">
        <f t="shared" si="167"/>
        <v>1.1600000000000004</v>
      </c>
      <c r="LO37" s="57">
        <f t="shared" si="168"/>
        <v>10.797299412585742</v>
      </c>
      <c r="LP37" s="57">
        <f t="shared" si="169"/>
        <v>6.1184322056165037</v>
      </c>
      <c r="LQ37" s="57">
        <f t="shared" si="170"/>
        <v>8.8606180817428921</v>
      </c>
      <c r="LR37" s="57">
        <f t="shared" si="171"/>
        <v>11.129219841733628</v>
      </c>
      <c r="LS37" s="57">
        <f t="shared" si="172"/>
        <v>12.219706655860682</v>
      </c>
      <c r="LT37" s="57">
        <f t="shared" si="173"/>
        <v>11.834018267228325</v>
      </c>
      <c r="LU37" s="57">
        <f t="shared" si="174"/>
        <v>10.748116425703786</v>
      </c>
      <c r="LV37" s="57">
        <f t="shared" si="175"/>
        <v>9.5475884710546826</v>
      </c>
      <c r="LW37" s="57">
        <f t="shared" si="176"/>
        <v>8.5184459090009401</v>
      </c>
      <c r="LX37" s="57">
        <f t="shared" si="177"/>
        <v>7.6684422643651731</v>
      </c>
      <c r="LY37" s="57">
        <f t="shared" si="178"/>
        <v>6.9679588960458902</v>
      </c>
      <c r="LZ37" s="57">
        <f t="shared" si="179"/>
        <v>6.8822781744945862</v>
      </c>
      <c r="MA37" s="57">
        <f t="shared" si="180"/>
        <v>8.4288227857380633</v>
      </c>
      <c r="MB37" s="57">
        <f t="shared" si="181"/>
        <v>9.9475241434510728</v>
      </c>
      <c r="MC37" s="57">
        <f t="shared" si="182"/>
        <v>10.542929755329441</v>
      </c>
      <c r="MD37" s="57">
        <f t="shared" si="183"/>
        <v>10.720590174799964</v>
      </c>
      <c r="ME37" s="57">
        <f t="shared" si="184"/>
        <v>10.797299412585742</v>
      </c>
      <c r="MF37" s="57">
        <f t="shared" si="185"/>
        <v>10.794749092742251</v>
      </c>
      <c r="MG37" s="57">
        <f t="shared" si="186"/>
        <v>10.795011384417913</v>
      </c>
      <c r="MH37" s="57">
        <f t="shared" si="187"/>
        <v>10.795029412263851</v>
      </c>
      <c r="MI37" s="57">
        <f t="shared" si="188"/>
        <v>10.7950199276217</v>
      </c>
      <c r="MJ37" s="61">
        <f t="shared" si="189"/>
        <v>1.1600000000000004</v>
      </c>
      <c r="MK37" s="57" t="e">
        <f t="shared" si="259"/>
        <v>#N/A</v>
      </c>
      <c r="ML37" s="57" t="e">
        <f t="shared" si="260"/>
        <v>#N/A</v>
      </c>
      <c r="MM37" s="57" t="e">
        <f t="shared" si="261"/>
        <v>#N/A</v>
      </c>
      <c r="MN37" s="57" t="e">
        <f t="shared" si="262"/>
        <v>#N/A</v>
      </c>
      <c r="MO37" s="57" t="e">
        <f t="shared" si="263"/>
        <v>#N/A</v>
      </c>
      <c r="MP37" s="57" t="e">
        <f t="shared" si="264"/>
        <v>#N/A</v>
      </c>
      <c r="MQ37" s="57" t="e">
        <f t="shared" si="265"/>
        <v>#N/A</v>
      </c>
      <c r="MR37" s="57" t="e">
        <f t="shared" si="266"/>
        <v>#N/A</v>
      </c>
      <c r="MS37" s="57" t="e">
        <f t="shared" si="267"/>
        <v>#N/A</v>
      </c>
      <c r="MT37" s="57" t="e">
        <f t="shared" si="268"/>
        <v>#N/A</v>
      </c>
      <c r="MU37" s="57" t="e">
        <f t="shared" si="269"/>
        <v>#N/A</v>
      </c>
      <c r="MV37" s="57" t="e">
        <f t="shared" si="270"/>
        <v>#N/A</v>
      </c>
      <c r="MW37" s="57" t="e">
        <f t="shared" si="271"/>
        <v>#N/A</v>
      </c>
      <c r="MX37" s="57" t="e">
        <f t="shared" si="272"/>
        <v>#N/A</v>
      </c>
      <c r="MY37" s="57" t="e">
        <f t="shared" si="273"/>
        <v>#N/A</v>
      </c>
      <c r="MZ37" s="57" t="e">
        <f t="shared" si="274"/>
        <v>#N/A</v>
      </c>
      <c r="NA37" s="57" t="e">
        <f t="shared" si="275"/>
        <v>#N/A</v>
      </c>
      <c r="NB37" s="57" t="e">
        <f t="shared" si="276"/>
        <v>#N/A</v>
      </c>
      <c r="NC37" s="57" t="e">
        <f t="shared" si="277"/>
        <v>#N/A</v>
      </c>
      <c r="ND37" s="57" t="e">
        <f t="shared" si="278"/>
        <v>#N/A</v>
      </c>
      <c r="NE37" s="57" t="e">
        <f t="shared" si="279"/>
        <v>#N/A</v>
      </c>
      <c r="NF37" s="61">
        <f t="shared" si="211"/>
        <v>1.1600000000000004</v>
      </c>
      <c r="NG37" s="261">
        <f>IF(OY36=0,MIN('Drive Train'!$F$35-FQ36*$C$26*'Drive Train'!$F$38,NG36+$C$41)-$C$7,IF(LO36-1&lt;=0,0,IF($C$39=Motors!$C$29,MAX(MAX(NG$8:NG36)*-1,NG36-$C$41),MAX(0,MAX(NG$8:NG36)*-1,NG36-$C$41))))</f>
        <v>11.68413565235438</v>
      </c>
      <c r="NH37" s="261">
        <f>IF(OZ36=0,MIN('Drive Train'!$F$35-FR36*$C$26*'Drive Train'!$F$38,NH36+$C$41)-$C$7,IF(LP36-1&lt;=0,0,IF($C$39=Motors!$C$29,MAX(MAX(NH$8:NH36)*-1,NH36-$C$41),MAX(0,MAX(NH$8:NH36)*-1,NH36-$C$41))))</f>
        <v>8.82</v>
      </c>
      <c r="NI37" s="261">
        <f>IF(PA36=0,MIN('Drive Train'!$F$35-FS36*$C$26*'Drive Train'!$F$38,NI36+$C$41)-$C$7,IF(LQ36-1&lt;=0,0,IF($C$39=Motors!$C$29,MAX(MAX(NI$8:NI36)*-1,NI36-$C$41),MAX(0,MAX(NI$8:NI36)*-1,NI36-$C$41))))</f>
        <v>8.82</v>
      </c>
      <c r="NJ37" s="261">
        <f>IF(PB36=0,MIN('Drive Train'!$F$35-FT36*$C$26*'Drive Train'!$F$38,NJ36+$C$41)-$C$7,IF(LR36-1&lt;=0,0,IF($C$39=Motors!$C$29,MAX(MAX(NJ$8:NJ36)*-1,NJ36-$C$41),MAX(0,MAX(NJ$8:NJ36)*-1,NJ36-$C$41))))</f>
        <v>8.82</v>
      </c>
      <c r="NK37" s="261">
        <f>IF(PC36=0,MIN('Drive Train'!$F$35-FU36*$C$26*'Drive Train'!$F$38,NK36+$C$41)-$C$7,IF(LS36-1&lt;=0,0,IF($C$39=Motors!$C$29,MAX(MAX(NK$8:NK36)*-1,NK36-$C$41),MAX(0,MAX(NK$8:NK36)*-1,NK36-$C$41))))</f>
        <v>9.8394831741000388</v>
      </c>
      <c r="NL37" s="261">
        <f>IF(PD36=0,MIN('Drive Train'!$F$35-FV36*$C$26*'Drive Train'!$F$38,NL36+$C$41)-$C$7,IF(LT36-1&lt;=0,0,IF($C$39=Motors!$C$29,MAX(MAX(NL$8:NL36)*-1,NL36-$C$41),MAX(0,MAX(NL$8:NL36)*-1,NL36-$C$41))))</f>
        <v>11.062795511752645</v>
      </c>
      <c r="NM37" s="261">
        <f>IF(PE36=0,MIN('Drive Train'!$F$35-FW36*$C$26*'Drive Train'!$F$38,NM36+$C$41)-$C$7,IF(LU36-1&lt;=0,0,IF($C$39=Motors!$C$29,MAX(MAX(NM$8:NM36)*-1,NM36-$C$41),MAX(0,MAX(NM$8:NM36)*-1,NM36-$C$41))))</f>
        <v>11.700040847820381</v>
      </c>
      <c r="NN37" s="261">
        <f>IF(PF36=0,MIN('Drive Train'!$F$35-FX36*$C$26*'Drive Train'!$F$38,NN36+$C$41)-$C$7,IF(LV36-1&lt;=0,0,IF($C$39=Motors!$C$29,MAX(MAX(NN$8:NN36)*-1,NN36-$C$41),MAX(0,MAX(NN$8:NN36)*-1,NN36-$C$41))))</f>
        <v>11.902103507933527</v>
      </c>
      <c r="NO37" s="261">
        <f>IF(PG36=0,MIN('Drive Train'!$F$35-FY36*$C$26*'Drive Train'!$F$38,NO36+$C$41)-$C$7,IF(LW36-1&lt;=0,0,IF($C$39=Motors!$C$29,MAX(MAX(NO$8:NO36)*-1,NO36-$C$41),MAX(0,MAX(NO$8:NO36)*-1,NO36-$C$41))))</f>
        <v>11.965459910863407</v>
      </c>
      <c r="NP37" s="261">
        <f>IF(PH36=0,MIN('Drive Train'!$F$35-FZ36*$C$26*'Drive Train'!$F$38,NP36+$C$41)-$C$7,IF(LX36-1&lt;=0,0,IF($C$39=Motors!$C$29,MAX(MAX(NP$8:NP36)*-1,NP36-$C$41),MAX(0,MAX(NP$8:NP36)*-1,NP36-$C$41))))</f>
        <v>11.980339623427176</v>
      </c>
      <c r="NQ37" s="261">
        <f>IF(PI36=0,MIN('Drive Train'!$F$35-GA36*$C$26*'Drive Train'!$F$38,NQ36+$C$41)-$C$7,IF(LY36-1&lt;=0,0,IF($C$39=Motors!$C$29,MAX(MAX(NQ$8:NQ36)*-1,NQ36-$C$41),MAX(0,MAX(NQ$8:NQ36)*-1,NQ36-$C$41))))</f>
        <v>11.982979804497671</v>
      </c>
      <c r="NR37" s="261">
        <f>IF(PJ36=0,MIN('Drive Train'!$F$35-GB36*$C$26*'Drive Train'!$F$38,NR36+$C$41)-$C$7,IF(LZ36-1&lt;=0,0,IF($C$39=Motors!$C$29,MAX(MAX(NR$8:NR36)*-1,NR36-$C$41),MAX(0,MAX(NR$8:NR36)*-1,NR36-$C$41))))</f>
        <v>11.055031738134732</v>
      </c>
      <c r="NS37" s="261">
        <f>IF(PK36=0,MIN('Drive Train'!$F$35-GC36*$C$26*'Drive Train'!$F$38,NS36+$C$41)-$C$7,IF(MA36-1&lt;=0,0,IF($C$39=Motors!$C$29,MAX(MAX(NS$8:NS36)*-1,NS36-$C$41),MAX(0,MAX(NS$8:NS36)*-1,NS36-$C$41))))</f>
        <v>10.846424352715175</v>
      </c>
      <c r="NT37" s="261">
        <f>IF(PL36=0,MIN('Drive Train'!$F$35-GD36*$C$26*'Drive Train'!$F$38,NT36+$C$41)-$C$7,IF(MB36-1&lt;=0,0,IF($C$39=Motors!$C$29,MAX(MAX(NT$8:NT36)*-1,NT36-$C$41),MAX(0,MAX(NT$8:NT36)*-1,NT36-$C$41))))</f>
        <v>10.814832408746899</v>
      </c>
      <c r="NU37" s="261">
        <f>IF(PM36=0,MIN('Drive Train'!$F$35-GE36*$C$26*'Drive Train'!$F$38,NU36+$C$41)-$C$7,IF(MC36-1&lt;=0,0,IF($C$39=Motors!$C$29,MAX(MAX(NU$8:NU36)*-1,NU36-$C$41),MAX(0,MAX(NU$8:NU36)*-1,NU36-$C$41))))</f>
        <v>11.404836342616829</v>
      </c>
      <c r="NV37" s="261">
        <f>IF(PN36=0,MIN('Drive Train'!$F$35-GF36*$C$26*'Drive Train'!$F$38,NV36+$C$41)-$C$7,IF(MD36-1&lt;=0,0,IF($C$39=Motors!$C$29,MAX(MAX(NV$8:NV36)*-1,NV36-$C$41),MAX(0,MAX(NV$8:NV36)*-1,NV36-$C$41))))</f>
        <v>11.598428799717006</v>
      </c>
      <c r="NW37" s="261">
        <f>IF(PO36=0,MIN('Drive Train'!$F$35-GG36*$C$26*'Drive Train'!$F$38,NW36+$C$41)-$C$7,IF(ME36-1&lt;=0,0,IF($C$39=Motors!$C$29,MAX(MAX(NW$8:NW36)*-1,NW36-$C$41),MAX(0,MAX(NW$8:NW36)*-1,NW36-$C$41))))</f>
        <v>11.68413565235438</v>
      </c>
      <c r="NX37" s="261">
        <f>IF(PP36=0,MIN('Drive Train'!$F$35-GH36*$C$26*'Drive Train'!$F$38,NX36+$C$41)-$C$7,IF(MF36-1&lt;=0,0,IF($C$39=Motors!$C$29,MAX(MAX(NX$8:NX36)*-1,NX36-$C$41),MAX(0,MAX(NX$8:NX36)*-1,NX36-$C$41))))</f>
        <v>11.681264994717344</v>
      </c>
      <c r="NY37" s="261">
        <f>IF(PQ36=0,MIN('Drive Train'!$F$35-GI36*$C$26*'Drive Train'!$F$38,NY36+$C$41)-$C$7,IF(MG36-1&lt;=0,0,IF($C$39=Motors!$C$29,MAX(MAX(NY$8:NY36)*-1,NY36-$C$41),MAX(0,MAX(NY$8:NY36)*-1,NY36-$C$41))))</f>
        <v>11.681560163909381</v>
      </c>
      <c r="NZ37" s="261">
        <f>IF(PR36=0,MIN('Drive Train'!$F$35-GJ36*$C$26*'Drive Train'!$F$38,NZ36+$C$41)-$C$7,IF(MH36-1&lt;=0,0,IF($C$39=Motors!$C$29,MAX(MAX(NZ$8:NZ36)*-1,NZ36-$C$41),MAX(0,MAX(NZ$8:NZ36)*-1,NZ36-$C$41))))</f>
        <v>11.681580452066578</v>
      </c>
      <c r="OA37" s="261">
        <f>IF(PS36=0,MIN('Drive Train'!$F$35-GK36*$C$26*'Drive Train'!$F$38,OA36+$C$41)-$C$7,IF(MI36-1&lt;=0,0,IF($C$39=Motors!$C$29,MAX(MAX(OA$8:OA36)*-1,OA36-$C$41),MAX(0,MAX(OA$8:OA36)*-1,OA36-$C$41))))</f>
        <v>11.68156977824138</v>
      </c>
      <c r="OB37" s="61">
        <f t="shared" si="212"/>
        <v>1.1600000000000004</v>
      </c>
      <c r="OC37" s="261">
        <f>'Drive Train'!$F$35-FQ37*$C$26*'Drive Train'!$F$38</f>
        <v>11.909308095543988</v>
      </c>
      <c r="OD37" s="261">
        <f>'Drive Train'!$F$35-FR37*$C$26*'Drive Train'!$F$38</f>
        <v>9</v>
      </c>
      <c r="OE37" s="261">
        <f>'Drive Train'!$F$35-FS37*$C$26*'Drive Train'!$F$38</f>
        <v>9</v>
      </c>
      <c r="OF37" s="261">
        <f>'Drive Train'!$F$35-FT37*$C$26*'Drive Train'!$F$38</f>
        <v>9</v>
      </c>
      <c r="OG37" s="261">
        <f>'Drive Train'!$F$35-FU37*$C$26*'Drive Train'!$F$38</f>
        <v>10.148728905872899</v>
      </c>
      <c r="OH37" s="261">
        <f>'Drive Train'!$F$35-FV37*$C$26*'Drive Train'!$F$38</f>
        <v>11.337812299898154</v>
      </c>
      <c r="OI37" s="261">
        <f>'Drive Train'!$F$35-FW37*$C$26*'Drive Train'!$F$38</f>
        <v>11.923399482493757</v>
      </c>
      <c r="OJ37" s="261">
        <f>'Drive Train'!$F$35-FX37*$C$26*'Drive Train'!$F$38</f>
        <v>12.098663134701999</v>
      </c>
      <c r="OK37" s="261">
        <f>'Drive Train'!$F$35-FY37*$C$26*'Drive Train'!$F$38</f>
        <v>12.150060481780816</v>
      </c>
      <c r="OL37" s="261">
        <f>'Drive Train'!$F$35-FZ37*$C$26*'Drive Train'!$F$38</f>
        <v>12.161283792771179</v>
      </c>
      <c r="OM37" s="261">
        <f>'Drive Train'!$F$35-GA37*$C$26*'Drive Train'!$F$38</f>
        <v>12.163119370408527</v>
      </c>
      <c r="ON37" s="261">
        <f>'Drive Train'!$F$35-GB37*$C$26*'Drive Train'!$F$38</f>
        <v>11.267450823203244</v>
      </c>
      <c r="OO37" s="261">
        <f>'Drive Train'!$F$35-GC37*$C$26*'Drive Train'!$F$38</f>
        <v>11.066128461731129</v>
      </c>
      <c r="OP37" s="261">
        <f>'Drive Train'!$F$35-GD37*$C$26*'Drive Train'!$F$38</f>
        <v>11.134064943456977</v>
      </c>
      <c r="OQ37" s="261">
        <f>'Drive Train'!$F$35-GE37*$C$26*'Drive Train'!$F$38</f>
        <v>11.668778868771298</v>
      </c>
      <c r="OR37" s="261">
        <f>'Drive Train'!$F$35-GF37*$C$26*'Drive Train'!$F$38</f>
        <v>11.835841831626738</v>
      </c>
      <c r="OS37" s="261">
        <f>'Drive Train'!$F$35-GG37*$C$26*'Drive Train'!$F$38</f>
        <v>11.909308095543988</v>
      </c>
      <c r="OT37" s="261">
        <f>'Drive Train'!$F$35-GH37*$C$26*'Drive Train'!$F$38</f>
        <v>11.906852385256434</v>
      </c>
      <c r="OU37" s="261">
        <f>'Drive Train'!$F$35-GI37*$C$26*'Drive Train'!$F$38</f>
        <v>11.907104904521221</v>
      </c>
      <c r="OV37" s="261">
        <f>'Drive Train'!$F$35-GJ37*$C$26*'Drive Train'!$F$38</f>
        <v>11.907122261044421</v>
      </c>
      <c r="OW37" s="261">
        <f>'Drive Train'!$F$35-GK37*$C$26*'Drive Train'!$F$38</f>
        <v>11.907113129586632</v>
      </c>
      <c r="OX37" s="61">
        <f t="shared" si="213"/>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8">
        <f t="shared" si="214"/>
        <v>1.1600000000000004</v>
      </c>
      <c r="PU37" s="57">
        <f t="shared" si="215"/>
        <v>8.8037510254368812</v>
      </c>
      <c r="PV37" s="57">
        <f t="shared" si="216"/>
        <v>3.7190357298631924</v>
      </c>
      <c r="PW37" s="57">
        <f t="shared" si="217"/>
        <v>5.4685261131110101</v>
      </c>
      <c r="PX37" s="57">
        <f t="shared" si="218"/>
        <v>7.0155673526628703</v>
      </c>
      <c r="PY37" s="57">
        <f t="shared" si="219"/>
        <v>8.2096697764505695</v>
      </c>
      <c r="PZ37" s="57">
        <f t="shared" si="220"/>
        <v>8.7733323281230238</v>
      </c>
      <c r="QA37" s="57">
        <f t="shared" si="221"/>
        <v>8.7970947605240148</v>
      </c>
      <c r="QB37" s="57">
        <f t="shared" si="222"/>
        <v>8.2081968397083003</v>
      </c>
      <c r="QC37" s="57">
        <f t="shared" si="223"/>
        <v>7.6547988368749724</v>
      </c>
      <c r="QD37" s="57">
        <f t="shared" si="224"/>
        <v>7.1355593932002419</v>
      </c>
      <c r="QE37" s="57">
        <f t="shared" si="225"/>
        <v>6.6646045684056787</v>
      </c>
      <c r="QF37" s="57">
        <f t="shared" si="226"/>
        <v>4.7603860224022396</v>
      </c>
      <c r="QG37" s="57">
        <f t="shared" si="227"/>
        <v>5.8301116515796183</v>
      </c>
      <c r="QH37" s="57">
        <f t="shared" si="228"/>
        <v>6.8973196360250801</v>
      </c>
      <c r="QI37" s="57">
        <f t="shared" si="229"/>
        <v>7.7832089719202706</v>
      </c>
      <c r="QJ37" s="57">
        <f t="shared" si="230"/>
        <v>8.3872250021660477</v>
      </c>
      <c r="QK37" s="57">
        <f t="shared" si="231"/>
        <v>8.8037510254368812</v>
      </c>
      <c r="QL37" s="57">
        <f t="shared" si="232"/>
        <v>8.7724480614626206</v>
      </c>
      <c r="QM37" s="57">
        <f t="shared" si="233"/>
        <v>8.7734977716829157</v>
      </c>
      <c r="QN37" s="57">
        <f t="shared" si="234"/>
        <v>8.7735699279292376</v>
      </c>
      <c r="QO37" s="57">
        <f t="shared" si="235"/>
        <v>8.7735319656375719</v>
      </c>
      <c r="QP37" s="61">
        <f t="shared" si="236"/>
        <v>1.1600000000000004</v>
      </c>
      <c r="QQ37" s="57">
        <f>MIN(FQ37,$C$16)*$C$17*1000/60/60/$C$25</f>
        <v>0.10148253690886991</v>
      </c>
      <c r="QR37" s="57">
        <f>MIN(FR37,$C$16)*$C$17*1000/60/60/$C$25</f>
        <v>0.70317162838191627</v>
      </c>
      <c r="QS37" s="57">
        <f>MIN(FS37,$C$16)*$C$17*1000/60/60/$C$25</f>
        <v>0.70317162838191627</v>
      </c>
      <c r="QT37" s="57">
        <f>MIN(FT37,$C$16)*$C$17*1000/60/60/$C$25</f>
        <v>0.70317162838191627</v>
      </c>
      <c r="QU37" s="57">
        <f>MIN(FU37,$C$16)*$C$17*1000/60/60/$C$25</f>
        <v>0.46559704740779195</v>
      </c>
      <c r="QV37" s="57">
        <f>MIN(FV37,$C$16)*$C$17*1000/60/60/$C$25</f>
        <v>0.21967654550819357</v>
      </c>
      <c r="QW37" s="57">
        <f>MIN(FW37,$C$16)*$C$17*1000/60/60/$C$25</f>
        <v>9.8568224112508707E-2</v>
      </c>
      <c r="QX37" s="57">
        <f>MIN(FX37,$C$16)*$C$17*1000/60/60/$C$25</f>
        <v>6.2321039489146551E-2</v>
      </c>
      <c r="QY37" s="57">
        <f>MIN(FY37,$C$16)*$C$17*1000/60/60/$C$25</f>
        <v>5.1691287653875186E-2</v>
      </c>
      <c r="QZ37" s="57">
        <f>MIN(FZ37,$C$16)*$C$17*1000/60/60/$C$25</f>
        <v>4.9370136517130986E-2</v>
      </c>
      <c r="RA37" s="57">
        <f>MIN(GA37,$C$16)*$C$17*1000/60/60/$C$25</f>
        <v>4.8990511188814527E-2</v>
      </c>
      <c r="RB37" s="57">
        <f>MIN(GB37,$C$16)*$C$17*1000/60/60/$C$25</f>
        <v>0.23422836731493332</v>
      </c>
      <c r="RC37" s="57">
        <f>MIN(GC37,$C$16)*$C$17*1000/60/60/$C$25</f>
        <v>0.27586488871082743</v>
      </c>
      <c r="RD37" s="57">
        <f>MIN(GD37,$C$16)*$C$17*1000/60/60/$C$25</f>
        <v>0.26181459268679719</v>
      </c>
      <c r="RE37" s="57">
        <f>MIN(GE37,$C$16)*$C$17*1000/60/60/$C$25</f>
        <v>0.15122763339804507</v>
      </c>
      <c r="RF37" s="57">
        <f>MIN(GF37,$C$16)*$C$17*1000/60/60/$C$25</f>
        <v>0.11667647585881939</v>
      </c>
      <c r="RG37" s="57">
        <f>MIN(GG37,$C$16)*$C$17*1000/60/60/$C$25</f>
        <v>0.10148253690886991</v>
      </c>
      <c r="RH37" s="57">
        <f>MIN(GH37,$C$16)*$C$17*1000/60/60/$C$25</f>
        <v>0.10199041508585066</v>
      </c>
      <c r="RI37" s="57">
        <f>MIN(GI37,$C$16)*$C$17*1000/60/60/$C$25</f>
        <v>0.10193819026743334</v>
      </c>
      <c r="RJ37" s="57">
        <f>MIN(GJ37,$C$16)*$C$17*1000/60/60/$C$25</f>
        <v>0.10193460067487987</v>
      </c>
      <c r="RK37" s="57">
        <f>MIN(GK37,$C$16)*$C$17*1000/60/60/$C$25</f>
        <v>0.1019364891990102</v>
      </c>
      <c r="RL37" s="148">
        <f t="shared" si="237"/>
        <v>1.1600000000000004</v>
      </c>
    </row>
    <row r="38" spans="1:480" x14ac:dyDescent="0.2">
      <c r="A38" s="20"/>
      <c r="B38" s="3" t="s">
        <v>304</v>
      </c>
      <c r="C38" s="46">
        <f>(_xlfn.IFNA(C37,C36)/C12*(C14-C15)+C15)*C26</f>
        <v>256.23846880555908</v>
      </c>
      <c r="E38" s="6"/>
      <c r="F38" s="137" t="s">
        <v>30</v>
      </c>
      <c r="G38" s="137">
        <f>'Drive Train'!AA46</f>
        <v>3</v>
      </c>
      <c r="H38" s="137" t="s">
        <v>31</v>
      </c>
      <c r="I38" s="137">
        <f>(G38-K38)/9</f>
        <v>-1.5555555555555556</v>
      </c>
      <c r="J38" s="137" t="s">
        <v>34</v>
      </c>
      <c r="K38" s="57">
        <f>'Drive Train'!AA47</f>
        <v>17</v>
      </c>
      <c r="P38" s="137"/>
      <c r="R38" s="63">
        <f t="shared" si="113"/>
        <v>1.2000000000000004</v>
      </c>
      <c r="S38" s="2">
        <f>NG38/'Drive Train'!$F$35</f>
        <v>0.94591194318903127</v>
      </c>
      <c r="T38" s="2">
        <f>NH38/'Drive Train'!$F$35</f>
        <v>0.71129032258064517</v>
      </c>
      <c r="U38" s="2">
        <f>NI38/'Drive Train'!$F$35</f>
        <v>0.71129032258064517</v>
      </c>
      <c r="V38" s="2">
        <f>NJ38/'Drive Train'!$F$35</f>
        <v>0.71129032258064517</v>
      </c>
      <c r="W38" s="2">
        <f>NK38/'Drive Train'!$F$35</f>
        <v>0.80392975047362081</v>
      </c>
      <c r="X38" s="2">
        <f>NL38/'Drive Train'!$F$35</f>
        <v>0.89982357257243173</v>
      </c>
      <c r="Y38" s="2">
        <f>NM38/'Drive Train'!$F$35</f>
        <v>0.94704834536239979</v>
      </c>
      <c r="Z38" s="2">
        <f>NN38/'Drive Train'!$F$35</f>
        <v>0.96118251086306439</v>
      </c>
      <c r="AA38" s="2">
        <f>NO38/'Drive Train'!$F$35</f>
        <v>0.96532745820813026</v>
      </c>
      <c r="AB38" s="2">
        <f>NP38/'Drive Train'!$F$35</f>
        <v>0.96623256393315959</v>
      </c>
      <c r="AC38" s="2">
        <f>NQ38/'Drive Train'!$F$35</f>
        <v>0.96638059438778445</v>
      </c>
      <c r="AD38" s="2">
        <f>NR38/'Drive Train'!$F$35</f>
        <v>0.89414925993574557</v>
      </c>
      <c r="AE38" s="2">
        <f>NS38/'Drive Train'!$F$35</f>
        <v>0.8779135856234781</v>
      </c>
      <c r="AF38" s="2">
        <f>NT38/'Drive Train'!$F$35</f>
        <v>0.88339233414975615</v>
      </c>
      <c r="AG38" s="2">
        <f>NU38/'Drive Train'!$F$35</f>
        <v>0.92651442490091118</v>
      </c>
      <c r="AH38" s="2">
        <f>NV38/'Drive Train'!$F$35</f>
        <v>0.93998724448602722</v>
      </c>
      <c r="AI38" s="2">
        <f>NW38/'Drive Train'!$F$35</f>
        <v>0.94591194318903127</v>
      </c>
      <c r="AJ38" s="2">
        <f>NX38/'Drive Train'!$F$35</f>
        <v>0.94571390203680916</v>
      </c>
      <c r="AK38" s="2">
        <f>NY38/'Drive Train'!$F$35</f>
        <v>0.94573426649364689</v>
      </c>
      <c r="AL38" s="2">
        <f>NZ38/'Drive Train'!$F$35</f>
        <v>0.94573566621325977</v>
      </c>
      <c r="AM38" s="2">
        <f>OA38/'Drive Train'!$F$35</f>
        <v>0.94573492980537355</v>
      </c>
      <c r="AN38" s="61">
        <f t="shared" si="114"/>
        <v>1.2000000000000004</v>
      </c>
      <c r="AO38" s="46">
        <f>LO38*12*60/(PI() * 'Drive Train'!$F$15)/S$6*ABS(S38)</f>
        <v>4195.3168633273499</v>
      </c>
      <c r="AP38" s="46">
        <f>LP38*12*60/(PI() * 'Drive Train'!$F$15)/T$6*ABS(T38)</f>
        <v>515.8127306243149</v>
      </c>
      <c r="AQ38" s="46">
        <f>LQ38*12*60/(PI() * 'Drive Train'!$F$15)/U$6*ABS(U38)</f>
        <v>1132.3734802416293</v>
      </c>
      <c r="AR38" s="46">
        <f>LR38*12*60/(PI() * 'Drive Train'!$F$15)/V$6*ABS(V38)</f>
        <v>1903.5155983567245</v>
      </c>
      <c r="AS38" s="46">
        <f>LS38*12*60/(PI() * 'Drive Train'!$F$15)/W$6*ABS(W38)</f>
        <v>2930.2304440565513</v>
      </c>
      <c r="AT38" s="46">
        <f>LT38*12*60/(PI() * 'Drive Train'!$F$15)/X$6*ABS(X38)</f>
        <v>3786.5098879174352</v>
      </c>
      <c r="AU38" s="46">
        <f>LU38*12*60/(PI() * 'Drive Train'!$F$15)/Y$6*ABS(Y38)</f>
        <v>4205.2955471248197</v>
      </c>
      <c r="AV38" s="46">
        <f>LV38*12*60/(PI() * 'Drive Train'!$F$15)/Z$6*ABS(Z38)</f>
        <v>4328.5643073568745</v>
      </c>
      <c r="AW38" s="46">
        <f>LW38*12*60/(PI() * 'Drive Train'!$F$15)/AA$6*ABS(AA38)</f>
        <v>4363.8728687179855</v>
      </c>
      <c r="AX38" s="46">
        <f>LX38*12*60/(PI() * 'Drive Train'!$F$15)/AB$6*ABS(AB38)</f>
        <v>4371.3853005069004</v>
      </c>
      <c r="AY38" s="46">
        <f>LY38*12*60/(PI() * 'Drive Train'!$F$15)/AC$6*ABS(AC38)</f>
        <v>4372.5798359236633</v>
      </c>
      <c r="AZ38" s="46">
        <f>LZ38*12*60/(PI() * 'Drive Train'!$F$15)/AD$6*ABS(AD38)</f>
        <v>2570.0377397904094</v>
      </c>
      <c r="BA38" s="46">
        <f>MA38*12*60/(PI() * 'Drive Train'!$F$15)/AE$6*ABS(AE38)</f>
        <v>3090.4089274295184</v>
      </c>
      <c r="BB38" s="46">
        <f>MB38*12*60/(PI() * 'Drive Train'!$F$15)/AF$6*ABS(AF38)</f>
        <v>3654.8927723036732</v>
      </c>
      <c r="BC38" s="46">
        <f>MC38*12*60/(PI() * 'Drive Train'!$F$15)/AG$6*ABS(AG38)</f>
        <v>4027.1783900587752</v>
      </c>
      <c r="BD38" s="46">
        <f>MD38*12*60/(PI() * 'Drive Train'!$F$15)/AH$6*ABS(AH38)</f>
        <v>4143.9753524729813</v>
      </c>
      <c r="BE38" s="46">
        <f>ME38*12*60/(PI() * 'Drive Train'!$F$15)/AI$6*ABS(AI38)</f>
        <v>4195.3168633273499</v>
      </c>
      <c r="BF38" s="46">
        <f>MF38*12*60/(PI() * 'Drive Train'!$F$15)/AJ$6*ABS(AJ38)</f>
        <v>4193.6009367661673</v>
      </c>
      <c r="BG38" s="46">
        <f>MG38*12*60/(PI() * 'Drive Train'!$F$15)/AK$6*ABS(AK38)</f>
        <v>4193.7773852573328</v>
      </c>
      <c r="BH38" s="46">
        <f>MH38*12*60/(PI() * 'Drive Train'!$F$15)/AL$6*ABS(AL38)</f>
        <v>4193.7895131664172</v>
      </c>
      <c r="BI38" s="46">
        <f>MI38*12*60/(PI() * 'Drive Train'!$F$15)/AM$6*ABS(AM38)</f>
        <v>4193.7831325401376</v>
      </c>
      <c r="BJ38" s="61">
        <f t="shared" si="62"/>
        <v>1.2000000000000004</v>
      </c>
      <c r="BK38" s="2">
        <f>IF(OR(KS37=1,AND($C$39=Motors!$C$31,OY37=1)),0,IF(NG38=0,-(CG37+$C$15)/($C$14-$C$15)*$C$12,($C$11*S38-AO38)/($C$11*S38)*$C$12*S38))</f>
        <v>0.44389513999068309</v>
      </c>
      <c r="BL38" s="2">
        <f>IF(OR(KT37=1,AND($C$39=Motors!$C$31,OZ37=1)),0,IF(NH38=0,-(CH37+$C$15)/($C$14-$C$15)*$C$12,($C$11*T38-AP38)/($C$11*T38)*$C$12*T38))</f>
        <v>1.4885045365603222</v>
      </c>
      <c r="BM38" s="2">
        <f>IF(OR(KU37=1,AND($C$39=Motors!$C$31,PA37=1)),0,IF(NI38=0,-(CI37+$C$15)/($C$14-$C$15)*$C$12,($C$11*U38-AQ38)/($C$11*U38)*$C$12*U38))</f>
        <v>1.2187148966805679</v>
      </c>
      <c r="BN38" s="2">
        <f>IF(OR(KV37=1,AND($C$39=Motors!$C$31,PB37=1)),0,IF(NJ38=0,-(CJ37+$C$15)/($C$14-$C$15)*$C$12,($C$11*V38-AR38)/($C$11*V38)*$C$12*V38))</f>
        <v>0.88128479839501805</v>
      </c>
      <c r="BO38" s="2">
        <f>IF(OR(KW37=1,AND($C$39=Motors!$C$31,PC37=1)),0,IF(NK38=0,-(CK37+$C$15)/($C$14-$C$15)*$C$12,($C$11*W38-AS38)/($C$11*W38)*$C$12*W38))</f>
        <v>0.65528428512518433</v>
      </c>
      <c r="BP38" s="2">
        <f>IF(OR(KX37=1,AND($C$39=Motors!$C$31,PD37=1)),0,IF(NL38=0,-(CL37+$C$15)/($C$14-$C$15)*$C$12,($C$11*X38-AT38)/($C$11*X38)*$C$12*X38))</f>
        <v>0.51170459930565793</v>
      </c>
      <c r="BQ38" s="2">
        <f>IF(OR(KY37=1,AND($C$39=Motors!$C$31,PE37=1)),0,IF(NM38=0,-(CM37+$C$15)/($C$14-$C$15)*$C$12,($C$11*Y38-AU38)/($C$11*Y38)*$C$12*Y38))</f>
        <v>0.44226747790394122</v>
      </c>
      <c r="BR38" s="2">
        <f>IF(OR(KZ37=1,AND($C$39=Motors!$C$31,PF37=1)),0,IF(NN38=0,-(CN37+$C$15)/($C$14-$C$15)*$C$12,($C$11*Z38-AV38)/($C$11*Z38)*$C$12*Z38))</f>
        <v>0.42239187489297908</v>
      </c>
      <c r="BS38" s="2">
        <f>IF(OR(LA37=1,AND($C$39=Motors!$C$31,PG37=1)),0,IF(NO38=0,-(CO37+$C$15)/($C$14-$C$15)*$C$12,($C$11*AA38-AW38)/($C$11*AA38)*$C$12*AA38))</f>
        <v>0.41693116478991371</v>
      </c>
      <c r="BT38" s="2">
        <f>IF(OR(LB37=1,AND($C$39=Motors!$C$31,PH37=1)),0,IF(NP38=0,-(CP37+$C$15)/($C$14-$C$15)*$C$12,($C$11*AB38-AX38)/($C$11*AB38)*$C$12*AB38))</f>
        <v>0.41582524076475341</v>
      </c>
      <c r="BU38" s="2">
        <f>IF(OR(LC37=1,AND($C$39=Motors!$C$31,PI37=1)),0,IF(NQ38=0,-(CQ37+$C$15)/($C$14-$C$15)*$C$12,($C$11*AC38-AY38)/($C$11*AC38)*$C$12*AC38))</f>
        <v>0.41565929906488419</v>
      </c>
      <c r="BV38" s="2">
        <f>IF(OR(LD37=1,AND($C$39=Motors!$C$31,PJ37=1)),0,IF(NR38=0,-(CR37+$C$15)/($C$14-$C$15)*$C$12,($C$11*AD38-AZ38)/($C$11*AD38)*$C$12*AD38))</f>
        <v>1.0303234979203839</v>
      </c>
      <c r="BW38" s="2">
        <f>IF(OR(LE37=1,AND($C$39=Motors!$C$31,PK37=1)),0,IF(NS38=0,-(CS37+$C$15)/($C$14-$C$15)*$C$12,($C$11*AE38-BA38)/($C$11*AE38)*$C$12*AE38))</f>
        <v>0.7634957294107183</v>
      </c>
      <c r="BX38" s="2">
        <f>IF(OR(LF37=1,AND($C$39=Motors!$C$31,PL37=1)),0,IF(NT38=0,-(CT37+$C$15)/($C$14-$C$15)*$C$12,($C$11*AF38-BB38)/($C$11*AF38)*$C$12*AF38))</f>
        <v>0.52969726204632439</v>
      </c>
      <c r="BY38" s="2">
        <f>IF(OR(LG37=1,AND($C$39=Motors!$C$31,PM37=1)),0,IF(NU38=0,-(CU37+$C$15)/($C$14-$C$15)*$C$12,($C$11*AG38-BC38)/($C$11*AG38)*$C$12*AG38))</f>
        <v>0.47071978700187916</v>
      </c>
      <c r="BZ38" s="2">
        <f>IF(OR(LH37=1,AND($C$39=Motors!$C$31,PN37=1)),0,IF(NV38=0,-(CV37+$C$15)/($C$14-$C$15)*$C$12,($C$11*AH38-BD38)/($C$11*AH38)*$C$12*AH38))</f>
        <v>0.45208221700472573</v>
      </c>
      <c r="CA38" s="2">
        <f>IF(OR(LI37=1,AND($C$39=Motors!$C$31,PO37=1)),0,IF(NW38=0,-(CW37+$C$15)/($C$14-$C$15)*$C$12,($C$11*AI38-BE38)/($C$11*AI38)*$C$12*AI38))</f>
        <v>0.44389513999068309</v>
      </c>
      <c r="CB38" s="2">
        <f>IF(OR(LJ37=1,AND($C$39=Motors!$C$31,PP37=1)),0,IF(NX38=0,-(CX37+$C$15)/($C$14-$C$15)*$C$12,($C$11*AJ38-BF38)/($C$11*AJ38)*$C$12*AJ38))</f>
        <v>0.44416870200715547</v>
      </c>
      <c r="CC38" s="2">
        <f>IF(OR(LK37=1,AND($C$39=Motors!$C$31,PQ37=1)),0,IF(NY38=0,-(CY37+$C$15)/($C$14-$C$15)*$C$12,($C$11*AK38-BG38)/($C$11*AK38)*$C$12*AK38))</f>
        <v>0.44414057145198205</v>
      </c>
      <c r="CD38" s="2">
        <f>IF(OR(LL37=1,AND($C$39=Motors!$C$31,PR37=1)),0,IF(NZ38=0,-(CZ37+$C$15)/($C$14-$C$15)*$C$12,($C$11*AL38-BH38)/($C$11*AL38)*$C$12*AL38))</f>
        <v>0.44413863794439767</v>
      </c>
      <c r="CE38" s="2">
        <f>IF(OR(LM37=1,AND($C$39=Motors!$C$31,PS37=1)),0,IF(OA38=0,-(DA37+$C$15)/($C$14-$C$15)*$C$12,($C$11*AM38-BI38)/($C$11*AM38)*$C$12*AM38))</f>
        <v>0.44413965518396176</v>
      </c>
      <c r="CF38" s="61">
        <f t="shared" si="64"/>
        <v>1.2000000000000004</v>
      </c>
      <c r="CG38" s="57">
        <f>IF(AND(KS37=1,OY37=1),0,ABS(BK38/$C$12*($C$14-$C$15)+$C$15) *'Drive Train'!$AA$48 + CG37*(1-'Drive Train'!$AA$48))</f>
        <v>26.814172951280518</v>
      </c>
      <c r="CH38" s="57">
        <f>IF(AND(KT37=1,OZ37=1),0,ABS(BL38/$C$12*($C$14-$C$15)+$C$15) *'Drive Train'!$AA$48 + CH37*(1-'Drive Train'!$AA$48))</f>
        <v>83.445077923140516</v>
      </c>
      <c r="CI38" s="57">
        <f>IF(AND(KU37=1,PA37=1),0,ABS(BM38/$C$12*($C$14-$C$15)+$C$15) *'Drive Train'!$AA$48 + CI37*(1-'Drive Train'!$AA$48))</f>
        <v>68.819102406746467</v>
      </c>
      <c r="CJ38" s="57">
        <f>IF(AND(KV37=1,PB37=1),0,ABS(BN38/$C$12*($C$14-$C$15)+$C$15) *'Drive Train'!$AA$48 + CJ37*(1-'Drive Train'!$AA$48))</f>
        <v>50.526167369587391</v>
      </c>
      <c r="CK38" s="57">
        <f>IF(AND(KW37=1,PC37=1),0,ABS(BO38/$C$12*($C$14-$C$15)+$C$15) *'Drive Train'!$AA$48 + CK37*(1-'Drive Train'!$AA$48))</f>
        <v>38.274110636607091</v>
      </c>
      <c r="CL38" s="57">
        <f>IF(AND(KX37=1,PD37=1),0,ABS(BP38/$C$12*($C$14-$C$15)+$C$15) *'Drive Train'!$AA$48 + CL37*(1-'Drive Train'!$AA$48))</f>
        <v>30.490294436756308</v>
      </c>
      <c r="CM38" s="57">
        <f>IF(AND(KY37=1,PE37=1),0,ABS(BQ38/$C$12*($C$14-$C$15)+$C$15) *'Drive Train'!$AA$48 + CM37*(1-'Drive Train'!$AA$48))</f>
        <v>26.725933292262258</v>
      </c>
      <c r="CN38" s="57">
        <f>IF(AND(KZ37=1,PF37=1),0,ABS(BR38/$C$12*($C$14-$C$15)+$C$15) *'Drive Train'!$AA$48 + CN37*(1-'Drive Train'!$AA$48))</f>
        <v>25.648426820399717</v>
      </c>
      <c r="CO38" s="57">
        <f>IF(AND(LA37=1,PG37=1),0,ABS(BS38/$C$12*($C$14-$C$15)+$C$15) *'Drive Train'!$AA$48 + CO37*(1-'Drive Train'!$AA$48))</f>
        <v>25.352387979526668</v>
      </c>
      <c r="CP38" s="57">
        <f>IF(AND(LB37=1,PH37=1),0,ABS(BT38/$C$12*($C$14-$C$15)+$C$15) *'Drive Train'!$AA$48 + CP37*(1-'Drive Train'!$AA$48))</f>
        <v>25.292433054192266</v>
      </c>
      <c r="CQ38" s="57">
        <f>IF(AND(LC37=1,PI37=1),0,ABS(BU38/$C$12*($C$14-$C$15)+$C$15) *'Drive Train'!$AA$48 + CQ37*(1-'Drive Train'!$AA$48))</f>
        <v>25.283436936919124</v>
      </c>
      <c r="CR38" s="57">
        <f>IF(AND(LD37=1,PJ37=1),0,ABS(BV38/$C$12*($C$14-$C$15)+$C$15) *'Drive Train'!$AA$48 + CR37*(1-'Drive Train'!$AA$48))</f>
        <v>58.605930444347287</v>
      </c>
      <c r="CS38" s="57">
        <f>IF(AND(LE37=1,PK37=1),0,ABS(BW38/$C$12*($C$14-$C$15)+$C$15) *'Drive Train'!$AA$48 + CS37*(1-'Drive Train'!$AA$48))</f>
        <v>44.140525430812197</v>
      </c>
      <c r="CT38" s="57">
        <f>IF(AND(LF37=1,PL37=1),0,ABS(BX38/$C$12*($C$14-$C$15)+$C$15) *'Drive Train'!$AA$48 + CT37*(1-'Drive Train'!$AA$48))</f>
        <v>31.46572197666115</v>
      </c>
      <c r="CU38" s="57">
        <f>IF(AND(LG37=1,PM37=1),0,ABS(BY38/$C$12*($C$14-$C$15)+$C$15) *'Drive Train'!$AA$48 + CU37*(1-'Drive Train'!$AA$48))</f>
        <v>28.268404591148279</v>
      </c>
      <c r="CV38" s="57">
        <f>IF(AND(LH37=1,PN37=1),0,ABS(BZ38/$C$12*($C$14-$C$15)+$C$15) *'Drive Train'!$AA$48 + CV37*(1-'Drive Train'!$AA$48))</f>
        <v>27.258015005451284</v>
      </c>
      <c r="CW38" s="57">
        <f>IF(AND(LI37=1,PO37=1),0,ABS(CA38/$C$12*($C$14-$C$15)+$C$15) *'Drive Train'!$AA$48 + CW37*(1-'Drive Train'!$AA$48))</f>
        <v>26.814172951280518</v>
      </c>
      <c r="CX38" s="57">
        <f>IF(AND(LJ37=1,PP37=1),0,ABS(CB38/$C$12*($C$14-$C$15)+$C$15) *'Drive Train'!$AA$48 + CX37*(1-'Drive Train'!$AA$48))</f>
        <v>26.829003436828163</v>
      </c>
      <c r="CY38" s="57">
        <f>IF(AND(LK37=1,PQ37=1),0,ABS(CC38/$C$12*($C$14-$C$15)+$C$15) *'Drive Train'!$AA$48 + CY37*(1-'Drive Train'!$AA$48))</f>
        <v>26.82747840861947</v>
      </c>
      <c r="CZ38" s="57">
        <f>IF(AND(LL37=1,PR37=1),0,ABS(CD38/$C$12*($C$14-$C$15)+$C$15) *'Drive Train'!$AA$48 + CZ37*(1-'Drive Train'!$AA$48))</f>
        <v>26.827373588306124</v>
      </c>
      <c r="DA38" s="57">
        <f>IF(AND(LM37=1,PS37=1),0,ABS(CE38/$C$12*($C$14-$C$15)+$C$15) *'Drive Train'!$AA$48 + DA37*(1-'Drive Train'!$AA$48))</f>
        <v>26.827428735423581</v>
      </c>
      <c r="DB38" s="61">
        <f t="shared" si="115"/>
        <v>1.2000000000000004</v>
      </c>
      <c r="DC38" s="57">
        <f t="shared" si="65"/>
        <v>26.814172951280518</v>
      </c>
      <c r="DD38" s="57">
        <f t="shared" si="66"/>
        <v>50</v>
      </c>
      <c r="DE38" s="57">
        <f t="shared" si="67"/>
        <v>50</v>
      </c>
      <c r="DF38" s="57">
        <f t="shared" si="68"/>
        <v>50</v>
      </c>
      <c r="DG38" s="57">
        <f t="shared" si="69"/>
        <v>38.274110636607091</v>
      </c>
      <c r="DH38" s="57">
        <f t="shared" si="70"/>
        <v>30.490294436756308</v>
      </c>
      <c r="DI38" s="57">
        <f t="shared" si="71"/>
        <v>26.725933292262258</v>
      </c>
      <c r="DJ38" s="57">
        <f t="shared" si="72"/>
        <v>25.648426820399717</v>
      </c>
      <c r="DK38" s="57">
        <f t="shared" si="73"/>
        <v>25.352387979526668</v>
      </c>
      <c r="DL38" s="57">
        <f t="shared" si="74"/>
        <v>25.292433054192266</v>
      </c>
      <c r="DM38" s="57">
        <f t="shared" si="75"/>
        <v>25.283436936919124</v>
      </c>
      <c r="DN38" s="57">
        <f t="shared" si="76"/>
        <v>25</v>
      </c>
      <c r="DO38" s="57">
        <f t="shared" si="77"/>
        <v>30</v>
      </c>
      <c r="DP38" s="57">
        <f t="shared" si="78"/>
        <v>31.46572197666115</v>
      </c>
      <c r="DQ38" s="57">
        <f t="shared" si="79"/>
        <v>28.268404591148279</v>
      </c>
      <c r="DR38" s="57">
        <f t="shared" si="80"/>
        <v>27.258015005451284</v>
      </c>
      <c r="DS38" s="57">
        <f t="shared" si="81"/>
        <v>26.814172951280518</v>
      </c>
      <c r="DT38" s="57">
        <f t="shared" si="82"/>
        <v>26.829003436828163</v>
      </c>
      <c r="DU38" s="57">
        <f t="shared" si="83"/>
        <v>26.82747840861947</v>
      </c>
      <c r="DV38" s="57">
        <f t="shared" si="84"/>
        <v>26.827373588306124</v>
      </c>
      <c r="DW38" s="57">
        <f t="shared" si="85"/>
        <v>26.827428735423581</v>
      </c>
      <c r="DX38" s="61">
        <f t="shared" si="116"/>
        <v>1.2000000000000004</v>
      </c>
      <c r="DY38" s="2">
        <f>IF(OY38=0,($C$23/0.4536*IF(ISNA(MK37),'Drive Train'!$F$16,'Drive Train'!$F$17)*4.448*$C$24/$C$26*$C$25*S$6)*SIGN(BK38),BK38)</f>
        <v>0.89350858180984372</v>
      </c>
      <c r="DZ38" s="2">
        <f>IF(OZ38=0,($C$23/0.4536*IF(ISNA(ML37),'Drive Train'!$F$16,'Drive Train'!$F$17)*4.448*$C$24/$C$26*$C$25*T$6)*SIGN(BL38),BL38)</f>
        <v>3.1911020778922987</v>
      </c>
      <c r="EA38" s="2">
        <f>IF(PA38=0,($C$23/0.4536*IF(ISNA(MM37),'Drive Train'!$F$16,'Drive Train'!$F$17)*4.448*$C$24/$C$26*$C$25*U$6)*SIGN(BM38),BM38)</f>
        <v>2.1014574659290748</v>
      </c>
      <c r="EB38" s="2">
        <f>IF(PB38=0,($C$23/0.4536*IF(ISNA(MN37),'Drive Train'!$F$16,'Drive Train'!$F$17)*4.448*$C$24/$C$26*$C$25*V$6)*SIGN(BN38),BN38)</f>
        <v>1.5665410200562195</v>
      </c>
      <c r="EC38" s="2">
        <f>IF(PC38=0,($C$23/0.4536*IF(ISNA(MO37),'Drive Train'!$F$16,'Drive Train'!$F$17)*4.448*$C$24/$C$26*$C$25*W$6)*SIGN(BO38),BO38)</f>
        <v>1.248692117436117</v>
      </c>
      <c r="ED38" s="2">
        <f>IF(PD38=0,($C$23/0.4536*IF(ISNA(MP37),'Drive Train'!$F$16,'Drive Train'!$F$17)*4.448*$C$24/$C$26*$C$25*X$6)*SIGN(BP38),BP38)</f>
        <v>1.0380693506396637</v>
      </c>
      <c r="EE38" s="2">
        <f>IF(PE38=0,($C$23/0.4536*IF(ISNA(MQ37),'Drive Train'!$F$16,'Drive Train'!$F$17)*4.448*$C$24/$C$26*$C$25*Y$6)*SIGN(BQ38),BQ38)</f>
        <v>0.88824490827929981</v>
      </c>
      <c r="EF38" s="2">
        <f>IF(PF38=0,($C$23/0.4536*IF(ISNA(MR37),'Drive Train'!$F$16,'Drive Train'!$F$17)*4.448*$C$24/$C$26*$C$25*Z$6)*SIGN(BR38),BR38)</f>
        <v>0.77621401894677544</v>
      </c>
      <c r="EG38" s="2">
        <f>IF(PG38=0,($C$23/0.4536*IF(ISNA(MS37),'Drive Train'!$F$16,'Drive Train'!$F$17)*4.448*$C$24/$C$26*$C$25*AA$6)*SIGN(BS38),BS38)</f>
        <v>0.68927804882473664</v>
      </c>
      <c r="EH38" s="2">
        <f>IF(PH38=0,($C$23/0.4536*IF(ISNA(MT37),'Drive Train'!$F$16,'Drive Train'!$F$17)*4.448*$C$24/$C$26*$C$25*AB$6)*SIGN(BT38),BT38)</f>
        <v>0.61985436045389986</v>
      </c>
      <c r="EI38" s="2">
        <f>IF(PI38=0,($C$23/0.4536*IF(ISNA(MU37),'Drive Train'!$F$16,'Drive Train'!$F$17)*4.448*$C$24/$C$26*$C$25*AC$6)*SIGN(BU38),BU38)</f>
        <v>0.56313566080452337</v>
      </c>
      <c r="EJ38" s="2">
        <f>IF(PJ38=0,($C$23/0.4536*IF(ISNA(MV37),'Drive Train'!$F$16,'Drive Train'!$F$17)*4.448*$C$24/$C$26*$C$25*AD$6)*SIGN(BV38),BV38)</f>
        <v>0.89350858180984372</v>
      </c>
      <c r="EK38" s="2">
        <f>IF(PK38=0,($C$23/0.4536*IF(ISNA(MW37),'Drive Train'!$F$16,'Drive Train'!$F$17)*4.448*$C$24/$C$26*$C$25*AE$6)*SIGN(BW38),BW38)</f>
        <v>0.89350858180984372</v>
      </c>
      <c r="EL38" s="2">
        <f>IF(PL38=0,($C$23/0.4536*IF(ISNA(MX37),'Drive Train'!$F$16,'Drive Train'!$F$17)*4.448*$C$24/$C$26*$C$25*AF$6)*SIGN(BX38),BX38)</f>
        <v>0.89350858180984372</v>
      </c>
      <c r="EM38" s="2">
        <f>IF(PM38=0,($C$23/0.4536*IF(ISNA(MY37),'Drive Train'!$F$16,'Drive Train'!$F$17)*4.448*$C$24/$C$26*$C$25*AG$6)*SIGN(BY38),BY38)</f>
        <v>0.89350858180984372</v>
      </c>
      <c r="EN38" s="2">
        <f>IF(PN38=0,($C$23/0.4536*IF(ISNA(MZ37),'Drive Train'!$F$16,'Drive Train'!$F$17)*4.448*$C$24/$C$26*$C$25*AH$6)*SIGN(BZ38),BZ38)</f>
        <v>0.89350858180984372</v>
      </c>
      <c r="EO38" s="2">
        <f>IF(PO38=0,($C$23/0.4536*IF(ISNA(NA37),'Drive Train'!$F$16,'Drive Train'!$F$17)*4.448*$C$24/$C$26*$C$25*AI$6)*SIGN(CA38),CA38)</f>
        <v>0.89350858180984372</v>
      </c>
      <c r="EP38" s="2">
        <f>IF(PP38=0,($C$23/0.4536*IF(ISNA(NB37),'Drive Train'!$F$16,'Drive Train'!$F$17)*4.448*$C$24/$C$26*$C$25*AJ$6)*SIGN(CB38),CB38)</f>
        <v>0.89350858180984372</v>
      </c>
      <c r="EQ38" s="2">
        <f>IF(PQ38=0,($C$23/0.4536*IF(ISNA(NC37),'Drive Train'!$F$16,'Drive Train'!$F$17)*4.448*$C$24/$C$26*$C$25*AK$6)*SIGN(CC38),CC38)</f>
        <v>0.89350858180984372</v>
      </c>
      <c r="ER38" s="2">
        <f>IF(PR38=0,($C$23/0.4536*IF(ISNA(ND37),'Drive Train'!$F$16,'Drive Train'!$F$17)*4.448*$C$24/$C$26*$C$25*AL$6)*SIGN(CD38),CD38)</f>
        <v>0.89350858180984372</v>
      </c>
      <c r="ES38" s="2">
        <f>IF(PS38=0,($C$23/0.4536*IF(ISNA(NE37),'Drive Train'!$F$16,'Drive Train'!$F$17)*4.448*$C$24/$C$26*$C$25*AM$6)*SIGN(CE38),CE38)</f>
        <v>0.89350858180984372</v>
      </c>
      <c r="ET38" s="61">
        <f t="shared" si="87"/>
        <v>1.2000000000000004</v>
      </c>
      <c r="EU38" s="260">
        <f>MAX(MIN(IF(AND(OY37=1,NG38&lt;0),-1,1)*(DC38-$C$15)/($C$14-$C$15)*$C$12-$C$33*LO38/AO$6 -  OY37*$C$33,DY37),MAX(EU$8:EU37)*-1)</f>
        <v>3.6481316058541824E-2</v>
      </c>
      <c r="EV38" s="260">
        <f>MAX(MIN(IF(AND(OZ37=1,NH38&lt;0),-1,1)*(DD38-$C$15)/($C$14-$C$15)*$C$12-$C$33*LP38/AP$6 -  OZ37*$C$33,DZ37),MAX(EV$8:EV37)*-1)</f>
        <v>0.80496494835922516</v>
      </c>
      <c r="EW38" s="260">
        <f>MAX(MIN(IF(AND(PA37=1,NI38&lt;0),-1,1)*(DE38-$C$15)/($C$14-$C$15)*$C$12-$C$33*LQ38/AQ$6 -  PA37*$C$33,EA37),MAX(EW$8:EW37)*-1)</f>
        <v>0.72533972269471714</v>
      </c>
      <c r="EX38" s="260">
        <f>MAX(MIN(IF(AND(PB37=1,NJ38&lt;0),-1,1)*(DF38-$C$15)/($C$14-$C$15)*$C$12-$C$33*LR38/AR$6 -  PB37*$C$33,EB37),MAX(EX$8:EX37)*-1)</f>
        <v>0.62575121464837768</v>
      </c>
      <c r="EY38" s="260">
        <f>MAX(MIN(IF(AND(PC37=1,NK38&lt;0),-1,1)*(DG38-$C$15)/($C$14-$C$15)*$C$12-$C$33*LS38/AS$6 -  PC37*$C$33,EC37),MAX(EY$8:EY37)*-1)</f>
        <v>0.32046892183277598</v>
      </c>
      <c r="EZ38" s="260">
        <f>MAX(MIN(IF(AND(PD37=1,NL38&lt;0),-1,1)*(DH38-$C$15)/($C$14-$C$15)*$C$12-$C$33*LT38/AT$6 -  PD37*$C$33,ED37),MAX(EZ$8:EZ37)*-1)</f>
        <v>0.12515659868925794</v>
      </c>
      <c r="FA38" s="260">
        <f>MAX(MIN(IF(AND(PE37=1,NM38&lt;0),-1,1)*(DI38-$C$15)/($C$14-$C$15)*$C$12-$C$33*LU38/AU$6 -  PE37*$C$33,EE37),MAX(FA$8:FA37)*-1)</f>
        <v>3.4374643645961045E-2</v>
      </c>
      <c r="FB38" s="260">
        <f>MAX(MIN(IF(AND(PF37=1,NN38&lt;0),-1,1)*(DJ38-$C$15)/($C$14-$C$15)*$C$12-$C$33*LV38/AV$6 -  PF37*$C$33,EF37),MAX(FB$8:FB37)*-1)</f>
        <v>8.7164552598200662E-3</v>
      </c>
      <c r="FC38" s="260">
        <f>MAX(MIN(IF(AND(PG37=1,NO38&lt;0),-1,1)*(DK38-$C$15)/($C$14-$C$15)*$C$12-$C$33*LW38/AW$6 -  PG37*$C$33,EG37),MAX(FC$8:FC37)*-1)</f>
        <v>1.6720895695539473E-3</v>
      </c>
      <c r="FD38" s="260">
        <f>MAX(MIN(IF(AND(PH37=1,NP38&lt;0),-1,1)*(DL38-$C$15)/($C$14-$C$15)*$C$12-$C$33*LX38/AX$6 -  PH37*$C$33,EH37),MAX(FD$8:FD37)*-1)</f>
        <v>2.409528581316378E-4</v>
      </c>
      <c r="FE38" s="260">
        <f>MAX(MIN(IF(AND(PI37=1,NQ38&lt;0),-1,1)*(DM38-$C$15)/($C$14-$C$15)*$C$12-$C$33*LY38/AY$6 -  PI37*$C$33,EI37),MAX(FE$8:FE37)*-1)</f>
        <v>2.5124296663348034E-5</v>
      </c>
      <c r="FF38" s="260">
        <f>MAX(MIN(IF(AND(PJ37=1,NR38&lt;0),-1,1)*(DN38-$C$15)/($C$14-$C$15)*$C$12-$C$33*LZ38/AZ$6 -  PJ37*$C$33,EJ37),MAX(FF$8:FF37)*-1)</f>
        <v>0.14640231590514852</v>
      </c>
      <c r="FG38" s="260">
        <f>MAX(MIN(IF(AND(PK37=1,NS38&lt;0),-1,1)*(DO38-$C$15)/($C$14-$C$15)*$C$12-$C$33*MA38/BA$6 -  PK37*$C$33,EK37),MAX(FG$8:FG37)*-1)</f>
        <v>0.17930097344209123</v>
      </c>
      <c r="FH38" s="260">
        <f>MAX(MIN(IF(AND(PL37=1,NT38&lt;0),-1,1)*(DP38-$C$15)/($C$14-$C$15)*$C$12-$C$33*MB38/BB$6 -  PL37*$C$33,EL37),MAX(FH$8:FH37)*-1)</f>
        <v>0.14964553011113862</v>
      </c>
      <c r="FI38" s="260">
        <f>MAX(MIN(IF(AND(PM37=1,NU38&lt;0),-1,1)*(DQ38-$C$15)/($C$14-$C$15)*$C$12-$C$33*MC38/BC$6 -  PM37*$C$33,EM37),MAX(FI$8:FI37)*-1)</f>
        <v>7.1446380873416537E-2</v>
      </c>
      <c r="FJ38" s="260">
        <f>MAX(MIN(IF(AND(PN37=1,NV38&lt;0),-1,1)*(DR38-$C$15)/($C$14-$C$15)*$C$12-$C$33*MD38/BD$6 -  PN37*$C$33,EN37),MAX(FJ$8:FJ37)*-1)</f>
        <v>4.7117762023115795E-2</v>
      </c>
      <c r="FK38" s="260">
        <f>MAX(MIN(IF(AND(PO37=1,NW38&lt;0),-1,1)*(DS38-$C$15)/($C$14-$C$15)*$C$12-$C$33*ME38/BE$6 -  PO37*$C$33,EO37),MAX(FK$8:FK37)*-1)</f>
        <v>3.6481316058541824E-2</v>
      </c>
      <c r="FL38" s="260">
        <f>MAX(MIN(IF(AND(PP37=1,NX38&lt;0),-1,1)*(DT38-$C$15)/($C$14-$C$15)*$C$12-$C$33*MF38/BF$6 -  PP37*$C$33,EP37),MAX(FL$8:FL37)*-1)</f>
        <v>3.6836233113422823E-2</v>
      </c>
      <c r="FM38" s="260">
        <f>MAX(MIN(IF(AND(PQ37=1,NY38&lt;0),-1,1)*(DU38-$C$15)/($C$14-$C$15)*$C$12-$C$33*MG38/BG$6 -  PQ37*$C$33,EQ37),MAX(FM$8:FM37)*-1)</f>
        <v>3.6799735221531349E-2</v>
      </c>
      <c r="FN38" s="260">
        <f>MAX(MIN(IF(AND(PR37=1,NZ38&lt;0),-1,1)*(DV38-$C$15)/($C$14-$C$15)*$C$12-$C$33*MH38/BH$6 -  PR37*$C$33,ER37),MAX(FN$8:FN37)*-1)</f>
        <v>3.6797226611797629E-2</v>
      </c>
      <c r="FO38" s="260">
        <f>MAX(MIN(IF(AND(PS37=1,OA38&lt;0),-1,1)*(DW38-$C$15)/($C$14-$C$15)*$C$12-$C$33*MI38/BI$6 -  PS37*$C$33,ES37),MAX(FO$8:FO37)*-1)</f>
        <v>3.6798546418706668E-2</v>
      </c>
      <c r="FP38" s="61">
        <f t="shared" si="117"/>
        <v>1.2000000000000004</v>
      </c>
      <c r="FQ38" s="261">
        <f>IF(AND(KS38=1,OY38=1),0,MIN((ABS(($C$14-$C$15)*EU38/$C$12/$C$25)+$C$15)/$C$25,DC38))</f>
        <v>6.648450329481328</v>
      </c>
      <c r="FR38" s="261">
        <f>IF(AND(KT38=1,OZ38=1),0,MIN((ABS(($C$14-$C$15)*EV38/$C$12/$C$25)+$C$15)/$C$25,DD38))</f>
        <v>50</v>
      </c>
      <c r="FS38" s="261">
        <f>IF(AND(KU38=1,PA38=1),0,MIN((ABS(($C$14-$C$15)*EW38/$C$12/$C$25)+$C$15)/$C$25,DE38))</f>
        <v>50</v>
      </c>
      <c r="FT38" s="261">
        <f>IF(AND(KV38=1,PB38=1),0,MIN((ABS(($C$14-$C$15)*EX38/$C$12/$C$25)+$C$15)/$C$25,DF38))</f>
        <v>50</v>
      </c>
      <c r="FU38" s="261">
        <f>IF(AND(KW38=1,PC38=1),0,MIN((ABS(($C$14-$C$15)*EY38/$C$12/$C$25)+$C$15)/$C$25,DG38))</f>
        <v>31.312628506490793</v>
      </c>
      <c r="FV38" s="261">
        <f>IF(AND(KX38=1,PD38=1),0,MIN((ABS(($C$14-$C$15)*EZ38/$C$12/$C$25)+$C$15)/$C$25,DH38))</f>
        <v>14.349853229576089</v>
      </c>
      <c r="FW38" s="261">
        <f>IF(AND(KY38=1,PE38=1),0,MIN((ABS(($C$14-$C$15)*FA38/$C$12/$C$25)+$C$15)/$C$25,DI38))</f>
        <v>6.4654869089375833</v>
      </c>
      <c r="FX38" s="261">
        <f>IF(AND(KZ38=1,PF38=1),0,MIN((ABS(($C$14-$C$15)*FB38/$C$12/$C$25)+$C$15)/$C$25,DJ38))</f>
        <v>4.2370863830422643</v>
      </c>
      <c r="FY38" s="261">
        <f>IF(AND(LA38=1,PG38=1),0,MIN((ABS(($C$14-$C$15)*FC38/$C$12/$C$25)+$C$15)/$C$25,DK38))</f>
        <v>3.6252868291319462</v>
      </c>
      <c r="FZ38" s="261">
        <f>IF(AND(LB38=1,PH38=1),0,MIN((ABS(($C$14-$C$15)*FD38/$C$12/$C$25)+$C$15)/$C$25,DL38))</f>
        <v>3.5009933384003808</v>
      </c>
      <c r="GA38" s="261">
        <f>IF(AND(LC38=1,PI38=1),0,MIN((ABS(($C$14-$C$15)*FE38/$C$12/$C$25)+$C$15)/$C$25,DM38))</f>
        <v>3.4822487383280327</v>
      </c>
      <c r="GB38" s="261">
        <f>IF(AND(LD38=1,PJ38=1),0,MIN((ABS(($C$14-$C$15)*FF38/$C$12/$C$25)+$C$15)/$C$25,DN38))</f>
        <v>16.195032893253604</v>
      </c>
      <c r="GC38" s="261">
        <f>IF(AND(LE38=1,PK38=1),0,MIN((ABS(($C$14-$C$15)*FG38/$C$12/$C$25)+$C$15)/$C$25,DO38))</f>
        <v>19.052264458213639</v>
      </c>
      <c r="GD38" s="261">
        <f>IF(AND(LF38=1,PL38=1),0,MIN((ABS(($C$14-$C$15)*FH38/$C$12/$C$25)+$C$15)/$C$25,DP38))</f>
        <v>16.476704386714268</v>
      </c>
      <c r="GE38" s="261">
        <f>IF(AND(LG38=1,PM38=1),0,MIN((ABS(($C$14-$C$15)*FI38/$C$12/$C$25)+$C$15)/$C$25,DQ38))</f>
        <v>9.6851483086541847</v>
      </c>
      <c r="GF38" s="261">
        <f>IF(AND(LH38=1,PN38=1),0,MIN((ABS(($C$14-$C$15)*FJ38/$C$12/$C$25)+$C$15)/$C$25,DR38))</f>
        <v>7.5722202162873806</v>
      </c>
      <c r="GG38" s="261">
        <f>IF(AND(LI38=1,PO38=1),0,MIN((ABS(($C$14-$C$15)*FK38/$C$12/$C$25)+$C$15)/$C$25,DS38))</f>
        <v>6.648450329481328</v>
      </c>
      <c r="GH38" s="261">
        <f>IF(AND(LJ38=1,PP38=1),0,MIN((ABS(($C$14-$C$15)*FL38/$C$12/$C$25)+$C$15)/$C$25,DT38))</f>
        <v>6.6792746940016716</v>
      </c>
      <c r="GI38" s="261">
        <f>IF(AND(LK38=1,PQ38=1),0,MIN((ABS(($C$14-$C$15)*FM38/$C$12/$C$25)+$C$15)/$C$25,DU38))</f>
        <v>6.6761048707756103</v>
      </c>
      <c r="GJ38" s="261">
        <f>IF(AND(LL38=1,PR38=1),0,MIN((ABS(($C$14-$C$15)*FN38/$C$12/$C$25)+$C$15)/$C$25,DV38))</f>
        <v>6.6758869993044945</v>
      </c>
      <c r="GK38" s="261">
        <f>IF(AND(LM38=1,PS38=1),0,MIN((ABS(($C$14-$C$15)*FO38/$C$12/$C$25)+$C$15)/$C$25,DW38))</f>
        <v>6.6760016238588822</v>
      </c>
      <c r="GL38" s="61">
        <f t="shared" si="118"/>
        <v>1.2000000000000004</v>
      </c>
      <c r="GM38" s="57">
        <f>IF(AND(KS37=1,OY37=1),0,EU38*$C$26/S$6/$C$24/$C$23*3.39*$C$25)</f>
        <v>0.84721865638893368</v>
      </c>
      <c r="GN38" s="57">
        <f>IF(AND(KT37=1,OZ37=1),0,EV38*$C$26/T$6/$C$24/$C$23*3.39*$C$25)</f>
        <v>5.2343169267939453</v>
      </c>
      <c r="GO38" s="57">
        <f>IF(AND(KU37=1,PA37=1),0,EW38*$C$26/U$6/$C$24/$C$23*3.39*$C$25)</f>
        <v>7.1621695767989904</v>
      </c>
      <c r="GP38" s="57">
        <f>IF(AND(KV37=1,PB37=1),0,EX38*$C$26/V$6/$C$24/$C$23*3.39*$C$25)</f>
        <v>8.2886475243870485</v>
      </c>
      <c r="GQ38" s="57">
        <f>IF(AND(KW37=1,PC37=1),0,EY38*$C$26/W$6/$C$24/$C$23*3.39*$C$25)</f>
        <v>5.3254252217284774</v>
      </c>
      <c r="GR38" s="57">
        <f>IF(AND(KX37=1,PD37=1),0,EZ38*$C$26/X$6/$C$24/$C$23*3.39*$C$25)</f>
        <v>2.5017915726650584</v>
      </c>
      <c r="GS38" s="57">
        <f>IF(AND(KY37=1,PE37=1),0,FA38*$C$26/Y$6/$C$24/$C$23*3.39*$C$25)</f>
        <v>0.80302528411056218</v>
      </c>
      <c r="GT38" s="57">
        <f>IF(AND(KZ37=1,PF37=1),0,FB38*$C$26/Z$6/$C$24/$C$23*3.39*$C$25)</f>
        <v>0.23301408034961149</v>
      </c>
      <c r="GU38" s="57">
        <f>IF(AND(LA37=1,PG37=1),0,FC38*$C$26/AA$6/$C$24/$C$23*3.39*$C$25)</f>
        <v>5.0337174186508078E-2</v>
      </c>
      <c r="GV38" s="57">
        <f>IF(AND(LB37=1,PH37=1),0,FD38*$C$26/AB$6/$C$24/$C$23*3.39*$C$25)</f>
        <v>8.066147571893641E-3</v>
      </c>
      <c r="GW38" s="57">
        <f>IF(AND(LC37=1,PI37=1),0,FE38*$C$26/AC$6/$C$24/$C$23*3.39*$C$25)</f>
        <v>9.2577324293676615E-4</v>
      </c>
      <c r="GX38" s="57">
        <f>IF(AND(LD37=1,PJ37=1),0,FF38*$C$26/AD$6/$C$24/$C$23*3.39*$C$25)</f>
        <v>3.3999533672071665</v>
      </c>
      <c r="GY38" s="57">
        <f>IF(AND(LE37=1,PK37=1),0,FG38*$C$26/AE$6/$C$24/$C$23*3.39*$C$25)</f>
        <v>4.1639706628201125</v>
      </c>
      <c r="GZ38" s="57">
        <f>IF(AND(LF37=1,PL37=1),0,FH38*$C$26/AF$6/$C$24/$C$23*3.39*$C$25)</f>
        <v>3.4752716911835035</v>
      </c>
      <c r="HA38" s="57">
        <f>IF(AND(LG37=1,PM37=1),0,FI38*$C$26/AG$6/$C$24/$C$23*3.39*$C$25)</f>
        <v>1.6592248676087757</v>
      </c>
      <c r="HB38" s="57">
        <f>IF(AND(LH37=1,PN37=1),0,FJ38*$C$26/AH$6/$C$24/$C$23*3.39*$C$25)</f>
        <v>1.0942326469039469</v>
      </c>
      <c r="HC38" s="57">
        <f>IF(AND(LI37=1,PO37=1),0,FK38*$C$26/AI$6/$C$24/$C$23*3.39*$C$25)</f>
        <v>0.84721865638893368</v>
      </c>
      <c r="HD38" s="57">
        <f>IF(AND(LJ37=1,PP37=1),0,FL38*$C$26/AJ$6/$C$24/$C$23*3.39*$C$25)</f>
        <v>0.85546102214907438</v>
      </c>
      <c r="HE38" s="57">
        <f>IF(AND(LK37=1,PQ37=1),0,FM38*$C$26/AK$6/$C$24/$C$23*3.39*$C$25)</f>
        <v>0.85461341854618633</v>
      </c>
      <c r="HF38" s="57">
        <f>IF(AND(LL37=1,PR37=1),0,FN38*$C$26/AL$6/$C$24/$C$23*3.39*$C$25)</f>
        <v>0.85455516020472189</v>
      </c>
      <c r="HG38" s="57">
        <f>IF(AND(LM37=1,PS37=1),0,FO38*$C$26/AM$6/$C$24/$C$23*3.39*$C$25)</f>
        <v>0.85458581055281724</v>
      </c>
      <c r="HH38" s="61">
        <f t="shared" si="119"/>
        <v>1.2000000000000004</v>
      </c>
      <c r="HI38" s="57">
        <f t="shared" si="120"/>
        <v>0.84721865638893368</v>
      </c>
      <c r="HJ38" s="57">
        <f t="shared" si="121"/>
        <v>5.2343169267939453</v>
      </c>
      <c r="HK38" s="57">
        <f t="shared" si="122"/>
        <v>7.1621695767989904</v>
      </c>
      <c r="HL38" s="57">
        <f t="shared" si="123"/>
        <v>8.2886475243870485</v>
      </c>
      <c r="HM38" s="57">
        <f t="shared" si="124"/>
        <v>5.3254252217284774</v>
      </c>
      <c r="HN38" s="57">
        <f t="shared" si="125"/>
        <v>2.5017915726650584</v>
      </c>
      <c r="HO38" s="57">
        <f t="shared" si="126"/>
        <v>0.80302528411056218</v>
      </c>
      <c r="HP38" s="57">
        <f t="shared" si="127"/>
        <v>0.23301408034961149</v>
      </c>
      <c r="HQ38" s="57">
        <f t="shared" si="128"/>
        <v>5.0337174186508078E-2</v>
      </c>
      <c r="HR38" s="57">
        <f t="shared" si="129"/>
        <v>8.066147571893641E-3</v>
      </c>
      <c r="HS38" s="57">
        <f t="shared" si="130"/>
        <v>9.2577324293676615E-4</v>
      </c>
      <c r="HT38" s="57">
        <f t="shared" si="131"/>
        <v>3.3999533672071665</v>
      </c>
      <c r="HU38" s="57">
        <f t="shared" si="132"/>
        <v>4.1639706628201125</v>
      </c>
      <c r="HV38" s="57">
        <f t="shared" si="133"/>
        <v>3.4752716911835035</v>
      </c>
      <c r="HW38" s="57">
        <f t="shared" si="134"/>
        <v>1.6592248676087757</v>
      </c>
      <c r="HX38" s="57">
        <f t="shared" si="135"/>
        <v>1.0942326469039469</v>
      </c>
      <c r="HY38" s="57">
        <f t="shared" si="136"/>
        <v>0.84721865638893368</v>
      </c>
      <c r="HZ38" s="57">
        <f t="shared" si="137"/>
        <v>0.85546102214907438</v>
      </c>
      <c r="IA38" s="57">
        <f t="shared" si="138"/>
        <v>0.85461341854618633</v>
      </c>
      <c r="IB38" s="57">
        <f t="shared" si="139"/>
        <v>0.85455516020472189</v>
      </c>
      <c r="IC38" s="57">
        <f t="shared" si="140"/>
        <v>0.85458581055281724</v>
      </c>
      <c r="ID38" s="61">
        <f t="shared" si="141"/>
        <v>1.2000000000000004</v>
      </c>
      <c r="IE38" s="57">
        <f t="shared" si="142"/>
        <v>11.729308095543988</v>
      </c>
      <c r="IF38" s="57">
        <f t="shared" si="143"/>
        <v>8.82</v>
      </c>
      <c r="IG38" s="57">
        <f t="shared" si="144"/>
        <v>8.82</v>
      </c>
      <c r="IH38" s="57">
        <f t="shared" si="145"/>
        <v>8.82</v>
      </c>
      <c r="II38" s="57">
        <f t="shared" si="146"/>
        <v>9.9687289058728989</v>
      </c>
      <c r="IJ38" s="57">
        <f t="shared" si="147"/>
        <v>11.157812299898154</v>
      </c>
      <c r="IK38" s="57">
        <f t="shared" si="148"/>
        <v>11.743399482493757</v>
      </c>
      <c r="IL38" s="57">
        <f t="shared" si="149"/>
        <v>11.918663134701999</v>
      </c>
      <c r="IM38" s="57">
        <f t="shared" si="150"/>
        <v>11.970060481780816</v>
      </c>
      <c r="IN38" s="57">
        <f t="shared" si="151"/>
        <v>11.98128379277118</v>
      </c>
      <c r="IO38" s="57">
        <f t="shared" si="152"/>
        <v>11.983119370408527</v>
      </c>
      <c r="IP38" s="57">
        <f t="shared" si="153"/>
        <v>11.087450823203245</v>
      </c>
      <c r="IQ38" s="57">
        <f t="shared" si="154"/>
        <v>10.886128461731129</v>
      </c>
      <c r="IR38" s="57">
        <f t="shared" si="155"/>
        <v>10.954064943456977</v>
      </c>
      <c r="IS38" s="57">
        <f t="shared" si="156"/>
        <v>11.488778868771298</v>
      </c>
      <c r="IT38" s="57">
        <f t="shared" si="157"/>
        <v>11.655841831626738</v>
      </c>
      <c r="IU38" s="57">
        <f t="shared" si="158"/>
        <v>11.729308095543988</v>
      </c>
      <c r="IV38" s="57">
        <f t="shared" si="159"/>
        <v>11.726852385256434</v>
      </c>
      <c r="IW38" s="57">
        <f t="shared" si="160"/>
        <v>11.727104904521221</v>
      </c>
      <c r="IX38" s="57">
        <f t="shared" si="161"/>
        <v>11.727122261044421</v>
      </c>
      <c r="IY38" s="57">
        <f t="shared" si="162"/>
        <v>11.727113129586632</v>
      </c>
      <c r="IZ38" s="61">
        <f t="shared" si="163"/>
        <v>1.2000000000000004</v>
      </c>
      <c r="JA38" s="261" t="e">
        <f t="shared" si="238"/>
        <v>#N/A</v>
      </c>
      <c r="JB38" s="261">
        <f t="shared" si="239"/>
        <v>6</v>
      </c>
      <c r="JC38" s="261">
        <f t="shared" si="240"/>
        <v>6</v>
      </c>
      <c r="JD38" s="261">
        <f t="shared" si="241"/>
        <v>6</v>
      </c>
      <c r="JE38" s="261" t="e">
        <f t="shared" si="242"/>
        <v>#N/A</v>
      </c>
      <c r="JF38" s="261" t="e">
        <f t="shared" si="243"/>
        <v>#N/A</v>
      </c>
      <c r="JG38" s="261" t="e">
        <f t="shared" si="244"/>
        <v>#N/A</v>
      </c>
      <c r="JH38" s="261" t="e">
        <f t="shared" si="245"/>
        <v>#N/A</v>
      </c>
      <c r="JI38" s="261" t="e">
        <f t="shared" si="246"/>
        <v>#N/A</v>
      </c>
      <c r="JJ38" s="261" t="e">
        <f t="shared" si="247"/>
        <v>#N/A</v>
      </c>
      <c r="JK38" s="261" t="e">
        <f t="shared" si="248"/>
        <v>#N/A</v>
      </c>
      <c r="JL38" s="261">
        <f t="shared" si="249"/>
        <v>6</v>
      </c>
      <c r="JM38" s="261" t="e">
        <f t="shared" si="250"/>
        <v>#N/A</v>
      </c>
      <c r="JN38" s="261" t="e">
        <f t="shared" si="251"/>
        <v>#N/A</v>
      </c>
      <c r="JO38" s="261" t="e">
        <f t="shared" si="252"/>
        <v>#N/A</v>
      </c>
      <c r="JP38" s="261" t="e">
        <f t="shared" si="253"/>
        <v>#N/A</v>
      </c>
      <c r="JQ38" s="261" t="e">
        <f t="shared" si="254"/>
        <v>#N/A</v>
      </c>
      <c r="JR38" s="261" t="e">
        <f t="shared" si="255"/>
        <v>#N/A</v>
      </c>
      <c r="JS38" s="261" t="e">
        <f t="shared" si="256"/>
        <v>#N/A</v>
      </c>
      <c r="JT38" s="261" t="e">
        <f t="shared" si="257"/>
        <v>#N/A</v>
      </c>
      <c r="JU38" s="261" t="e">
        <f t="shared" si="258"/>
        <v>#N/A</v>
      </c>
      <c r="JV38" s="61">
        <f t="shared" si="165"/>
        <v>1.2000000000000004</v>
      </c>
      <c r="JW38" s="46">
        <f>IF(HI38&lt;=$C$42,1,0)</f>
        <v>0</v>
      </c>
      <c r="JX38" s="46">
        <f>IF(HJ38&lt;=$C$42,1,0)</f>
        <v>0</v>
      </c>
      <c r="JY38" s="46">
        <f>IF(HK38&lt;=$C$42,1,0)</f>
        <v>0</v>
      </c>
      <c r="JZ38" s="46">
        <f>IF(HL38&lt;=$C$42,1,0)</f>
        <v>0</v>
      </c>
      <c r="KA38" s="46">
        <f>IF(HM38&lt;=$C$42,1,0)</f>
        <v>0</v>
      </c>
      <c r="KB38" s="46">
        <f>IF(HN38&lt;=$C$42,1,0)</f>
        <v>0</v>
      </c>
      <c r="KC38" s="46">
        <f>IF(HO38&lt;=$C$42,1,0)</f>
        <v>0</v>
      </c>
      <c r="KD38" s="46">
        <f>IF(HP38&lt;=$C$42,1,0)</f>
        <v>0</v>
      </c>
      <c r="KE38" s="46">
        <f>IF(HQ38&lt;=$C$42,1,0)</f>
        <v>1</v>
      </c>
      <c r="KF38" s="46">
        <f>IF(HR38&lt;=$C$42,1,0)</f>
        <v>1</v>
      </c>
      <c r="KG38" s="46">
        <f>IF(HS38&lt;=$C$42,1,0)</f>
        <v>1</v>
      </c>
      <c r="KH38" s="46">
        <f>IF(HT38&lt;=$C$42,1,0)</f>
        <v>0</v>
      </c>
      <c r="KI38" s="46">
        <f>IF(HU38&lt;=$C$42,1,0)</f>
        <v>0</v>
      </c>
      <c r="KJ38" s="46">
        <f>IF(HV38&lt;=$C$42,1,0)</f>
        <v>0</v>
      </c>
      <c r="KK38" s="46">
        <f>IF(HW38&lt;=$C$42,1,0)</f>
        <v>0</v>
      </c>
      <c r="KL38" s="46">
        <f>IF(HX38&lt;=$C$42,1,0)</f>
        <v>0</v>
      </c>
      <c r="KM38" s="46">
        <f>IF(HY38&lt;=$C$42,1,0)</f>
        <v>0</v>
      </c>
      <c r="KN38" s="46">
        <f>IF(HZ38&lt;=$C$42,1,0)</f>
        <v>0</v>
      </c>
      <c r="KO38" s="46">
        <f>IF(IA38&lt;=$C$42,1,0)</f>
        <v>0</v>
      </c>
      <c r="KP38" s="46">
        <f>IF(IB38&lt;=$C$42,1,0)</f>
        <v>0</v>
      </c>
      <c r="KQ38" s="46">
        <f>IF(IC38&lt;=$C$42,1,0)</f>
        <v>0</v>
      </c>
      <c r="KR38" s="61">
        <f t="shared" si="166"/>
        <v>1.2000000000000004</v>
      </c>
      <c r="KS38" s="1">
        <f>IF(OR(KS37=1,AND(OY38=1,LO38&lt;=$C$43)),1,0)</f>
        <v>0</v>
      </c>
      <c r="KT38" s="1">
        <f>IF(OR(KT37=1,AND(OZ38=1,LP38&lt;=$C$43)),1,0)</f>
        <v>0</v>
      </c>
      <c r="KU38" s="1">
        <f>IF(OR(KU37=1,AND(PA38=1,LQ38&lt;=$C$43)),1,0)</f>
        <v>0</v>
      </c>
      <c r="KV38" s="1">
        <f>IF(OR(KV37=1,AND(PB38=1,LR38&lt;=$C$43)),1,0)</f>
        <v>0</v>
      </c>
      <c r="KW38" s="1">
        <f>IF(OR(KW37=1,AND(PC38=1,LS38&lt;=$C$43)),1,0)</f>
        <v>0</v>
      </c>
      <c r="KX38" s="1">
        <f>IF(OR(KX37=1,AND(PD38=1,LT38&lt;=$C$43)),1,0)</f>
        <v>0</v>
      </c>
      <c r="KY38" s="1">
        <f>IF(OR(KY37=1,AND(PE38=1,LU38&lt;=$C$43)),1,0)</f>
        <v>0</v>
      </c>
      <c r="KZ38" s="1">
        <f>IF(OR(KZ37=1,AND(PF38=1,LV38&lt;=$C$43)),1,0)</f>
        <v>0</v>
      </c>
      <c r="LA38" s="1">
        <f>IF(OR(LA37=1,AND(PG38=1,LW38&lt;=$C$43)),1,0)</f>
        <v>0</v>
      </c>
      <c r="LB38" s="1">
        <f>IF(OR(LB37=1,AND(PH38=1,LX38&lt;=$C$43)),1,0)</f>
        <v>0</v>
      </c>
      <c r="LC38" s="1">
        <f>IF(OR(LC37=1,AND(PI38=1,LY38&lt;=$C$43)),1,0)</f>
        <v>0</v>
      </c>
      <c r="LD38" s="1">
        <f>IF(OR(LD37=1,AND(PJ38=1,LZ38&lt;=$C$43)),1,0)</f>
        <v>0</v>
      </c>
      <c r="LE38" s="1">
        <f>IF(OR(LE37=1,AND(PK38=1,MA38&lt;=$C$43)),1,0)</f>
        <v>0</v>
      </c>
      <c r="LF38" s="1">
        <f>IF(OR(LF37=1,AND(PL38=1,MB38&lt;=$C$43)),1,0)</f>
        <v>0</v>
      </c>
      <c r="LG38" s="1">
        <f>IF(OR(LG37=1,AND(PM38=1,MC38&lt;=$C$43)),1,0)</f>
        <v>0</v>
      </c>
      <c r="LH38" s="1">
        <f>IF(OR(LH37=1,AND(PN38=1,MD38&lt;=$C$43)),1,0)</f>
        <v>0</v>
      </c>
      <c r="LI38" s="1">
        <f>IF(OR(LI37=1,AND(PO38=1,ME38&lt;=$C$43)),1,0)</f>
        <v>0</v>
      </c>
      <c r="LJ38" s="1">
        <f>IF(OR(LJ37=1,AND(PP38=1,MF38&lt;=$C$43)),1,0)</f>
        <v>0</v>
      </c>
      <c r="LK38" s="1">
        <f>IF(OR(LK37=1,AND(PQ38=1,MG38&lt;=$C$43)),1,0)</f>
        <v>0</v>
      </c>
      <c r="LL38" s="1">
        <f>IF(OR(LL37=1,AND(PR38=1,MH38&lt;=$C$43)),1,0)</f>
        <v>0</v>
      </c>
      <c r="LM38" s="1">
        <f>IF(OR(LM37=1,AND(PS38=1,MI38&lt;=$C$43)),1,0)</f>
        <v>0</v>
      </c>
      <c r="LN38" s="61">
        <f t="shared" si="167"/>
        <v>1.2000000000000004</v>
      </c>
      <c r="LO38" s="57">
        <f t="shared" si="168"/>
        <v>10.837259233211592</v>
      </c>
      <c r="LP38" s="57">
        <f t="shared" si="169"/>
        <v>6.3283796976417985</v>
      </c>
      <c r="LQ38" s="57">
        <f t="shared" si="170"/>
        <v>9.1489250378345197</v>
      </c>
      <c r="LR38" s="57">
        <f t="shared" si="171"/>
        <v>11.464575708937723</v>
      </c>
      <c r="LS38" s="57">
        <f t="shared" si="172"/>
        <v>12.446456366840932</v>
      </c>
      <c r="LT38" s="57">
        <f t="shared" si="173"/>
        <v>11.945787166673325</v>
      </c>
      <c r="LU38" s="57">
        <f t="shared" si="174"/>
        <v>10.786083436970408</v>
      </c>
      <c r="LV38" s="57">
        <f t="shared" si="175"/>
        <v>9.5593017601947707</v>
      </c>
      <c r="LW38" s="57">
        <f t="shared" si="176"/>
        <v>8.5211567301808113</v>
      </c>
      <c r="LX38" s="57">
        <f t="shared" si="177"/>
        <v>7.6689119840161366</v>
      </c>
      <c r="LY38" s="57">
        <f t="shared" si="178"/>
        <v>6.9680178182125783</v>
      </c>
      <c r="LZ38" s="57">
        <f t="shared" si="179"/>
        <v>7.0231975194288045</v>
      </c>
      <c r="MA38" s="57">
        <f t="shared" si="180"/>
        <v>8.6014086875888047</v>
      </c>
      <c r="MB38" s="57">
        <f t="shared" si="181"/>
        <v>10.109424126213895</v>
      </c>
      <c r="MC38" s="57">
        <f t="shared" si="182"/>
        <v>10.620723090295124</v>
      </c>
      <c r="MD38" s="57">
        <f t="shared" si="183"/>
        <v>10.772105709409937</v>
      </c>
      <c r="ME38" s="57">
        <f t="shared" si="184"/>
        <v>10.837259233211592</v>
      </c>
      <c r="MF38" s="57">
        <f t="shared" si="185"/>
        <v>10.835095178902751</v>
      </c>
      <c r="MG38" s="57">
        <f t="shared" si="186"/>
        <v>10.835317751117483</v>
      </c>
      <c r="MH38" s="57">
        <f t="shared" si="187"/>
        <v>10.835333048907376</v>
      </c>
      <c r="MI38" s="57">
        <f t="shared" si="188"/>
        <v>10.835325000577743</v>
      </c>
      <c r="MJ38" s="61">
        <f t="shared" si="189"/>
        <v>1.2000000000000004</v>
      </c>
      <c r="MK38" s="57" t="e">
        <f t="shared" si="259"/>
        <v>#N/A</v>
      </c>
      <c r="ML38" s="57" t="e">
        <f t="shared" si="260"/>
        <v>#N/A</v>
      </c>
      <c r="MM38" s="57" t="e">
        <f t="shared" si="261"/>
        <v>#N/A</v>
      </c>
      <c r="MN38" s="57" t="e">
        <f t="shared" si="262"/>
        <v>#N/A</v>
      </c>
      <c r="MO38" s="57" t="e">
        <f t="shared" si="263"/>
        <v>#N/A</v>
      </c>
      <c r="MP38" s="57" t="e">
        <f t="shared" si="264"/>
        <v>#N/A</v>
      </c>
      <c r="MQ38" s="57" t="e">
        <f t="shared" si="265"/>
        <v>#N/A</v>
      </c>
      <c r="MR38" s="57" t="e">
        <f t="shared" si="266"/>
        <v>#N/A</v>
      </c>
      <c r="MS38" s="57" t="e">
        <f t="shared" si="267"/>
        <v>#N/A</v>
      </c>
      <c r="MT38" s="57" t="e">
        <f t="shared" si="268"/>
        <v>#N/A</v>
      </c>
      <c r="MU38" s="57" t="e">
        <f t="shared" si="269"/>
        <v>#N/A</v>
      </c>
      <c r="MV38" s="57" t="e">
        <f t="shared" si="270"/>
        <v>#N/A</v>
      </c>
      <c r="MW38" s="57" t="e">
        <f t="shared" si="271"/>
        <v>#N/A</v>
      </c>
      <c r="MX38" s="57" t="e">
        <f t="shared" si="272"/>
        <v>#N/A</v>
      </c>
      <c r="MY38" s="57" t="e">
        <f t="shared" si="273"/>
        <v>#N/A</v>
      </c>
      <c r="MZ38" s="57" t="e">
        <f t="shared" si="274"/>
        <v>#N/A</v>
      </c>
      <c r="NA38" s="57" t="e">
        <f t="shared" si="275"/>
        <v>#N/A</v>
      </c>
      <c r="NB38" s="57" t="e">
        <f t="shared" si="276"/>
        <v>#N/A</v>
      </c>
      <c r="NC38" s="57" t="e">
        <f t="shared" si="277"/>
        <v>#N/A</v>
      </c>
      <c r="ND38" s="57" t="e">
        <f t="shared" si="278"/>
        <v>#N/A</v>
      </c>
      <c r="NE38" s="57" t="e">
        <f t="shared" si="279"/>
        <v>#N/A</v>
      </c>
      <c r="NF38" s="61">
        <f t="shared" si="211"/>
        <v>1.2000000000000004</v>
      </c>
      <c r="NG38" s="261">
        <f>IF(OY37=0,MIN('Drive Train'!$F$35-FQ37*$C$26*'Drive Train'!$F$38,NG37+$C$41)-$C$7,IF(LO37-1&lt;=0,0,IF($C$39=Motors!$C$29,MAX(MAX(NG$8:NG37)*-1,NG37-$C$41),MAX(0,MAX(NG$8:NG37)*-1,NG37-$C$41))))</f>
        <v>11.729308095543988</v>
      </c>
      <c r="NH38" s="261">
        <f>IF(OZ37=0,MIN('Drive Train'!$F$35-FR37*$C$26*'Drive Train'!$F$38,NH37+$C$41)-$C$7,IF(LP37-1&lt;=0,0,IF($C$39=Motors!$C$29,MAX(MAX(NH$8:NH37)*-1,NH37-$C$41),MAX(0,MAX(NH$8:NH37)*-1,NH37-$C$41))))</f>
        <v>8.82</v>
      </c>
      <c r="NI38" s="261">
        <f>IF(PA37=0,MIN('Drive Train'!$F$35-FS37*$C$26*'Drive Train'!$F$38,NI37+$C$41)-$C$7,IF(LQ37-1&lt;=0,0,IF($C$39=Motors!$C$29,MAX(MAX(NI$8:NI37)*-1,NI37-$C$41),MAX(0,MAX(NI$8:NI37)*-1,NI37-$C$41))))</f>
        <v>8.82</v>
      </c>
      <c r="NJ38" s="261">
        <f>IF(PB37=0,MIN('Drive Train'!$F$35-FT37*$C$26*'Drive Train'!$F$38,NJ37+$C$41)-$C$7,IF(LR37-1&lt;=0,0,IF($C$39=Motors!$C$29,MAX(MAX(NJ$8:NJ37)*-1,NJ37-$C$41),MAX(0,MAX(NJ$8:NJ37)*-1,NJ37-$C$41))))</f>
        <v>8.82</v>
      </c>
      <c r="NK38" s="261">
        <f>IF(PC37=0,MIN('Drive Train'!$F$35-FU37*$C$26*'Drive Train'!$F$38,NK37+$C$41)-$C$7,IF(LS37-1&lt;=0,0,IF($C$39=Motors!$C$29,MAX(MAX(NK$8:NK37)*-1,NK37-$C$41),MAX(0,MAX(NK$8:NK37)*-1,NK37-$C$41))))</f>
        <v>9.9687289058728989</v>
      </c>
      <c r="NL38" s="261">
        <f>IF(PD37=0,MIN('Drive Train'!$F$35-FV37*$C$26*'Drive Train'!$F$38,NL37+$C$41)-$C$7,IF(LT37-1&lt;=0,0,IF($C$39=Motors!$C$29,MAX(MAX(NL$8:NL37)*-1,NL37-$C$41),MAX(0,MAX(NL$8:NL37)*-1,NL37-$C$41))))</f>
        <v>11.157812299898154</v>
      </c>
      <c r="NM38" s="261">
        <f>IF(PE37=0,MIN('Drive Train'!$F$35-FW37*$C$26*'Drive Train'!$F$38,NM37+$C$41)-$C$7,IF(LU37-1&lt;=0,0,IF($C$39=Motors!$C$29,MAX(MAX(NM$8:NM37)*-1,NM37-$C$41),MAX(0,MAX(NM$8:NM37)*-1,NM37-$C$41))))</f>
        <v>11.743399482493757</v>
      </c>
      <c r="NN38" s="261">
        <f>IF(PF37=0,MIN('Drive Train'!$F$35-FX37*$C$26*'Drive Train'!$F$38,NN37+$C$41)-$C$7,IF(LV37-1&lt;=0,0,IF($C$39=Motors!$C$29,MAX(MAX(NN$8:NN37)*-1,NN37-$C$41),MAX(0,MAX(NN$8:NN37)*-1,NN37-$C$41))))</f>
        <v>11.918663134701999</v>
      </c>
      <c r="NO38" s="261">
        <f>IF(PG37=0,MIN('Drive Train'!$F$35-FY37*$C$26*'Drive Train'!$F$38,NO37+$C$41)-$C$7,IF(LW37-1&lt;=0,0,IF($C$39=Motors!$C$29,MAX(MAX(NO$8:NO37)*-1,NO37-$C$41),MAX(0,MAX(NO$8:NO37)*-1,NO37-$C$41))))</f>
        <v>11.970060481780816</v>
      </c>
      <c r="NP38" s="261">
        <f>IF(PH37=0,MIN('Drive Train'!$F$35-FZ37*$C$26*'Drive Train'!$F$38,NP37+$C$41)-$C$7,IF(LX37-1&lt;=0,0,IF($C$39=Motors!$C$29,MAX(MAX(NP$8:NP37)*-1,NP37-$C$41),MAX(0,MAX(NP$8:NP37)*-1,NP37-$C$41))))</f>
        <v>11.98128379277118</v>
      </c>
      <c r="NQ38" s="261">
        <f>IF(PI37=0,MIN('Drive Train'!$F$35-GA37*$C$26*'Drive Train'!$F$38,NQ37+$C$41)-$C$7,IF(LY37-1&lt;=0,0,IF($C$39=Motors!$C$29,MAX(MAX(NQ$8:NQ37)*-1,NQ37-$C$41),MAX(0,MAX(NQ$8:NQ37)*-1,NQ37-$C$41))))</f>
        <v>11.983119370408527</v>
      </c>
      <c r="NR38" s="261">
        <f>IF(PJ37=0,MIN('Drive Train'!$F$35-GB37*$C$26*'Drive Train'!$F$38,NR37+$C$41)-$C$7,IF(LZ37-1&lt;=0,0,IF($C$39=Motors!$C$29,MAX(MAX(NR$8:NR37)*-1,NR37-$C$41),MAX(0,MAX(NR$8:NR37)*-1,NR37-$C$41))))</f>
        <v>11.087450823203245</v>
      </c>
      <c r="NS38" s="261">
        <f>IF(PK37=0,MIN('Drive Train'!$F$35-GC37*$C$26*'Drive Train'!$F$38,NS37+$C$41)-$C$7,IF(MA37-1&lt;=0,0,IF($C$39=Motors!$C$29,MAX(MAX(NS$8:NS37)*-1,NS37-$C$41),MAX(0,MAX(NS$8:NS37)*-1,NS37-$C$41))))</f>
        <v>10.886128461731129</v>
      </c>
      <c r="NT38" s="261">
        <f>IF(PL37=0,MIN('Drive Train'!$F$35-GD37*$C$26*'Drive Train'!$F$38,NT37+$C$41)-$C$7,IF(MB37-1&lt;=0,0,IF($C$39=Motors!$C$29,MAX(MAX(NT$8:NT37)*-1,NT37-$C$41),MAX(0,MAX(NT$8:NT37)*-1,NT37-$C$41))))</f>
        <v>10.954064943456977</v>
      </c>
      <c r="NU38" s="261">
        <f>IF(PM37=0,MIN('Drive Train'!$F$35-GE37*$C$26*'Drive Train'!$F$38,NU37+$C$41)-$C$7,IF(MC37-1&lt;=0,0,IF($C$39=Motors!$C$29,MAX(MAX(NU$8:NU37)*-1,NU37-$C$41),MAX(0,MAX(NU$8:NU37)*-1,NU37-$C$41))))</f>
        <v>11.488778868771298</v>
      </c>
      <c r="NV38" s="261">
        <f>IF(PN37=0,MIN('Drive Train'!$F$35-GF37*$C$26*'Drive Train'!$F$38,NV37+$C$41)-$C$7,IF(MD37-1&lt;=0,0,IF($C$39=Motors!$C$29,MAX(MAX(NV$8:NV37)*-1,NV37-$C$41),MAX(0,MAX(NV$8:NV37)*-1,NV37-$C$41))))</f>
        <v>11.655841831626738</v>
      </c>
      <c r="NW38" s="261">
        <f>IF(PO37=0,MIN('Drive Train'!$F$35-GG37*$C$26*'Drive Train'!$F$38,NW37+$C$41)-$C$7,IF(ME37-1&lt;=0,0,IF($C$39=Motors!$C$29,MAX(MAX(NW$8:NW37)*-1,NW37-$C$41),MAX(0,MAX(NW$8:NW37)*-1,NW37-$C$41))))</f>
        <v>11.729308095543988</v>
      </c>
      <c r="NX38" s="261">
        <f>IF(PP37=0,MIN('Drive Train'!$F$35-GH37*$C$26*'Drive Train'!$F$38,NX37+$C$41)-$C$7,IF(MF37-1&lt;=0,0,IF($C$39=Motors!$C$29,MAX(MAX(NX$8:NX37)*-1,NX37-$C$41),MAX(0,MAX(NX$8:NX37)*-1,NX37-$C$41))))</f>
        <v>11.726852385256434</v>
      </c>
      <c r="NY38" s="261">
        <f>IF(PQ37=0,MIN('Drive Train'!$F$35-GI37*$C$26*'Drive Train'!$F$38,NY37+$C$41)-$C$7,IF(MG37-1&lt;=0,0,IF($C$39=Motors!$C$29,MAX(MAX(NY$8:NY37)*-1,NY37-$C$41),MAX(0,MAX(NY$8:NY37)*-1,NY37-$C$41))))</f>
        <v>11.727104904521221</v>
      </c>
      <c r="NZ38" s="261">
        <f>IF(PR37=0,MIN('Drive Train'!$F$35-GJ37*$C$26*'Drive Train'!$F$38,NZ37+$C$41)-$C$7,IF(MH37-1&lt;=0,0,IF($C$39=Motors!$C$29,MAX(MAX(NZ$8:NZ37)*-1,NZ37-$C$41),MAX(0,MAX(NZ$8:NZ37)*-1,NZ37-$C$41))))</f>
        <v>11.727122261044421</v>
      </c>
      <c r="OA38" s="261">
        <f>IF(PS37=0,MIN('Drive Train'!$F$35-GK37*$C$26*'Drive Train'!$F$38,OA37+$C$41)-$C$7,IF(MI37-1&lt;=0,0,IF($C$39=Motors!$C$29,MAX(MAX(OA$8:OA37)*-1,OA37-$C$41),MAX(0,MAX(OA$8:OA37)*-1,OA37-$C$41))))</f>
        <v>11.727113129586632</v>
      </c>
      <c r="OB38" s="61">
        <f t="shared" si="212"/>
        <v>1.2000000000000004</v>
      </c>
      <c r="OC38" s="261">
        <f>'Drive Train'!$F$35-FQ38*$C$26*'Drive Train'!$F$38</f>
        <v>11.947905377595269</v>
      </c>
      <c r="OD38" s="261">
        <f>'Drive Train'!$F$35-FR38*$C$26*'Drive Train'!$F$38</f>
        <v>9</v>
      </c>
      <c r="OE38" s="261">
        <f>'Drive Train'!$F$35-FS38*$C$26*'Drive Train'!$F$38</f>
        <v>9</v>
      </c>
      <c r="OF38" s="261">
        <f>'Drive Train'!$F$35-FT38*$C$26*'Drive Train'!$F$38</f>
        <v>9</v>
      </c>
      <c r="OG38" s="261">
        <f>'Drive Train'!$F$35-FU38*$C$26*'Drive Train'!$F$38</f>
        <v>10.270741261558626</v>
      </c>
      <c r="OH38" s="261">
        <f>'Drive Train'!$F$35-FV38*$C$26*'Drive Train'!$F$38</f>
        <v>11.424209980388826</v>
      </c>
      <c r="OI38" s="261">
        <f>'Drive Train'!$F$35-FW38*$C$26*'Drive Train'!$F$38</f>
        <v>11.960346890192245</v>
      </c>
      <c r="OJ38" s="261">
        <f>'Drive Train'!$F$35-FX38*$C$26*'Drive Train'!$F$38</f>
        <v>12.111878125953126</v>
      </c>
      <c r="OK38" s="261">
        <f>'Drive Train'!$F$35-FY38*$C$26*'Drive Train'!$F$38</f>
        <v>12.153480495619029</v>
      </c>
      <c r="OL38" s="261">
        <f>'Drive Train'!$F$35-FZ38*$C$26*'Drive Train'!$F$38</f>
        <v>12.161932452988774</v>
      </c>
      <c r="OM38" s="261">
        <f>'Drive Train'!$F$35-GA38*$C$26*'Drive Train'!$F$38</f>
        <v>12.163207085793694</v>
      </c>
      <c r="ON38" s="261">
        <f>'Drive Train'!$F$35-GB38*$C$26*'Drive Train'!$F$38</f>
        <v>11.298737763258755</v>
      </c>
      <c r="OO38" s="261">
        <f>'Drive Train'!$F$35-GC38*$C$26*'Drive Train'!$F$38</f>
        <v>11.104446016841473</v>
      </c>
      <c r="OP38" s="261">
        <f>'Drive Train'!$F$35-GD38*$C$26*'Drive Train'!$F$38</f>
        <v>11.27958410170343</v>
      </c>
      <c r="OQ38" s="261">
        <f>'Drive Train'!$F$35-GE38*$C$26*'Drive Train'!$F$38</f>
        <v>11.741409915011516</v>
      </c>
      <c r="OR38" s="261">
        <f>'Drive Train'!$F$35-GF38*$C$26*'Drive Train'!$F$38</f>
        <v>11.885089025292459</v>
      </c>
      <c r="OS38" s="261">
        <f>'Drive Train'!$F$35-GG38*$C$26*'Drive Train'!$F$38</f>
        <v>11.947905377595269</v>
      </c>
      <c r="OT38" s="261">
        <f>'Drive Train'!$F$35-GH38*$C$26*'Drive Train'!$F$38</f>
        <v>11.945809320807887</v>
      </c>
      <c r="OU38" s="261">
        <f>'Drive Train'!$F$35-GI38*$C$26*'Drive Train'!$F$38</f>
        <v>11.946024868787259</v>
      </c>
      <c r="OV38" s="261">
        <f>'Drive Train'!$F$35-GJ38*$C$26*'Drive Train'!$F$38</f>
        <v>11.946039684047294</v>
      </c>
      <c r="OW38" s="261">
        <f>'Drive Train'!$F$35-GK38*$C$26*'Drive Train'!$F$38</f>
        <v>11.946031889577597</v>
      </c>
      <c r="OX38" s="61">
        <f t="shared" si="213"/>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8">
        <f t="shared" si="214"/>
        <v>1.2000000000000004</v>
      </c>
      <c r="PU38" s="57">
        <f t="shared" si="215"/>
        <v>9.2379191696904552</v>
      </c>
      <c r="PV38" s="57">
        <f t="shared" si="216"/>
        <v>3.9763583713102992</v>
      </c>
      <c r="PW38" s="57">
        <f t="shared" si="217"/>
        <v>5.8402128502858295</v>
      </c>
      <c r="PX38" s="57">
        <f t="shared" si="218"/>
        <v>7.4807812990398892</v>
      </c>
      <c r="PY38" s="57">
        <f t="shared" si="219"/>
        <v>8.7117883713015907</v>
      </c>
      <c r="PZ38" s="57">
        <f t="shared" si="220"/>
        <v>9.2531652480480879</v>
      </c>
      <c r="QA38" s="57">
        <f t="shared" si="221"/>
        <v>9.2291805182301196</v>
      </c>
      <c r="QB38" s="57">
        <f t="shared" si="222"/>
        <v>8.5907553213803709</v>
      </c>
      <c r="QC38" s="57">
        <f t="shared" si="223"/>
        <v>7.9956853758215543</v>
      </c>
      <c r="QD38" s="57">
        <f t="shared" si="224"/>
        <v>7.442322325478945</v>
      </c>
      <c r="QE38" s="57">
        <f t="shared" si="225"/>
        <v>6.9433260217527755</v>
      </c>
      <c r="QF38" s="57">
        <f t="shared" si="226"/>
        <v>5.0440338858731577</v>
      </c>
      <c r="QG38" s="57">
        <f t="shared" si="227"/>
        <v>6.177499175613427</v>
      </c>
      <c r="QH38" s="57">
        <f t="shared" si="228"/>
        <v>7.3044768184265827</v>
      </c>
      <c r="QI38" s="57">
        <f t="shared" si="229"/>
        <v>8.2093652754261619</v>
      </c>
      <c r="QJ38" s="57">
        <f t="shared" si="230"/>
        <v>8.8189846166599679</v>
      </c>
      <c r="QK38" s="57">
        <f t="shared" si="231"/>
        <v>9.2379191696904552</v>
      </c>
      <c r="QL38" s="57">
        <f t="shared" si="232"/>
        <v>9.206536237436449</v>
      </c>
      <c r="QM38" s="57">
        <f t="shared" si="233"/>
        <v>9.2075941724624517</v>
      </c>
      <c r="QN38" s="57">
        <f t="shared" si="234"/>
        <v>9.2076668940136965</v>
      </c>
      <c r="QO38" s="57">
        <f t="shared" si="235"/>
        <v>9.207628634309124</v>
      </c>
      <c r="QP38" s="61">
        <f t="shared" si="236"/>
        <v>1.2000000000000004</v>
      </c>
      <c r="QQ38" s="57">
        <f>MIN(FQ38,$C$16)*$C$17*1000/60/60/$C$25</f>
        <v>9.3500032887953458E-2</v>
      </c>
      <c r="QR38" s="57">
        <f>MIN(FR38,$C$16)*$C$17*1000/60/60/$C$25</f>
        <v>0.70317162838191627</v>
      </c>
      <c r="QS38" s="57">
        <f>MIN(FS38,$C$16)*$C$17*1000/60/60/$C$25</f>
        <v>0.70317162838191627</v>
      </c>
      <c r="QT38" s="57">
        <f>MIN(FT38,$C$16)*$C$17*1000/60/60/$C$25</f>
        <v>0.70317162838191627</v>
      </c>
      <c r="QU38" s="57">
        <f>MIN(FU38,$C$16)*$C$17*1000/60/60/$C$25</f>
        <v>0.44036303951654276</v>
      </c>
      <c r="QV38" s="57">
        <f>MIN(FV38,$C$16)*$C$17*1000/60/60/$C$25</f>
        <v>0.20180819324965035</v>
      </c>
      <c r="QW38" s="57">
        <f>MIN(FW38,$C$16)*$C$17*1000/60/60/$C$25</f>
        <v>9.0926939160792045E-2</v>
      </c>
      <c r="QX38" s="57">
        <f>MIN(FX38,$C$16)*$C$17*1000/60/60/$C$25</f>
        <v>5.9587978631173454E-2</v>
      </c>
      <c r="QY38" s="57">
        <f>MIN(FY38,$C$16)*$C$17*1000/60/60/$C$25</f>
        <v>5.0983976859844474E-2</v>
      </c>
      <c r="QZ38" s="57">
        <f>MIN(FZ38,$C$16)*$C$17*1000/60/60/$C$25</f>
        <v>4.9235983734344735E-2</v>
      </c>
      <c r="RA38" s="57">
        <f>MIN(GA38,$C$16)*$C$17*1000/60/60/$C$25</f>
        <v>4.8972370315219921E-2</v>
      </c>
      <c r="RB38" s="57">
        <f>MIN(GB38,$C$16)*$C$17*1000/60/60/$C$25</f>
        <v>0.22775775302495671</v>
      </c>
      <c r="RC38" s="57">
        <f>MIN(GC38,$C$16)*$C$17*1000/60/60/$C$25</f>
        <v>0.26794023646889981</v>
      </c>
      <c r="RD38" s="57">
        <f>MIN(GD38,$C$16)*$C$17*1000/60/60/$C$25</f>
        <v>0.23171902107946662</v>
      </c>
      <c r="RE38" s="57">
        <f>MIN(GE38,$C$16)*$C$17*1000/60/60/$C$25</f>
        <v>0.13620643014633449</v>
      </c>
      <c r="RF38" s="57">
        <f>MIN(GF38,$C$16)*$C$17*1000/60/60/$C$25</f>
        <v>0.10649140839906528</v>
      </c>
      <c r="RG38" s="57">
        <f>MIN(GG38,$C$16)*$C$17*1000/60/60/$C$25</f>
        <v>9.3500032887953458E-2</v>
      </c>
      <c r="RH38" s="57">
        <f>MIN(GH38,$C$16)*$C$17*1000/60/60/$C$25</f>
        <v>9.3933529259825607E-2</v>
      </c>
      <c r="RI38" s="57">
        <f>MIN(GI38,$C$16)*$C$17*1000/60/60/$C$25</f>
        <v>9.3888950664634568E-2</v>
      </c>
      <c r="RJ38" s="57">
        <f>MIN(GJ38,$C$16)*$C$17*1000/60/60/$C$25</f>
        <v>9.3885886643892122E-2</v>
      </c>
      <c r="RK38" s="57">
        <f>MIN(GK38,$C$16)*$C$17*1000/60/60/$C$25</f>
        <v>9.388749865858334E-2</v>
      </c>
      <c r="RL38" s="148">
        <f t="shared" si="237"/>
        <v>1.2000000000000004</v>
      </c>
    </row>
    <row r="39" spans="1:480" x14ac:dyDescent="0.2">
      <c r="A39" s="20"/>
      <c r="B39" s="3" t="s">
        <v>172</v>
      </c>
      <c r="C39" s="33" t="str">
        <f>'Drive Train'!F32</f>
        <v>Brake</v>
      </c>
      <c r="E39" s="6"/>
      <c r="G39" s="137">
        <f>1/G38</f>
        <v>0.33333333333333331</v>
      </c>
      <c r="I39" s="139">
        <f>(G39-K39)/9</f>
        <v>3.0501089324618733E-2</v>
      </c>
      <c r="K39" s="57">
        <f>1/K38</f>
        <v>5.8823529411764705E-2</v>
      </c>
      <c r="P39" s="137"/>
      <c r="R39" s="63">
        <f t="shared" si="113"/>
        <v>1.2400000000000004</v>
      </c>
      <c r="S39" s="2">
        <f>NG39/'Drive Train'!$F$35</f>
        <v>0.94902462722542491</v>
      </c>
      <c r="T39" s="2">
        <f>NH39/'Drive Train'!$F$35</f>
        <v>0.71129032258064517</v>
      </c>
      <c r="U39" s="2">
        <f>NI39/'Drive Train'!$F$35</f>
        <v>0.71129032258064517</v>
      </c>
      <c r="V39" s="2">
        <f>NJ39/'Drive Train'!$F$35</f>
        <v>0.71129032258064517</v>
      </c>
      <c r="W39" s="2">
        <f>NK39/'Drive Train'!$F$35</f>
        <v>0.81376945657730859</v>
      </c>
      <c r="X39" s="2">
        <f>NL39/'Drive Train'!$F$35</f>
        <v>0.90679112745071178</v>
      </c>
      <c r="Y39" s="2">
        <f>NM39/'Drive Train'!$F$35</f>
        <v>0.95002797501550362</v>
      </c>
      <c r="Z39" s="2">
        <f>NN39/'Drive Train'!$F$35</f>
        <v>0.96224823596396181</v>
      </c>
      <c r="AA39" s="2">
        <f>NO39/'Drive Train'!$F$35</f>
        <v>0.96560326577572808</v>
      </c>
      <c r="AB39" s="2">
        <f>NP39/'Drive Train'!$F$35</f>
        <v>0.96628487524103013</v>
      </c>
      <c r="AC39" s="2">
        <f>NQ39/'Drive Train'!$F$35</f>
        <v>0.96638766820916888</v>
      </c>
      <c r="AD39" s="2">
        <f>NR39/'Drive Train'!$F$35</f>
        <v>0.89667240026280282</v>
      </c>
      <c r="AE39" s="2">
        <f>NS39/'Drive Train'!$F$35</f>
        <v>0.88100371103560271</v>
      </c>
      <c r="AF39" s="2">
        <f>NT39/'Drive Train'!$F$35</f>
        <v>0.89512775013737333</v>
      </c>
      <c r="AG39" s="2">
        <f>NU39/'Drive Train'!$F$35</f>
        <v>0.93237176733963845</v>
      </c>
      <c r="AH39" s="2">
        <f>NV39/'Drive Train'!$F$35</f>
        <v>0.94395879236229507</v>
      </c>
      <c r="AI39" s="2">
        <f>NW39/'Drive Train'!$F$35</f>
        <v>0.94902462722542491</v>
      </c>
      <c r="AJ39" s="2">
        <f>NX39/'Drive Train'!$F$35</f>
        <v>0.94885559038773282</v>
      </c>
      <c r="AK39" s="2">
        <f>NY39/'Drive Train'!$F$35</f>
        <v>0.94887297328929499</v>
      </c>
      <c r="AL39" s="2">
        <f>NZ39/'Drive Train'!$F$35</f>
        <v>0.94887416806833014</v>
      </c>
      <c r="AM39" s="2">
        <f>OA39/'Drive Train'!$F$35</f>
        <v>0.94887353948206432</v>
      </c>
      <c r="AN39" s="61">
        <f t="shared" si="114"/>
        <v>1.2400000000000004</v>
      </c>
      <c r="AO39" s="46">
        <f>LO39*12*60/(PI() * 'Drive Train'!$F$15)/S$6*ABS(S39)</f>
        <v>4222.2844391834315</v>
      </c>
      <c r="AP39" s="46">
        <f>LP39*12*60/(PI() * 'Drive Train'!$F$15)/T$6*ABS(T39)</f>
        <v>532.87825093731874</v>
      </c>
      <c r="AQ39" s="46">
        <f>LQ39*12*60/(PI() * 'Drive Train'!$F$15)/U$6*ABS(U39)</f>
        <v>1167.832294719708</v>
      </c>
      <c r="AR39" s="46">
        <f>LR39*12*60/(PI() * 'Drive Train'!$F$15)/V$6*ABS(V39)</f>
        <v>1958.5636707931126</v>
      </c>
      <c r="AS39" s="46">
        <f>LS39*12*60/(PI() * 'Drive Train'!$F$15)/W$6*ABS(W39)</f>
        <v>3016.8587697440894</v>
      </c>
      <c r="AT39" s="46">
        <f>LT39*12*60/(PI() * 'Drive Train'!$F$15)/X$6*ABS(X39)</f>
        <v>3847.7955458952865</v>
      </c>
      <c r="AU39" s="46">
        <f>LU39*12*60/(PI() * 'Drive Train'!$F$15)/Y$6*ABS(Y39)</f>
        <v>4231.0891570673202</v>
      </c>
      <c r="AV39" s="46">
        <f>LV39*12*60/(PI() * 'Drive Train'!$F$15)/Z$6*ABS(Z39)</f>
        <v>4337.5888062257318</v>
      </c>
      <c r="AW39" s="46">
        <f>LW39*12*60/(PI() * 'Drive Train'!$F$15)/AA$6*ABS(AA39)</f>
        <v>4366.1511341159203</v>
      </c>
      <c r="AX39" s="46">
        <f>LX39*12*60/(PI() * 'Drive Train'!$F$15)/AB$6*ABS(AB39)</f>
        <v>4371.8058874991784</v>
      </c>
      <c r="AY39" s="46">
        <f>LY39*12*60/(PI() * 'Drive Train'!$F$15)/AC$6*ABS(AC39)</f>
        <v>4372.6350806939354</v>
      </c>
      <c r="AZ39" s="46">
        <f>LZ39*12*60/(PI() * 'Drive Train'!$F$15)/AD$6*ABS(AD39)</f>
        <v>2627.1969452971625</v>
      </c>
      <c r="BA39" s="46">
        <f>MA39*12*60/(PI() * 'Drive Train'!$F$15)/AE$6*ABS(AE39)</f>
        <v>3161.3404377657312</v>
      </c>
      <c r="BB39" s="46">
        <f>MB39*12*60/(PI() * 'Drive Train'!$F$15)/AF$6*ABS(AF39)</f>
        <v>3754.3708435371955</v>
      </c>
      <c r="BC39" s="46">
        <f>MC39*12*60/(PI() * 'Drive Train'!$F$15)/AG$6*ABS(AG39)</f>
        <v>4077.9628271229376</v>
      </c>
      <c r="BD39" s="46">
        <f>MD39*12*60/(PI() * 'Drive Train'!$F$15)/AH$6*ABS(AH39)</f>
        <v>4178.3930723773792</v>
      </c>
      <c r="BE39" s="46">
        <f>ME39*12*60/(PI() * 'Drive Train'!$F$15)/AI$6*ABS(AI39)</f>
        <v>4222.2844391834315</v>
      </c>
      <c r="BF39" s="46">
        <f>MF39*12*60/(PI() * 'Drive Train'!$F$15)/AJ$6*ABS(AJ39)</f>
        <v>4220.8200544515594</v>
      </c>
      <c r="BG39" s="46">
        <f>MG39*12*60/(PI() * 'Drive Train'!$F$15)/AK$6*ABS(AK39)</f>
        <v>4220.9706450478225</v>
      </c>
      <c r="BH39" s="46">
        <f>MH39*12*60/(PI() * 'Drive Train'!$F$15)/AL$6*ABS(AL39)</f>
        <v>4220.9809955867495</v>
      </c>
      <c r="BI39" s="46">
        <f>MI39*12*60/(PI() * 'Drive Train'!$F$15)/AM$6*ABS(AM39)</f>
        <v>4220.9755500555457</v>
      </c>
      <c r="BJ39" s="61">
        <f t="shared" si="62"/>
        <v>1.2400000000000004</v>
      </c>
      <c r="BK39" s="2">
        <f>IF(OR(KS38=1,AND($C$39=Motors!$C$31,OY38=1)),0,IF(NG39=0,-(CG38+$C$15)/($C$14-$C$15)*$C$12,($C$11*S39-AO39)/($C$11*S39)*$C$12*S39))</f>
        <v>0.43959645593475283</v>
      </c>
      <c r="BL39" s="2">
        <f>IF(OR(KT38=1,AND($C$39=Motors!$C$31,OZ38=1)),0,IF(NH39=0,-(CH38+$C$15)/($C$14-$C$15)*$C$12,($C$11*T39-AP39)/($C$11*T39)*$C$12*T39))</f>
        <v>1.4810371449327113</v>
      </c>
      <c r="BM39" s="2">
        <f>IF(OR(KU38=1,AND($C$39=Motors!$C$31,PA38=1)),0,IF(NI39=0,-(CI38+$C$15)/($C$14-$C$15)*$C$12,($C$11*U39-AQ39)/($C$11*U39)*$C$12*U39))</f>
        <v>1.2031991169386014</v>
      </c>
      <c r="BN39" s="2">
        <f>IF(OR(KV38=1,AND($C$39=Motors!$C$31,PB38=1)),0,IF(NJ39=0,-(CJ38+$C$15)/($C$14-$C$15)*$C$12,($C$11*V39-AR39)/($C$11*V39)*$C$12*V39))</f>
        <v>0.85719731042581848</v>
      </c>
      <c r="BO39" s="2">
        <f>IF(OR(KW38=1,AND($C$39=Motors!$C$31,PC38=1)),0,IF(NK39=0,-(CK38+$C$15)/($C$14-$C$15)*$C$12,($C$11*W39-AS39)/($C$11*W39)*$C$12*W39))</f>
        <v>0.64109185841100236</v>
      </c>
      <c r="BP39" s="2">
        <f>IF(OR(KX38=1,AND($C$39=Motors!$C$31,PD38=1)),0,IF(NL39=0,-(CL38+$C$15)/($C$14-$C$15)*$C$12,($C$11*X39-AT39)/($C$11*X39)*$C$12*X39))</f>
        <v>0.50167952662647364</v>
      </c>
      <c r="BQ39" s="2">
        <f>IF(OR(KY38=1,AND($C$39=Motors!$C$31,PE38=1)),0,IF(NM39=0,-(CM38+$C$15)/($C$14-$C$15)*$C$12,($C$11*Y39-AU39)/($C$11*Y39)*$C$12*Y39))</f>
        <v>0.43816182724383518</v>
      </c>
      <c r="BR39" s="2">
        <f>IF(OR(KZ38=1,AND($C$39=Motors!$C$31,PF38=1)),0,IF(NN39=0,-(CN38+$C$15)/($C$14-$C$15)*$C$12,($C$11*Z39-AV39)/($C$11*Z39)*$C$12*Z39))</f>
        <v>0.4210114055446581</v>
      </c>
      <c r="BS39" s="2">
        <f>IF(OR(LA38=1,AND($C$39=Motors!$C$31,PG38=1)),0,IF(NO39=0,-(CO38+$C$15)/($C$14-$C$15)*$C$12,($C$11*AA39-AW39)/($C$11*AA39)*$C$12*AA39))</f>
        <v>0.41659895617839809</v>
      </c>
      <c r="BT39" s="2">
        <f>IF(OR(LB38=1,AND($C$39=Motors!$C$31,PH38=1)),0,IF(NP39=0,-(CP38+$C$15)/($C$14-$C$15)*$C$12,($C$11*AB39-AX39)/($C$11*AB39)*$C$12*AB39))</f>
        <v>0.41576727398021646</v>
      </c>
      <c r="BU39" s="2">
        <f>IF(OR(LC38=1,AND($C$39=Motors!$C$31,PI38=1)),0,IF(NQ39=0,-(CQ38+$C$15)/($C$14-$C$15)*$C$12,($C$11*AC39-AY39)/($C$11*AC39)*$C$12*AC39))</f>
        <v>0.41565217341701155</v>
      </c>
      <c r="BV39" s="2">
        <f>IF(OR(LD38=1,AND($C$39=Motors!$C$31,PJ38=1)),0,IF(NR39=0,-(CR38+$C$15)/($C$14-$C$15)*$C$12,($C$11*AD39-AZ39)/($C$11*AD39)*$C$12*AD39))</f>
        <v>1.0113930056949971</v>
      </c>
      <c r="BW39" s="2">
        <f>IF(OR(LE38=1,AND($C$39=Motors!$C$31,PK38=1)),0,IF(NS39=0,-(CS38+$C$15)/($C$14-$C$15)*$C$12,($C$11*AE39-BA39)/($C$11*AE39)*$C$12*AE39))</f>
        <v>0.73990529806858374</v>
      </c>
      <c r="BX39" s="2">
        <f>IF(OR(LF38=1,AND($C$39=Motors!$C$31,PL38=1)),0,IF(NT39=0,-(CT38+$C$15)/($C$14-$C$15)*$C$12,($C$11*AF39-BB39)/($C$11*AF39)*$C$12*AF39))</f>
        <v>0.51445080897106132</v>
      </c>
      <c r="BY39" s="2">
        <f>IF(OR(LG38=1,AND($C$39=Motors!$C$31,PM38=1)),0,IF(NU39=0,-(CU38+$C$15)/($C$14-$C$15)*$C$12,($C$11*AG39-BC39)/($C$11*AG39)*$C$12*AG39))</f>
        <v>0.46261414121076816</v>
      </c>
      <c r="BZ39" s="2">
        <f>IF(OR(LH38=1,AND($C$39=Motors!$C$31,PN38=1)),0,IF(NV39=0,-(CV38+$C$15)/($C$14-$C$15)*$C$12,($C$11*AH39-BD39)/($C$11*AH39)*$C$12*AH39))</f>
        <v>0.44659342134351243</v>
      </c>
      <c r="CA39" s="2">
        <f>IF(OR(LI38=1,AND($C$39=Motors!$C$31,PO38=1)),0,IF(NW39=0,-(CW38+$C$15)/($C$14-$C$15)*$C$12,($C$11*AI39-BE39)/($C$11*AI39)*$C$12*AI39))</f>
        <v>0.43959645593475283</v>
      </c>
      <c r="CB39" s="2">
        <f>IF(OR(LJ38=1,AND($C$39=Motors!$C$31,PP38=1)),0,IF(NX39=0,-(CX38+$C$15)/($C$14-$C$15)*$C$12,($C$11*AJ39-BF39)/($C$11*AJ39)*$C$12*AJ39))</f>
        <v>0.43982985072072955</v>
      </c>
      <c r="CC39" s="2">
        <f>IF(OR(LK38=1,AND($C$39=Motors!$C$31,PQ38=1)),0,IF(NY39=0,-(CY38+$C$15)/($C$14-$C$15)*$C$12,($C$11*AK39-BG39)/($C$11*AK39)*$C$12*AK39))</f>
        <v>0.43980584930475614</v>
      </c>
      <c r="CD39" s="2">
        <f>IF(OR(LL38=1,AND($C$39=Motors!$C$31,PR38=1)),0,IF(NZ39=0,-(CZ38+$C$15)/($C$14-$C$15)*$C$12,($C$11*AL39-BH39)/($C$11*AL39)*$C$12*AL39))</f>
        <v>0.43980419961756206</v>
      </c>
      <c r="CE39" s="2">
        <f>IF(OR(LM38=1,AND($C$39=Motors!$C$31,PS38=1)),0,IF(OA39=0,-(DA38+$C$15)/($C$14-$C$15)*$C$12,($C$11*AM39-BI39)/($C$11*AM39)*$C$12*AM39))</f>
        <v>0.43980506753593074</v>
      </c>
      <c r="CF39" s="61">
        <f t="shared" si="64"/>
        <v>1.2400000000000004</v>
      </c>
      <c r="CG39" s="57">
        <f>IF(AND(KS38=1,OY38=1),0,ABS(BK39/$C$12*($C$14-$C$15)+$C$15) *'Drive Train'!$AA$48 + CG38*(1-'Drive Train'!$AA$48))</f>
        <v>26.581130467578134</v>
      </c>
      <c r="CH39" s="57">
        <f>IF(AND(KT38=1,OZ38=1),0,ABS(BL39/$C$12*($C$14-$C$15)+$C$15) *'Drive Train'!$AA$48 + CH38*(1-'Drive Train'!$AA$48))</f>
        <v>83.040251825424363</v>
      </c>
      <c r="CI39" s="57">
        <f>IF(AND(KU38=1,PA38=1),0,ABS(BM39/$C$12*($C$14-$C$15)+$C$15) *'Drive Train'!$AA$48 + CI38*(1-'Drive Train'!$AA$48))</f>
        <v>67.977952929231648</v>
      </c>
      <c r="CJ39" s="57">
        <f>IF(AND(KV38=1,PB38=1),0,ABS(BN39/$C$12*($C$14-$C$15)+$C$15) *'Drive Train'!$AA$48 + CJ38*(1-'Drive Train'!$AA$48))</f>
        <v>49.220324011606813</v>
      </c>
      <c r="CK39" s="57">
        <f>IF(AND(KW38=1,PC38=1),0,ABS(BO39/$C$12*($C$14-$C$15)+$C$15) *'Drive Train'!$AA$48 + CK38*(1-'Drive Train'!$AA$48))</f>
        <v>37.504703457990594</v>
      </c>
      <c r="CL39" s="57">
        <f>IF(AND(KX38=1,PD38=1),0,ABS(BP39/$C$12*($C$14-$C$15)+$C$15) *'Drive Train'!$AA$48 + CL38*(1-'Drive Train'!$AA$48))</f>
        <v>29.946810010811809</v>
      </c>
      <c r="CM39" s="57">
        <f>IF(AND(KY38=1,PE38=1),0,ABS(BQ39/$C$12*($C$14-$C$15)+$C$15) *'Drive Train'!$AA$48 + CM38*(1-'Drive Train'!$AA$48))</f>
        <v>26.503355634868363</v>
      </c>
      <c r="CN39" s="57">
        <f>IF(AND(KZ38=1,PF38=1),0,ABS(BR39/$C$12*($C$14-$C$15)+$C$15) *'Drive Train'!$AA$48 + CN38*(1-'Drive Train'!$AA$48))</f>
        <v>25.573588101986829</v>
      </c>
      <c r="CO39" s="57">
        <f>IF(AND(LA38=1,PG38=1),0,ABS(BS39/$C$12*($C$14-$C$15)+$C$15) *'Drive Train'!$AA$48 + CO38*(1-'Drive Train'!$AA$48))</f>
        <v>25.334378114431299</v>
      </c>
      <c r="CP39" s="57">
        <f>IF(AND(LB38=1,PH38=1),0,ABS(BT39/$C$12*($C$14-$C$15)+$C$15) *'Drive Train'!$AA$48 + CP38*(1-'Drive Train'!$AA$48))</f>
        <v>25.28929052888336</v>
      </c>
      <c r="CQ39" s="57">
        <f>IF(AND(LC38=1,PI38=1),0,ABS(BU39/$C$12*($C$14-$C$15)+$C$15) *'Drive Train'!$AA$48 + CQ38*(1-'Drive Train'!$AA$48))</f>
        <v>25.283050637610636</v>
      </c>
      <c r="CR39" s="57">
        <f>IF(AND(LD38=1,PJ38=1),0,ABS(BV39/$C$12*($C$14-$C$15)+$C$15) *'Drive Train'!$AA$48 + CR38*(1-'Drive Train'!$AA$48))</f>
        <v>57.579660807287837</v>
      </c>
      <c r="CS39" s="57">
        <f>IF(AND(LE38=1,PK38=1),0,ABS(BW39/$C$12*($C$14-$C$15)+$C$15) *'Drive Train'!$AA$48 + CS38*(1-'Drive Train'!$AA$48))</f>
        <v>42.861628763820029</v>
      </c>
      <c r="CT39" s="57">
        <f>IF(AND(LF38=1,PL38=1),0,ABS(BX39/$C$12*($C$14-$C$15)+$C$15) *'Drive Train'!$AA$48 + CT38*(1-'Drive Train'!$AA$48))</f>
        <v>30.639173375721409</v>
      </c>
      <c r="CU39" s="57">
        <f>IF(AND(LG38=1,PM38=1),0,ABS(BY39/$C$12*($C$14-$C$15)+$C$15) *'Drive Train'!$AA$48 + CU38*(1-'Drive Train'!$AA$48))</f>
        <v>27.828977128558567</v>
      </c>
      <c r="CV39" s="57">
        <f>IF(AND(LH38=1,PN38=1),0,ABS(BZ39/$C$12*($C$14-$C$15)+$C$15) *'Drive Train'!$AA$48 + CV38*(1-'Drive Train'!$AA$48))</f>
        <v>26.960453575771567</v>
      </c>
      <c r="CW39" s="57">
        <f>IF(AND(LI38=1,PO38=1),0,ABS(CA39/$C$12*($C$14-$C$15)+$C$15) *'Drive Train'!$AA$48 + CW38*(1-'Drive Train'!$AA$48))</f>
        <v>26.581130467578134</v>
      </c>
      <c r="CX39" s="57">
        <f>IF(AND(LJ38=1,PP38=1),0,ABS(CB39/$C$12*($C$14-$C$15)+$C$15) *'Drive Train'!$AA$48 + CX38*(1-'Drive Train'!$AA$48))</f>
        <v>26.593783386448077</v>
      </c>
      <c r="CY39" s="57">
        <f>IF(AND(LK38=1,PQ38=1),0,ABS(CC39/$C$12*($C$14-$C$15)+$C$15) *'Drive Train'!$AA$48 + CY38*(1-'Drive Train'!$AA$48))</f>
        <v>26.592482209269658</v>
      </c>
      <c r="CZ39" s="57">
        <f>IF(AND(LL38=1,PR38=1),0,ABS(CD39/$C$12*($C$14-$C$15)+$C$15) *'Drive Train'!$AA$48 + CZ38*(1-'Drive Train'!$AA$48))</f>
        <v>26.592392775574126</v>
      </c>
      <c r="DA39" s="57">
        <f>IF(AND(LM38=1,PS38=1),0,ABS(CE39/$C$12*($C$14-$C$15)+$C$15) *'Drive Train'!$AA$48 + DA38*(1-'Drive Train'!$AA$48))</f>
        <v>26.592439827613696</v>
      </c>
      <c r="DB39" s="61">
        <f t="shared" si="115"/>
        <v>1.2400000000000004</v>
      </c>
      <c r="DC39" s="57">
        <f t="shared" si="65"/>
        <v>26.581130467578134</v>
      </c>
      <c r="DD39" s="57">
        <f t="shared" si="66"/>
        <v>50</v>
      </c>
      <c r="DE39" s="57">
        <f t="shared" si="67"/>
        <v>50</v>
      </c>
      <c r="DF39" s="57">
        <f t="shared" si="68"/>
        <v>49.220324011606813</v>
      </c>
      <c r="DG39" s="57">
        <f t="shared" si="69"/>
        <v>37.504703457990594</v>
      </c>
      <c r="DH39" s="57">
        <f t="shared" si="70"/>
        <v>29.946810010811809</v>
      </c>
      <c r="DI39" s="57">
        <f t="shared" si="71"/>
        <v>26.503355634868363</v>
      </c>
      <c r="DJ39" s="57">
        <f t="shared" si="72"/>
        <v>25.573588101986829</v>
      </c>
      <c r="DK39" s="57">
        <f t="shared" si="73"/>
        <v>25.334378114431299</v>
      </c>
      <c r="DL39" s="57">
        <f t="shared" si="74"/>
        <v>25.28929052888336</v>
      </c>
      <c r="DM39" s="57">
        <f t="shared" si="75"/>
        <v>25.283050637610636</v>
      </c>
      <c r="DN39" s="57">
        <f t="shared" si="76"/>
        <v>25</v>
      </c>
      <c r="DO39" s="57">
        <f t="shared" si="77"/>
        <v>30</v>
      </c>
      <c r="DP39" s="57">
        <f t="shared" si="78"/>
        <v>30.639173375721409</v>
      </c>
      <c r="DQ39" s="57">
        <f t="shared" si="79"/>
        <v>27.828977128558567</v>
      </c>
      <c r="DR39" s="57">
        <f t="shared" si="80"/>
        <v>26.960453575771567</v>
      </c>
      <c r="DS39" s="57">
        <f t="shared" si="81"/>
        <v>26.581130467578134</v>
      </c>
      <c r="DT39" s="57">
        <f t="shared" si="82"/>
        <v>26.593783386448077</v>
      </c>
      <c r="DU39" s="57">
        <f t="shared" si="83"/>
        <v>26.592482209269658</v>
      </c>
      <c r="DV39" s="57">
        <f t="shared" si="84"/>
        <v>26.592392775574126</v>
      </c>
      <c r="DW39" s="57">
        <f t="shared" si="85"/>
        <v>26.592439827613696</v>
      </c>
      <c r="DX39" s="61">
        <f t="shared" si="116"/>
        <v>1.2400000000000004</v>
      </c>
      <c r="DY39" s="2">
        <f>IF(OY39=0,($C$23/0.4536*IF(ISNA(MK38),'Drive Train'!$F$16,'Drive Train'!$F$17)*4.448*$C$24/$C$26*$C$25*S$6)*SIGN(BK39),BK39)</f>
        <v>0.89350858180984372</v>
      </c>
      <c r="DZ39" s="2">
        <f>IF(OZ39=0,($C$23/0.4536*IF(ISNA(ML38),'Drive Train'!$F$16,'Drive Train'!$F$17)*4.448*$C$24/$C$26*$C$25*T$6)*SIGN(BL39),BL39)</f>
        <v>3.1911020778922987</v>
      </c>
      <c r="EA39" s="2">
        <f>IF(PA39=0,($C$23/0.4536*IF(ISNA(MM38),'Drive Train'!$F$16,'Drive Train'!$F$17)*4.448*$C$24/$C$26*$C$25*U$6)*SIGN(BM39),BM39)</f>
        <v>2.1014574659290748</v>
      </c>
      <c r="EB39" s="2">
        <f>IF(PB39=0,($C$23/0.4536*IF(ISNA(MN38),'Drive Train'!$F$16,'Drive Train'!$F$17)*4.448*$C$24/$C$26*$C$25*V$6)*SIGN(BN39),BN39)</f>
        <v>1.5665410200562195</v>
      </c>
      <c r="EC39" s="2">
        <f>IF(PC39=0,($C$23/0.4536*IF(ISNA(MO38),'Drive Train'!$F$16,'Drive Train'!$F$17)*4.448*$C$24/$C$26*$C$25*W$6)*SIGN(BO39),BO39)</f>
        <v>1.248692117436117</v>
      </c>
      <c r="ED39" s="2">
        <f>IF(PD39=0,($C$23/0.4536*IF(ISNA(MP38),'Drive Train'!$F$16,'Drive Train'!$F$17)*4.448*$C$24/$C$26*$C$25*X$6)*SIGN(BP39),BP39)</f>
        <v>1.0380693506396637</v>
      </c>
      <c r="EE39" s="2">
        <f>IF(PE39=0,($C$23/0.4536*IF(ISNA(MQ38),'Drive Train'!$F$16,'Drive Train'!$F$17)*4.448*$C$24/$C$26*$C$25*Y$6)*SIGN(BQ39),BQ39)</f>
        <v>0.88824490827929981</v>
      </c>
      <c r="EF39" s="2">
        <f>IF(PF39=0,($C$23/0.4536*IF(ISNA(MR38),'Drive Train'!$F$16,'Drive Train'!$F$17)*4.448*$C$24/$C$26*$C$25*Z$6)*SIGN(BR39),BR39)</f>
        <v>0.77621401894677544</v>
      </c>
      <c r="EG39" s="2">
        <f>IF(PG39=0,($C$23/0.4536*IF(ISNA(MS38),'Drive Train'!$F$16,'Drive Train'!$F$17)*4.448*$C$24/$C$26*$C$25*AA$6)*SIGN(BS39),BS39)</f>
        <v>0.68927804882473664</v>
      </c>
      <c r="EH39" s="2">
        <f>IF(PH39=0,($C$23/0.4536*IF(ISNA(MT38),'Drive Train'!$F$16,'Drive Train'!$F$17)*4.448*$C$24/$C$26*$C$25*AB$6)*SIGN(BT39),BT39)</f>
        <v>0.61985436045389986</v>
      </c>
      <c r="EI39" s="2">
        <f>IF(PI39=0,($C$23/0.4536*IF(ISNA(MU38),'Drive Train'!$F$16,'Drive Train'!$F$17)*4.448*$C$24/$C$26*$C$25*AC$6)*SIGN(BU39),BU39)</f>
        <v>0.56313566080452337</v>
      </c>
      <c r="EJ39" s="2">
        <f>IF(PJ39=0,($C$23/0.4536*IF(ISNA(MV38),'Drive Train'!$F$16,'Drive Train'!$F$17)*4.448*$C$24/$C$26*$C$25*AD$6)*SIGN(BV39),BV39)</f>
        <v>0.89350858180984372</v>
      </c>
      <c r="EK39" s="2">
        <f>IF(PK39=0,($C$23/0.4536*IF(ISNA(MW38),'Drive Train'!$F$16,'Drive Train'!$F$17)*4.448*$C$24/$C$26*$C$25*AE$6)*SIGN(BW39),BW39)</f>
        <v>0.89350858180984372</v>
      </c>
      <c r="EL39" s="2">
        <f>IF(PL39=0,($C$23/0.4536*IF(ISNA(MX38),'Drive Train'!$F$16,'Drive Train'!$F$17)*4.448*$C$24/$C$26*$C$25*AF$6)*SIGN(BX39),BX39)</f>
        <v>0.89350858180984372</v>
      </c>
      <c r="EM39" s="2">
        <f>IF(PM39=0,($C$23/0.4536*IF(ISNA(MY38),'Drive Train'!$F$16,'Drive Train'!$F$17)*4.448*$C$24/$C$26*$C$25*AG$6)*SIGN(BY39),BY39)</f>
        <v>0.89350858180984372</v>
      </c>
      <c r="EN39" s="2">
        <f>IF(PN39=0,($C$23/0.4536*IF(ISNA(MZ38),'Drive Train'!$F$16,'Drive Train'!$F$17)*4.448*$C$24/$C$26*$C$25*AH$6)*SIGN(BZ39),BZ39)</f>
        <v>0.89350858180984372</v>
      </c>
      <c r="EO39" s="2">
        <f>IF(PO39=0,($C$23/0.4536*IF(ISNA(NA38),'Drive Train'!$F$16,'Drive Train'!$F$17)*4.448*$C$24/$C$26*$C$25*AI$6)*SIGN(CA39),CA39)</f>
        <v>0.89350858180984372</v>
      </c>
      <c r="EP39" s="2">
        <f>IF(PP39=0,($C$23/0.4536*IF(ISNA(NB38),'Drive Train'!$F$16,'Drive Train'!$F$17)*4.448*$C$24/$C$26*$C$25*AJ$6)*SIGN(CB39),CB39)</f>
        <v>0.89350858180984372</v>
      </c>
      <c r="EQ39" s="2">
        <f>IF(PQ39=0,($C$23/0.4536*IF(ISNA(NC38),'Drive Train'!$F$16,'Drive Train'!$F$17)*4.448*$C$24/$C$26*$C$25*AK$6)*SIGN(CC39),CC39)</f>
        <v>0.89350858180984372</v>
      </c>
      <c r="ER39" s="2">
        <f>IF(PR39=0,($C$23/0.4536*IF(ISNA(ND38),'Drive Train'!$F$16,'Drive Train'!$F$17)*4.448*$C$24/$C$26*$C$25*AL$6)*SIGN(CD39),CD39)</f>
        <v>0.89350858180984372</v>
      </c>
      <c r="ES39" s="2">
        <f>IF(PS39=0,($C$23/0.4536*IF(ISNA(NE38),'Drive Train'!$F$16,'Drive Train'!$F$17)*4.448*$C$24/$C$26*$C$25*AM$6)*SIGN(CE39),CE39)</f>
        <v>0.89350858180984372</v>
      </c>
      <c r="ET39" s="61">
        <f t="shared" si="87"/>
        <v>1.2400000000000004</v>
      </c>
      <c r="EU39" s="260">
        <f>MAX(MIN(IF(AND(OY38=1,NG39&lt;0),-1,1)*(DC39-$C$15)/($C$14-$C$15)*$C$12-$C$33*LO39/AO$6 -  OY38*$C$33,DY38),MAX(EU$8:EU38)*-1)</f>
        <v>3.0908625041706606E-2</v>
      </c>
      <c r="EV39" s="260">
        <f>MAX(MIN(IF(AND(OZ38=1,NH39&lt;0),-1,1)*(DD39-$C$15)/($C$14-$C$15)*$C$12-$C$33*LP39/AP$6 -  OZ38*$C$33,DZ38),MAX(EV$8:EV38)*-1)</f>
        <v>0.80276103591937464</v>
      </c>
      <c r="EW39" s="260">
        <f>MAX(MIN(IF(AND(PA38=1,NI39&lt;0),-1,1)*(DE39-$C$15)/($C$14-$C$15)*$C$12-$C$33*LQ39/AQ$6 -  PA38*$C$33,EA38),MAX(EW$8:EW38)*-1)</f>
        <v>0.72076042356423353</v>
      </c>
      <c r="EX39" s="260">
        <f>MAX(MIN(IF(AND(PB38=1,NJ39&lt;0),-1,1)*(DF39-$C$15)/($C$14-$C$15)*$C$12-$C$33*LR39/AR$6 -  PB38*$C$33,EB38),MAX(EX$8:EX38)*-1)</f>
        <v>0.604260232673133</v>
      </c>
      <c r="EY39" s="260">
        <f>MAX(MIN(IF(AND(PC38=1,NK39&lt;0),-1,1)*(DG39-$C$15)/($C$14-$C$15)*$C$12-$C$33*LS39/AS$6 -  PC38*$C$33,EC38),MAX(EY$8:EY38)*-1)</f>
        <v>0.30054624024846138</v>
      </c>
      <c r="EZ39" s="260">
        <f>MAX(MIN(IF(AND(PD38=1,NL39&lt;0),-1,1)*(DH39-$C$15)/($C$14-$C$15)*$C$12-$C$33*LT39/AT$6 -  PD38*$C$33,ED38),MAX(EZ$8:EZ38)*-1)</f>
        <v>0.11189335504024228</v>
      </c>
      <c r="FA39" s="260">
        <f>MAX(MIN(IF(AND(PE38=1,NM39&lt;0),-1,1)*(DI39-$C$15)/($C$14-$C$15)*$C$12-$C$33*LU39/AU$6 -  PE38*$C$33,EE38),MAX(FA$8:FA38)*-1)</f>
        <v>2.9054286049715494E-2</v>
      </c>
      <c r="FB39" s="260">
        <f>MAX(MIN(IF(AND(PF38=1,NN39&lt;0),-1,1)*(DJ39-$C$15)/($C$14-$C$15)*$C$12-$C$33*LV39/AV$6 -  PF38*$C$33,EF38),MAX(FB$8:FB38)*-1)</f>
        <v>6.9326418184380567E-3</v>
      </c>
      <c r="FC39" s="260">
        <f>MAX(MIN(IF(AND(PG38=1,NO39&lt;0),-1,1)*(DK39-$C$15)/($C$14-$C$15)*$C$12-$C$33*LW39/AW$6 -  PG38*$C$33,EG38),MAX(FC$8:FC38)*-1)</f>
        <v>1.2417582779198355E-3</v>
      </c>
      <c r="FD39" s="260">
        <f>MAX(MIN(IF(AND(PH38=1,NP39&lt;0),-1,1)*(DL39-$C$15)/($C$14-$C$15)*$C$12-$C$33*LX39/AX$6 -  PH38*$C$33,EH38),MAX(FD$8:FD38)*-1)</f>
        <v>1.6550164189532701E-4</v>
      </c>
      <c r="FE39" s="260">
        <f>MAX(MIN(IF(AND(PI38=1,NQ39&lt;0),-1,1)*(DM39-$C$15)/($C$14-$C$15)*$C$12-$C$33*LY39/AY$6 -  PI38*$C$33,EI38),MAX(FE$8:FE38)*-1)</f>
        <v>1.5789796816489954E-5</v>
      </c>
      <c r="FF39" s="260">
        <f>MAX(MIN(IF(AND(PJ38=1,NR39&lt;0),-1,1)*(DN39-$C$15)/($C$14-$C$15)*$C$12-$C$33*LZ39/AZ$6 -  PJ38*$C$33,EJ38),MAX(FF$8:FF38)*-1)</f>
        <v>0.14128962837884179</v>
      </c>
      <c r="FG39" s="260">
        <f>MAX(MIN(IF(AND(PK38=1,NS39&lt;0),-1,1)*(DO39-$C$15)/($C$14-$C$15)*$C$12-$C$33*MA39/BA$6 -  PK38*$C$33,EK38),MAX(FG$8:FG38)*-1)</f>
        <v>0.17303939318836109</v>
      </c>
      <c r="FH39" s="260">
        <f>MAX(MIN(IF(AND(PL38=1,NT39&lt;0),-1,1)*(DP39-$C$15)/($C$14-$C$15)*$C$12-$C$33*MB39/BB$6 -  PL38*$C$33,EL38),MAX(FH$8:FH38)*-1)</f>
        <v>0.1291731294104127</v>
      </c>
      <c r="FI39" s="260">
        <f>MAX(MIN(IF(AND(PM38=1,NU39&lt;0),-1,1)*(DQ39-$C$15)/($C$14-$C$15)*$C$12-$C$33*MC39/BC$6 -  PM38*$C$33,EM38),MAX(FI$8:FI38)*-1)</f>
        <v>6.0845671954151526E-2</v>
      </c>
      <c r="FJ39" s="260">
        <f>MAX(MIN(IF(AND(PN38=1,NV39&lt;0),-1,1)*(DR39-$C$15)/($C$14-$C$15)*$C$12-$C$33*MD39/BD$6 -  PN38*$C$33,EN38),MAX(FJ$8:FJ38)*-1)</f>
        <v>3.9983511556944629E-2</v>
      </c>
      <c r="FK39" s="260">
        <f>MAX(MIN(IF(AND(PO38=1,NW39&lt;0),-1,1)*(DS39-$C$15)/($C$14-$C$15)*$C$12-$C$33*ME39/BE$6 -  PO38*$C$33,EO38),MAX(FK$8:FK38)*-1)</f>
        <v>3.0908625041706606E-2</v>
      </c>
      <c r="FL39" s="260">
        <f>MAX(MIN(IF(AND(PP38=1,NX39&lt;0),-1,1)*(DT39-$C$15)/($C$14-$C$15)*$C$12-$C$33*MF39/BF$6 -  PP38*$C$33,EP38),MAX(FL$8:FL38)*-1)</f>
        <v>3.1210980390033671E-2</v>
      </c>
      <c r="FM39" s="260">
        <f>MAX(MIN(IF(AND(PQ38=1,NY39&lt;0),-1,1)*(DU39-$C$15)/($C$14-$C$15)*$C$12-$C$33*MG39/BG$6 -  PQ38*$C$33,EQ38),MAX(FM$8:FM38)*-1)</f>
        <v>3.1179886223167363E-2</v>
      </c>
      <c r="FN39" s="260">
        <f>MAX(MIN(IF(AND(PR38=1,NZ39&lt;0),-1,1)*(DV39-$C$15)/($C$14-$C$15)*$C$12-$C$33*MH39/BH$6 -  PR38*$C$33,ER38),MAX(FN$8:FN38)*-1)</f>
        <v>3.1177749039935976E-2</v>
      </c>
      <c r="FO39" s="260">
        <f>MAX(MIN(IF(AND(PS38=1,OA39&lt;0),-1,1)*(DW39-$C$15)/($C$14-$C$15)*$C$12-$C$33*MI39/BI$6 -  PS38*$C$33,ES38),MAX(FO$8:FO38)*-1)</f>
        <v>3.1178873435119603E-2</v>
      </c>
      <c r="FP39" s="61">
        <f t="shared" si="117"/>
        <v>1.2400000000000004</v>
      </c>
      <c r="FQ39" s="261">
        <f>IF(AND(KS39=1,OY39=1),0,MIN((ABS(($C$14-$C$15)*EU39/$C$12/$C$25)+$C$15)/$C$25,DC39))</f>
        <v>6.1644649675500354</v>
      </c>
      <c r="FR39" s="261">
        <f>IF(AND(KT39=1,OZ39=1),0,MIN((ABS(($C$14-$C$15)*EV39/$C$12/$C$25)+$C$15)/$C$25,DD39))</f>
        <v>50</v>
      </c>
      <c r="FS39" s="261">
        <f>IF(AND(KU39=1,PA39=1),0,MIN((ABS(($C$14-$C$15)*EW39/$C$12/$C$25)+$C$15)/$C$25,DE39))</f>
        <v>50</v>
      </c>
      <c r="FT39" s="261">
        <f>IF(AND(KV39=1,PB39=1),0,MIN((ABS(($C$14-$C$15)*EX39/$C$12/$C$25)+$C$15)/$C$25,DF39))</f>
        <v>49.220324011606813</v>
      </c>
      <c r="FU39" s="261">
        <f>IF(AND(KW39=1,PC39=1),0,MIN((ABS(($C$14-$C$15)*EY39/$C$12/$C$25)+$C$15)/$C$25,DG39))</f>
        <v>29.582353810101409</v>
      </c>
      <c r="FV39" s="261">
        <f>IF(AND(KX39=1,PD39=1),0,MIN((ABS(($C$14-$C$15)*EZ39/$C$12/$C$25)+$C$15)/$C$25,DH39))</f>
        <v>13.197947308637861</v>
      </c>
      <c r="FW39" s="261">
        <f>IF(AND(KY39=1,PE39=1),0,MIN((ABS(($C$14-$C$15)*FA39/$C$12/$C$25)+$C$15)/$C$25,DI39))</f>
        <v>6.0034165754050495</v>
      </c>
      <c r="FX39" s="261">
        <f>IF(AND(KZ39=1,PF39=1),0,MIN((ABS(($C$14-$C$15)*FB39/$C$12/$C$25)+$C$15)/$C$25,DJ39))</f>
        <v>4.0821630988628597</v>
      </c>
      <c r="FY39" s="261">
        <f>IF(AND(LA39=1,PG39=1),0,MIN((ABS(($C$14-$C$15)*FC39/$C$12/$C$25)+$C$15)/$C$25,DK39))</f>
        <v>3.5879127767571246</v>
      </c>
      <c r="FZ39" s="261">
        <f>IF(AND(LB39=1,PH39=1),0,MIN((ABS(($C$14-$C$15)*FD39/$C$12/$C$25)+$C$15)/$C$25,DL39))</f>
        <v>3.4944404388967176</v>
      </c>
      <c r="GA39" s="261">
        <f>IF(AND(LC39=1,PI39=1),0,MIN((ABS(($C$14-$C$15)*FE39/$C$12/$C$25)+$C$15)/$C$25,DM39))</f>
        <v>3.481438041795033</v>
      </c>
      <c r="GB39" s="261">
        <f>IF(AND(LD39=1,PJ39=1),0,MIN((ABS(($C$14-$C$15)*FF39/$C$12/$C$25)+$C$15)/$C$25,DN39))</f>
        <v>15.750998598980734</v>
      </c>
      <c r="GC39" s="261">
        <f>IF(AND(LE39=1,PK39=1),0,MIN((ABS(($C$14-$C$15)*FG39/$C$12/$C$25)+$C$15)/$C$25,DO39))</f>
        <v>18.508449418727658</v>
      </c>
      <c r="GD39" s="261">
        <f>IF(AND(LF39=1,PL39=1),0,MIN((ABS(($C$14-$C$15)*FH39/$C$12/$C$25)+$C$15)/$C$25,DP39))</f>
        <v>14.698686866487511</v>
      </c>
      <c r="GE39" s="261">
        <f>IF(AND(LG39=1,PM39=1),0,MIN((ABS(($C$14-$C$15)*FI39/$C$12/$C$25)+$C$15)/$C$25,DQ39))</f>
        <v>8.764482165938011</v>
      </c>
      <c r="GF39" s="261">
        <f>IF(AND(LH39=1,PN39=1),0,MIN((ABS(($C$14-$C$15)*FJ39/$C$12/$C$25)+$C$15)/$C$25,DR39))</f>
        <v>6.9526142156052781</v>
      </c>
      <c r="GG39" s="261">
        <f>IF(AND(LI39=1,PO39=1),0,MIN((ABS(($C$14-$C$15)*FK39/$C$12/$C$25)+$C$15)/$C$25,DS39))</f>
        <v>6.1644649675500354</v>
      </c>
      <c r="GH39" s="261">
        <f>IF(AND(LJ39=1,PP39=1),0,MIN((ABS(($C$14-$C$15)*FL39/$C$12/$C$25)+$C$15)/$C$25,DT39))</f>
        <v>6.1907243747645859</v>
      </c>
      <c r="GI39" s="261">
        <f>IF(AND(LK39=1,PQ39=1),0,MIN((ABS(($C$14-$C$15)*FM39/$C$12/$C$25)+$C$15)/$C$25,DU39))</f>
        <v>6.1880238622905805</v>
      </c>
      <c r="GJ39" s="261">
        <f>IF(AND(LL39=1,PR39=1),0,MIN((ABS(($C$14-$C$15)*FN39/$C$12/$C$25)+$C$15)/$C$25,DV39))</f>
        <v>6.1878382490210431</v>
      </c>
      <c r="GK39" s="261">
        <f>IF(AND(LM39=1,PS39=1),0,MIN((ABS(($C$14-$C$15)*FO39/$C$12/$C$25)+$C$15)/$C$25,DW39))</f>
        <v>6.1879359021671192</v>
      </c>
      <c r="GL39" s="61">
        <f t="shared" si="118"/>
        <v>1.2400000000000004</v>
      </c>
      <c r="GM39" s="57">
        <f>IF(AND(KS38=1,OY38=1),0,EU39*$C$26/S$6/$C$24/$C$23*3.39*$C$25)</f>
        <v>0.71780205891263837</v>
      </c>
      <c r="GN39" s="57">
        <f>IF(AND(KT38=1,OZ38=1),0,EV39*$C$26/T$6/$C$24/$C$23*3.39*$C$25)</f>
        <v>5.2199858975825553</v>
      </c>
      <c r="GO39" s="57">
        <f>IF(AND(KU38=1,PA38=1),0,EW39*$C$26/U$6/$C$24/$C$23*3.39*$C$25)</f>
        <v>7.1169525345093927</v>
      </c>
      <c r="GP39" s="57">
        <f>IF(AND(KV38=1,PB38=1),0,EX39*$C$26/V$6/$C$24/$C$23*3.39*$C$25)</f>
        <v>8.0039797996174649</v>
      </c>
      <c r="GQ39" s="57">
        <f>IF(AND(KW38=1,PC38=1),0,EY39*$C$26/W$6/$C$24/$C$23*3.39*$C$25)</f>
        <v>4.9943580143786894</v>
      </c>
      <c r="GR39" s="57">
        <f>IF(AND(KX38=1,PD38=1),0,EZ39*$C$26/X$6/$C$24/$C$23*3.39*$C$25)</f>
        <v>2.2366687462634274</v>
      </c>
      <c r="GS39" s="57">
        <f>IF(AND(KY38=1,PE38=1),0,FA39*$C$26/Y$6/$C$24/$C$23*3.39*$C$25)</f>
        <v>0.6787365288787135</v>
      </c>
      <c r="GT39" s="57">
        <f>IF(AND(KZ38=1,PF38=1),0,FB39*$C$26/Z$6/$C$24/$C$23*3.39*$C$25)</f>
        <v>0.18532799280953904</v>
      </c>
      <c r="GU39" s="57">
        <f>IF(AND(LA38=1,PG38=1),0,FC39*$C$26/AA$6/$C$24/$C$23*3.39*$C$25)</f>
        <v>3.7382329195357368E-2</v>
      </c>
      <c r="GV39" s="57">
        <f>IF(AND(LB38=1,PH38=1),0,FD39*$C$26/AB$6/$C$24/$C$23*3.39*$C$25)</f>
        <v>5.5403396219068082E-3</v>
      </c>
      <c r="GW39" s="57">
        <f>IF(AND(LC38=1,PI38=1),0,FE39*$C$26/AC$6/$C$24/$C$23*3.39*$C$25)</f>
        <v>5.8181813405504441E-4</v>
      </c>
      <c r="GX39" s="57">
        <f>IF(AND(LD38=1,PJ38=1),0,FF39*$C$26/AD$6/$C$24/$C$23*3.39*$C$25)</f>
        <v>3.2812195953875549</v>
      </c>
      <c r="GY39" s="57">
        <f>IF(AND(LE38=1,PK38=1),0,FG39*$C$26/AE$6/$C$24/$C$23*3.39*$C$25)</f>
        <v>4.0185557441005173</v>
      </c>
      <c r="GZ39" s="57">
        <f>IF(AND(LF38=1,PL38=1),0,FH39*$C$26/AF$6/$C$24/$C$23*3.39*$C$25)</f>
        <v>2.9998338043788766</v>
      </c>
      <c r="HA39" s="57">
        <f>IF(AND(LG38=1,PM38=1),0,FI39*$C$26/AG$6/$C$24/$C$23*3.39*$C$25)</f>
        <v>1.4130408112842225</v>
      </c>
      <c r="HB39" s="57">
        <f>IF(AND(LH38=1,PN38=1),0,FJ39*$C$26/AH$6/$C$24/$C$23*3.39*$C$25)</f>
        <v>0.92855139558635824</v>
      </c>
      <c r="HC39" s="57">
        <f>IF(AND(LI38=1,PO38=1),0,FK39*$C$26/AI$6/$C$24/$C$23*3.39*$C$25)</f>
        <v>0.71780205891263837</v>
      </c>
      <c r="HD39" s="57">
        <f>IF(AND(LJ38=1,PP38=1),0,FL39*$C$26/AJ$6/$C$24/$C$23*3.39*$C$25)</f>
        <v>0.72482376535411108</v>
      </c>
      <c r="HE39" s="57">
        <f>IF(AND(LK38=1,PQ38=1),0,FM39*$C$26/AK$6/$C$24/$C$23*3.39*$C$25)</f>
        <v>0.72410165439101615</v>
      </c>
      <c r="HF39" s="57">
        <f>IF(AND(LL38=1,PR38=1),0,FN39*$C$26/AL$6/$C$24/$C$23*3.39*$C$25)</f>
        <v>0.7240520218201173</v>
      </c>
      <c r="HG39" s="57">
        <f>IF(AND(LM38=1,PS38=1),0,FO39*$C$26/AM$6/$C$24/$C$23*3.39*$C$25)</f>
        <v>0.72407813405179222</v>
      </c>
      <c r="HH39" s="61">
        <f t="shared" si="119"/>
        <v>1.2400000000000004</v>
      </c>
      <c r="HI39" s="57">
        <f t="shared" si="120"/>
        <v>0.71780205891263837</v>
      </c>
      <c r="HJ39" s="57">
        <f t="shared" si="121"/>
        <v>5.2199858975825553</v>
      </c>
      <c r="HK39" s="57">
        <f t="shared" si="122"/>
        <v>7.1169525345093927</v>
      </c>
      <c r="HL39" s="57">
        <f t="shared" si="123"/>
        <v>8.0039797996174649</v>
      </c>
      <c r="HM39" s="57">
        <f t="shared" si="124"/>
        <v>4.9943580143786894</v>
      </c>
      <c r="HN39" s="57">
        <f t="shared" si="125"/>
        <v>2.2366687462634274</v>
      </c>
      <c r="HO39" s="57">
        <f t="shared" si="126"/>
        <v>0.6787365288787135</v>
      </c>
      <c r="HP39" s="57">
        <f t="shared" si="127"/>
        <v>0.18532799280953904</v>
      </c>
      <c r="HQ39" s="57">
        <f t="shared" si="128"/>
        <v>3.7382329195357368E-2</v>
      </c>
      <c r="HR39" s="57">
        <f t="shared" si="129"/>
        <v>5.5403396219068082E-3</v>
      </c>
      <c r="HS39" s="57">
        <f t="shared" si="130"/>
        <v>5.8181813405504441E-4</v>
      </c>
      <c r="HT39" s="57">
        <f t="shared" si="131"/>
        <v>3.2812195953875549</v>
      </c>
      <c r="HU39" s="57">
        <f t="shared" si="132"/>
        <v>4.0185557441005173</v>
      </c>
      <c r="HV39" s="57">
        <f t="shared" si="133"/>
        <v>2.9998338043788766</v>
      </c>
      <c r="HW39" s="57">
        <f t="shared" si="134"/>
        <v>1.4130408112842225</v>
      </c>
      <c r="HX39" s="57">
        <f t="shared" si="135"/>
        <v>0.92855139558635824</v>
      </c>
      <c r="HY39" s="57">
        <f t="shared" si="136"/>
        <v>0.71780205891263837</v>
      </c>
      <c r="HZ39" s="57">
        <f t="shared" si="137"/>
        <v>0.72482376535411108</v>
      </c>
      <c r="IA39" s="57">
        <f t="shared" si="138"/>
        <v>0.72410165439101615</v>
      </c>
      <c r="IB39" s="57">
        <f t="shared" si="139"/>
        <v>0.7240520218201173</v>
      </c>
      <c r="IC39" s="57">
        <f t="shared" si="140"/>
        <v>0.72407813405179222</v>
      </c>
      <c r="ID39" s="61">
        <f t="shared" si="141"/>
        <v>1.2400000000000004</v>
      </c>
      <c r="IE39" s="57">
        <f t="shared" si="142"/>
        <v>11.76790537759527</v>
      </c>
      <c r="IF39" s="57">
        <f t="shared" si="143"/>
        <v>8.82</v>
      </c>
      <c r="IG39" s="57">
        <f t="shared" si="144"/>
        <v>8.82</v>
      </c>
      <c r="IH39" s="57">
        <f t="shared" si="145"/>
        <v>8.82</v>
      </c>
      <c r="II39" s="57">
        <f t="shared" si="146"/>
        <v>10.090741261558627</v>
      </c>
      <c r="IJ39" s="57">
        <f t="shared" si="147"/>
        <v>11.244209980388826</v>
      </c>
      <c r="IK39" s="57">
        <f t="shared" si="148"/>
        <v>11.780346890192245</v>
      </c>
      <c r="IL39" s="57">
        <f t="shared" si="149"/>
        <v>11.931878125953126</v>
      </c>
      <c r="IM39" s="57">
        <f t="shared" si="150"/>
        <v>11.973480495619029</v>
      </c>
      <c r="IN39" s="57">
        <f t="shared" si="151"/>
        <v>11.981932452988774</v>
      </c>
      <c r="IO39" s="57">
        <f t="shared" si="152"/>
        <v>11.983207085793694</v>
      </c>
      <c r="IP39" s="57">
        <f t="shared" si="153"/>
        <v>11.118737763258755</v>
      </c>
      <c r="IQ39" s="57">
        <f t="shared" si="154"/>
        <v>10.924446016841474</v>
      </c>
      <c r="IR39" s="57">
        <f t="shared" si="155"/>
        <v>11.09958410170343</v>
      </c>
      <c r="IS39" s="57">
        <f t="shared" si="156"/>
        <v>11.561409915011517</v>
      </c>
      <c r="IT39" s="57">
        <f t="shared" si="157"/>
        <v>11.705089025292459</v>
      </c>
      <c r="IU39" s="57">
        <f t="shared" si="158"/>
        <v>11.76790537759527</v>
      </c>
      <c r="IV39" s="57">
        <f t="shared" si="159"/>
        <v>11.765809320807888</v>
      </c>
      <c r="IW39" s="57">
        <f t="shared" si="160"/>
        <v>11.766024868787259</v>
      </c>
      <c r="IX39" s="57">
        <f t="shared" si="161"/>
        <v>11.766039684047295</v>
      </c>
      <c r="IY39" s="57">
        <f t="shared" si="162"/>
        <v>11.766031889577597</v>
      </c>
      <c r="IZ39" s="61">
        <f t="shared" si="163"/>
        <v>1.2400000000000004</v>
      </c>
      <c r="JA39" s="261" t="e">
        <f t="shared" si="238"/>
        <v>#N/A</v>
      </c>
      <c r="JB39" s="261">
        <f t="shared" si="239"/>
        <v>6</v>
      </c>
      <c r="JC39" s="261">
        <f t="shared" si="240"/>
        <v>6</v>
      </c>
      <c r="JD39" s="261" t="e">
        <f t="shared" si="241"/>
        <v>#N/A</v>
      </c>
      <c r="JE39" s="261" t="e">
        <f t="shared" si="242"/>
        <v>#N/A</v>
      </c>
      <c r="JF39" s="261" t="e">
        <f t="shared" si="243"/>
        <v>#N/A</v>
      </c>
      <c r="JG39" s="261" t="e">
        <f t="shared" si="244"/>
        <v>#N/A</v>
      </c>
      <c r="JH39" s="261" t="e">
        <f t="shared" si="245"/>
        <v>#N/A</v>
      </c>
      <c r="JI39" s="261" t="e">
        <f t="shared" si="246"/>
        <v>#N/A</v>
      </c>
      <c r="JJ39" s="261" t="e">
        <f t="shared" si="247"/>
        <v>#N/A</v>
      </c>
      <c r="JK39" s="261" t="e">
        <f t="shared" si="248"/>
        <v>#N/A</v>
      </c>
      <c r="JL39" s="261">
        <f t="shared" si="249"/>
        <v>6</v>
      </c>
      <c r="JM39" s="261" t="e">
        <f t="shared" si="250"/>
        <v>#N/A</v>
      </c>
      <c r="JN39" s="261" t="e">
        <f t="shared" si="251"/>
        <v>#N/A</v>
      </c>
      <c r="JO39" s="261" t="e">
        <f t="shared" si="252"/>
        <v>#N/A</v>
      </c>
      <c r="JP39" s="261" t="e">
        <f t="shared" si="253"/>
        <v>#N/A</v>
      </c>
      <c r="JQ39" s="261" t="e">
        <f t="shared" si="254"/>
        <v>#N/A</v>
      </c>
      <c r="JR39" s="261" t="e">
        <f t="shared" si="255"/>
        <v>#N/A</v>
      </c>
      <c r="JS39" s="261" t="e">
        <f t="shared" si="256"/>
        <v>#N/A</v>
      </c>
      <c r="JT39" s="261" t="e">
        <f t="shared" si="257"/>
        <v>#N/A</v>
      </c>
      <c r="JU39" s="261" t="e">
        <f t="shared" si="258"/>
        <v>#N/A</v>
      </c>
      <c r="JV39" s="61">
        <f t="shared" si="165"/>
        <v>1.2400000000000004</v>
      </c>
      <c r="JW39" s="46">
        <f>IF(HI39&lt;=$C$42,1,0)</f>
        <v>0</v>
      </c>
      <c r="JX39" s="46">
        <f>IF(HJ39&lt;=$C$42,1,0)</f>
        <v>0</v>
      </c>
      <c r="JY39" s="46">
        <f>IF(HK39&lt;=$C$42,1,0)</f>
        <v>0</v>
      </c>
      <c r="JZ39" s="46">
        <f>IF(HL39&lt;=$C$42,1,0)</f>
        <v>0</v>
      </c>
      <c r="KA39" s="46">
        <f>IF(HM39&lt;=$C$42,1,0)</f>
        <v>0</v>
      </c>
      <c r="KB39" s="46">
        <f>IF(HN39&lt;=$C$42,1,0)</f>
        <v>0</v>
      </c>
      <c r="KC39" s="46">
        <f>IF(HO39&lt;=$C$42,1,0)</f>
        <v>0</v>
      </c>
      <c r="KD39" s="46">
        <f>IF(HP39&lt;=$C$42,1,0)</f>
        <v>0</v>
      </c>
      <c r="KE39" s="46">
        <f>IF(HQ39&lt;=$C$42,1,0)</f>
        <v>1</v>
      </c>
      <c r="KF39" s="46">
        <f>IF(HR39&lt;=$C$42,1,0)</f>
        <v>1</v>
      </c>
      <c r="KG39" s="46">
        <f>IF(HS39&lt;=$C$42,1,0)</f>
        <v>1</v>
      </c>
      <c r="KH39" s="46">
        <f>IF(HT39&lt;=$C$42,1,0)</f>
        <v>0</v>
      </c>
      <c r="KI39" s="46">
        <f>IF(HU39&lt;=$C$42,1,0)</f>
        <v>0</v>
      </c>
      <c r="KJ39" s="46">
        <f>IF(HV39&lt;=$C$42,1,0)</f>
        <v>0</v>
      </c>
      <c r="KK39" s="46">
        <f>IF(HW39&lt;=$C$42,1,0)</f>
        <v>0</v>
      </c>
      <c r="KL39" s="46">
        <f>IF(HX39&lt;=$C$42,1,0)</f>
        <v>0</v>
      </c>
      <c r="KM39" s="46">
        <f>IF(HY39&lt;=$C$42,1,0)</f>
        <v>0</v>
      </c>
      <c r="KN39" s="46">
        <f>IF(HZ39&lt;=$C$42,1,0)</f>
        <v>0</v>
      </c>
      <c r="KO39" s="46">
        <f>IF(IA39&lt;=$C$42,1,0)</f>
        <v>0</v>
      </c>
      <c r="KP39" s="46">
        <f>IF(IB39&lt;=$C$42,1,0)</f>
        <v>0</v>
      </c>
      <c r="KQ39" s="46">
        <f>IF(IC39&lt;=$C$42,1,0)</f>
        <v>0</v>
      </c>
      <c r="KR39" s="61">
        <f t="shared" si="166"/>
        <v>1.2400000000000004</v>
      </c>
      <c r="KS39" s="1">
        <f>IF(OR(KS38=1,AND(OY39=1,LO39&lt;=$C$43)),1,0)</f>
        <v>0</v>
      </c>
      <c r="KT39" s="1">
        <f>IF(OR(KT38=1,AND(OZ39=1,LP39&lt;=$C$43)),1,0)</f>
        <v>0</v>
      </c>
      <c r="KU39" s="1">
        <f>IF(OR(KU38=1,AND(PA39=1,LQ39&lt;=$C$43)),1,0)</f>
        <v>0</v>
      </c>
      <c r="KV39" s="1">
        <f>IF(OR(KV38=1,AND(PB39=1,LR39&lt;=$C$43)),1,0)</f>
        <v>0</v>
      </c>
      <c r="KW39" s="1">
        <f>IF(OR(KW38=1,AND(PC39=1,LS39&lt;=$C$43)),1,0)</f>
        <v>0</v>
      </c>
      <c r="KX39" s="1">
        <f>IF(OR(KX38=1,AND(PD39=1,LT39&lt;=$C$43)),1,0)</f>
        <v>0</v>
      </c>
      <c r="KY39" s="1">
        <f>IF(OR(KY38=1,AND(PE39=1,LU39&lt;=$C$43)),1,0)</f>
        <v>0</v>
      </c>
      <c r="KZ39" s="1">
        <f>IF(OR(KZ38=1,AND(PF39=1,LV39&lt;=$C$43)),1,0)</f>
        <v>0</v>
      </c>
      <c r="LA39" s="1">
        <f>IF(OR(LA38=1,AND(PG39=1,LW39&lt;=$C$43)),1,0)</f>
        <v>0</v>
      </c>
      <c r="LB39" s="1">
        <f>IF(OR(LB38=1,AND(PH39=1,LX39&lt;=$C$43)),1,0)</f>
        <v>0</v>
      </c>
      <c r="LC39" s="1">
        <f>IF(OR(LC38=1,AND(PI39=1,LY39&lt;=$C$43)),1,0)</f>
        <v>0</v>
      </c>
      <c r="LD39" s="1">
        <f>IF(OR(LD38=1,AND(PJ39=1,LZ39&lt;=$C$43)),1,0)</f>
        <v>0</v>
      </c>
      <c r="LE39" s="1">
        <f>IF(OR(LE38=1,AND(PK39=1,MA39&lt;=$C$43)),1,0)</f>
        <v>0</v>
      </c>
      <c r="LF39" s="1">
        <f>IF(OR(LF38=1,AND(PL39=1,MB39&lt;=$C$43)),1,0)</f>
        <v>0</v>
      </c>
      <c r="LG39" s="1">
        <f>IF(OR(LG38=1,AND(PM39=1,MC39&lt;=$C$43)),1,0)</f>
        <v>0</v>
      </c>
      <c r="LH39" s="1">
        <f>IF(OR(LH38=1,AND(PN39=1,MD39&lt;=$C$43)),1,0)</f>
        <v>0</v>
      </c>
      <c r="LI39" s="1">
        <f>IF(OR(LI38=1,AND(PO39=1,ME39&lt;=$C$43)),1,0)</f>
        <v>0</v>
      </c>
      <c r="LJ39" s="1">
        <f>IF(OR(LJ38=1,AND(PP39=1,MF39&lt;=$C$43)),1,0)</f>
        <v>0</v>
      </c>
      <c r="LK39" s="1">
        <f>IF(OR(LK38=1,AND(PQ39=1,MG39&lt;=$C$43)),1,0)</f>
        <v>0</v>
      </c>
      <c r="LL39" s="1">
        <f>IF(OR(LL38=1,AND(PR39=1,MH39&lt;=$C$43)),1,0)</f>
        <v>0</v>
      </c>
      <c r="LM39" s="1">
        <f>IF(OR(LM38=1,AND(PS39=1,MI39&lt;=$C$43)),1,0)</f>
        <v>0</v>
      </c>
      <c r="LN39" s="61">
        <f t="shared" si="167"/>
        <v>1.2400000000000004</v>
      </c>
      <c r="LO39" s="57">
        <f t="shared" si="168"/>
        <v>10.87114797946715</v>
      </c>
      <c r="LP39" s="57">
        <f t="shared" si="169"/>
        <v>6.5377523747135564</v>
      </c>
      <c r="LQ39" s="57">
        <f t="shared" si="170"/>
        <v>9.435411820906479</v>
      </c>
      <c r="LR39" s="57">
        <f t="shared" si="171"/>
        <v>11.796121609913204</v>
      </c>
      <c r="LS39" s="57">
        <f t="shared" si="172"/>
        <v>12.659473375710071</v>
      </c>
      <c r="LT39" s="57">
        <f t="shared" si="173"/>
        <v>12.045858829579927</v>
      </c>
      <c r="LU39" s="57">
        <f t="shared" si="174"/>
        <v>10.81820444833483</v>
      </c>
      <c r="LV39" s="57">
        <f t="shared" si="175"/>
        <v>9.5686223234087553</v>
      </c>
      <c r="LW39" s="57">
        <f t="shared" si="176"/>
        <v>8.5231702171482713</v>
      </c>
      <c r="LX39" s="57">
        <f t="shared" si="177"/>
        <v>7.6692346299190124</v>
      </c>
      <c r="LY39" s="57">
        <f t="shared" si="178"/>
        <v>6.9680548491422956</v>
      </c>
      <c r="LZ39" s="57">
        <f t="shared" si="179"/>
        <v>7.1591956541170916</v>
      </c>
      <c r="MA39" s="57">
        <f t="shared" si="180"/>
        <v>8.7679675141016098</v>
      </c>
      <c r="MB39" s="57">
        <f t="shared" si="181"/>
        <v>10.248434993861235</v>
      </c>
      <c r="MC39" s="57">
        <f t="shared" si="182"/>
        <v>10.687092084999476</v>
      </c>
      <c r="MD39" s="57">
        <f t="shared" si="183"/>
        <v>10.815875015286094</v>
      </c>
      <c r="ME39" s="57">
        <f t="shared" si="184"/>
        <v>10.87114797946715</v>
      </c>
      <c r="MF39" s="57">
        <f t="shared" si="185"/>
        <v>10.869313619788715</v>
      </c>
      <c r="MG39" s="57">
        <f t="shared" si="186"/>
        <v>10.86950228785933</v>
      </c>
      <c r="MH39" s="57">
        <f t="shared" si="187"/>
        <v>10.869515255315566</v>
      </c>
      <c r="MI39" s="57">
        <f t="shared" si="188"/>
        <v>10.869508432999856</v>
      </c>
      <c r="MJ39" s="61">
        <f t="shared" si="189"/>
        <v>1.2400000000000004</v>
      </c>
      <c r="MK39" s="57" t="e">
        <f t="shared" si="259"/>
        <v>#N/A</v>
      </c>
      <c r="ML39" s="57" t="e">
        <f t="shared" si="260"/>
        <v>#N/A</v>
      </c>
      <c r="MM39" s="57" t="e">
        <f t="shared" si="261"/>
        <v>#N/A</v>
      </c>
      <c r="MN39" s="57" t="e">
        <f t="shared" si="262"/>
        <v>#N/A</v>
      </c>
      <c r="MO39" s="57" t="e">
        <f t="shared" si="263"/>
        <v>#N/A</v>
      </c>
      <c r="MP39" s="57" t="e">
        <f t="shared" si="264"/>
        <v>#N/A</v>
      </c>
      <c r="MQ39" s="57" t="e">
        <f t="shared" si="265"/>
        <v>#N/A</v>
      </c>
      <c r="MR39" s="57" t="e">
        <f t="shared" si="266"/>
        <v>#N/A</v>
      </c>
      <c r="MS39" s="57" t="e">
        <f t="shared" si="267"/>
        <v>#N/A</v>
      </c>
      <c r="MT39" s="57" t="e">
        <f t="shared" si="268"/>
        <v>#N/A</v>
      </c>
      <c r="MU39" s="57" t="e">
        <f t="shared" si="269"/>
        <v>#N/A</v>
      </c>
      <c r="MV39" s="57" t="e">
        <f t="shared" si="270"/>
        <v>#N/A</v>
      </c>
      <c r="MW39" s="57" t="e">
        <f t="shared" si="271"/>
        <v>#N/A</v>
      </c>
      <c r="MX39" s="57" t="e">
        <f t="shared" si="272"/>
        <v>#N/A</v>
      </c>
      <c r="MY39" s="57" t="e">
        <f t="shared" si="273"/>
        <v>#N/A</v>
      </c>
      <c r="MZ39" s="57" t="e">
        <f t="shared" si="274"/>
        <v>#N/A</v>
      </c>
      <c r="NA39" s="57" t="e">
        <f t="shared" si="275"/>
        <v>#N/A</v>
      </c>
      <c r="NB39" s="57" t="e">
        <f t="shared" si="276"/>
        <v>#N/A</v>
      </c>
      <c r="NC39" s="57" t="e">
        <f t="shared" si="277"/>
        <v>#N/A</v>
      </c>
      <c r="ND39" s="57" t="e">
        <f t="shared" si="278"/>
        <v>#N/A</v>
      </c>
      <c r="NE39" s="57" t="e">
        <f t="shared" si="279"/>
        <v>#N/A</v>
      </c>
      <c r="NF39" s="61">
        <f t="shared" si="211"/>
        <v>1.2400000000000004</v>
      </c>
      <c r="NG39" s="261">
        <f>IF(OY38=0,MIN('Drive Train'!$F$35-FQ38*$C$26*'Drive Train'!$F$38,NG38+$C$41)-$C$7,IF(LO38-1&lt;=0,0,IF($C$39=Motors!$C$29,MAX(MAX(NG$8:NG38)*-1,NG38-$C$41),MAX(0,MAX(NG$8:NG38)*-1,NG38-$C$41))))</f>
        <v>11.76790537759527</v>
      </c>
      <c r="NH39" s="261">
        <f>IF(OZ38=0,MIN('Drive Train'!$F$35-FR38*$C$26*'Drive Train'!$F$38,NH38+$C$41)-$C$7,IF(LP38-1&lt;=0,0,IF($C$39=Motors!$C$29,MAX(MAX(NH$8:NH38)*-1,NH38-$C$41),MAX(0,MAX(NH$8:NH38)*-1,NH38-$C$41))))</f>
        <v>8.82</v>
      </c>
      <c r="NI39" s="261">
        <f>IF(PA38=0,MIN('Drive Train'!$F$35-FS38*$C$26*'Drive Train'!$F$38,NI38+$C$41)-$C$7,IF(LQ38-1&lt;=0,0,IF($C$39=Motors!$C$29,MAX(MAX(NI$8:NI38)*-1,NI38-$C$41),MAX(0,MAX(NI$8:NI38)*-1,NI38-$C$41))))</f>
        <v>8.82</v>
      </c>
      <c r="NJ39" s="261">
        <f>IF(PB38=0,MIN('Drive Train'!$F$35-FT38*$C$26*'Drive Train'!$F$38,NJ38+$C$41)-$C$7,IF(LR38-1&lt;=0,0,IF($C$39=Motors!$C$29,MAX(MAX(NJ$8:NJ38)*-1,NJ38-$C$41),MAX(0,MAX(NJ$8:NJ38)*-1,NJ38-$C$41))))</f>
        <v>8.82</v>
      </c>
      <c r="NK39" s="261">
        <f>IF(PC38=0,MIN('Drive Train'!$F$35-FU38*$C$26*'Drive Train'!$F$38,NK38+$C$41)-$C$7,IF(LS38-1&lt;=0,0,IF($C$39=Motors!$C$29,MAX(MAX(NK$8:NK38)*-1,NK38-$C$41),MAX(0,MAX(NK$8:NK38)*-1,NK38-$C$41))))</f>
        <v>10.090741261558627</v>
      </c>
      <c r="NL39" s="261">
        <f>IF(PD38=0,MIN('Drive Train'!$F$35-FV38*$C$26*'Drive Train'!$F$38,NL38+$C$41)-$C$7,IF(LT38-1&lt;=0,0,IF($C$39=Motors!$C$29,MAX(MAX(NL$8:NL38)*-1,NL38-$C$41),MAX(0,MAX(NL$8:NL38)*-1,NL38-$C$41))))</f>
        <v>11.244209980388826</v>
      </c>
      <c r="NM39" s="261">
        <f>IF(PE38=0,MIN('Drive Train'!$F$35-FW38*$C$26*'Drive Train'!$F$38,NM38+$C$41)-$C$7,IF(LU38-1&lt;=0,0,IF($C$39=Motors!$C$29,MAX(MAX(NM$8:NM38)*-1,NM38-$C$41),MAX(0,MAX(NM$8:NM38)*-1,NM38-$C$41))))</f>
        <v>11.780346890192245</v>
      </c>
      <c r="NN39" s="261">
        <f>IF(PF38=0,MIN('Drive Train'!$F$35-FX38*$C$26*'Drive Train'!$F$38,NN38+$C$41)-$C$7,IF(LV38-1&lt;=0,0,IF($C$39=Motors!$C$29,MAX(MAX(NN$8:NN38)*-1,NN38-$C$41),MAX(0,MAX(NN$8:NN38)*-1,NN38-$C$41))))</f>
        <v>11.931878125953126</v>
      </c>
      <c r="NO39" s="261">
        <f>IF(PG38=0,MIN('Drive Train'!$F$35-FY38*$C$26*'Drive Train'!$F$38,NO38+$C$41)-$C$7,IF(LW38-1&lt;=0,0,IF($C$39=Motors!$C$29,MAX(MAX(NO$8:NO38)*-1,NO38-$C$41),MAX(0,MAX(NO$8:NO38)*-1,NO38-$C$41))))</f>
        <v>11.973480495619029</v>
      </c>
      <c r="NP39" s="261">
        <f>IF(PH38=0,MIN('Drive Train'!$F$35-FZ38*$C$26*'Drive Train'!$F$38,NP38+$C$41)-$C$7,IF(LX38-1&lt;=0,0,IF($C$39=Motors!$C$29,MAX(MAX(NP$8:NP38)*-1,NP38-$C$41),MAX(0,MAX(NP$8:NP38)*-1,NP38-$C$41))))</f>
        <v>11.981932452988774</v>
      </c>
      <c r="NQ39" s="261">
        <f>IF(PI38=0,MIN('Drive Train'!$F$35-GA38*$C$26*'Drive Train'!$F$38,NQ38+$C$41)-$C$7,IF(LY38-1&lt;=0,0,IF($C$39=Motors!$C$29,MAX(MAX(NQ$8:NQ38)*-1,NQ38-$C$41),MAX(0,MAX(NQ$8:NQ38)*-1,NQ38-$C$41))))</f>
        <v>11.983207085793694</v>
      </c>
      <c r="NR39" s="261">
        <f>IF(PJ38=0,MIN('Drive Train'!$F$35-GB38*$C$26*'Drive Train'!$F$38,NR38+$C$41)-$C$7,IF(LZ38-1&lt;=0,0,IF($C$39=Motors!$C$29,MAX(MAX(NR$8:NR38)*-1,NR38-$C$41),MAX(0,MAX(NR$8:NR38)*-1,NR38-$C$41))))</f>
        <v>11.118737763258755</v>
      </c>
      <c r="NS39" s="261">
        <f>IF(PK38=0,MIN('Drive Train'!$F$35-GC38*$C$26*'Drive Train'!$F$38,NS38+$C$41)-$C$7,IF(MA38-1&lt;=0,0,IF($C$39=Motors!$C$29,MAX(MAX(NS$8:NS38)*-1,NS38-$C$41),MAX(0,MAX(NS$8:NS38)*-1,NS38-$C$41))))</f>
        <v>10.924446016841474</v>
      </c>
      <c r="NT39" s="261">
        <f>IF(PL38=0,MIN('Drive Train'!$F$35-GD38*$C$26*'Drive Train'!$F$38,NT38+$C$41)-$C$7,IF(MB38-1&lt;=0,0,IF($C$39=Motors!$C$29,MAX(MAX(NT$8:NT38)*-1,NT38-$C$41),MAX(0,MAX(NT$8:NT38)*-1,NT38-$C$41))))</f>
        <v>11.09958410170343</v>
      </c>
      <c r="NU39" s="261">
        <f>IF(PM38=0,MIN('Drive Train'!$F$35-GE38*$C$26*'Drive Train'!$F$38,NU38+$C$41)-$C$7,IF(MC38-1&lt;=0,0,IF($C$39=Motors!$C$29,MAX(MAX(NU$8:NU38)*-1,NU38-$C$41),MAX(0,MAX(NU$8:NU38)*-1,NU38-$C$41))))</f>
        <v>11.561409915011517</v>
      </c>
      <c r="NV39" s="261">
        <f>IF(PN38=0,MIN('Drive Train'!$F$35-GF38*$C$26*'Drive Train'!$F$38,NV38+$C$41)-$C$7,IF(MD38-1&lt;=0,0,IF($C$39=Motors!$C$29,MAX(MAX(NV$8:NV38)*-1,NV38-$C$41),MAX(0,MAX(NV$8:NV38)*-1,NV38-$C$41))))</f>
        <v>11.705089025292459</v>
      </c>
      <c r="NW39" s="261">
        <f>IF(PO38=0,MIN('Drive Train'!$F$35-GG38*$C$26*'Drive Train'!$F$38,NW38+$C$41)-$C$7,IF(ME38-1&lt;=0,0,IF($C$39=Motors!$C$29,MAX(MAX(NW$8:NW38)*-1,NW38-$C$41),MAX(0,MAX(NW$8:NW38)*-1,NW38-$C$41))))</f>
        <v>11.76790537759527</v>
      </c>
      <c r="NX39" s="261">
        <f>IF(PP38=0,MIN('Drive Train'!$F$35-GH38*$C$26*'Drive Train'!$F$38,NX38+$C$41)-$C$7,IF(MF38-1&lt;=0,0,IF($C$39=Motors!$C$29,MAX(MAX(NX$8:NX38)*-1,NX38-$C$41),MAX(0,MAX(NX$8:NX38)*-1,NX38-$C$41))))</f>
        <v>11.765809320807888</v>
      </c>
      <c r="NY39" s="261">
        <f>IF(PQ38=0,MIN('Drive Train'!$F$35-GI38*$C$26*'Drive Train'!$F$38,NY38+$C$41)-$C$7,IF(MG38-1&lt;=0,0,IF($C$39=Motors!$C$29,MAX(MAX(NY$8:NY38)*-1,NY38-$C$41),MAX(0,MAX(NY$8:NY38)*-1,NY38-$C$41))))</f>
        <v>11.766024868787259</v>
      </c>
      <c r="NZ39" s="261">
        <f>IF(PR38=0,MIN('Drive Train'!$F$35-GJ38*$C$26*'Drive Train'!$F$38,NZ38+$C$41)-$C$7,IF(MH38-1&lt;=0,0,IF($C$39=Motors!$C$29,MAX(MAX(NZ$8:NZ38)*-1,NZ38-$C$41),MAX(0,MAX(NZ$8:NZ38)*-1,NZ38-$C$41))))</f>
        <v>11.766039684047295</v>
      </c>
      <c r="OA39" s="261">
        <f>IF(PS38=0,MIN('Drive Train'!$F$35-GK38*$C$26*'Drive Train'!$F$38,OA38+$C$41)-$C$7,IF(MI38-1&lt;=0,0,IF($C$39=Motors!$C$29,MAX(MAX(OA$8:OA38)*-1,OA38-$C$41),MAX(0,MAX(OA$8:OA38)*-1,OA38-$C$41))))</f>
        <v>11.766031889577597</v>
      </c>
      <c r="OB39" s="61">
        <f t="shared" si="212"/>
        <v>1.2400000000000004</v>
      </c>
      <c r="OC39" s="261">
        <f>'Drive Train'!$F$35-FQ39*$C$26*'Drive Train'!$F$38</f>
        <v>11.980816382206598</v>
      </c>
      <c r="OD39" s="261">
        <f>'Drive Train'!$F$35-FR39*$C$26*'Drive Train'!$F$38</f>
        <v>9</v>
      </c>
      <c r="OE39" s="261">
        <f>'Drive Train'!$F$35-FS39*$C$26*'Drive Train'!$F$38</f>
        <v>9</v>
      </c>
      <c r="OF39" s="261">
        <f>'Drive Train'!$F$35-FT39*$C$26*'Drive Train'!$F$38</f>
        <v>9.0530179672107369</v>
      </c>
      <c r="OG39" s="261">
        <f>'Drive Train'!$F$35-FU39*$C$26*'Drive Train'!$F$38</f>
        <v>10.388399940913104</v>
      </c>
      <c r="OH39" s="261">
        <f>'Drive Train'!$F$35-FV39*$C$26*'Drive Train'!$F$38</f>
        <v>11.502539583012625</v>
      </c>
      <c r="OI39" s="261">
        <f>'Drive Train'!$F$35-FW39*$C$26*'Drive Train'!$F$38</f>
        <v>11.991767672872458</v>
      </c>
      <c r="OJ39" s="261">
        <f>'Drive Train'!$F$35-FX39*$C$26*'Drive Train'!$F$38</f>
        <v>12.122412909277326</v>
      </c>
      <c r="OK39" s="261">
        <f>'Drive Train'!$F$35-FY39*$C$26*'Drive Train'!$F$38</f>
        <v>12.156021931180517</v>
      </c>
      <c r="OL39" s="261">
        <f>'Drive Train'!$F$35-FZ39*$C$26*'Drive Train'!$F$38</f>
        <v>12.162378050155024</v>
      </c>
      <c r="OM39" s="261">
        <f>'Drive Train'!$F$35-GA39*$C$26*'Drive Train'!$F$38</f>
        <v>12.163262213157939</v>
      </c>
      <c r="ON39" s="261">
        <f>'Drive Train'!$F$35-GB39*$C$26*'Drive Train'!$F$38</f>
        <v>11.328932095269311</v>
      </c>
      <c r="OO39" s="261">
        <f>'Drive Train'!$F$35-GC39*$C$26*'Drive Train'!$F$38</f>
        <v>11.14142543952652</v>
      </c>
      <c r="OP39" s="261">
        <f>'Drive Train'!$F$35-GD39*$C$26*'Drive Train'!$F$38</f>
        <v>11.400489293078849</v>
      </c>
      <c r="OQ39" s="261">
        <f>'Drive Train'!$F$35-GE39*$C$26*'Drive Train'!$F$38</f>
        <v>11.804015212716216</v>
      </c>
      <c r="OR39" s="261">
        <f>'Drive Train'!$F$35-GF39*$C$26*'Drive Train'!$F$38</f>
        <v>11.927222233338842</v>
      </c>
      <c r="OS39" s="261">
        <f>'Drive Train'!$F$35-GG39*$C$26*'Drive Train'!$F$38</f>
        <v>11.980816382206598</v>
      </c>
      <c r="OT39" s="261">
        <f>'Drive Train'!$F$35-GH39*$C$26*'Drive Train'!$F$38</f>
        <v>11.979030742516008</v>
      </c>
      <c r="OU39" s="261">
        <f>'Drive Train'!$F$35-GI39*$C$26*'Drive Train'!$F$38</f>
        <v>11.97921437736424</v>
      </c>
      <c r="OV39" s="261">
        <f>'Drive Train'!$F$35-GJ39*$C$26*'Drive Train'!$F$38</f>
        <v>11.979226999066569</v>
      </c>
      <c r="OW39" s="261">
        <f>'Drive Train'!$F$35-GK39*$C$26*'Drive Train'!$F$38</f>
        <v>11.979220358652636</v>
      </c>
      <c r="OX39" s="61">
        <f t="shared" si="213"/>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8">
        <f t="shared" si="214"/>
        <v>1.2400000000000004</v>
      </c>
      <c r="PU39" s="57">
        <f t="shared" si="215"/>
        <v>9.6733393305162707</v>
      </c>
      <c r="PV39" s="57">
        <f t="shared" si="216"/>
        <v>4.2420444550169076</v>
      </c>
      <c r="PW39" s="57">
        <f t="shared" si="217"/>
        <v>6.2233228851496962</v>
      </c>
      <c r="PX39" s="57">
        <f t="shared" si="218"/>
        <v>7.959029347276112</v>
      </c>
      <c r="PY39" s="57">
        <f t="shared" si="219"/>
        <v>9.2221627927414964</v>
      </c>
      <c r="PZ39" s="57">
        <f t="shared" si="220"/>
        <v>9.7367889362282956</v>
      </c>
      <c r="QA39" s="57">
        <f t="shared" si="221"/>
        <v>9.6624516853866158</v>
      </c>
      <c r="QB39" s="57">
        <f t="shared" si="222"/>
        <v>8.9736484767109683</v>
      </c>
      <c r="QC39" s="57">
        <f t="shared" si="223"/>
        <v>8.3366420903708409</v>
      </c>
      <c r="QD39" s="57">
        <f t="shared" si="224"/>
        <v>7.749096142947403</v>
      </c>
      <c r="QE39" s="57">
        <f t="shared" si="225"/>
        <v>7.222048681172974</v>
      </c>
      <c r="QF39" s="57">
        <f t="shared" si="226"/>
        <v>5.3330266877141517</v>
      </c>
      <c r="QG39" s="57">
        <f t="shared" si="227"/>
        <v>6.5314327207727718</v>
      </c>
      <c r="QH39" s="57">
        <f t="shared" si="228"/>
        <v>7.7168140852245353</v>
      </c>
      <c r="QI39" s="57">
        <f t="shared" si="229"/>
        <v>8.6379793914751684</v>
      </c>
      <c r="QJ39" s="57">
        <f t="shared" si="230"/>
        <v>9.2523624583878821</v>
      </c>
      <c r="QK39" s="57">
        <f t="shared" si="231"/>
        <v>9.6733393305162707</v>
      </c>
      <c r="QL39" s="57">
        <f t="shared" si="232"/>
        <v>9.641888641240282</v>
      </c>
      <c r="QM39" s="57">
        <f t="shared" si="233"/>
        <v>9.6429535453003368</v>
      </c>
      <c r="QN39" s="57">
        <f t="shared" si="234"/>
        <v>9.6430267458437768</v>
      </c>
      <c r="QO39" s="57">
        <f t="shared" si="235"/>
        <v>9.6429882341363591</v>
      </c>
      <c r="QP39" s="61">
        <f t="shared" si="236"/>
        <v>1.2400000000000004</v>
      </c>
      <c r="QQ39" s="57">
        <f>MIN(FQ39,$C$16)*$C$17*1000/60/60/$C$25</f>
        <v>8.669353738670868E-2</v>
      </c>
      <c r="QR39" s="57">
        <f>MIN(FR39,$C$16)*$C$17*1000/60/60/$C$25</f>
        <v>0.70317162838191627</v>
      </c>
      <c r="QS39" s="57">
        <f>MIN(FS39,$C$16)*$C$17*1000/60/60/$C$25</f>
        <v>0.70317162838191627</v>
      </c>
      <c r="QT39" s="57">
        <f>MIN(FT39,$C$16)*$C$17*1000/60/60/$C$25</f>
        <v>0.69220670769454185</v>
      </c>
      <c r="QU39" s="57">
        <f>MIN(FU39,$C$16)*$C$17*1000/60/60/$C$25</f>
        <v>0.41602943800037984</v>
      </c>
      <c r="QV39" s="57">
        <f>MIN(FV39,$C$16)*$C$17*1000/60/60/$C$25</f>
        <v>0.18560844200627227</v>
      </c>
      <c r="QW39" s="57">
        <f>MIN(FW39,$C$16)*$C$17*1000/60/60/$C$25</f>
        <v>8.4428644183651105E-2</v>
      </c>
      <c r="QX39" s="57">
        <f>MIN(FX39,$C$16)*$C$17*1000/60/60/$C$25</f>
        <v>5.7409225470959328E-2</v>
      </c>
      <c r="QY39" s="57">
        <f>MIN(FY39,$C$16)*$C$17*1000/60/60/$C$25</f>
        <v>5.0458369394491803E-2</v>
      </c>
      <c r="QZ39" s="57">
        <f>MIN(FZ39,$C$16)*$C$17*1000/60/60/$C$25</f>
        <v>4.9143827474052465E-2</v>
      </c>
      <c r="RA39" s="57">
        <f>MIN(GA39,$C$16)*$C$17*1000/60/60/$C$25</f>
        <v>4.896096913919526E-2</v>
      </c>
      <c r="RB39" s="57">
        <f>MIN(GB39,$C$16)*$C$17*1000/60/60/$C$25</f>
        <v>0.22151310666973129</v>
      </c>
      <c r="RC39" s="57">
        <f>MIN(GC39,$C$16)*$C$17*1000/60/60/$C$25</f>
        <v>0.26029233033182114</v>
      </c>
      <c r="RD39" s="57">
        <f>MIN(GD39,$C$16)*$C$17*1000/60/60/$C$25</f>
        <v>0.20671399157967818</v>
      </c>
      <c r="RE39" s="57">
        <f>MIN(GE39,$C$16)*$C$17*1000/60/60/$C$25</f>
        <v>0.12325870393093791</v>
      </c>
      <c r="RF39" s="57">
        <f>MIN(GF39,$C$16)*$C$17*1000/60/60/$C$25</f>
        <v>9.7777621189968453E-2</v>
      </c>
      <c r="RG39" s="57">
        <f>MIN(GG39,$C$16)*$C$17*1000/60/60/$C$25</f>
        <v>8.669353738670868E-2</v>
      </c>
      <c r="RH39" s="57">
        <f>MIN(GH39,$C$16)*$C$17*1000/60/60/$C$25</f>
        <v>8.7062834789336699E-2</v>
      </c>
      <c r="RI39" s="57">
        <f>MIN(GI39,$C$16)*$C$17*1000/60/60/$C$25</f>
        <v>8.7024856314260421E-2</v>
      </c>
      <c r="RJ39" s="57">
        <f>MIN(GJ39,$C$16)*$C$17*1000/60/60/$C$25</f>
        <v>8.7022245954560637E-2</v>
      </c>
      <c r="RK39" s="57">
        <f>MIN(GK39,$C$16)*$C$17*1000/60/60/$C$25</f>
        <v>8.7023619292995485E-2</v>
      </c>
      <c r="RL39" s="148">
        <f t="shared" si="237"/>
        <v>1.2400000000000004</v>
      </c>
    </row>
    <row r="40" spans="1:480" x14ac:dyDescent="0.2">
      <c r="B40" s="3" t="s">
        <v>129</v>
      </c>
      <c r="C40" s="80">
        <f>'Drive Train'!$F$36</f>
        <v>1200</v>
      </c>
      <c r="E40" s="6"/>
      <c r="K40" s="57"/>
      <c r="R40" s="63">
        <f t="shared" si="113"/>
        <v>1.2800000000000005</v>
      </c>
      <c r="S40" s="2">
        <f>NG40/'Drive Train'!$F$35</f>
        <v>0.95167874050053203</v>
      </c>
      <c r="T40" s="2">
        <f>NH40/'Drive Train'!$F$35</f>
        <v>0.71129032258064517</v>
      </c>
      <c r="U40" s="2">
        <f>NI40/'Drive Train'!$F$35</f>
        <v>0.71129032258064517</v>
      </c>
      <c r="V40" s="2">
        <f>NJ40/'Drive Train'!$F$35</f>
        <v>0.71556596509764003</v>
      </c>
      <c r="W40" s="2">
        <f>NK40/'Drive Train'!$F$35</f>
        <v>0.8232580597510567</v>
      </c>
      <c r="X40" s="2">
        <f>NL40/'Drive Train'!$F$35</f>
        <v>0.91310803088811499</v>
      </c>
      <c r="Y40" s="2">
        <f>NM40/'Drive Train'!$F$35</f>
        <v>0.95256190910261751</v>
      </c>
      <c r="Z40" s="2">
        <f>NN40/'Drive Train'!$F$35</f>
        <v>0.96309781526430049</v>
      </c>
      <c r="AA40" s="2">
        <f>NO40/'Drive Train'!$F$35</f>
        <v>0.96580822025649327</v>
      </c>
      <c r="AB40" s="2">
        <f>NP40/'Drive Train'!$F$35</f>
        <v>0.96632081049637286</v>
      </c>
      <c r="AC40" s="2">
        <f>NQ40/'Drive Train'!$F$35</f>
        <v>0.96639211396434987</v>
      </c>
      <c r="AD40" s="2">
        <f>NR40/'Drive Train'!$F$35</f>
        <v>0.89910742703784763</v>
      </c>
      <c r="AE40" s="2">
        <f>NS40/'Drive Train'!$F$35</f>
        <v>0.88398592254246133</v>
      </c>
      <c r="AF40" s="2">
        <f>NT40/'Drive Train'!$F$35</f>
        <v>0.90487816879668137</v>
      </c>
      <c r="AG40" s="2">
        <f>NU40/'Drive Train'!$F$35</f>
        <v>0.93742058167066256</v>
      </c>
      <c r="AH40" s="2">
        <f>NV40/'Drive Train'!$F$35</f>
        <v>0.94735663172087436</v>
      </c>
      <c r="AI40" s="2">
        <f>NW40/'Drive Train'!$F$35</f>
        <v>0.95167874050053203</v>
      </c>
      <c r="AJ40" s="2">
        <f>NX40/'Drive Train'!$F$35</f>
        <v>0.95153473729967808</v>
      </c>
      <c r="AK40" s="2">
        <f>NY40/'Drive Train'!$F$35</f>
        <v>0.95154954656163226</v>
      </c>
      <c r="AL40" s="2">
        <f>NZ40/'Drive Train'!$F$35</f>
        <v>0.95155056444085229</v>
      </c>
      <c r="AM40" s="2">
        <f>OA40/'Drive Train'!$F$35</f>
        <v>0.95155002892359974</v>
      </c>
      <c r="AN40" s="61">
        <f t="shared" si="114"/>
        <v>1.2800000000000005</v>
      </c>
      <c r="AO40" s="46">
        <f>LO40*12*60/(PI() * 'Drive Train'!$F$15)/S$6*ABS(S40)</f>
        <v>4245.2755725092793</v>
      </c>
      <c r="AP40" s="46">
        <f>LP40*12*60/(PI() * 'Drive Train'!$F$15)/T$6*ABS(T40)</f>
        <v>549.8970475854137</v>
      </c>
      <c r="AQ40" s="46">
        <f>LQ40*12*60/(PI() * 'Drive Train'!$F$15)/U$6*ABS(U40)</f>
        <v>1203.0672464845961</v>
      </c>
      <c r="AR40" s="46">
        <f>LR40*12*60/(PI() * 'Drive Train'!$F$15)/V$6*ABS(V40)</f>
        <v>2023.8138281118611</v>
      </c>
      <c r="AS40" s="46">
        <f>LS40*12*60/(PI() * 'Drive Train'!$F$15)/W$6*ABS(W40)</f>
        <v>3100.198541815656</v>
      </c>
      <c r="AT40" s="46">
        <f>LT40*12*60/(PI() * 'Drive Train'!$F$15)/X$6*ABS(X40)</f>
        <v>3903.3774719444918</v>
      </c>
      <c r="AU40" s="46">
        <f>LU40*12*60/(PI() * 'Drive Train'!$F$15)/Y$6*ABS(Y40)</f>
        <v>4253.0211049563004</v>
      </c>
      <c r="AV40" s="46">
        <f>LV40*12*60/(PI() * 'Drive Train'!$F$15)/Z$6*ABS(Z40)</f>
        <v>4344.7819466234987</v>
      </c>
      <c r="AW40" s="46">
        <f>LW40*12*60/(PI() * 'Drive Train'!$F$15)/AA$6*ABS(AA40)</f>
        <v>4367.8440272391226</v>
      </c>
      <c r="AX40" s="46">
        <f>LX40*12*60/(PI() * 'Drive Train'!$F$15)/AB$6*ABS(AB40)</f>
        <v>4372.0948053108141</v>
      </c>
      <c r="AY40" s="46">
        <f>LY40*12*60/(PI() * 'Drive Train'!$F$15)/AC$6*ABS(AC40)</f>
        <v>4372.669800803832</v>
      </c>
      <c r="AZ40" s="46">
        <f>LZ40*12*60/(PI() * 'Drive Train'!$F$15)/AD$6*ABS(AD40)</f>
        <v>2682.6263513897798</v>
      </c>
      <c r="BA40" s="46">
        <f>MA40*12*60/(PI() * 'Drive Train'!$F$15)/AE$6*ABS(AE40)</f>
        <v>3230.1943319478955</v>
      </c>
      <c r="BB40" s="46">
        <f>MB40*12*60/(PI() * 'Drive Train'!$F$15)/AF$6*ABS(AF40)</f>
        <v>3839.7030426618144</v>
      </c>
      <c r="BC40" s="46">
        <f>MC40*12*60/(PI() * 'Drive Train'!$F$15)/AG$6*ABS(AG40)</f>
        <v>4121.7293072555804</v>
      </c>
      <c r="BD40" s="46">
        <f>MD40*12*60/(PI() * 'Drive Train'!$F$15)/AH$6*ABS(AH40)</f>
        <v>4207.8338451641557</v>
      </c>
      <c r="BE40" s="46">
        <f>ME40*12*60/(PI() * 'Drive Train'!$F$15)/AI$6*ABS(AI40)</f>
        <v>4245.2755725092793</v>
      </c>
      <c r="BF40" s="46">
        <f>MF40*12*60/(PI() * 'Drive Train'!$F$15)/AJ$6*ABS(AJ40)</f>
        <v>4244.0282369276538</v>
      </c>
      <c r="BG40" s="46">
        <f>MG40*12*60/(PI() * 'Drive Train'!$F$15)/AK$6*ABS(AK40)</f>
        <v>4244.1565131414254</v>
      </c>
      <c r="BH40" s="46">
        <f>MH40*12*60/(PI() * 'Drive Train'!$F$15)/AL$6*ABS(AL40)</f>
        <v>4244.1653298964775</v>
      </c>
      <c r="BI40" s="46">
        <f>MI40*12*60/(PI() * 'Drive Train'!$F$15)/AM$6*ABS(AM40)</f>
        <v>4244.1606913064707</v>
      </c>
      <c r="BJ40" s="61">
        <f t="shared" ref="BJ40:BJ71" si="280">AN40</f>
        <v>1.2800000000000005</v>
      </c>
      <c r="BK40" s="2">
        <f>IF(OR(KS39=1,AND($C$39=Motors!$C$31,OY39=1)),0,IF(NG40=0,-(CG39+$C$15)/($C$14-$C$15)*$C$12,($C$11*S40-AO40)/($C$11*S40)*$C$12*S40))</f>
        <v>0.43593259573609605</v>
      </c>
      <c r="BL40" s="2">
        <f>IF(OR(KT39=1,AND($C$39=Motors!$C$31,OZ39=1)),0,IF(NH40=0,-(CH39+$C$15)/($C$14-$C$15)*$C$12,($C$11*T40-AP40)/($C$11*T40)*$C$12*T40))</f>
        <v>1.4735901982665047</v>
      </c>
      <c r="BM40" s="2">
        <f>IF(OR(KU39=1,AND($C$39=Motors!$C$31,PA39=1)),0,IF(NI40=0,-(CI39+$C$15)/($C$14-$C$15)*$C$12,($C$11*U40-AQ40)/($C$11*U40)*$C$12*U40))</f>
        <v>1.1877812932225609</v>
      </c>
      <c r="BN40" s="2">
        <f>IF(OR(KV39=1,AND($C$39=Motors!$C$31,PB39=1)),0,IF(NJ40=0,-(CJ39+$C$15)/($C$14-$C$15)*$C$12,($C$11*V40-AR40)/($C$11*V40)*$C$12*V40))</f>
        <v>0.83894997556764894</v>
      </c>
      <c r="BO40" s="2">
        <f>IF(OR(KW39=1,AND($C$39=Motors!$C$31,PC39=1)),0,IF(NK40=0,-(CK39+$C$15)/($C$14-$C$15)*$C$12,($C$11*W40-AS40)/($C$11*W40)*$C$12*W40))</f>
        <v>0.62749225218940763</v>
      </c>
      <c r="BP40" s="2">
        <f>IF(OR(KX39=1,AND($C$39=Motors!$C$31,PD39=1)),0,IF(NL40=0,-(CL39+$C$15)/($C$14-$C$15)*$C$12,($C$11*X40-AT40)/($C$11*X40)*$C$12*X40))</f>
        <v>0.49258217661800807</v>
      </c>
      <c r="BQ40" s="2">
        <f>IF(OR(KY39=1,AND($C$39=Motors!$C$31,PE39=1)),0,IF(NM40=0,-(CM39+$C$15)/($C$14-$C$15)*$C$12,($C$11*Y40-AU40)/($C$11*Y40)*$C$12*Y40))</f>
        <v>0.43467180495388807</v>
      </c>
      <c r="BR40" s="2">
        <f>IF(OR(KZ39=1,AND($C$39=Motors!$C$31,PF39=1)),0,IF(NN40=0,-(CN39+$C$15)/($C$14-$C$15)*$C$12,($C$11*Z40-AV40)/($C$11*Z40)*$C$12*Z40))</f>
        <v>0.41991137576693804</v>
      </c>
      <c r="BS40" s="2">
        <f>IF(OR(LA39=1,AND($C$39=Motors!$C$31,PG39=1)),0,IF(NO40=0,-(CO39+$C$15)/($C$14-$C$15)*$C$12,($C$11*AA40-AW40)/($C$11*AA40)*$C$12*AA40))</f>
        <v>0.41635213406823307</v>
      </c>
      <c r="BT40" s="2">
        <f>IF(OR(LB39=1,AND($C$39=Motors!$C$31,PH39=1)),0,IF(NP40=0,-(CP39+$C$15)/($C$14-$C$15)*$C$12,($C$11*AB40-AX40)/($C$11*AB40)*$C$12*AB40))</f>
        <v>0.41572745563861885</v>
      </c>
      <c r="BU40" s="2">
        <f>IF(OR(LC39=1,AND($C$39=Motors!$C$31,PI39=1)),0,IF(NQ40=0,-(CQ39+$C$15)/($C$14-$C$15)*$C$12,($C$11*AC40-AY40)/($C$11*AC40)*$C$12*AC40))</f>
        <v>0.41564769514360078</v>
      </c>
      <c r="BV40" s="2">
        <f>IF(OR(LD39=1,AND($C$39=Motors!$C$31,PJ39=1)),0,IF(NR40=0,-(CR39+$C$15)/($C$14-$C$15)*$C$12,($C$11*AD40-AZ40)/($C$11*AD40)*$C$12*AD40))</f>
        <v>0.9930070713727901</v>
      </c>
      <c r="BW40" s="2">
        <f>IF(OR(LE39=1,AND($C$39=Motors!$C$31,PK39=1)),0,IF(NS40=0,-(CS39+$C$15)/($C$14-$C$15)*$C$12,($C$11*AE40-BA40)/($C$11*AE40)*$C$12*AE40))</f>
        <v>0.71696390059942039</v>
      </c>
      <c r="BX40" s="2">
        <f>IF(OR(LF39=1,AND($C$39=Motors!$C$31,PL39=1)),0,IF(NT40=0,-(CT39+$C$15)/($C$14-$C$15)*$C$12,($C$11*AF40-BB40)/($C$11*AF40)*$C$12*AF40))</f>
        <v>0.50061034803918902</v>
      </c>
      <c r="BY40" s="2">
        <f>IF(OR(LG39=1,AND($C$39=Motors!$C$31,PM39=1)),0,IF(NU40=0,-(CU39+$C$15)/($C$14-$C$15)*$C$12,($C$11*AG40-BC40)/($C$11*AG40)*$C$12*AG40))</f>
        <v>0.45563080321479482</v>
      </c>
      <c r="BZ40" s="2">
        <f>IF(OR(LH39=1,AND($C$39=Motors!$C$31,PN39=1)),0,IF(NV40=0,-(CV39+$C$15)/($C$14-$C$15)*$C$12,($C$11*AH40-BD40)/($C$11*AH40)*$C$12*AH40))</f>
        <v>0.44189976020940597</v>
      </c>
      <c r="CA40" s="2">
        <f>IF(OR(LI39=1,AND($C$39=Motors!$C$31,PO39=1)),0,IF(NW40=0,-(CW39+$C$15)/($C$14-$C$15)*$C$12,($C$11*AI40-BE40)/($C$11*AI40)*$C$12*AI40))</f>
        <v>0.43593259573609605</v>
      </c>
      <c r="CB40" s="2">
        <f>IF(OR(LJ39=1,AND($C$39=Motors!$C$31,PP39=1)),0,IF(NX40=0,-(CX39+$C$15)/($C$14-$C$15)*$C$12,($C$11*AJ40-BF40)/($C$11*AJ40)*$C$12*AJ40))</f>
        <v>0.43613134698440259</v>
      </c>
      <c r="CC40" s="2">
        <f>IF(OR(LK39=1,AND($C$39=Motors!$C$31,PQ39=1)),0,IF(NY40=0,-(CY39+$C$15)/($C$14-$C$15)*$C$12,($C$11*AK40-BG40)/($C$11*AK40)*$C$12*AK40))</f>
        <v>0.43611090724303792</v>
      </c>
      <c r="CD40" s="2">
        <f>IF(OR(LL39=1,AND($C$39=Motors!$C$31,PR39=1)),0,IF(NZ40=0,-(CZ39+$C$15)/($C$14-$C$15)*$C$12,($C$11*AL40-BH40)/($C$11*AL40)*$C$12*AL40))</f>
        <v>0.43610950236796686</v>
      </c>
      <c r="CE40" s="2">
        <f>IF(OR(LM39=1,AND($C$39=Motors!$C$31,PS39=1)),0,IF(OA40=0,-(DA39+$C$15)/($C$14-$C$15)*$C$12,($C$11*AM40-BI40)/($C$11*AM40)*$C$12*AM40))</f>
        <v>0.43611024148788941</v>
      </c>
      <c r="CF40" s="61">
        <f t="shared" ref="CF40:CF71" si="281">BJ40</f>
        <v>1.2800000000000005</v>
      </c>
      <c r="CG40" s="57">
        <f>IF(AND(KS39=1,OY39=1),0,ABS(BK40/$C$12*($C$14-$C$15)+$C$15) *'Drive Train'!$AA$48 + CG39*(1-'Drive Train'!$AA$48))</f>
        <v>26.382503383213709</v>
      </c>
      <c r="CH40" s="57">
        <f>IF(AND(KT39=1,OZ39=1),0,ABS(BL40/$C$12*($C$14-$C$15)+$C$15) *'Drive Train'!$AA$48 + CH39*(1-'Drive Train'!$AA$48))</f>
        <v>82.636534100531833</v>
      </c>
      <c r="CI40" s="57">
        <f>IF(AND(KU39=1,PA39=1),0,ABS(BM40/$C$12*($C$14-$C$15)+$C$15) *'Drive Train'!$AA$48 + CI39*(1-'Drive Train'!$AA$48))</f>
        <v>67.142113894465922</v>
      </c>
      <c r="CJ40" s="57">
        <f>IF(AND(KV39=1,PB39=1),0,ABS(BN40/$C$12*($C$14-$C$15)+$C$15) *'Drive Train'!$AA$48 + CJ39*(1-'Drive Train'!$AA$48))</f>
        <v>48.231090055128789</v>
      </c>
      <c r="CK40" s="57">
        <f>IF(AND(KW39=1,PC39=1),0,ABS(BO40/$C$12*($C$14-$C$15)+$C$15) *'Drive Train'!$AA$48 + CK39*(1-'Drive Train'!$AA$48))</f>
        <v>36.767434570577805</v>
      </c>
      <c r="CL40" s="57">
        <f>IF(AND(KX39=1,PD39=1),0,ABS(BP40/$C$12*($C$14-$C$15)+$C$15) *'Drive Train'!$AA$48 + CL39*(1-'Drive Train'!$AA$48))</f>
        <v>29.453619766193121</v>
      </c>
      <c r="CM40" s="57">
        <f>IF(AND(KY39=1,PE39=1),0,ABS(BQ40/$C$12*($C$14-$C$15)+$C$15) *'Drive Train'!$AA$48 + CM39*(1-'Drive Train'!$AA$48))</f>
        <v>26.314152741135352</v>
      </c>
      <c r="CN40" s="57">
        <f>IF(AND(KZ39=1,PF39=1),0,ABS(BR40/$C$12*($C$14-$C$15)+$C$15) *'Drive Train'!$AA$48 + CN39*(1-'Drive Train'!$AA$48))</f>
        <v>25.513952718643683</v>
      </c>
      <c r="CO40" s="57">
        <f>IF(AND(LA39=1,PG39=1),0,ABS(BS40/$C$12*($C$14-$C$15)+$C$15) *'Drive Train'!$AA$48 + CO39*(1-'Drive Train'!$AA$48))</f>
        <v>25.320997266516653</v>
      </c>
      <c r="CP40" s="57">
        <f>IF(AND(LB39=1,PH39=1),0,ABS(BT40/$C$12*($C$14-$C$15)+$C$15) *'Drive Train'!$AA$48 + CP39*(1-'Drive Train'!$AA$48))</f>
        <v>25.287131876351076</v>
      </c>
      <c r="CQ40" s="57">
        <f>IF(AND(LC39=1,PI39=1),0,ABS(BU40/$C$12*($C$14-$C$15)+$C$15) *'Drive Train'!$AA$48 + CQ39*(1-'Drive Train'!$AA$48))</f>
        <v>25.282807859135925</v>
      </c>
      <c r="CR40" s="57">
        <f>IF(AND(LD39=1,PJ39=1),0,ABS(BV40/$C$12*($C$14-$C$15)+$C$15) *'Drive Train'!$AA$48 + CR39*(1-'Drive Train'!$AA$48))</f>
        <v>56.582913024969429</v>
      </c>
      <c r="CS40" s="57">
        <f>IF(AND(LE39=1,PK39=1),0,ABS(BW40/$C$12*($C$14-$C$15)+$C$15) *'Drive Train'!$AA$48 + CS39*(1-'Drive Train'!$AA$48))</f>
        <v>41.617917856887502</v>
      </c>
      <c r="CT40" s="57">
        <f>IF(AND(LF39=1,PL39=1),0,ABS(BX40/$C$12*($C$14-$C$15)+$C$15) *'Drive Train'!$AA$48 + CT39*(1-'Drive Train'!$AA$48))</f>
        <v>29.888847148163538</v>
      </c>
      <c r="CU40" s="57">
        <f>IF(AND(LG39=1,PM39=1),0,ABS(BY40/$C$12*($C$14-$C$15)+$C$15) *'Drive Train'!$AA$48 + CU39*(1-'Drive Train'!$AA$48))</f>
        <v>27.450392796716418</v>
      </c>
      <c r="CV40" s="57">
        <f>IF(AND(LH39=1,PN39=1),0,ABS(BZ40/$C$12*($C$14-$C$15)+$C$15) *'Drive Train'!$AA$48 + CV39*(1-'Drive Train'!$AA$48))</f>
        <v>26.705998390389766</v>
      </c>
      <c r="CW40" s="57">
        <f>IF(AND(LI39=1,PO39=1),0,ABS(CA40/$C$12*($C$14-$C$15)+$C$15) *'Drive Train'!$AA$48 + CW39*(1-'Drive Train'!$AA$48))</f>
        <v>26.382503383213709</v>
      </c>
      <c r="CX40" s="57">
        <f>IF(AND(LJ39=1,PP39=1),0,ABS(CB40/$C$12*($C$14-$C$15)+$C$15) *'Drive Train'!$AA$48 + CX39*(1-'Drive Train'!$AA$48))</f>
        <v>26.393278188698751</v>
      </c>
      <c r="CY40" s="57">
        <f>IF(AND(LK39=1,PQ39=1),0,ABS(CC40/$C$12*($C$14-$C$15)+$C$15) *'Drive Train'!$AA$48 + CY39*(1-'Drive Train'!$AA$48))</f>
        <v>26.392170098866636</v>
      </c>
      <c r="CZ40" s="57">
        <f>IF(AND(LL39=1,PR39=1),0,ABS(CD40/$C$12*($C$14-$C$15)+$C$15) *'Drive Train'!$AA$48 + CZ39*(1-'Drive Train'!$AA$48))</f>
        <v>26.392093937052557</v>
      </c>
      <c r="DA40" s="57">
        <f>IF(AND(LM39=1,PS39=1),0,ABS(CE40/$C$12*($C$14-$C$15)+$C$15) *'Drive Train'!$AA$48 + DA39*(1-'Drive Train'!$AA$48))</f>
        <v>26.392134006604138</v>
      </c>
      <c r="DB40" s="61">
        <f t="shared" si="115"/>
        <v>1.2800000000000005</v>
      </c>
      <c r="DC40" s="57">
        <f t="shared" ref="DC40:DC71" si="282">MIN(ABS(CG40),S$5) * SIGN(CG40)</f>
        <v>26.382503383213709</v>
      </c>
      <c r="DD40" s="57">
        <f t="shared" ref="DD40:DD71" si="283">MIN(ABS(CH40),T$5) * SIGN(CH40)</f>
        <v>50</v>
      </c>
      <c r="DE40" s="57">
        <f t="shared" ref="DE40:DE71" si="284">MIN(ABS(CI40),U$5) * SIGN(CI40)</f>
        <v>50</v>
      </c>
      <c r="DF40" s="57">
        <f t="shared" ref="DF40:DF71" si="285">MIN(ABS(CJ40),V$5) * SIGN(CJ40)</f>
        <v>48.231090055128789</v>
      </c>
      <c r="DG40" s="57">
        <f t="shared" ref="DG40:DG71" si="286">MIN(ABS(CK40),W$5) * SIGN(CK40)</f>
        <v>36.767434570577805</v>
      </c>
      <c r="DH40" s="57">
        <f t="shared" ref="DH40:DH71" si="287">MIN(ABS(CL40),X$5) * SIGN(CL40)</f>
        <v>29.453619766193121</v>
      </c>
      <c r="DI40" s="57">
        <f t="shared" ref="DI40:DI71" si="288">MIN(ABS(CM40),Y$5) * SIGN(CM40)</f>
        <v>26.314152741135352</v>
      </c>
      <c r="DJ40" s="57">
        <f t="shared" ref="DJ40:DJ71" si="289">MIN(ABS(CN40),Z$5) * SIGN(CN40)</f>
        <v>25.513952718643683</v>
      </c>
      <c r="DK40" s="57">
        <f t="shared" ref="DK40:DK71" si="290">MIN(ABS(CO40),AA$5) * SIGN(CO40)</f>
        <v>25.320997266516653</v>
      </c>
      <c r="DL40" s="57">
        <f t="shared" ref="DL40:DL71" si="291">MIN(ABS(CP40),AB$5) * SIGN(CP40)</f>
        <v>25.287131876351076</v>
      </c>
      <c r="DM40" s="57">
        <f t="shared" ref="DM40:DM71" si="292">MIN(ABS(CQ40),AC$5) * SIGN(CQ40)</f>
        <v>25.282807859135925</v>
      </c>
      <c r="DN40" s="57">
        <f t="shared" ref="DN40:DN71" si="293">MIN(ABS(CR40),AD$5) * SIGN(CR40)</f>
        <v>25</v>
      </c>
      <c r="DO40" s="57">
        <f t="shared" ref="DO40:DO71" si="294">MIN(ABS(CS40),AE$5) * SIGN(CS40)</f>
        <v>30</v>
      </c>
      <c r="DP40" s="57">
        <f t="shared" ref="DP40:DP71" si="295">MIN(ABS(CT40),AF$5) * SIGN(CT40)</f>
        <v>29.888847148163538</v>
      </c>
      <c r="DQ40" s="57">
        <f t="shared" ref="DQ40:DQ71" si="296">MIN(ABS(CU40),AG$5) * SIGN(CU40)</f>
        <v>27.450392796716418</v>
      </c>
      <c r="DR40" s="57">
        <f t="shared" ref="DR40:DR71" si="297">MIN(ABS(CV40),AH$5) * SIGN(CV40)</f>
        <v>26.705998390389766</v>
      </c>
      <c r="DS40" s="57">
        <f t="shared" ref="DS40:DS71" si="298">MIN(ABS(CW40),AI$5) * SIGN(CW40)</f>
        <v>26.382503383213709</v>
      </c>
      <c r="DT40" s="57">
        <f t="shared" ref="DT40:DT71" si="299">MIN(ABS(CX40),AJ$5) * SIGN(CX40)</f>
        <v>26.393278188698751</v>
      </c>
      <c r="DU40" s="57">
        <f t="shared" ref="DU40:DU71" si="300">MIN(ABS(CY40),AK$5) * SIGN(CY40)</f>
        <v>26.392170098866636</v>
      </c>
      <c r="DV40" s="57">
        <f t="shared" ref="DV40:DV71" si="301">MIN(ABS(CZ40),AL$5) * SIGN(CZ40)</f>
        <v>26.392093937052557</v>
      </c>
      <c r="DW40" s="57">
        <f t="shared" ref="DW40:DW71" si="302">MIN(ABS(DA40),AM$5) * SIGN(DA40)</f>
        <v>26.392134006604138</v>
      </c>
      <c r="DX40" s="61">
        <f t="shared" si="116"/>
        <v>1.2800000000000005</v>
      </c>
      <c r="DY40" s="2">
        <f>IF(OY40=0,($C$23/0.4536*IF(ISNA(MK39),'Drive Train'!$F$16,'Drive Train'!$F$17)*4.448*$C$24/$C$26*$C$25*S$6)*SIGN(BK40),BK40)</f>
        <v>0.89350858180984372</v>
      </c>
      <c r="DZ40" s="2">
        <f>IF(OZ40=0,($C$23/0.4536*IF(ISNA(ML39),'Drive Train'!$F$16,'Drive Train'!$F$17)*4.448*$C$24/$C$26*$C$25*T$6)*SIGN(BL40),BL40)</f>
        <v>3.1911020778922987</v>
      </c>
      <c r="EA40" s="2">
        <f>IF(PA40=0,($C$23/0.4536*IF(ISNA(MM39),'Drive Train'!$F$16,'Drive Train'!$F$17)*4.448*$C$24/$C$26*$C$25*U$6)*SIGN(BM40),BM40)</f>
        <v>2.1014574659290748</v>
      </c>
      <c r="EB40" s="2">
        <f>IF(PB40=0,($C$23/0.4536*IF(ISNA(MN39),'Drive Train'!$F$16,'Drive Train'!$F$17)*4.448*$C$24/$C$26*$C$25*V$6)*SIGN(BN40),BN40)</f>
        <v>1.5665410200562195</v>
      </c>
      <c r="EC40" s="2">
        <f>IF(PC40=0,($C$23/0.4536*IF(ISNA(MO39),'Drive Train'!$F$16,'Drive Train'!$F$17)*4.448*$C$24/$C$26*$C$25*W$6)*SIGN(BO40),BO40)</f>
        <v>1.248692117436117</v>
      </c>
      <c r="ED40" s="2">
        <f>IF(PD40=0,($C$23/0.4536*IF(ISNA(MP39),'Drive Train'!$F$16,'Drive Train'!$F$17)*4.448*$C$24/$C$26*$C$25*X$6)*SIGN(BP40),BP40)</f>
        <v>1.0380693506396637</v>
      </c>
      <c r="EE40" s="2">
        <f>IF(PE40=0,($C$23/0.4536*IF(ISNA(MQ39),'Drive Train'!$F$16,'Drive Train'!$F$17)*4.448*$C$24/$C$26*$C$25*Y$6)*SIGN(BQ40),BQ40)</f>
        <v>0.88824490827929981</v>
      </c>
      <c r="EF40" s="2">
        <f>IF(PF40=0,($C$23/0.4536*IF(ISNA(MR39),'Drive Train'!$F$16,'Drive Train'!$F$17)*4.448*$C$24/$C$26*$C$25*Z$6)*SIGN(BR40),BR40)</f>
        <v>0.77621401894677544</v>
      </c>
      <c r="EG40" s="2">
        <f>IF(PG40=0,($C$23/0.4536*IF(ISNA(MS39),'Drive Train'!$F$16,'Drive Train'!$F$17)*4.448*$C$24/$C$26*$C$25*AA$6)*SIGN(BS40),BS40)</f>
        <v>0.68927804882473664</v>
      </c>
      <c r="EH40" s="2">
        <f>IF(PH40=0,($C$23/0.4536*IF(ISNA(MT39),'Drive Train'!$F$16,'Drive Train'!$F$17)*4.448*$C$24/$C$26*$C$25*AB$6)*SIGN(BT40),BT40)</f>
        <v>0.61985436045389986</v>
      </c>
      <c r="EI40" s="2">
        <f>IF(PI40=0,($C$23/0.4536*IF(ISNA(MU39),'Drive Train'!$F$16,'Drive Train'!$F$17)*4.448*$C$24/$C$26*$C$25*AC$6)*SIGN(BU40),BU40)</f>
        <v>0.56313566080452337</v>
      </c>
      <c r="EJ40" s="2">
        <f>IF(PJ40=0,($C$23/0.4536*IF(ISNA(MV39),'Drive Train'!$F$16,'Drive Train'!$F$17)*4.448*$C$24/$C$26*$C$25*AD$6)*SIGN(BV40),BV40)</f>
        <v>0.89350858180984372</v>
      </c>
      <c r="EK40" s="2">
        <f>IF(PK40=0,($C$23/0.4536*IF(ISNA(MW39),'Drive Train'!$F$16,'Drive Train'!$F$17)*4.448*$C$24/$C$26*$C$25*AE$6)*SIGN(BW40),BW40)</f>
        <v>0.89350858180984372</v>
      </c>
      <c r="EL40" s="2">
        <f>IF(PL40=0,($C$23/0.4536*IF(ISNA(MX39),'Drive Train'!$F$16,'Drive Train'!$F$17)*4.448*$C$24/$C$26*$C$25*AF$6)*SIGN(BX40),BX40)</f>
        <v>0.89350858180984372</v>
      </c>
      <c r="EM40" s="2">
        <f>IF(PM40=0,($C$23/0.4536*IF(ISNA(MY39),'Drive Train'!$F$16,'Drive Train'!$F$17)*4.448*$C$24/$C$26*$C$25*AG$6)*SIGN(BY40),BY40)</f>
        <v>0.89350858180984372</v>
      </c>
      <c r="EN40" s="2">
        <f>IF(PN40=0,($C$23/0.4536*IF(ISNA(MZ39),'Drive Train'!$F$16,'Drive Train'!$F$17)*4.448*$C$24/$C$26*$C$25*AH$6)*SIGN(BZ40),BZ40)</f>
        <v>0.89350858180984372</v>
      </c>
      <c r="EO40" s="2">
        <f>IF(PO40=0,($C$23/0.4536*IF(ISNA(NA39),'Drive Train'!$F$16,'Drive Train'!$F$17)*4.448*$C$24/$C$26*$C$25*AI$6)*SIGN(CA40),CA40)</f>
        <v>0.89350858180984372</v>
      </c>
      <c r="EP40" s="2">
        <f>IF(PP40=0,($C$23/0.4536*IF(ISNA(NB39),'Drive Train'!$F$16,'Drive Train'!$F$17)*4.448*$C$24/$C$26*$C$25*AJ$6)*SIGN(CB40),CB40)</f>
        <v>0.89350858180984372</v>
      </c>
      <c r="EQ40" s="2">
        <f>IF(PQ40=0,($C$23/0.4536*IF(ISNA(NC39),'Drive Train'!$F$16,'Drive Train'!$F$17)*4.448*$C$24/$C$26*$C$25*AK$6)*SIGN(CC40),CC40)</f>
        <v>0.89350858180984372</v>
      </c>
      <c r="ER40" s="2">
        <f>IF(PR40=0,($C$23/0.4536*IF(ISNA(ND39),'Drive Train'!$F$16,'Drive Train'!$F$17)*4.448*$C$24/$C$26*$C$25*AL$6)*SIGN(CD40),CD40)</f>
        <v>0.89350858180984372</v>
      </c>
      <c r="ES40" s="2">
        <f>IF(PS40=0,($C$23/0.4536*IF(ISNA(NE39),'Drive Train'!$F$16,'Drive Train'!$F$17)*4.448*$C$24/$C$26*$C$25*AM$6)*SIGN(CE40),CE40)</f>
        <v>0.89350858180984372</v>
      </c>
      <c r="ET40" s="61">
        <f t="shared" ref="ET40:ET71" si="303">BJ40</f>
        <v>1.2800000000000005</v>
      </c>
      <c r="EU40" s="260">
        <f>MAX(MIN(IF(AND(OY39=1,NG40&lt;0),-1,1)*(DC40-$C$15)/($C$14-$C$15)*$C$12-$C$33*LO40/AO$6 -  OY39*$C$33,DY39),MAX(EU$8:EU39)*-1)</f>
        <v>2.6165368381805387E-2</v>
      </c>
      <c r="EV40" s="260">
        <f>MAX(MIN(IF(AND(OZ39=1,NH40&lt;0),-1,1)*(DD40-$C$15)/($C$14-$C$15)*$C$12-$C$33*LP40/AP$6 -  OZ39*$C$33,DZ39),MAX(EV$8:EV39)*-1)</f>
        <v>0.80056315756840268</v>
      </c>
      <c r="EW40" s="260">
        <f>MAX(MIN(IF(AND(PA39=1,NI40&lt;0),-1,1)*(DE40-$C$15)/($C$14-$C$15)*$C$12-$C$33*LQ40/AQ$6 -  PA39*$C$33,EA39),MAX(EW$8:EW39)*-1)</f>
        <v>0.7162100349978211</v>
      </c>
      <c r="EX40" s="260">
        <f>MAX(MIN(IF(AND(PB39=1,NJ40&lt;0),-1,1)*(DF40-$C$15)/($C$14-$C$15)*$C$12-$C$33*LR40/AR$6 -  PB39*$C$33,EB39),MAX(EX$8:EX39)*-1)</f>
        <v>0.57914791853497594</v>
      </c>
      <c r="EY40" s="260">
        <f>MAX(MIN(IF(AND(PC39=1,NK40&lt;0),-1,1)*(DG40-$C$15)/($C$14-$C$15)*$C$12-$C$33*LS40/AS$6 -  PC39*$C$33,EC39),MAX(EY$8:EY39)*-1)</f>
        <v>0.28157261352268048</v>
      </c>
      <c r="EZ40" s="260">
        <f>MAX(MIN(IF(AND(PD39=1,NL40&lt;0),-1,1)*(DH40-$C$15)/($C$14-$C$15)*$C$12-$C$33*LT40/AT$6 -  PD39*$C$33,ED39),MAX(EZ$8:EZ39)*-1)</f>
        <v>9.9900993359975543E-2</v>
      </c>
      <c r="FA40" s="260">
        <f>MAX(MIN(IF(AND(PE39=1,NM40&lt;0),-1,1)*(DI40-$C$15)/($C$14-$C$15)*$C$12-$C$33*LU40/AU$6 -  PE39*$C$33,EE39),MAX(FA$8:FA39)*-1)</f>
        <v>2.4537563871540768E-2</v>
      </c>
      <c r="FB40" s="260">
        <f>MAX(MIN(IF(AND(PF39=1,NN40&lt;0),-1,1)*(DJ40-$C$15)/($C$14-$C$15)*$C$12-$C$33*LV40/AV$6 -  PF39*$C$33,EF39),MAX(FB$8:FB39)*-1)</f>
        <v>5.5118118939352367E-3</v>
      </c>
      <c r="FC40" s="260">
        <f>MAX(MIN(IF(AND(PG39=1,NO40&lt;0),-1,1)*(DK40-$C$15)/($C$14-$C$15)*$C$12-$C$33*LW40/AW$6 -  PG39*$C$33,EG39),MAX(FC$8:FC39)*-1)</f>
        <v>9.2206647673609421E-4</v>
      </c>
      <c r="FD40" s="260">
        <f>MAX(MIN(IF(AND(PH39=1,NP40&lt;0),-1,1)*(DL40-$C$15)/($C$14-$C$15)*$C$12-$C$33*LX40/AX$6 -  PH39*$C$33,EH39),MAX(FD$8:FD39)*-1)</f>
        <v>1.1367388826466485E-4</v>
      </c>
      <c r="FE40" s="260">
        <f>MAX(MIN(IF(AND(PI39=1,NQ40&lt;0),-1,1)*(DM40-$C$15)/($C$14-$C$15)*$C$12-$C$33*LY40/AY$6 -  PI39*$C$33,EI39),MAX(FE$8:FE39)*-1)</f>
        <v>9.9233323516134675E-6</v>
      </c>
      <c r="FF40" s="260">
        <f>MAX(MIN(IF(AND(PJ39=1,NR40&lt;0),-1,1)*(DN40-$C$15)/($C$14-$C$15)*$C$12-$C$33*LZ40/AZ$6 -  PJ39*$C$33,EJ39),MAX(FF$8:FF39)*-1)</f>
        <v>0.13635548702907635</v>
      </c>
      <c r="FG40" s="260">
        <f>MAX(MIN(IF(AND(PK39=1,NS40&lt;0),-1,1)*(DO40-$C$15)/($C$14-$C$15)*$C$12-$C$33*MA40/BA$6 -  PK39*$C$33,EK39),MAX(FG$8:FG39)*-1)</f>
        <v>0.16699648094585945</v>
      </c>
      <c r="FH40" s="260">
        <f>MAX(MIN(IF(AND(PL39=1,NT40&lt;0),-1,1)*(DP40-$C$15)/($C$14-$C$15)*$C$12-$C$33*MB40/BB$6 -  PL39*$C$33,EL39),MAX(FH$8:FH39)*-1)</f>
        <v>0.1108216616451615</v>
      </c>
      <c r="FI40" s="260">
        <f>MAX(MIN(IF(AND(PM39=1,NU40&lt;0),-1,1)*(DQ40-$C$15)/($C$14-$C$15)*$C$12-$C$33*MC40/BC$6 -  PM39*$C$33,EM39),MAX(FI$8:FI39)*-1)</f>
        <v>5.1737470658670737E-2</v>
      </c>
      <c r="FJ40" s="260">
        <f>MAX(MIN(IF(AND(PN39=1,NV40&lt;0),-1,1)*(DR40-$C$15)/($C$14-$C$15)*$C$12-$C$33*MD40/BD$6 -  PN39*$C$33,EN39),MAX(FJ$8:FJ39)*-1)</f>
        <v>3.3893539172355214E-2</v>
      </c>
      <c r="FK40" s="260">
        <f>MAX(MIN(IF(AND(PO39=1,NW40&lt;0),-1,1)*(DS40-$C$15)/($C$14-$C$15)*$C$12-$C$33*ME40/BE$6 -  PO39*$C$33,EO39),MAX(FK$8:FK39)*-1)</f>
        <v>2.6165368381805387E-2</v>
      </c>
      <c r="FL40" s="260">
        <f>MAX(MIN(IF(AND(PP39=1,NX40&lt;0),-1,1)*(DT40-$C$15)/($C$14-$C$15)*$C$12-$C$33*MF40/BF$6 -  PP39*$C$33,EP39),MAX(FL$8:FL39)*-1)</f>
        <v>2.6422521285601019E-2</v>
      </c>
      <c r="FM40" s="260">
        <f>MAX(MIN(IF(AND(PQ39=1,NY40&lt;0),-1,1)*(DU40-$C$15)/($C$14-$C$15)*$C$12-$C$33*MG40/BG$6 -  PQ39*$C$33,EQ39),MAX(FM$8:FM39)*-1)</f>
        <v>2.6396074669328917E-2</v>
      </c>
      <c r="FN40" s="260">
        <f>MAX(MIN(IF(AND(PR39=1,NZ40&lt;0),-1,1)*(DV40-$C$15)/($C$14-$C$15)*$C$12-$C$33*MH40/BH$6 -  PR39*$C$33,ER39),MAX(FN$8:FN39)*-1)</f>
        <v>2.6394256933310767E-2</v>
      </c>
      <c r="FO40" s="260">
        <f>MAX(MIN(IF(AND(PS39=1,OA40&lt;0),-1,1)*(DW40-$C$15)/($C$14-$C$15)*$C$12-$C$33*MI40/BI$6 -  PS39*$C$33,ES39),MAX(FO$8:FO39)*-1)</f>
        <v>2.6395213263721129E-2</v>
      </c>
      <c r="FP40" s="61">
        <f t="shared" si="117"/>
        <v>1.2800000000000005</v>
      </c>
      <c r="FQ40" s="261">
        <f>IF(AND(KS40=1,OY40=1),0,MIN((ABS(($C$14-$C$15)*EU40/$C$12/$C$25)+$C$15)/$C$25,DC40))</f>
        <v>5.7525155548982232</v>
      </c>
      <c r="FR40" s="261">
        <f>IF(AND(KT40=1,OZ40=1),0,MIN((ABS(($C$14-$C$15)*EV40/$C$12/$C$25)+$C$15)/$C$25,DD40))</f>
        <v>50</v>
      </c>
      <c r="FS40" s="261">
        <f>IF(AND(KU40=1,PA40=1),0,MIN((ABS(($C$14-$C$15)*EW40/$C$12/$C$25)+$C$15)/$C$25,DE40))</f>
        <v>50</v>
      </c>
      <c r="FT40" s="261">
        <f>IF(AND(KV40=1,PB40=1),0,MIN((ABS(($C$14-$C$15)*EX40/$C$12/$C$25)+$C$15)/$C$25,DF40))</f>
        <v>48.231090055128789</v>
      </c>
      <c r="FU40" s="261">
        <f>IF(AND(KW40=1,PC40=1),0,MIN((ABS(($C$14-$C$15)*EY40/$C$12/$C$25)+$C$15)/$C$25,DG40))</f>
        <v>27.934504042316973</v>
      </c>
      <c r="FV40" s="261">
        <f>IF(AND(KX40=1,PD40=1),0,MIN((ABS(($C$14-$C$15)*EZ40/$C$12/$C$25)+$C$15)/$C$25,DH40))</f>
        <v>12.156416836070756</v>
      </c>
      <c r="FW40" s="261">
        <f>IF(AND(KY40=1,PE40=1),0,MIN((ABS(($C$14-$C$15)*FA40/$C$12/$C$25)+$C$15)/$C$25,DI40))</f>
        <v>5.6111415665192252</v>
      </c>
      <c r="FX40" s="261">
        <f>IF(AND(KZ40=1,PF40=1),0,MIN((ABS(($C$14-$C$15)*FB40/$C$12/$C$25)+$C$15)/$C$25,DJ40))</f>
        <v>3.9587647472988001</v>
      </c>
      <c r="FY40" s="261">
        <f>IF(AND(LA40=1,PG40=1),0,MIN((ABS(($C$14-$C$15)*FC40/$C$12/$C$25)+$C$15)/$C$25,DK40))</f>
        <v>3.5601477074871886</v>
      </c>
      <c r="FZ40" s="261">
        <f>IF(AND(LB40=1,PH40=1),0,MIN((ABS(($C$14-$C$15)*FD40/$C$12/$C$25)+$C$15)/$C$25,DL40))</f>
        <v>3.4899392250265704</v>
      </c>
      <c r="GA40" s="261">
        <f>IF(AND(LC40=1,PI40=1),0,MIN((ABS(($C$14-$C$15)*FE40/$C$12/$C$25)+$C$15)/$C$25,DM40))</f>
        <v>3.4809285423595333</v>
      </c>
      <c r="GB40" s="261">
        <f>IF(AND(LD40=1,PJ40=1),0,MIN((ABS(($C$14-$C$15)*FF40/$C$12/$C$25)+$C$15)/$C$25,DN40))</f>
        <v>15.322470948735633</v>
      </c>
      <c r="GC40" s="261">
        <f>IF(AND(LE40=1,PK40=1),0,MIN((ABS(($C$14-$C$15)*FG40/$C$12/$C$25)+$C$15)/$C$25,DO40))</f>
        <v>17.983625584072072</v>
      </c>
      <c r="GD40" s="261">
        <f>IF(AND(LF40=1,PL40=1),0,MIN((ABS(($C$14-$C$15)*FH40/$C$12/$C$25)+$C$15)/$C$25,DP40))</f>
        <v>13.104871285917312</v>
      </c>
      <c r="GE40" s="261">
        <f>IF(AND(LG40=1,PM40=1),0,MIN((ABS(($C$14-$C$15)*FI40/$C$12/$C$25)+$C$15)/$C$25,DQ40))</f>
        <v>7.9734395462738377</v>
      </c>
      <c r="GF40" s="261">
        <f>IF(AND(LH40=1,PN40=1),0,MIN((ABS(($C$14-$C$15)*FJ40/$C$12/$C$25)+$C$15)/$C$25,DR40))</f>
        <v>6.4237032317013174</v>
      </c>
      <c r="GG40" s="261">
        <f>IF(AND(LI40=1,PO40=1),0,MIN((ABS(($C$14-$C$15)*FK40/$C$12/$C$25)+$C$15)/$C$25,DS40))</f>
        <v>5.7525155548982232</v>
      </c>
      <c r="GH40" s="261">
        <f>IF(AND(LJ40=1,PP40=1),0,MIN((ABS(($C$14-$C$15)*FL40/$C$12/$C$25)+$C$15)/$C$25,DT40))</f>
        <v>5.7748491529461363</v>
      </c>
      <c r="GI40" s="261">
        <f>IF(AND(LK40=1,PQ40=1),0,MIN((ABS(($C$14-$C$15)*FM40/$C$12/$C$25)+$C$15)/$C$25,DU40))</f>
        <v>5.7725522778619736</v>
      </c>
      <c r="GJ40" s="261">
        <f>IF(AND(LL40=1,PR40=1),0,MIN((ABS(($C$14-$C$15)*FN40/$C$12/$C$25)+$C$15)/$C$25,DV40))</f>
        <v>5.7723944084193661</v>
      </c>
      <c r="GK40" s="261">
        <f>IF(AND(LM40=1,PS40=1),0,MIN((ABS(($C$14-$C$15)*FO40/$C$12/$C$25)+$C$15)/$C$25,DW40))</f>
        <v>5.772477465225923</v>
      </c>
      <c r="GL40" s="61">
        <f t="shared" si="118"/>
        <v>1.2800000000000005</v>
      </c>
      <c r="GM40" s="57">
        <f>IF(AND(KS39=1,OY39=1),0,EU40*$C$26/S$6/$C$24/$C$23*3.39*$C$25)</f>
        <v>0.6076477122914602</v>
      </c>
      <c r="GN40" s="57">
        <f>IF(AND(KT39=1,OZ39=1),0,EV40*$C$26/T$6/$C$24/$C$23*3.39*$C$25)</f>
        <v>5.2056941052765966</v>
      </c>
      <c r="GO40" s="57">
        <f>IF(AND(KU39=1,PA39=1),0,EW40*$C$26/U$6/$C$24/$C$23*3.39*$C$25)</f>
        <v>7.072020961712175</v>
      </c>
      <c r="GP40" s="57">
        <f>IF(AND(KV39=1,PB39=1),0,EX40*$C$26/V$6/$C$24/$C$23*3.39*$C$25)</f>
        <v>7.6713442161135186</v>
      </c>
      <c r="GQ40" s="57">
        <f>IF(AND(KW39=1,PC39=1),0,EY40*$C$26/W$6/$C$24/$C$23*3.39*$C$25)</f>
        <v>4.6790618236115238</v>
      </c>
      <c r="GR40" s="57">
        <f>IF(AND(KX39=1,PD39=1),0,EZ40*$C$26/X$6/$C$24/$C$23*3.39*$C$25)</f>
        <v>1.9969499483554292</v>
      </c>
      <c r="GS40" s="57">
        <f>IF(AND(KY39=1,PE39=1),0,FA40*$C$26/Y$6/$C$24/$C$23*3.39*$C$25)</f>
        <v>0.57322148273791063</v>
      </c>
      <c r="GT40" s="57">
        <f>IF(AND(KZ39=1,PF39=1),0,FB40*$C$26/Z$6/$C$24/$C$23*3.39*$C$25)</f>
        <v>0.14734542210589882</v>
      </c>
      <c r="GU40" s="57">
        <f>IF(AND(LA39=1,PG39=1),0,FC40*$C$26/AA$6/$C$24/$C$23*3.39*$C$25)</f>
        <v>2.775821444983129E-2</v>
      </c>
      <c r="GV40" s="57">
        <f>IF(AND(LB39=1,PH39=1),0,FD40*$C$26/AB$6/$C$24/$C$23*3.39*$C$25)</f>
        <v>3.8053516564340033E-3</v>
      </c>
      <c r="GW40" s="57">
        <f>IF(AND(LC39=1,PI39=1),0,FE40*$C$26/AC$6/$C$24/$C$23*3.39*$C$25)</f>
        <v>3.6565224869734955E-4</v>
      </c>
      <c r="GX40" s="57">
        <f>IF(AND(LD39=1,PJ39=1),0,FF40*$C$26/AD$6/$C$24/$C$23*3.39*$C$25)</f>
        <v>3.1666322653122574</v>
      </c>
      <c r="GY40" s="57">
        <f>IF(AND(LE39=1,PK39=1),0,FG40*$C$26/AE$6/$C$24/$C$23*3.39*$C$25)</f>
        <v>3.8782190308483711</v>
      </c>
      <c r="GZ40" s="57">
        <f>IF(AND(LF39=1,PL39=1),0,FH40*$C$26/AF$6/$C$24/$C$23*3.39*$C$25)</f>
        <v>2.5736511020363553</v>
      </c>
      <c r="HA40" s="57">
        <f>IF(AND(LG39=1,PM39=1),0,FI40*$C$26/AG$6/$C$24/$C$23*3.39*$C$25)</f>
        <v>1.2015177935483976</v>
      </c>
      <c r="HB40" s="57">
        <f>IF(AND(LH39=1,PN39=1),0,FJ40*$C$26/AH$6/$C$24/$C$23*3.39*$C$25)</f>
        <v>0.7871217878156842</v>
      </c>
      <c r="HC40" s="57">
        <f>IF(AND(LI39=1,PO39=1),0,FK40*$C$26/AI$6/$C$24/$C$23*3.39*$C$25)</f>
        <v>0.6076477122914602</v>
      </c>
      <c r="HD40" s="57">
        <f>IF(AND(LJ39=1,PP39=1),0,FL40*$C$26/AJ$6/$C$24/$C$23*3.39*$C$25)</f>
        <v>0.61361966618946751</v>
      </c>
      <c r="HE40" s="57">
        <f>IF(AND(LK39=1,PQ39=1),0,FM40*$C$26/AK$6/$C$24/$C$23*3.39*$C$25)</f>
        <v>0.61300548695678514</v>
      </c>
      <c r="HF40" s="57">
        <f>IF(AND(LL39=1,PR39=1),0,FN40*$C$26/AL$6/$C$24/$C$23*3.39*$C$25)</f>
        <v>0.61296327302282239</v>
      </c>
      <c r="HG40" s="57">
        <f>IF(AND(LM39=1,PS39=1),0,FO40*$C$26/AM$6/$C$24/$C$23*3.39*$C$25)</f>
        <v>0.61298548222613147</v>
      </c>
      <c r="HH40" s="61">
        <f t="shared" si="119"/>
        <v>1.2800000000000005</v>
      </c>
      <c r="HI40" s="57">
        <f t="shared" si="120"/>
        <v>0.6076477122914602</v>
      </c>
      <c r="HJ40" s="57">
        <f t="shared" si="121"/>
        <v>5.2056941052765966</v>
      </c>
      <c r="HK40" s="57">
        <f t="shared" si="122"/>
        <v>7.072020961712175</v>
      </c>
      <c r="HL40" s="57">
        <f t="shared" si="123"/>
        <v>7.6713442161135186</v>
      </c>
      <c r="HM40" s="57">
        <f t="shared" si="124"/>
        <v>4.6790618236115238</v>
      </c>
      <c r="HN40" s="57">
        <f t="shared" si="125"/>
        <v>1.9969499483554292</v>
      </c>
      <c r="HO40" s="57">
        <f t="shared" si="126"/>
        <v>0.57322148273791063</v>
      </c>
      <c r="HP40" s="57">
        <f t="shared" si="127"/>
        <v>0.14734542210589882</v>
      </c>
      <c r="HQ40" s="57">
        <f t="shared" si="128"/>
        <v>2.775821444983129E-2</v>
      </c>
      <c r="HR40" s="57">
        <f t="shared" si="129"/>
        <v>3.8053516564340033E-3</v>
      </c>
      <c r="HS40" s="57">
        <f t="shared" si="130"/>
        <v>3.6565224869734955E-4</v>
      </c>
      <c r="HT40" s="57">
        <f t="shared" si="131"/>
        <v>3.1666322653122574</v>
      </c>
      <c r="HU40" s="57">
        <f t="shared" si="132"/>
        <v>3.8782190308483711</v>
      </c>
      <c r="HV40" s="57">
        <f t="shared" si="133"/>
        <v>2.5736511020363553</v>
      </c>
      <c r="HW40" s="57">
        <f t="shared" si="134"/>
        <v>1.2015177935483976</v>
      </c>
      <c r="HX40" s="57">
        <f t="shared" si="135"/>
        <v>0.7871217878156842</v>
      </c>
      <c r="HY40" s="57">
        <f t="shared" si="136"/>
        <v>0.6076477122914602</v>
      </c>
      <c r="HZ40" s="57">
        <f t="shared" si="137"/>
        <v>0.61361966618946751</v>
      </c>
      <c r="IA40" s="57">
        <f t="shared" si="138"/>
        <v>0.61300548695678514</v>
      </c>
      <c r="IB40" s="57">
        <f t="shared" si="139"/>
        <v>0.61296327302282239</v>
      </c>
      <c r="IC40" s="57">
        <f t="shared" si="140"/>
        <v>0.61298548222613147</v>
      </c>
      <c r="ID40" s="61">
        <f t="shared" si="141"/>
        <v>1.2800000000000005</v>
      </c>
      <c r="IE40" s="57">
        <f t="shared" si="142"/>
        <v>11.800816382206598</v>
      </c>
      <c r="IF40" s="57">
        <f t="shared" si="143"/>
        <v>8.82</v>
      </c>
      <c r="IG40" s="57">
        <f t="shared" si="144"/>
        <v>8.82</v>
      </c>
      <c r="IH40" s="57">
        <f t="shared" si="145"/>
        <v>8.8730179672107372</v>
      </c>
      <c r="II40" s="57">
        <f t="shared" si="146"/>
        <v>10.208399940913104</v>
      </c>
      <c r="IJ40" s="57">
        <f t="shared" si="147"/>
        <v>11.322539583012626</v>
      </c>
      <c r="IK40" s="57">
        <f t="shared" si="148"/>
        <v>11.811767672872458</v>
      </c>
      <c r="IL40" s="57">
        <f t="shared" si="149"/>
        <v>11.942412909277326</v>
      </c>
      <c r="IM40" s="57">
        <f t="shared" si="150"/>
        <v>11.976021931180517</v>
      </c>
      <c r="IN40" s="57">
        <f t="shared" si="151"/>
        <v>11.982378050155024</v>
      </c>
      <c r="IO40" s="57">
        <f t="shared" si="152"/>
        <v>11.983262213157939</v>
      </c>
      <c r="IP40" s="57">
        <f t="shared" si="153"/>
        <v>11.148932095269311</v>
      </c>
      <c r="IQ40" s="57">
        <f t="shared" si="154"/>
        <v>10.96142543952652</v>
      </c>
      <c r="IR40" s="57">
        <f t="shared" si="155"/>
        <v>11.220489293078849</v>
      </c>
      <c r="IS40" s="57">
        <f t="shared" si="156"/>
        <v>11.624015212716216</v>
      </c>
      <c r="IT40" s="57">
        <f t="shared" si="157"/>
        <v>11.747222233338842</v>
      </c>
      <c r="IU40" s="57">
        <f t="shared" si="158"/>
        <v>11.800816382206598</v>
      </c>
      <c r="IV40" s="57">
        <f t="shared" si="159"/>
        <v>11.799030742516008</v>
      </c>
      <c r="IW40" s="57">
        <f t="shared" si="160"/>
        <v>11.79921437736424</v>
      </c>
      <c r="IX40" s="57">
        <f t="shared" si="161"/>
        <v>11.799226999066569</v>
      </c>
      <c r="IY40" s="57">
        <f t="shared" si="162"/>
        <v>11.799220358652637</v>
      </c>
      <c r="IZ40" s="61">
        <f t="shared" si="163"/>
        <v>1.2800000000000005</v>
      </c>
      <c r="JA40" s="261" t="e">
        <f t="shared" si="238"/>
        <v>#N/A</v>
      </c>
      <c r="JB40" s="261">
        <f t="shared" si="239"/>
        <v>6</v>
      </c>
      <c r="JC40" s="261">
        <f t="shared" si="240"/>
        <v>6</v>
      </c>
      <c r="JD40" s="261" t="e">
        <f t="shared" si="241"/>
        <v>#N/A</v>
      </c>
      <c r="JE40" s="261" t="e">
        <f t="shared" si="242"/>
        <v>#N/A</v>
      </c>
      <c r="JF40" s="261" t="e">
        <f t="shared" si="243"/>
        <v>#N/A</v>
      </c>
      <c r="JG40" s="261" t="e">
        <f t="shared" si="244"/>
        <v>#N/A</v>
      </c>
      <c r="JH40" s="261" t="e">
        <f t="shared" si="245"/>
        <v>#N/A</v>
      </c>
      <c r="JI40" s="261" t="e">
        <f t="shared" si="246"/>
        <v>#N/A</v>
      </c>
      <c r="JJ40" s="261" t="e">
        <f t="shared" si="247"/>
        <v>#N/A</v>
      </c>
      <c r="JK40" s="261" t="e">
        <f t="shared" si="248"/>
        <v>#N/A</v>
      </c>
      <c r="JL40" s="261">
        <f t="shared" si="249"/>
        <v>6</v>
      </c>
      <c r="JM40" s="261" t="e">
        <f t="shared" si="250"/>
        <v>#N/A</v>
      </c>
      <c r="JN40" s="261" t="e">
        <f t="shared" si="251"/>
        <v>#N/A</v>
      </c>
      <c r="JO40" s="261" t="e">
        <f t="shared" si="252"/>
        <v>#N/A</v>
      </c>
      <c r="JP40" s="261" t="e">
        <f t="shared" si="253"/>
        <v>#N/A</v>
      </c>
      <c r="JQ40" s="261" t="e">
        <f t="shared" si="254"/>
        <v>#N/A</v>
      </c>
      <c r="JR40" s="261" t="e">
        <f t="shared" si="255"/>
        <v>#N/A</v>
      </c>
      <c r="JS40" s="261" t="e">
        <f t="shared" si="256"/>
        <v>#N/A</v>
      </c>
      <c r="JT40" s="261" t="e">
        <f t="shared" si="257"/>
        <v>#N/A</v>
      </c>
      <c r="JU40" s="261" t="e">
        <f t="shared" si="258"/>
        <v>#N/A</v>
      </c>
      <c r="JV40" s="61">
        <f t="shared" si="165"/>
        <v>1.2800000000000005</v>
      </c>
      <c r="JW40" s="46">
        <f>IF(HI40&lt;=$C$42,1,0)</f>
        <v>0</v>
      </c>
      <c r="JX40" s="46">
        <f>IF(HJ40&lt;=$C$42,1,0)</f>
        <v>0</v>
      </c>
      <c r="JY40" s="46">
        <f>IF(HK40&lt;=$C$42,1,0)</f>
        <v>0</v>
      </c>
      <c r="JZ40" s="46">
        <f>IF(HL40&lt;=$C$42,1,0)</f>
        <v>0</v>
      </c>
      <c r="KA40" s="46">
        <f>IF(HM40&lt;=$C$42,1,0)</f>
        <v>0</v>
      </c>
      <c r="KB40" s="46">
        <f>IF(HN40&lt;=$C$42,1,0)</f>
        <v>0</v>
      </c>
      <c r="KC40" s="46">
        <f>IF(HO40&lt;=$C$42,1,0)</f>
        <v>0</v>
      </c>
      <c r="KD40" s="46">
        <f>IF(HP40&lt;=$C$42,1,0)</f>
        <v>0</v>
      </c>
      <c r="KE40" s="46">
        <f>IF(HQ40&lt;=$C$42,1,0)</f>
        <v>1</v>
      </c>
      <c r="KF40" s="46">
        <f>IF(HR40&lt;=$C$42,1,0)</f>
        <v>1</v>
      </c>
      <c r="KG40" s="46">
        <f>IF(HS40&lt;=$C$42,1,0)</f>
        <v>1</v>
      </c>
      <c r="KH40" s="46">
        <f>IF(HT40&lt;=$C$42,1,0)</f>
        <v>0</v>
      </c>
      <c r="KI40" s="46">
        <f>IF(HU40&lt;=$C$42,1,0)</f>
        <v>0</v>
      </c>
      <c r="KJ40" s="46">
        <f>IF(HV40&lt;=$C$42,1,0)</f>
        <v>0</v>
      </c>
      <c r="KK40" s="46">
        <f>IF(HW40&lt;=$C$42,1,0)</f>
        <v>0</v>
      </c>
      <c r="KL40" s="46">
        <f>IF(HX40&lt;=$C$42,1,0)</f>
        <v>0</v>
      </c>
      <c r="KM40" s="46">
        <f>IF(HY40&lt;=$C$42,1,0)</f>
        <v>0</v>
      </c>
      <c r="KN40" s="46">
        <f>IF(HZ40&lt;=$C$42,1,0)</f>
        <v>0</v>
      </c>
      <c r="KO40" s="46">
        <f>IF(IA40&lt;=$C$42,1,0)</f>
        <v>0</v>
      </c>
      <c r="KP40" s="46">
        <f>IF(IB40&lt;=$C$42,1,0)</f>
        <v>0</v>
      </c>
      <c r="KQ40" s="46">
        <f>IF(IC40&lt;=$C$42,1,0)</f>
        <v>0</v>
      </c>
      <c r="KR40" s="61">
        <f t="shared" si="166"/>
        <v>1.2800000000000005</v>
      </c>
      <c r="KS40" s="1">
        <f>IF(OR(KS39=1,AND(OY40=1,LO40&lt;=$C$43)),1,0)</f>
        <v>0</v>
      </c>
      <c r="KT40" s="1">
        <f>IF(OR(KT39=1,AND(OZ40=1,LP40&lt;=$C$43)),1,0)</f>
        <v>0</v>
      </c>
      <c r="KU40" s="1">
        <f>IF(OR(KU39=1,AND(PA40=1,LQ40&lt;=$C$43)),1,0)</f>
        <v>0</v>
      </c>
      <c r="KV40" s="1">
        <f>IF(OR(KV39=1,AND(PB40=1,LR40&lt;=$C$43)),1,0)</f>
        <v>0</v>
      </c>
      <c r="KW40" s="1">
        <f>IF(OR(KW39=1,AND(PC40=1,LS40&lt;=$C$43)),1,0)</f>
        <v>0</v>
      </c>
      <c r="KX40" s="1">
        <f>IF(OR(KX39=1,AND(PD40=1,LT40&lt;=$C$43)),1,0)</f>
        <v>0</v>
      </c>
      <c r="KY40" s="1">
        <f>IF(OR(KY39=1,AND(PE40=1,LU40&lt;=$C$43)),1,0)</f>
        <v>0</v>
      </c>
      <c r="KZ40" s="1">
        <f>IF(OR(KZ39=1,AND(PF40=1,LV40&lt;=$C$43)),1,0)</f>
        <v>0</v>
      </c>
      <c r="LA40" s="1">
        <f>IF(OR(LA39=1,AND(PG40=1,LW40&lt;=$C$43)),1,0)</f>
        <v>0</v>
      </c>
      <c r="LB40" s="1">
        <f>IF(OR(LB39=1,AND(PH40=1,LX40&lt;=$C$43)),1,0)</f>
        <v>0</v>
      </c>
      <c r="LC40" s="1">
        <f>IF(OR(LC39=1,AND(PI40=1,LY40&lt;=$C$43)),1,0)</f>
        <v>0</v>
      </c>
      <c r="LD40" s="1">
        <f>IF(OR(LD39=1,AND(PJ40=1,LZ40&lt;=$C$43)),1,0)</f>
        <v>0</v>
      </c>
      <c r="LE40" s="1">
        <f>IF(OR(LE39=1,AND(PK40=1,MA40&lt;=$C$43)),1,0)</f>
        <v>0</v>
      </c>
      <c r="LF40" s="1">
        <f>IF(OR(LF39=1,AND(PL40=1,MB40&lt;=$C$43)),1,0)</f>
        <v>0</v>
      </c>
      <c r="LG40" s="1">
        <f>IF(OR(LG39=1,AND(PM40=1,MC40&lt;=$C$43)),1,0)</f>
        <v>0</v>
      </c>
      <c r="LH40" s="1">
        <f>IF(OR(LH39=1,AND(PN40=1,MD40&lt;=$C$43)),1,0)</f>
        <v>0</v>
      </c>
      <c r="LI40" s="1">
        <f>IF(OR(LI39=1,AND(PO40=1,ME40&lt;=$C$43)),1,0)</f>
        <v>0</v>
      </c>
      <c r="LJ40" s="1">
        <f>IF(OR(LJ39=1,AND(PP40=1,MF40&lt;=$C$43)),1,0)</f>
        <v>0</v>
      </c>
      <c r="LK40" s="1">
        <f>IF(OR(LK39=1,AND(PQ40=1,MG40&lt;=$C$43)),1,0)</f>
        <v>0</v>
      </c>
      <c r="LL40" s="1">
        <f>IF(OR(LL39=1,AND(PR40=1,MH40&lt;=$C$43)),1,0)</f>
        <v>0</v>
      </c>
      <c r="LM40" s="1">
        <f>IF(OR(LM39=1,AND(PS40=1,MI40&lt;=$C$43)),1,0)</f>
        <v>0</v>
      </c>
      <c r="LN40" s="61">
        <f t="shared" si="167"/>
        <v>1.2800000000000005</v>
      </c>
      <c r="LO40" s="57">
        <f t="shared" si="168"/>
        <v>10.899860061823656</v>
      </c>
      <c r="LP40" s="57">
        <f t="shared" si="169"/>
        <v>6.7465518106168583</v>
      </c>
      <c r="LQ40" s="57">
        <f t="shared" si="170"/>
        <v>9.7200899222868546</v>
      </c>
      <c r="LR40" s="57">
        <f t="shared" si="171"/>
        <v>12.116280801897902</v>
      </c>
      <c r="LS40" s="57">
        <f t="shared" si="172"/>
        <v>12.85924769628522</v>
      </c>
      <c r="LT40" s="57">
        <f t="shared" si="173"/>
        <v>12.135325579430464</v>
      </c>
      <c r="LU40" s="57">
        <f t="shared" si="174"/>
        <v>10.84535390948998</v>
      </c>
      <c r="LV40" s="57">
        <f t="shared" si="175"/>
        <v>9.5760354431211372</v>
      </c>
      <c r="LW40" s="57">
        <f t="shared" si="176"/>
        <v>8.5246655103160851</v>
      </c>
      <c r="LX40" s="57">
        <f t="shared" si="177"/>
        <v>7.6694562435038884</v>
      </c>
      <c r="LY40" s="57">
        <f t="shared" si="178"/>
        <v>6.9680781218676575</v>
      </c>
      <c r="LZ40" s="57">
        <f t="shared" si="179"/>
        <v>7.2904444379325941</v>
      </c>
      <c r="MA40" s="57">
        <f t="shared" si="180"/>
        <v>8.92870974386563</v>
      </c>
      <c r="MB40" s="57">
        <f t="shared" si="181"/>
        <v>10.36842834603639</v>
      </c>
      <c r="MC40" s="57">
        <f t="shared" si="182"/>
        <v>10.743613717450845</v>
      </c>
      <c r="MD40" s="57">
        <f t="shared" si="183"/>
        <v>10.853017071109548</v>
      </c>
      <c r="ME40" s="57">
        <f t="shared" si="184"/>
        <v>10.899860061823656</v>
      </c>
      <c r="MF40" s="57">
        <f t="shared" si="185"/>
        <v>10.898306570402879</v>
      </c>
      <c r="MG40" s="57">
        <f t="shared" si="186"/>
        <v>10.898466354034971</v>
      </c>
      <c r="MH40" s="57">
        <f t="shared" si="187"/>
        <v>10.898477336188371</v>
      </c>
      <c r="MI40" s="57">
        <f t="shared" si="188"/>
        <v>10.898471558361928</v>
      </c>
      <c r="MJ40" s="61">
        <f t="shared" si="189"/>
        <v>1.2800000000000005</v>
      </c>
      <c r="MK40" s="57" t="e">
        <f t="shared" si="259"/>
        <v>#N/A</v>
      </c>
      <c r="ML40" s="57" t="e">
        <f t="shared" si="260"/>
        <v>#N/A</v>
      </c>
      <c r="MM40" s="57" t="e">
        <f t="shared" si="261"/>
        <v>#N/A</v>
      </c>
      <c r="MN40" s="57" t="e">
        <f t="shared" si="262"/>
        <v>#N/A</v>
      </c>
      <c r="MO40" s="57" t="e">
        <f t="shared" si="263"/>
        <v>#N/A</v>
      </c>
      <c r="MP40" s="57" t="e">
        <f t="shared" si="264"/>
        <v>#N/A</v>
      </c>
      <c r="MQ40" s="57" t="e">
        <f t="shared" si="265"/>
        <v>#N/A</v>
      </c>
      <c r="MR40" s="57" t="e">
        <f t="shared" si="266"/>
        <v>#N/A</v>
      </c>
      <c r="MS40" s="57" t="e">
        <f t="shared" si="267"/>
        <v>#N/A</v>
      </c>
      <c r="MT40" s="57" t="e">
        <f t="shared" si="268"/>
        <v>#N/A</v>
      </c>
      <c r="MU40" s="57" t="e">
        <f t="shared" si="269"/>
        <v>#N/A</v>
      </c>
      <c r="MV40" s="57" t="e">
        <f t="shared" si="270"/>
        <v>#N/A</v>
      </c>
      <c r="MW40" s="57" t="e">
        <f t="shared" si="271"/>
        <v>#N/A</v>
      </c>
      <c r="MX40" s="57" t="e">
        <f t="shared" si="272"/>
        <v>#N/A</v>
      </c>
      <c r="MY40" s="57" t="e">
        <f t="shared" si="273"/>
        <v>#N/A</v>
      </c>
      <c r="MZ40" s="57" t="e">
        <f t="shared" si="274"/>
        <v>#N/A</v>
      </c>
      <c r="NA40" s="57" t="e">
        <f t="shared" si="275"/>
        <v>#N/A</v>
      </c>
      <c r="NB40" s="57" t="e">
        <f t="shared" si="276"/>
        <v>#N/A</v>
      </c>
      <c r="NC40" s="57" t="e">
        <f t="shared" si="277"/>
        <v>#N/A</v>
      </c>
      <c r="ND40" s="57" t="e">
        <f t="shared" si="278"/>
        <v>#N/A</v>
      </c>
      <c r="NE40" s="57" t="e">
        <f t="shared" si="279"/>
        <v>#N/A</v>
      </c>
      <c r="NF40" s="61">
        <f t="shared" si="211"/>
        <v>1.2800000000000005</v>
      </c>
      <c r="NG40" s="261">
        <f>IF(OY39=0,MIN('Drive Train'!$F$35-FQ39*$C$26*'Drive Train'!$F$38,NG39+$C$41)-$C$7,IF(LO39-1&lt;=0,0,IF($C$39=Motors!$C$29,MAX(MAX(NG$8:NG39)*-1,NG39-$C$41),MAX(0,MAX(NG$8:NG39)*-1,NG39-$C$41))))</f>
        <v>11.800816382206598</v>
      </c>
      <c r="NH40" s="261">
        <f>IF(OZ39=0,MIN('Drive Train'!$F$35-FR39*$C$26*'Drive Train'!$F$38,NH39+$C$41)-$C$7,IF(LP39-1&lt;=0,0,IF($C$39=Motors!$C$29,MAX(MAX(NH$8:NH39)*-1,NH39-$C$41),MAX(0,MAX(NH$8:NH39)*-1,NH39-$C$41))))</f>
        <v>8.82</v>
      </c>
      <c r="NI40" s="261">
        <f>IF(PA39=0,MIN('Drive Train'!$F$35-FS39*$C$26*'Drive Train'!$F$38,NI39+$C$41)-$C$7,IF(LQ39-1&lt;=0,0,IF($C$39=Motors!$C$29,MAX(MAX(NI$8:NI39)*-1,NI39-$C$41),MAX(0,MAX(NI$8:NI39)*-1,NI39-$C$41))))</f>
        <v>8.82</v>
      </c>
      <c r="NJ40" s="261">
        <f>IF(PB39=0,MIN('Drive Train'!$F$35-FT39*$C$26*'Drive Train'!$F$38,NJ39+$C$41)-$C$7,IF(LR39-1&lt;=0,0,IF($C$39=Motors!$C$29,MAX(MAX(NJ$8:NJ39)*-1,NJ39-$C$41),MAX(0,MAX(NJ$8:NJ39)*-1,NJ39-$C$41))))</f>
        <v>8.8730179672107372</v>
      </c>
      <c r="NK40" s="261">
        <f>IF(PC39=0,MIN('Drive Train'!$F$35-FU39*$C$26*'Drive Train'!$F$38,NK39+$C$41)-$C$7,IF(LS39-1&lt;=0,0,IF($C$39=Motors!$C$29,MAX(MAX(NK$8:NK39)*-1,NK39-$C$41),MAX(0,MAX(NK$8:NK39)*-1,NK39-$C$41))))</f>
        <v>10.208399940913104</v>
      </c>
      <c r="NL40" s="261">
        <f>IF(PD39=0,MIN('Drive Train'!$F$35-FV39*$C$26*'Drive Train'!$F$38,NL39+$C$41)-$C$7,IF(LT39-1&lt;=0,0,IF($C$39=Motors!$C$29,MAX(MAX(NL$8:NL39)*-1,NL39-$C$41),MAX(0,MAX(NL$8:NL39)*-1,NL39-$C$41))))</f>
        <v>11.322539583012626</v>
      </c>
      <c r="NM40" s="261">
        <f>IF(PE39=0,MIN('Drive Train'!$F$35-FW39*$C$26*'Drive Train'!$F$38,NM39+$C$41)-$C$7,IF(LU39-1&lt;=0,0,IF($C$39=Motors!$C$29,MAX(MAX(NM$8:NM39)*-1,NM39-$C$41),MAX(0,MAX(NM$8:NM39)*-1,NM39-$C$41))))</f>
        <v>11.811767672872458</v>
      </c>
      <c r="NN40" s="261">
        <f>IF(PF39=0,MIN('Drive Train'!$F$35-FX39*$C$26*'Drive Train'!$F$38,NN39+$C$41)-$C$7,IF(LV39-1&lt;=0,0,IF($C$39=Motors!$C$29,MAX(MAX(NN$8:NN39)*-1,NN39-$C$41),MAX(0,MAX(NN$8:NN39)*-1,NN39-$C$41))))</f>
        <v>11.942412909277326</v>
      </c>
      <c r="NO40" s="261">
        <f>IF(PG39=0,MIN('Drive Train'!$F$35-FY39*$C$26*'Drive Train'!$F$38,NO39+$C$41)-$C$7,IF(LW39-1&lt;=0,0,IF($C$39=Motors!$C$29,MAX(MAX(NO$8:NO39)*-1,NO39-$C$41),MAX(0,MAX(NO$8:NO39)*-1,NO39-$C$41))))</f>
        <v>11.976021931180517</v>
      </c>
      <c r="NP40" s="261">
        <f>IF(PH39=0,MIN('Drive Train'!$F$35-FZ39*$C$26*'Drive Train'!$F$38,NP39+$C$41)-$C$7,IF(LX39-1&lt;=0,0,IF($C$39=Motors!$C$29,MAX(MAX(NP$8:NP39)*-1,NP39-$C$41),MAX(0,MAX(NP$8:NP39)*-1,NP39-$C$41))))</f>
        <v>11.982378050155024</v>
      </c>
      <c r="NQ40" s="261">
        <f>IF(PI39=0,MIN('Drive Train'!$F$35-GA39*$C$26*'Drive Train'!$F$38,NQ39+$C$41)-$C$7,IF(LY39-1&lt;=0,0,IF($C$39=Motors!$C$29,MAX(MAX(NQ$8:NQ39)*-1,NQ39-$C$41),MAX(0,MAX(NQ$8:NQ39)*-1,NQ39-$C$41))))</f>
        <v>11.983262213157939</v>
      </c>
      <c r="NR40" s="261">
        <f>IF(PJ39=0,MIN('Drive Train'!$F$35-GB39*$C$26*'Drive Train'!$F$38,NR39+$C$41)-$C$7,IF(LZ39-1&lt;=0,0,IF($C$39=Motors!$C$29,MAX(MAX(NR$8:NR39)*-1,NR39-$C$41),MAX(0,MAX(NR$8:NR39)*-1,NR39-$C$41))))</f>
        <v>11.148932095269311</v>
      </c>
      <c r="NS40" s="261">
        <f>IF(PK39=0,MIN('Drive Train'!$F$35-GC39*$C$26*'Drive Train'!$F$38,NS39+$C$41)-$C$7,IF(MA39-1&lt;=0,0,IF($C$39=Motors!$C$29,MAX(MAX(NS$8:NS39)*-1,NS39-$C$41),MAX(0,MAX(NS$8:NS39)*-1,NS39-$C$41))))</f>
        <v>10.96142543952652</v>
      </c>
      <c r="NT40" s="261">
        <f>IF(PL39=0,MIN('Drive Train'!$F$35-GD39*$C$26*'Drive Train'!$F$38,NT39+$C$41)-$C$7,IF(MB39-1&lt;=0,0,IF($C$39=Motors!$C$29,MAX(MAX(NT$8:NT39)*-1,NT39-$C$41),MAX(0,MAX(NT$8:NT39)*-1,NT39-$C$41))))</f>
        <v>11.220489293078849</v>
      </c>
      <c r="NU40" s="261">
        <f>IF(PM39=0,MIN('Drive Train'!$F$35-GE39*$C$26*'Drive Train'!$F$38,NU39+$C$41)-$C$7,IF(MC39-1&lt;=0,0,IF($C$39=Motors!$C$29,MAX(MAX(NU$8:NU39)*-1,NU39-$C$41),MAX(0,MAX(NU$8:NU39)*-1,NU39-$C$41))))</f>
        <v>11.624015212716216</v>
      </c>
      <c r="NV40" s="261">
        <f>IF(PN39=0,MIN('Drive Train'!$F$35-GF39*$C$26*'Drive Train'!$F$38,NV39+$C$41)-$C$7,IF(MD39-1&lt;=0,0,IF($C$39=Motors!$C$29,MAX(MAX(NV$8:NV39)*-1,NV39-$C$41),MAX(0,MAX(NV$8:NV39)*-1,NV39-$C$41))))</f>
        <v>11.747222233338842</v>
      </c>
      <c r="NW40" s="261">
        <f>IF(PO39=0,MIN('Drive Train'!$F$35-GG39*$C$26*'Drive Train'!$F$38,NW39+$C$41)-$C$7,IF(ME39-1&lt;=0,0,IF($C$39=Motors!$C$29,MAX(MAX(NW$8:NW39)*-1,NW39-$C$41),MAX(0,MAX(NW$8:NW39)*-1,NW39-$C$41))))</f>
        <v>11.800816382206598</v>
      </c>
      <c r="NX40" s="261">
        <f>IF(PP39=0,MIN('Drive Train'!$F$35-GH39*$C$26*'Drive Train'!$F$38,NX39+$C$41)-$C$7,IF(MF39-1&lt;=0,0,IF($C$39=Motors!$C$29,MAX(MAX(NX$8:NX39)*-1,NX39-$C$41),MAX(0,MAX(NX$8:NX39)*-1,NX39-$C$41))))</f>
        <v>11.799030742516008</v>
      </c>
      <c r="NY40" s="261">
        <f>IF(PQ39=0,MIN('Drive Train'!$F$35-GI39*$C$26*'Drive Train'!$F$38,NY39+$C$41)-$C$7,IF(MG39-1&lt;=0,0,IF($C$39=Motors!$C$29,MAX(MAX(NY$8:NY39)*-1,NY39-$C$41),MAX(0,MAX(NY$8:NY39)*-1,NY39-$C$41))))</f>
        <v>11.79921437736424</v>
      </c>
      <c r="NZ40" s="261">
        <f>IF(PR39=0,MIN('Drive Train'!$F$35-GJ39*$C$26*'Drive Train'!$F$38,NZ39+$C$41)-$C$7,IF(MH39-1&lt;=0,0,IF($C$39=Motors!$C$29,MAX(MAX(NZ$8:NZ39)*-1,NZ39-$C$41),MAX(0,MAX(NZ$8:NZ39)*-1,NZ39-$C$41))))</f>
        <v>11.799226999066569</v>
      </c>
      <c r="OA40" s="261">
        <f>IF(PS39=0,MIN('Drive Train'!$F$35-GK39*$C$26*'Drive Train'!$F$38,OA39+$C$41)-$C$7,IF(MI39-1&lt;=0,0,IF($C$39=Motors!$C$29,MAX(MAX(OA$8:OA39)*-1,OA39-$C$41),MAX(0,MAX(OA$8:OA39)*-1,OA39-$C$41))))</f>
        <v>11.799220358652637</v>
      </c>
      <c r="OB40" s="61">
        <f t="shared" si="212"/>
        <v>1.2800000000000005</v>
      </c>
      <c r="OC40" s="261">
        <f>'Drive Train'!$F$35-FQ40*$C$26*'Drive Train'!$F$38</f>
        <v>12.008828942266922</v>
      </c>
      <c r="OD40" s="261">
        <f>'Drive Train'!$F$35-FR40*$C$26*'Drive Train'!$F$38</f>
        <v>9</v>
      </c>
      <c r="OE40" s="261">
        <f>'Drive Train'!$F$35-FS40*$C$26*'Drive Train'!$F$38</f>
        <v>9</v>
      </c>
      <c r="OF40" s="261">
        <f>'Drive Train'!$F$35-FT40*$C$26*'Drive Train'!$F$38</f>
        <v>9.1202858762512431</v>
      </c>
      <c r="OG40" s="261">
        <f>'Drive Train'!$F$35-FU40*$C$26*'Drive Train'!$F$38</f>
        <v>10.500453725122446</v>
      </c>
      <c r="OH40" s="261">
        <f>'Drive Train'!$F$35-FV40*$C$26*'Drive Train'!$F$38</f>
        <v>11.573363655147189</v>
      </c>
      <c r="OI40" s="261">
        <f>'Drive Train'!$F$35-FW40*$C$26*'Drive Train'!$F$38</f>
        <v>12.018442373476693</v>
      </c>
      <c r="OJ40" s="261">
        <f>'Drive Train'!$F$35-FX40*$C$26*'Drive Train'!$F$38</f>
        <v>12.130803997183682</v>
      </c>
      <c r="OK40" s="261">
        <f>'Drive Train'!$F$35-FY40*$C$26*'Drive Train'!$F$38</f>
        <v>12.157909955890872</v>
      </c>
      <c r="OL40" s="261">
        <f>'Drive Train'!$F$35-FZ40*$C$26*'Drive Train'!$F$38</f>
        <v>12.162684132698194</v>
      </c>
      <c r="OM40" s="261">
        <f>'Drive Train'!$F$35-GA40*$C$26*'Drive Train'!$F$38</f>
        <v>12.163296859119551</v>
      </c>
      <c r="ON40" s="261">
        <f>'Drive Train'!$F$35-GB40*$C$26*'Drive Train'!$F$38</f>
        <v>11.358071975485977</v>
      </c>
      <c r="OO40" s="261">
        <f>'Drive Train'!$F$35-GC40*$C$26*'Drive Train'!$F$38</f>
        <v>11.177113460283099</v>
      </c>
      <c r="OP40" s="261">
        <f>'Drive Train'!$F$35-GD40*$C$26*'Drive Train'!$F$38</f>
        <v>11.508868752557623</v>
      </c>
      <c r="OQ40" s="261">
        <f>'Drive Train'!$F$35-GE40*$C$26*'Drive Train'!$F$38</f>
        <v>11.85780611085338</v>
      </c>
      <c r="OR40" s="261">
        <f>'Drive Train'!$F$35-GF40*$C$26*'Drive Train'!$F$38</f>
        <v>11.963188180244311</v>
      </c>
      <c r="OS40" s="261">
        <f>'Drive Train'!$F$35-GG40*$C$26*'Drive Train'!$F$38</f>
        <v>12.008828942266922</v>
      </c>
      <c r="OT40" s="261">
        <f>'Drive Train'!$F$35-GH40*$C$26*'Drive Train'!$F$38</f>
        <v>12.007310257599663</v>
      </c>
      <c r="OU40" s="261">
        <f>'Drive Train'!$F$35-GI40*$C$26*'Drive Train'!$F$38</f>
        <v>12.007466445105386</v>
      </c>
      <c r="OV40" s="261">
        <f>'Drive Train'!$F$35-GJ40*$C$26*'Drive Train'!$F$38</f>
        <v>12.007477180227484</v>
      </c>
      <c r="OW40" s="261">
        <f>'Drive Train'!$F$35-GK40*$C$26*'Drive Train'!$F$38</f>
        <v>12.007471532364638</v>
      </c>
      <c r="OX40" s="61">
        <f t="shared" si="213"/>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8">
        <f t="shared" si="214"/>
        <v>1.2800000000000005</v>
      </c>
      <c r="PU40" s="57">
        <f t="shared" si="215"/>
        <v>10.109819851159051</v>
      </c>
      <c r="PV40" s="57">
        <f t="shared" si="216"/>
        <v>4.5160710827258033</v>
      </c>
      <c r="PW40" s="57">
        <f t="shared" si="217"/>
        <v>6.6177840988105405</v>
      </c>
      <c r="PX40" s="57">
        <f t="shared" si="218"/>
        <v>8.4498176547249191</v>
      </c>
      <c r="PY40" s="57">
        <f t="shared" si="219"/>
        <v>9.7402759500517941</v>
      </c>
      <c r="PZ40" s="57">
        <f t="shared" si="220"/>
        <v>10.223799519364198</v>
      </c>
      <c r="QA40" s="57">
        <f t="shared" si="221"/>
        <v>10.096724418952405</v>
      </c>
      <c r="QB40" s="57">
        <f t="shared" si="222"/>
        <v>9.3568077707734982</v>
      </c>
      <c r="QC40" s="57">
        <f t="shared" si="223"/>
        <v>8.6776509173550433</v>
      </c>
      <c r="QD40" s="57">
        <f t="shared" si="224"/>
        <v>8.055877436968883</v>
      </c>
      <c r="QE40" s="57">
        <f t="shared" si="225"/>
        <v>7.5007720985694792</v>
      </c>
      <c r="QF40" s="57">
        <f t="shared" si="226"/>
        <v>5.627177771043705</v>
      </c>
      <c r="QG40" s="57">
        <f t="shared" si="227"/>
        <v>6.891683685752076</v>
      </c>
      <c r="QH40" s="57">
        <f t="shared" si="228"/>
        <v>8.1336101399476206</v>
      </c>
      <c r="QI40" s="57">
        <f t="shared" si="229"/>
        <v>9.0686851544080405</v>
      </c>
      <c r="QJ40" s="57">
        <f t="shared" si="230"/>
        <v>9.6871128386625163</v>
      </c>
      <c r="QK40" s="57">
        <f t="shared" si="231"/>
        <v>10.109819851159051</v>
      </c>
      <c r="QL40" s="57">
        <f t="shared" si="232"/>
        <v>10.078311799789349</v>
      </c>
      <c r="QM40" s="57">
        <f t="shared" si="233"/>
        <v>10.0793826038513</v>
      </c>
      <c r="QN40" s="57">
        <f t="shared" si="234"/>
        <v>10.079456209909731</v>
      </c>
      <c r="QO40" s="57">
        <f t="shared" si="235"/>
        <v>10.079417484856618</v>
      </c>
      <c r="QP40" s="61">
        <f t="shared" si="236"/>
        <v>1.2800000000000005</v>
      </c>
      <c r="QQ40" s="57">
        <f>MIN(FQ40,$C$16)*$C$17*1000/60/60/$C$25</f>
        <v>8.0900114600601716E-2</v>
      </c>
      <c r="QR40" s="57">
        <f>MIN(FR40,$C$16)*$C$17*1000/60/60/$C$25</f>
        <v>0.70317162838191627</v>
      </c>
      <c r="QS40" s="57">
        <f>MIN(FS40,$C$16)*$C$17*1000/60/60/$C$25</f>
        <v>0.70317162838191627</v>
      </c>
      <c r="QT40" s="57">
        <f>MIN(FT40,$C$16)*$C$17*1000/60/60/$C$25</f>
        <v>0.67829468265399506</v>
      </c>
      <c r="QU40" s="57">
        <f>MIN(FU40,$C$16)*$C$17*1000/60/60/$C$25</f>
        <v>0.39285501390954497</v>
      </c>
      <c r="QV40" s="57">
        <f>MIN(FV40,$C$16)*$C$17*1000/60/60/$C$25</f>
        <v>0.1709609484381843</v>
      </c>
      <c r="QW40" s="57">
        <f>MIN(FW40,$C$16)*$C$17*1000/60/60/$C$25</f>
        <v>7.8911911048215599E-2</v>
      </c>
      <c r="QX40" s="57">
        <f>MIN(FX40,$C$16)*$C$17*1000/60/60/$C$25</f>
        <v>5.5673821074780444E-2</v>
      </c>
      <c r="QY40" s="57">
        <f>MIN(FY40,$C$16)*$C$17*1000/60/60/$C$25</f>
        <v>5.0067897215078254E-2</v>
      </c>
      <c r="QZ40" s="57">
        <f>MIN(FZ40,$C$16)*$C$17*1000/60/60/$C$25</f>
        <v>4.908052495631713E-2</v>
      </c>
      <c r="RA40" s="57">
        <f>MIN(GA40,$C$16)*$C$17*1000/60/60/$C$25</f>
        <v>4.8953803828240869E-2</v>
      </c>
      <c r="RB40" s="57">
        <f>MIN(GB40,$C$16)*$C$17*1000/60/60/$C$25</f>
        <v>0.21548653695714076</v>
      </c>
      <c r="RC40" s="57">
        <f>MIN(GC40,$C$16)*$C$17*1000/60/60/$C$25</f>
        <v>0.25291150572325299</v>
      </c>
      <c r="RD40" s="57">
        <f>MIN(GD40,$C$16)*$C$17*1000/60/60/$C$25</f>
        <v>0.18429947363707785</v>
      </c>
      <c r="RE40" s="57">
        <f>MIN(GE40,$C$16)*$C$17*1000/60/60/$C$25</f>
        <v>0.11213392939116283</v>
      </c>
      <c r="RF40" s="57">
        <f>MIN(GF40,$C$16)*$C$17*1000/60/60/$C$25</f>
        <v>9.0339317233551875E-2</v>
      </c>
      <c r="RG40" s="57">
        <f>MIN(GG40,$C$16)*$C$17*1000/60/60/$C$25</f>
        <v>8.0900114600601716E-2</v>
      </c>
      <c r="RH40" s="57">
        <f>MIN(GH40,$C$16)*$C$17*1000/60/60/$C$25</f>
        <v>8.1214201650741294E-2</v>
      </c>
      <c r="RI40" s="57">
        <f>MIN(GI40,$C$16)*$C$17*1000/60/60/$C$25</f>
        <v>8.1181899702878882E-2</v>
      </c>
      <c r="RJ40" s="57">
        <f>MIN(GJ40,$C$16)*$C$17*1000/60/60/$C$25</f>
        <v>8.1179679516618281E-2</v>
      </c>
      <c r="RK40" s="57">
        <f>MIN(GK40,$C$16)*$C$17*1000/60/60/$C$25</f>
        <v>8.1180847580416576E-2</v>
      </c>
      <c r="RL40" s="148">
        <f t="shared" si="237"/>
        <v>1.2800000000000005</v>
      </c>
    </row>
    <row r="41" spans="1:480" x14ac:dyDescent="0.2">
      <c r="B41" s="3" t="s">
        <v>130</v>
      </c>
      <c r="C41" s="80">
        <f>$C$40*$C$17</f>
        <v>48</v>
      </c>
      <c r="E41" s="6"/>
      <c r="K41" s="57"/>
      <c r="R41" s="63">
        <f t="shared" si="113"/>
        <v>1.3200000000000005</v>
      </c>
      <c r="S41" s="2">
        <f>NG41/'Drive Train'!$F$35</f>
        <v>0.95393781792475174</v>
      </c>
      <c r="T41" s="2">
        <f>NH41/'Drive Train'!$F$35</f>
        <v>0.71129032258064517</v>
      </c>
      <c r="U41" s="2">
        <f>NI41/'Drive Train'!$F$35</f>
        <v>0.71129032258064517</v>
      </c>
      <c r="V41" s="2">
        <f>NJ41/'Drive Train'!$F$35</f>
        <v>0.72099079647187447</v>
      </c>
      <c r="W41" s="2">
        <f>NK41/'Drive Train'!$F$35</f>
        <v>0.83229465525181012</v>
      </c>
      <c r="X41" s="2">
        <f>NL41/'Drive Train'!$F$35</f>
        <v>0.91881964960864426</v>
      </c>
      <c r="Y41" s="2">
        <f>NM41/'Drive Train'!$F$35</f>
        <v>0.95471309463521725</v>
      </c>
      <c r="Z41" s="2">
        <f>NN41/'Drive Train'!$F$35</f>
        <v>0.96377451590190977</v>
      </c>
      <c r="AA41" s="2">
        <f>NO41/'Drive Train'!$F$35</f>
        <v>0.96596048031378001</v>
      </c>
      <c r="AB41" s="2">
        <f>NP41/'Drive Train'!$F$35</f>
        <v>0.96634549457243502</v>
      </c>
      <c r="AC41" s="2">
        <f>NQ41/'Drive Train'!$F$35</f>
        <v>0.96639490799351224</v>
      </c>
      <c r="AD41" s="2">
        <f>NR41/'Drive Train'!$F$35</f>
        <v>0.90145741737790142</v>
      </c>
      <c r="AE41" s="2">
        <f>NS41/'Drive Train'!$F$35</f>
        <v>0.88686398873250794</v>
      </c>
      <c r="AF41" s="2">
        <f>NT41/'Drive Train'!$F$35</f>
        <v>0.91361844778690504</v>
      </c>
      <c r="AG41" s="2">
        <f>NU41/'Drive Train'!$F$35</f>
        <v>0.94175855732688551</v>
      </c>
      <c r="AH41" s="2">
        <f>NV41/'Drive Train'!$F$35</f>
        <v>0.9502571113100251</v>
      </c>
      <c r="AI41" s="2">
        <f>NW41/'Drive Train'!$F$35</f>
        <v>0.95393781792475174</v>
      </c>
      <c r="AJ41" s="2">
        <f>NX41/'Drive Train'!$F$35</f>
        <v>0.95381534335481155</v>
      </c>
      <c r="AK41" s="2">
        <f>NY41/'Drive Train'!$F$35</f>
        <v>0.95382793912140207</v>
      </c>
      <c r="AL41" s="2">
        <f>NZ41/'Drive Train'!$F$35</f>
        <v>0.95382880485705512</v>
      </c>
      <c r="AM41" s="2">
        <f>OA41/'Drive Train'!$F$35</f>
        <v>0.95382834938424499</v>
      </c>
      <c r="AN41" s="61">
        <f t="shared" si="114"/>
        <v>1.3200000000000005</v>
      </c>
      <c r="AO41" s="46">
        <f>LO41*12*60/(PI() * 'Drive Train'!$F$15)/S$6*ABS(S41)</f>
        <v>4264.8420620197421</v>
      </c>
      <c r="AP41" s="46">
        <f>LP41*12*60/(PI() * 'Drive Train'!$F$15)/T$6*ABS(T41)</f>
        <v>566.86924849325874</v>
      </c>
      <c r="AQ41" s="46">
        <f>LQ41*12*60/(PI() * 'Drive Train'!$F$15)/U$6*ABS(U41)</f>
        <v>1238.0797488524208</v>
      </c>
      <c r="AR41" s="46">
        <f>LR41*12*60/(PI() * 'Drive Train'!$F$15)/V$6*ABS(V41)</f>
        <v>2090.7998678745812</v>
      </c>
      <c r="AS41" s="46">
        <f>LS41*12*60/(PI() * 'Drive Train'!$F$15)/W$6*ABS(W41)</f>
        <v>3179.8460078304292</v>
      </c>
      <c r="AT41" s="46">
        <f>LT41*12*60/(PI() * 'Drive Train'!$F$15)/X$6*ABS(X41)</f>
        <v>3953.6474461609869</v>
      </c>
      <c r="AU41" s="46">
        <f>LU41*12*60/(PI() * 'Drive Train'!$F$15)/Y$6*ABS(Y41)</f>
        <v>4271.6376603029958</v>
      </c>
      <c r="AV41" s="46">
        <f>LV41*12*60/(PI() * 'Drive Train'!$F$15)/Z$6*ABS(Z41)</f>
        <v>4350.5107037525177</v>
      </c>
      <c r="AW41" s="46">
        <f>LW41*12*60/(PI() * 'Drive Train'!$F$15)/AA$6*ABS(AA41)</f>
        <v>4369.1016163278646</v>
      </c>
      <c r="AX41" s="46">
        <f>LX41*12*60/(PI() * 'Drive Train'!$F$15)/AB$6*ABS(AB41)</f>
        <v>4372.2932620594111</v>
      </c>
      <c r="AY41" s="46">
        <f>LY41*12*60/(PI() * 'Drive Train'!$F$15)/AC$6*ABS(AC41)</f>
        <v>4372.6916213693557</v>
      </c>
      <c r="AZ41" s="46">
        <f>LZ41*12*60/(PI() * 'Drive Train'!$F$15)/AD$6*ABS(AD41)</f>
        <v>2736.3680899679007</v>
      </c>
      <c r="BA41" s="46">
        <f>MA41*12*60/(PI() * 'Drive Train'!$F$15)/AE$6*ABS(AE41)</f>
        <v>3297.0157515425285</v>
      </c>
      <c r="BB41" s="46">
        <f>MB41*12*60/(PI() * 'Drive Train'!$F$15)/AF$6*ABS(AF41)</f>
        <v>3915.2828718475339</v>
      </c>
      <c r="BC41" s="46">
        <f>MC41*12*60/(PI() * 'Drive Train'!$F$15)/AG$6*ABS(AG41)</f>
        <v>4159.3264381675262</v>
      </c>
      <c r="BD41" s="46">
        <f>MD41*12*60/(PI() * 'Drive Train'!$F$15)/AH$6*ABS(AH41)</f>
        <v>4232.9611865603247</v>
      </c>
      <c r="BE41" s="46">
        <f>ME41*12*60/(PI() * 'Drive Train'!$F$15)/AI$6*ABS(AI41)</f>
        <v>4264.8420620197421</v>
      </c>
      <c r="BF41" s="46">
        <f>MF41*12*60/(PI() * 'Drive Train'!$F$15)/AJ$6*ABS(AJ41)</f>
        <v>4263.7813408206548</v>
      </c>
      <c r="BG41" s="46">
        <f>MG41*12*60/(PI() * 'Drive Train'!$F$15)/AK$6*ABS(AK41)</f>
        <v>4263.8904299083788</v>
      </c>
      <c r="BH41" s="46">
        <f>MH41*12*60/(PI() * 'Drive Train'!$F$15)/AL$6*ABS(AL41)</f>
        <v>4263.8979278462939</v>
      </c>
      <c r="BI41" s="46">
        <f>MI41*12*60/(PI() * 'Drive Train'!$F$15)/AM$6*ABS(AM41)</f>
        <v>4263.8939831008038</v>
      </c>
      <c r="BJ41" s="61">
        <f t="shared" si="280"/>
        <v>1.3200000000000005</v>
      </c>
      <c r="BK41" s="2">
        <f>IF(OR(KS40=1,AND($C$39=Motors!$C$31,OY40=1)),0,IF(NG41=0,-(CG40+$C$15)/($C$14-$C$15)*$C$12,($C$11*S41-AO41)/($C$11*S41)*$C$12*S41))</f>
        <v>0.43281522693352242</v>
      </c>
      <c r="BL41" s="2">
        <f>IF(OR(KT40=1,AND($C$39=Motors!$C$31,OZ40=1)),0,IF(NH41=0,-(CH40+$C$15)/($C$14-$C$15)*$C$12,($C$11*T41-AP41)/($C$11*T41)*$C$12*T41))</f>
        <v>1.466163640585471</v>
      </c>
      <c r="BM41" s="2">
        <f>IF(OR(KU40=1,AND($C$39=Motors!$C$31,PA40=1)),0,IF(NI41=0,-(CI40+$C$15)/($C$14-$C$15)*$C$12,($C$11*U41-AQ41)/($C$11*U41)*$C$12*U41))</f>
        <v>1.1724608071050655</v>
      </c>
      <c r="BN41" s="2">
        <f>IF(OR(KV40=1,AND($C$39=Motors!$C$31,PB40=1)),0,IF(NJ41=0,-(CJ40+$C$15)/($C$14-$C$15)*$C$12,($C$11*V41-AR41)/($C$11*V41)*$C$12*V41))</f>
        <v>0.8227126125291595</v>
      </c>
      <c r="BO41" s="2">
        <f>IF(OR(KW40=1,AND($C$39=Motors!$C$31,PC40=1)),0,IF(NK41=0,-(CK40+$C$15)/($C$14-$C$15)*$C$12,($C$11*W41-AS41)/($C$11*W41)*$C$12*W41))</f>
        <v>0.61441895673998892</v>
      </c>
      <c r="BP41" s="2">
        <f>IF(OR(KX40=1,AND($C$39=Motors!$C$31,PD40=1)),0,IF(NL41=0,-(CL40+$C$15)/($C$14-$C$15)*$C$12,($C$11*X41-AT41)/($C$11*X41)*$C$12*X41))</f>
        <v>0.48435045113608999</v>
      </c>
      <c r="BQ41" s="2">
        <f>IF(OR(KY40=1,AND($C$39=Motors!$C$31,PE40=1)),0,IF(NM41=0,-(CM40+$C$15)/($C$14-$C$15)*$C$12,($C$11*Y41-AU41)/($C$11*Y41)*$C$12*Y41))</f>
        <v>0.43171008116046661</v>
      </c>
      <c r="BR41" s="2">
        <f>IF(OR(KZ40=1,AND($C$39=Motors!$C$31,PF40=1)),0,IF(NN41=0,-(CN40+$C$15)/($C$14-$C$15)*$C$12,($C$11*Z41-AV41)/($C$11*Z41)*$C$12*Z41))</f>
        <v>0.41903548133663304</v>
      </c>
      <c r="BS41" s="2">
        <f>IF(OR(LA40=1,AND($C$39=Motors!$C$31,PG40=1)),0,IF(NO41=0,-(CO40+$C$15)/($C$14-$C$15)*$C$12,($C$11*AA41-AW41)/($C$11*AA41)*$C$12*AA41))</f>
        <v>0.41616879519765143</v>
      </c>
      <c r="BT41" s="2">
        <f>IF(OR(LB40=1,AND($C$39=Motors!$C$31,PH40=1)),0,IF(NP41=0,-(CP40+$C$15)/($C$14-$C$15)*$C$12,($C$11*AB41-AX41)/($C$11*AB41)*$C$12*AB41))</f>
        <v>0.41570010517142697</v>
      </c>
      <c r="BU41" s="2">
        <f>IF(OR(LC40=1,AND($C$39=Motors!$C$31,PI40=1)),0,IF(NQ41=0,-(CQ40+$C$15)/($C$14-$C$15)*$C$12,($C$11*AC41-AY41)/($C$11*AC41)*$C$12*AC41))</f>
        <v>0.41564488068823169</v>
      </c>
      <c r="BV41" s="2">
        <f>IF(OR(LD40=1,AND($C$39=Motors!$C$31,PJ40=1)),0,IF(NR41=0,-(CR40+$C$15)/($C$14-$C$15)*$C$12,($C$11*AD41-AZ41)/($C$11*AD41)*$C$12*AD41))</f>
        <v>0.97515467507169329</v>
      </c>
      <c r="BW41" s="2">
        <f>IF(OR(LE40=1,AND($C$39=Motors!$C$31,PK40=1)),0,IF(NS41=0,-(CS40+$C$15)/($C$14-$C$15)*$C$12,($C$11*AE41-BA41)/($C$11*AE41)*$C$12*AE41))</f>
        <v>0.69466086662174786</v>
      </c>
      <c r="BX41" s="2">
        <f>IF(OR(LF40=1,AND($C$39=Motors!$C$31,PL40=1)),0,IF(NT41=0,-(CT40+$C$15)/($C$14-$C$15)*$C$12,($C$11*AF41-BB41)/($C$11*AF41)*$C$12*AF41))</f>
        <v>0.4886028132511917</v>
      </c>
      <c r="BY41" s="2">
        <f>IF(OR(LG40=1,AND($C$39=Motors!$C$31,PM40=1)),0,IF(NU41=0,-(CU40+$C$15)/($C$14-$C$15)*$C$12,($C$11*AG41-BC41)/($C$11*AG41)*$C$12*AG41))</f>
        <v>0.44963387768474367</v>
      </c>
      <c r="BZ41" s="2">
        <f>IF(OR(LH40=1,AND($C$39=Motors!$C$31,PN40=1)),0,IF(NV41=0,-(CV40+$C$15)/($C$14-$C$15)*$C$12,($C$11*AH41-BD41)/($C$11*AH41)*$C$12*AH41))</f>
        <v>0.43789489826859013</v>
      </c>
      <c r="CA41" s="2">
        <f>IF(OR(LI40=1,AND($C$39=Motors!$C$31,PO40=1)),0,IF(NW41=0,-(CW40+$C$15)/($C$14-$C$15)*$C$12,($C$11*AI41-BE41)/($C$11*AI41)*$C$12*AI41))</f>
        <v>0.43281522693352242</v>
      </c>
      <c r="CB41" s="2">
        <f>IF(OR(LJ40=1,AND($C$39=Motors!$C$31,PP40=1)),0,IF(NX41=0,-(CX40+$C$15)/($C$14-$C$15)*$C$12,($C$11*AJ41-BF41)/($C$11*AJ41)*$C$12*AJ41))</f>
        <v>0.43298420497808532</v>
      </c>
      <c r="CC41" s="2">
        <f>IF(OR(LK40=1,AND($C$39=Motors!$C$31,PQ40=1)),0,IF(NY41=0,-(CY40+$C$15)/($C$14-$C$15)*$C$12,($C$11*AK41-BG41)/($C$11*AK41)*$C$12*AK41))</f>
        <v>0.4329668264595094</v>
      </c>
      <c r="CD41" s="2">
        <f>IF(OR(LL40=1,AND($C$39=Motors!$C$31,PR40=1)),0,IF(NZ41=0,-(CZ40+$C$15)/($C$14-$C$15)*$C$12,($C$11*AL41-BH41)/($C$11*AL41)*$C$12*AL41))</f>
        <v>0.43296563199572224</v>
      </c>
      <c r="CE41" s="2">
        <f>IF(OR(LM40=1,AND($C$39=Motors!$C$31,PS40=1)),0,IF(OA41=0,-(DA40+$C$15)/($C$14-$C$15)*$C$12,($C$11*AM41-BI41)/($C$11*AM41)*$C$12*AM41))</f>
        <v>0.4329662604159088</v>
      </c>
      <c r="CF41" s="61">
        <f t="shared" si="281"/>
        <v>1.3200000000000005</v>
      </c>
      <c r="CG41" s="57">
        <f>IF(AND(KS40=1,OY40=1),0,ABS(BK41/$C$12*($C$14-$C$15)+$C$15) *'Drive Train'!$AA$48 + CG40*(1-'Drive Train'!$AA$48))</f>
        <v>26.213502973107769</v>
      </c>
      <c r="CH41" s="57">
        <f>IF(AND(KT40=1,OZ40=1),0,ABS(BL41/$C$12*($C$14-$C$15)+$C$15) *'Drive Train'!$AA$48 + CH40*(1-'Drive Train'!$AA$48))</f>
        <v>82.233921713850492</v>
      </c>
      <c r="CI41" s="57">
        <f>IF(AND(KU40=1,PA40=1),0,ABS(BM41/$C$12*($C$14-$C$15)+$C$15) *'Drive Train'!$AA$48 + CI40*(1-'Drive Train'!$AA$48))</f>
        <v>66.311551775944196</v>
      </c>
      <c r="CJ41" s="57">
        <f>IF(AND(KV40=1,PB40=1),0,ABS(BN41/$C$12*($C$14-$C$15)+$C$15) *'Drive Train'!$AA$48 + CJ40*(1-'Drive Train'!$AA$48))</f>
        <v>47.350821730675726</v>
      </c>
      <c r="CK41" s="57">
        <f>IF(AND(KW40=1,PC40=1),0,ABS(BO41/$C$12*($C$14-$C$15)+$C$15) *'Drive Train'!$AA$48 + CK40*(1-'Drive Train'!$AA$48))</f>
        <v>36.058698315001024</v>
      </c>
      <c r="CL41" s="57">
        <f>IF(AND(KX40=1,PD40=1),0,ABS(BP41/$C$12*($C$14-$C$15)+$C$15) *'Drive Train'!$AA$48 + CL40*(1-'Drive Train'!$AA$48))</f>
        <v>29.007357206185734</v>
      </c>
      <c r="CM41" s="57">
        <f>IF(AND(KY40=1,PE40=1),0,ABS(BQ41/$C$12*($C$14-$C$15)+$C$15) *'Drive Train'!$AA$48 + CM40*(1-'Drive Train'!$AA$48))</f>
        <v>26.153590238779032</v>
      </c>
      <c r="CN41" s="57">
        <f>IF(AND(KZ40=1,PF40=1),0,ABS(BR41/$C$12*($C$14-$C$15)+$C$15) *'Drive Train'!$AA$48 + CN40*(1-'Drive Train'!$AA$48))</f>
        <v>25.466468276697373</v>
      </c>
      <c r="CO41" s="57">
        <f>IF(AND(LA40=1,PG40=1),0,ABS(BS41/$C$12*($C$14-$C$15)+$C$15) *'Drive Train'!$AA$48 + CO40*(1-'Drive Train'!$AA$48))</f>
        <v>25.311058004825487</v>
      </c>
      <c r="CP41" s="57">
        <f>IF(AND(LB40=1,PH40=1),0,ABS(BT41/$C$12*($C$14-$C$15)+$C$15) *'Drive Train'!$AA$48 + CP40*(1-'Drive Train'!$AA$48))</f>
        <v>25.285649138675574</v>
      </c>
      <c r="CQ41" s="57">
        <f>IF(AND(LC40=1,PI40=1),0,ABS(BU41/$C$12*($C$14-$C$15)+$C$15) *'Drive Train'!$AA$48 + CQ40*(1-'Drive Train'!$AA$48))</f>
        <v>25.282655280425569</v>
      </c>
      <c r="CR41" s="57">
        <f>IF(AND(LD40=1,PJ40=1),0,ABS(BV41/$C$12*($C$14-$C$15)+$C$15) *'Drive Train'!$AA$48 + CR40*(1-'Drive Train'!$AA$48))</f>
        <v>55.615089681844829</v>
      </c>
      <c r="CS41" s="57">
        <f>IF(AND(LE40=1,PK40=1),0,ABS(BW41/$C$12*($C$14-$C$15)+$C$15) *'Drive Train'!$AA$48 + CS40*(1-'Drive Train'!$AA$48))</f>
        <v>40.408814241774145</v>
      </c>
      <c r="CT41" s="57">
        <f>IF(AND(LF40=1,PL40=1),0,ABS(BX41/$C$12*($C$14-$C$15)+$C$15) *'Drive Train'!$AA$48 + CT40*(1-'Drive Train'!$AA$48))</f>
        <v>29.237888460870085</v>
      </c>
      <c r="CU41" s="57">
        <f>IF(AND(LG40=1,PM40=1),0,ABS(BY41/$C$12*($C$14-$C$15)+$C$15) *'Drive Train'!$AA$48 + CU40*(1-'Drive Train'!$AA$48))</f>
        <v>27.125284367737233</v>
      </c>
      <c r="CV41" s="57">
        <f>IF(AND(LH40=1,PN40=1),0,ABS(BZ41/$C$12*($C$14-$C$15)+$C$15) *'Drive Train'!$AA$48 + CV40*(1-'Drive Train'!$AA$48))</f>
        <v>26.488884743182936</v>
      </c>
      <c r="CW41" s="57">
        <f>IF(AND(LI40=1,PO40=1),0,ABS(CA41/$C$12*($C$14-$C$15)+$C$15) *'Drive Train'!$AA$48 + CW40*(1-'Drive Train'!$AA$48))</f>
        <v>26.213502973107769</v>
      </c>
      <c r="CX41" s="57">
        <f>IF(AND(LJ40=1,PP40=1),0,ABS(CB41/$C$12*($C$14-$C$15)+$C$15) *'Drive Train'!$AA$48 + CX40*(1-'Drive Train'!$AA$48))</f>
        <v>26.222663698270107</v>
      </c>
      <c r="CY41" s="57">
        <f>IF(AND(LK40=1,PQ40=1),0,ABS(CC41/$C$12*($C$14-$C$15)+$C$15) *'Drive Train'!$AA$48 + CY40*(1-'Drive Train'!$AA$48))</f>
        <v>26.221721565031352</v>
      </c>
      <c r="CZ41" s="57">
        <f>IF(AND(LL40=1,PR40=1),0,ABS(CD41/$C$12*($C$14-$C$15)+$C$15) *'Drive Train'!$AA$48 + CZ40*(1-'Drive Train'!$AA$48))</f>
        <v>26.22165681014264</v>
      </c>
      <c r="DA41" s="57">
        <f>IF(AND(LM40=1,PS40=1),0,ABS(CE41/$C$12*($C$14-$C$15)+$C$15) *'Drive Train'!$AA$48 + DA40*(1-'Drive Train'!$AA$48))</f>
        <v>26.221690878382869</v>
      </c>
      <c r="DB41" s="61">
        <f t="shared" si="115"/>
        <v>1.3200000000000005</v>
      </c>
      <c r="DC41" s="57">
        <f t="shared" si="282"/>
        <v>26.213502973107769</v>
      </c>
      <c r="DD41" s="57">
        <f t="shared" si="283"/>
        <v>50</v>
      </c>
      <c r="DE41" s="57">
        <f t="shared" si="284"/>
        <v>50</v>
      </c>
      <c r="DF41" s="57">
        <f t="shared" si="285"/>
        <v>47.350821730675726</v>
      </c>
      <c r="DG41" s="57">
        <f t="shared" si="286"/>
        <v>36.058698315001024</v>
      </c>
      <c r="DH41" s="57">
        <f t="shared" si="287"/>
        <v>29.007357206185734</v>
      </c>
      <c r="DI41" s="57">
        <f t="shared" si="288"/>
        <v>26.153590238779032</v>
      </c>
      <c r="DJ41" s="57">
        <f t="shared" si="289"/>
        <v>25.466468276697373</v>
      </c>
      <c r="DK41" s="57">
        <f t="shared" si="290"/>
        <v>25.311058004825487</v>
      </c>
      <c r="DL41" s="57">
        <f t="shared" si="291"/>
        <v>25.285649138675574</v>
      </c>
      <c r="DM41" s="57">
        <f t="shared" si="292"/>
        <v>25.282655280425569</v>
      </c>
      <c r="DN41" s="57">
        <f t="shared" si="293"/>
        <v>25</v>
      </c>
      <c r="DO41" s="57">
        <f t="shared" si="294"/>
        <v>30</v>
      </c>
      <c r="DP41" s="57">
        <f t="shared" si="295"/>
        <v>29.237888460870085</v>
      </c>
      <c r="DQ41" s="57">
        <f t="shared" si="296"/>
        <v>27.125284367737233</v>
      </c>
      <c r="DR41" s="57">
        <f t="shared" si="297"/>
        <v>26.488884743182936</v>
      </c>
      <c r="DS41" s="57">
        <f t="shared" si="298"/>
        <v>26.213502973107769</v>
      </c>
      <c r="DT41" s="57">
        <f t="shared" si="299"/>
        <v>26.222663698270107</v>
      </c>
      <c r="DU41" s="57">
        <f t="shared" si="300"/>
        <v>26.221721565031352</v>
      </c>
      <c r="DV41" s="57">
        <f t="shared" si="301"/>
        <v>26.22165681014264</v>
      </c>
      <c r="DW41" s="57">
        <f t="shared" si="302"/>
        <v>26.221690878382869</v>
      </c>
      <c r="DX41" s="61">
        <f t="shared" si="116"/>
        <v>1.3200000000000005</v>
      </c>
      <c r="DY41" s="2">
        <f>IF(OY41=0,($C$23/0.4536*IF(ISNA(MK40),'Drive Train'!$F$16,'Drive Train'!$F$17)*4.448*$C$24/$C$26*$C$25*S$6)*SIGN(BK41),BK41)</f>
        <v>0.89350858180984372</v>
      </c>
      <c r="DZ41" s="2">
        <f>IF(OZ41=0,($C$23/0.4536*IF(ISNA(ML40),'Drive Train'!$F$16,'Drive Train'!$F$17)*4.448*$C$24/$C$26*$C$25*T$6)*SIGN(BL41),BL41)</f>
        <v>3.1911020778922987</v>
      </c>
      <c r="EA41" s="2">
        <f>IF(PA41=0,($C$23/0.4536*IF(ISNA(MM40),'Drive Train'!$F$16,'Drive Train'!$F$17)*4.448*$C$24/$C$26*$C$25*U$6)*SIGN(BM41),BM41)</f>
        <v>2.1014574659290748</v>
      </c>
      <c r="EB41" s="2">
        <f>IF(PB41=0,($C$23/0.4536*IF(ISNA(MN40),'Drive Train'!$F$16,'Drive Train'!$F$17)*4.448*$C$24/$C$26*$C$25*V$6)*SIGN(BN41),BN41)</f>
        <v>1.5665410200562195</v>
      </c>
      <c r="EC41" s="2">
        <f>IF(PC41=0,($C$23/0.4536*IF(ISNA(MO40),'Drive Train'!$F$16,'Drive Train'!$F$17)*4.448*$C$24/$C$26*$C$25*W$6)*SIGN(BO41),BO41)</f>
        <v>1.248692117436117</v>
      </c>
      <c r="ED41" s="2">
        <f>IF(PD41=0,($C$23/0.4536*IF(ISNA(MP40),'Drive Train'!$F$16,'Drive Train'!$F$17)*4.448*$C$24/$C$26*$C$25*X$6)*SIGN(BP41),BP41)</f>
        <v>1.0380693506396637</v>
      </c>
      <c r="EE41" s="2">
        <f>IF(PE41=0,($C$23/0.4536*IF(ISNA(MQ40),'Drive Train'!$F$16,'Drive Train'!$F$17)*4.448*$C$24/$C$26*$C$25*Y$6)*SIGN(BQ41),BQ41)</f>
        <v>0.88824490827929981</v>
      </c>
      <c r="EF41" s="2">
        <f>IF(PF41=0,($C$23/0.4536*IF(ISNA(MR40),'Drive Train'!$F$16,'Drive Train'!$F$17)*4.448*$C$24/$C$26*$C$25*Z$6)*SIGN(BR41),BR41)</f>
        <v>0.77621401894677544</v>
      </c>
      <c r="EG41" s="2">
        <f>IF(PG41=0,($C$23/0.4536*IF(ISNA(MS40),'Drive Train'!$F$16,'Drive Train'!$F$17)*4.448*$C$24/$C$26*$C$25*AA$6)*SIGN(BS41),BS41)</f>
        <v>0.68927804882473664</v>
      </c>
      <c r="EH41" s="2">
        <f>IF(PH41=0,($C$23/0.4536*IF(ISNA(MT40),'Drive Train'!$F$16,'Drive Train'!$F$17)*4.448*$C$24/$C$26*$C$25*AB$6)*SIGN(BT41),BT41)</f>
        <v>0.61985436045389986</v>
      </c>
      <c r="EI41" s="2">
        <f>IF(PI41=0,($C$23/0.4536*IF(ISNA(MU40),'Drive Train'!$F$16,'Drive Train'!$F$17)*4.448*$C$24/$C$26*$C$25*AC$6)*SIGN(BU41),BU41)</f>
        <v>0.56313566080452337</v>
      </c>
      <c r="EJ41" s="2">
        <f>IF(PJ41=0,($C$23/0.4536*IF(ISNA(MV40),'Drive Train'!$F$16,'Drive Train'!$F$17)*4.448*$C$24/$C$26*$C$25*AD$6)*SIGN(BV41),BV41)</f>
        <v>0.89350858180984372</v>
      </c>
      <c r="EK41" s="2">
        <f>IF(PK41=0,($C$23/0.4536*IF(ISNA(MW40),'Drive Train'!$F$16,'Drive Train'!$F$17)*4.448*$C$24/$C$26*$C$25*AE$6)*SIGN(BW41),BW41)</f>
        <v>0.89350858180984372</v>
      </c>
      <c r="EL41" s="2">
        <f>IF(PL41=0,($C$23/0.4536*IF(ISNA(MX40),'Drive Train'!$F$16,'Drive Train'!$F$17)*4.448*$C$24/$C$26*$C$25*AF$6)*SIGN(BX41),BX41)</f>
        <v>0.89350858180984372</v>
      </c>
      <c r="EM41" s="2">
        <f>IF(PM41=0,($C$23/0.4536*IF(ISNA(MY40),'Drive Train'!$F$16,'Drive Train'!$F$17)*4.448*$C$24/$C$26*$C$25*AG$6)*SIGN(BY41),BY41)</f>
        <v>0.89350858180984372</v>
      </c>
      <c r="EN41" s="2">
        <f>IF(PN41=0,($C$23/0.4536*IF(ISNA(MZ40),'Drive Train'!$F$16,'Drive Train'!$F$17)*4.448*$C$24/$C$26*$C$25*AH$6)*SIGN(BZ41),BZ41)</f>
        <v>0.89350858180984372</v>
      </c>
      <c r="EO41" s="2">
        <f>IF(PO41=0,($C$23/0.4536*IF(ISNA(NA40),'Drive Train'!$F$16,'Drive Train'!$F$17)*4.448*$C$24/$C$26*$C$25*AI$6)*SIGN(CA41),CA41)</f>
        <v>0.89350858180984372</v>
      </c>
      <c r="EP41" s="2">
        <f>IF(PP41=0,($C$23/0.4536*IF(ISNA(NB40),'Drive Train'!$F$16,'Drive Train'!$F$17)*4.448*$C$24/$C$26*$C$25*AJ$6)*SIGN(CB41),CB41)</f>
        <v>0.89350858180984372</v>
      </c>
      <c r="EQ41" s="2">
        <f>IF(PQ41=0,($C$23/0.4536*IF(ISNA(NC40),'Drive Train'!$F$16,'Drive Train'!$F$17)*4.448*$C$24/$C$26*$C$25*AK$6)*SIGN(CC41),CC41)</f>
        <v>0.89350858180984372</v>
      </c>
      <c r="ER41" s="2">
        <f>IF(PR41=0,($C$23/0.4536*IF(ISNA(ND40),'Drive Train'!$F$16,'Drive Train'!$F$17)*4.448*$C$24/$C$26*$C$25*AL$6)*SIGN(CD41),CD41)</f>
        <v>0.89350858180984372</v>
      </c>
      <c r="ES41" s="2">
        <f>IF(PS41=0,($C$23/0.4536*IF(ISNA(NE40),'Drive Train'!$F$16,'Drive Train'!$F$17)*4.448*$C$24/$C$26*$C$25*AM$6)*SIGN(CE41),CE41)</f>
        <v>0.89350858180984372</v>
      </c>
      <c r="ET41" s="61">
        <f t="shared" si="303"/>
        <v>1.3200000000000005</v>
      </c>
      <c r="EU41" s="260">
        <f>MAX(MIN(IF(AND(OY40=1,NG41&lt;0),-1,1)*(DC41-$C$15)/($C$14-$C$15)*$C$12-$C$33*LO41/AO$6 -  OY40*$C$33,DY40),MAX(EU$8:EU40)*-1)</f>
        <v>2.2134247964581355E-2</v>
      </c>
      <c r="EV41" s="260">
        <f>MAX(MIN(IF(AND(OZ40=1,NH41&lt;0),-1,1)*(DD41-$C$15)/($C$14-$C$15)*$C$12-$C$33*LP41/AP$6 -  OZ40*$C$33,DZ40),MAX(EV$8:EV40)*-1)</f>
        <v>0.79837129678558549</v>
      </c>
      <c r="EW41" s="260">
        <f>MAX(MIN(IF(AND(PA40=1,NI41&lt;0),-1,1)*(DE41-$C$15)/($C$14-$C$15)*$C$12-$C$33*LQ41/AQ$6 -  PA40*$C$33,EA40),MAX(EW$8:EW40)*-1)</f>
        <v>0.71168837447394329</v>
      </c>
      <c r="EX41" s="260">
        <f>MAX(MIN(IF(AND(PB40=1,NJ41&lt;0),-1,1)*(DF41-$C$15)/($C$14-$C$15)*$C$12-$C$33*LR41/AR$6 -  PB40*$C$33,EB40),MAX(EX$8:EX40)*-1)</f>
        <v>0.55633087633540335</v>
      </c>
      <c r="EY41" s="260">
        <f>MAX(MIN(IF(AND(PC40=1,NK41&lt;0),-1,1)*(DG41-$C$15)/($C$14-$C$15)*$C$12-$C$33*LS41/AS$6 -  PC40*$C$33,EC40),MAX(EY$8:EY40)*-1)</f>
        <v>0.26346456203293583</v>
      </c>
      <c r="EZ41" s="260">
        <f>MAX(MIN(IF(AND(PD40=1,NL41&lt;0),-1,1)*(DH41-$C$15)/($C$14-$C$15)*$C$12-$C$33*LT41/AT$6 -  PD40*$C$33,ED40),MAX(EZ$8:EZ40)*-1)</f>
        <v>8.9084534033070373E-2</v>
      </c>
      <c r="FA41" s="260">
        <f>MAX(MIN(IF(AND(PE40=1,NM41&lt;0),-1,1)*(DI41-$C$15)/($C$14-$C$15)*$C$12-$C$33*LU41/AU$6 -  PE40*$C$33,EE40),MAX(FA$8:FA40)*-1)</f>
        <v>2.0708748935656551E-2</v>
      </c>
      <c r="FB41" s="260">
        <f>MAX(MIN(IF(AND(PF40=1,NN41&lt;0),-1,1)*(DJ41-$C$15)/($C$14-$C$15)*$C$12-$C$33*LV41/AV$6 -  PF40*$C$33,EF40),MAX(FB$8:FB40)*-1)</f>
        <v>4.3808646120737649E-3</v>
      </c>
      <c r="FC41" s="260">
        <f>MAX(MIN(IF(AND(PG40=1,NO41&lt;0),-1,1)*(DK41-$C$15)/($C$14-$C$15)*$C$12-$C$33*LW41/AW$6 -  PG40*$C$33,EG40),MAX(FC$8:FC40)*-1)</f>
        <v>6.8461828354865473E-4</v>
      </c>
      <c r="FD41" s="260">
        <f>MAX(MIN(IF(AND(PH40=1,NP41&lt;0),-1,1)*(DL41-$C$15)/($C$14-$C$15)*$C$12-$C$33*LX41/AX$6 -  PH40*$C$33,EH40),MAX(FD$8:FD40)*-1)</f>
        <v>7.8074822775331398E-5</v>
      </c>
      <c r="FE41" s="260">
        <f>MAX(MIN(IF(AND(PI40=1,NQ41&lt;0),-1,1)*(DM41-$C$15)/($C$14-$C$15)*$C$12-$C$33*LY41/AY$6 -  PI40*$C$33,EI40),MAX(FE$8:FE40)*-1)</f>
        <v>6.2364476942078362E-6</v>
      </c>
      <c r="FF41" s="260">
        <f>MAX(MIN(IF(AND(PJ40=1,NR41&lt;0),-1,1)*(DN41-$C$15)/($C$14-$C$15)*$C$12-$C$33*LZ41/AZ$6 -  PJ40*$C$33,EJ40),MAX(FF$8:FF40)*-1)</f>
        <v>0.13159365663474909</v>
      </c>
      <c r="FG41" s="260">
        <f>MAX(MIN(IF(AND(PK40=1,NS41&lt;0),-1,1)*(DO41-$C$15)/($C$14-$C$15)*$C$12-$C$33*MA41/BA$6 -  PK40*$C$33,EK40),MAX(FG$8:FG40)*-1)</f>
        <v>0.16116460035168789</v>
      </c>
      <c r="FH41" s="260">
        <f>MAX(MIN(IF(AND(PL40=1,NT41&lt;0),-1,1)*(DP41-$C$15)/($C$14-$C$15)*$C$12-$C$33*MB41/BB$6 -  PL40*$C$33,EL40),MAX(FH$8:FH40)*-1)</f>
        <v>9.4943993221403344E-2</v>
      </c>
      <c r="FI41" s="260">
        <f>MAX(MIN(IF(AND(PM40=1,NU41&lt;0),-1,1)*(DQ41-$C$15)/($C$14-$C$15)*$C$12-$C$33*MC41/BC$6 -  PM40*$C$33,EM40),MAX(FI$8:FI40)*-1)</f>
        <v>4.3933760042988601E-2</v>
      </c>
      <c r="FJ41" s="260">
        <f>MAX(MIN(IF(AND(PN40=1,NV41&lt;0),-1,1)*(DR41-$C$15)/($C$14-$C$15)*$C$12-$C$33*MD41/BD$6 -  PN40*$C$33,EN40),MAX(FJ$8:FJ40)*-1)</f>
        <v>2.8705041071977744E-2</v>
      </c>
      <c r="FK41" s="260">
        <f>MAX(MIN(IF(AND(PO40=1,NW41&lt;0),-1,1)*(DS41-$C$15)/($C$14-$C$15)*$C$12-$C$33*ME41/BE$6 -  PO40*$C$33,EO40),MAX(FK$8:FK40)*-1)</f>
        <v>2.2134247964581355E-2</v>
      </c>
      <c r="FL41" s="260">
        <f>MAX(MIN(IF(AND(PP40=1,NX41&lt;0),-1,1)*(DT41-$C$15)/($C$14-$C$15)*$C$12-$C$33*MF41/BF$6 -  PP40*$C$33,EP40),MAX(FL$8:FL40)*-1)</f>
        <v>2.2352647325521613E-2</v>
      </c>
      <c r="FM41" s="260">
        <f>MAX(MIN(IF(AND(PQ40=1,NY41&lt;0),-1,1)*(DU41-$C$15)/($C$14-$C$15)*$C$12-$C$33*MG41/BG$6 -  PQ40*$C$33,EQ40),MAX(FM$8:FM40)*-1)</f>
        <v>2.2330185505441413E-2</v>
      </c>
      <c r="FN41" s="260">
        <f>MAX(MIN(IF(AND(PR40=1,NZ41&lt;0),-1,1)*(DV41-$C$15)/($C$14-$C$15)*$C$12-$C$33*MH41/BH$6 -  PR40*$C$33,ER40),MAX(FN$8:FN40)*-1)</f>
        <v>2.2328641660005255E-2</v>
      </c>
      <c r="FO41" s="260">
        <f>MAX(MIN(IF(AND(PS40=1,OA41&lt;0),-1,1)*(DW41-$C$15)/($C$14-$C$15)*$C$12-$C$33*MI41/BI$6 -  PS40*$C$33,ES40),MAX(FO$8:FO40)*-1)</f>
        <v>2.2329453893540241E-2</v>
      </c>
      <c r="FP41" s="61">
        <f t="shared" si="117"/>
        <v>1.3200000000000005</v>
      </c>
      <c r="FQ41" s="261">
        <f>IF(AND(KS41=1,OY41=1),0,MIN((ABS(($C$14-$C$15)*EU41/$C$12/$C$25)+$C$15)/$C$25,DC41))</f>
        <v>5.4024148103522265</v>
      </c>
      <c r="FR41" s="261">
        <f>IF(AND(KT41=1,OZ41=1),0,MIN((ABS(($C$14-$C$15)*EV41/$C$12/$C$25)+$C$15)/$C$25,DD41))</f>
        <v>50</v>
      </c>
      <c r="FS41" s="261">
        <f>IF(AND(KU41=1,PA41=1),0,MIN((ABS(($C$14-$C$15)*EW41/$C$12/$C$25)+$C$15)/$C$25,DE41))</f>
        <v>50</v>
      </c>
      <c r="FT41" s="261">
        <f>IF(AND(KV41=1,PB41=1),0,MIN((ABS(($C$14-$C$15)*EX41/$C$12/$C$25)+$C$15)/$C$25,DF41))</f>
        <v>47.350821730675726</v>
      </c>
      <c r="FU41" s="261">
        <f>IF(AND(KW41=1,PC41=1),0,MIN((ABS(($C$14-$C$15)*EY41/$C$12/$C$25)+$C$15)/$C$25,DG41))</f>
        <v>26.361829040660108</v>
      </c>
      <c r="FV41" s="261">
        <f>IF(AND(KX41=1,PD41=1),0,MIN((ABS(($C$14-$C$15)*EZ41/$C$12/$C$25)+$C$15)/$C$25,DH41))</f>
        <v>11.217012880902198</v>
      </c>
      <c r="FW41" s="261">
        <f>IF(AND(KY41=1,PE41=1),0,MIN((ABS(($C$14-$C$15)*FA41/$C$12/$C$25)+$C$15)/$C$25,DI41))</f>
        <v>5.2786109494594173</v>
      </c>
      <c r="FX41" s="261">
        <f>IF(AND(KZ41=1,PF41=1),0,MIN((ABS(($C$14-$C$15)*FB41/$C$12/$C$25)+$C$15)/$C$25,DJ41))</f>
        <v>3.860542554845757</v>
      </c>
      <c r="FY41" s="261">
        <f>IF(AND(LA41=1,PG41=1),0,MIN((ABS(($C$14-$C$15)*FC41/$C$12/$C$25)+$C$15)/$C$25,DK41))</f>
        <v>3.5395254534679768</v>
      </c>
      <c r="FZ41" s="261">
        <f>IF(AND(LB41=1,PH41=1),0,MIN((ABS(($C$14-$C$15)*FD41/$C$12/$C$25)+$C$15)/$C$25,DL41))</f>
        <v>3.4868474644133913</v>
      </c>
      <c r="GA41" s="261">
        <f>IF(AND(LC41=1,PI41=1),0,MIN((ABS(($C$14-$C$15)*FE41/$C$12/$C$25)+$C$15)/$C$25,DM41))</f>
        <v>3.4806083383144997</v>
      </c>
      <c r="GB41" s="261">
        <f>IF(AND(LD41=1,PJ41=1),0,MIN((ABS(($C$14-$C$15)*FF41/$C$12/$C$25)+$C$15)/$C$25,DN41))</f>
        <v>14.908908416757546</v>
      </c>
      <c r="GC41" s="261">
        <f>IF(AND(LE41=1,PK41=1),0,MIN((ABS(($C$14-$C$15)*FG41/$C$12/$C$25)+$C$15)/$C$25,DO41))</f>
        <v>17.47712974003851</v>
      </c>
      <c r="GD41" s="261">
        <f>IF(AND(LF41=1,PL41=1),0,MIN((ABS(($C$14-$C$15)*FH41/$C$12/$C$25)+$C$15)/$C$25,DP41))</f>
        <v>11.725903911720104</v>
      </c>
      <c r="GE41" s="261">
        <f>IF(AND(LG41=1,PM41=1),0,MIN((ABS(($C$14-$C$15)*FI41/$C$12/$C$25)+$C$15)/$C$25,DQ41))</f>
        <v>7.2956912743298261</v>
      </c>
      <c r="GF41" s="261">
        <f>IF(AND(LH41=1,PN41=1),0,MIN((ABS(($C$14-$C$15)*FJ41/$C$12/$C$25)+$C$15)/$C$25,DR41))</f>
        <v>5.9730848278808368</v>
      </c>
      <c r="GG41" s="261">
        <f>IF(AND(LI41=1,PO41=1),0,MIN((ABS(($C$14-$C$15)*FK41/$C$12/$C$25)+$C$15)/$C$25,DS41))</f>
        <v>5.4024148103522265</v>
      </c>
      <c r="GH41" s="261">
        <f>IF(AND(LJ41=1,PP41=1),0,MIN((ABS(($C$14-$C$15)*FL41/$C$12/$C$25)+$C$15)/$C$25,DT41))</f>
        <v>5.4213826830426211</v>
      </c>
      <c r="GI41" s="261">
        <f>IF(AND(LK41=1,PQ41=1),0,MIN((ABS(($C$14-$C$15)*FM41/$C$12/$C$25)+$C$15)/$C$25,DU41))</f>
        <v>5.4194318854677492</v>
      </c>
      <c r="GJ41" s="261">
        <f>IF(AND(LL41=1,PR41=1),0,MIN((ABS(($C$14-$C$15)*FN41/$C$12/$C$25)+$C$15)/$C$25,DV41))</f>
        <v>5.4192978032819745</v>
      </c>
      <c r="GK41" s="261">
        <f>IF(AND(LM41=1,PS41=1),0,MIN((ABS(($C$14-$C$15)*FO41/$C$12/$C$25)+$C$15)/$C$25,DW41))</f>
        <v>5.4193683453486745</v>
      </c>
      <c r="GL41" s="61">
        <f t="shared" si="118"/>
        <v>1.3200000000000005</v>
      </c>
      <c r="GM41" s="57">
        <f>IF(AND(KS40=1,OY40=1),0,EU41*$C$26/S$6/$C$24/$C$23*3.39*$C$25)</f>
        <v>0.5140315604469905</v>
      </c>
      <c r="GN41" s="57">
        <f>IF(AND(KT40=1,OZ40=1),0,EV41*$C$26/T$6/$C$24/$C$23*3.39*$C$25)</f>
        <v>5.1914414424494</v>
      </c>
      <c r="GO41" s="57">
        <f>IF(AND(KU40=1,PA40=1),0,EW41*$C$26/U$6/$C$24/$C$23*3.39*$C$25)</f>
        <v>7.0273730561481198</v>
      </c>
      <c r="GP41" s="57">
        <f>IF(AND(KV40=1,PB40=1),0,EX41*$C$26/V$6/$C$24/$C$23*3.39*$C$25)</f>
        <v>7.3691116100648131</v>
      </c>
      <c r="GQ41" s="57">
        <f>IF(AND(KW40=1,PC40=1),0,EY41*$C$26/W$6/$C$24/$C$23*3.39*$C$25)</f>
        <v>4.3781494182265055</v>
      </c>
      <c r="GR41" s="57">
        <f>IF(AND(KX40=1,PD40=1),0,EZ41*$C$26/X$6/$C$24/$C$23*3.39*$C$25)</f>
        <v>1.7807366038452266</v>
      </c>
      <c r="GS41" s="57">
        <f>IF(AND(KY40=1,PE40=1),0,FA41*$C$26/Y$6/$C$24/$C$23*3.39*$C$25)</f>
        <v>0.48377662235296681</v>
      </c>
      <c r="GT41" s="57">
        <f>IF(AND(KZ40=1,PF40=1),0,FB41*$C$26/Z$6/$C$24/$C$23*3.39*$C$25)</f>
        <v>0.11711218704053769</v>
      </c>
      <c r="GU41" s="57">
        <f>IF(AND(LA40=1,PG40=1),0,FC41*$C$26/AA$6/$C$24/$C$23*3.39*$C$25)</f>
        <v>2.0609990288648201E-2</v>
      </c>
      <c r="GV41" s="57">
        <f>IF(AND(LB40=1,PH40=1),0,FD41*$C$26/AB$6/$C$24/$C$23*3.39*$C$25)</f>
        <v>2.6136359080298284E-3</v>
      </c>
      <c r="GW41" s="57">
        <f>IF(AND(LC40=1,PI40=1),0,FE41*$C$26/AC$6/$C$24/$C$23*3.39*$C$25)</f>
        <v>2.2979892665791075E-4</v>
      </c>
      <c r="GX41" s="57">
        <f>IF(AND(LD40=1,PJ40=1),0,FF41*$C$26/AD$6/$C$24/$C$23*3.39*$C$25)</f>
        <v>3.0560465742105434</v>
      </c>
      <c r="GY41" s="57">
        <f>IF(AND(LE40=1,PK40=1),0,FG41*$C$26/AE$6/$C$24/$C$23*3.39*$C$25)</f>
        <v>3.7427831810756809</v>
      </c>
      <c r="GZ41" s="57">
        <f>IF(AND(LF40=1,PL40=1),0,FH41*$C$26/AF$6/$C$24/$C$23*3.39*$C$25)</f>
        <v>2.2049183269637922</v>
      </c>
      <c r="HA41" s="57">
        <f>IF(AND(LG40=1,PM40=1),0,FI41*$C$26/AG$6/$C$24/$C$23*3.39*$C$25)</f>
        <v>1.0202894296358449</v>
      </c>
      <c r="HB41" s="57">
        <f>IF(AND(LH40=1,PN40=1),0,FJ41*$C$26/AH$6/$C$24/$C$23*3.39*$C$25)</f>
        <v>0.66662743990826845</v>
      </c>
      <c r="HC41" s="57">
        <f>IF(AND(LI40=1,PO40=1),0,FK41*$C$26/AI$6/$C$24/$C$23*3.39*$C$25)</f>
        <v>0.5140315604469905</v>
      </c>
      <c r="HD41" s="57">
        <f>IF(AND(LJ40=1,PP40=1),0,FL41*$C$26/AJ$6/$C$24/$C$23*3.39*$C$25)</f>
        <v>0.51910352695266926</v>
      </c>
      <c r="HE41" s="57">
        <f>IF(AND(LK40=1,PQ40=1),0,FM41*$C$26/AK$6/$C$24/$C$23*3.39*$C$25)</f>
        <v>0.51858188806777117</v>
      </c>
      <c r="HF41" s="57">
        <f>IF(AND(LL40=1,PR40=1),0,FN41*$C$26/AL$6/$C$24/$C$23*3.39*$C$25)</f>
        <v>0.51854603479279615</v>
      </c>
      <c r="HG41" s="57">
        <f>IF(AND(LM40=1,PS40=1),0,FO41*$C$26/AM$6/$C$24/$C$23*3.39*$C$25)</f>
        <v>0.51856489758280833</v>
      </c>
      <c r="HH41" s="61">
        <f t="shared" si="119"/>
        <v>1.3200000000000005</v>
      </c>
      <c r="HI41" s="57">
        <f t="shared" si="120"/>
        <v>0.5140315604469905</v>
      </c>
      <c r="HJ41" s="57">
        <f t="shared" si="121"/>
        <v>5.1914414424494</v>
      </c>
      <c r="HK41" s="57">
        <f t="shared" si="122"/>
        <v>7.0273730561481198</v>
      </c>
      <c r="HL41" s="57">
        <f t="shared" si="123"/>
        <v>7.3691116100648131</v>
      </c>
      <c r="HM41" s="57">
        <f t="shared" si="124"/>
        <v>4.3781494182265055</v>
      </c>
      <c r="HN41" s="57">
        <f t="shared" si="125"/>
        <v>1.7807366038452266</v>
      </c>
      <c r="HO41" s="57">
        <f t="shared" si="126"/>
        <v>0.48377662235296681</v>
      </c>
      <c r="HP41" s="57">
        <f t="shared" si="127"/>
        <v>0.11711218704053769</v>
      </c>
      <c r="HQ41" s="57">
        <f t="shared" si="128"/>
        <v>2.0609990288648201E-2</v>
      </c>
      <c r="HR41" s="57">
        <f t="shared" si="129"/>
        <v>2.6136359080298284E-3</v>
      </c>
      <c r="HS41" s="57">
        <f t="shared" si="130"/>
        <v>2.2979892665791075E-4</v>
      </c>
      <c r="HT41" s="57">
        <f t="shared" si="131"/>
        <v>3.0560465742105434</v>
      </c>
      <c r="HU41" s="57">
        <f t="shared" si="132"/>
        <v>3.7427831810756809</v>
      </c>
      <c r="HV41" s="57">
        <f t="shared" si="133"/>
        <v>2.2049183269637922</v>
      </c>
      <c r="HW41" s="57">
        <f t="shared" si="134"/>
        <v>1.0202894296358449</v>
      </c>
      <c r="HX41" s="57">
        <f t="shared" si="135"/>
        <v>0.66662743990826845</v>
      </c>
      <c r="HY41" s="57">
        <f t="shared" si="136"/>
        <v>0.5140315604469905</v>
      </c>
      <c r="HZ41" s="57">
        <f t="shared" si="137"/>
        <v>0.51910352695266926</v>
      </c>
      <c r="IA41" s="57">
        <f t="shared" si="138"/>
        <v>0.51858188806777117</v>
      </c>
      <c r="IB41" s="57">
        <f t="shared" si="139"/>
        <v>0.51854603479279615</v>
      </c>
      <c r="IC41" s="57">
        <f t="shared" si="140"/>
        <v>0.51856489758280833</v>
      </c>
      <c r="ID41" s="61">
        <f t="shared" si="141"/>
        <v>1.3200000000000005</v>
      </c>
      <c r="IE41" s="57">
        <f t="shared" si="142"/>
        <v>11.828828942266922</v>
      </c>
      <c r="IF41" s="57">
        <f t="shared" si="143"/>
        <v>8.82</v>
      </c>
      <c r="IG41" s="57">
        <f t="shared" si="144"/>
        <v>8.82</v>
      </c>
      <c r="IH41" s="57">
        <f t="shared" si="145"/>
        <v>8.9402858762512434</v>
      </c>
      <c r="II41" s="57">
        <f t="shared" si="146"/>
        <v>10.320453725122446</v>
      </c>
      <c r="IJ41" s="57">
        <f t="shared" si="147"/>
        <v>11.393363655147189</v>
      </c>
      <c r="IK41" s="57">
        <f t="shared" si="148"/>
        <v>11.838442373476694</v>
      </c>
      <c r="IL41" s="57">
        <f t="shared" si="149"/>
        <v>11.950803997183682</v>
      </c>
      <c r="IM41" s="57">
        <f t="shared" si="150"/>
        <v>11.977909955890873</v>
      </c>
      <c r="IN41" s="57">
        <f t="shared" si="151"/>
        <v>11.982684132698195</v>
      </c>
      <c r="IO41" s="57">
        <f t="shared" si="152"/>
        <v>11.983296859119552</v>
      </c>
      <c r="IP41" s="57">
        <f t="shared" si="153"/>
        <v>11.178071975485977</v>
      </c>
      <c r="IQ41" s="57">
        <f t="shared" si="154"/>
        <v>10.997113460283099</v>
      </c>
      <c r="IR41" s="57">
        <f t="shared" si="155"/>
        <v>11.328868752557623</v>
      </c>
      <c r="IS41" s="57">
        <f t="shared" si="156"/>
        <v>11.67780611085338</v>
      </c>
      <c r="IT41" s="57">
        <f t="shared" si="157"/>
        <v>11.783188180244311</v>
      </c>
      <c r="IU41" s="57">
        <f t="shared" si="158"/>
        <v>11.828828942266922</v>
      </c>
      <c r="IV41" s="57">
        <f t="shared" si="159"/>
        <v>11.827310257599663</v>
      </c>
      <c r="IW41" s="57">
        <f t="shared" si="160"/>
        <v>11.827466445105387</v>
      </c>
      <c r="IX41" s="57">
        <f t="shared" si="161"/>
        <v>11.827477180227485</v>
      </c>
      <c r="IY41" s="57">
        <f t="shared" si="162"/>
        <v>11.827471532364639</v>
      </c>
      <c r="IZ41" s="61">
        <f t="shared" si="163"/>
        <v>1.3200000000000005</v>
      </c>
      <c r="JA41" s="261" t="e">
        <f t="shared" si="238"/>
        <v>#N/A</v>
      </c>
      <c r="JB41" s="261">
        <f t="shared" si="239"/>
        <v>6</v>
      </c>
      <c r="JC41" s="261">
        <f t="shared" si="240"/>
        <v>6</v>
      </c>
      <c r="JD41" s="261" t="e">
        <f t="shared" si="241"/>
        <v>#N/A</v>
      </c>
      <c r="JE41" s="261" t="e">
        <f t="shared" si="242"/>
        <v>#N/A</v>
      </c>
      <c r="JF41" s="261" t="e">
        <f t="shared" si="243"/>
        <v>#N/A</v>
      </c>
      <c r="JG41" s="261" t="e">
        <f t="shared" si="244"/>
        <v>#N/A</v>
      </c>
      <c r="JH41" s="261" t="e">
        <f t="shared" si="245"/>
        <v>#N/A</v>
      </c>
      <c r="JI41" s="261" t="e">
        <f t="shared" si="246"/>
        <v>#N/A</v>
      </c>
      <c r="JJ41" s="261" t="e">
        <f t="shared" si="247"/>
        <v>#N/A</v>
      </c>
      <c r="JK41" s="261" t="e">
        <f t="shared" si="248"/>
        <v>#N/A</v>
      </c>
      <c r="JL41" s="261">
        <f t="shared" si="249"/>
        <v>6</v>
      </c>
      <c r="JM41" s="261" t="e">
        <f t="shared" si="250"/>
        <v>#N/A</v>
      </c>
      <c r="JN41" s="261" t="e">
        <f t="shared" si="251"/>
        <v>#N/A</v>
      </c>
      <c r="JO41" s="261" t="e">
        <f t="shared" si="252"/>
        <v>#N/A</v>
      </c>
      <c r="JP41" s="261" t="e">
        <f t="shared" si="253"/>
        <v>#N/A</v>
      </c>
      <c r="JQ41" s="261" t="e">
        <f t="shared" si="254"/>
        <v>#N/A</v>
      </c>
      <c r="JR41" s="261" t="e">
        <f t="shared" si="255"/>
        <v>#N/A</v>
      </c>
      <c r="JS41" s="261" t="e">
        <f t="shared" si="256"/>
        <v>#N/A</v>
      </c>
      <c r="JT41" s="261" t="e">
        <f t="shared" si="257"/>
        <v>#N/A</v>
      </c>
      <c r="JU41" s="261" t="e">
        <f t="shared" si="258"/>
        <v>#N/A</v>
      </c>
      <c r="JV41" s="61">
        <f t="shared" si="165"/>
        <v>1.3200000000000005</v>
      </c>
      <c r="JW41" s="46">
        <f>IF(HI41&lt;=$C$42,1,0)</f>
        <v>0</v>
      </c>
      <c r="JX41" s="46">
        <f>IF(HJ41&lt;=$C$42,1,0)</f>
        <v>0</v>
      </c>
      <c r="JY41" s="46">
        <f>IF(HK41&lt;=$C$42,1,0)</f>
        <v>0</v>
      </c>
      <c r="JZ41" s="46">
        <f>IF(HL41&lt;=$C$42,1,0)</f>
        <v>0</v>
      </c>
      <c r="KA41" s="46">
        <f>IF(HM41&lt;=$C$42,1,0)</f>
        <v>0</v>
      </c>
      <c r="KB41" s="46">
        <f>IF(HN41&lt;=$C$42,1,0)</f>
        <v>0</v>
      </c>
      <c r="KC41" s="46">
        <f>IF(HO41&lt;=$C$42,1,0)</f>
        <v>0</v>
      </c>
      <c r="KD41" s="46">
        <f>IF(HP41&lt;=$C$42,1,0)</f>
        <v>1</v>
      </c>
      <c r="KE41" s="46">
        <f>IF(HQ41&lt;=$C$42,1,0)</f>
        <v>1</v>
      </c>
      <c r="KF41" s="46">
        <f>IF(HR41&lt;=$C$42,1,0)</f>
        <v>1</v>
      </c>
      <c r="KG41" s="46">
        <f>IF(HS41&lt;=$C$42,1,0)</f>
        <v>1</v>
      </c>
      <c r="KH41" s="46">
        <f>IF(HT41&lt;=$C$42,1,0)</f>
        <v>0</v>
      </c>
      <c r="KI41" s="46">
        <f>IF(HU41&lt;=$C$42,1,0)</f>
        <v>0</v>
      </c>
      <c r="KJ41" s="46">
        <f>IF(HV41&lt;=$C$42,1,0)</f>
        <v>0</v>
      </c>
      <c r="KK41" s="46">
        <f>IF(HW41&lt;=$C$42,1,0)</f>
        <v>0</v>
      </c>
      <c r="KL41" s="46">
        <f>IF(HX41&lt;=$C$42,1,0)</f>
        <v>0</v>
      </c>
      <c r="KM41" s="46">
        <f>IF(HY41&lt;=$C$42,1,0)</f>
        <v>0</v>
      </c>
      <c r="KN41" s="46">
        <f>IF(HZ41&lt;=$C$42,1,0)</f>
        <v>0</v>
      </c>
      <c r="KO41" s="46">
        <f>IF(IA41&lt;=$C$42,1,0)</f>
        <v>0</v>
      </c>
      <c r="KP41" s="46">
        <f>IF(IB41&lt;=$C$42,1,0)</f>
        <v>0</v>
      </c>
      <c r="KQ41" s="46">
        <f>IF(IC41&lt;=$C$42,1,0)</f>
        <v>0</v>
      </c>
      <c r="KR41" s="61">
        <f t="shared" si="166"/>
        <v>1.3200000000000005</v>
      </c>
      <c r="KS41" s="1">
        <f>IF(OR(KS40=1,AND(OY41=1,LO41&lt;=$C$43)),1,0)</f>
        <v>0</v>
      </c>
      <c r="KT41" s="1">
        <f>IF(OR(KT40=1,AND(OZ41=1,LP41&lt;=$C$43)),1,0)</f>
        <v>0</v>
      </c>
      <c r="KU41" s="1">
        <f>IF(OR(KU40=1,AND(PA41=1,LQ41&lt;=$C$43)),1,0)</f>
        <v>0</v>
      </c>
      <c r="KV41" s="1">
        <f>IF(OR(KV40=1,AND(PB41=1,LR41&lt;=$C$43)),1,0)</f>
        <v>0</v>
      </c>
      <c r="KW41" s="1">
        <f>IF(OR(KW40=1,AND(PC41=1,LS41&lt;=$C$43)),1,0)</f>
        <v>0</v>
      </c>
      <c r="KX41" s="1">
        <f>IF(OR(KX40=1,AND(PD41=1,LT41&lt;=$C$43)),1,0)</f>
        <v>0</v>
      </c>
      <c r="KY41" s="1">
        <f>IF(OR(KY40=1,AND(PE41=1,LU41&lt;=$C$43)),1,0)</f>
        <v>0</v>
      </c>
      <c r="KZ41" s="1">
        <f>IF(OR(KZ40=1,AND(PF41=1,LV41&lt;=$C$43)),1,0)</f>
        <v>0</v>
      </c>
      <c r="LA41" s="1">
        <f>IF(OR(LA40=1,AND(PG41=1,LW41&lt;=$C$43)),1,0)</f>
        <v>0</v>
      </c>
      <c r="LB41" s="1">
        <f>IF(OR(LB40=1,AND(PH41=1,LX41&lt;=$C$43)),1,0)</f>
        <v>0</v>
      </c>
      <c r="LC41" s="1">
        <f>IF(OR(LC40=1,AND(PI41=1,LY41&lt;=$C$43)),1,0)</f>
        <v>0</v>
      </c>
      <c r="LD41" s="1">
        <f>IF(OR(LD40=1,AND(PJ41=1,LZ41&lt;=$C$43)),1,0)</f>
        <v>0</v>
      </c>
      <c r="LE41" s="1">
        <f>IF(OR(LE40=1,AND(PK41=1,MA41&lt;=$C$43)),1,0)</f>
        <v>0</v>
      </c>
      <c r="LF41" s="1">
        <f>IF(OR(LF40=1,AND(PL41=1,MB41&lt;=$C$43)),1,0)</f>
        <v>0</v>
      </c>
      <c r="LG41" s="1">
        <f>IF(OR(LG40=1,AND(PM41=1,MC41&lt;=$C$43)),1,0)</f>
        <v>0</v>
      </c>
      <c r="LH41" s="1">
        <f>IF(OR(LH40=1,AND(PN41=1,MD41&lt;=$C$43)),1,0)</f>
        <v>0</v>
      </c>
      <c r="LI41" s="1">
        <f>IF(OR(LI40=1,AND(PO41=1,ME41&lt;=$C$43)),1,0)</f>
        <v>0</v>
      </c>
      <c r="LJ41" s="1">
        <f>IF(OR(LJ40=1,AND(PP41=1,MF41&lt;=$C$43)),1,0)</f>
        <v>0</v>
      </c>
      <c r="LK41" s="1">
        <f>IF(OR(LK40=1,AND(PQ41=1,MG41&lt;=$C$43)),1,0)</f>
        <v>0</v>
      </c>
      <c r="LL41" s="1">
        <f>IF(OR(LL40=1,AND(PR41=1,MH41&lt;=$C$43)),1,0)</f>
        <v>0</v>
      </c>
      <c r="LM41" s="1">
        <f>IF(OR(LM40=1,AND(PS41=1,MI41&lt;=$C$43)),1,0)</f>
        <v>0</v>
      </c>
      <c r="LN41" s="61">
        <f t="shared" si="167"/>
        <v>1.3200000000000005</v>
      </c>
      <c r="LO41" s="57">
        <f t="shared" si="168"/>
        <v>10.924165970315315</v>
      </c>
      <c r="LP41" s="57">
        <f t="shared" si="169"/>
        <v>6.9547795748279224</v>
      </c>
      <c r="LQ41" s="57">
        <f t="shared" si="170"/>
        <v>10.002970760755341</v>
      </c>
      <c r="LR41" s="57">
        <f t="shared" si="171"/>
        <v>12.423134570542443</v>
      </c>
      <c r="LS41" s="57">
        <f t="shared" si="172"/>
        <v>13.046410169229681</v>
      </c>
      <c r="LT41" s="57">
        <f t="shared" si="173"/>
        <v>12.215203577364681</v>
      </c>
      <c r="LU41" s="57">
        <f t="shared" si="174"/>
        <v>10.868282768799496</v>
      </c>
      <c r="LV41" s="57">
        <f t="shared" si="175"/>
        <v>9.5819292600053725</v>
      </c>
      <c r="LW41" s="57">
        <f t="shared" si="176"/>
        <v>8.525775838894079</v>
      </c>
      <c r="LX41" s="57">
        <f t="shared" si="177"/>
        <v>7.6696084575701455</v>
      </c>
      <c r="LY41" s="57">
        <f t="shared" si="178"/>
        <v>6.9680927479576056</v>
      </c>
      <c r="LZ41" s="57">
        <f t="shared" si="179"/>
        <v>7.4171097285450847</v>
      </c>
      <c r="MA41" s="57">
        <f t="shared" si="180"/>
        <v>9.083838505099564</v>
      </c>
      <c r="MB41" s="57">
        <f t="shared" si="181"/>
        <v>10.471374390117845</v>
      </c>
      <c r="MC41" s="57">
        <f t="shared" si="182"/>
        <v>10.791674429192781</v>
      </c>
      <c r="MD41" s="57">
        <f t="shared" si="183"/>
        <v>10.884501942622176</v>
      </c>
      <c r="ME41" s="57">
        <f t="shared" si="184"/>
        <v>10.924165970315315</v>
      </c>
      <c r="MF41" s="57">
        <f t="shared" si="185"/>
        <v>10.922851357050456</v>
      </c>
      <c r="MG41" s="57">
        <f t="shared" si="186"/>
        <v>10.922986573513242</v>
      </c>
      <c r="MH41" s="57">
        <f t="shared" si="187"/>
        <v>10.922995867109284</v>
      </c>
      <c r="MI41" s="57">
        <f t="shared" si="188"/>
        <v>10.922990977650974</v>
      </c>
      <c r="MJ41" s="61">
        <f t="shared" si="189"/>
        <v>1.3200000000000005</v>
      </c>
      <c r="MK41" s="57" t="e">
        <f t="shared" si="259"/>
        <v>#N/A</v>
      </c>
      <c r="ML41" s="57" t="e">
        <f t="shared" si="260"/>
        <v>#N/A</v>
      </c>
      <c r="MM41" s="57" t="e">
        <f t="shared" si="261"/>
        <v>#N/A</v>
      </c>
      <c r="MN41" s="57" t="e">
        <f t="shared" si="262"/>
        <v>#N/A</v>
      </c>
      <c r="MO41" s="57" t="e">
        <f t="shared" si="263"/>
        <v>#N/A</v>
      </c>
      <c r="MP41" s="57" t="e">
        <f t="shared" si="264"/>
        <v>#N/A</v>
      </c>
      <c r="MQ41" s="57" t="e">
        <f t="shared" si="265"/>
        <v>#N/A</v>
      </c>
      <c r="MR41" s="57" t="e">
        <f t="shared" si="266"/>
        <v>#N/A</v>
      </c>
      <c r="MS41" s="57" t="e">
        <f t="shared" si="267"/>
        <v>#N/A</v>
      </c>
      <c r="MT41" s="57" t="e">
        <f t="shared" si="268"/>
        <v>#N/A</v>
      </c>
      <c r="MU41" s="57" t="e">
        <f t="shared" si="269"/>
        <v>#N/A</v>
      </c>
      <c r="MV41" s="57" t="e">
        <f t="shared" si="270"/>
        <v>#N/A</v>
      </c>
      <c r="MW41" s="57" t="e">
        <f t="shared" si="271"/>
        <v>#N/A</v>
      </c>
      <c r="MX41" s="57" t="e">
        <f t="shared" si="272"/>
        <v>#N/A</v>
      </c>
      <c r="MY41" s="57" t="e">
        <f t="shared" si="273"/>
        <v>#N/A</v>
      </c>
      <c r="MZ41" s="57" t="e">
        <f t="shared" si="274"/>
        <v>#N/A</v>
      </c>
      <c r="NA41" s="57" t="e">
        <f t="shared" si="275"/>
        <v>#N/A</v>
      </c>
      <c r="NB41" s="57" t="e">
        <f t="shared" si="276"/>
        <v>#N/A</v>
      </c>
      <c r="NC41" s="57" t="e">
        <f t="shared" si="277"/>
        <v>#N/A</v>
      </c>
      <c r="ND41" s="57" t="e">
        <f t="shared" si="278"/>
        <v>#N/A</v>
      </c>
      <c r="NE41" s="57" t="e">
        <f t="shared" si="279"/>
        <v>#N/A</v>
      </c>
      <c r="NF41" s="61">
        <f t="shared" si="211"/>
        <v>1.3200000000000005</v>
      </c>
      <c r="NG41" s="261">
        <f>IF(OY40=0,MIN('Drive Train'!$F$35-FQ40*$C$26*'Drive Train'!$F$38,NG40+$C$41)-$C$7,IF(LO40-1&lt;=0,0,IF($C$39=Motors!$C$29,MAX(MAX(NG$8:NG40)*-1,NG40-$C$41),MAX(0,MAX(NG$8:NG40)*-1,NG40-$C$41))))</f>
        <v>11.828828942266922</v>
      </c>
      <c r="NH41" s="261">
        <f>IF(OZ40=0,MIN('Drive Train'!$F$35-FR40*$C$26*'Drive Train'!$F$38,NH40+$C$41)-$C$7,IF(LP40-1&lt;=0,0,IF($C$39=Motors!$C$29,MAX(MAX(NH$8:NH40)*-1,NH40-$C$41),MAX(0,MAX(NH$8:NH40)*-1,NH40-$C$41))))</f>
        <v>8.82</v>
      </c>
      <c r="NI41" s="261">
        <f>IF(PA40=0,MIN('Drive Train'!$F$35-FS40*$C$26*'Drive Train'!$F$38,NI40+$C$41)-$C$7,IF(LQ40-1&lt;=0,0,IF($C$39=Motors!$C$29,MAX(MAX(NI$8:NI40)*-1,NI40-$C$41),MAX(0,MAX(NI$8:NI40)*-1,NI40-$C$41))))</f>
        <v>8.82</v>
      </c>
      <c r="NJ41" s="261">
        <f>IF(PB40=0,MIN('Drive Train'!$F$35-FT40*$C$26*'Drive Train'!$F$38,NJ40+$C$41)-$C$7,IF(LR40-1&lt;=0,0,IF($C$39=Motors!$C$29,MAX(MAX(NJ$8:NJ40)*-1,NJ40-$C$41),MAX(0,MAX(NJ$8:NJ40)*-1,NJ40-$C$41))))</f>
        <v>8.9402858762512434</v>
      </c>
      <c r="NK41" s="261">
        <f>IF(PC40=0,MIN('Drive Train'!$F$35-FU40*$C$26*'Drive Train'!$F$38,NK40+$C$41)-$C$7,IF(LS40-1&lt;=0,0,IF($C$39=Motors!$C$29,MAX(MAX(NK$8:NK40)*-1,NK40-$C$41),MAX(0,MAX(NK$8:NK40)*-1,NK40-$C$41))))</f>
        <v>10.320453725122446</v>
      </c>
      <c r="NL41" s="261">
        <f>IF(PD40=0,MIN('Drive Train'!$F$35-FV40*$C$26*'Drive Train'!$F$38,NL40+$C$41)-$C$7,IF(LT40-1&lt;=0,0,IF($C$39=Motors!$C$29,MAX(MAX(NL$8:NL40)*-1,NL40-$C$41),MAX(0,MAX(NL$8:NL40)*-1,NL40-$C$41))))</f>
        <v>11.393363655147189</v>
      </c>
      <c r="NM41" s="261">
        <f>IF(PE40=0,MIN('Drive Train'!$F$35-FW40*$C$26*'Drive Train'!$F$38,NM40+$C$41)-$C$7,IF(LU40-1&lt;=0,0,IF($C$39=Motors!$C$29,MAX(MAX(NM$8:NM40)*-1,NM40-$C$41),MAX(0,MAX(NM$8:NM40)*-1,NM40-$C$41))))</f>
        <v>11.838442373476694</v>
      </c>
      <c r="NN41" s="261">
        <f>IF(PF40=0,MIN('Drive Train'!$F$35-FX40*$C$26*'Drive Train'!$F$38,NN40+$C$41)-$C$7,IF(LV40-1&lt;=0,0,IF($C$39=Motors!$C$29,MAX(MAX(NN$8:NN40)*-1,NN40-$C$41),MAX(0,MAX(NN$8:NN40)*-1,NN40-$C$41))))</f>
        <v>11.950803997183682</v>
      </c>
      <c r="NO41" s="261">
        <f>IF(PG40=0,MIN('Drive Train'!$F$35-FY40*$C$26*'Drive Train'!$F$38,NO40+$C$41)-$C$7,IF(LW40-1&lt;=0,0,IF($C$39=Motors!$C$29,MAX(MAX(NO$8:NO40)*-1,NO40-$C$41),MAX(0,MAX(NO$8:NO40)*-1,NO40-$C$41))))</f>
        <v>11.977909955890873</v>
      </c>
      <c r="NP41" s="261">
        <f>IF(PH40=0,MIN('Drive Train'!$F$35-FZ40*$C$26*'Drive Train'!$F$38,NP40+$C$41)-$C$7,IF(LX40-1&lt;=0,0,IF($C$39=Motors!$C$29,MAX(MAX(NP$8:NP40)*-1,NP40-$C$41),MAX(0,MAX(NP$8:NP40)*-1,NP40-$C$41))))</f>
        <v>11.982684132698195</v>
      </c>
      <c r="NQ41" s="261">
        <f>IF(PI40=0,MIN('Drive Train'!$F$35-GA40*$C$26*'Drive Train'!$F$38,NQ40+$C$41)-$C$7,IF(LY40-1&lt;=0,0,IF($C$39=Motors!$C$29,MAX(MAX(NQ$8:NQ40)*-1,NQ40-$C$41),MAX(0,MAX(NQ$8:NQ40)*-1,NQ40-$C$41))))</f>
        <v>11.983296859119552</v>
      </c>
      <c r="NR41" s="261">
        <f>IF(PJ40=0,MIN('Drive Train'!$F$35-GB40*$C$26*'Drive Train'!$F$38,NR40+$C$41)-$C$7,IF(LZ40-1&lt;=0,0,IF($C$39=Motors!$C$29,MAX(MAX(NR$8:NR40)*-1,NR40-$C$41),MAX(0,MAX(NR$8:NR40)*-1,NR40-$C$41))))</f>
        <v>11.178071975485977</v>
      </c>
      <c r="NS41" s="261">
        <f>IF(PK40=0,MIN('Drive Train'!$F$35-GC40*$C$26*'Drive Train'!$F$38,NS40+$C$41)-$C$7,IF(MA40-1&lt;=0,0,IF($C$39=Motors!$C$29,MAX(MAX(NS$8:NS40)*-1,NS40-$C$41),MAX(0,MAX(NS$8:NS40)*-1,NS40-$C$41))))</f>
        <v>10.997113460283099</v>
      </c>
      <c r="NT41" s="261">
        <f>IF(PL40=0,MIN('Drive Train'!$F$35-GD40*$C$26*'Drive Train'!$F$38,NT40+$C$41)-$C$7,IF(MB40-1&lt;=0,0,IF($C$39=Motors!$C$29,MAX(MAX(NT$8:NT40)*-1,NT40-$C$41),MAX(0,MAX(NT$8:NT40)*-1,NT40-$C$41))))</f>
        <v>11.328868752557623</v>
      </c>
      <c r="NU41" s="261">
        <f>IF(PM40=0,MIN('Drive Train'!$F$35-GE40*$C$26*'Drive Train'!$F$38,NU40+$C$41)-$C$7,IF(MC40-1&lt;=0,0,IF($C$39=Motors!$C$29,MAX(MAX(NU$8:NU40)*-1,NU40-$C$41),MAX(0,MAX(NU$8:NU40)*-1,NU40-$C$41))))</f>
        <v>11.67780611085338</v>
      </c>
      <c r="NV41" s="261">
        <f>IF(PN40=0,MIN('Drive Train'!$F$35-GF40*$C$26*'Drive Train'!$F$38,NV40+$C$41)-$C$7,IF(MD40-1&lt;=0,0,IF($C$39=Motors!$C$29,MAX(MAX(NV$8:NV40)*-1,NV40-$C$41),MAX(0,MAX(NV$8:NV40)*-1,NV40-$C$41))))</f>
        <v>11.783188180244311</v>
      </c>
      <c r="NW41" s="261">
        <f>IF(PO40=0,MIN('Drive Train'!$F$35-GG40*$C$26*'Drive Train'!$F$38,NW40+$C$41)-$C$7,IF(ME40-1&lt;=0,0,IF($C$39=Motors!$C$29,MAX(MAX(NW$8:NW40)*-1,NW40-$C$41),MAX(0,MAX(NW$8:NW40)*-1,NW40-$C$41))))</f>
        <v>11.828828942266922</v>
      </c>
      <c r="NX41" s="261">
        <f>IF(PP40=0,MIN('Drive Train'!$F$35-GH40*$C$26*'Drive Train'!$F$38,NX40+$C$41)-$C$7,IF(MF40-1&lt;=0,0,IF($C$39=Motors!$C$29,MAX(MAX(NX$8:NX40)*-1,NX40-$C$41),MAX(0,MAX(NX$8:NX40)*-1,NX40-$C$41))))</f>
        <v>11.827310257599663</v>
      </c>
      <c r="NY41" s="261">
        <f>IF(PQ40=0,MIN('Drive Train'!$F$35-GI40*$C$26*'Drive Train'!$F$38,NY40+$C$41)-$C$7,IF(MG40-1&lt;=0,0,IF($C$39=Motors!$C$29,MAX(MAX(NY$8:NY40)*-1,NY40-$C$41),MAX(0,MAX(NY$8:NY40)*-1,NY40-$C$41))))</f>
        <v>11.827466445105387</v>
      </c>
      <c r="NZ41" s="261">
        <f>IF(PR40=0,MIN('Drive Train'!$F$35-GJ40*$C$26*'Drive Train'!$F$38,NZ40+$C$41)-$C$7,IF(MH40-1&lt;=0,0,IF($C$39=Motors!$C$29,MAX(MAX(NZ$8:NZ40)*-1,NZ40-$C$41),MAX(0,MAX(NZ$8:NZ40)*-1,NZ40-$C$41))))</f>
        <v>11.827477180227485</v>
      </c>
      <c r="OA41" s="261">
        <f>IF(PS40=0,MIN('Drive Train'!$F$35-GK40*$C$26*'Drive Train'!$F$38,OA40+$C$41)-$C$7,IF(MI40-1&lt;=0,0,IF($C$39=Motors!$C$29,MAX(MAX(OA$8:OA40)*-1,OA40-$C$41),MAX(0,MAX(OA$8:OA40)*-1,OA40-$C$41))))</f>
        <v>11.827471532364639</v>
      </c>
      <c r="OB41" s="61">
        <f t="shared" si="212"/>
        <v>1.3200000000000005</v>
      </c>
      <c r="OC41" s="261">
        <f>'Drive Train'!$F$35-FQ41*$C$26*'Drive Train'!$F$38</f>
        <v>12.032635792896048</v>
      </c>
      <c r="OD41" s="261">
        <f>'Drive Train'!$F$35-FR41*$C$26*'Drive Train'!$F$38</f>
        <v>9</v>
      </c>
      <c r="OE41" s="261">
        <f>'Drive Train'!$F$35-FS41*$C$26*'Drive Train'!$F$38</f>
        <v>9</v>
      </c>
      <c r="OF41" s="261">
        <f>'Drive Train'!$F$35-FT41*$C$26*'Drive Train'!$F$38</f>
        <v>9.1801441223140507</v>
      </c>
      <c r="OG41" s="261">
        <f>'Drive Train'!$F$35-FU41*$C$26*'Drive Train'!$F$38</f>
        <v>10.607395625235114</v>
      </c>
      <c r="OH41" s="261">
        <f>'Drive Train'!$F$35-FV41*$C$26*'Drive Train'!$F$38</f>
        <v>11.637243124098651</v>
      </c>
      <c r="OI41" s="261">
        <f>'Drive Train'!$F$35-FW41*$C$26*'Drive Train'!$F$38</f>
        <v>12.041054455436759</v>
      </c>
      <c r="OJ41" s="261">
        <f>'Drive Train'!$F$35-FX41*$C$26*'Drive Train'!$F$38</f>
        <v>12.137483106270489</v>
      </c>
      <c r="OK41" s="261">
        <f>'Drive Train'!$F$35-FY41*$C$26*'Drive Train'!$F$38</f>
        <v>12.159312269164177</v>
      </c>
      <c r="OL41" s="261">
        <f>'Drive Train'!$F$35-FZ41*$C$26*'Drive Train'!$F$38</f>
        <v>12.16289437241989</v>
      </c>
      <c r="OM41" s="261">
        <f>'Drive Train'!$F$35-GA41*$C$26*'Drive Train'!$F$38</f>
        <v>12.163318632994613</v>
      </c>
      <c r="ON41" s="261">
        <f>'Drive Train'!$F$35-GB41*$C$26*'Drive Train'!$F$38</f>
        <v>11.386194227660487</v>
      </c>
      <c r="OO41" s="261">
        <f>'Drive Train'!$F$35-GC41*$C$26*'Drive Train'!$F$38</f>
        <v>11.211555177677381</v>
      </c>
      <c r="OP41" s="261">
        <f>'Drive Train'!$F$35-GD41*$C$26*'Drive Train'!$F$38</f>
        <v>11.602638534003033</v>
      </c>
      <c r="OQ41" s="261">
        <f>'Drive Train'!$F$35-GE41*$C$26*'Drive Train'!$F$38</f>
        <v>11.903892993345572</v>
      </c>
      <c r="OR41" s="261">
        <f>'Drive Train'!$F$35-GF41*$C$26*'Drive Train'!$F$38</f>
        <v>11.993830231704104</v>
      </c>
      <c r="OS41" s="261">
        <f>'Drive Train'!$F$35-GG41*$C$26*'Drive Train'!$F$38</f>
        <v>12.032635792896048</v>
      </c>
      <c r="OT41" s="261">
        <f>'Drive Train'!$F$35-GH41*$C$26*'Drive Train'!$F$38</f>
        <v>12.031345977553102</v>
      </c>
      <c r="OU41" s="261">
        <f>'Drive Train'!$F$35-GI41*$C$26*'Drive Train'!$F$38</f>
        <v>12.031478631788193</v>
      </c>
      <c r="OV41" s="261">
        <f>'Drive Train'!$F$35-GJ41*$C$26*'Drive Train'!$F$38</f>
        <v>12.031487749376826</v>
      </c>
      <c r="OW41" s="261">
        <f>'Drive Train'!$F$35-GK41*$C$26*'Drive Train'!$F$38</f>
        <v>12.03148295251629</v>
      </c>
      <c r="OX41" s="61">
        <f t="shared" si="213"/>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8">
        <f t="shared" si="214"/>
        <v>1.3200000000000005</v>
      </c>
      <c r="PU41" s="57">
        <f t="shared" si="215"/>
        <v>10.547197715220022</v>
      </c>
      <c r="PV41" s="57">
        <f t="shared" si="216"/>
        <v>4.7984154188728798</v>
      </c>
      <c r="PW41" s="57">
        <f t="shared" si="217"/>
        <v>7.0235248276856721</v>
      </c>
      <c r="PX41" s="57">
        <f t="shared" si="218"/>
        <v>8.9526383268346681</v>
      </c>
      <c r="PY41" s="57">
        <f t="shared" si="219"/>
        <v>10.265634876355563</v>
      </c>
      <c r="PZ41" s="57">
        <f t="shared" si="220"/>
        <v>10.713832251741861</v>
      </c>
      <c r="QA41" s="57">
        <f t="shared" si="221"/>
        <v>10.531842751002268</v>
      </c>
      <c r="QB41" s="57">
        <f t="shared" si="222"/>
        <v>9.7401786309233458</v>
      </c>
      <c r="QC41" s="57">
        <f t="shared" si="223"/>
        <v>9.0186984389030371</v>
      </c>
      <c r="QD41" s="57">
        <f t="shared" si="224"/>
        <v>8.3626638661804158</v>
      </c>
      <c r="QE41" s="57">
        <f t="shared" si="225"/>
        <v>7.7794959923269245</v>
      </c>
      <c r="QF41" s="57">
        <f t="shared" si="226"/>
        <v>5.9263069974448763</v>
      </c>
      <c r="QG41" s="57">
        <f t="shared" si="227"/>
        <v>7.2580314525009193</v>
      </c>
      <c r="QH41" s="57">
        <f t="shared" si="228"/>
        <v>8.5542290502139053</v>
      </c>
      <c r="QI41" s="57">
        <f t="shared" si="229"/>
        <v>9.5011683631194614</v>
      </c>
      <c r="QJ41" s="57">
        <f t="shared" si="230"/>
        <v>10.12302621831933</v>
      </c>
      <c r="QK41" s="57">
        <f t="shared" si="231"/>
        <v>10.547197715220022</v>
      </c>
      <c r="QL41" s="57">
        <f t="shared" si="232"/>
        <v>10.515641136892929</v>
      </c>
      <c r="QM41" s="57">
        <f t="shared" si="233"/>
        <v>10.516716932302284</v>
      </c>
      <c r="QN41" s="57">
        <f t="shared" si="234"/>
        <v>10.516790881421937</v>
      </c>
      <c r="QO41" s="57">
        <f t="shared" si="235"/>
        <v>10.516751975880723</v>
      </c>
      <c r="QP41" s="61">
        <f t="shared" si="236"/>
        <v>1.3200000000000005</v>
      </c>
      <c r="QQ41" s="57">
        <f>MIN(FQ41,$C$16)*$C$17*1000/60/60/$C$25</f>
        <v>7.5976496387799117E-2</v>
      </c>
      <c r="QR41" s="57">
        <f>MIN(FR41,$C$16)*$C$17*1000/60/60/$C$25</f>
        <v>0.70317162838191627</v>
      </c>
      <c r="QS41" s="57">
        <f>MIN(FS41,$C$16)*$C$17*1000/60/60/$C$25</f>
        <v>0.70317162838191627</v>
      </c>
      <c r="QT41" s="57">
        <f>MIN(FT41,$C$16)*$C$17*1000/60/60/$C$25</f>
        <v>0.6659150884316215</v>
      </c>
      <c r="QU41" s="57">
        <f>MIN(FU41,$C$16)*$C$17*1000/60/60/$C$25</f>
        <v>0.37073780507293308</v>
      </c>
      <c r="QV41" s="57">
        <f>MIN(FV41,$C$16)*$C$17*1000/60/60/$C$25</f>
        <v>0.15774970426089857</v>
      </c>
      <c r="QW41" s="57">
        <f>MIN(FW41,$C$16)*$C$17*1000/60/60/$C$25</f>
        <v>7.4235389138519833E-2</v>
      </c>
      <c r="QX41" s="57">
        <f>MIN(FX41,$C$16)*$C$17*1000/60/60/$C$25</f>
        <v>5.4292479894571484E-2</v>
      </c>
      <c r="QY41" s="57">
        <f>MIN(FY41,$C$16)*$C$17*1000/60/60/$C$25</f>
        <v>4.9777877536286354E-2</v>
      </c>
      <c r="QZ41" s="57">
        <f>MIN(FZ41,$C$16)*$C$17*1000/60/60/$C$25</f>
        <v>4.9037044189418406E-2</v>
      </c>
      <c r="RA41" s="57">
        <f>MIN(GA41,$C$16)*$C$17*1000/60/60/$C$25</f>
        <v>4.8949300660245637E-2</v>
      </c>
      <c r="RB41" s="57">
        <f>MIN(GB41,$C$16)*$C$17*1000/60/60/$C$25</f>
        <v>0.20967042817616521</v>
      </c>
      <c r="RC41" s="57">
        <f>MIN(GC41,$C$16)*$C$17*1000/60/60/$C$25</f>
        <v>0.24578843557489788</v>
      </c>
      <c r="RD41" s="57">
        <f>MIN(GD41,$C$16)*$C$17*1000/60/60/$C$25</f>
        <v>0.16490645895708214</v>
      </c>
      <c r="RE41" s="57">
        <f>MIN(GE41,$C$16)*$C$17*1000/60/60/$C$25</f>
        <v>0.10260246227084484</v>
      </c>
      <c r="RF41" s="57">
        <f>MIN(GF41,$C$16)*$C$17*1000/60/60/$C$25</f>
        <v>8.400207569768571E-2</v>
      </c>
      <c r="RG41" s="57">
        <f>MIN(GG41,$C$16)*$C$17*1000/60/60/$C$25</f>
        <v>7.5976496387799117E-2</v>
      </c>
      <c r="RH41" s="57">
        <f>MIN(GH41,$C$16)*$C$17*1000/60/60/$C$25</f>
        <v>7.624324978633204E-2</v>
      </c>
      <c r="RI41" s="57">
        <f>MIN(GI41,$C$16)*$C$17*1000/60/60/$C$25</f>
        <v>7.6215814876184701E-2</v>
      </c>
      <c r="RJ41" s="57">
        <f>MIN(GJ41,$C$16)*$C$17*1000/60/60/$C$25</f>
        <v>7.6213929220406554E-2</v>
      </c>
      <c r="RK41" s="57">
        <f>MIN(GK41,$C$16)*$C$17*1000/60/60/$C$25</f>
        <v>7.6214921284004769E-2</v>
      </c>
      <c r="RL41" s="148">
        <f t="shared" si="237"/>
        <v>1.3200000000000005</v>
      </c>
    </row>
    <row r="42" spans="1:480" x14ac:dyDescent="0.2">
      <c r="B42" s="3" t="s">
        <v>219</v>
      </c>
      <c r="C42" s="2">
        <f>'Drive Train'!AA50</f>
        <v>0.13023646878381687</v>
      </c>
      <c r="E42" s="6"/>
      <c r="K42" s="57"/>
      <c r="R42" s="63">
        <f t="shared" si="113"/>
        <v>1.3600000000000005</v>
      </c>
      <c r="S42" s="2">
        <f>NG42/'Drive Train'!$F$35</f>
        <v>0.95585772523355228</v>
      </c>
      <c r="T42" s="2">
        <f>NH42/'Drive Train'!$F$35</f>
        <v>0.71129032258064517</v>
      </c>
      <c r="U42" s="2">
        <f>NI42/'Drive Train'!$F$35</f>
        <v>0.71129032258064517</v>
      </c>
      <c r="V42" s="2">
        <f>NJ42/'Drive Train'!$F$35</f>
        <v>0.72581807438016543</v>
      </c>
      <c r="W42" s="2">
        <f>NK42/'Drive Train'!$F$35</f>
        <v>0.84091900203508985</v>
      </c>
      <c r="X42" s="2">
        <f>NL42/'Drive Train'!$F$35</f>
        <v>0.9239712196853751</v>
      </c>
      <c r="Y42" s="2">
        <f>NM42/'Drive Train'!$F$35</f>
        <v>0.95653664963199669</v>
      </c>
      <c r="Z42" s="2">
        <f>NN42/'Drive Train'!$F$35</f>
        <v>0.96431315373149107</v>
      </c>
      <c r="AA42" s="2">
        <f>NO42/'Drive Train'!$F$35</f>
        <v>0.96607357009388528</v>
      </c>
      <c r="AB42" s="2">
        <f>NP42/'Drive Train'!$F$35</f>
        <v>0.96636244938870086</v>
      </c>
      <c r="AC42" s="2">
        <f>NQ42/'Drive Train'!$F$35</f>
        <v>0.96639666395117851</v>
      </c>
      <c r="AD42" s="2">
        <f>NR42/'Drive Train'!$F$35</f>
        <v>0.90372534094036194</v>
      </c>
      <c r="AE42" s="2">
        <f>NS42/'Drive Train'!$F$35</f>
        <v>0.88964154658688555</v>
      </c>
      <c r="AF42" s="2">
        <f>NT42/'Drive Train'!$F$35</f>
        <v>0.92118052693572849</v>
      </c>
      <c r="AG42" s="2">
        <f>NU42/'Drive Train'!$F$35</f>
        <v>0.94547524139883643</v>
      </c>
      <c r="AH42" s="2">
        <f>NV42/'Drive Train'!$F$35</f>
        <v>0.95272824449226645</v>
      </c>
      <c r="AI42" s="2">
        <f>NW42/'Drive Train'!$F$35</f>
        <v>0.95585772523355228</v>
      </c>
      <c r="AJ42" s="2">
        <f>NX42/'Drive Train'!$F$35</f>
        <v>0.95575370786718561</v>
      </c>
      <c r="AK42" s="2">
        <f>NY42/'Drive Train'!$F$35</f>
        <v>0.95576440578937039</v>
      </c>
      <c r="AL42" s="2">
        <f>NZ42/'Drive Train'!$F$35</f>
        <v>0.9557651410787763</v>
      </c>
      <c r="AM42" s="2">
        <f>OA42/'Drive Train'!$F$35</f>
        <v>0.9557647542351847</v>
      </c>
      <c r="AN42" s="61">
        <f t="shared" si="114"/>
        <v>1.3600000000000005</v>
      </c>
      <c r="AO42" s="46">
        <f>LO42*12*60/(PI() * 'Drive Train'!$F$15)/S$6*ABS(S42)</f>
        <v>4281.4688992790898</v>
      </c>
      <c r="AP42" s="46">
        <f>LP42*12*60/(PI() * 'Drive Train'!$F$15)/T$6*ABS(T42)</f>
        <v>583.79498123526798</v>
      </c>
      <c r="AQ42" s="46">
        <f>LQ42*12*60/(PI() * 'Drive Train'!$F$15)/U$6*ABS(U42)</f>
        <v>1272.8712062165973</v>
      </c>
      <c r="AR42" s="46">
        <f>LR42*12*60/(PI() * 'Drive Train'!$F$15)/V$6*ABS(V42)</f>
        <v>2154.7391628198693</v>
      </c>
      <c r="AS42" s="46">
        <f>LS42*12*60/(PI() * 'Drive Train'!$F$15)/W$6*ABS(W42)</f>
        <v>3255.9223395954805</v>
      </c>
      <c r="AT42" s="46">
        <f>LT42*12*60/(PI() * 'Drive Train'!$F$15)/X$6*ABS(X42)</f>
        <v>3998.9982886697408</v>
      </c>
      <c r="AU42" s="46">
        <f>LU42*12*60/(PI() * 'Drive Train'!$F$15)/Y$6*ABS(Y42)</f>
        <v>4287.4169378036195</v>
      </c>
      <c r="AV42" s="46">
        <f>LV42*12*60/(PI() * 'Drive Train'!$F$15)/Z$6*ABS(Z42)</f>
        <v>4355.0702330248259</v>
      </c>
      <c r="AW42" s="46">
        <f>LW42*12*60/(PI() * 'Drive Train'!$F$15)/AA$6*ABS(AA42)</f>
        <v>4370.0356483008636</v>
      </c>
      <c r="AX42" s="46">
        <f>LX42*12*60/(PI() * 'Drive Train'!$F$15)/AB$6*ABS(AB42)</f>
        <v>4372.429575579401</v>
      </c>
      <c r="AY42" s="46">
        <f>LY42*12*60/(PI() * 'Drive Train'!$F$15)/AC$6*ABS(AC42)</f>
        <v>4372.7053348770896</v>
      </c>
      <c r="AZ42" s="46">
        <f>LZ42*12*60/(PI() * 'Drive Train'!$F$15)/AD$6*ABS(AD42)</f>
        <v>2788.4640758119099</v>
      </c>
      <c r="BA42" s="46">
        <f>MA42*12*60/(PI() * 'Drive Train'!$F$15)/AE$6*ABS(AE42)</f>
        <v>3361.8501429072762</v>
      </c>
      <c r="BB42" s="46">
        <f>MB42*12*60/(PI() * 'Drive Train'!$F$15)/AF$6*ABS(AF42)</f>
        <v>3980.9399370046531</v>
      </c>
      <c r="BC42" s="46">
        <f>MC42*12*60/(PI() * 'Drive Train'!$F$15)/AG$6*ABS(AG42)</f>
        <v>4191.5330425587281</v>
      </c>
      <c r="BD42" s="46">
        <f>MD42*12*60/(PI() * 'Drive Train'!$F$15)/AH$6*ABS(AH42)</f>
        <v>4254.365926212492</v>
      </c>
      <c r="BE42" s="46">
        <f>ME42*12*60/(PI() * 'Drive Train'!$F$15)/AI$6*ABS(AI42)</f>
        <v>4281.4688992790898</v>
      </c>
      <c r="BF42" s="46">
        <f>MF42*12*60/(PI() * 'Drive Train'!$F$15)/AJ$6*ABS(AJ42)</f>
        <v>4280.5681334328519</v>
      </c>
      <c r="BG42" s="46">
        <f>MG42*12*60/(PI() * 'Drive Train'!$F$15)/AK$6*ABS(AK42)</f>
        <v>4280.6607751727634</v>
      </c>
      <c r="BH42" s="46">
        <f>MH42*12*60/(PI() * 'Drive Train'!$F$15)/AL$6*ABS(AL42)</f>
        <v>4280.6671426210805</v>
      </c>
      <c r="BI42" s="46">
        <f>MI42*12*60/(PI() * 'Drive Train'!$F$15)/AM$6*ABS(AM42)</f>
        <v>4280.6637926387066</v>
      </c>
      <c r="BJ42" s="61">
        <f t="shared" si="280"/>
        <v>1.3600000000000005</v>
      </c>
      <c r="BK42" s="2">
        <f>IF(OR(KS41=1,AND($C$39=Motors!$C$31,OY41=1)),0,IF(NG42=0,-(CG41+$C$15)/($C$14-$C$15)*$C$12,($C$11*S42-AO42)/($C$11*S42)*$C$12*S42))</f>
        <v>0.43016676728403336</v>
      </c>
      <c r="BL42" s="2">
        <f>IF(OR(KT41=1,AND($C$39=Motors!$C$31,OZ41=1)),0,IF(NH42=0,-(CH41+$C$15)/($C$14-$C$15)*$C$12,($C$11*T42-AP42)/($C$11*T42)*$C$12*T42))</f>
        <v>1.4587574160666352</v>
      </c>
      <c r="BM42" s="2">
        <f>IF(OR(KU41=1,AND($C$39=Motors!$C$31,PA41=1)),0,IF(NI42=0,-(CI41+$C$15)/($C$14-$C$15)*$C$12,($C$11*U42-AQ42)/($C$11*U42)*$C$12*U42))</f>
        <v>1.1572370440630639</v>
      </c>
      <c r="BN42" s="2">
        <f>IF(OR(KV41=1,AND($C$39=Motors!$C$31,PB41=1)),0,IF(NJ42=0,-(CJ41+$C$15)/($C$14-$C$15)*$C$12,($C$11*V42-AR42)/($C$11*V42)*$C$12*V42))</f>
        <v>0.80636831546344601</v>
      </c>
      <c r="BO42" s="2">
        <f>IF(OR(KW41=1,AND($C$39=Motors!$C$31,PC41=1)),0,IF(NK42=0,-(CK41+$C$15)/($C$14-$C$15)*$C$12,($C$11*W42-AS42)/($C$11*W42)*$C$12*W42))</f>
        <v>0.60191476977139924</v>
      </c>
      <c r="BP42" s="2">
        <f>IF(OR(KX41=1,AND($C$39=Motors!$C$31,PD41=1)),0,IF(NL42=0,-(CL41+$C$15)/($C$14-$C$15)*$C$12,($C$11*X42-AT42)/($C$11*X42)*$C$12*X42))</f>
        <v>0.47692148208036528</v>
      </c>
      <c r="BQ42" s="2">
        <f>IF(OR(KY41=1,AND($C$39=Motors!$C$31,PE41=1)),0,IF(NM42=0,-(CM41+$C$15)/($C$14-$C$15)*$C$12,($C$11*Y42-AU42)/($C$11*Y42)*$C$12*Y42))</f>
        <v>0.42920028074715738</v>
      </c>
      <c r="BR42" s="2">
        <f>IF(OR(KZ41=1,AND($C$39=Motors!$C$31,PF41=1)),0,IF(NN42=0,-(CN41+$C$15)/($C$14-$C$15)*$C$12,($C$11*Z42-AV42)/($C$11*Z42)*$C$12*Z42))</f>
        <v>0.41833847675813041</v>
      </c>
      <c r="BS42" s="2">
        <f>IF(OR(LA41=1,AND($C$39=Motors!$C$31,PG41=1)),0,IF(NO42=0,-(CO41+$C$15)/($C$14-$C$15)*$C$12,($C$11*AA42-AW42)/($C$11*AA42)*$C$12*AA42))</f>
        <v>0.41603263545109298</v>
      </c>
      <c r="BT42" s="2">
        <f>IF(OR(LB41=1,AND($C$39=Motors!$C$31,PH41=1)),0,IF(NP42=0,-(CP41+$C$15)/($C$14-$C$15)*$C$12,($C$11*AB42-AX42)/($C$11*AB42)*$C$12*AB42))</f>
        <v>0.41568131931684538</v>
      </c>
      <c r="BU42" s="2">
        <f>IF(OR(LC41=1,AND($C$39=Motors!$C$31,PI41=1)),0,IF(NQ42=0,-(CQ41+$C$15)/($C$14-$C$15)*$C$12,($C$11*AC42-AY42)/($C$11*AC42)*$C$12*AC42))</f>
        <v>0.4156431119009909</v>
      </c>
      <c r="BV42" s="2">
        <f>IF(OR(LD41=1,AND($C$39=Motors!$C$31,PJ41=1)),0,IF(NR42=0,-(CR41+$C$15)/($C$14-$C$15)*$C$12,($C$11*AD42-AZ42)/($C$11*AD42)*$C$12*AD42))</f>
        <v>0.95782463293722153</v>
      </c>
      <c r="BW42" s="2">
        <f>IF(OR(LE41=1,AND($C$39=Motors!$C$31,PK41=1)),0,IF(NS42=0,-(CS41+$C$15)/($C$14-$C$15)*$C$12,($C$11*AE42-BA42)/($C$11*AE42)*$C$12*AE42))</f>
        <v>0.67298507521244388</v>
      </c>
      <c r="BX42" s="2">
        <f>IF(OR(LF41=1,AND($C$39=Motors!$C$31,PL41=1)),0,IF(NT42=0,-(CT41+$C$15)/($C$14-$C$15)*$C$12,($C$11*AF42-BB42)/($C$11*AF42)*$C$12*AF42))</f>
        <v>0.47809773925217275</v>
      </c>
      <c r="BY42" s="2">
        <f>IF(OR(LG41=1,AND($C$39=Motors!$C$31,PM41=1)),0,IF(NU42=0,-(CU41+$C$15)/($C$14-$C$15)*$C$12,($C$11*AG42-BC42)/($C$11*AG42)*$C$12*AG42))</f>
        <v>0.44449838220394988</v>
      </c>
      <c r="BZ42" s="2">
        <f>IF(OR(LH41=1,AND($C$39=Motors!$C$31,PN41=1)),0,IF(NV42=0,-(CV41+$C$15)/($C$14-$C$15)*$C$12,($C$11*AH42-BD42)/($C$11*AH42)*$C$12*AH42))</f>
        <v>0.43448421729170661</v>
      </c>
      <c r="CA42" s="2">
        <f>IF(OR(LI41=1,AND($C$39=Motors!$C$31,PO41=1)),0,IF(NW42=0,-(CW41+$C$15)/($C$14-$C$15)*$C$12,($C$11*AI42-BE42)/($C$11*AI42)*$C$12*AI42))</f>
        <v>0.43016676728403336</v>
      </c>
      <c r="CB42" s="2">
        <f>IF(OR(LJ41=1,AND($C$39=Motors!$C$31,PP41=1)),0,IF(NX42=0,-(CX41+$C$15)/($C$14-$C$15)*$C$12,($C$11*AJ42-BF42)/($C$11*AJ42)*$C$12*AJ42))</f>
        <v>0.4303102352264237</v>
      </c>
      <c r="CC42" s="2">
        <f>IF(OR(LK41=1,AND($C$39=Motors!$C$31,PQ41=1)),0,IF(NY42=0,-(CY41+$C$15)/($C$14-$C$15)*$C$12,($C$11*AK42-BG42)/($C$11*AK42)*$C$12*AK42))</f>
        <v>0.43029547979956073</v>
      </c>
      <c r="CD42" s="2">
        <f>IF(OR(LL41=1,AND($C$39=Motors!$C$31,PR41=1)),0,IF(NZ42=0,-(CZ41+$C$15)/($C$14-$C$15)*$C$12,($C$11*AL42-BH42)/($C$11*AL42)*$C$12*AL42))</f>
        <v>0.43029446563076468</v>
      </c>
      <c r="CE42" s="2">
        <f>IF(OR(LM41=1,AND($C$39=Motors!$C$31,PS41=1)),0,IF(OA42=0,-(DA41+$C$15)/($C$14-$C$15)*$C$12,($C$11*AM42-BI42)/($C$11*AM42)*$C$12*AM42))</f>
        <v>0.43029499919575936</v>
      </c>
      <c r="CF42" s="61">
        <f t="shared" si="281"/>
        <v>1.3600000000000005</v>
      </c>
      <c r="CG42" s="57">
        <f>IF(AND(KS41=1,OY41=1),0,ABS(BK42/$C$12*($C$14-$C$15)+$C$15) *'Drive Train'!$AA$48 + CG41*(1-'Drive Train'!$AA$48))</f>
        <v>26.069923308570431</v>
      </c>
      <c r="CH42" s="57">
        <f>IF(AND(KT41=1,OZ41=1),0,ABS(BL42/$C$12*($C$14-$C$15)+$C$15) *'Drive Train'!$AA$48 + CH41*(1-'Drive Train'!$AA$48))</f>
        <v>81.832411639076355</v>
      </c>
      <c r="CI42" s="57">
        <f>IF(AND(KU41=1,PA41=1),0,ABS(BM42/$C$12*($C$14-$C$15)+$C$15) *'Drive Train'!$AA$48 + CI41*(1-'Drive Train'!$AA$48))</f>
        <v>65.486233258824939</v>
      </c>
      <c r="CJ42" s="57">
        <f>IF(AND(KV41=1,PB41=1),0,ABS(BN42/$C$12*($C$14-$C$15)+$C$15) *'Drive Train'!$AA$48 + CJ41*(1-'Drive Train'!$AA$48))</f>
        <v>46.464756243422976</v>
      </c>
      <c r="CK42" s="57">
        <f>IF(AND(KW41=1,PC41=1),0,ABS(BO42/$C$12*($C$14-$C$15)+$C$15) *'Drive Train'!$AA$48 + CK41*(1-'Drive Train'!$AA$48))</f>
        <v>35.380814862780554</v>
      </c>
      <c r="CL42" s="57">
        <f>IF(AND(KX41=1,PD41=1),0,ABS(BP42/$C$12*($C$14-$C$15)+$C$15) *'Drive Train'!$AA$48 + CL41*(1-'Drive Train'!$AA$48))</f>
        <v>28.604614092812266</v>
      </c>
      <c r="CM42" s="57">
        <f>IF(AND(KY41=1,PE41=1),0,ABS(BQ42/$C$12*($C$14-$C$15)+$C$15) *'Drive Train'!$AA$48 + CM41*(1-'Drive Train'!$AA$48))</f>
        <v>26.017527640480385</v>
      </c>
      <c r="CN42" s="57">
        <f>IF(AND(KZ41=1,PF41=1),0,ABS(BR42/$C$12*($C$14-$C$15)+$C$15) *'Drive Train'!$AA$48 + CN41*(1-'Drive Train'!$AA$48))</f>
        <v>25.428681903934734</v>
      </c>
      <c r="CO42" s="57">
        <f>IF(AND(LA41=1,PG41=1),0,ABS(BS42/$C$12*($C$14-$C$15)+$C$15) *'Drive Train'!$AA$48 + CO41*(1-'Drive Train'!$AA$48))</f>
        <v>25.30367644221111</v>
      </c>
      <c r="CP42" s="57">
        <f>IF(AND(LB41=1,PH41=1),0,ABS(BT42/$C$12*($C$14-$C$15)+$C$15) *'Drive Train'!$AA$48 + CP41*(1-'Drive Train'!$AA$48))</f>
        <v>25.284630710209278</v>
      </c>
      <c r="CQ42" s="57">
        <f>IF(AND(LC41=1,PI41=1),0,ABS(BU42/$C$12*($C$14-$C$15)+$C$15) *'Drive Train'!$AA$48 + CQ41*(1-'Drive Train'!$AA$48))</f>
        <v>25.282559390016697</v>
      </c>
      <c r="CR42" s="57">
        <f>IF(AND(LD41=1,PJ41=1),0,ABS(BV42/$C$12*($C$14-$C$15)+$C$15) *'Drive Train'!$AA$48 + CR41*(1-'Drive Train'!$AA$48))</f>
        <v>54.675584473009408</v>
      </c>
      <c r="CS42" s="57">
        <f>IF(AND(LE41=1,PK41=1),0,ABS(BW42/$C$12*($C$14-$C$15)+$C$15) *'Drive Train'!$AA$48 + CS41*(1-'Drive Train'!$AA$48))</f>
        <v>39.233715025242901</v>
      </c>
      <c r="CT42" s="57">
        <f>IF(AND(LF41=1,PL41=1),0,ABS(BX42/$C$12*($C$14-$C$15)+$C$15) *'Drive Train'!$AA$48 + CT41*(1-'Drive Train'!$AA$48))</f>
        <v>28.668381955075272</v>
      </c>
      <c r="CU42" s="57">
        <f>IF(AND(LG41=1,PM41=1),0,ABS(BY42/$C$12*($C$14-$C$15)+$C$15) *'Drive Train'!$AA$48 + CU41*(1-'Drive Train'!$AA$48))</f>
        <v>26.846876230196745</v>
      </c>
      <c r="CV42" s="57">
        <f>IF(AND(LH41=1,PN41=1),0,ABS(BZ42/$C$12*($C$14-$C$15)+$C$15) *'Drive Train'!$AA$48 + CV41*(1-'Drive Train'!$AA$48))</f>
        <v>26.303983141756127</v>
      </c>
      <c r="CW42" s="57">
        <f>IF(AND(LI41=1,PO41=1),0,ABS(CA42/$C$12*($C$14-$C$15)+$C$15) *'Drive Train'!$AA$48 + CW41*(1-'Drive Train'!$AA$48))</f>
        <v>26.069923308570431</v>
      </c>
      <c r="CX42" s="57">
        <f>IF(AND(LJ41=1,PP41=1),0,ABS(CB42/$C$12*($C$14-$C$15)+$C$15) *'Drive Train'!$AA$48 + CX41*(1-'Drive Train'!$AA$48))</f>
        <v>26.077701066877694</v>
      </c>
      <c r="CY42" s="57">
        <f>IF(AND(LK41=1,PQ41=1),0,ABS(CC42/$C$12*($C$14-$C$15)+$C$15) *'Drive Train'!$AA$48 + CY41*(1-'Drive Train'!$AA$48))</f>
        <v>26.076901138043777</v>
      </c>
      <c r="CZ42" s="57">
        <f>IF(AND(LL41=1,PR41=1),0,ABS(CD42/$C$12*($C$14-$C$15)+$C$15) *'Drive Train'!$AA$48 + CZ41*(1-'Drive Train'!$AA$48))</f>
        <v>26.076846157400386</v>
      </c>
      <c r="DA42" s="57">
        <f>IF(AND(LM41=1,PS41=1),0,ABS(CE42/$C$12*($C$14-$C$15)+$C$15) *'Drive Train'!$AA$48 + DA41*(1-'Drive Train'!$AA$48))</f>
        <v>26.076875083301889</v>
      </c>
      <c r="DB42" s="61">
        <f t="shared" si="115"/>
        <v>1.3600000000000005</v>
      </c>
      <c r="DC42" s="57">
        <f t="shared" si="282"/>
        <v>26.069923308570431</v>
      </c>
      <c r="DD42" s="57">
        <f t="shared" si="283"/>
        <v>50</v>
      </c>
      <c r="DE42" s="57">
        <f t="shared" si="284"/>
        <v>50</v>
      </c>
      <c r="DF42" s="57">
        <f t="shared" si="285"/>
        <v>46.464756243422976</v>
      </c>
      <c r="DG42" s="57">
        <f t="shared" si="286"/>
        <v>35.380814862780554</v>
      </c>
      <c r="DH42" s="57">
        <f t="shared" si="287"/>
        <v>28.604614092812266</v>
      </c>
      <c r="DI42" s="57">
        <f t="shared" si="288"/>
        <v>26.017527640480385</v>
      </c>
      <c r="DJ42" s="57">
        <f t="shared" si="289"/>
        <v>25.428681903934734</v>
      </c>
      <c r="DK42" s="57">
        <f t="shared" si="290"/>
        <v>25.30367644221111</v>
      </c>
      <c r="DL42" s="57">
        <f t="shared" si="291"/>
        <v>25.284630710209278</v>
      </c>
      <c r="DM42" s="57">
        <f t="shared" si="292"/>
        <v>25.282559390016697</v>
      </c>
      <c r="DN42" s="57">
        <f t="shared" si="293"/>
        <v>25</v>
      </c>
      <c r="DO42" s="57">
        <f t="shared" si="294"/>
        <v>30</v>
      </c>
      <c r="DP42" s="57">
        <f t="shared" si="295"/>
        <v>28.668381955075272</v>
      </c>
      <c r="DQ42" s="57">
        <f t="shared" si="296"/>
        <v>26.846876230196745</v>
      </c>
      <c r="DR42" s="57">
        <f t="shared" si="297"/>
        <v>26.303983141756127</v>
      </c>
      <c r="DS42" s="57">
        <f t="shared" si="298"/>
        <v>26.069923308570431</v>
      </c>
      <c r="DT42" s="57">
        <f t="shared" si="299"/>
        <v>26.077701066877694</v>
      </c>
      <c r="DU42" s="57">
        <f t="shared" si="300"/>
        <v>26.076901138043777</v>
      </c>
      <c r="DV42" s="57">
        <f t="shared" si="301"/>
        <v>26.076846157400386</v>
      </c>
      <c r="DW42" s="57">
        <f t="shared" si="302"/>
        <v>26.076875083301889</v>
      </c>
      <c r="DX42" s="61">
        <f t="shared" si="116"/>
        <v>1.3600000000000005</v>
      </c>
      <c r="DY42" s="2">
        <f>IF(OY42=0,($C$23/0.4536*IF(ISNA(MK41),'Drive Train'!$F$16,'Drive Train'!$F$17)*4.448*$C$24/$C$26*$C$25*S$6)*SIGN(BK42),BK42)</f>
        <v>0.89350858180984372</v>
      </c>
      <c r="DZ42" s="2">
        <f>IF(OZ42=0,($C$23/0.4536*IF(ISNA(ML41),'Drive Train'!$F$16,'Drive Train'!$F$17)*4.448*$C$24/$C$26*$C$25*T$6)*SIGN(BL42),BL42)</f>
        <v>3.1911020778922987</v>
      </c>
      <c r="EA42" s="2">
        <f>IF(PA42=0,($C$23/0.4536*IF(ISNA(MM41),'Drive Train'!$F$16,'Drive Train'!$F$17)*4.448*$C$24/$C$26*$C$25*U$6)*SIGN(BM42),BM42)</f>
        <v>2.1014574659290748</v>
      </c>
      <c r="EB42" s="2">
        <f>IF(PB42=0,($C$23/0.4536*IF(ISNA(MN41),'Drive Train'!$F$16,'Drive Train'!$F$17)*4.448*$C$24/$C$26*$C$25*V$6)*SIGN(BN42),BN42)</f>
        <v>1.5665410200562195</v>
      </c>
      <c r="EC42" s="2">
        <f>IF(PC42=0,($C$23/0.4536*IF(ISNA(MO41),'Drive Train'!$F$16,'Drive Train'!$F$17)*4.448*$C$24/$C$26*$C$25*W$6)*SIGN(BO42),BO42)</f>
        <v>1.248692117436117</v>
      </c>
      <c r="ED42" s="2">
        <f>IF(PD42=0,($C$23/0.4536*IF(ISNA(MP41),'Drive Train'!$F$16,'Drive Train'!$F$17)*4.448*$C$24/$C$26*$C$25*X$6)*SIGN(BP42),BP42)</f>
        <v>1.0380693506396637</v>
      </c>
      <c r="EE42" s="2">
        <f>IF(PE42=0,($C$23/0.4536*IF(ISNA(MQ41),'Drive Train'!$F$16,'Drive Train'!$F$17)*4.448*$C$24/$C$26*$C$25*Y$6)*SIGN(BQ42),BQ42)</f>
        <v>0.88824490827929981</v>
      </c>
      <c r="EF42" s="2">
        <f>IF(PF42=0,($C$23/0.4536*IF(ISNA(MR41),'Drive Train'!$F$16,'Drive Train'!$F$17)*4.448*$C$24/$C$26*$C$25*Z$6)*SIGN(BR42),BR42)</f>
        <v>0.77621401894677544</v>
      </c>
      <c r="EG42" s="2">
        <f>IF(PG42=0,($C$23/0.4536*IF(ISNA(MS41),'Drive Train'!$F$16,'Drive Train'!$F$17)*4.448*$C$24/$C$26*$C$25*AA$6)*SIGN(BS42),BS42)</f>
        <v>0.68927804882473664</v>
      </c>
      <c r="EH42" s="2">
        <f>IF(PH42=0,($C$23/0.4536*IF(ISNA(MT41),'Drive Train'!$F$16,'Drive Train'!$F$17)*4.448*$C$24/$C$26*$C$25*AB$6)*SIGN(BT42),BT42)</f>
        <v>0.61985436045389986</v>
      </c>
      <c r="EI42" s="2">
        <f>IF(PI42=0,($C$23/0.4536*IF(ISNA(MU41),'Drive Train'!$F$16,'Drive Train'!$F$17)*4.448*$C$24/$C$26*$C$25*AC$6)*SIGN(BU42),BU42)</f>
        <v>0.56313566080452337</v>
      </c>
      <c r="EJ42" s="2">
        <f>IF(PJ42=0,($C$23/0.4536*IF(ISNA(MV41),'Drive Train'!$F$16,'Drive Train'!$F$17)*4.448*$C$24/$C$26*$C$25*AD$6)*SIGN(BV42),BV42)</f>
        <v>0.89350858180984372</v>
      </c>
      <c r="EK42" s="2">
        <f>IF(PK42=0,($C$23/0.4536*IF(ISNA(MW41),'Drive Train'!$F$16,'Drive Train'!$F$17)*4.448*$C$24/$C$26*$C$25*AE$6)*SIGN(BW42),BW42)</f>
        <v>0.89350858180984372</v>
      </c>
      <c r="EL42" s="2">
        <f>IF(PL42=0,($C$23/0.4536*IF(ISNA(MX41),'Drive Train'!$F$16,'Drive Train'!$F$17)*4.448*$C$24/$C$26*$C$25*AF$6)*SIGN(BX42),BX42)</f>
        <v>0.89350858180984372</v>
      </c>
      <c r="EM42" s="2">
        <f>IF(PM42=0,($C$23/0.4536*IF(ISNA(MY41),'Drive Train'!$F$16,'Drive Train'!$F$17)*4.448*$C$24/$C$26*$C$25*AG$6)*SIGN(BY42),BY42)</f>
        <v>0.89350858180984372</v>
      </c>
      <c r="EN42" s="2">
        <f>IF(PN42=0,($C$23/0.4536*IF(ISNA(MZ41),'Drive Train'!$F$16,'Drive Train'!$F$17)*4.448*$C$24/$C$26*$C$25*AH$6)*SIGN(BZ42),BZ42)</f>
        <v>0.89350858180984372</v>
      </c>
      <c r="EO42" s="2">
        <f>IF(PO42=0,($C$23/0.4536*IF(ISNA(NA41),'Drive Train'!$F$16,'Drive Train'!$F$17)*4.448*$C$24/$C$26*$C$25*AI$6)*SIGN(CA42),CA42)</f>
        <v>0.89350858180984372</v>
      </c>
      <c r="EP42" s="2">
        <f>IF(PP42=0,($C$23/0.4536*IF(ISNA(NB41),'Drive Train'!$F$16,'Drive Train'!$F$17)*4.448*$C$24/$C$26*$C$25*AJ$6)*SIGN(CB42),CB42)</f>
        <v>0.89350858180984372</v>
      </c>
      <c r="EQ42" s="2">
        <f>IF(PQ42=0,($C$23/0.4536*IF(ISNA(NC41),'Drive Train'!$F$16,'Drive Train'!$F$17)*4.448*$C$24/$C$26*$C$25*AK$6)*SIGN(CC42),CC42)</f>
        <v>0.89350858180984372</v>
      </c>
      <c r="ER42" s="2">
        <f>IF(PR42=0,($C$23/0.4536*IF(ISNA(ND41),'Drive Train'!$F$16,'Drive Train'!$F$17)*4.448*$C$24/$C$26*$C$25*AL$6)*SIGN(CD42),CD42)</f>
        <v>0.89350858180984372</v>
      </c>
      <c r="ES42" s="2">
        <f>IF(PS42=0,($C$23/0.4536*IF(ISNA(NE41),'Drive Train'!$F$16,'Drive Train'!$F$17)*4.448*$C$24/$C$26*$C$25*AM$6)*SIGN(CE42),CE42)</f>
        <v>0.89350858180984372</v>
      </c>
      <c r="ET42" s="61">
        <f t="shared" si="303"/>
        <v>1.3600000000000005</v>
      </c>
      <c r="EU42" s="260">
        <f>MAX(MIN(IF(AND(OY41=1,NG42&lt;0),-1,1)*(DC42-$C$15)/($C$14-$C$15)*$C$12-$C$33*LO42/AO$6 -  OY41*$C$33,DY41),MAX(EU$8:EU41)*-1)</f>
        <v>1.8712812199427442E-2</v>
      </c>
      <c r="EV42" s="260">
        <f>MAX(MIN(IF(AND(OZ41=1,NH42&lt;0),-1,1)*(DD42-$C$15)/($C$14-$C$15)*$C$12-$C$33*LP42/AP$6 -  OZ41*$C$33,DZ41),MAX(EV$8:EV41)*-1)</f>
        <v>0.79618543709543155</v>
      </c>
      <c r="EW42" s="260">
        <f>MAX(MIN(IF(AND(PA41=1,NI42&lt;0),-1,1)*(DE42-$C$15)/($C$14-$C$15)*$C$12-$C$33*LQ42/AQ$6 -  PA41*$C$33,EA41),MAX(EW$8:EW41)*-1)</f>
        <v>0.70719526062337934</v>
      </c>
      <c r="EX42" s="260">
        <f>MAX(MIN(IF(AND(PB41=1,NJ42&lt;0),-1,1)*(DF42-$C$15)/($C$14-$C$15)*$C$12-$C$33*LR42/AR$6 -  PB41*$C$33,EB41),MAX(EX$8:EX41)*-1)</f>
        <v>0.53366612372363353</v>
      </c>
      <c r="EY42" s="260">
        <f>MAX(MIN(IF(AND(PC41=1,NK42&lt;0),-1,1)*(DG42-$C$15)/($C$14-$C$15)*$C$12-$C$33*LS42/AS$6 -  PC41*$C$33,EC41),MAX(EY$8:EY41)*-1)</f>
        <v>0.24624940627192027</v>
      </c>
      <c r="EZ42" s="260">
        <f>MAX(MIN(IF(AND(PD41=1,NL42&lt;0),-1,1)*(DH42-$C$15)/($C$14-$C$15)*$C$12-$C$33*LT42/AT$6 -  PD41*$C$33,ED41),MAX(EZ$8:EZ41)*-1)</f>
        <v>7.9350684891213996E-2</v>
      </c>
      <c r="FA42" s="260">
        <f>MAX(MIN(IF(AND(PE41=1,NM42&lt;0),-1,1)*(DI42-$C$15)/($C$14-$C$15)*$C$12-$C$33*LU42/AU$6 -  PE41*$C$33,EE41),MAX(FA$8:FA41)*-1)</f>
        <v>1.7467157344233764E-2</v>
      </c>
      <c r="FB42" s="260">
        <f>MAX(MIN(IF(AND(PF41=1,NN42&lt;0),-1,1)*(DJ42-$C$15)/($C$14-$C$15)*$C$12-$C$33*LV42/AV$6 -  PF41*$C$33,EF41),MAX(FB$8:FB41)*-1)</f>
        <v>3.4811404863344109E-3</v>
      </c>
      <c r="FC42" s="260">
        <f>MAX(MIN(IF(AND(PG41=1,NO42&lt;0),-1,1)*(DK42-$C$15)/($C$14-$C$15)*$C$12-$C$33*LW42/AW$6 -  PG41*$C$33,EG41),MAX(FC$8:FC41)*-1)</f>
        <v>5.0828330830432478E-4</v>
      </c>
      <c r="FD42" s="260">
        <f>MAX(MIN(IF(AND(PH41=1,NP42&lt;0),-1,1)*(DL42-$C$15)/($C$14-$C$15)*$C$12-$C$33*LX42/AX$6 -  PH41*$C$33,EH41),MAX(FD$8:FD41)*-1)</f>
        <v>5.3623569921057435E-5</v>
      </c>
      <c r="FE42" s="260">
        <f>MAX(MIN(IF(AND(PI41=1,NQ42&lt;0),-1,1)*(DM42-$C$15)/($C$14-$C$15)*$C$12-$C$33*LY42/AY$6 -  PI41*$C$33,EI41),MAX(FE$8:FE41)*-1)</f>
        <v>3.9193708839535546E-6</v>
      </c>
      <c r="FF42" s="260">
        <f>MAX(MIN(IF(AND(PJ41=1,NR42&lt;0),-1,1)*(DN42-$C$15)/($C$14-$C$15)*$C$12-$C$33*LZ42/AZ$6 -  PJ41*$C$33,EJ41),MAX(FF$8:FF41)*-1)</f>
        <v>0.12699811972224923</v>
      </c>
      <c r="FG42" s="260">
        <f>MAX(MIN(IF(AND(PK41=1,NS42&lt;0),-1,1)*(DO42-$C$15)/($C$14-$C$15)*$C$12-$C$33*MA42/BA$6 -  PK41*$C$33,EK41),MAX(FG$8:FG41)*-1)</f>
        <v>0.15553638172136153</v>
      </c>
      <c r="FH42" s="260">
        <f>MAX(MIN(IF(AND(PL41=1,NT42&lt;0),-1,1)*(DP42-$C$15)/($C$14-$C$15)*$C$12-$C$33*MB42/BB$6 -  PL41*$C$33,EL41),MAX(FH$8:FH41)*-1)</f>
        <v>8.1123268326839026E-2</v>
      </c>
      <c r="FI42" s="260">
        <f>MAX(MIN(IF(AND(PM41=1,NU42&lt;0),-1,1)*(DQ42-$C$15)/($C$14-$C$15)*$C$12-$C$33*MC42/BC$6 -  PM41*$C$33,EM41),MAX(FI$8:FI41)*-1)</f>
        <v>3.7264002036586585E-2</v>
      </c>
      <c r="FJ42" s="260">
        <f>MAX(MIN(IF(AND(PN41=1,NV42&lt;0),-1,1)*(DR42-$C$15)/($C$14-$C$15)*$C$12-$C$33*MD42/BD$6 -  PN41*$C$33,EN41),MAX(FJ$8:FJ41)*-1)</f>
        <v>2.4291917582327571E-2</v>
      </c>
      <c r="FK42" s="260">
        <f>MAX(MIN(IF(AND(PO41=1,NW42&lt;0),-1,1)*(DS42-$C$15)/($C$14-$C$15)*$C$12-$C$33*ME42/BE$6 -  PO41*$C$33,EO41),MAX(FK$8:FK41)*-1)</f>
        <v>1.8712812199427442E-2</v>
      </c>
      <c r="FL42" s="260">
        <f>MAX(MIN(IF(AND(PP41=1,NX42&lt;0),-1,1)*(DT42-$C$15)/($C$14-$C$15)*$C$12-$C$33*MF42/BF$6 -  PP41*$C$33,EP41),MAX(FL$8:FL41)*-1)</f>
        <v>1.8898074477149585E-2</v>
      </c>
      <c r="FM42" s="260">
        <f>MAX(MIN(IF(AND(PQ41=1,NY42&lt;0),-1,1)*(DU42-$C$15)/($C$14-$C$15)*$C$12-$C$33*MG42/BG$6 -  PQ41*$C$33,EQ41),MAX(FM$8:FM41)*-1)</f>
        <v>1.8879020164429272E-2</v>
      </c>
      <c r="FN42" s="260">
        <f>MAX(MIN(IF(AND(PR41=1,NZ42&lt;0),-1,1)*(DV42-$C$15)/($C$14-$C$15)*$C$12-$C$33*MH42/BH$6 -  PR41*$C$33,ER41),MAX(FN$8:FN41)*-1)</f>
        <v>1.8877710528427127E-2</v>
      </c>
      <c r="FO42" s="260">
        <f>MAX(MIN(IF(AND(PS41=1,OA42&lt;0),-1,1)*(DW42-$C$15)/($C$14-$C$15)*$C$12-$C$33*MI42/BI$6 -  PS41*$C$33,ES41),MAX(FO$8:FO41)*-1)</f>
        <v>1.8878399541807367E-2</v>
      </c>
      <c r="FP42" s="61">
        <f t="shared" si="117"/>
        <v>1.3600000000000005</v>
      </c>
      <c r="FQ42" s="261">
        <f>IF(AND(KS42=1,OY42=1),0,MIN((ABS(($C$14-$C$15)*EU42/$C$12/$C$25)+$C$15)/$C$25,DC42))</f>
        <v>5.1052648657168431</v>
      </c>
      <c r="FR42" s="261">
        <f>IF(AND(KT42=1,OZ42=1),0,MIN((ABS(($C$14-$C$15)*EV42/$C$12/$C$25)+$C$15)/$C$25,DD42))</f>
        <v>50</v>
      </c>
      <c r="FS42" s="261">
        <f>IF(AND(KU42=1,PA42=1),0,MIN((ABS(($C$14-$C$15)*EW42/$C$12/$C$25)+$C$15)/$C$25,DE42))</f>
        <v>50</v>
      </c>
      <c r="FT42" s="261">
        <f>IF(AND(KV42=1,PB42=1),0,MIN((ABS(($C$14-$C$15)*EX42/$C$12/$C$25)+$C$15)/$C$25,DF42))</f>
        <v>46.464756243422976</v>
      </c>
      <c r="FU42" s="261">
        <f>IF(AND(KW42=1,PC42=1),0,MIN((ABS(($C$14-$C$15)*EY42/$C$12/$C$25)+$C$15)/$C$25,DG42))</f>
        <v>24.866701575934737</v>
      </c>
      <c r="FV42" s="261">
        <f>IF(AND(KX42=1,PD42=1),0,MIN((ABS(($C$14-$C$15)*EZ42/$C$12/$C$25)+$C$15)/$C$25,DH42))</f>
        <v>10.371633066074171</v>
      </c>
      <c r="FW42" s="261">
        <f>IF(AND(KY42=1,PE42=1),0,MIN((ABS(($C$14-$C$15)*FA42/$C$12/$C$25)+$C$15)/$C$25,DI42))</f>
        <v>4.9970803792432399</v>
      </c>
      <c r="FX42" s="261">
        <f>IF(AND(KZ42=1,PF42=1),0,MIN((ABS(($C$14-$C$15)*FB42/$C$12/$C$25)+$C$15)/$C$25,DJ42))</f>
        <v>3.7824019751296443</v>
      </c>
      <c r="FY42" s="261">
        <f>IF(AND(LA42=1,PG42=1),0,MIN((ABS(($C$14-$C$15)*FC42/$C$12/$C$25)+$C$15)/$C$25,DK42))</f>
        <v>3.5242108511408521</v>
      </c>
      <c r="FZ42" s="261">
        <f>IF(AND(LB42=1,PH42=1),0,MIN((ABS(($C$14-$C$15)*FD42/$C$12/$C$25)+$C$15)/$C$25,DL42))</f>
        <v>3.4847238856205602</v>
      </c>
      <c r="GA42" s="261">
        <f>IF(AND(LC42=1,PI42=1),0,MIN((ABS(($C$14-$C$15)*FE42/$C$12/$C$25)+$C$15)/$C$25,DM42))</f>
        <v>3.4804071013797326</v>
      </c>
      <c r="GB42" s="261">
        <f>IF(AND(LD42=1,PJ42=1),0,MIN((ABS(($C$14-$C$15)*FF42/$C$12/$C$25)+$C$15)/$C$25,DN42))</f>
        <v>14.509788388543962</v>
      </c>
      <c r="GC42" s="261">
        <f>IF(AND(LE42=1,PK42=1),0,MIN((ABS(($C$14-$C$15)*FG42/$C$12/$C$25)+$C$15)/$C$25,DO42))</f>
        <v>16.988321833302294</v>
      </c>
      <c r="GD42" s="261">
        <f>IF(AND(LF42=1,PL42=1),0,MIN((ABS(($C$14-$C$15)*FH42/$C$12/$C$25)+$C$15)/$C$25,DP42))</f>
        <v>10.525581030002666</v>
      </c>
      <c r="GE42" s="261">
        <f>IF(AND(LG42=1,PM42=1),0,MIN((ABS(($C$14-$C$15)*FI42/$C$12/$C$25)+$C$15)/$C$25,DQ42))</f>
        <v>6.7164262059866209</v>
      </c>
      <c r="GF42" s="261">
        <f>IF(AND(LH42=1,PN42=1),0,MIN((ABS(($C$14-$C$15)*FJ42/$C$12/$C$25)+$C$15)/$C$25,DR42))</f>
        <v>5.5898073120571068</v>
      </c>
      <c r="GG42" s="261">
        <f>IF(AND(LI42=1,PO42=1),0,MIN((ABS(($C$14-$C$15)*FK42/$C$12/$C$25)+$C$15)/$C$25,DS42))</f>
        <v>5.1052648657168431</v>
      </c>
      <c r="GH42" s="261">
        <f>IF(AND(LJ42=1,PP42=1),0,MIN((ABS(($C$14-$C$15)*FL42/$C$12/$C$25)+$C$15)/$C$25,DT42))</f>
        <v>5.1213547996939282</v>
      </c>
      <c r="GI42" s="261">
        <f>IF(AND(LK42=1,PQ42=1),0,MIN((ABS(($C$14-$C$15)*FM42/$C$12/$C$25)+$C$15)/$C$25,DU42))</f>
        <v>5.1196999423888245</v>
      </c>
      <c r="GJ42" s="261">
        <f>IF(AND(LL42=1,PR42=1),0,MIN((ABS(($C$14-$C$15)*FN42/$C$12/$C$25)+$C$15)/$C$25,DV42))</f>
        <v>5.1195862011724929</v>
      </c>
      <c r="GK42" s="261">
        <f>IF(AND(LM42=1,PS42=1),0,MIN((ABS(($C$14-$C$15)*FO42/$C$12/$C$25)+$C$15)/$C$25,DW42))</f>
        <v>5.1196460416318335</v>
      </c>
      <c r="GL42" s="61">
        <f t="shared" si="118"/>
        <v>1.3600000000000005</v>
      </c>
      <c r="GM42" s="57">
        <f>IF(AND(KS41=1,OY41=1),0,EU42*$C$26/S$6/$C$24/$C$23*3.39*$C$25)</f>
        <v>0.43457433343184737</v>
      </c>
      <c r="GN42" s="57">
        <f>IF(AND(KT41=1,OZ41=1),0,EV42*$C$26/T$6/$C$24/$C$23*3.39*$C$25)</f>
        <v>5.177227801968419</v>
      </c>
      <c r="GO42" s="57">
        <f>IF(AND(KU41=1,PA41=1),0,EW42*$C$26/U$6/$C$24/$C$23*3.39*$C$25)</f>
        <v>6.9830070269362485</v>
      </c>
      <c r="GP42" s="57">
        <f>IF(AND(KV41=1,PB41=1),0,EX42*$C$26/V$6/$C$24/$C$23*3.39*$C$25)</f>
        <v>7.0688962189817079</v>
      </c>
      <c r="GQ42" s="57">
        <f>IF(AND(KW41=1,PC41=1),0,EY42*$C$26/W$6/$C$24/$C$23*3.39*$C$25)</f>
        <v>4.09207479931686</v>
      </c>
      <c r="GR42" s="57">
        <f>IF(AND(KX41=1,PD41=1),0,EZ42*$C$26/X$6/$C$24/$C$23*3.39*$C$25)</f>
        <v>1.5861638685062671</v>
      </c>
      <c r="GS42" s="57">
        <f>IF(AND(KY41=1,PE41=1),0,FA42*$C$26/Y$6/$C$24/$C$23*3.39*$C$25)</f>
        <v>0.40804987343062404</v>
      </c>
      <c r="GT42" s="57">
        <f>IF(AND(KZ41=1,PF41=1),0,FB42*$C$26/Z$6/$C$24/$C$23*3.39*$C$25)</f>
        <v>9.3060163198469381E-2</v>
      </c>
      <c r="GU42" s="57">
        <f>IF(AND(LA41=1,PG41=1),0,FC42*$C$26/AA$6/$C$24/$C$23*3.39*$C$25)</f>
        <v>1.5301539996469609E-2</v>
      </c>
      <c r="GV42" s="57">
        <f>IF(AND(LB41=1,PH41=1),0,FD42*$C$26/AB$6/$C$24/$C$23*3.39*$C$25)</f>
        <v>1.7951047838523776E-3</v>
      </c>
      <c r="GW42" s="57">
        <f>IF(AND(LC41=1,PI41=1),0,FE42*$C$26/AC$6/$C$24/$C$23*3.39*$C$25)</f>
        <v>1.4441991121697334E-4</v>
      </c>
      <c r="GX42" s="57">
        <f>IF(AND(LD41=1,PJ41=1),0,FF42*$C$26/AD$6/$C$24/$C$23*3.39*$C$25)</f>
        <v>2.949322776139605</v>
      </c>
      <c r="GY42" s="57">
        <f>IF(AND(LE41=1,PK41=1),0,FG42*$C$26/AE$6/$C$24/$C$23*3.39*$C$25)</f>
        <v>3.6120770459626685</v>
      </c>
      <c r="GZ42" s="57">
        <f>IF(AND(LF41=1,PL41=1),0,FH42*$C$26/AF$6/$C$24/$C$23*3.39*$C$25)</f>
        <v>1.8839546874749076</v>
      </c>
      <c r="HA42" s="57">
        <f>IF(AND(LG41=1,PM41=1),0,FI42*$C$26/AG$6/$C$24/$C$23*3.39*$C$25)</f>
        <v>0.86539525291383557</v>
      </c>
      <c r="HB42" s="57">
        <f>IF(AND(LH41=1,PN41=1),0,FJ42*$C$26/AH$6/$C$24/$C$23*3.39*$C$25)</f>
        <v>0.5641398940264245</v>
      </c>
      <c r="HC42" s="57">
        <f>IF(AND(LI41=1,PO41=1),0,FK42*$C$26/AI$6/$C$24/$C$23*3.39*$C$25)</f>
        <v>0.43457433343184737</v>
      </c>
      <c r="HD42" s="57">
        <f>IF(AND(LJ41=1,PP41=1),0,FL42*$C$26/AJ$6/$C$24/$C$23*3.39*$C$25)</f>
        <v>0.43887674559700718</v>
      </c>
      <c r="HE42" s="57">
        <f>IF(AND(LK41=1,PQ41=1),0,FM42*$C$26/AK$6/$C$24/$C$23*3.39*$C$25)</f>
        <v>0.43843424047478485</v>
      </c>
      <c r="HF42" s="57">
        <f>IF(AND(LL41=1,PR41=1),0,FN42*$C$26/AL$6/$C$24/$C$23*3.39*$C$25)</f>
        <v>0.43840382632929964</v>
      </c>
      <c r="HG42" s="57">
        <f>IF(AND(LM41=1,PS41=1),0,FO42*$C$26/AM$6/$C$24/$C$23*3.39*$C$25)</f>
        <v>0.43841982753356817</v>
      </c>
      <c r="HH42" s="61">
        <f t="shared" si="119"/>
        <v>1.3600000000000005</v>
      </c>
      <c r="HI42" s="57">
        <f t="shared" si="120"/>
        <v>0.43457433343184737</v>
      </c>
      <c r="HJ42" s="57">
        <f t="shared" si="121"/>
        <v>5.177227801968419</v>
      </c>
      <c r="HK42" s="57">
        <f t="shared" si="122"/>
        <v>6.9830070269362485</v>
      </c>
      <c r="HL42" s="57">
        <f t="shared" si="123"/>
        <v>7.0688962189817079</v>
      </c>
      <c r="HM42" s="57">
        <f t="shared" si="124"/>
        <v>4.09207479931686</v>
      </c>
      <c r="HN42" s="57">
        <f t="shared" si="125"/>
        <v>1.5861638685062671</v>
      </c>
      <c r="HO42" s="57">
        <f t="shared" si="126"/>
        <v>0.40804987343062404</v>
      </c>
      <c r="HP42" s="57">
        <f t="shared" si="127"/>
        <v>9.3060163198469381E-2</v>
      </c>
      <c r="HQ42" s="57">
        <f t="shared" si="128"/>
        <v>1.5301539996469609E-2</v>
      </c>
      <c r="HR42" s="57">
        <f t="shared" si="129"/>
        <v>1.7951047838523776E-3</v>
      </c>
      <c r="HS42" s="57">
        <f t="shared" si="130"/>
        <v>1.4441991121697334E-4</v>
      </c>
      <c r="HT42" s="57">
        <f t="shared" si="131"/>
        <v>2.949322776139605</v>
      </c>
      <c r="HU42" s="57">
        <f t="shared" si="132"/>
        <v>3.6120770459626685</v>
      </c>
      <c r="HV42" s="57">
        <f t="shared" si="133"/>
        <v>1.8839546874749076</v>
      </c>
      <c r="HW42" s="57">
        <f t="shared" si="134"/>
        <v>0.86539525291383557</v>
      </c>
      <c r="HX42" s="57">
        <f t="shared" si="135"/>
        <v>0.5641398940264245</v>
      </c>
      <c r="HY42" s="57">
        <f t="shared" si="136"/>
        <v>0.43457433343184737</v>
      </c>
      <c r="HZ42" s="57">
        <f t="shared" si="137"/>
        <v>0.43887674559700718</v>
      </c>
      <c r="IA42" s="57">
        <f t="shared" si="138"/>
        <v>0.43843424047478485</v>
      </c>
      <c r="IB42" s="57">
        <f t="shared" si="139"/>
        <v>0.43840382632929964</v>
      </c>
      <c r="IC42" s="57">
        <f t="shared" si="140"/>
        <v>0.43841982753356817</v>
      </c>
      <c r="ID42" s="61">
        <f t="shared" si="141"/>
        <v>1.3600000000000005</v>
      </c>
      <c r="IE42" s="57">
        <f t="shared" si="142"/>
        <v>11.852635792896049</v>
      </c>
      <c r="IF42" s="57">
        <f t="shared" si="143"/>
        <v>8.82</v>
      </c>
      <c r="IG42" s="57">
        <f t="shared" si="144"/>
        <v>8.82</v>
      </c>
      <c r="IH42" s="57">
        <f t="shared" si="145"/>
        <v>9.000144122314051</v>
      </c>
      <c r="II42" s="57">
        <f t="shared" si="146"/>
        <v>10.427395625235114</v>
      </c>
      <c r="IJ42" s="57">
        <f t="shared" si="147"/>
        <v>11.457243124098651</v>
      </c>
      <c r="IK42" s="57">
        <f t="shared" si="148"/>
        <v>11.86105445543676</v>
      </c>
      <c r="IL42" s="57">
        <f t="shared" si="149"/>
        <v>11.957483106270489</v>
      </c>
      <c r="IM42" s="57">
        <f t="shared" si="150"/>
        <v>11.979312269164177</v>
      </c>
      <c r="IN42" s="57">
        <f t="shared" si="151"/>
        <v>11.98289437241989</v>
      </c>
      <c r="IO42" s="57">
        <f t="shared" si="152"/>
        <v>11.983318632994614</v>
      </c>
      <c r="IP42" s="57">
        <f t="shared" si="153"/>
        <v>11.206194227660488</v>
      </c>
      <c r="IQ42" s="57">
        <f t="shared" si="154"/>
        <v>11.031555177677381</v>
      </c>
      <c r="IR42" s="57">
        <f t="shared" si="155"/>
        <v>11.422638534003033</v>
      </c>
      <c r="IS42" s="57">
        <f t="shared" si="156"/>
        <v>11.723892993345572</v>
      </c>
      <c r="IT42" s="57">
        <f t="shared" si="157"/>
        <v>11.813830231704104</v>
      </c>
      <c r="IU42" s="57">
        <f t="shared" si="158"/>
        <v>11.852635792896049</v>
      </c>
      <c r="IV42" s="57">
        <f t="shared" si="159"/>
        <v>11.851345977553102</v>
      </c>
      <c r="IW42" s="57">
        <f t="shared" si="160"/>
        <v>11.851478631788193</v>
      </c>
      <c r="IX42" s="57">
        <f t="shared" si="161"/>
        <v>11.851487749376826</v>
      </c>
      <c r="IY42" s="57">
        <f t="shared" si="162"/>
        <v>11.851482952516291</v>
      </c>
      <c r="IZ42" s="61">
        <f t="shared" si="163"/>
        <v>1.3600000000000005</v>
      </c>
      <c r="JA42" s="261" t="e">
        <f t="shared" si="238"/>
        <v>#N/A</v>
      </c>
      <c r="JB42" s="261">
        <f t="shared" si="239"/>
        <v>6</v>
      </c>
      <c r="JC42" s="261">
        <f t="shared" si="240"/>
        <v>6</v>
      </c>
      <c r="JD42" s="261" t="e">
        <f t="shared" si="241"/>
        <v>#N/A</v>
      </c>
      <c r="JE42" s="261" t="e">
        <f t="shared" si="242"/>
        <v>#N/A</v>
      </c>
      <c r="JF42" s="261" t="e">
        <f t="shared" si="243"/>
        <v>#N/A</v>
      </c>
      <c r="JG42" s="261" t="e">
        <f t="shared" si="244"/>
        <v>#N/A</v>
      </c>
      <c r="JH42" s="261" t="e">
        <f t="shared" si="245"/>
        <v>#N/A</v>
      </c>
      <c r="JI42" s="261" t="e">
        <f t="shared" si="246"/>
        <v>#N/A</v>
      </c>
      <c r="JJ42" s="261" t="e">
        <f t="shared" si="247"/>
        <v>#N/A</v>
      </c>
      <c r="JK42" s="261" t="e">
        <f t="shared" si="248"/>
        <v>#N/A</v>
      </c>
      <c r="JL42" s="261">
        <f t="shared" si="249"/>
        <v>6</v>
      </c>
      <c r="JM42" s="261" t="e">
        <f t="shared" si="250"/>
        <v>#N/A</v>
      </c>
      <c r="JN42" s="261" t="e">
        <f t="shared" si="251"/>
        <v>#N/A</v>
      </c>
      <c r="JO42" s="261" t="e">
        <f t="shared" si="252"/>
        <v>#N/A</v>
      </c>
      <c r="JP42" s="261" t="e">
        <f t="shared" si="253"/>
        <v>#N/A</v>
      </c>
      <c r="JQ42" s="261" t="e">
        <f t="shared" si="254"/>
        <v>#N/A</v>
      </c>
      <c r="JR42" s="261" t="e">
        <f t="shared" si="255"/>
        <v>#N/A</v>
      </c>
      <c r="JS42" s="261" t="e">
        <f t="shared" si="256"/>
        <v>#N/A</v>
      </c>
      <c r="JT42" s="261" t="e">
        <f t="shared" si="257"/>
        <v>#N/A</v>
      </c>
      <c r="JU42" s="261" t="e">
        <f t="shared" si="258"/>
        <v>#N/A</v>
      </c>
      <c r="JV42" s="61">
        <f t="shared" si="165"/>
        <v>1.3600000000000005</v>
      </c>
      <c r="JW42" s="46">
        <f>IF(HI42&lt;=$C$42,1,0)</f>
        <v>0</v>
      </c>
      <c r="JX42" s="46">
        <f>IF(HJ42&lt;=$C$42,1,0)</f>
        <v>0</v>
      </c>
      <c r="JY42" s="46">
        <f>IF(HK42&lt;=$C$42,1,0)</f>
        <v>0</v>
      </c>
      <c r="JZ42" s="46">
        <f>IF(HL42&lt;=$C$42,1,0)</f>
        <v>0</v>
      </c>
      <c r="KA42" s="46">
        <f>IF(HM42&lt;=$C$42,1,0)</f>
        <v>0</v>
      </c>
      <c r="KB42" s="46">
        <f>IF(HN42&lt;=$C$42,1,0)</f>
        <v>0</v>
      </c>
      <c r="KC42" s="46">
        <f>IF(HO42&lt;=$C$42,1,0)</f>
        <v>0</v>
      </c>
      <c r="KD42" s="46">
        <f>IF(HP42&lt;=$C$42,1,0)</f>
        <v>1</v>
      </c>
      <c r="KE42" s="46">
        <f>IF(HQ42&lt;=$C$42,1,0)</f>
        <v>1</v>
      </c>
      <c r="KF42" s="46">
        <f>IF(HR42&lt;=$C$42,1,0)</f>
        <v>1</v>
      </c>
      <c r="KG42" s="46">
        <f>IF(HS42&lt;=$C$42,1,0)</f>
        <v>1</v>
      </c>
      <c r="KH42" s="46">
        <f>IF(HT42&lt;=$C$42,1,0)</f>
        <v>0</v>
      </c>
      <c r="KI42" s="46">
        <f>IF(HU42&lt;=$C$42,1,0)</f>
        <v>0</v>
      </c>
      <c r="KJ42" s="46">
        <f>IF(HV42&lt;=$C$42,1,0)</f>
        <v>0</v>
      </c>
      <c r="KK42" s="46">
        <f>IF(HW42&lt;=$C$42,1,0)</f>
        <v>0</v>
      </c>
      <c r="KL42" s="46">
        <f>IF(HX42&lt;=$C$42,1,0)</f>
        <v>0</v>
      </c>
      <c r="KM42" s="46">
        <f>IF(HY42&lt;=$C$42,1,0)</f>
        <v>0</v>
      </c>
      <c r="KN42" s="46">
        <f>IF(HZ42&lt;=$C$42,1,0)</f>
        <v>0</v>
      </c>
      <c r="KO42" s="46">
        <f>IF(IA42&lt;=$C$42,1,0)</f>
        <v>0</v>
      </c>
      <c r="KP42" s="46">
        <f>IF(IB42&lt;=$C$42,1,0)</f>
        <v>0</v>
      </c>
      <c r="KQ42" s="46">
        <f>IF(IC42&lt;=$C$42,1,0)</f>
        <v>0</v>
      </c>
      <c r="KR42" s="61">
        <f t="shared" si="166"/>
        <v>1.3600000000000005</v>
      </c>
      <c r="KS42" s="1">
        <f>IF(OR(KS41=1,AND(OY42=1,LO42&lt;=$C$43)),1,0)</f>
        <v>0</v>
      </c>
      <c r="KT42" s="1">
        <f>IF(OR(KT41=1,AND(OZ42=1,LP42&lt;=$C$43)),1,0)</f>
        <v>0</v>
      </c>
      <c r="KU42" s="1">
        <f>IF(OR(KU41=1,AND(PA42=1,LQ42&lt;=$C$43)),1,0)</f>
        <v>0</v>
      </c>
      <c r="KV42" s="1">
        <f>IF(OR(KV41=1,AND(PB42=1,LR42&lt;=$C$43)),1,0)</f>
        <v>0</v>
      </c>
      <c r="KW42" s="1">
        <f>IF(OR(KW41=1,AND(PC42=1,LS42&lt;=$C$43)),1,0)</f>
        <v>0</v>
      </c>
      <c r="KX42" s="1">
        <f>IF(OR(KX41=1,AND(PD42=1,LT42&lt;=$C$43)),1,0)</f>
        <v>0</v>
      </c>
      <c r="KY42" s="1">
        <f>IF(OR(KY41=1,AND(PE42=1,LU42&lt;=$C$43)),1,0)</f>
        <v>0</v>
      </c>
      <c r="KZ42" s="1">
        <f>IF(OR(KZ41=1,AND(PF42=1,LV42&lt;=$C$43)),1,0)</f>
        <v>0</v>
      </c>
      <c r="LA42" s="1">
        <f>IF(OR(LA41=1,AND(PG42=1,LW42&lt;=$C$43)),1,0)</f>
        <v>0</v>
      </c>
      <c r="LB42" s="1">
        <f>IF(OR(LB41=1,AND(PH42=1,LX42&lt;=$C$43)),1,0)</f>
        <v>0</v>
      </c>
      <c r="LC42" s="1">
        <f>IF(OR(LC41=1,AND(PI42=1,LY42&lt;=$C$43)),1,0)</f>
        <v>0</v>
      </c>
      <c r="LD42" s="1">
        <f>IF(OR(LD41=1,AND(PJ42=1,LZ42&lt;=$C$43)),1,0)</f>
        <v>0</v>
      </c>
      <c r="LE42" s="1">
        <f>IF(OR(LE41=1,AND(PK42=1,MA42&lt;=$C$43)),1,0)</f>
        <v>0</v>
      </c>
      <c r="LF42" s="1">
        <f>IF(OR(LF41=1,AND(PL42=1,MB42&lt;=$C$43)),1,0)</f>
        <v>0</v>
      </c>
      <c r="LG42" s="1">
        <f>IF(OR(LG41=1,AND(PM42=1,MC42&lt;=$C$43)),1,0)</f>
        <v>0</v>
      </c>
      <c r="LH42" s="1">
        <f>IF(OR(LH41=1,AND(PN42=1,MD42&lt;=$C$43)),1,0)</f>
        <v>0</v>
      </c>
      <c r="LI42" s="1">
        <f>IF(OR(LI41=1,AND(PO42=1,ME42&lt;=$C$43)),1,0)</f>
        <v>0</v>
      </c>
      <c r="LJ42" s="1">
        <f>IF(OR(LJ41=1,AND(PP42=1,MF42&lt;=$C$43)),1,0)</f>
        <v>0</v>
      </c>
      <c r="LK42" s="1">
        <f>IF(OR(LK41=1,AND(PQ42=1,MG42&lt;=$C$43)),1,0)</f>
        <v>0</v>
      </c>
      <c r="LL42" s="1">
        <f>IF(OR(LL41=1,AND(PR42=1,MH42&lt;=$C$43)),1,0)</f>
        <v>0</v>
      </c>
      <c r="LM42" s="1">
        <f>IF(OR(LM41=1,AND(PS42=1,MI42&lt;=$C$43)),1,0)</f>
        <v>0</v>
      </c>
      <c r="LN42" s="61">
        <f t="shared" si="167"/>
        <v>1.3600000000000005</v>
      </c>
      <c r="LO42" s="57">
        <f t="shared" si="168"/>
        <v>10.944727232733195</v>
      </c>
      <c r="LP42" s="57">
        <f t="shared" si="169"/>
        <v>7.1624372325258987</v>
      </c>
      <c r="LQ42" s="57">
        <f t="shared" si="170"/>
        <v>10.284065683001266</v>
      </c>
      <c r="LR42" s="57">
        <f t="shared" si="171"/>
        <v>12.717899034945034</v>
      </c>
      <c r="LS42" s="57">
        <f t="shared" si="172"/>
        <v>13.221536145958741</v>
      </c>
      <c r="LT42" s="57">
        <f t="shared" si="173"/>
        <v>12.286433041518491</v>
      </c>
      <c r="LU42" s="57">
        <f t="shared" si="174"/>
        <v>10.887633833693615</v>
      </c>
      <c r="LV42" s="57">
        <f t="shared" si="175"/>
        <v>9.5866137474869948</v>
      </c>
      <c r="LW42" s="57">
        <f t="shared" si="176"/>
        <v>8.5266002385056243</v>
      </c>
      <c r="LX42" s="57">
        <f t="shared" si="177"/>
        <v>7.6697130030064669</v>
      </c>
      <c r="LY42" s="57">
        <f t="shared" si="178"/>
        <v>6.9681019399146722</v>
      </c>
      <c r="LZ42" s="57">
        <f t="shared" si="179"/>
        <v>7.5393515915135065</v>
      </c>
      <c r="MA42" s="57">
        <f t="shared" si="180"/>
        <v>9.2335498323425913</v>
      </c>
      <c r="MB42" s="57">
        <f t="shared" si="181"/>
        <v>10.559571123196397</v>
      </c>
      <c r="MC42" s="57">
        <f t="shared" si="182"/>
        <v>10.832486006378215</v>
      </c>
      <c r="MD42" s="57">
        <f t="shared" si="183"/>
        <v>10.911167040218507</v>
      </c>
      <c r="ME42" s="57">
        <f t="shared" si="184"/>
        <v>10.944727232733195</v>
      </c>
      <c r="MF42" s="57">
        <f t="shared" si="185"/>
        <v>10.943615498128564</v>
      </c>
      <c r="MG42" s="57">
        <f t="shared" si="186"/>
        <v>10.943729849035954</v>
      </c>
      <c r="MH42" s="57">
        <f t="shared" si="187"/>
        <v>10.943737708500995</v>
      </c>
      <c r="MI42" s="57">
        <f t="shared" si="188"/>
        <v>10.943733573554287</v>
      </c>
      <c r="MJ42" s="61">
        <f t="shared" si="189"/>
        <v>1.3600000000000005</v>
      </c>
      <c r="MK42" s="57" t="e">
        <f t="shared" si="259"/>
        <v>#N/A</v>
      </c>
      <c r="ML42" s="57" t="e">
        <f t="shared" si="260"/>
        <v>#N/A</v>
      </c>
      <c r="MM42" s="57" t="e">
        <f t="shared" si="261"/>
        <v>#N/A</v>
      </c>
      <c r="MN42" s="57" t="e">
        <f t="shared" si="262"/>
        <v>#N/A</v>
      </c>
      <c r="MO42" s="57" t="e">
        <f t="shared" si="263"/>
        <v>#N/A</v>
      </c>
      <c r="MP42" s="57" t="e">
        <f t="shared" si="264"/>
        <v>#N/A</v>
      </c>
      <c r="MQ42" s="57" t="e">
        <f t="shared" si="265"/>
        <v>#N/A</v>
      </c>
      <c r="MR42" s="57" t="e">
        <f t="shared" si="266"/>
        <v>#N/A</v>
      </c>
      <c r="MS42" s="57" t="e">
        <f t="shared" si="267"/>
        <v>#N/A</v>
      </c>
      <c r="MT42" s="57" t="e">
        <f t="shared" si="268"/>
        <v>#N/A</v>
      </c>
      <c r="MU42" s="57" t="e">
        <f t="shared" si="269"/>
        <v>#N/A</v>
      </c>
      <c r="MV42" s="57" t="e">
        <f t="shared" si="270"/>
        <v>#N/A</v>
      </c>
      <c r="MW42" s="57" t="e">
        <f t="shared" si="271"/>
        <v>#N/A</v>
      </c>
      <c r="MX42" s="57" t="e">
        <f t="shared" si="272"/>
        <v>#N/A</v>
      </c>
      <c r="MY42" s="57" t="e">
        <f t="shared" si="273"/>
        <v>#N/A</v>
      </c>
      <c r="MZ42" s="57" t="e">
        <f t="shared" si="274"/>
        <v>#N/A</v>
      </c>
      <c r="NA42" s="57" t="e">
        <f t="shared" si="275"/>
        <v>#N/A</v>
      </c>
      <c r="NB42" s="57" t="e">
        <f t="shared" si="276"/>
        <v>#N/A</v>
      </c>
      <c r="NC42" s="57" t="e">
        <f t="shared" si="277"/>
        <v>#N/A</v>
      </c>
      <c r="ND42" s="57" t="e">
        <f t="shared" si="278"/>
        <v>#N/A</v>
      </c>
      <c r="NE42" s="57" t="e">
        <f t="shared" si="279"/>
        <v>#N/A</v>
      </c>
      <c r="NF42" s="61">
        <f t="shared" si="211"/>
        <v>1.3600000000000005</v>
      </c>
      <c r="NG42" s="261">
        <f>IF(OY41=0,MIN('Drive Train'!$F$35-FQ41*$C$26*'Drive Train'!$F$38,NG41+$C$41)-$C$7,IF(LO41-1&lt;=0,0,IF($C$39=Motors!$C$29,MAX(MAX(NG$8:NG41)*-1,NG41-$C$41),MAX(0,MAX(NG$8:NG41)*-1,NG41-$C$41))))</f>
        <v>11.852635792896049</v>
      </c>
      <c r="NH42" s="261">
        <f>IF(OZ41=0,MIN('Drive Train'!$F$35-FR41*$C$26*'Drive Train'!$F$38,NH41+$C$41)-$C$7,IF(LP41-1&lt;=0,0,IF($C$39=Motors!$C$29,MAX(MAX(NH$8:NH41)*-1,NH41-$C$41),MAX(0,MAX(NH$8:NH41)*-1,NH41-$C$41))))</f>
        <v>8.82</v>
      </c>
      <c r="NI42" s="261">
        <f>IF(PA41=0,MIN('Drive Train'!$F$35-FS41*$C$26*'Drive Train'!$F$38,NI41+$C$41)-$C$7,IF(LQ41-1&lt;=0,0,IF($C$39=Motors!$C$29,MAX(MAX(NI$8:NI41)*-1,NI41-$C$41),MAX(0,MAX(NI$8:NI41)*-1,NI41-$C$41))))</f>
        <v>8.82</v>
      </c>
      <c r="NJ42" s="261">
        <f>IF(PB41=0,MIN('Drive Train'!$F$35-FT41*$C$26*'Drive Train'!$F$38,NJ41+$C$41)-$C$7,IF(LR41-1&lt;=0,0,IF($C$39=Motors!$C$29,MAX(MAX(NJ$8:NJ41)*-1,NJ41-$C$41),MAX(0,MAX(NJ$8:NJ41)*-1,NJ41-$C$41))))</f>
        <v>9.000144122314051</v>
      </c>
      <c r="NK42" s="261">
        <f>IF(PC41=0,MIN('Drive Train'!$F$35-FU41*$C$26*'Drive Train'!$F$38,NK41+$C$41)-$C$7,IF(LS41-1&lt;=0,0,IF($C$39=Motors!$C$29,MAX(MAX(NK$8:NK41)*-1,NK41-$C$41),MAX(0,MAX(NK$8:NK41)*-1,NK41-$C$41))))</f>
        <v>10.427395625235114</v>
      </c>
      <c r="NL42" s="261">
        <f>IF(PD41=0,MIN('Drive Train'!$F$35-FV41*$C$26*'Drive Train'!$F$38,NL41+$C$41)-$C$7,IF(LT41-1&lt;=0,0,IF($C$39=Motors!$C$29,MAX(MAX(NL$8:NL41)*-1,NL41-$C$41),MAX(0,MAX(NL$8:NL41)*-1,NL41-$C$41))))</f>
        <v>11.457243124098651</v>
      </c>
      <c r="NM42" s="261">
        <f>IF(PE41=0,MIN('Drive Train'!$F$35-FW41*$C$26*'Drive Train'!$F$38,NM41+$C$41)-$C$7,IF(LU41-1&lt;=0,0,IF($C$39=Motors!$C$29,MAX(MAX(NM$8:NM41)*-1,NM41-$C$41),MAX(0,MAX(NM$8:NM41)*-1,NM41-$C$41))))</f>
        <v>11.86105445543676</v>
      </c>
      <c r="NN42" s="261">
        <f>IF(PF41=0,MIN('Drive Train'!$F$35-FX41*$C$26*'Drive Train'!$F$38,NN41+$C$41)-$C$7,IF(LV41-1&lt;=0,0,IF($C$39=Motors!$C$29,MAX(MAX(NN$8:NN41)*-1,NN41-$C$41),MAX(0,MAX(NN$8:NN41)*-1,NN41-$C$41))))</f>
        <v>11.957483106270489</v>
      </c>
      <c r="NO42" s="261">
        <f>IF(PG41=0,MIN('Drive Train'!$F$35-FY41*$C$26*'Drive Train'!$F$38,NO41+$C$41)-$C$7,IF(LW41-1&lt;=0,0,IF($C$39=Motors!$C$29,MAX(MAX(NO$8:NO41)*-1,NO41-$C$41),MAX(0,MAX(NO$8:NO41)*-1,NO41-$C$41))))</f>
        <v>11.979312269164177</v>
      </c>
      <c r="NP42" s="261">
        <f>IF(PH41=0,MIN('Drive Train'!$F$35-FZ41*$C$26*'Drive Train'!$F$38,NP41+$C$41)-$C$7,IF(LX41-1&lt;=0,0,IF($C$39=Motors!$C$29,MAX(MAX(NP$8:NP41)*-1,NP41-$C$41),MAX(0,MAX(NP$8:NP41)*-1,NP41-$C$41))))</f>
        <v>11.98289437241989</v>
      </c>
      <c r="NQ42" s="261">
        <f>IF(PI41=0,MIN('Drive Train'!$F$35-GA41*$C$26*'Drive Train'!$F$38,NQ41+$C$41)-$C$7,IF(LY41-1&lt;=0,0,IF($C$39=Motors!$C$29,MAX(MAX(NQ$8:NQ41)*-1,NQ41-$C$41),MAX(0,MAX(NQ$8:NQ41)*-1,NQ41-$C$41))))</f>
        <v>11.983318632994614</v>
      </c>
      <c r="NR42" s="261">
        <f>IF(PJ41=0,MIN('Drive Train'!$F$35-GB41*$C$26*'Drive Train'!$F$38,NR41+$C$41)-$C$7,IF(LZ41-1&lt;=0,0,IF($C$39=Motors!$C$29,MAX(MAX(NR$8:NR41)*-1,NR41-$C$41),MAX(0,MAX(NR$8:NR41)*-1,NR41-$C$41))))</f>
        <v>11.206194227660488</v>
      </c>
      <c r="NS42" s="261">
        <f>IF(PK41=0,MIN('Drive Train'!$F$35-GC41*$C$26*'Drive Train'!$F$38,NS41+$C$41)-$C$7,IF(MA41-1&lt;=0,0,IF($C$39=Motors!$C$29,MAX(MAX(NS$8:NS41)*-1,NS41-$C$41),MAX(0,MAX(NS$8:NS41)*-1,NS41-$C$41))))</f>
        <v>11.031555177677381</v>
      </c>
      <c r="NT42" s="261">
        <f>IF(PL41=0,MIN('Drive Train'!$F$35-GD41*$C$26*'Drive Train'!$F$38,NT41+$C$41)-$C$7,IF(MB41-1&lt;=0,0,IF($C$39=Motors!$C$29,MAX(MAX(NT$8:NT41)*-1,NT41-$C$41),MAX(0,MAX(NT$8:NT41)*-1,NT41-$C$41))))</f>
        <v>11.422638534003033</v>
      </c>
      <c r="NU42" s="261">
        <f>IF(PM41=0,MIN('Drive Train'!$F$35-GE41*$C$26*'Drive Train'!$F$38,NU41+$C$41)-$C$7,IF(MC41-1&lt;=0,0,IF($C$39=Motors!$C$29,MAX(MAX(NU$8:NU41)*-1,NU41-$C$41),MAX(0,MAX(NU$8:NU41)*-1,NU41-$C$41))))</f>
        <v>11.723892993345572</v>
      </c>
      <c r="NV42" s="261">
        <f>IF(PN41=0,MIN('Drive Train'!$F$35-GF41*$C$26*'Drive Train'!$F$38,NV41+$C$41)-$C$7,IF(MD41-1&lt;=0,0,IF($C$39=Motors!$C$29,MAX(MAX(NV$8:NV41)*-1,NV41-$C$41),MAX(0,MAX(NV$8:NV41)*-1,NV41-$C$41))))</f>
        <v>11.813830231704104</v>
      </c>
      <c r="NW42" s="261">
        <f>IF(PO41=0,MIN('Drive Train'!$F$35-GG41*$C$26*'Drive Train'!$F$38,NW41+$C$41)-$C$7,IF(ME41-1&lt;=0,0,IF($C$39=Motors!$C$29,MAX(MAX(NW$8:NW41)*-1,NW41-$C$41),MAX(0,MAX(NW$8:NW41)*-1,NW41-$C$41))))</f>
        <v>11.852635792896049</v>
      </c>
      <c r="NX42" s="261">
        <f>IF(PP41=0,MIN('Drive Train'!$F$35-GH41*$C$26*'Drive Train'!$F$38,NX41+$C$41)-$C$7,IF(MF41-1&lt;=0,0,IF($C$39=Motors!$C$29,MAX(MAX(NX$8:NX41)*-1,NX41-$C$41),MAX(0,MAX(NX$8:NX41)*-1,NX41-$C$41))))</f>
        <v>11.851345977553102</v>
      </c>
      <c r="NY42" s="261">
        <f>IF(PQ41=0,MIN('Drive Train'!$F$35-GI41*$C$26*'Drive Train'!$F$38,NY41+$C$41)-$C$7,IF(MG41-1&lt;=0,0,IF($C$39=Motors!$C$29,MAX(MAX(NY$8:NY41)*-1,NY41-$C$41),MAX(0,MAX(NY$8:NY41)*-1,NY41-$C$41))))</f>
        <v>11.851478631788193</v>
      </c>
      <c r="NZ42" s="261">
        <f>IF(PR41=0,MIN('Drive Train'!$F$35-GJ41*$C$26*'Drive Train'!$F$38,NZ41+$C$41)-$C$7,IF(MH41-1&lt;=0,0,IF($C$39=Motors!$C$29,MAX(MAX(NZ$8:NZ41)*-1,NZ41-$C$41),MAX(0,MAX(NZ$8:NZ41)*-1,NZ41-$C$41))))</f>
        <v>11.851487749376826</v>
      </c>
      <c r="OA42" s="261">
        <f>IF(PS41=0,MIN('Drive Train'!$F$35-GK41*$C$26*'Drive Train'!$F$38,OA41+$C$41)-$C$7,IF(MI41-1&lt;=0,0,IF($C$39=Motors!$C$29,MAX(MAX(OA$8:OA41)*-1,OA41-$C$41),MAX(0,MAX(OA$8:OA41)*-1,OA41-$C$41))))</f>
        <v>11.851482952516291</v>
      </c>
      <c r="OB42" s="61">
        <f t="shared" si="212"/>
        <v>1.3600000000000005</v>
      </c>
      <c r="OC42" s="261">
        <f>'Drive Train'!$F$35-FQ42*$C$26*'Drive Train'!$F$38</f>
        <v>12.052841989131254</v>
      </c>
      <c r="OD42" s="261">
        <f>'Drive Train'!$F$35-FR42*$C$26*'Drive Train'!$F$38</f>
        <v>9</v>
      </c>
      <c r="OE42" s="261">
        <f>'Drive Train'!$F$35-FS42*$C$26*'Drive Train'!$F$38</f>
        <v>9</v>
      </c>
      <c r="OF42" s="261">
        <f>'Drive Train'!$F$35-FT42*$C$26*'Drive Train'!$F$38</f>
        <v>9.2403965754472388</v>
      </c>
      <c r="OG42" s="261">
        <f>'Drive Train'!$F$35-FU42*$C$26*'Drive Train'!$F$38</f>
        <v>10.709064292836437</v>
      </c>
      <c r="OH42" s="261">
        <f>'Drive Train'!$F$35-FV42*$C$26*'Drive Train'!$F$38</f>
        <v>11.694728951506956</v>
      </c>
      <c r="OI42" s="261">
        <f>'Drive Train'!$F$35-FW42*$C$26*'Drive Train'!$F$38</f>
        <v>12.060198534211461</v>
      </c>
      <c r="OJ42" s="261">
        <f>'Drive Train'!$F$35-FX42*$C$26*'Drive Train'!$F$38</f>
        <v>12.142796665691185</v>
      </c>
      <c r="OK42" s="261">
        <f>'Drive Train'!$F$35-FY42*$C$26*'Drive Train'!$F$38</f>
        <v>12.160353662122422</v>
      </c>
      <c r="OL42" s="261">
        <f>'Drive Train'!$F$35-FZ42*$C$26*'Drive Train'!$F$38</f>
        <v>12.163038775777803</v>
      </c>
      <c r="OM42" s="261">
        <f>'Drive Train'!$F$35-GA42*$C$26*'Drive Train'!$F$38</f>
        <v>12.163332317106178</v>
      </c>
      <c r="ON42" s="261">
        <f>'Drive Train'!$F$35-GB42*$C$26*'Drive Train'!$F$38</f>
        <v>11.413334389579012</v>
      </c>
      <c r="OO42" s="261">
        <f>'Drive Train'!$F$35-GC42*$C$26*'Drive Train'!$F$38</f>
        <v>11.244794115335445</v>
      </c>
      <c r="OP42" s="261">
        <f>'Drive Train'!$F$35-GD42*$C$26*'Drive Train'!$F$38</f>
        <v>11.684260489959819</v>
      </c>
      <c r="OQ42" s="261">
        <f>'Drive Train'!$F$35-GE42*$C$26*'Drive Train'!$F$38</f>
        <v>11.943283017992909</v>
      </c>
      <c r="OR42" s="261">
        <f>'Drive Train'!$F$35-GF42*$C$26*'Drive Train'!$F$38</f>
        <v>12.019893102780117</v>
      </c>
      <c r="OS42" s="261">
        <f>'Drive Train'!$F$35-GG42*$C$26*'Drive Train'!$F$38</f>
        <v>12.052841989131254</v>
      </c>
      <c r="OT42" s="261">
        <f>'Drive Train'!$F$35-GH42*$C$26*'Drive Train'!$F$38</f>
        <v>12.051747873620814</v>
      </c>
      <c r="OU42" s="261">
        <f>'Drive Train'!$F$35-GI42*$C$26*'Drive Train'!$F$38</f>
        <v>12.05186040391756</v>
      </c>
      <c r="OV42" s="261">
        <f>'Drive Train'!$F$35-GJ42*$C$26*'Drive Train'!$F$38</f>
        <v>12.051868138320271</v>
      </c>
      <c r="OW42" s="261">
        <f>'Drive Train'!$F$35-GK42*$C$26*'Drive Train'!$F$38</f>
        <v>12.051864069169035</v>
      </c>
      <c r="OX42" s="61">
        <f t="shared" si="213"/>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8">
        <f t="shared" si="214"/>
        <v>1.3600000000000005</v>
      </c>
      <c r="PU42" s="57">
        <f t="shared" si="215"/>
        <v>10.985334463996097</v>
      </c>
      <c r="PV42" s="57">
        <f t="shared" si="216"/>
        <v>5.0890546904154901</v>
      </c>
      <c r="PW42" s="57">
        <f t="shared" si="217"/>
        <v>7.4404738606272716</v>
      </c>
      <c r="PX42" s="57">
        <f t="shared" si="218"/>
        <v>9.467009405207655</v>
      </c>
      <c r="PY42" s="57">
        <f t="shared" si="219"/>
        <v>10.797769982033367</v>
      </c>
      <c r="PZ42" s="57">
        <f t="shared" si="220"/>
        <v>11.206558504497405</v>
      </c>
      <c r="QA42" s="57">
        <f t="shared" si="221"/>
        <v>10.967674544248757</v>
      </c>
      <c r="QB42" s="57">
        <f t="shared" si="222"/>
        <v>10.123717628953385</v>
      </c>
      <c r="QC42" s="57">
        <f t="shared" si="223"/>
        <v>9.3597746896752607</v>
      </c>
      <c r="QD42" s="57">
        <f t="shared" si="224"/>
        <v>8.6694538223845026</v>
      </c>
      <c r="QE42" s="57">
        <f t="shared" si="225"/>
        <v>8.0582201854594402</v>
      </c>
      <c r="QF42" s="57">
        <f t="shared" si="226"/>
        <v>6.2302405193263288</v>
      </c>
      <c r="QG42" s="57">
        <f t="shared" si="227"/>
        <v>7.6302631074313929</v>
      </c>
      <c r="QH42" s="57">
        <f t="shared" si="228"/>
        <v>8.9781190588917408</v>
      </c>
      <c r="QI42" s="57">
        <f t="shared" si="229"/>
        <v>9.9351601195769206</v>
      </c>
      <c r="QJ42" s="57">
        <f t="shared" si="230"/>
        <v>10.559924211843292</v>
      </c>
      <c r="QK42" s="57">
        <f t="shared" si="231"/>
        <v>10.985334463996097</v>
      </c>
      <c r="QL42" s="57">
        <f t="shared" si="232"/>
        <v>10.953736858214549</v>
      </c>
      <c r="QM42" s="57">
        <f t="shared" si="233"/>
        <v>10.954816873656103</v>
      </c>
      <c r="QN42" s="57">
        <f t="shared" si="234"/>
        <v>10.95489111282304</v>
      </c>
      <c r="QO42" s="57">
        <f t="shared" si="235"/>
        <v>10.95485205468492</v>
      </c>
      <c r="QP42" s="61">
        <f t="shared" si="236"/>
        <v>1.3600000000000005</v>
      </c>
      <c r="QQ42" s="57">
        <f>MIN(FQ42,$C$16)*$C$17*1000/60/60/$C$25</f>
        <v>7.1797548178941947E-2</v>
      </c>
      <c r="QR42" s="57">
        <f>MIN(FR42,$C$16)*$C$17*1000/60/60/$C$25</f>
        <v>0.70317162838191627</v>
      </c>
      <c r="QS42" s="57">
        <f>MIN(FS42,$C$16)*$C$17*1000/60/60/$C$25</f>
        <v>0.70317162838191627</v>
      </c>
      <c r="QT42" s="57">
        <f>MIN(FT42,$C$16)*$C$17*1000/60/60/$C$25</f>
        <v>0.65345396620113083</v>
      </c>
      <c r="QU42" s="57">
        <f>MIN(FU42,$C$16)*$C$17*1000/60/60/$C$25</f>
        <v>0.34971118079274377</v>
      </c>
      <c r="QV42" s="57">
        <f>MIN(FV42,$C$16)*$C$17*1000/60/60/$C$25</f>
        <v>0.14586076224102201</v>
      </c>
      <c r="QW42" s="57">
        <f>MIN(FW42,$C$16)*$C$17*1000/60/60/$C$25</f>
        <v>7.0276102948555852E-2</v>
      </c>
      <c r="QX42" s="57">
        <f>MIN(FX42,$C$16)*$C$17*1000/60/60/$C$25</f>
        <v>5.3193555120937763E-2</v>
      </c>
      <c r="QY42" s="57">
        <f>MIN(FY42,$C$16)*$C$17*1000/60/60/$C$25</f>
        <v>4.9562501659158625E-2</v>
      </c>
      <c r="QZ42" s="57">
        <f>MIN(FZ42,$C$16)*$C$17*1000/60/60/$C$25</f>
        <v>4.9007179382263351E-2</v>
      </c>
      <c r="RA42" s="57">
        <f>MIN(GA42,$C$16)*$C$17*1000/60/60/$C$25</f>
        <v>4.8946470578183437E-2</v>
      </c>
      <c r="RB42" s="57">
        <f>MIN(GB42,$C$16)*$C$17*1000/60/60/$C$25</f>
        <v>0.20405743057298958</v>
      </c>
      <c r="RC42" s="57">
        <f>MIN(GC42,$C$16)*$C$17*1000/60/60/$C$25</f>
        <v>0.23891411853998468</v>
      </c>
      <c r="RD42" s="57">
        <f>MIN(GD42,$C$16)*$C$17*1000/60/60/$C$25</f>
        <v>0.14802579905065563</v>
      </c>
      <c r="RE42" s="57">
        <f>MIN(GE42,$C$16)*$C$17*1000/60/60/$C$25</f>
        <v>9.4456007043411755E-2</v>
      </c>
      <c r="RF42" s="57">
        <f>MIN(GF42,$C$16)*$C$17*1000/60/60/$C$25</f>
        <v>7.8611878199206758E-2</v>
      </c>
      <c r="RG42" s="57">
        <f>MIN(GG42,$C$16)*$C$17*1000/60/60/$C$25</f>
        <v>7.1797548178941947E-2</v>
      </c>
      <c r="RH42" s="57">
        <f>MIN(GH42,$C$16)*$C$17*1000/60/60/$C$25</f>
        <v>7.2023827880446423E-2</v>
      </c>
      <c r="RI42" s="57">
        <f>MIN(GI42,$C$16)*$C$17*1000/60/60/$C$25</f>
        <v>7.2000554906327049E-2</v>
      </c>
      <c r="RJ42" s="57">
        <f>MIN(GJ42,$C$16)*$C$17*1000/60/60/$C$25</f>
        <v>7.1998955314400995E-2</v>
      </c>
      <c r="RK42" s="57">
        <f>MIN(GK42,$C$16)*$C$17*1000/60/60/$C$25</f>
        <v>7.1999796876665745E-2</v>
      </c>
      <c r="RL42" s="148">
        <f t="shared" si="237"/>
        <v>1.3600000000000005</v>
      </c>
    </row>
    <row r="43" spans="1:480" x14ac:dyDescent="0.2">
      <c r="B43" s="3" t="s">
        <v>218</v>
      </c>
      <c r="C43" s="181">
        <f>VLOOKUP('Drive Train'!F32,Motors!C29:D31,2,FALSE)</f>
        <v>0.2</v>
      </c>
      <c r="E43" s="6"/>
      <c r="K43" s="57"/>
      <c r="R43" s="63">
        <f t="shared" si="113"/>
        <v>1.4000000000000006</v>
      </c>
      <c r="S43" s="2">
        <f>NG43/'Drive Train'!$F$35</f>
        <v>0.95748725718800431</v>
      </c>
      <c r="T43" s="2">
        <f>NH43/'Drive Train'!$F$35</f>
        <v>0.71129032258064517</v>
      </c>
      <c r="U43" s="2">
        <f>NI43/'Drive Train'!$F$35</f>
        <v>0.71129032258064517</v>
      </c>
      <c r="V43" s="2">
        <f>NJ43/'Drive Train'!$F$35</f>
        <v>0.73067714318122889</v>
      </c>
      <c r="W43" s="2">
        <f>NK43/'Drive Train'!$F$35</f>
        <v>0.84911808813197076</v>
      </c>
      <c r="X43" s="2">
        <f>NL43/'Drive Train'!$F$35</f>
        <v>0.92860717350862554</v>
      </c>
      <c r="Y43" s="2">
        <f>NM43/'Drive Train'!$F$35</f>
        <v>0.95808052695253709</v>
      </c>
      <c r="Z43" s="2">
        <f>NN43/'Drive Train'!$F$35</f>
        <v>0.96474166658799876</v>
      </c>
      <c r="AA43" s="2">
        <f>NO43/'Drive Train'!$F$35</f>
        <v>0.96615755339696952</v>
      </c>
      <c r="AB43" s="2">
        <f>NP43/'Drive Train'!$F$35</f>
        <v>0.96637409482079062</v>
      </c>
      <c r="AC43" s="2">
        <f>NQ43/'Drive Train'!$F$35</f>
        <v>0.96639776750856277</v>
      </c>
      <c r="AD43" s="2">
        <f>NR43/'Drive Train'!$F$35</f>
        <v>0.90591406367572669</v>
      </c>
      <c r="AE43" s="2">
        <f>NS43/'Drive Train'!$F$35</f>
        <v>0.89232210607543916</v>
      </c>
      <c r="AF43" s="2">
        <f>NT43/'Drive Train'!$F$35</f>
        <v>0.92776294273869508</v>
      </c>
      <c r="AG43" s="2">
        <f>NU43/'Drive Train'!$F$35</f>
        <v>0.94865185628975079</v>
      </c>
      <c r="AH43" s="2">
        <f>NV43/'Drive Train'!$F$35</f>
        <v>0.95483008893388033</v>
      </c>
      <c r="AI43" s="2">
        <f>NW43/'Drive Train'!$F$35</f>
        <v>0.95748725718800431</v>
      </c>
      <c r="AJ43" s="2">
        <f>NX43/'Drive Train'!$F$35</f>
        <v>0.95739902206619465</v>
      </c>
      <c r="AK43" s="2">
        <f>NY43/'Drive Train'!$F$35</f>
        <v>0.95740809709012586</v>
      </c>
      <c r="AL43" s="2">
        <f>NZ43/'Drive Train'!$F$35</f>
        <v>0.9574087208322799</v>
      </c>
      <c r="AM43" s="2">
        <f>OA43/'Drive Train'!$F$35</f>
        <v>0.95740839267492217</v>
      </c>
      <c r="AN43" s="61">
        <f t="shared" si="114"/>
        <v>1.4000000000000006</v>
      </c>
      <c r="AO43" s="46">
        <f>LO43*12*60/(PI() * 'Drive Train'!$F$15)/S$6*ABS(S43)</f>
        <v>4295.5795230570466</v>
      </c>
      <c r="AP43" s="46">
        <f>LP43*12*60/(PI() * 'Drive Train'!$F$15)/T$6*ABS(T43)</f>
        <v>600.67437303656948</v>
      </c>
      <c r="AQ43" s="46">
        <f>LQ43*12*60/(PI() * 'Drive Train'!$F$15)/U$6*ABS(U43)</f>
        <v>1307.4430141041616</v>
      </c>
      <c r="AR43" s="46">
        <f>LR43*12*60/(PI() * 'Drive Train'!$F$15)/V$6*ABS(V43)</f>
        <v>2217.3911259015294</v>
      </c>
      <c r="AS43" s="46">
        <f>LS43*12*60/(PI() * 'Drive Train'!$F$15)/W$6*ABS(W43)</f>
        <v>3328.3694934126515</v>
      </c>
      <c r="AT43" s="46">
        <f>LT43*12*60/(PI() * 'Drive Train'!$F$15)/X$6*ABS(X43)</f>
        <v>4039.8172015152754</v>
      </c>
      <c r="AU43" s="46">
        <f>LU43*12*60/(PI() * 'Drive Train'!$F$15)/Y$6*ABS(Y43)</f>
        <v>4300.7747263468636</v>
      </c>
      <c r="AV43" s="46">
        <f>LV43*12*60/(PI() * 'Drive Train'!$F$15)/Z$6*ABS(Z43)</f>
        <v>4358.6972910734185</v>
      </c>
      <c r="AW43" s="46">
        <f>LW43*12*60/(PI() * 'Drive Train'!$F$15)/AA$6*ABS(AA43)</f>
        <v>4370.7292667581887</v>
      </c>
      <c r="AX43" s="46">
        <f>LX43*12*60/(PI() * 'Drive Train'!$F$15)/AB$6*ABS(AB43)</f>
        <v>4372.5232021870024</v>
      </c>
      <c r="AY43" s="46">
        <f>LY43*12*60/(PI() * 'Drive Train'!$F$15)/AC$6*ABS(AC43)</f>
        <v>4372.7139533281152</v>
      </c>
      <c r="AZ43" s="46">
        <f>LZ43*12*60/(PI() * 'Drive Train'!$F$15)/AD$6*ABS(AD43)</f>
        <v>2838.9559280947287</v>
      </c>
      <c r="BA43" s="46">
        <f>MA43*12*60/(PI() * 'Drive Train'!$F$15)/AE$6*ABS(AE43)</f>
        <v>3424.7431174477219</v>
      </c>
      <c r="BB43" s="46">
        <f>MB43*12*60/(PI() * 'Drive Train'!$F$15)/AF$6*ABS(AF43)</f>
        <v>4037.9991756505951</v>
      </c>
      <c r="BC43" s="46">
        <f>MC43*12*60/(PI() * 'Drive Train'!$F$15)/AG$6*ABS(AG43)</f>
        <v>4219.0550656959031</v>
      </c>
      <c r="BD43" s="46">
        <f>MD43*12*60/(PI() * 'Drive Train'!$F$15)/AH$6*ABS(AH43)</f>
        <v>4272.5695670570713</v>
      </c>
      <c r="BE43" s="46">
        <f>ME43*12*60/(PI() * 'Drive Train'!$F$15)/AI$6*ABS(AI43)</f>
        <v>4295.5795230570466</v>
      </c>
      <c r="BF43" s="46">
        <f>MF43*12*60/(PI() * 'Drive Train'!$F$15)/AJ$6*ABS(AJ43)</f>
        <v>4294.8155035860245</v>
      </c>
      <c r="BG43" s="46">
        <f>MG43*12*60/(PI() * 'Drive Train'!$F$15)/AK$6*ABS(AK43)</f>
        <v>4294.8940835404801</v>
      </c>
      <c r="BH43" s="46">
        <f>MH43*12*60/(PI() * 'Drive Train'!$F$15)/AL$6*ABS(AL43)</f>
        <v>4294.899484475598</v>
      </c>
      <c r="BI43" s="46">
        <f>MI43*12*60/(PI() * 'Drive Train'!$F$15)/AM$6*ABS(AM43)</f>
        <v>4294.8966429864186</v>
      </c>
      <c r="BJ43" s="61">
        <f t="shared" si="280"/>
        <v>1.4000000000000006</v>
      </c>
      <c r="BK43" s="2">
        <f>IF(OR(KS42=1,AND($C$39=Motors!$C$31,OY42=1)),0,IF(NG43=0,-(CG42+$C$15)/($C$14-$C$15)*$C$12,($C$11*S43-AO43)/($C$11*S43)*$C$12*S43))</f>
        <v>0.42791952726771626</v>
      </c>
      <c r="BL43" s="2">
        <f>IF(OR(KT42=1,AND($C$39=Motors!$C$31,OZ42=1)),0,IF(NH43=0,-(CH42+$C$15)/($C$14-$C$15)*$C$12,($C$11*T43-AP43)/($C$11*T43)*$C$12*T43))</f>
        <v>1.45137146903986</v>
      </c>
      <c r="BM43" s="2">
        <f>IF(OR(KU42=1,AND($C$39=Motors!$C$31,PA42=1)),0,IF(NI43=0,-(CI42+$C$15)/($C$14-$C$15)*$C$12,($C$11*U43-AQ43)/($C$11*U43)*$C$12*U43))</f>
        <v>1.1421093934531812</v>
      </c>
      <c r="BN43" s="2">
        <f>IF(OR(KV42=1,AND($C$39=Motors!$C$31,PB42=1)),0,IF(NJ43=0,-(CJ42+$C$15)/($C$14-$C$15)*$C$12,($C$11*V43-AR43)/($C$11*V43)*$C$12*V43))</f>
        <v>0.79066393465956841</v>
      </c>
      <c r="BO43" s="2">
        <f>IF(OR(KW42=1,AND($C$39=Motors!$C$31,PC42=1)),0,IF(NK43=0,-(CK42+$C$15)/($C$14-$C$15)*$C$12,($C$11*W43-AS43)/($C$11*W43)*$C$12*W43))</f>
        <v>0.58997373072804604</v>
      </c>
      <c r="BP43" s="2">
        <f>IF(OR(KX42=1,AND($C$39=Motors!$C$31,PD42=1)),0,IF(NL43=0,-(CL42+$C$15)/($C$14-$C$15)*$C$12,($C$11*X43-AT43)/($C$11*X43)*$C$12*X43))</f>
        <v>0.47023292278899942</v>
      </c>
      <c r="BQ43" s="2">
        <f>IF(OR(KY42=1,AND($C$39=Motors!$C$31,PE42=1)),0,IF(NM43=0,-(CM42+$C$15)/($C$14-$C$15)*$C$12,($C$11*Y43-AU43)/($C$11*Y43)*$C$12*Y43))</f>
        <v>0.42707603258420362</v>
      </c>
      <c r="BR43" s="2">
        <f>IF(OR(KZ42=1,AND($C$39=Motors!$C$31,PF42=1)),0,IF(NN43=0,-(CN42+$C$15)/($C$14-$C$15)*$C$12,($C$11*Z43-AV43)/($C$11*Z43)*$C$12*Z43))</f>
        <v>0.4177840941711512</v>
      </c>
      <c r="BS43" s="2">
        <f>IF(OR(LA42=1,AND($C$39=Motors!$C$31,PG42=1)),0,IF(NO43=0,-(CO42+$C$15)/($C$14-$C$15)*$C$12,($C$11*AA43-AW43)/($C$11*AA43)*$C$12*AA43))</f>
        <v>0.41593152728642396</v>
      </c>
      <c r="BT43" s="2">
        <f>IF(OR(LB42=1,AND($C$39=Motors!$C$31,PH42=1)),0,IF(NP43=0,-(CP42+$C$15)/($C$14-$C$15)*$C$12,($C$11*AB43-AX43)/($C$11*AB43)*$C$12*AB43))</f>
        <v>0.41566841643845742</v>
      </c>
      <c r="BU43" s="2">
        <f>IF(OR(LC42=1,AND($C$39=Motors!$C$31,PI42=1)),0,IF(NQ43=0,-(CQ42+$C$15)/($C$14-$C$15)*$C$12,($C$11*AC43-AY43)/($C$11*AC43)*$C$12*AC43))</f>
        <v>0.41564200028255943</v>
      </c>
      <c r="BV43" s="2">
        <f>IF(OR(LD42=1,AND($C$39=Motors!$C$31,PJ42=1)),0,IF(NR43=0,-(CR42+$C$15)/($C$14-$C$15)*$C$12,($C$11*AD43-AZ43)/($C$11*AD43)*$C$12*AD43))</f>
        <v>0.94100564053077096</v>
      </c>
      <c r="BW43" s="2">
        <f>IF(OR(LE42=1,AND($C$39=Motors!$C$31,PK42=1)),0,IF(NS43=0,-(CS42+$C$15)/($C$14-$C$15)*$C$12,($C$11*AE43-BA43)/($C$11*AE43)*$C$12*AE43))</f>
        <v>0.65192502713082179</v>
      </c>
      <c r="BX43" s="2">
        <f>IF(OR(LF42=1,AND($C$39=Motors!$C$31,PL42=1)),0,IF(NT43=0,-(CT42+$C$15)/($C$14-$C$15)*$C$12,($C$11*AF43-BB43)/($C$11*AF43)*$C$12*AF43))</f>
        <v>0.46899384360990215</v>
      </c>
      <c r="BY43" s="2">
        <f>IF(OR(LG42=1,AND($C$39=Motors!$C$31,PM42=1)),0,IF(NU43=0,-(CU42+$C$15)/($C$14-$C$15)*$C$12,($C$11*AG43-BC43)/($C$11*AG43)*$C$12*AG43))</f>
        <v>0.44011116097407887</v>
      </c>
      <c r="BZ43" s="2">
        <f>IF(OR(LH42=1,AND($C$39=Motors!$C$31,PN42=1)),0,IF(NV43=0,-(CV42+$C$15)/($C$14-$C$15)*$C$12,($C$11*AH43-BD43)/($C$11*AH43)*$C$12*AH43))</f>
        <v>0.43158426123964971</v>
      </c>
      <c r="CA43" s="2">
        <f>IF(OR(LI42=1,AND($C$39=Motors!$C$31,PO42=1)),0,IF(NW43=0,-(CW42+$C$15)/($C$14-$C$15)*$C$12,($C$11*AI43-BE43)/($C$11*AI43)*$C$12*AI43))</f>
        <v>0.42791952726771626</v>
      </c>
      <c r="CB43" s="2">
        <f>IF(OR(LJ42=1,AND($C$39=Motors!$C$31,PP42=1)),0,IF(NX43=0,-(CX42+$C$15)/($C$14-$C$15)*$C$12,($C$11*AJ43-BF43)/($C$11*AJ43)*$C$12*AJ43))</f>
        <v>0.42804119405243612</v>
      </c>
      <c r="CC43" s="2">
        <f>IF(OR(LK42=1,AND($C$39=Motors!$C$31,PQ42=1)),0,IF(NY43=0,-(CY42+$C$15)/($C$14-$C$15)*$C$12,($C$11*AK43-BG43)/($C$11*AK43)*$C$12*AK43))</f>
        <v>0.42802868048253306</v>
      </c>
      <c r="CD43" s="2">
        <f>IF(OR(LL42=1,AND($C$39=Motors!$C$31,PR42=1)),0,IF(NZ43=0,-(CZ42+$C$15)/($C$14-$C$15)*$C$12,($C$11*AL43-BH43)/($C$11*AL43)*$C$12*AL43))</f>
        <v>0.42802782040384757</v>
      </c>
      <c r="CE43" s="2">
        <f>IF(OR(LM42=1,AND($C$39=Motors!$C$31,PS42=1)),0,IF(OA43=0,-(DA42+$C$15)/($C$14-$C$15)*$C$12,($C$11*AM43-BI43)/($C$11*AM43)*$C$12*AM43))</f>
        <v>0.42802827290034784</v>
      </c>
      <c r="CF43" s="61">
        <f t="shared" si="281"/>
        <v>1.4000000000000006</v>
      </c>
      <c r="CG43" s="57">
        <f>IF(AND(KS42=1,OY42=1),0,ABS(BK43/$C$12*($C$14-$C$15)+$C$15) *'Drive Train'!$AA$48 + CG42*(1-'Drive Train'!$AA$48))</f>
        <v>25.948094770333142</v>
      </c>
      <c r="CH43" s="57">
        <f>IF(AND(KT42=1,OZ42=1),0,ABS(BL43/$C$12*($C$14-$C$15)+$C$15) *'Drive Train'!$AA$48 + CH42*(1-'Drive Train'!$AA$48))</f>
        <v>81.432000858191117</v>
      </c>
      <c r="CI43" s="57">
        <f>IF(AND(KU42=1,PA42=1),0,ABS(BM43/$C$12*($C$14-$C$15)+$C$15) *'Drive Train'!$AA$48 + CI42*(1-'Drive Train'!$AA$48))</f>
        <v>64.666125238593608</v>
      </c>
      <c r="CJ43" s="57">
        <f>IF(AND(KV42=1,PB42=1),0,ABS(BN43/$C$12*($C$14-$C$15)+$C$15) *'Drive Train'!$AA$48 + CJ42*(1-'Drive Train'!$AA$48))</f>
        <v>45.613382227578569</v>
      </c>
      <c r="CK43" s="57">
        <f>IF(AND(KW42=1,PC42=1),0,ABS(BO43/$C$12*($C$14-$C$15)+$C$15) *'Drive Train'!$AA$48 + CK42*(1-'Drive Train'!$AA$48))</f>
        <v>34.733461077193269</v>
      </c>
      <c r="CL43" s="57">
        <f>IF(AND(KX42=1,PD42=1),0,ABS(BP43/$C$12*($C$14-$C$15)+$C$15) *'Drive Train'!$AA$48 + CL42*(1-'Drive Train'!$AA$48))</f>
        <v>28.242010456590101</v>
      </c>
      <c r="CM43" s="57">
        <f>IF(AND(KY42=1,PE42=1),0,ABS(BQ43/$C$12*($C$14-$C$15)+$C$15) *'Drive Train'!$AA$48 + CM42*(1-'Drive Train'!$AA$48))</f>
        <v>25.902366800219969</v>
      </c>
      <c r="CN43" s="57">
        <f>IF(AND(KZ42=1,PF42=1),0,ABS(BR43/$C$12*($C$14-$C$15)+$C$15) *'Drive Train'!$AA$48 + CN42*(1-'Drive Train'!$AA$48))</f>
        <v>25.398627428353361</v>
      </c>
      <c r="CO43" s="57">
        <f>IF(AND(LA42=1,PG42=1),0,ABS(BS43/$C$12*($C$14-$C$15)+$C$15) *'Drive Train'!$AA$48 + CO42*(1-'Drive Train'!$AA$48))</f>
        <v>25.298195114085924</v>
      </c>
      <c r="CP43" s="57">
        <f>IF(AND(LB42=1,PH42=1),0,ABS(BT43/$C$12*($C$14-$C$15)+$C$15) *'Drive Train'!$AA$48 + CP42*(1-'Drive Train'!$AA$48))</f>
        <v>25.283931212691595</v>
      </c>
      <c r="CQ43" s="57">
        <f>IF(AND(LC42=1,PI42=1),0,ABS(BU43/$C$12*($C$14-$C$15)+$C$15) *'Drive Train'!$AA$48 + CQ42*(1-'Drive Train'!$AA$48))</f>
        <v>25.282499126383261</v>
      </c>
      <c r="CR43" s="57">
        <f>IF(AND(LD42=1,PJ42=1),0,ABS(BV43/$C$12*($C$14-$C$15)+$C$15) *'Drive Train'!$AA$48 + CR42*(1-'Drive Train'!$AA$48))</f>
        <v>53.763784556389915</v>
      </c>
      <c r="CS43" s="57">
        <f>IF(AND(LE42=1,PK42=1),0,ABS(BW43/$C$12*($C$14-$C$15)+$C$15) *'Drive Train'!$AA$48 + CS42*(1-'Drive Train'!$AA$48))</f>
        <v>38.091996804509257</v>
      </c>
      <c r="CT43" s="57">
        <f>IF(AND(LF42=1,PL42=1),0,ABS(BX43/$C$12*($C$14-$C$15)+$C$15) *'Drive Train'!$AA$48 + CT42*(1-'Drive Train'!$AA$48))</f>
        <v>28.17483685517076</v>
      </c>
      <c r="CU43" s="57">
        <f>IF(AND(LG42=1,PM42=1),0,ABS(BY43/$C$12*($C$14-$C$15)+$C$15) *'Drive Train'!$AA$48 + CU42*(1-'Drive Train'!$AA$48))</f>
        <v>26.609033923421372</v>
      </c>
      <c r="CV43" s="57">
        <f>IF(AND(LH42=1,PN42=1),0,ABS(BZ43/$C$12*($C$14-$C$15)+$C$15) *'Drive Train'!$AA$48 + CV42*(1-'Drive Train'!$AA$48))</f>
        <v>26.146769224146439</v>
      </c>
      <c r="CW43" s="57">
        <f>IF(AND(LI42=1,PO42=1),0,ABS(CA43/$C$12*($C$14-$C$15)+$C$15) *'Drive Train'!$AA$48 + CW42*(1-'Drive Train'!$AA$48))</f>
        <v>25.948094770333142</v>
      </c>
      <c r="CX43" s="57">
        <f>IF(AND(LJ42=1,PP42=1),0,ABS(CB43/$C$12*($C$14-$C$15)+$C$15) *'Drive Train'!$AA$48 + CX42*(1-'Drive Train'!$AA$48))</f>
        <v>25.954690633003274</v>
      </c>
      <c r="CY43" s="57">
        <f>IF(AND(LK42=1,PQ42=1),0,ABS(CC43/$C$12*($C$14-$C$15)+$C$15) *'Drive Train'!$AA$48 + CY42*(1-'Drive Train'!$AA$48))</f>
        <v>25.954012240878555</v>
      </c>
      <c r="CZ43" s="57">
        <f>IF(AND(LL42=1,PR42=1),0,ABS(CD43/$C$12*($C$14-$C$15)+$C$15) *'Drive Train'!$AA$48 + CZ42*(1-'Drive Train'!$AA$48))</f>
        <v>25.953965613847949</v>
      </c>
      <c r="DA43" s="57">
        <f>IF(AND(LM42=1,PS42=1),0,ABS(CE43/$C$12*($C$14-$C$15)+$C$15) *'Drive Train'!$AA$48 + DA42*(1-'Drive Train'!$AA$48))</f>
        <v>25.953990144822292</v>
      </c>
      <c r="DB43" s="61">
        <f t="shared" si="115"/>
        <v>1.4000000000000006</v>
      </c>
      <c r="DC43" s="57">
        <f t="shared" si="282"/>
        <v>25.948094770333142</v>
      </c>
      <c r="DD43" s="57">
        <f t="shared" si="283"/>
        <v>50</v>
      </c>
      <c r="DE43" s="57">
        <f t="shared" si="284"/>
        <v>50</v>
      </c>
      <c r="DF43" s="57">
        <f t="shared" si="285"/>
        <v>45.613382227578569</v>
      </c>
      <c r="DG43" s="57">
        <f t="shared" si="286"/>
        <v>34.733461077193269</v>
      </c>
      <c r="DH43" s="57">
        <f t="shared" si="287"/>
        <v>28.242010456590101</v>
      </c>
      <c r="DI43" s="57">
        <f t="shared" si="288"/>
        <v>25.902366800219969</v>
      </c>
      <c r="DJ43" s="57">
        <f t="shared" si="289"/>
        <v>25.398627428353361</v>
      </c>
      <c r="DK43" s="57">
        <f t="shared" si="290"/>
        <v>25.298195114085924</v>
      </c>
      <c r="DL43" s="57">
        <f t="shared" si="291"/>
        <v>25.283931212691595</v>
      </c>
      <c r="DM43" s="57">
        <f t="shared" si="292"/>
        <v>25.282499126383261</v>
      </c>
      <c r="DN43" s="57">
        <f t="shared" si="293"/>
        <v>25</v>
      </c>
      <c r="DO43" s="57">
        <f t="shared" si="294"/>
        <v>30</v>
      </c>
      <c r="DP43" s="57">
        <f t="shared" si="295"/>
        <v>28.17483685517076</v>
      </c>
      <c r="DQ43" s="57">
        <f t="shared" si="296"/>
        <v>26.609033923421372</v>
      </c>
      <c r="DR43" s="57">
        <f t="shared" si="297"/>
        <v>26.146769224146439</v>
      </c>
      <c r="DS43" s="57">
        <f t="shared" si="298"/>
        <v>25.948094770333142</v>
      </c>
      <c r="DT43" s="57">
        <f t="shared" si="299"/>
        <v>25.954690633003274</v>
      </c>
      <c r="DU43" s="57">
        <f t="shared" si="300"/>
        <v>25.954012240878555</v>
      </c>
      <c r="DV43" s="57">
        <f t="shared" si="301"/>
        <v>25.953965613847949</v>
      </c>
      <c r="DW43" s="57">
        <f t="shared" si="302"/>
        <v>25.953990144822292</v>
      </c>
      <c r="DX43" s="61">
        <f t="shared" si="116"/>
        <v>1.4000000000000006</v>
      </c>
      <c r="DY43" s="2">
        <f>IF(OY43=0,($C$23/0.4536*IF(ISNA(MK42),'Drive Train'!$F$16,'Drive Train'!$F$17)*4.448*$C$24/$C$26*$C$25*S$6)*SIGN(BK43),BK43)</f>
        <v>0.89350858180984372</v>
      </c>
      <c r="DZ43" s="2">
        <f>IF(OZ43=0,($C$23/0.4536*IF(ISNA(ML42),'Drive Train'!$F$16,'Drive Train'!$F$17)*4.448*$C$24/$C$26*$C$25*T$6)*SIGN(BL43),BL43)</f>
        <v>3.1911020778922987</v>
      </c>
      <c r="EA43" s="2">
        <f>IF(PA43=0,($C$23/0.4536*IF(ISNA(MM42),'Drive Train'!$F$16,'Drive Train'!$F$17)*4.448*$C$24/$C$26*$C$25*U$6)*SIGN(BM43),BM43)</f>
        <v>2.1014574659290748</v>
      </c>
      <c r="EB43" s="2">
        <f>IF(PB43=0,($C$23/0.4536*IF(ISNA(MN42),'Drive Train'!$F$16,'Drive Train'!$F$17)*4.448*$C$24/$C$26*$C$25*V$6)*SIGN(BN43),BN43)</f>
        <v>1.5665410200562195</v>
      </c>
      <c r="EC43" s="2">
        <f>IF(PC43=0,($C$23/0.4536*IF(ISNA(MO42),'Drive Train'!$F$16,'Drive Train'!$F$17)*4.448*$C$24/$C$26*$C$25*W$6)*SIGN(BO43),BO43)</f>
        <v>1.248692117436117</v>
      </c>
      <c r="ED43" s="2">
        <f>IF(PD43=0,($C$23/0.4536*IF(ISNA(MP42),'Drive Train'!$F$16,'Drive Train'!$F$17)*4.448*$C$24/$C$26*$C$25*X$6)*SIGN(BP43),BP43)</f>
        <v>1.0380693506396637</v>
      </c>
      <c r="EE43" s="2">
        <f>IF(PE43=0,($C$23/0.4536*IF(ISNA(MQ42),'Drive Train'!$F$16,'Drive Train'!$F$17)*4.448*$C$24/$C$26*$C$25*Y$6)*SIGN(BQ43),BQ43)</f>
        <v>0.88824490827929981</v>
      </c>
      <c r="EF43" s="2">
        <f>IF(PF43=0,($C$23/0.4536*IF(ISNA(MR42),'Drive Train'!$F$16,'Drive Train'!$F$17)*4.448*$C$24/$C$26*$C$25*Z$6)*SIGN(BR43),BR43)</f>
        <v>0.77621401894677544</v>
      </c>
      <c r="EG43" s="2">
        <f>IF(PG43=0,($C$23/0.4536*IF(ISNA(MS42),'Drive Train'!$F$16,'Drive Train'!$F$17)*4.448*$C$24/$C$26*$C$25*AA$6)*SIGN(BS43),BS43)</f>
        <v>0.68927804882473664</v>
      </c>
      <c r="EH43" s="2">
        <f>IF(PH43=0,($C$23/0.4536*IF(ISNA(MT42),'Drive Train'!$F$16,'Drive Train'!$F$17)*4.448*$C$24/$C$26*$C$25*AB$6)*SIGN(BT43),BT43)</f>
        <v>0.61985436045389986</v>
      </c>
      <c r="EI43" s="2">
        <f>IF(PI43=0,($C$23/0.4536*IF(ISNA(MU42),'Drive Train'!$F$16,'Drive Train'!$F$17)*4.448*$C$24/$C$26*$C$25*AC$6)*SIGN(BU43),BU43)</f>
        <v>0.56313566080452337</v>
      </c>
      <c r="EJ43" s="2">
        <f>IF(PJ43=0,($C$23/0.4536*IF(ISNA(MV42),'Drive Train'!$F$16,'Drive Train'!$F$17)*4.448*$C$24/$C$26*$C$25*AD$6)*SIGN(BV43),BV43)</f>
        <v>0.89350858180984372</v>
      </c>
      <c r="EK43" s="2">
        <f>IF(PK43=0,($C$23/0.4536*IF(ISNA(MW42),'Drive Train'!$F$16,'Drive Train'!$F$17)*4.448*$C$24/$C$26*$C$25*AE$6)*SIGN(BW43),BW43)</f>
        <v>0.89350858180984372</v>
      </c>
      <c r="EL43" s="2">
        <f>IF(PL43=0,($C$23/0.4536*IF(ISNA(MX42),'Drive Train'!$F$16,'Drive Train'!$F$17)*4.448*$C$24/$C$26*$C$25*AF$6)*SIGN(BX43),BX43)</f>
        <v>0.89350858180984372</v>
      </c>
      <c r="EM43" s="2">
        <f>IF(PM43=0,($C$23/0.4536*IF(ISNA(MY42),'Drive Train'!$F$16,'Drive Train'!$F$17)*4.448*$C$24/$C$26*$C$25*AG$6)*SIGN(BY43),BY43)</f>
        <v>0.89350858180984372</v>
      </c>
      <c r="EN43" s="2">
        <f>IF(PN43=0,($C$23/0.4536*IF(ISNA(MZ42),'Drive Train'!$F$16,'Drive Train'!$F$17)*4.448*$C$24/$C$26*$C$25*AH$6)*SIGN(BZ43),BZ43)</f>
        <v>0.89350858180984372</v>
      </c>
      <c r="EO43" s="2">
        <f>IF(PO43=0,($C$23/0.4536*IF(ISNA(NA42),'Drive Train'!$F$16,'Drive Train'!$F$17)*4.448*$C$24/$C$26*$C$25*AI$6)*SIGN(CA43),CA43)</f>
        <v>0.89350858180984372</v>
      </c>
      <c r="EP43" s="2">
        <f>IF(PP43=0,($C$23/0.4536*IF(ISNA(NB42),'Drive Train'!$F$16,'Drive Train'!$F$17)*4.448*$C$24/$C$26*$C$25*AJ$6)*SIGN(CB43),CB43)</f>
        <v>0.89350858180984372</v>
      </c>
      <c r="EQ43" s="2">
        <f>IF(PQ43=0,($C$23/0.4536*IF(ISNA(NC42),'Drive Train'!$F$16,'Drive Train'!$F$17)*4.448*$C$24/$C$26*$C$25*AK$6)*SIGN(CC43),CC43)</f>
        <v>0.89350858180984372</v>
      </c>
      <c r="ER43" s="2">
        <f>IF(PR43=0,($C$23/0.4536*IF(ISNA(ND42),'Drive Train'!$F$16,'Drive Train'!$F$17)*4.448*$C$24/$C$26*$C$25*AL$6)*SIGN(CD43),CD43)</f>
        <v>0.89350858180984372</v>
      </c>
      <c r="ES43" s="2">
        <f>IF(PS43=0,($C$23/0.4536*IF(ISNA(NE42),'Drive Train'!$F$16,'Drive Train'!$F$17)*4.448*$C$24/$C$26*$C$25*AM$6)*SIGN(CE43),CE43)</f>
        <v>0.89350858180984372</v>
      </c>
      <c r="ET43" s="61">
        <f t="shared" si="303"/>
        <v>1.4000000000000006</v>
      </c>
      <c r="EU43" s="260">
        <f>MAX(MIN(IF(AND(OY42=1,NG43&lt;0),-1,1)*(DC43-$C$15)/($C$14-$C$15)*$C$12-$C$33*LO43/AO$6 -  OY42*$C$33,DY42),MAX(EU$8:EU42)*-1)</f>
        <v>1.5812080051359423E-2</v>
      </c>
      <c r="EV43" s="260">
        <f>MAX(MIN(IF(AND(OZ42=1,NH43&lt;0),-1,1)*(DD43-$C$15)/($C$14-$C$15)*$C$12-$C$33*LP43/AP$6 -  OZ42*$C$33,DZ42),MAX(EV$8:EV42)*-1)</f>
        <v>0.79400556206755712</v>
      </c>
      <c r="EW43" s="260">
        <f>MAX(MIN(IF(AND(PA42=1,NI43&lt;0),-1,1)*(DE43-$C$15)/($C$14-$C$15)*$C$12-$C$33*LQ43/AQ$6 -  PA42*$C$33,EA42),MAX(EW$8:EW42)*-1)</f>
        <v>0.70273051322194979</v>
      </c>
      <c r="EX43" s="260">
        <f>MAX(MIN(IF(AND(PB42=1,NJ43&lt;0),-1,1)*(DF43-$C$15)/($C$14-$C$15)*$C$12-$C$33*LR43/AR$6 -  PB42*$C$33,EB42),MAX(EX$8:EX42)*-1)</f>
        <v>0.51189878083206908</v>
      </c>
      <c r="EY43" s="260">
        <f>MAX(MIN(IF(AND(PC42=1,NK43&lt;0),-1,1)*(DG43-$C$15)/($C$14-$C$15)*$C$12-$C$33*LS43/AS$6 -  PC42*$C$33,EC42),MAX(EY$8:EY42)*-1)</f>
        <v>0.22990521995460694</v>
      </c>
      <c r="EZ43" s="260">
        <f>MAX(MIN(IF(AND(PD42=1,NL43&lt;0),-1,1)*(DH43-$C$15)/($C$14-$C$15)*$C$12-$C$33*LT43/AT$6 -  PD42*$C$33,ED42),MAX(EZ$8:EZ42)*-1)</f>
        <v>7.0609088948629051E-2</v>
      </c>
      <c r="FA43" s="260">
        <f>MAX(MIN(IF(AND(PE42=1,NM43&lt;0),-1,1)*(DI43-$C$15)/($C$14-$C$15)*$C$12-$C$33*LU43/AU$6 -  PE42*$C$33,EE42),MAX(FA$8:FA42)*-1)</f>
        <v>1.4725667082737592E-2</v>
      </c>
      <c r="FB43" s="260">
        <f>MAX(MIN(IF(AND(PF42=1,NN43&lt;0),-1,1)*(DJ43-$C$15)/($C$14-$C$15)*$C$12-$C$33*LV43/AV$6 -  PF42*$C$33,EF42),MAX(FB$8:FB42)*-1)</f>
        <v>2.7656720668205459E-3</v>
      </c>
      <c r="FC43" s="260">
        <f>MAX(MIN(IF(AND(PG42=1,NO43&lt;0),-1,1)*(DK43-$C$15)/($C$14-$C$15)*$C$12-$C$33*LW43/AW$6 -  PG42*$C$33,EG42),MAX(FC$8:FC42)*-1)</f>
        <v>3.7734772207947964E-4</v>
      </c>
      <c r="FD43" s="260">
        <f>MAX(MIN(IF(AND(PH42=1,NP43&lt;0),-1,1)*(DL43-$C$15)/($C$14-$C$15)*$C$12-$C$33*LX43/AX$6 -  PH42*$C$33,EH42),MAX(FD$8:FD42)*-1)</f>
        <v>3.6829566717189177E-5</v>
      </c>
      <c r="FE43" s="260">
        <f>MAX(MIN(IF(AND(PI42=1,NQ43&lt;0),-1,1)*(DM43-$C$15)/($C$14-$C$15)*$C$12-$C$33*LY43/AY$6 -  PI42*$C$33,EI42),MAX(FE$8:FE42)*-1)</f>
        <v>2.4631732497004677E-6</v>
      </c>
      <c r="FF43" s="260">
        <f>MAX(MIN(IF(AND(PJ42=1,NR43&lt;0),-1,1)*(DN43-$C$15)/($C$14-$C$15)*$C$12-$C$33*LZ43/AZ$6 -  PJ42*$C$33,EJ42),MAX(FF$8:FF42)*-1)</f>
        <v>0.12256306896124203</v>
      </c>
      <c r="FG43" s="260">
        <f>MAX(MIN(IF(AND(PK42=1,NS43&lt;0),-1,1)*(DO43-$C$15)/($C$14-$C$15)*$C$12-$C$33*MA43/BA$6 -  PK42*$C$33,EK42),MAX(FG$8:FG42)*-1)</f>
        <v>0.15010471273581838</v>
      </c>
      <c r="FH43" s="260">
        <f>MAX(MIN(IF(AND(PL42=1,NT43&lt;0),-1,1)*(DP43-$C$15)/($C$14-$C$15)*$C$12-$C$33*MB43/BB$6 -  PL42*$C$33,EL42),MAX(FH$8:FH42)*-1)</f>
        <v>6.9186371584117445E-2</v>
      </c>
      <c r="FI43" s="260">
        <f>MAX(MIN(IF(AND(PM42=1,NU43&lt;0),-1,1)*(DQ43-$C$15)/($C$14-$C$15)*$C$12-$C$33*MC43/BC$6 -  PM42*$C$33,EM42),MAX(FI$8:FI42)*-1)</f>
        <v>3.157544074788643E-2</v>
      </c>
      <c r="FJ43" s="260">
        <f>MAX(MIN(IF(AND(PN42=1,NV43&lt;0),-1,1)*(DR43-$C$15)/($C$14-$C$15)*$C$12-$C$33*MD43/BD$6 -  PN42*$C$33,EN42),MAX(FJ$8:FJ42)*-1)</f>
        <v>2.054363489523503E-2</v>
      </c>
      <c r="FK43" s="260">
        <f>MAX(MIN(IF(AND(PO42=1,NW43&lt;0),-1,1)*(DS43-$C$15)/($C$14-$C$15)*$C$12-$C$33*ME43/BE$6 -  PO42*$C$33,EO42),MAX(FK$8:FK42)*-1)</f>
        <v>1.5812080051359423E-2</v>
      </c>
      <c r="FL43" s="260">
        <f>MAX(MIN(IF(AND(PP42=1,NX43&lt;0),-1,1)*(DT43-$C$15)/($C$14-$C$15)*$C$12-$C$33*MF43/BF$6 -  PP42*$C$33,EP42),MAX(FL$8:FL42)*-1)</f>
        <v>1.5969071409436708E-2</v>
      </c>
      <c r="FM43" s="260">
        <f>MAX(MIN(IF(AND(PQ42=1,NY43&lt;0),-1,1)*(DU43-$C$15)/($C$14-$C$15)*$C$12-$C$33*MG43/BG$6 -  PQ42*$C$33,EQ42),MAX(FM$8:FM42)*-1)</f>
        <v>1.59529243717495E-2</v>
      </c>
      <c r="FN43" s="260">
        <f>MAX(MIN(IF(AND(PR42=1,NZ43&lt;0),-1,1)*(DV43-$C$15)/($C$14-$C$15)*$C$12-$C$33*MH43/BH$6 -  PR42*$C$33,ER42),MAX(FN$8:FN42)*-1)</f>
        <v>1.5951814561197764E-2</v>
      </c>
      <c r="FO43" s="260">
        <f>MAX(MIN(IF(AND(PS42=1,OA43&lt;0),-1,1)*(DW43-$C$15)/($C$14-$C$15)*$C$12-$C$33*MI43/BI$6 -  PS42*$C$33,ES42),MAX(FO$8:FO42)*-1)</f>
        <v>1.5952398444236515E-2</v>
      </c>
      <c r="FP43" s="61">
        <f t="shared" si="117"/>
        <v>1.4000000000000006</v>
      </c>
      <c r="FQ43" s="261">
        <f>IF(AND(KS43=1,OY43=1),0,MIN((ABS(($C$14-$C$15)*EU43/$C$12/$C$25)+$C$15)/$C$25,DC43))</f>
        <v>4.8533377636566026</v>
      </c>
      <c r="FR43" s="261">
        <f>IF(AND(KT43=1,OZ43=1),0,MIN((ABS(($C$14-$C$15)*EV43/$C$12/$C$25)+$C$15)/$C$25,DD43))</f>
        <v>50</v>
      </c>
      <c r="FS43" s="261">
        <f>IF(AND(KU43=1,PA43=1),0,MIN((ABS(($C$14-$C$15)*EW43/$C$12/$C$25)+$C$15)/$C$25,DE43))</f>
        <v>50</v>
      </c>
      <c r="FT43" s="261">
        <f>IF(AND(KV43=1,PB43=1),0,MIN((ABS(($C$14-$C$15)*EX43/$C$12/$C$25)+$C$15)/$C$25,DF43))</f>
        <v>45.613382227578569</v>
      </c>
      <c r="FU43" s="261">
        <f>IF(AND(KW43=1,PC43=1),0,MIN((ABS(($C$14-$C$15)*EY43/$C$12/$C$25)+$C$15)/$C$25,DG43))</f>
        <v>23.44721736151121</v>
      </c>
      <c r="FV43" s="261">
        <f>IF(AND(KX43=1,PD43=1),0,MIN((ABS(($C$14-$C$15)*EZ43/$C$12/$C$25)+$C$15)/$C$25,DH43))</f>
        <v>9.6124299336292278</v>
      </c>
      <c r="FW43" s="261">
        <f>IF(AND(KY43=1,PE43=1),0,MIN((ABS(($C$14-$C$15)*FA43/$C$12/$C$25)+$C$15)/$C$25,DI43))</f>
        <v>4.7589833535095467</v>
      </c>
      <c r="FX43" s="261">
        <f>IF(AND(KZ43=1,PF43=1),0,MIN((ABS(($C$14-$C$15)*FB43/$C$12/$C$25)+$C$15)/$C$25,DJ43))</f>
        <v>3.7202639091714351</v>
      </c>
      <c r="FY43" s="261">
        <f>IF(AND(LA43=1,PG43=1),0,MIN((ABS(($C$14-$C$15)*FC43/$C$12/$C$25)+$C$15)/$C$25,DK43))</f>
        <v>3.5128391625083273</v>
      </c>
      <c r="FZ43" s="261">
        <f>IF(AND(LB43=1,PH43=1),0,MIN((ABS(($C$14-$C$15)*FD43/$C$12/$C$25)+$C$15)/$C$25,DL43))</f>
        <v>3.4832653350398184</v>
      </c>
      <c r="GA43" s="261">
        <f>IF(AND(LC43=1,PI43=1),0,MIN((ABS(($C$14-$C$15)*FE43/$C$12/$C$25)+$C$15)/$C$25,DM43))</f>
        <v>3.4802806313606829</v>
      </c>
      <c r="GB43" s="261">
        <f>IF(AND(LD43=1,PJ43=1),0,MIN((ABS(($C$14-$C$15)*FF43/$C$12/$C$25)+$C$15)/$C$25,DN43))</f>
        <v>14.12460650042831</v>
      </c>
      <c r="GC43" s="261">
        <f>IF(AND(LE43=1,PK43=1),0,MIN((ABS(($C$14-$C$15)*FG43/$C$12/$C$25)+$C$15)/$C$25,DO43))</f>
        <v>16.516584162593965</v>
      </c>
      <c r="GD43" s="261">
        <f>IF(AND(LF43=1,PL43=1),0,MIN((ABS(($C$14-$C$15)*FH43/$C$12/$C$25)+$C$15)/$C$25,DP43))</f>
        <v>9.4888676588666616</v>
      </c>
      <c r="GE43" s="261">
        <f>IF(AND(LG43=1,PM43=1),0,MIN((ABS(($C$14-$C$15)*FI43/$C$12/$C$25)+$C$15)/$C$25,DQ43))</f>
        <v>6.2223775702624327</v>
      </c>
      <c r="GF43" s="261">
        <f>IF(AND(LH43=1,PN43=1),0,MIN((ABS(($C$14-$C$15)*FJ43/$C$12/$C$25)+$C$15)/$C$25,DR43))</f>
        <v>5.2642708795772144</v>
      </c>
      <c r="GG43" s="261">
        <f>IF(AND(LI43=1,PO43=1),0,MIN((ABS(($C$14-$C$15)*FK43/$C$12/$C$25)+$C$15)/$C$25,DS43))</f>
        <v>4.8533377636566026</v>
      </c>
      <c r="GH43" s="261">
        <f>IF(AND(LJ43=1,PP43=1),0,MIN((ABS(($C$14-$C$15)*FL43/$C$12/$C$25)+$C$15)/$C$25,DT43))</f>
        <v>4.8669723827355318</v>
      </c>
      <c r="GI43" s="261">
        <f>IF(AND(LK43=1,PQ43=1),0,MIN((ABS(($C$14-$C$15)*FM43/$C$12/$C$25)+$C$15)/$C$25,DU43))</f>
        <v>4.8655700207787049</v>
      </c>
      <c r="GJ43" s="261">
        <f>IF(AND(LL43=1,PR43=1),0,MIN((ABS(($C$14-$C$15)*FN43/$C$12/$C$25)+$C$15)/$C$25,DV43))</f>
        <v>4.865473634300443</v>
      </c>
      <c r="GK43" s="261">
        <f>IF(AND(LM43=1,PS43=1),0,MIN((ABS(($C$14-$C$15)*FO43/$C$12/$C$25)+$C$15)/$C$25,DW43))</f>
        <v>4.8655243442434459</v>
      </c>
      <c r="GL43" s="61">
        <f t="shared" si="118"/>
        <v>1.4000000000000006</v>
      </c>
      <c r="GM43" s="57">
        <f>IF(AND(KS42=1,OY42=1),0,EU43*$C$26/S$6/$C$24/$C$23*3.39*$C$25)</f>
        <v>0.36720959283184501</v>
      </c>
      <c r="GN43" s="57">
        <f>IF(AND(KT42=1,OZ42=1),0,EV43*$C$26/T$6/$C$24/$C$23*3.39*$C$25)</f>
        <v>5.1630530769944247</v>
      </c>
      <c r="GO43" s="57">
        <f>IF(AND(KU42=1,PA42=1),0,EW43*$C$26/U$6/$C$24/$C$23*3.39*$C$25)</f>
        <v>6.9389210945019801</v>
      </c>
      <c r="GP43" s="57">
        <f>IF(AND(KV42=1,PB42=1),0,EX43*$C$26/V$6/$C$24/$C$23*3.39*$C$25)</f>
        <v>6.7805678409504599</v>
      </c>
      <c r="GQ43" s="57">
        <f>IF(AND(KW42=1,PC42=1),0,EY43*$C$26/W$6/$C$24/$C$23*3.39*$C$25)</f>
        <v>3.8204736045892527</v>
      </c>
      <c r="GR43" s="57">
        <f>IF(AND(KX42=1,PD42=1),0,EZ43*$C$26/X$6/$C$24/$C$23*3.39*$C$25)</f>
        <v>1.4114255703275143</v>
      </c>
      <c r="GS43" s="57">
        <f>IF(AND(KY42=1,PE42=1),0,FA43*$C$26/Y$6/$C$24/$C$23*3.39*$C$25)</f>
        <v>0.34400598053101078</v>
      </c>
      <c r="GT43" s="57">
        <f>IF(AND(KZ42=1,PF42=1),0,FB43*$C$26/Z$6/$C$24/$C$23*3.39*$C$25)</f>
        <v>7.393378546545791E-2</v>
      </c>
      <c r="GU43" s="57">
        <f>IF(AND(LA42=1,PG42=1),0,FC43*$C$26/AA$6/$C$24/$C$23*3.39*$C$25)</f>
        <v>1.1359808924747901E-2</v>
      </c>
      <c r="GV43" s="57">
        <f>IF(AND(LB42=1,PH42=1),0,FD43*$C$26/AB$6/$C$24/$C$23*3.39*$C$25)</f>
        <v>1.2329080570086159E-3</v>
      </c>
      <c r="GW43" s="57">
        <f>IF(AND(LC42=1,PI42=1),0,FE43*$C$26/AC$6/$C$24/$C$23*3.39*$C$25)</f>
        <v>9.076233726442633E-5</v>
      </c>
      <c r="GX43" s="57">
        <f>IF(AND(LD42=1,PJ42=1),0,FF43*$C$26/AD$6/$C$24/$C$23*3.39*$C$25)</f>
        <v>2.8463260053891299</v>
      </c>
      <c r="GY43" s="57">
        <f>IF(AND(LE42=1,PK42=1),0,FG43*$C$26/AE$6/$C$24/$C$23*3.39*$C$25)</f>
        <v>3.4859354535788647</v>
      </c>
      <c r="GZ43" s="57">
        <f>IF(AND(LF42=1,PL42=1),0,FH43*$C$26/AF$6/$C$24/$C$23*3.39*$C$25)</f>
        <v>1.6067398632182022</v>
      </c>
      <c r="HA43" s="57">
        <f>IF(AND(LG42=1,PM42=1),0,FI43*$C$26/AG$6/$C$24/$C$23*3.39*$C$25)</f>
        <v>0.73328775865390183</v>
      </c>
      <c r="HB43" s="57">
        <f>IF(AND(LH42=1,PN42=1),0,FJ43*$C$26/AH$6/$C$24/$C$23*3.39*$C$25)</f>
        <v>0.47709218399237541</v>
      </c>
      <c r="HC43" s="57">
        <f>IF(AND(LI42=1,PO42=1),0,FK43*$C$26/AI$6/$C$24/$C$23*3.39*$C$25)</f>
        <v>0.36720959283184501</v>
      </c>
      <c r="HD43" s="57">
        <f>IF(AND(LJ42=1,PP42=1),0,FL43*$C$26/AJ$6/$C$24/$C$23*3.39*$C$25)</f>
        <v>0.37085545931433356</v>
      </c>
      <c r="HE43" s="57">
        <f>IF(AND(LK42=1,PQ42=1),0,FM43*$C$26/AK$6/$C$24/$C$23*3.39*$C$25)</f>
        <v>0.37048047088047159</v>
      </c>
      <c r="HF43" s="57">
        <f>IF(AND(LL42=1,PR42=1),0,FN43*$C$26/AL$6/$C$24/$C$23*3.39*$C$25)</f>
        <v>0.37045469735292175</v>
      </c>
      <c r="HG43" s="57">
        <f>IF(AND(LM42=1,PS42=1),0,FO43*$C$26/AM$6/$C$24/$C$23*3.39*$C$25)</f>
        <v>0.3704682570776528</v>
      </c>
      <c r="HH43" s="61">
        <f t="shared" si="119"/>
        <v>1.4000000000000006</v>
      </c>
      <c r="HI43" s="57">
        <f t="shared" si="120"/>
        <v>0.36720959283184501</v>
      </c>
      <c r="HJ43" s="57">
        <f t="shared" si="121"/>
        <v>5.1630530769944247</v>
      </c>
      <c r="HK43" s="57">
        <f t="shared" si="122"/>
        <v>6.9389210945019801</v>
      </c>
      <c r="HL43" s="57">
        <f t="shared" si="123"/>
        <v>6.7805678409504599</v>
      </c>
      <c r="HM43" s="57">
        <f t="shared" si="124"/>
        <v>3.8204736045892527</v>
      </c>
      <c r="HN43" s="57">
        <f t="shared" si="125"/>
        <v>1.4114255703275143</v>
      </c>
      <c r="HO43" s="57">
        <f t="shared" si="126"/>
        <v>0.34400598053101078</v>
      </c>
      <c r="HP43" s="57">
        <f t="shared" si="127"/>
        <v>7.393378546545791E-2</v>
      </c>
      <c r="HQ43" s="57">
        <f t="shared" si="128"/>
        <v>1.1359808924747901E-2</v>
      </c>
      <c r="HR43" s="57">
        <f t="shared" si="129"/>
        <v>1.2329080570086159E-3</v>
      </c>
      <c r="HS43" s="57">
        <f t="shared" si="130"/>
        <v>9.076233726442633E-5</v>
      </c>
      <c r="HT43" s="57">
        <f t="shared" si="131"/>
        <v>2.8463260053891299</v>
      </c>
      <c r="HU43" s="57">
        <f t="shared" si="132"/>
        <v>3.4859354535788647</v>
      </c>
      <c r="HV43" s="57">
        <f t="shared" si="133"/>
        <v>1.6067398632182022</v>
      </c>
      <c r="HW43" s="57">
        <f t="shared" si="134"/>
        <v>0.73328775865390183</v>
      </c>
      <c r="HX43" s="57">
        <f t="shared" si="135"/>
        <v>0.47709218399237541</v>
      </c>
      <c r="HY43" s="57">
        <f t="shared" si="136"/>
        <v>0.36720959283184501</v>
      </c>
      <c r="HZ43" s="57">
        <f t="shared" si="137"/>
        <v>0.37085545931433356</v>
      </c>
      <c r="IA43" s="57">
        <f t="shared" si="138"/>
        <v>0.37048047088047159</v>
      </c>
      <c r="IB43" s="57">
        <f t="shared" si="139"/>
        <v>0.37045469735292175</v>
      </c>
      <c r="IC43" s="57">
        <f t="shared" si="140"/>
        <v>0.3704682570776528</v>
      </c>
      <c r="ID43" s="61">
        <f t="shared" si="141"/>
        <v>1.4000000000000006</v>
      </c>
      <c r="IE43" s="57">
        <f t="shared" si="142"/>
        <v>11.872841989131254</v>
      </c>
      <c r="IF43" s="57">
        <f t="shared" si="143"/>
        <v>8.82</v>
      </c>
      <c r="IG43" s="57">
        <f t="shared" si="144"/>
        <v>8.82</v>
      </c>
      <c r="IH43" s="57">
        <f t="shared" si="145"/>
        <v>9.0603965754472391</v>
      </c>
      <c r="II43" s="57">
        <f t="shared" si="146"/>
        <v>10.529064292836438</v>
      </c>
      <c r="IJ43" s="57">
        <f t="shared" si="147"/>
        <v>11.514728951506957</v>
      </c>
      <c r="IK43" s="57">
        <f t="shared" si="148"/>
        <v>11.880198534211461</v>
      </c>
      <c r="IL43" s="57">
        <f t="shared" si="149"/>
        <v>11.962796665691185</v>
      </c>
      <c r="IM43" s="57">
        <f t="shared" si="150"/>
        <v>11.980353662122422</v>
      </c>
      <c r="IN43" s="57">
        <f t="shared" si="151"/>
        <v>11.983038775777803</v>
      </c>
      <c r="IO43" s="57">
        <f t="shared" si="152"/>
        <v>11.983332317106179</v>
      </c>
      <c r="IP43" s="57">
        <f t="shared" si="153"/>
        <v>11.233334389579012</v>
      </c>
      <c r="IQ43" s="57">
        <f t="shared" si="154"/>
        <v>11.064794115335445</v>
      </c>
      <c r="IR43" s="57">
        <f t="shared" si="155"/>
        <v>11.504260489959819</v>
      </c>
      <c r="IS43" s="57">
        <f t="shared" si="156"/>
        <v>11.76328301799291</v>
      </c>
      <c r="IT43" s="57">
        <f t="shared" si="157"/>
        <v>11.839893102780117</v>
      </c>
      <c r="IU43" s="57">
        <f t="shared" si="158"/>
        <v>11.872841989131254</v>
      </c>
      <c r="IV43" s="57">
        <f t="shared" si="159"/>
        <v>11.871747873620814</v>
      </c>
      <c r="IW43" s="57">
        <f t="shared" si="160"/>
        <v>11.871860403917561</v>
      </c>
      <c r="IX43" s="57">
        <f t="shared" si="161"/>
        <v>11.871868138320272</v>
      </c>
      <c r="IY43" s="57">
        <f t="shared" si="162"/>
        <v>11.871864069169035</v>
      </c>
      <c r="IZ43" s="61">
        <f t="shared" si="163"/>
        <v>1.4000000000000006</v>
      </c>
      <c r="JA43" s="261" t="e">
        <f t="shared" si="238"/>
        <v>#N/A</v>
      </c>
      <c r="JB43" s="261">
        <f t="shared" si="239"/>
        <v>6</v>
      </c>
      <c r="JC43" s="261">
        <f t="shared" si="240"/>
        <v>6</v>
      </c>
      <c r="JD43" s="261" t="e">
        <f t="shared" si="241"/>
        <v>#N/A</v>
      </c>
      <c r="JE43" s="261" t="e">
        <f t="shared" si="242"/>
        <v>#N/A</v>
      </c>
      <c r="JF43" s="261" t="e">
        <f t="shared" si="243"/>
        <v>#N/A</v>
      </c>
      <c r="JG43" s="261" t="e">
        <f t="shared" si="244"/>
        <v>#N/A</v>
      </c>
      <c r="JH43" s="261" t="e">
        <f t="shared" si="245"/>
        <v>#N/A</v>
      </c>
      <c r="JI43" s="261" t="e">
        <f t="shared" si="246"/>
        <v>#N/A</v>
      </c>
      <c r="JJ43" s="261" t="e">
        <f t="shared" si="247"/>
        <v>#N/A</v>
      </c>
      <c r="JK43" s="261" t="e">
        <f t="shared" si="248"/>
        <v>#N/A</v>
      </c>
      <c r="JL43" s="261">
        <f t="shared" si="249"/>
        <v>6</v>
      </c>
      <c r="JM43" s="261" t="e">
        <f t="shared" si="250"/>
        <v>#N/A</v>
      </c>
      <c r="JN43" s="261" t="e">
        <f t="shared" si="251"/>
        <v>#N/A</v>
      </c>
      <c r="JO43" s="261" t="e">
        <f t="shared" si="252"/>
        <v>#N/A</v>
      </c>
      <c r="JP43" s="261" t="e">
        <f t="shared" si="253"/>
        <v>#N/A</v>
      </c>
      <c r="JQ43" s="261" t="e">
        <f t="shared" si="254"/>
        <v>#N/A</v>
      </c>
      <c r="JR43" s="261" t="e">
        <f t="shared" si="255"/>
        <v>#N/A</v>
      </c>
      <c r="JS43" s="261" t="e">
        <f t="shared" si="256"/>
        <v>#N/A</v>
      </c>
      <c r="JT43" s="261" t="e">
        <f t="shared" si="257"/>
        <v>#N/A</v>
      </c>
      <c r="JU43" s="261" t="e">
        <f t="shared" si="258"/>
        <v>#N/A</v>
      </c>
      <c r="JV43" s="61">
        <f t="shared" si="165"/>
        <v>1.4000000000000006</v>
      </c>
      <c r="JW43" s="46">
        <f>IF(HI43&lt;=$C$42,1,0)</f>
        <v>0</v>
      </c>
      <c r="JX43" s="46">
        <f>IF(HJ43&lt;=$C$42,1,0)</f>
        <v>0</v>
      </c>
      <c r="JY43" s="46">
        <f>IF(HK43&lt;=$C$42,1,0)</f>
        <v>0</v>
      </c>
      <c r="JZ43" s="46">
        <f>IF(HL43&lt;=$C$42,1,0)</f>
        <v>0</v>
      </c>
      <c r="KA43" s="46">
        <f>IF(HM43&lt;=$C$42,1,0)</f>
        <v>0</v>
      </c>
      <c r="KB43" s="46">
        <f>IF(HN43&lt;=$C$42,1,0)</f>
        <v>0</v>
      </c>
      <c r="KC43" s="46">
        <f>IF(HO43&lt;=$C$42,1,0)</f>
        <v>0</v>
      </c>
      <c r="KD43" s="46">
        <f>IF(HP43&lt;=$C$42,1,0)</f>
        <v>1</v>
      </c>
      <c r="KE43" s="46">
        <f>IF(HQ43&lt;=$C$42,1,0)</f>
        <v>1</v>
      </c>
      <c r="KF43" s="46">
        <f>IF(HR43&lt;=$C$42,1,0)</f>
        <v>1</v>
      </c>
      <c r="KG43" s="46">
        <f>IF(HS43&lt;=$C$42,1,0)</f>
        <v>1</v>
      </c>
      <c r="KH43" s="46">
        <f>IF(HT43&lt;=$C$42,1,0)</f>
        <v>0</v>
      </c>
      <c r="KI43" s="46">
        <f>IF(HU43&lt;=$C$42,1,0)</f>
        <v>0</v>
      </c>
      <c r="KJ43" s="46">
        <f>IF(HV43&lt;=$C$42,1,0)</f>
        <v>0</v>
      </c>
      <c r="KK43" s="46">
        <f>IF(HW43&lt;=$C$42,1,0)</f>
        <v>0</v>
      </c>
      <c r="KL43" s="46">
        <f>IF(HX43&lt;=$C$42,1,0)</f>
        <v>0</v>
      </c>
      <c r="KM43" s="46">
        <f>IF(HY43&lt;=$C$42,1,0)</f>
        <v>0</v>
      </c>
      <c r="KN43" s="46">
        <f>IF(HZ43&lt;=$C$42,1,0)</f>
        <v>0</v>
      </c>
      <c r="KO43" s="46">
        <f>IF(IA43&lt;=$C$42,1,0)</f>
        <v>0</v>
      </c>
      <c r="KP43" s="46">
        <f>IF(IB43&lt;=$C$42,1,0)</f>
        <v>0</v>
      </c>
      <c r="KQ43" s="46">
        <f>IF(IC43&lt;=$C$42,1,0)</f>
        <v>0</v>
      </c>
      <c r="KR43" s="61">
        <f t="shared" si="166"/>
        <v>1.4000000000000006</v>
      </c>
      <c r="KS43" s="1">
        <f>IF(OR(KS42=1,AND(OY43=1,LO43&lt;=$C$43)),1,0)</f>
        <v>0</v>
      </c>
      <c r="KT43" s="1">
        <f>IF(OR(KT42=1,AND(OZ43=1,LP43&lt;=$C$43)),1,0)</f>
        <v>0</v>
      </c>
      <c r="KU43" s="1">
        <f>IF(OR(KU42=1,AND(PA43=1,LQ43&lt;=$C$43)),1,0)</f>
        <v>0</v>
      </c>
      <c r="KV43" s="1">
        <f>IF(OR(KV42=1,AND(PB43=1,LR43&lt;=$C$43)),1,0)</f>
        <v>0</v>
      </c>
      <c r="KW43" s="1">
        <f>IF(OR(KW42=1,AND(PC43=1,LS43&lt;=$C$43)),1,0)</f>
        <v>0</v>
      </c>
      <c r="KX43" s="1">
        <f>IF(OR(KX42=1,AND(PD43=1,LT43&lt;=$C$43)),1,0)</f>
        <v>0</v>
      </c>
      <c r="KY43" s="1">
        <f>IF(OR(KY42=1,AND(PE43=1,LU43&lt;=$C$43)),1,0)</f>
        <v>0</v>
      </c>
      <c r="KZ43" s="1">
        <f>IF(OR(KZ42=1,AND(PF43=1,LV43&lt;=$C$43)),1,0)</f>
        <v>0</v>
      </c>
      <c r="LA43" s="1">
        <f>IF(OR(LA42=1,AND(PG43=1,LW43&lt;=$C$43)),1,0)</f>
        <v>0</v>
      </c>
      <c r="LB43" s="1">
        <f>IF(OR(LB42=1,AND(PH43=1,LX43&lt;=$C$43)),1,0)</f>
        <v>0</v>
      </c>
      <c r="LC43" s="1">
        <f>IF(OR(LC42=1,AND(PI43=1,LY43&lt;=$C$43)),1,0)</f>
        <v>0</v>
      </c>
      <c r="LD43" s="1">
        <f>IF(OR(LD42=1,AND(PJ43=1,LZ43&lt;=$C$43)),1,0)</f>
        <v>0</v>
      </c>
      <c r="LE43" s="1">
        <f>IF(OR(LE42=1,AND(PK43=1,MA43&lt;=$C$43)),1,0)</f>
        <v>0</v>
      </c>
      <c r="LF43" s="1">
        <f>IF(OR(LF42=1,AND(PL43=1,MB43&lt;=$C$43)),1,0)</f>
        <v>0</v>
      </c>
      <c r="LG43" s="1">
        <f>IF(OR(LG42=1,AND(PM43=1,MC43&lt;=$C$43)),1,0)</f>
        <v>0</v>
      </c>
      <c r="LH43" s="1">
        <f>IF(OR(LH42=1,AND(PN43=1,MD43&lt;=$C$43)),1,0)</f>
        <v>0</v>
      </c>
      <c r="LI43" s="1">
        <f>IF(OR(LI42=1,AND(PO43=1,ME43&lt;=$C$43)),1,0)</f>
        <v>0</v>
      </c>
      <c r="LJ43" s="1">
        <f>IF(OR(LJ42=1,AND(PP43=1,MF43&lt;=$C$43)),1,0)</f>
        <v>0</v>
      </c>
      <c r="LK43" s="1">
        <f>IF(OR(LK42=1,AND(PQ43=1,MG43&lt;=$C$43)),1,0)</f>
        <v>0</v>
      </c>
      <c r="LL43" s="1">
        <f>IF(OR(LL42=1,AND(PR43=1,MH43&lt;=$C$43)),1,0)</f>
        <v>0</v>
      </c>
      <c r="LM43" s="1">
        <f>IF(OR(LM42=1,AND(PS43=1,MI43&lt;=$C$43)),1,0)</f>
        <v>0</v>
      </c>
      <c r="LN43" s="61">
        <f t="shared" si="167"/>
        <v>1.4000000000000006</v>
      </c>
      <c r="LO43" s="57">
        <f t="shared" si="168"/>
        <v>10.962110206070468</v>
      </c>
      <c r="LP43" s="57">
        <f t="shared" si="169"/>
        <v>7.3695263446046351</v>
      </c>
      <c r="LQ43" s="57">
        <f t="shared" si="170"/>
        <v>10.563385964078716</v>
      </c>
      <c r="LR43" s="57">
        <f t="shared" si="171"/>
        <v>13.000654883704303</v>
      </c>
      <c r="LS43" s="57">
        <f t="shared" si="172"/>
        <v>13.385219137931415</v>
      </c>
      <c r="LT43" s="57">
        <f t="shared" si="173"/>
        <v>12.349879596258742</v>
      </c>
      <c r="LU43" s="57">
        <f t="shared" si="174"/>
        <v>10.90395582863084</v>
      </c>
      <c r="LV43" s="57">
        <f t="shared" si="175"/>
        <v>9.590336154014933</v>
      </c>
      <c r="LW43" s="57">
        <f t="shared" si="176"/>
        <v>8.5272123001054823</v>
      </c>
      <c r="LX43" s="57">
        <f t="shared" si="177"/>
        <v>7.6697848071978205</v>
      </c>
      <c r="LY43" s="57">
        <f t="shared" si="178"/>
        <v>6.9681077167111205</v>
      </c>
      <c r="LZ43" s="57">
        <f t="shared" si="179"/>
        <v>7.6573245025590904</v>
      </c>
      <c r="MA43" s="57">
        <f t="shared" si="180"/>
        <v>9.3780329141810981</v>
      </c>
      <c r="MB43" s="57">
        <f t="shared" si="181"/>
        <v>10.634929310695393</v>
      </c>
      <c r="MC43" s="57">
        <f t="shared" si="182"/>
        <v>10.867101816494769</v>
      </c>
      <c r="MD43" s="57">
        <f t="shared" si="183"/>
        <v>10.933732635979563</v>
      </c>
      <c r="ME43" s="57">
        <f t="shared" si="184"/>
        <v>10.962110206070468</v>
      </c>
      <c r="MF43" s="57">
        <f t="shared" si="185"/>
        <v>10.961170567952443</v>
      </c>
      <c r="MG43" s="57">
        <f t="shared" si="186"/>
        <v>10.961267218654946</v>
      </c>
      <c r="MH43" s="57">
        <f t="shared" si="187"/>
        <v>10.961273861554167</v>
      </c>
      <c r="MI43" s="57">
        <f t="shared" si="188"/>
        <v>10.961270366655629</v>
      </c>
      <c r="MJ43" s="61">
        <f t="shared" si="189"/>
        <v>1.4000000000000006</v>
      </c>
      <c r="MK43" s="57" t="e">
        <f t="shared" si="259"/>
        <v>#N/A</v>
      </c>
      <c r="ML43" s="57" t="e">
        <f t="shared" si="260"/>
        <v>#N/A</v>
      </c>
      <c r="MM43" s="57" t="e">
        <f t="shared" si="261"/>
        <v>#N/A</v>
      </c>
      <c r="MN43" s="57" t="e">
        <f t="shared" si="262"/>
        <v>#N/A</v>
      </c>
      <c r="MO43" s="57" t="e">
        <f t="shared" si="263"/>
        <v>#N/A</v>
      </c>
      <c r="MP43" s="57" t="e">
        <f t="shared" si="264"/>
        <v>#N/A</v>
      </c>
      <c r="MQ43" s="57" t="e">
        <f t="shared" si="265"/>
        <v>#N/A</v>
      </c>
      <c r="MR43" s="57" t="e">
        <f t="shared" si="266"/>
        <v>#N/A</v>
      </c>
      <c r="MS43" s="57" t="e">
        <f t="shared" si="267"/>
        <v>#N/A</v>
      </c>
      <c r="MT43" s="57" t="e">
        <f t="shared" si="268"/>
        <v>#N/A</v>
      </c>
      <c r="MU43" s="57" t="e">
        <f t="shared" si="269"/>
        <v>#N/A</v>
      </c>
      <c r="MV43" s="57" t="e">
        <f t="shared" si="270"/>
        <v>#N/A</v>
      </c>
      <c r="MW43" s="57" t="e">
        <f t="shared" si="271"/>
        <v>#N/A</v>
      </c>
      <c r="MX43" s="57" t="e">
        <f t="shared" si="272"/>
        <v>#N/A</v>
      </c>
      <c r="MY43" s="57" t="e">
        <f t="shared" si="273"/>
        <v>#N/A</v>
      </c>
      <c r="MZ43" s="57" t="e">
        <f t="shared" si="274"/>
        <v>#N/A</v>
      </c>
      <c r="NA43" s="57" t="e">
        <f t="shared" si="275"/>
        <v>#N/A</v>
      </c>
      <c r="NB43" s="57" t="e">
        <f t="shared" si="276"/>
        <v>#N/A</v>
      </c>
      <c r="NC43" s="57" t="e">
        <f t="shared" si="277"/>
        <v>#N/A</v>
      </c>
      <c r="ND43" s="57" t="e">
        <f t="shared" si="278"/>
        <v>#N/A</v>
      </c>
      <c r="NE43" s="57" t="e">
        <f t="shared" si="279"/>
        <v>#N/A</v>
      </c>
      <c r="NF43" s="61">
        <f t="shared" si="211"/>
        <v>1.4000000000000006</v>
      </c>
      <c r="NG43" s="261">
        <f>IF(OY42=0,MIN('Drive Train'!$F$35-FQ42*$C$26*'Drive Train'!$F$38,NG42+$C$41)-$C$7,IF(LO42-1&lt;=0,0,IF($C$39=Motors!$C$29,MAX(MAX(NG$8:NG42)*-1,NG42-$C$41),MAX(0,MAX(NG$8:NG42)*-1,NG42-$C$41))))</f>
        <v>11.872841989131254</v>
      </c>
      <c r="NH43" s="261">
        <f>IF(OZ42=0,MIN('Drive Train'!$F$35-FR42*$C$26*'Drive Train'!$F$38,NH42+$C$41)-$C$7,IF(LP42-1&lt;=0,0,IF($C$39=Motors!$C$29,MAX(MAX(NH$8:NH42)*-1,NH42-$C$41),MAX(0,MAX(NH$8:NH42)*-1,NH42-$C$41))))</f>
        <v>8.82</v>
      </c>
      <c r="NI43" s="261">
        <f>IF(PA42=0,MIN('Drive Train'!$F$35-FS42*$C$26*'Drive Train'!$F$38,NI42+$C$41)-$C$7,IF(LQ42-1&lt;=0,0,IF($C$39=Motors!$C$29,MAX(MAX(NI$8:NI42)*-1,NI42-$C$41),MAX(0,MAX(NI$8:NI42)*-1,NI42-$C$41))))</f>
        <v>8.82</v>
      </c>
      <c r="NJ43" s="261">
        <f>IF(PB42=0,MIN('Drive Train'!$F$35-FT42*$C$26*'Drive Train'!$F$38,NJ42+$C$41)-$C$7,IF(LR42-1&lt;=0,0,IF($C$39=Motors!$C$29,MAX(MAX(NJ$8:NJ42)*-1,NJ42-$C$41),MAX(0,MAX(NJ$8:NJ42)*-1,NJ42-$C$41))))</f>
        <v>9.0603965754472391</v>
      </c>
      <c r="NK43" s="261">
        <f>IF(PC42=0,MIN('Drive Train'!$F$35-FU42*$C$26*'Drive Train'!$F$38,NK42+$C$41)-$C$7,IF(LS42-1&lt;=0,0,IF($C$39=Motors!$C$29,MAX(MAX(NK$8:NK42)*-1,NK42-$C$41),MAX(0,MAX(NK$8:NK42)*-1,NK42-$C$41))))</f>
        <v>10.529064292836438</v>
      </c>
      <c r="NL43" s="261">
        <f>IF(PD42=0,MIN('Drive Train'!$F$35-FV42*$C$26*'Drive Train'!$F$38,NL42+$C$41)-$C$7,IF(LT42-1&lt;=0,0,IF($C$39=Motors!$C$29,MAX(MAX(NL$8:NL42)*-1,NL42-$C$41),MAX(0,MAX(NL$8:NL42)*-1,NL42-$C$41))))</f>
        <v>11.514728951506957</v>
      </c>
      <c r="NM43" s="261">
        <f>IF(PE42=0,MIN('Drive Train'!$F$35-FW42*$C$26*'Drive Train'!$F$38,NM42+$C$41)-$C$7,IF(LU42-1&lt;=0,0,IF($C$39=Motors!$C$29,MAX(MAX(NM$8:NM42)*-1,NM42-$C$41),MAX(0,MAX(NM$8:NM42)*-1,NM42-$C$41))))</f>
        <v>11.880198534211461</v>
      </c>
      <c r="NN43" s="261">
        <f>IF(PF42=0,MIN('Drive Train'!$F$35-FX42*$C$26*'Drive Train'!$F$38,NN42+$C$41)-$C$7,IF(LV42-1&lt;=0,0,IF($C$39=Motors!$C$29,MAX(MAX(NN$8:NN42)*-1,NN42-$C$41),MAX(0,MAX(NN$8:NN42)*-1,NN42-$C$41))))</f>
        <v>11.962796665691185</v>
      </c>
      <c r="NO43" s="261">
        <f>IF(PG42=0,MIN('Drive Train'!$F$35-FY42*$C$26*'Drive Train'!$F$38,NO42+$C$41)-$C$7,IF(LW42-1&lt;=0,0,IF($C$39=Motors!$C$29,MAX(MAX(NO$8:NO42)*-1,NO42-$C$41),MAX(0,MAX(NO$8:NO42)*-1,NO42-$C$41))))</f>
        <v>11.980353662122422</v>
      </c>
      <c r="NP43" s="261">
        <f>IF(PH42=0,MIN('Drive Train'!$F$35-FZ42*$C$26*'Drive Train'!$F$38,NP42+$C$41)-$C$7,IF(LX42-1&lt;=0,0,IF($C$39=Motors!$C$29,MAX(MAX(NP$8:NP42)*-1,NP42-$C$41),MAX(0,MAX(NP$8:NP42)*-1,NP42-$C$41))))</f>
        <v>11.983038775777803</v>
      </c>
      <c r="NQ43" s="261">
        <f>IF(PI42=0,MIN('Drive Train'!$F$35-GA42*$C$26*'Drive Train'!$F$38,NQ42+$C$41)-$C$7,IF(LY42-1&lt;=0,0,IF($C$39=Motors!$C$29,MAX(MAX(NQ$8:NQ42)*-1,NQ42-$C$41),MAX(0,MAX(NQ$8:NQ42)*-1,NQ42-$C$41))))</f>
        <v>11.983332317106179</v>
      </c>
      <c r="NR43" s="261">
        <f>IF(PJ42=0,MIN('Drive Train'!$F$35-GB42*$C$26*'Drive Train'!$F$38,NR42+$C$41)-$C$7,IF(LZ42-1&lt;=0,0,IF($C$39=Motors!$C$29,MAX(MAX(NR$8:NR42)*-1,NR42-$C$41),MAX(0,MAX(NR$8:NR42)*-1,NR42-$C$41))))</f>
        <v>11.233334389579012</v>
      </c>
      <c r="NS43" s="261">
        <f>IF(PK42=0,MIN('Drive Train'!$F$35-GC42*$C$26*'Drive Train'!$F$38,NS42+$C$41)-$C$7,IF(MA42-1&lt;=0,0,IF($C$39=Motors!$C$29,MAX(MAX(NS$8:NS42)*-1,NS42-$C$41),MAX(0,MAX(NS$8:NS42)*-1,NS42-$C$41))))</f>
        <v>11.064794115335445</v>
      </c>
      <c r="NT43" s="261">
        <f>IF(PL42=0,MIN('Drive Train'!$F$35-GD42*$C$26*'Drive Train'!$F$38,NT42+$C$41)-$C$7,IF(MB42-1&lt;=0,0,IF($C$39=Motors!$C$29,MAX(MAX(NT$8:NT42)*-1,NT42-$C$41),MAX(0,MAX(NT$8:NT42)*-1,NT42-$C$41))))</f>
        <v>11.504260489959819</v>
      </c>
      <c r="NU43" s="261">
        <f>IF(PM42=0,MIN('Drive Train'!$F$35-GE42*$C$26*'Drive Train'!$F$38,NU42+$C$41)-$C$7,IF(MC42-1&lt;=0,0,IF($C$39=Motors!$C$29,MAX(MAX(NU$8:NU42)*-1,NU42-$C$41),MAX(0,MAX(NU$8:NU42)*-1,NU42-$C$41))))</f>
        <v>11.76328301799291</v>
      </c>
      <c r="NV43" s="261">
        <f>IF(PN42=0,MIN('Drive Train'!$F$35-GF42*$C$26*'Drive Train'!$F$38,NV42+$C$41)-$C$7,IF(MD42-1&lt;=0,0,IF($C$39=Motors!$C$29,MAX(MAX(NV$8:NV42)*-1,NV42-$C$41),MAX(0,MAX(NV$8:NV42)*-1,NV42-$C$41))))</f>
        <v>11.839893102780117</v>
      </c>
      <c r="NW43" s="261">
        <f>IF(PO42=0,MIN('Drive Train'!$F$35-GG42*$C$26*'Drive Train'!$F$38,NW42+$C$41)-$C$7,IF(ME42-1&lt;=0,0,IF($C$39=Motors!$C$29,MAX(MAX(NW$8:NW42)*-1,NW42-$C$41),MAX(0,MAX(NW$8:NW42)*-1,NW42-$C$41))))</f>
        <v>11.872841989131254</v>
      </c>
      <c r="NX43" s="261">
        <f>IF(PP42=0,MIN('Drive Train'!$F$35-GH42*$C$26*'Drive Train'!$F$38,NX42+$C$41)-$C$7,IF(MF42-1&lt;=0,0,IF($C$39=Motors!$C$29,MAX(MAX(NX$8:NX42)*-1,NX42-$C$41),MAX(0,MAX(NX$8:NX42)*-1,NX42-$C$41))))</f>
        <v>11.871747873620814</v>
      </c>
      <c r="NY43" s="261">
        <f>IF(PQ42=0,MIN('Drive Train'!$F$35-GI42*$C$26*'Drive Train'!$F$38,NY42+$C$41)-$C$7,IF(MG42-1&lt;=0,0,IF($C$39=Motors!$C$29,MAX(MAX(NY$8:NY42)*-1,NY42-$C$41),MAX(0,MAX(NY$8:NY42)*-1,NY42-$C$41))))</f>
        <v>11.871860403917561</v>
      </c>
      <c r="NZ43" s="261">
        <f>IF(PR42=0,MIN('Drive Train'!$F$35-GJ42*$C$26*'Drive Train'!$F$38,NZ42+$C$41)-$C$7,IF(MH42-1&lt;=0,0,IF($C$39=Motors!$C$29,MAX(MAX(NZ$8:NZ42)*-1,NZ42-$C$41),MAX(0,MAX(NZ$8:NZ42)*-1,NZ42-$C$41))))</f>
        <v>11.871868138320272</v>
      </c>
      <c r="OA43" s="261">
        <f>IF(PS42=0,MIN('Drive Train'!$F$35-GK42*$C$26*'Drive Train'!$F$38,OA42+$C$41)-$C$7,IF(MI42-1&lt;=0,0,IF($C$39=Motors!$C$29,MAX(MAX(OA$8:OA42)*-1,OA42-$C$41),MAX(0,MAX(OA$8:OA42)*-1,OA42-$C$41))))</f>
        <v>11.871864069169035</v>
      </c>
      <c r="OB43" s="61">
        <f t="shared" si="212"/>
        <v>1.4000000000000006</v>
      </c>
      <c r="OC43" s="261">
        <f>'Drive Train'!$F$35-FQ43*$C$26*'Drive Train'!$F$38</f>
        <v>12.069973032071351</v>
      </c>
      <c r="OD43" s="261">
        <f>'Drive Train'!$F$35-FR43*$C$26*'Drive Train'!$F$38</f>
        <v>9</v>
      </c>
      <c r="OE43" s="261">
        <f>'Drive Train'!$F$35-FS43*$C$26*'Drive Train'!$F$38</f>
        <v>9</v>
      </c>
      <c r="OF43" s="261">
        <f>'Drive Train'!$F$35-FT43*$C$26*'Drive Train'!$F$38</f>
        <v>9.298290008524658</v>
      </c>
      <c r="OG43" s="261">
        <f>'Drive Train'!$F$35-FU43*$C$26*'Drive Train'!$F$38</f>
        <v>10.805589219417238</v>
      </c>
      <c r="OH43" s="261">
        <f>'Drive Train'!$F$35-FV43*$C$26*'Drive Train'!$F$38</f>
        <v>11.746354764513212</v>
      </c>
      <c r="OI43" s="261">
        <f>'Drive Train'!$F$35-FW43*$C$26*'Drive Train'!$F$38</f>
        <v>12.076389131961351</v>
      </c>
      <c r="OJ43" s="261">
        <f>'Drive Train'!$F$35-FX43*$C$26*'Drive Train'!$F$38</f>
        <v>12.147022054176343</v>
      </c>
      <c r="OK43" s="261">
        <f>'Drive Train'!$F$35-FY43*$C$26*'Drive Train'!$F$38</f>
        <v>12.161126936949435</v>
      </c>
      <c r="OL43" s="261">
        <f>'Drive Train'!$F$35-FZ43*$C$26*'Drive Train'!$F$38</f>
        <v>12.163137957217293</v>
      </c>
      <c r="OM43" s="261">
        <f>'Drive Train'!$F$35-GA43*$C$26*'Drive Train'!$F$38</f>
        <v>12.163340917067474</v>
      </c>
      <c r="ON43" s="261">
        <f>'Drive Train'!$F$35-GB43*$C$26*'Drive Train'!$F$38</f>
        <v>11.439526757970874</v>
      </c>
      <c r="OO43" s="261">
        <f>'Drive Train'!$F$35-GC43*$C$26*'Drive Train'!$F$38</f>
        <v>11.27687227694361</v>
      </c>
      <c r="OP43" s="261">
        <f>'Drive Train'!$F$35-GD43*$C$26*'Drive Train'!$F$38</f>
        <v>11.754756999197067</v>
      </c>
      <c r="OQ43" s="261">
        <f>'Drive Train'!$F$35-GE43*$C$26*'Drive Train'!$F$38</f>
        <v>11.976878325222154</v>
      </c>
      <c r="OR43" s="261">
        <f>'Drive Train'!$F$35-GF43*$C$26*'Drive Train'!$F$38</f>
        <v>12.04202958018875</v>
      </c>
      <c r="OS43" s="261">
        <f>'Drive Train'!$F$35-GG43*$C$26*'Drive Train'!$F$38</f>
        <v>12.069973032071351</v>
      </c>
      <c r="OT43" s="261">
        <f>'Drive Train'!$F$35-GH43*$C$26*'Drive Train'!$F$38</f>
        <v>12.069045877973984</v>
      </c>
      <c r="OU43" s="261">
        <f>'Drive Train'!$F$35-GI43*$C$26*'Drive Train'!$F$38</f>
        <v>12.069141238587049</v>
      </c>
      <c r="OV43" s="261">
        <f>'Drive Train'!$F$35-GJ43*$C$26*'Drive Train'!$F$38</f>
        <v>12.06914779286757</v>
      </c>
      <c r="OW43" s="261">
        <f>'Drive Train'!$F$35-GK43*$C$26*'Drive Train'!$F$38</f>
        <v>12.069144344591447</v>
      </c>
      <c r="OX43" s="61">
        <f t="shared" si="213"/>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8">
        <f t="shared" si="214"/>
        <v>1.4000000000000006</v>
      </c>
      <c r="PU43" s="57">
        <f t="shared" si="215"/>
        <v>11.424112639913179</v>
      </c>
      <c r="PV43" s="57">
        <f t="shared" si="216"/>
        <v>5.3879661866612709</v>
      </c>
      <c r="PW43" s="57">
        <f t="shared" si="217"/>
        <v>7.8685604360660211</v>
      </c>
      <c r="PX43" s="57">
        <f t="shared" si="218"/>
        <v>9.9924600548285873</v>
      </c>
      <c r="PY43" s="57">
        <f t="shared" si="219"/>
        <v>11.336235126434296</v>
      </c>
      <c r="PZ43" s="57">
        <f t="shared" si="220"/>
        <v>11.701682828804017</v>
      </c>
      <c r="QA43" s="57">
        <f t="shared" si="221"/>
        <v>11.404107982178415</v>
      </c>
      <c r="QB43" s="57">
        <f t="shared" si="222"/>
        <v>10.507390222142353</v>
      </c>
      <c r="QC43" s="57">
        <f t="shared" si="223"/>
        <v>9.7008722695266201</v>
      </c>
      <c r="QD43" s="57">
        <f t="shared" si="224"/>
        <v>8.9762462009988617</v>
      </c>
      <c r="QE43" s="57">
        <f t="shared" si="225"/>
        <v>8.3369445667377544</v>
      </c>
      <c r="QF43" s="57">
        <f t="shared" si="226"/>
        <v>6.5388105602330038</v>
      </c>
      <c r="QG43" s="57">
        <f t="shared" si="227"/>
        <v>8.0081731723615004</v>
      </c>
      <c r="QH43" s="57">
        <f t="shared" si="228"/>
        <v>9.4048016232101315</v>
      </c>
      <c r="QI43" s="57">
        <f t="shared" si="229"/>
        <v>10.370430822443634</v>
      </c>
      <c r="QJ43" s="57">
        <f t="shared" si="230"/>
        <v>10.997655191029668</v>
      </c>
      <c r="QK43" s="57">
        <f t="shared" si="231"/>
        <v>11.424112639913179</v>
      </c>
      <c r="QL43" s="57">
        <f t="shared" si="232"/>
        <v>11.392480365300099</v>
      </c>
      <c r="QM43" s="57">
        <f t="shared" si="233"/>
        <v>11.393563946779006</v>
      </c>
      <c r="QN43" s="57">
        <f t="shared" si="234"/>
        <v>11.39363843104309</v>
      </c>
      <c r="QO43" s="57">
        <f t="shared" si="235"/>
        <v>11.393599243956809</v>
      </c>
      <c r="QP43" s="61">
        <f t="shared" si="236"/>
        <v>1.4000000000000006</v>
      </c>
      <c r="QQ43" s="57">
        <f>MIN(FQ43,$C$16)*$C$17*1000/60/60/$C$25</f>
        <v>6.8254588367157212E-2</v>
      </c>
      <c r="QR43" s="57">
        <f>MIN(FR43,$C$16)*$C$17*1000/60/60/$C$25</f>
        <v>0.70317162838191627</v>
      </c>
      <c r="QS43" s="57">
        <f>MIN(FS43,$C$16)*$C$17*1000/60/60/$C$25</f>
        <v>0.70317162838191627</v>
      </c>
      <c r="QT43" s="57">
        <f>MIN(FT43,$C$16)*$C$17*1000/60/60/$C$25</f>
        <v>0.64148072513946353</v>
      </c>
      <c r="QU43" s="57">
        <f>MIN(FU43,$C$16)*$C$17*1000/60/60/$C$25</f>
        <v>0.32974836026237148</v>
      </c>
      <c r="QV43" s="57">
        <f>MIN(FV43,$C$16)*$C$17*1000/60/60/$C$25</f>
        <v>0.13518376018274278</v>
      </c>
      <c r="QW43" s="57">
        <f>MIN(FW43,$C$16)*$C$17*1000/60/60/$C$25</f>
        <v>6.6927641482594807E-2</v>
      </c>
      <c r="QX43" s="57">
        <f>MIN(FX43,$C$16)*$C$17*1000/60/60/$C$25</f>
        <v>5.2319680620451031E-2</v>
      </c>
      <c r="QY43" s="57">
        <f>MIN(FY43,$C$16)*$C$17*1000/60/60/$C$25</f>
        <v>4.9402576682894953E-2</v>
      </c>
      <c r="QZ43" s="57">
        <f>MIN(FZ43,$C$16)*$C$17*1000/60/60/$C$25</f>
        <v>4.8986667154524606E-2</v>
      </c>
      <c r="RA43" s="57">
        <f>MIN(GA43,$C$16)*$C$17*1000/60/60/$C$25</f>
        <v>4.8944691975598698E-2</v>
      </c>
      <c r="RB43" s="57">
        <f>MIN(GB43,$C$16)*$C$17*1000/60/60/$C$25</f>
        <v>0.1986404510631995</v>
      </c>
      <c r="RC43" s="57">
        <f>MIN(GC43,$C$16)*$C$17*1000/60/60/$C$25</f>
        <v>0.23227986761836328</v>
      </c>
      <c r="RD43" s="57">
        <f>MIN(GD43,$C$16)*$C$17*1000/60/60/$C$25</f>
        <v>0.13344605046371544</v>
      </c>
      <c r="RE43" s="57">
        <f>MIN(GE43,$C$16)*$C$17*1000/60/60/$C$25</f>
        <v>8.7507987369770932E-2</v>
      </c>
      <c r="RF43" s="57">
        <f>MIN(GF43,$C$16)*$C$17*1000/60/60/$C$25</f>
        <v>7.4033718532716244E-2</v>
      </c>
      <c r="RG43" s="57">
        <f>MIN(GG43,$C$16)*$C$17*1000/60/60/$C$25</f>
        <v>6.8254588367157212E-2</v>
      </c>
      <c r="RH43" s="57">
        <f>MIN(GH43,$C$16)*$C$17*1000/60/60/$C$25</f>
        <v>6.8446337913159183E-2</v>
      </c>
      <c r="RI43" s="57">
        <f>MIN(GI43,$C$16)*$C$17*1000/60/60/$C$25</f>
        <v>6.842661589034392E-2</v>
      </c>
      <c r="RJ43" s="57">
        <f>MIN(GJ43,$C$16)*$C$17*1000/60/60/$C$25</f>
        <v>6.842526036560645E-2</v>
      </c>
      <c r="RK43" s="57">
        <f>MIN(GK43,$C$16)*$C$17*1000/60/60/$C$25</f>
        <v>6.8425973521470382E-2</v>
      </c>
      <c r="RL43" s="148">
        <f t="shared" si="237"/>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13"/>
        <v>1.4400000000000006</v>
      </c>
      <c r="S44" s="2">
        <f>NG44/'Drive Train'!$F$35</f>
        <v>0.95886879290897986</v>
      </c>
      <c r="T44" s="2">
        <f>NH44/'Drive Train'!$F$35</f>
        <v>0.71129032258064517</v>
      </c>
      <c r="U44" s="2">
        <f>NI44/'Drive Train'!$F$35</f>
        <v>0.71129032258064517</v>
      </c>
      <c r="V44" s="2">
        <f>NJ44/'Drive Train'!$F$35</f>
        <v>0.73534596842940791</v>
      </c>
      <c r="W44" s="2">
        <f>NK44/'Drive Train'!$F$35</f>
        <v>0.85690235640461598</v>
      </c>
      <c r="X44" s="2">
        <f>NL44/'Drive Train'!$F$35</f>
        <v>0.93277054552525906</v>
      </c>
      <c r="Y44" s="2">
        <f>NM44/'Drive Train'!$F$35</f>
        <v>0.95938622031946375</v>
      </c>
      <c r="Z44" s="2">
        <f>NN44/'Drive Train'!$F$35</f>
        <v>0.96508242372389863</v>
      </c>
      <c r="AA44" s="2">
        <f>NO44/'Drive Train'!$F$35</f>
        <v>0.96621991427011567</v>
      </c>
      <c r="AB44" s="2">
        <f>NP44/'Drive Train'!$F$35</f>
        <v>0.96638209332397518</v>
      </c>
      <c r="AC44" s="2">
        <f>NQ44/'Drive Train'!$F$35</f>
        <v>0.96639846105382854</v>
      </c>
      <c r="AD44" s="2">
        <f>NR44/'Drive Train'!$F$35</f>
        <v>0.90802635144926402</v>
      </c>
      <c r="AE44" s="2">
        <f>NS44/'Drive Train'!$F$35</f>
        <v>0.89490905459222658</v>
      </c>
      <c r="AF44" s="2">
        <f>NT44/'Drive Train'!$F$35</f>
        <v>0.93344814509653762</v>
      </c>
      <c r="AG44" s="2">
        <f>NU44/'Drive Train'!$F$35</f>
        <v>0.9513611552598511</v>
      </c>
      <c r="AH44" s="2">
        <f>NV44/'Drive Train'!$F$35</f>
        <v>0.9566152887248992</v>
      </c>
      <c r="AI44" s="2">
        <f>NW44/'Drive Train'!$F$35</f>
        <v>0.95886879290897986</v>
      </c>
      <c r="AJ44" s="2">
        <f>NX44/'Drive Train'!$F$35</f>
        <v>0.95879402241725675</v>
      </c>
      <c r="AK44" s="2">
        <f>NY44/'Drive Train'!$F$35</f>
        <v>0.95880171278927817</v>
      </c>
      <c r="AL44" s="2">
        <f>NZ44/'Drive Train'!$F$35</f>
        <v>0.95880224136028791</v>
      </c>
      <c r="AM44" s="2">
        <f>OA44/'Drive Train'!$F$35</f>
        <v>0.95880196327350375</v>
      </c>
      <c r="AN44" s="61">
        <f t="shared" si="114"/>
        <v>1.4400000000000006</v>
      </c>
      <c r="AO44" s="46">
        <f>LO44*12*60/(PI() * 'Drive Train'!$F$15)/S$6*ABS(S44)</f>
        <v>4307.5415638477916</v>
      </c>
      <c r="AP44" s="46">
        <f>LP44*12*60/(PI() * 'Drive Train'!$F$15)/T$6*ABS(T44)</f>
        <v>617.50755077396207</v>
      </c>
      <c r="AQ44" s="46">
        <f>LQ44*12*60/(PI() * 'Drive Train'!$F$15)/U$6*ABS(U44)</f>
        <v>1341.7965592317455</v>
      </c>
      <c r="AR44" s="46">
        <f>LR44*12*60/(PI() * 'Drive Train'!$F$15)/V$6*ABS(V44)</f>
        <v>2278.114964161407</v>
      </c>
      <c r="AS44" s="46">
        <f>LS44*12*60/(PI() * 'Drive Train'!$F$15)/W$6*ABS(W44)</f>
        <v>3397.23056799602</v>
      </c>
      <c r="AT44" s="46">
        <f>LT44*12*60/(PI() * 'Drive Train'!$F$15)/X$6*ABS(X44)</f>
        <v>4076.4802320768813</v>
      </c>
      <c r="AU44" s="46">
        <f>LU44*12*60/(PI() * 'Drive Train'!$F$15)/Y$6*ABS(Y44)</f>
        <v>4312.0706735217555</v>
      </c>
      <c r="AV44" s="46">
        <f>LV44*12*60/(PI() * 'Drive Train'!$F$15)/Z$6*ABS(Z44)</f>
        <v>4361.5813867422548</v>
      </c>
      <c r="AW44" s="46">
        <f>LW44*12*60/(PI() * 'Drive Train'!$F$15)/AA$6*ABS(AA44)</f>
        <v>4371.2442960526687</v>
      </c>
      <c r="AX44" s="46">
        <f>LX44*12*60/(PI() * 'Drive Train'!$F$15)/AB$6*ABS(AB44)</f>
        <v>4372.5875081010909</v>
      </c>
      <c r="AY44" s="46">
        <f>LY44*12*60/(PI() * 'Drive Train'!$F$15)/AC$6*ABS(AC44)</f>
        <v>4372.7193697053517</v>
      </c>
      <c r="AZ44" s="46">
        <f>LZ44*12*60/(PI() * 'Drive Train'!$F$15)/AD$6*ABS(AD44)</f>
        <v>2887.8849005411671</v>
      </c>
      <c r="BA44" s="46">
        <f>MA44*12*60/(PI() * 'Drive Train'!$F$15)/AE$6*ABS(AE44)</f>
        <v>3485.7403256137409</v>
      </c>
      <c r="BB44" s="46">
        <f>MB44*12*60/(PI() * 'Drive Train'!$F$15)/AF$6*ABS(AF44)</f>
        <v>4087.2956699751553</v>
      </c>
      <c r="BC44" s="46">
        <f>MC44*12*60/(PI() * 'Drive Train'!$F$15)/AG$6*ABS(AG44)</f>
        <v>4242.5246804905701</v>
      </c>
      <c r="BD44" s="46">
        <f>MD44*12*60/(PI() * 'Drive Train'!$F$15)/AH$6*ABS(AH44)</f>
        <v>4288.0290505684297</v>
      </c>
      <c r="BE44" s="46">
        <f>ME44*12*60/(PI() * 'Drive Train'!$F$15)/AI$6*ABS(AI44)</f>
        <v>4307.5415638477916</v>
      </c>
      <c r="BF44" s="46">
        <f>MF44*12*60/(PI() * 'Drive Train'!$F$15)/AJ$6*ABS(AJ44)</f>
        <v>4306.8941892140792</v>
      </c>
      <c r="BG44" s="46">
        <f>MG44*12*60/(PI() * 'Drive Train'!$F$15)/AK$6*ABS(AK44)</f>
        <v>4306.9607738005543</v>
      </c>
      <c r="BH44" s="46">
        <f>MH44*12*60/(PI() * 'Drive Train'!$F$15)/AL$6*ABS(AL44)</f>
        <v>4306.9653502596548</v>
      </c>
      <c r="BI44" s="46">
        <f>MI44*12*60/(PI() * 'Drive Train'!$F$15)/AM$6*ABS(AM44)</f>
        <v>4306.9629425362627</v>
      </c>
      <c r="BJ44" s="61">
        <f t="shared" si="280"/>
        <v>1.4400000000000006</v>
      </c>
      <c r="BK44" s="2">
        <f>IF(OR(KS43=1,AND($C$39=Motors!$C$31,OY43=1)),0,IF(NG44=0,-(CG43+$C$15)/($C$14-$C$15)*$C$12,($C$11*S44-AO44)/($C$11*S44)*$C$12*S44))</f>
        <v>0.42601477580324387</v>
      </c>
      <c r="BL44" s="2">
        <f>IF(OR(KT43=1,AND($C$39=Motors!$C$31,OZ43=1)),0,IF(NH44=0,-(CH43+$C$15)/($C$14-$C$15)*$C$12,($C$11*T44-AP44)/($C$11*T44)*$C$12*T44))</f>
        <v>1.444005743987427</v>
      </c>
      <c r="BM44" s="2">
        <f>IF(OR(KU43=1,AND($C$39=Motors!$C$31,PA43=1)),0,IF(NI44=0,-(CI43+$C$15)/($C$14-$C$15)*$C$12,($C$11*U44-AQ44)/($C$11*U44)*$C$12*U44))</f>
        <v>1.1270772484872287</v>
      </c>
      <c r="BN44" s="2">
        <f>IF(OR(KV43=1,AND($C$39=Motors!$C$31,PB43=1)),0,IF(NJ44=0,-(CJ43+$C$15)/($C$14-$C$15)*$C$12,($C$11*V44-AR44)/($C$11*V44)*$C$12*V44))</f>
        <v>0.77534476007616504</v>
      </c>
      <c r="BO44" s="2">
        <f>IF(OR(KW43=1,AND($C$39=Motors!$C$31,PC43=1)),0,IF(NK44=0,-(CK43+$C$15)/($C$14-$C$15)*$C$12,($C$11*W44-AS44)/($C$11*W44)*$C$12*W44))</f>
        <v>0.57860214812284916</v>
      </c>
      <c r="BP44" s="2">
        <f>IF(OR(KX43=1,AND($C$39=Motors!$C$31,PD43=1)),0,IF(NL44=0,-(CL43+$C$15)/($C$14-$C$15)*$C$12,($C$11*X44-AT44)/($C$11*X44)*$C$12*X44))</f>
        <v>0.46422393852415061</v>
      </c>
      <c r="BQ44" s="2">
        <f>IF(OR(KY43=1,AND($C$39=Motors!$C$31,PE43=1)),0,IF(NM44=0,-(CM43+$C$15)/($C$14-$C$15)*$C$12,($C$11*Y44-AU44)/($C$11*Y44)*$C$12*Y44))</f>
        <v>0.42527996487523412</v>
      </c>
      <c r="BR44" s="2">
        <f>IF(OR(KZ43=1,AND($C$39=Motors!$C$31,PF43=1)),0,IF(NN44=0,-(CN43+$C$15)/($C$14-$C$15)*$C$12,($C$11*Z44-AV44)/($C$11*Z44)*$C$12*Z44))</f>
        <v>0.41734331973499639</v>
      </c>
      <c r="BS44" s="2">
        <f>IF(OR(LA43=1,AND($C$39=Motors!$C$31,PG43=1)),0,IF(NO44=0,-(CO43+$C$15)/($C$14-$C$15)*$C$12,($C$11*AA44-AW44)/($C$11*AA44)*$C$12*AA44))</f>
        <v>0.41585645465946552</v>
      </c>
      <c r="BT44" s="2">
        <f>IF(OR(LB43=1,AND($C$39=Motors!$C$31,PH43=1)),0,IF(NP44=0,-(CP43+$C$15)/($C$14-$C$15)*$C$12,($C$11*AB44-AX44)/($C$11*AB44)*$C$12*AB44))</f>
        <v>0.41565955437208368</v>
      </c>
      <c r="BU44" s="2">
        <f>IF(OR(LC43=1,AND($C$39=Motors!$C$31,PI43=1)),0,IF(NQ44=0,-(CQ43+$C$15)/($C$14-$C$15)*$C$12,($C$11*AC44-AY44)/($C$11*AC44)*$C$12*AC44))</f>
        <v>0.41564130167233643</v>
      </c>
      <c r="BV44" s="2">
        <f>IF(OR(LD43=1,AND($C$39=Motors!$C$31,PJ43=1)),0,IF(NR44=0,-(CR43+$C$15)/($C$14-$C$15)*$C$12,($C$11*AD44-AZ44)/($C$11*AD44)*$C$12*AD44))</f>
        <v>0.92468631211814933</v>
      </c>
      <c r="BW44" s="2">
        <f>IF(OR(LE43=1,AND($C$39=Motors!$C$31,PK43=1)),0,IF(NS44=0,-(CS43+$C$15)/($C$14-$C$15)*$C$12,($C$11*AE44-BA44)/($C$11*AE44)*$C$12*AE44))</f>
        <v>0.63146891064386579</v>
      </c>
      <c r="BX44" s="2">
        <f>IF(OR(LF43=1,AND($C$39=Motors!$C$31,PL43=1)),0,IF(NT44=0,-(CT43+$C$15)/($C$14-$C$15)*$C$12,($C$11*AF44-BB44)/($C$11*AF44)*$C$12*AF44))</f>
        <v>0.46112442211015842</v>
      </c>
      <c r="BY44" s="2">
        <f>IF(OR(LG43=1,AND($C$39=Motors!$C$31,PM43=1)),0,IF(NU44=0,-(CU43+$C$15)/($C$14-$C$15)*$C$12,($C$11*AG44-BC44)/($C$11*AG44)*$C$12*AG44))</f>
        <v>0.43637092826951607</v>
      </c>
      <c r="BZ44" s="2">
        <f>IF(OR(LH43=1,AND($C$39=Motors!$C$31,PN43=1)),0,IF(NV44=0,-(CV43+$C$15)/($C$14-$C$15)*$C$12,($C$11*AH44-BD44)/($C$11*AH44)*$C$12*AH44))</f>
        <v>0.42912195763420052</v>
      </c>
      <c r="CA44" s="2">
        <f>IF(OR(LI43=1,AND($C$39=Motors!$C$31,PO43=1)),0,IF(NW44=0,-(CW43+$C$15)/($C$14-$C$15)*$C$12,($C$11*AI44-BE44)/($C$11*AI44)*$C$12*AI44))</f>
        <v>0.42601477580324387</v>
      </c>
      <c r="CB44" s="2">
        <f>IF(OR(LJ43=1,AND($C$39=Motors!$C$31,PP43=1)),0,IF(NX44=0,-(CX43+$C$15)/($C$14-$C$15)*$C$12,($C$11*AJ44-BF44)/($C$11*AJ44)*$C$12*AJ44))</f>
        <v>0.42611785184694145</v>
      </c>
      <c r="CC44" s="2">
        <f>IF(OR(LK43=1,AND($C$39=Motors!$C$31,PQ43=1)),0,IF(NY44=0,-(CY43+$C$15)/($C$14-$C$15)*$C$12,($C$11*AK44-BG44)/($C$11*AK44)*$C$12*AK44))</f>
        <v>0.42610725010152806</v>
      </c>
      <c r="CD44" s="2">
        <f>IF(OR(LL43=1,AND($C$39=Motors!$C$31,PR43=1)),0,IF(NZ44=0,-(CZ43+$C$15)/($C$14-$C$15)*$C$12,($C$11*AL44-BH44)/($C$11*AL44)*$C$12*AL44))</f>
        <v>0.42610652142789729</v>
      </c>
      <c r="CE44" s="2">
        <f>IF(OR(LM43=1,AND($C$39=Motors!$C$31,PS43=1)),0,IF(OA44=0,-(DA43+$C$15)/($C$14-$C$15)*$C$12,($C$11*AM44-BI44)/($C$11*AM44)*$C$12*AM44))</f>
        <v>0.42610690479077346</v>
      </c>
      <c r="CF44" s="61">
        <f t="shared" si="281"/>
        <v>1.4400000000000006</v>
      </c>
      <c r="CG44" s="57">
        <f>IF(AND(KS43=1,OY43=1),0,ABS(BK44/$C$12*($C$14-$C$15)+$C$15) *'Drive Train'!$AA$48 + CG43*(1-'Drive Train'!$AA$48))</f>
        <v>25.844833398634044</v>
      </c>
      <c r="CH44" s="57">
        <f>IF(AND(KT43=1,OZ43=1),0,ABS(BL44/$C$12*($C$14-$C$15)+$C$15) *'Drive Train'!$AA$48 + CH43*(1-'Drive Train'!$AA$48))</f>
        <v>81.032686361439531</v>
      </c>
      <c r="CI44" s="57">
        <f>IF(AND(KU43=1,PA43=1),0,ABS(BM44/$C$12*($C$14-$C$15)+$C$15) *'Drive Train'!$AA$48 + CI43*(1-'Drive Train'!$AA$48))</f>
        <v>63.851194819735049</v>
      </c>
      <c r="CJ44" s="57">
        <f>IF(AND(KV43=1,PB43=1),0,ABS(BN44/$C$12*($C$14-$C$15)+$C$15) *'Drive Train'!$AA$48 + CJ43*(1-'Drive Train'!$AA$48))</f>
        <v>44.782891210621486</v>
      </c>
      <c r="CK44" s="57">
        <f>IF(AND(KW43=1,PC43=1),0,ABS(BO44/$C$12*($C$14-$C$15)+$C$15) *'Drive Train'!$AA$48 + CK43*(1-'Drive Train'!$AA$48))</f>
        <v>34.116978958604911</v>
      </c>
      <c r="CL44" s="57">
        <f>IF(AND(KX43=1,PD43=1),0,ABS(BP44/$C$12*($C$14-$C$15)+$C$15) *'Drive Train'!$AA$48 + CL43*(1-'Drive Train'!$AA$48))</f>
        <v>27.916248293242216</v>
      </c>
      <c r="CM44" s="57">
        <f>IF(AND(KY43=1,PE43=1),0,ABS(BQ44/$C$12*($C$14-$C$15)+$C$15) *'Drive Train'!$AA$48 + CM43*(1-'Drive Train'!$AA$48))</f>
        <v>25.804997448495119</v>
      </c>
      <c r="CN44" s="57">
        <f>IF(AND(KZ43=1,PF43=1),0,ABS(BR44/$C$12*($C$14-$C$15)+$C$15) *'Drive Train'!$AA$48 + CN43*(1-'Drive Train'!$AA$48))</f>
        <v>25.374731936612736</v>
      </c>
      <c r="CO44" s="57">
        <f>IF(AND(LA43=1,PG43=1),0,ABS(BS44/$C$12*($C$14-$C$15)+$C$15) *'Drive Train'!$AA$48 + CO43*(1-'Drive Train'!$AA$48))</f>
        <v>25.294125237999001</v>
      </c>
      <c r="CP44" s="57">
        <f>IF(AND(LB43=1,PH43=1),0,ABS(BT44/$C$12*($C$14-$C$15)+$C$15) *'Drive Train'!$AA$48 + CP43*(1-'Drive Train'!$AA$48))</f>
        <v>25.28345077776509</v>
      </c>
      <c r="CQ44" s="57">
        <f>IF(AND(LC43=1,PI43=1),0,ABS(BU44/$C$12*($C$14-$C$15)+$C$15) *'Drive Train'!$AA$48 + CQ43*(1-'Drive Train'!$AA$48))</f>
        <v>25.28246125296447</v>
      </c>
      <c r="CR44" s="57">
        <f>IF(AND(LD43=1,PJ43=1),0,ABS(BV44/$C$12*($C$14-$C$15)+$C$15) *'Drive Train'!$AA$48 + CR43*(1-'Drive Train'!$AA$48))</f>
        <v>52.879072682674597</v>
      </c>
      <c r="CS44" s="57">
        <f>IF(AND(LE43=1,PK43=1),0,ABS(BW44/$C$12*($C$14-$C$15)+$C$15) *'Drive Train'!$AA$48 + CS43*(1-'Drive Train'!$AA$48))</f>
        <v>36.983019235792852</v>
      </c>
      <c r="CT44" s="57">
        <f>IF(AND(LF43=1,PL43=1),0,ABS(BX44/$C$12*($C$14-$C$15)+$C$15) *'Drive Train'!$AA$48 + CT43*(1-'Drive Train'!$AA$48))</f>
        <v>27.748215706060897</v>
      </c>
      <c r="CU44" s="57">
        <f>IF(AND(LG43=1,PM43=1),0,ABS(BY44/$C$12*($C$14-$C$15)+$C$15) *'Drive Train'!$AA$48 + CU43*(1-'Drive Train'!$AA$48))</f>
        <v>26.406266493260105</v>
      </c>
      <c r="CV44" s="57">
        <f>IF(AND(LH43=1,PN43=1),0,ABS(BZ44/$C$12*($C$14-$C$15)+$C$15) *'Drive Train'!$AA$48 + CV43*(1-'Drive Train'!$AA$48))</f>
        <v>26.013281547365075</v>
      </c>
      <c r="CW44" s="57">
        <f>IF(AND(LI43=1,PO43=1),0,ABS(CA44/$C$12*($C$14-$C$15)+$C$15) *'Drive Train'!$AA$48 + CW43*(1-'Drive Train'!$AA$48))</f>
        <v>25.844833398634044</v>
      </c>
      <c r="CX44" s="57">
        <f>IF(AND(LJ43=1,PP43=1),0,ABS(CB44/$C$12*($C$14-$C$15)+$C$15) *'Drive Train'!$AA$48 + CX43*(1-'Drive Train'!$AA$48))</f>
        <v>25.850421410435089</v>
      </c>
      <c r="CY44" s="57">
        <f>IF(AND(LK43=1,PQ43=1),0,ABS(CC44/$C$12*($C$14-$C$15)+$C$15) *'Drive Train'!$AA$48 + CY43*(1-'Drive Train'!$AA$48))</f>
        <v>25.849846663128574</v>
      </c>
      <c r="CZ44" s="57">
        <f>IF(AND(LL43=1,PR43=1),0,ABS(CD44/$C$12*($C$14-$C$15)+$C$15) *'Drive Train'!$AA$48 + CZ43*(1-'Drive Train'!$AA$48))</f>
        <v>25.849807159896766</v>
      </c>
      <c r="DA44" s="57">
        <f>IF(AND(LM43=1,PS43=1),0,ABS(CE44/$C$12*($C$14-$C$15)+$C$15) *'Drive Train'!$AA$48 + DA43*(1-'Drive Train'!$AA$48))</f>
        <v>25.849827942963316</v>
      </c>
      <c r="DB44" s="61">
        <f t="shared" si="115"/>
        <v>1.4400000000000006</v>
      </c>
      <c r="DC44" s="57">
        <f t="shared" si="282"/>
        <v>25.844833398634044</v>
      </c>
      <c r="DD44" s="57">
        <f t="shared" si="283"/>
        <v>50</v>
      </c>
      <c r="DE44" s="57">
        <f t="shared" si="284"/>
        <v>50</v>
      </c>
      <c r="DF44" s="57">
        <f t="shared" si="285"/>
        <v>44.782891210621486</v>
      </c>
      <c r="DG44" s="57">
        <f t="shared" si="286"/>
        <v>34.116978958604911</v>
      </c>
      <c r="DH44" s="57">
        <f t="shared" si="287"/>
        <v>27.916248293242216</v>
      </c>
      <c r="DI44" s="57">
        <f t="shared" si="288"/>
        <v>25.804997448495119</v>
      </c>
      <c r="DJ44" s="57">
        <f t="shared" si="289"/>
        <v>25.374731936612736</v>
      </c>
      <c r="DK44" s="57">
        <f t="shared" si="290"/>
        <v>25.294125237999001</v>
      </c>
      <c r="DL44" s="57">
        <f t="shared" si="291"/>
        <v>25.28345077776509</v>
      </c>
      <c r="DM44" s="57">
        <f t="shared" si="292"/>
        <v>25.28246125296447</v>
      </c>
      <c r="DN44" s="57">
        <f t="shared" si="293"/>
        <v>25</v>
      </c>
      <c r="DO44" s="57">
        <f t="shared" si="294"/>
        <v>30</v>
      </c>
      <c r="DP44" s="57">
        <f t="shared" si="295"/>
        <v>27.748215706060897</v>
      </c>
      <c r="DQ44" s="57">
        <f t="shared" si="296"/>
        <v>26.406266493260105</v>
      </c>
      <c r="DR44" s="57">
        <f t="shared" si="297"/>
        <v>26.013281547365075</v>
      </c>
      <c r="DS44" s="57">
        <f t="shared" si="298"/>
        <v>25.844833398634044</v>
      </c>
      <c r="DT44" s="57">
        <f t="shared" si="299"/>
        <v>25.850421410435089</v>
      </c>
      <c r="DU44" s="57">
        <f t="shared" si="300"/>
        <v>25.849846663128574</v>
      </c>
      <c r="DV44" s="57">
        <f t="shared" si="301"/>
        <v>25.849807159896766</v>
      </c>
      <c r="DW44" s="57">
        <f t="shared" si="302"/>
        <v>25.849827942963316</v>
      </c>
      <c r="DX44" s="61">
        <f t="shared" si="116"/>
        <v>1.4400000000000006</v>
      </c>
      <c r="DY44" s="2">
        <f>IF(OY44=0,($C$23/0.4536*IF(ISNA(MK43),'Drive Train'!$F$16,'Drive Train'!$F$17)*4.448*$C$24/$C$26*$C$25*S$6)*SIGN(BK44),BK44)</f>
        <v>0.89350858180984372</v>
      </c>
      <c r="DZ44" s="2">
        <f>IF(OZ44=0,($C$23/0.4536*IF(ISNA(ML43),'Drive Train'!$F$16,'Drive Train'!$F$17)*4.448*$C$24/$C$26*$C$25*T$6)*SIGN(BL44),BL44)</f>
        <v>3.1911020778922987</v>
      </c>
      <c r="EA44" s="2">
        <f>IF(PA44=0,($C$23/0.4536*IF(ISNA(MM43),'Drive Train'!$F$16,'Drive Train'!$F$17)*4.448*$C$24/$C$26*$C$25*U$6)*SIGN(BM44),BM44)</f>
        <v>2.1014574659290748</v>
      </c>
      <c r="EB44" s="2">
        <f>IF(PB44=0,($C$23/0.4536*IF(ISNA(MN43),'Drive Train'!$F$16,'Drive Train'!$F$17)*4.448*$C$24/$C$26*$C$25*V$6)*SIGN(BN44),BN44)</f>
        <v>1.5665410200562195</v>
      </c>
      <c r="EC44" s="2">
        <f>IF(PC44=0,($C$23/0.4536*IF(ISNA(MO43),'Drive Train'!$F$16,'Drive Train'!$F$17)*4.448*$C$24/$C$26*$C$25*W$6)*SIGN(BO44),BO44)</f>
        <v>1.248692117436117</v>
      </c>
      <c r="ED44" s="2">
        <f>IF(PD44=0,($C$23/0.4536*IF(ISNA(MP43),'Drive Train'!$F$16,'Drive Train'!$F$17)*4.448*$C$24/$C$26*$C$25*X$6)*SIGN(BP44),BP44)</f>
        <v>1.0380693506396637</v>
      </c>
      <c r="EE44" s="2">
        <f>IF(PE44=0,($C$23/0.4536*IF(ISNA(MQ43),'Drive Train'!$F$16,'Drive Train'!$F$17)*4.448*$C$24/$C$26*$C$25*Y$6)*SIGN(BQ44),BQ44)</f>
        <v>0.88824490827929981</v>
      </c>
      <c r="EF44" s="2">
        <f>IF(PF44=0,($C$23/0.4536*IF(ISNA(MR43),'Drive Train'!$F$16,'Drive Train'!$F$17)*4.448*$C$24/$C$26*$C$25*Z$6)*SIGN(BR44),BR44)</f>
        <v>0.77621401894677544</v>
      </c>
      <c r="EG44" s="2">
        <f>IF(PG44=0,($C$23/0.4536*IF(ISNA(MS43),'Drive Train'!$F$16,'Drive Train'!$F$17)*4.448*$C$24/$C$26*$C$25*AA$6)*SIGN(BS44),BS44)</f>
        <v>0.68927804882473664</v>
      </c>
      <c r="EH44" s="2">
        <f>IF(PH44=0,($C$23/0.4536*IF(ISNA(MT43),'Drive Train'!$F$16,'Drive Train'!$F$17)*4.448*$C$24/$C$26*$C$25*AB$6)*SIGN(BT44),BT44)</f>
        <v>0.61985436045389986</v>
      </c>
      <c r="EI44" s="2">
        <f>IF(PI44=0,($C$23/0.4536*IF(ISNA(MU43),'Drive Train'!$F$16,'Drive Train'!$F$17)*4.448*$C$24/$C$26*$C$25*AC$6)*SIGN(BU44),BU44)</f>
        <v>0.56313566080452337</v>
      </c>
      <c r="EJ44" s="2">
        <f>IF(PJ44=0,($C$23/0.4536*IF(ISNA(MV43),'Drive Train'!$F$16,'Drive Train'!$F$17)*4.448*$C$24/$C$26*$C$25*AD$6)*SIGN(BV44),BV44)</f>
        <v>0.89350858180984372</v>
      </c>
      <c r="EK44" s="2">
        <f>IF(PK44=0,($C$23/0.4536*IF(ISNA(MW43),'Drive Train'!$F$16,'Drive Train'!$F$17)*4.448*$C$24/$C$26*$C$25*AE$6)*SIGN(BW44),BW44)</f>
        <v>0.89350858180984372</v>
      </c>
      <c r="EL44" s="2">
        <f>IF(PL44=0,($C$23/0.4536*IF(ISNA(MX43),'Drive Train'!$F$16,'Drive Train'!$F$17)*4.448*$C$24/$C$26*$C$25*AF$6)*SIGN(BX44),BX44)</f>
        <v>0.89350858180984372</v>
      </c>
      <c r="EM44" s="2">
        <f>IF(PM44=0,($C$23/0.4536*IF(ISNA(MY43),'Drive Train'!$F$16,'Drive Train'!$F$17)*4.448*$C$24/$C$26*$C$25*AG$6)*SIGN(BY44),BY44)</f>
        <v>0.89350858180984372</v>
      </c>
      <c r="EN44" s="2">
        <f>IF(PN44=0,($C$23/0.4536*IF(ISNA(MZ43),'Drive Train'!$F$16,'Drive Train'!$F$17)*4.448*$C$24/$C$26*$C$25*AH$6)*SIGN(BZ44),BZ44)</f>
        <v>0.89350858180984372</v>
      </c>
      <c r="EO44" s="2">
        <f>IF(PO44=0,($C$23/0.4536*IF(ISNA(NA43),'Drive Train'!$F$16,'Drive Train'!$F$17)*4.448*$C$24/$C$26*$C$25*AI$6)*SIGN(CA44),CA44)</f>
        <v>0.89350858180984372</v>
      </c>
      <c r="EP44" s="2">
        <f>IF(PP44=0,($C$23/0.4536*IF(ISNA(NB43),'Drive Train'!$F$16,'Drive Train'!$F$17)*4.448*$C$24/$C$26*$C$25*AJ$6)*SIGN(CB44),CB44)</f>
        <v>0.89350858180984372</v>
      </c>
      <c r="EQ44" s="2">
        <f>IF(PQ44=0,($C$23/0.4536*IF(ISNA(NC43),'Drive Train'!$F$16,'Drive Train'!$F$17)*4.448*$C$24/$C$26*$C$25*AK$6)*SIGN(CC44),CC44)</f>
        <v>0.89350858180984372</v>
      </c>
      <c r="ER44" s="2">
        <f>IF(PR44=0,($C$23/0.4536*IF(ISNA(ND43),'Drive Train'!$F$16,'Drive Train'!$F$17)*4.448*$C$24/$C$26*$C$25*AL$6)*SIGN(CD44),CD44)</f>
        <v>0.89350858180984372</v>
      </c>
      <c r="ES44" s="2">
        <f>IF(PS44=0,($C$23/0.4536*IF(ISNA(NE43),'Drive Train'!$F$16,'Drive Train'!$F$17)*4.448*$C$24/$C$26*$C$25*AM$6)*SIGN(CE44),CE44)</f>
        <v>0.89350858180984372</v>
      </c>
      <c r="ET44" s="61">
        <f t="shared" si="303"/>
        <v>1.4400000000000006</v>
      </c>
      <c r="EU44" s="260">
        <f>MAX(MIN(IF(AND(OY43=1,NG44&lt;0),-1,1)*(DC44-$C$15)/($C$14-$C$15)*$C$12-$C$33*LO44/AO$6 -  OY43*$C$33,DY43),MAX(EU$8:EU43)*-1)</f>
        <v>1.3355136335393369E-2</v>
      </c>
      <c r="EV44" s="260">
        <f>MAX(MIN(IF(AND(OZ43=1,NH44&lt;0),-1,1)*(DD44-$C$15)/($C$14-$C$15)*$C$12-$C$33*LP44/AP$6 -  OZ43*$C$33,DZ43),MAX(EV$8:EV43)*-1)</f>
        <v>0.79183165531656374</v>
      </c>
      <c r="EW44" s="260">
        <f>MAX(MIN(IF(AND(PA43=1,NI44&lt;0),-1,1)*(DE44-$C$15)/($C$14-$C$15)*$C$12-$C$33*LQ44/AQ$6 -  PA43*$C$33,EA43),MAX(EW$8:EW43)*-1)</f>
        <v>0.69829395318328769</v>
      </c>
      <c r="EX44" s="260">
        <f>MAX(MIN(IF(AND(PB43=1,NJ44&lt;0),-1,1)*(DF44-$C$15)/($C$14-$C$15)*$C$12-$C$33*LR44/AR$6 -  PB43*$C$33,EB43),MAX(EX$8:EX43)*-1)</f>
        <v>0.49076394217903607</v>
      </c>
      <c r="EY44" s="260">
        <f>MAX(MIN(IF(AND(PC43=1,NK44&lt;0),-1,1)*(DG44-$C$15)/($C$14-$C$15)*$C$12-$C$33*LS44/AS$6 -  PC43*$C$33,EC43),MAX(EY$8:EY43)*-1)</f>
        <v>0.21442273792496841</v>
      </c>
      <c r="EZ44" s="260">
        <f>MAX(MIN(IF(AND(PD43=1,NL44&lt;0),-1,1)*(DH44-$C$15)/($C$14-$C$15)*$C$12-$C$33*LT44/AT$6 -  PD43*$C$33,ED43),MAX(EZ$8:EZ43)*-1)</f>
        <v>6.2773238945702969E-2</v>
      </c>
      <c r="FA44" s="260">
        <f>MAX(MIN(IF(AND(PE43=1,NM44&lt;0),-1,1)*(DI44-$C$15)/($C$14-$C$15)*$C$12-$C$33*LU44/AU$6 -  PE43*$C$33,EE43),MAX(FA$8:FA43)*-1)</f>
        <v>1.240923412638073E-2</v>
      </c>
      <c r="FB44" s="260">
        <f>MAX(MIN(IF(AND(PF43=1,NN44&lt;0),-1,1)*(DJ44-$C$15)/($C$14-$C$15)*$C$12-$C$33*LV44/AV$6 -  PF43*$C$33,EF43),MAX(FB$8:FB43)*-1)</f>
        <v>2.1969192887544287E-3</v>
      </c>
      <c r="FC44" s="260">
        <f>MAX(MIN(IF(AND(PG43=1,NO44&lt;0),-1,1)*(DK44-$C$15)/($C$14-$C$15)*$C$12-$C$33*LW44/AW$6 -  PG43*$C$33,EG43),MAX(FC$8:FC43)*-1)</f>
        <v>2.8013132333915003E-4</v>
      </c>
      <c r="FD44" s="260">
        <f>MAX(MIN(IF(AND(PH43=1,NP44&lt;0),-1,1)*(DL44-$C$15)/($C$14-$C$15)*$C$12-$C$33*LX44/AX$6 -  PH43*$C$33,EH43),MAX(FD$8:FD43)*-1)</f>
        <v>2.5295010592674139E-5</v>
      </c>
      <c r="FE44" s="260">
        <f>MAX(MIN(IF(AND(PI43=1,NQ44&lt;0),-1,1)*(DM44-$C$15)/($C$14-$C$15)*$C$12-$C$33*LY44/AY$6 -  PI43*$C$33,EI43),MAX(FE$8:FE43)*-1)</f>
        <v>1.5480083040420034E-6</v>
      </c>
      <c r="FF44" s="260">
        <f>MAX(MIN(IF(AND(PJ43=1,NR44&lt;0),-1,1)*(DN44-$C$15)/($C$14-$C$15)*$C$12-$C$33*LZ44/AZ$6 -  PJ43*$C$33,EJ43),MAX(FF$8:FF43)*-1)</f>
        <v>0.11828289982600793</v>
      </c>
      <c r="FG44" s="260">
        <f>MAX(MIN(IF(AND(PK43=1,NS44&lt;0),-1,1)*(DO44-$C$15)/($C$14-$C$15)*$C$12-$C$33*MA44/BA$6 -  PK43*$C$33,EK43),MAX(FG$8:FG43)*-1)</f>
        <v>0.14486272945365858</v>
      </c>
      <c r="FH44" s="260">
        <f>MAX(MIN(IF(AND(PL43=1,NT44&lt;0),-1,1)*(DP44-$C$15)/($C$14-$C$15)*$C$12-$C$33*MB44/BB$6 -  PL43*$C$33,EL43),MAX(FH$8:FH43)*-1)</f>
        <v>5.8900811399670738E-2</v>
      </c>
      <c r="FI44" s="260">
        <f>MAX(MIN(IF(AND(PM43=1,NU44&lt;0),-1,1)*(DQ44-$C$15)/($C$14-$C$15)*$C$12-$C$33*MC44/BC$6 -  PM43*$C$33,EM43),MAX(FI$8:FI43)*-1)</f>
        <v>2.6732524926248225E-2</v>
      </c>
      <c r="FJ44" s="260">
        <f>MAX(MIN(IF(AND(PN43=1,NV44&lt;0),-1,1)*(DR44-$C$15)/($C$14-$C$15)*$C$12-$C$33*MD44/BD$6 -  PN43*$C$33,EN43),MAX(FJ$8:FJ43)*-1)</f>
        <v>1.7363902844583445E-2</v>
      </c>
      <c r="FK44" s="260">
        <f>MAX(MIN(IF(AND(PO43=1,NW44&lt;0),-1,1)*(DS44-$C$15)/($C$14-$C$15)*$C$12-$C$33*ME44/BE$6 -  PO43*$C$33,EO43),MAX(FK$8:FK43)*-1)</f>
        <v>1.3355136335393369E-2</v>
      </c>
      <c r="FL44" s="260">
        <f>MAX(MIN(IF(AND(PP43=1,NX44&lt;0),-1,1)*(DT44-$C$15)/($C$14-$C$15)*$C$12-$C$33*MF44/BF$6 -  PP43*$C$33,EP43),MAX(FL$8:FL43)*-1)</f>
        <v>1.3488054472521604E-2</v>
      </c>
      <c r="FM44" s="260">
        <f>MAX(MIN(IF(AND(PQ43=1,NY44&lt;0),-1,1)*(DU44-$C$15)/($C$14-$C$15)*$C$12-$C$33*MG44/BG$6 -  PQ43*$C$33,EQ43),MAX(FM$8:FM43)*-1)</f>
        <v>1.3474383149025271E-2</v>
      </c>
      <c r="FN44" s="260">
        <f>MAX(MIN(IF(AND(PR43=1,NZ44&lt;0),-1,1)*(DV44-$C$15)/($C$14-$C$15)*$C$12-$C$33*MH44/BH$6 -  PR43*$C$33,ER43),MAX(FN$8:FN43)*-1)</f>
        <v>1.3473443500528315E-2</v>
      </c>
      <c r="FO44" s="260">
        <f>MAX(MIN(IF(AND(PS43=1,OA44&lt;0),-1,1)*(DW44-$C$15)/($C$14-$C$15)*$C$12-$C$33*MI44/BI$6 -  PS43*$C$33,ES43),MAX(FO$8:FO43)*-1)</f>
        <v>1.347393785947637E-2</v>
      </c>
      <c r="FP44" s="61">
        <f t="shared" si="117"/>
        <v>1.4400000000000006</v>
      </c>
      <c r="FQ44" s="261">
        <f>IF(AND(KS44=1,OY44=1),0,MIN((ABS(($C$14-$C$15)*EU44/$C$12/$C$25)+$C$15)/$C$25,DC44))</f>
        <v>4.6399534597315739</v>
      </c>
      <c r="FR44" s="261">
        <f>IF(AND(KT44=1,OZ44=1),0,MIN((ABS(($C$14-$C$15)*EV44/$C$12/$C$25)+$C$15)/$C$25,DD44))</f>
        <v>50</v>
      </c>
      <c r="FS44" s="261">
        <f>IF(AND(KU44=1,PA44=1),0,MIN((ABS(($C$14-$C$15)*EW44/$C$12/$C$25)+$C$15)/$C$25,DE44))</f>
        <v>50</v>
      </c>
      <c r="FT44" s="261">
        <f>IF(AND(KV44=1,PB44=1),0,MIN((ABS(($C$14-$C$15)*EX44/$C$12/$C$25)+$C$15)/$C$25,DF44))</f>
        <v>44.782891210621486</v>
      </c>
      <c r="FU44" s="261">
        <f>IF(AND(KW44=1,PC44=1),0,MIN((ABS(($C$14-$C$15)*EY44/$C$12/$C$25)+$C$15)/$C$25,DG44))</f>
        <v>22.102571723331753</v>
      </c>
      <c r="FV44" s="261">
        <f>IF(AND(KX44=1,PD44=1),0,MIN((ABS(($C$14-$C$15)*EZ44/$C$12/$C$25)+$C$15)/$C$25,DH44))</f>
        <v>8.931890372356504</v>
      </c>
      <c r="FW44" s="261">
        <f>IF(AND(KY44=1,PE44=1),0,MIN((ABS(($C$14-$C$15)*FA44/$C$12/$C$25)+$C$15)/$C$25,DI44))</f>
        <v>4.5578023371235625</v>
      </c>
      <c r="FX44" s="261">
        <f>IF(AND(KZ44=1,PF44=1),0,MIN((ABS(($C$14-$C$15)*FB44/$C$12/$C$25)+$C$15)/$C$25,DJ44))</f>
        <v>3.6708680215634257</v>
      </c>
      <c r="FY44" s="261">
        <f>IF(AND(LA44=1,PG44=1),0,MIN((ABS(($C$14-$C$15)*FC44/$C$12/$C$25)+$C$15)/$C$25,DK44))</f>
        <v>3.5043959680466479</v>
      </c>
      <c r="FZ44" s="261">
        <f>IF(AND(LB44=1,PH44=1),0,MIN((ABS(($C$14-$C$15)*FD44/$C$12/$C$25)+$C$15)/$C$25,DL44))</f>
        <v>3.4822635647453994</v>
      </c>
      <c r="GA44" s="261">
        <f>IF(AND(LC44=1,PI44=1),0,MIN((ABS(($C$14-$C$15)*FE44/$C$12/$C$25)+$C$15)/$C$25,DM44))</f>
        <v>3.4802011497536611</v>
      </c>
      <c r="GB44" s="261">
        <f>IF(AND(LD44=1,PJ44=1),0,MIN((ABS(($C$14-$C$15)*FF44/$C$12/$C$25)+$C$15)/$C$25,DN44))</f>
        <v>13.752876002221024</v>
      </c>
      <c r="GC44" s="261">
        <f>IF(AND(LE44=1,PK44=1),0,MIN((ABS(($C$14-$C$15)*FG44/$C$12/$C$25)+$C$15)/$C$25,DO44))</f>
        <v>16.061320598116868</v>
      </c>
      <c r="GD44" s="261">
        <f>IF(AND(LF44=1,PL44=1),0,MIN((ABS(($C$14-$C$15)*FH44/$C$12/$C$25)+$C$15)/$C$25,DP44))</f>
        <v>8.5955720224323606</v>
      </c>
      <c r="GE44" s="261">
        <f>IF(AND(LG44=1,PM44=1),0,MIN((ABS(($C$14-$C$15)*FI44/$C$12/$C$25)+$C$15)/$C$25,DQ44))</f>
        <v>5.8017728104332269</v>
      </c>
      <c r="GF44" s="261">
        <f>IF(AND(LH44=1,PN44=1),0,MIN((ABS(($C$14-$C$15)*FJ44/$C$12/$C$25)+$C$15)/$C$25,DR44))</f>
        <v>4.9881127788086701</v>
      </c>
      <c r="GG44" s="261">
        <f>IF(AND(LI44=1,PO44=1),0,MIN((ABS(($C$14-$C$15)*FK44/$C$12/$C$25)+$C$15)/$C$25,DS44))</f>
        <v>4.6399534597315739</v>
      </c>
      <c r="GH44" s="261">
        <f>IF(AND(LJ44=1,PP44=1),0,MIN((ABS(($C$14-$C$15)*FL44/$C$12/$C$25)+$C$15)/$C$25,DT44))</f>
        <v>4.6514973318951123</v>
      </c>
      <c r="GI44" s="261">
        <f>IF(AND(LK44=1,PQ44=1),0,MIN((ABS(($C$14-$C$15)*FM44/$C$12/$C$25)+$C$15)/$C$25,DU44))</f>
        <v>4.650309984448346</v>
      </c>
      <c r="GJ44" s="261">
        <f>IF(AND(LL44=1,PR44=1),0,MIN((ABS(($C$14-$C$15)*FN44/$C$12/$C$25)+$C$15)/$C$25,DV44))</f>
        <v>4.650228376457429</v>
      </c>
      <c r="GK44" s="261">
        <f>IF(AND(LM44=1,PS44=1),0,MIN((ABS(($C$14-$C$15)*FO44/$C$12/$C$25)+$C$15)/$C$25,DW44))</f>
        <v>4.6502713112789857</v>
      </c>
      <c r="GL44" s="61">
        <f t="shared" si="118"/>
        <v>1.4400000000000006</v>
      </c>
      <c r="GM44" s="57">
        <f>IF(AND(KS43=1,OY43=1),0,EU44*$C$26/S$6/$C$24/$C$23*3.39*$C$25)</f>
        <v>0.31015110978469596</v>
      </c>
      <c r="GN44" s="57">
        <f>IF(AND(KT43=1,OZ43=1),0,EV44*$C$26/T$6/$C$24/$C$23*3.39*$C$25)</f>
        <v>5.1489171609807025</v>
      </c>
      <c r="GO44" s="57">
        <f>IF(AND(KU43=1,PA43=1),0,EW44*$C$26/U$6/$C$24/$C$23*3.39*$C$25)</f>
        <v>6.8951134905057474</v>
      </c>
      <c r="GP44" s="57">
        <f>IF(AND(KV43=1,PB43=1),0,EX44*$C$26/V$6/$C$24/$C$23*3.39*$C$25)</f>
        <v>6.5006175604252858</v>
      </c>
      <c r="GQ44" s="57">
        <f>IF(AND(KW43=1,PC43=1),0,EY44*$C$26/W$6/$C$24/$C$23*3.39*$C$25)</f>
        <v>3.5631918693618387</v>
      </c>
      <c r="GR44" s="57">
        <f>IF(AND(KX43=1,PD43=1),0,EZ44*$C$26/X$6/$C$24/$C$23*3.39*$C$25)</f>
        <v>1.2547924905914594</v>
      </c>
      <c r="GS44" s="57">
        <f>IF(AND(KY43=1,PE43=1),0,FA44*$C$26/Y$6/$C$24/$C$23*3.39*$C$25)</f>
        <v>0.28989184186356587</v>
      </c>
      <c r="GT44" s="57">
        <f>IF(AND(KZ43=1,PF43=1),0,FB44*$C$26/Z$6/$C$24/$C$23*3.39*$C$25)</f>
        <v>5.8729507857532823E-2</v>
      </c>
      <c r="GU44" s="57">
        <f>IF(AND(LA43=1,PG43=1),0,FC44*$C$26/AA$6/$C$24/$C$23*3.39*$C$25)</f>
        <v>8.4331721665971814E-3</v>
      </c>
      <c r="GV44" s="57">
        <f>IF(AND(LB43=1,PH43=1),0,FD44*$C$26/AB$6/$C$24/$C$23*3.39*$C$25)</f>
        <v>8.4677679217091734E-4</v>
      </c>
      <c r="GW44" s="57">
        <f>IF(AND(LC43=1,PI43=1),0,FE44*$C$26/AC$6/$C$24/$C$23*3.39*$C$25)</f>
        <v>5.7040588515922867E-5</v>
      </c>
      <c r="GX44" s="57">
        <f>IF(AND(LD43=1,PJ43=1),0,FF44*$C$26/AD$6/$C$24/$C$23*3.39*$C$25)</f>
        <v>2.7469261060529511</v>
      </c>
      <c r="GY44" s="57">
        <f>IF(AND(LE43=1,PK43=1),0,FG44*$C$26/AE$6/$C$24/$C$23*3.39*$C$25)</f>
        <v>3.364199000157118</v>
      </c>
      <c r="GZ44" s="57">
        <f>IF(AND(LF43=1,PL43=1),0,FH44*$C$26/AF$6/$C$24/$C$23*3.39*$C$25)</f>
        <v>1.3678746187272728</v>
      </c>
      <c r="HA44" s="57">
        <f>IF(AND(LG43=1,PM43=1),0,FI44*$C$26/AG$6/$C$24/$C$23*3.39*$C$25)</f>
        <v>0.62081899166016441</v>
      </c>
      <c r="HB44" s="57">
        <f>IF(AND(LH43=1,PN43=1),0,FJ44*$C$26/AH$6/$C$24/$C$23*3.39*$C$25)</f>
        <v>0.40324812882432987</v>
      </c>
      <c r="HC44" s="57">
        <f>IF(AND(LI43=1,PO43=1),0,FK44*$C$26/AI$6/$C$24/$C$23*3.39*$C$25)</f>
        <v>0.31015110978469596</v>
      </c>
      <c r="HD44" s="57">
        <f>IF(AND(LJ43=1,PP43=1),0,FL44*$C$26/AJ$6/$C$24/$C$23*3.39*$C$25)</f>
        <v>0.31323791524332567</v>
      </c>
      <c r="HE44" s="57">
        <f>IF(AND(LK43=1,PQ43=1),0,FM44*$C$26/AK$6/$C$24/$C$23*3.39*$C$25)</f>
        <v>0.31292042120596597</v>
      </c>
      <c r="HF44" s="57">
        <f>IF(AND(LL43=1,PR43=1),0,FN44*$C$26/AL$6/$C$24/$C$23*3.39*$C$25)</f>
        <v>0.31289859941270087</v>
      </c>
      <c r="HG44" s="57">
        <f>IF(AND(LM43=1,PS43=1),0,FO44*$C$26/AM$6/$C$24/$C$23*3.39*$C$25)</f>
        <v>0.31291008008744059</v>
      </c>
      <c r="HH44" s="61">
        <f t="shared" si="119"/>
        <v>1.4400000000000006</v>
      </c>
      <c r="HI44" s="57">
        <f t="shared" si="120"/>
        <v>0.31015110978469596</v>
      </c>
      <c r="HJ44" s="57">
        <f t="shared" si="121"/>
        <v>5.1489171609807025</v>
      </c>
      <c r="HK44" s="57">
        <f t="shared" si="122"/>
        <v>6.8951134905057474</v>
      </c>
      <c r="HL44" s="57">
        <f t="shared" si="123"/>
        <v>6.5006175604252858</v>
      </c>
      <c r="HM44" s="57">
        <f t="shared" si="124"/>
        <v>3.5631918693618387</v>
      </c>
      <c r="HN44" s="57">
        <f t="shared" si="125"/>
        <v>1.2547924905914594</v>
      </c>
      <c r="HO44" s="57">
        <f t="shared" si="126"/>
        <v>0.28989184186356587</v>
      </c>
      <c r="HP44" s="57">
        <f t="shared" si="127"/>
        <v>5.8729507857532823E-2</v>
      </c>
      <c r="HQ44" s="57">
        <f t="shared" si="128"/>
        <v>8.4331721665971814E-3</v>
      </c>
      <c r="HR44" s="57">
        <f t="shared" si="129"/>
        <v>8.4677679217091734E-4</v>
      </c>
      <c r="HS44" s="57">
        <f t="shared" si="130"/>
        <v>5.7040588515922867E-5</v>
      </c>
      <c r="HT44" s="57">
        <f t="shared" si="131"/>
        <v>2.7469261060529511</v>
      </c>
      <c r="HU44" s="57">
        <f t="shared" si="132"/>
        <v>3.364199000157118</v>
      </c>
      <c r="HV44" s="57">
        <f t="shared" si="133"/>
        <v>1.3678746187272728</v>
      </c>
      <c r="HW44" s="57">
        <f t="shared" si="134"/>
        <v>0.62081899166016441</v>
      </c>
      <c r="HX44" s="57">
        <f t="shared" si="135"/>
        <v>0.40324812882432987</v>
      </c>
      <c r="HY44" s="57">
        <f t="shared" si="136"/>
        <v>0.31015110978469596</v>
      </c>
      <c r="HZ44" s="57">
        <f t="shared" si="137"/>
        <v>0.31323791524332567</v>
      </c>
      <c r="IA44" s="57">
        <f t="shared" si="138"/>
        <v>0.31292042120596597</v>
      </c>
      <c r="IB44" s="57">
        <f t="shared" si="139"/>
        <v>0.31289859941270087</v>
      </c>
      <c r="IC44" s="57">
        <f t="shared" si="140"/>
        <v>0.31291008008744059</v>
      </c>
      <c r="ID44" s="61">
        <f t="shared" si="141"/>
        <v>1.4400000000000006</v>
      </c>
      <c r="IE44" s="57">
        <f t="shared" si="142"/>
        <v>11.889973032071351</v>
      </c>
      <c r="IF44" s="57">
        <f t="shared" si="143"/>
        <v>8.82</v>
      </c>
      <c r="IG44" s="57">
        <f t="shared" si="144"/>
        <v>8.82</v>
      </c>
      <c r="IH44" s="57">
        <f t="shared" si="145"/>
        <v>9.1182900085246583</v>
      </c>
      <c r="II44" s="57">
        <f t="shared" si="146"/>
        <v>10.625589219417238</v>
      </c>
      <c r="IJ44" s="57">
        <f t="shared" si="147"/>
        <v>11.566354764513212</v>
      </c>
      <c r="IK44" s="57">
        <f t="shared" si="148"/>
        <v>11.896389131961351</v>
      </c>
      <c r="IL44" s="57">
        <f t="shared" si="149"/>
        <v>11.967022054176343</v>
      </c>
      <c r="IM44" s="57">
        <f t="shared" si="150"/>
        <v>11.981126936949435</v>
      </c>
      <c r="IN44" s="57">
        <f t="shared" si="151"/>
        <v>11.983137957217293</v>
      </c>
      <c r="IO44" s="57">
        <f t="shared" si="152"/>
        <v>11.983340917067475</v>
      </c>
      <c r="IP44" s="57">
        <f t="shared" si="153"/>
        <v>11.259526757970875</v>
      </c>
      <c r="IQ44" s="57">
        <f t="shared" si="154"/>
        <v>11.096872276943611</v>
      </c>
      <c r="IR44" s="57">
        <f t="shared" si="155"/>
        <v>11.574756999197067</v>
      </c>
      <c r="IS44" s="57">
        <f t="shared" si="156"/>
        <v>11.796878325222155</v>
      </c>
      <c r="IT44" s="57">
        <f t="shared" si="157"/>
        <v>11.86202958018875</v>
      </c>
      <c r="IU44" s="57">
        <f t="shared" si="158"/>
        <v>11.889973032071351</v>
      </c>
      <c r="IV44" s="57">
        <f t="shared" si="159"/>
        <v>11.889045877973984</v>
      </c>
      <c r="IW44" s="57">
        <f t="shared" si="160"/>
        <v>11.889141238587049</v>
      </c>
      <c r="IX44" s="57">
        <f t="shared" si="161"/>
        <v>11.88914779286757</v>
      </c>
      <c r="IY44" s="57">
        <f t="shared" si="162"/>
        <v>11.889144344591447</v>
      </c>
      <c r="IZ44" s="61">
        <f t="shared" si="163"/>
        <v>1.4400000000000006</v>
      </c>
      <c r="JA44" s="261" t="e">
        <f t="shared" si="238"/>
        <v>#N/A</v>
      </c>
      <c r="JB44" s="261">
        <f t="shared" si="239"/>
        <v>6</v>
      </c>
      <c r="JC44" s="261">
        <f t="shared" si="240"/>
        <v>6</v>
      </c>
      <c r="JD44" s="261" t="e">
        <f t="shared" si="241"/>
        <v>#N/A</v>
      </c>
      <c r="JE44" s="261" t="e">
        <f t="shared" si="242"/>
        <v>#N/A</v>
      </c>
      <c r="JF44" s="261" t="e">
        <f t="shared" si="243"/>
        <v>#N/A</v>
      </c>
      <c r="JG44" s="261" t="e">
        <f t="shared" si="244"/>
        <v>#N/A</v>
      </c>
      <c r="JH44" s="261" t="e">
        <f t="shared" si="245"/>
        <v>#N/A</v>
      </c>
      <c r="JI44" s="261" t="e">
        <f t="shared" si="246"/>
        <v>#N/A</v>
      </c>
      <c r="JJ44" s="261" t="e">
        <f t="shared" si="247"/>
        <v>#N/A</v>
      </c>
      <c r="JK44" s="261" t="e">
        <f t="shared" si="248"/>
        <v>#N/A</v>
      </c>
      <c r="JL44" s="261">
        <f t="shared" si="249"/>
        <v>6</v>
      </c>
      <c r="JM44" s="261" t="e">
        <f t="shared" si="250"/>
        <v>#N/A</v>
      </c>
      <c r="JN44" s="261" t="e">
        <f t="shared" si="251"/>
        <v>#N/A</v>
      </c>
      <c r="JO44" s="261" t="e">
        <f t="shared" si="252"/>
        <v>#N/A</v>
      </c>
      <c r="JP44" s="261" t="e">
        <f t="shared" si="253"/>
        <v>#N/A</v>
      </c>
      <c r="JQ44" s="261" t="e">
        <f t="shared" si="254"/>
        <v>#N/A</v>
      </c>
      <c r="JR44" s="261" t="e">
        <f t="shared" si="255"/>
        <v>#N/A</v>
      </c>
      <c r="JS44" s="261" t="e">
        <f t="shared" si="256"/>
        <v>#N/A</v>
      </c>
      <c r="JT44" s="261" t="e">
        <f t="shared" si="257"/>
        <v>#N/A</v>
      </c>
      <c r="JU44" s="261" t="e">
        <f t="shared" si="258"/>
        <v>#N/A</v>
      </c>
      <c r="JV44" s="61">
        <f t="shared" si="165"/>
        <v>1.4400000000000006</v>
      </c>
      <c r="JW44" s="46">
        <f>IF(HI44&lt;=$C$42,1,0)</f>
        <v>0</v>
      </c>
      <c r="JX44" s="46">
        <f>IF(HJ44&lt;=$C$42,1,0)</f>
        <v>0</v>
      </c>
      <c r="JY44" s="46">
        <f>IF(HK44&lt;=$C$42,1,0)</f>
        <v>0</v>
      </c>
      <c r="JZ44" s="46">
        <f>IF(HL44&lt;=$C$42,1,0)</f>
        <v>0</v>
      </c>
      <c r="KA44" s="46">
        <f>IF(HM44&lt;=$C$42,1,0)</f>
        <v>0</v>
      </c>
      <c r="KB44" s="46">
        <f>IF(HN44&lt;=$C$42,1,0)</f>
        <v>0</v>
      </c>
      <c r="KC44" s="46">
        <f>IF(HO44&lt;=$C$42,1,0)</f>
        <v>0</v>
      </c>
      <c r="KD44" s="46">
        <f>IF(HP44&lt;=$C$42,1,0)</f>
        <v>1</v>
      </c>
      <c r="KE44" s="46">
        <f>IF(HQ44&lt;=$C$42,1,0)</f>
        <v>1</v>
      </c>
      <c r="KF44" s="46">
        <f>IF(HR44&lt;=$C$42,1,0)</f>
        <v>1</v>
      </c>
      <c r="KG44" s="46">
        <f>IF(HS44&lt;=$C$42,1,0)</f>
        <v>1</v>
      </c>
      <c r="KH44" s="46">
        <f>IF(HT44&lt;=$C$42,1,0)</f>
        <v>0</v>
      </c>
      <c r="KI44" s="46">
        <f>IF(HU44&lt;=$C$42,1,0)</f>
        <v>0</v>
      </c>
      <c r="KJ44" s="46">
        <f>IF(HV44&lt;=$C$42,1,0)</f>
        <v>0</v>
      </c>
      <c r="KK44" s="46">
        <f>IF(HW44&lt;=$C$42,1,0)</f>
        <v>0</v>
      </c>
      <c r="KL44" s="46">
        <f>IF(HX44&lt;=$C$42,1,0)</f>
        <v>0</v>
      </c>
      <c r="KM44" s="46">
        <f>IF(HY44&lt;=$C$42,1,0)</f>
        <v>0</v>
      </c>
      <c r="KN44" s="46">
        <f>IF(HZ44&lt;=$C$42,1,0)</f>
        <v>0</v>
      </c>
      <c r="KO44" s="46">
        <f>IF(IA44&lt;=$C$42,1,0)</f>
        <v>0</v>
      </c>
      <c r="KP44" s="46">
        <f>IF(IB44&lt;=$C$42,1,0)</f>
        <v>0</v>
      </c>
      <c r="KQ44" s="46">
        <f>IF(IC44&lt;=$C$42,1,0)</f>
        <v>0</v>
      </c>
      <c r="KR44" s="61">
        <f t="shared" si="166"/>
        <v>1.4400000000000006</v>
      </c>
      <c r="KS44" s="1">
        <f>IF(OR(KS43=1,AND(OY44=1,LO44&lt;=$C$43)),1,0)</f>
        <v>0</v>
      </c>
      <c r="KT44" s="1">
        <f>IF(OR(KT43=1,AND(OZ44=1,LP44&lt;=$C$43)),1,0)</f>
        <v>0</v>
      </c>
      <c r="KU44" s="1">
        <f>IF(OR(KU43=1,AND(PA44=1,LQ44&lt;=$C$43)),1,0)</f>
        <v>0</v>
      </c>
      <c r="KV44" s="1">
        <f>IF(OR(KV43=1,AND(PB44=1,LR44&lt;=$C$43)),1,0)</f>
        <v>0</v>
      </c>
      <c r="KW44" s="1">
        <f>IF(OR(KW43=1,AND(PC44=1,LS44&lt;=$C$43)),1,0)</f>
        <v>0</v>
      </c>
      <c r="KX44" s="1">
        <f>IF(OR(KX43=1,AND(PD44=1,LT44&lt;=$C$43)),1,0)</f>
        <v>0</v>
      </c>
      <c r="KY44" s="1">
        <f>IF(OR(KY43=1,AND(PE44=1,LU44&lt;=$C$43)),1,0)</f>
        <v>0</v>
      </c>
      <c r="KZ44" s="1">
        <f>IF(OR(KZ43=1,AND(PF44=1,LV44&lt;=$C$43)),1,0)</f>
        <v>0</v>
      </c>
      <c r="LA44" s="1">
        <f>IF(OR(LA43=1,AND(PG44=1,LW44&lt;=$C$43)),1,0)</f>
        <v>0</v>
      </c>
      <c r="LB44" s="1">
        <f>IF(OR(LB43=1,AND(PH44=1,LX44&lt;=$C$43)),1,0)</f>
        <v>0</v>
      </c>
      <c r="LC44" s="1">
        <f>IF(OR(LC43=1,AND(PI44=1,LY44&lt;=$C$43)),1,0)</f>
        <v>0</v>
      </c>
      <c r="LD44" s="1">
        <f>IF(OR(LD43=1,AND(PJ44=1,LZ44&lt;=$C$43)),1,0)</f>
        <v>0</v>
      </c>
      <c r="LE44" s="1">
        <f>IF(OR(LE43=1,AND(PK44=1,MA44&lt;=$C$43)),1,0)</f>
        <v>0</v>
      </c>
      <c r="LF44" s="1">
        <f>IF(OR(LF43=1,AND(PL44=1,MB44&lt;=$C$43)),1,0)</f>
        <v>0</v>
      </c>
      <c r="LG44" s="1">
        <f>IF(OR(LG43=1,AND(PM44=1,MC44&lt;=$C$43)),1,0)</f>
        <v>0</v>
      </c>
      <c r="LH44" s="1">
        <f>IF(OR(LH43=1,AND(PN44=1,MD44&lt;=$C$43)),1,0)</f>
        <v>0</v>
      </c>
      <c r="LI44" s="1">
        <f>IF(OR(LI43=1,AND(PO44=1,ME44&lt;=$C$43)),1,0)</f>
        <v>0</v>
      </c>
      <c r="LJ44" s="1">
        <f>IF(OR(LJ43=1,AND(PP44=1,MF44&lt;=$C$43)),1,0)</f>
        <v>0</v>
      </c>
      <c r="LK44" s="1">
        <f>IF(OR(LK43=1,AND(PQ44=1,MG44&lt;=$C$43)),1,0)</f>
        <v>0</v>
      </c>
      <c r="LL44" s="1">
        <f>IF(OR(LL43=1,AND(PR44=1,MH44&lt;=$C$43)),1,0)</f>
        <v>0</v>
      </c>
      <c r="LM44" s="1">
        <f>IF(OR(LM43=1,AND(PS44=1,MI44&lt;=$C$43)),1,0)</f>
        <v>0</v>
      </c>
      <c r="LN44" s="61">
        <f t="shared" si="167"/>
        <v>1.4400000000000006</v>
      </c>
      <c r="LO44" s="57">
        <f t="shared" si="168"/>
        <v>10.976798589783742</v>
      </c>
      <c r="LP44" s="57">
        <f t="shared" si="169"/>
        <v>7.5760484676844122</v>
      </c>
      <c r="LQ44" s="57">
        <f t="shared" si="170"/>
        <v>10.840942807858795</v>
      </c>
      <c r="LR44" s="57">
        <f t="shared" si="171"/>
        <v>13.271877597342321</v>
      </c>
      <c r="LS44" s="57">
        <f t="shared" si="172"/>
        <v>13.538038082114985</v>
      </c>
      <c r="LT44" s="57">
        <f t="shared" si="173"/>
        <v>12.406336619071842</v>
      </c>
      <c r="LU44" s="57">
        <f t="shared" si="174"/>
        <v>10.91771606785208</v>
      </c>
      <c r="LV44" s="57">
        <f t="shared" si="175"/>
        <v>9.593293505433552</v>
      </c>
      <c r="LW44" s="57">
        <f t="shared" si="176"/>
        <v>8.5276666924624713</v>
      </c>
      <c r="LX44" s="57">
        <f t="shared" si="177"/>
        <v>7.6698341235201006</v>
      </c>
      <c r="LY44" s="57">
        <f t="shared" si="178"/>
        <v>6.9681113472046112</v>
      </c>
      <c r="LZ44" s="57">
        <f t="shared" si="179"/>
        <v>7.7711775427746552</v>
      </c>
      <c r="MA44" s="57">
        <f t="shared" si="180"/>
        <v>9.5174703323242529</v>
      </c>
      <c r="MB44" s="57">
        <f t="shared" si="181"/>
        <v>10.699198905224121</v>
      </c>
      <c r="MC44" s="57">
        <f t="shared" si="182"/>
        <v>10.896433326840924</v>
      </c>
      <c r="MD44" s="57">
        <f t="shared" si="183"/>
        <v>10.952816323339258</v>
      </c>
      <c r="ME44" s="57">
        <f t="shared" si="184"/>
        <v>10.976798589783742</v>
      </c>
      <c r="MF44" s="57">
        <f t="shared" si="185"/>
        <v>10.976004786325017</v>
      </c>
      <c r="MG44" s="57">
        <f t="shared" si="186"/>
        <v>10.976086437490165</v>
      </c>
      <c r="MH44" s="57">
        <f t="shared" si="187"/>
        <v>10.976092049448283</v>
      </c>
      <c r="MI44" s="57">
        <f t="shared" si="188"/>
        <v>10.976089096938736</v>
      </c>
      <c r="MJ44" s="61">
        <f t="shared" si="189"/>
        <v>1.4400000000000006</v>
      </c>
      <c r="MK44" s="57" t="e">
        <f t="shared" si="259"/>
        <v>#N/A</v>
      </c>
      <c r="ML44" s="57" t="e">
        <f t="shared" si="260"/>
        <v>#N/A</v>
      </c>
      <c r="MM44" s="57" t="e">
        <f t="shared" si="261"/>
        <v>#N/A</v>
      </c>
      <c r="MN44" s="57" t="e">
        <f t="shared" si="262"/>
        <v>#N/A</v>
      </c>
      <c r="MO44" s="57" t="e">
        <f t="shared" si="263"/>
        <v>#N/A</v>
      </c>
      <c r="MP44" s="57" t="e">
        <f t="shared" si="264"/>
        <v>#N/A</v>
      </c>
      <c r="MQ44" s="57" t="e">
        <f t="shared" si="265"/>
        <v>#N/A</v>
      </c>
      <c r="MR44" s="57" t="e">
        <f t="shared" si="266"/>
        <v>#N/A</v>
      </c>
      <c r="MS44" s="57" t="e">
        <f t="shared" si="267"/>
        <v>#N/A</v>
      </c>
      <c r="MT44" s="57" t="e">
        <f t="shared" si="268"/>
        <v>#N/A</v>
      </c>
      <c r="MU44" s="57" t="e">
        <f t="shared" si="269"/>
        <v>#N/A</v>
      </c>
      <c r="MV44" s="57" t="e">
        <f t="shared" si="270"/>
        <v>#N/A</v>
      </c>
      <c r="MW44" s="57" t="e">
        <f t="shared" si="271"/>
        <v>#N/A</v>
      </c>
      <c r="MX44" s="57" t="e">
        <f t="shared" si="272"/>
        <v>#N/A</v>
      </c>
      <c r="MY44" s="57" t="e">
        <f t="shared" si="273"/>
        <v>#N/A</v>
      </c>
      <c r="MZ44" s="57" t="e">
        <f t="shared" si="274"/>
        <v>#N/A</v>
      </c>
      <c r="NA44" s="57" t="e">
        <f t="shared" si="275"/>
        <v>#N/A</v>
      </c>
      <c r="NB44" s="57" t="e">
        <f t="shared" si="276"/>
        <v>#N/A</v>
      </c>
      <c r="NC44" s="57" t="e">
        <f t="shared" si="277"/>
        <v>#N/A</v>
      </c>
      <c r="ND44" s="57" t="e">
        <f t="shared" si="278"/>
        <v>#N/A</v>
      </c>
      <c r="NE44" s="57" t="e">
        <f t="shared" si="279"/>
        <v>#N/A</v>
      </c>
      <c r="NF44" s="61">
        <f t="shared" si="211"/>
        <v>1.4400000000000006</v>
      </c>
      <c r="NG44" s="261">
        <f>IF(OY43=0,MIN('Drive Train'!$F$35-FQ43*$C$26*'Drive Train'!$F$38,NG43+$C$41)-$C$7,IF(LO43-1&lt;=0,0,IF($C$39=Motors!$C$29,MAX(MAX(NG$8:NG43)*-1,NG43-$C$41),MAX(0,MAX(NG$8:NG43)*-1,NG43-$C$41))))</f>
        <v>11.889973032071351</v>
      </c>
      <c r="NH44" s="261">
        <f>IF(OZ43=0,MIN('Drive Train'!$F$35-FR43*$C$26*'Drive Train'!$F$38,NH43+$C$41)-$C$7,IF(LP43-1&lt;=0,0,IF($C$39=Motors!$C$29,MAX(MAX(NH$8:NH43)*-1,NH43-$C$41),MAX(0,MAX(NH$8:NH43)*-1,NH43-$C$41))))</f>
        <v>8.82</v>
      </c>
      <c r="NI44" s="261">
        <f>IF(PA43=0,MIN('Drive Train'!$F$35-FS43*$C$26*'Drive Train'!$F$38,NI43+$C$41)-$C$7,IF(LQ43-1&lt;=0,0,IF($C$39=Motors!$C$29,MAX(MAX(NI$8:NI43)*-1,NI43-$C$41),MAX(0,MAX(NI$8:NI43)*-1,NI43-$C$41))))</f>
        <v>8.82</v>
      </c>
      <c r="NJ44" s="261">
        <f>IF(PB43=0,MIN('Drive Train'!$F$35-FT43*$C$26*'Drive Train'!$F$38,NJ43+$C$41)-$C$7,IF(LR43-1&lt;=0,0,IF($C$39=Motors!$C$29,MAX(MAX(NJ$8:NJ43)*-1,NJ43-$C$41),MAX(0,MAX(NJ$8:NJ43)*-1,NJ43-$C$41))))</f>
        <v>9.1182900085246583</v>
      </c>
      <c r="NK44" s="261">
        <f>IF(PC43=0,MIN('Drive Train'!$F$35-FU43*$C$26*'Drive Train'!$F$38,NK43+$C$41)-$C$7,IF(LS43-1&lt;=0,0,IF($C$39=Motors!$C$29,MAX(MAX(NK$8:NK43)*-1,NK43-$C$41),MAX(0,MAX(NK$8:NK43)*-1,NK43-$C$41))))</f>
        <v>10.625589219417238</v>
      </c>
      <c r="NL44" s="261">
        <f>IF(PD43=0,MIN('Drive Train'!$F$35-FV43*$C$26*'Drive Train'!$F$38,NL43+$C$41)-$C$7,IF(LT43-1&lt;=0,0,IF($C$39=Motors!$C$29,MAX(MAX(NL$8:NL43)*-1,NL43-$C$41),MAX(0,MAX(NL$8:NL43)*-1,NL43-$C$41))))</f>
        <v>11.566354764513212</v>
      </c>
      <c r="NM44" s="261">
        <f>IF(PE43=0,MIN('Drive Train'!$F$35-FW43*$C$26*'Drive Train'!$F$38,NM43+$C$41)-$C$7,IF(LU43-1&lt;=0,0,IF($C$39=Motors!$C$29,MAX(MAX(NM$8:NM43)*-1,NM43-$C$41),MAX(0,MAX(NM$8:NM43)*-1,NM43-$C$41))))</f>
        <v>11.896389131961351</v>
      </c>
      <c r="NN44" s="261">
        <f>IF(PF43=0,MIN('Drive Train'!$F$35-FX43*$C$26*'Drive Train'!$F$38,NN43+$C$41)-$C$7,IF(LV43-1&lt;=0,0,IF($C$39=Motors!$C$29,MAX(MAX(NN$8:NN43)*-1,NN43-$C$41),MAX(0,MAX(NN$8:NN43)*-1,NN43-$C$41))))</f>
        <v>11.967022054176343</v>
      </c>
      <c r="NO44" s="261">
        <f>IF(PG43=0,MIN('Drive Train'!$F$35-FY43*$C$26*'Drive Train'!$F$38,NO43+$C$41)-$C$7,IF(LW43-1&lt;=0,0,IF($C$39=Motors!$C$29,MAX(MAX(NO$8:NO43)*-1,NO43-$C$41),MAX(0,MAX(NO$8:NO43)*-1,NO43-$C$41))))</f>
        <v>11.981126936949435</v>
      </c>
      <c r="NP44" s="261">
        <f>IF(PH43=0,MIN('Drive Train'!$F$35-FZ43*$C$26*'Drive Train'!$F$38,NP43+$C$41)-$C$7,IF(LX43-1&lt;=0,0,IF($C$39=Motors!$C$29,MAX(MAX(NP$8:NP43)*-1,NP43-$C$41),MAX(0,MAX(NP$8:NP43)*-1,NP43-$C$41))))</f>
        <v>11.983137957217293</v>
      </c>
      <c r="NQ44" s="261">
        <f>IF(PI43=0,MIN('Drive Train'!$F$35-GA43*$C$26*'Drive Train'!$F$38,NQ43+$C$41)-$C$7,IF(LY43-1&lt;=0,0,IF($C$39=Motors!$C$29,MAX(MAX(NQ$8:NQ43)*-1,NQ43-$C$41),MAX(0,MAX(NQ$8:NQ43)*-1,NQ43-$C$41))))</f>
        <v>11.983340917067475</v>
      </c>
      <c r="NR44" s="261">
        <f>IF(PJ43=0,MIN('Drive Train'!$F$35-GB43*$C$26*'Drive Train'!$F$38,NR43+$C$41)-$C$7,IF(LZ43-1&lt;=0,0,IF($C$39=Motors!$C$29,MAX(MAX(NR$8:NR43)*-1,NR43-$C$41),MAX(0,MAX(NR$8:NR43)*-1,NR43-$C$41))))</f>
        <v>11.259526757970875</v>
      </c>
      <c r="NS44" s="261">
        <f>IF(PK43=0,MIN('Drive Train'!$F$35-GC43*$C$26*'Drive Train'!$F$38,NS43+$C$41)-$C$7,IF(MA43-1&lt;=0,0,IF($C$39=Motors!$C$29,MAX(MAX(NS$8:NS43)*-1,NS43-$C$41),MAX(0,MAX(NS$8:NS43)*-1,NS43-$C$41))))</f>
        <v>11.096872276943611</v>
      </c>
      <c r="NT44" s="261">
        <f>IF(PL43=0,MIN('Drive Train'!$F$35-GD43*$C$26*'Drive Train'!$F$38,NT43+$C$41)-$C$7,IF(MB43-1&lt;=0,0,IF($C$39=Motors!$C$29,MAX(MAX(NT$8:NT43)*-1,NT43-$C$41),MAX(0,MAX(NT$8:NT43)*-1,NT43-$C$41))))</f>
        <v>11.574756999197067</v>
      </c>
      <c r="NU44" s="261">
        <f>IF(PM43=0,MIN('Drive Train'!$F$35-GE43*$C$26*'Drive Train'!$F$38,NU43+$C$41)-$C$7,IF(MC43-1&lt;=0,0,IF($C$39=Motors!$C$29,MAX(MAX(NU$8:NU43)*-1,NU43-$C$41),MAX(0,MAX(NU$8:NU43)*-1,NU43-$C$41))))</f>
        <v>11.796878325222155</v>
      </c>
      <c r="NV44" s="261">
        <f>IF(PN43=0,MIN('Drive Train'!$F$35-GF43*$C$26*'Drive Train'!$F$38,NV43+$C$41)-$C$7,IF(MD43-1&lt;=0,0,IF($C$39=Motors!$C$29,MAX(MAX(NV$8:NV43)*-1,NV43-$C$41),MAX(0,MAX(NV$8:NV43)*-1,NV43-$C$41))))</f>
        <v>11.86202958018875</v>
      </c>
      <c r="NW44" s="261">
        <f>IF(PO43=0,MIN('Drive Train'!$F$35-GG43*$C$26*'Drive Train'!$F$38,NW43+$C$41)-$C$7,IF(ME43-1&lt;=0,0,IF($C$39=Motors!$C$29,MAX(MAX(NW$8:NW43)*-1,NW43-$C$41),MAX(0,MAX(NW$8:NW43)*-1,NW43-$C$41))))</f>
        <v>11.889973032071351</v>
      </c>
      <c r="NX44" s="261">
        <f>IF(PP43=0,MIN('Drive Train'!$F$35-GH43*$C$26*'Drive Train'!$F$38,NX43+$C$41)-$C$7,IF(MF43-1&lt;=0,0,IF($C$39=Motors!$C$29,MAX(MAX(NX$8:NX43)*-1,NX43-$C$41),MAX(0,MAX(NX$8:NX43)*-1,NX43-$C$41))))</f>
        <v>11.889045877973984</v>
      </c>
      <c r="NY44" s="261">
        <f>IF(PQ43=0,MIN('Drive Train'!$F$35-GI43*$C$26*'Drive Train'!$F$38,NY43+$C$41)-$C$7,IF(MG43-1&lt;=0,0,IF($C$39=Motors!$C$29,MAX(MAX(NY$8:NY43)*-1,NY43-$C$41),MAX(0,MAX(NY$8:NY43)*-1,NY43-$C$41))))</f>
        <v>11.889141238587049</v>
      </c>
      <c r="NZ44" s="261">
        <f>IF(PR43=0,MIN('Drive Train'!$F$35-GJ43*$C$26*'Drive Train'!$F$38,NZ43+$C$41)-$C$7,IF(MH43-1&lt;=0,0,IF($C$39=Motors!$C$29,MAX(MAX(NZ$8:NZ43)*-1,NZ43-$C$41),MAX(0,MAX(NZ$8:NZ43)*-1,NZ43-$C$41))))</f>
        <v>11.88914779286757</v>
      </c>
      <c r="OA44" s="261">
        <f>IF(PS43=0,MIN('Drive Train'!$F$35-GK43*$C$26*'Drive Train'!$F$38,OA43+$C$41)-$C$7,IF(MI43-1&lt;=0,0,IF($C$39=Motors!$C$29,MAX(MAX(OA$8:OA43)*-1,OA43-$C$41),MAX(0,MAX(OA$8:OA43)*-1,OA43-$C$41))))</f>
        <v>11.889144344591447</v>
      </c>
      <c r="OB44" s="61">
        <f t="shared" si="212"/>
        <v>1.4400000000000006</v>
      </c>
      <c r="OC44" s="261">
        <f>'Drive Train'!$F$35-FQ44*$C$26*'Drive Train'!$F$38</f>
        <v>12.084483164738254</v>
      </c>
      <c r="OD44" s="261">
        <f>'Drive Train'!$F$35-FR44*$C$26*'Drive Train'!$F$38</f>
        <v>9</v>
      </c>
      <c r="OE44" s="261">
        <f>'Drive Train'!$F$35-FS44*$C$26*'Drive Train'!$F$38</f>
        <v>9</v>
      </c>
      <c r="OF44" s="261">
        <f>'Drive Train'!$F$35-FT44*$C$26*'Drive Train'!$F$38</f>
        <v>9.3547633976777398</v>
      </c>
      <c r="OG44" s="261">
        <f>'Drive Train'!$F$35-FU44*$C$26*'Drive Train'!$F$38</f>
        <v>10.89702512281344</v>
      </c>
      <c r="OH44" s="261">
        <f>'Drive Train'!$F$35-FV44*$C$26*'Drive Train'!$F$38</f>
        <v>11.792631454679759</v>
      </c>
      <c r="OI44" s="261">
        <f>'Drive Train'!$F$35-FW44*$C$26*'Drive Train'!$F$38</f>
        <v>12.090069441075599</v>
      </c>
      <c r="OJ44" s="261">
        <f>'Drive Train'!$F$35-FX44*$C$26*'Drive Train'!$F$38</f>
        <v>12.150380974533688</v>
      </c>
      <c r="OK44" s="261">
        <f>'Drive Train'!$F$35-FY44*$C$26*'Drive Train'!$F$38</f>
        <v>12.161701074172829</v>
      </c>
      <c r="OL44" s="261">
        <f>'Drive Train'!$F$35-FZ44*$C$26*'Drive Train'!$F$38</f>
        <v>12.163206077597312</v>
      </c>
      <c r="OM44" s="261">
        <f>'Drive Train'!$F$35-GA44*$C$26*'Drive Train'!$F$38</f>
        <v>12.163346321816752</v>
      </c>
      <c r="ON44" s="261">
        <f>'Drive Train'!$F$35-GB44*$C$26*'Drive Train'!$F$38</f>
        <v>11.46480443184897</v>
      </c>
      <c r="OO44" s="261">
        <f>'Drive Train'!$F$35-GC44*$C$26*'Drive Train'!$F$38</f>
        <v>11.307830199328054</v>
      </c>
      <c r="OP44" s="261">
        <f>'Drive Train'!$F$35-GD44*$C$26*'Drive Train'!$F$38</f>
        <v>11.815501102474601</v>
      </c>
      <c r="OQ44" s="261">
        <f>'Drive Train'!$F$35-GE44*$C$26*'Drive Train'!$F$38</f>
        <v>12.00547944889054</v>
      </c>
      <c r="OR44" s="261">
        <f>'Drive Train'!$F$35-GF44*$C$26*'Drive Train'!$F$38</f>
        <v>12.060808331041011</v>
      </c>
      <c r="OS44" s="261">
        <f>'Drive Train'!$F$35-GG44*$C$26*'Drive Train'!$F$38</f>
        <v>12.084483164738254</v>
      </c>
      <c r="OT44" s="261">
        <f>'Drive Train'!$F$35-GH44*$C$26*'Drive Train'!$F$38</f>
        <v>12.083698181431133</v>
      </c>
      <c r="OU44" s="261">
        <f>'Drive Train'!$F$35-GI44*$C$26*'Drive Train'!$F$38</f>
        <v>12.083778921057514</v>
      </c>
      <c r="OV44" s="261">
        <f>'Drive Train'!$F$35-GJ44*$C$26*'Drive Train'!$F$38</f>
        <v>12.083784470400895</v>
      </c>
      <c r="OW44" s="261">
        <f>'Drive Train'!$F$35-GK44*$C$26*'Drive Train'!$F$38</f>
        <v>12.083781550833029</v>
      </c>
      <c r="OX44" s="61">
        <f t="shared" si="213"/>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8">
        <f t="shared" si="214"/>
        <v>1.4400000000000006</v>
      </c>
      <c r="PU44" s="57">
        <f t="shared" si="215"/>
        <v>11.863432704392356</v>
      </c>
      <c r="PV44" s="57">
        <f t="shared" si="216"/>
        <v>5.6951272590974318</v>
      </c>
      <c r="PW44" s="57">
        <f t="shared" si="217"/>
        <v>8.3077142391727783</v>
      </c>
      <c r="PX44" s="57">
        <f t="shared" si="218"/>
        <v>10.528535652770621</v>
      </c>
      <c r="PY44" s="57">
        <f t="shared" si="219"/>
        <v>11.880607203214385</v>
      </c>
      <c r="PZ44" s="57">
        <f t="shared" si="220"/>
        <v>12.198940127559363</v>
      </c>
      <c r="QA44" s="57">
        <f t="shared" si="221"/>
        <v>11.841048538365989</v>
      </c>
      <c r="QB44" s="57">
        <f t="shared" si="222"/>
        <v>10.891168945965982</v>
      </c>
      <c r="QC44" s="57">
        <f t="shared" si="223"/>
        <v>10.041985683762853</v>
      </c>
      <c r="QD44" s="57">
        <f t="shared" si="224"/>
        <v>9.2830402433610999</v>
      </c>
      <c r="QE44" s="57">
        <f t="shared" si="225"/>
        <v>8.615669066258409</v>
      </c>
      <c r="QF44" s="57">
        <f t="shared" si="226"/>
        <v>6.8518552028288324</v>
      </c>
      <c r="QG44" s="57">
        <f t="shared" si="227"/>
        <v>8.3915633448545961</v>
      </c>
      <c r="QH44" s="57">
        <f t="shared" si="228"/>
        <v>9.8338638791140784</v>
      </c>
      <c r="QI44" s="57">
        <f t="shared" si="229"/>
        <v>10.806784810710599</v>
      </c>
      <c r="QJ44" s="57">
        <f t="shared" si="230"/>
        <v>11.436090442466298</v>
      </c>
      <c r="QK44" s="57">
        <f t="shared" si="231"/>
        <v>11.863432704392356</v>
      </c>
      <c r="QL44" s="57">
        <f t="shared" si="232"/>
        <v>11.831771147085295</v>
      </c>
      <c r="QM44" s="57">
        <f t="shared" si="233"/>
        <v>11.832857740615577</v>
      </c>
      <c r="QN44" s="57">
        <f t="shared" si="234"/>
        <v>11.832932431900552</v>
      </c>
      <c r="QO44" s="57">
        <f t="shared" si="235"/>
        <v>11.832893135898427</v>
      </c>
      <c r="QP44" s="61">
        <f t="shared" si="236"/>
        <v>1.4400000000000006</v>
      </c>
      <c r="QQ44" s="57">
        <f>MIN(FQ44,$C$16)*$C$17*1000/60/60/$C$25</f>
        <v>6.5253672597915133E-2</v>
      </c>
      <c r="QR44" s="57">
        <f>MIN(FR44,$C$16)*$C$17*1000/60/60/$C$25</f>
        <v>0.70317162838191627</v>
      </c>
      <c r="QS44" s="57">
        <f>MIN(FS44,$C$16)*$C$17*1000/60/60/$C$25</f>
        <v>0.70317162838191627</v>
      </c>
      <c r="QT44" s="57">
        <f>MIN(FT44,$C$16)*$C$17*1000/60/60/$C$25</f>
        <v>0.62980117072445829</v>
      </c>
      <c r="QU44" s="57">
        <f>MIN(FU44,$C$16)*$C$17*1000/60/60/$C$25</f>
        <v>0.31083802700246571</v>
      </c>
      <c r="QV44" s="57">
        <f>MIN(FV44,$C$16)*$C$17*1000/60/60/$C$25</f>
        <v>0.12561303795317366</v>
      </c>
      <c r="QW44" s="57">
        <f>MIN(FW44,$C$16)*$C$17*1000/60/60/$C$25</f>
        <v>6.4098345824761593E-2</v>
      </c>
      <c r="QX44" s="57">
        <f>MIN(FX44,$C$16)*$C$17*1000/60/60/$C$25</f>
        <v>5.162500488595715E-2</v>
      </c>
      <c r="QY44" s="57">
        <f>MIN(FY44,$C$16)*$C$17*1000/60/60/$C$25</f>
        <v>4.9283836386927654E-2</v>
      </c>
      <c r="QZ44" s="57">
        <f>MIN(FZ44,$C$16)*$C$17*1000/60/60/$C$25</f>
        <v>4.8972578825540784E-2</v>
      </c>
      <c r="RA44" s="57">
        <f>MIN(GA44,$C$16)*$C$17*1000/60/60/$C$25</f>
        <v>4.894357419137798E-2</v>
      </c>
      <c r="RB44" s="57">
        <f>MIN(GB44,$C$16)*$C$17*1000/60/60/$C$25</f>
        <v>0.19341264426832669</v>
      </c>
      <c r="RC44" s="57">
        <f>MIN(GC44,$C$16)*$C$17*1000/60/60/$C$25</f>
        <v>0.225877299178837</v>
      </c>
      <c r="RD44" s="57">
        <f>MIN(GD44,$C$16)*$C$17*1000/60/60/$C$25</f>
        <v>0.12088324751775609</v>
      </c>
      <c r="RE44" s="57">
        <f>MIN(GE44,$C$16)*$C$17*1000/60/60/$C$25</f>
        <v>8.1592840692285173E-2</v>
      </c>
      <c r="RF44" s="57">
        <f>MIN(GF44,$C$16)*$C$17*1000/60/60/$C$25</f>
        <v>7.0149987704550748E-2</v>
      </c>
      <c r="RG44" s="57">
        <f>MIN(GG44,$C$16)*$C$17*1000/60/60/$C$25</f>
        <v>6.5253672597915133E-2</v>
      </c>
      <c r="RH44" s="57">
        <f>MIN(GH44,$C$16)*$C$17*1000/60/60/$C$25</f>
        <v>6.5416019065656486E-2</v>
      </c>
      <c r="RI44" s="57">
        <f>MIN(GI44,$C$16)*$C$17*1000/60/60/$C$25</f>
        <v>6.5399320884904535E-2</v>
      </c>
      <c r="RJ44" s="57">
        <f>MIN(GJ44,$C$16)*$C$17*1000/60/60/$C$25</f>
        <v>6.5398173196427309E-2</v>
      </c>
      <c r="RK44" s="57">
        <f>MIN(GK44,$C$16)*$C$17*1000/60/60/$C$25</f>
        <v>6.5398777007395048E-2</v>
      </c>
      <c r="RL44" s="148">
        <f t="shared" si="237"/>
        <v>1.4400000000000006</v>
      </c>
    </row>
    <row r="45" spans="1:480" x14ac:dyDescent="0.2">
      <c r="B45" s="20"/>
      <c r="C45" s="137" t="s">
        <v>36</v>
      </c>
      <c r="E45" s="17">
        <f>1/'Drive Train'!F10</f>
        <v>10.714285714285714</v>
      </c>
      <c r="F45" s="18">
        <f>G38</f>
        <v>3</v>
      </c>
      <c r="G45" s="18">
        <f t="shared" ref="G45:O45" si="304">F45-$I$38</f>
        <v>4.5555555555555554</v>
      </c>
      <c r="H45" s="18">
        <f t="shared" si="304"/>
        <v>6.1111111111111107</v>
      </c>
      <c r="I45" s="18">
        <f t="shared" si="304"/>
        <v>7.6666666666666661</v>
      </c>
      <c r="J45" s="18">
        <f t="shared" si="304"/>
        <v>9.2222222222222214</v>
      </c>
      <c r="K45" s="18">
        <f t="shared" si="304"/>
        <v>10.777777777777777</v>
      </c>
      <c r="L45" s="18">
        <f t="shared" si="304"/>
        <v>12.333333333333332</v>
      </c>
      <c r="M45" s="18">
        <f t="shared" si="304"/>
        <v>13.888888888888888</v>
      </c>
      <c r="N45" s="18">
        <f t="shared" si="304"/>
        <v>15.444444444444443</v>
      </c>
      <c r="O45" s="18">
        <f t="shared" si="304"/>
        <v>17</v>
      </c>
      <c r="R45" s="63">
        <f t="shared" si="113"/>
        <v>1.4800000000000006</v>
      </c>
      <c r="S45" s="2">
        <f>NG45/'Drive Train'!$F$35</f>
        <v>0.96003896489824625</v>
      </c>
      <c r="T45" s="2">
        <f>NH45/'Drive Train'!$F$35</f>
        <v>0.71129032258064517</v>
      </c>
      <c r="U45" s="2">
        <f>NI45/'Drive Train'!$F$35</f>
        <v>0.71129032258064517</v>
      </c>
      <c r="V45" s="2">
        <f>NJ45/'Drive Train'!$F$35</f>
        <v>0.73990027400626934</v>
      </c>
      <c r="W45" s="2">
        <f>NK45/'Drive Train'!$F$35</f>
        <v>0.86427621958172907</v>
      </c>
      <c r="X45" s="2">
        <f>NL45/'Drive Train'!$F$35</f>
        <v>0.93650253666772243</v>
      </c>
      <c r="Y45" s="2">
        <f>NM45/'Drive Train'!$F$35</f>
        <v>0.96048947105448379</v>
      </c>
      <c r="Z45" s="2">
        <f>NN45/'Drive Train'!$F$35</f>
        <v>0.96535330439787803</v>
      </c>
      <c r="AA45" s="2">
        <f>NO45/'Drive Train'!$F$35</f>
        <v>0.96626621565909909</v>
      </c>
      <c r="AB45" s="2">
        <f>NP45/'Drive Train'!$F$35</f>
        <v>0.96638758690300908</v>
      </c>
      <c r="AC45" s="2">
        <f>NQ45/'Drive Train'!$F$35</f>
        <v>0.9663988969207058</v>
      </c>
      <c r="AD45" s="2">
        <f>NR45/'Drive Train'!$F$35</f>
        <v>0.91006487353620724</v>
      </c>
      <c r="AE45" s="2">
        <f>NS45/'Drive Train'!$F$35</f>
        <v>0.89740566123613341</v>
      </c>
      <c r="AF45" s="2">
        <f>NT45/'Drive Train'!$F$35</f>
        <v>0.93834686310279036</v>
      </c>
      <c r="AG45" s="2">
        <f>NU45/'Drive Train'!$F$35</f>
        <v>0.95366769749117253</v>
      </c>
      <c r="AH45" s="2">
        <f>NV45/'Drive Train'!$F$35</f>
        <v>0.95812970411621057</v>
      </c>
      <c r="AI45" s="2">
        <f>NW45/'Drive Train'!$F$35</f>
        <v>0.96003896489824625</v>
      </c>
      <c r="AJ45" s="2">
        <f>NX45/'Drive Train'!$F$35</f>
        <v>0.95997565979283328</v>
      </c>
      <c r="AK45" s="2">
        <f>NY45/'Drive Train'!$F$35</f>
        <v>0.9599821710530253</v>
      </c>
      <c r="AL45" s="2">
        <f>NZ45/'Drive Train'!$F$35</f>
        <v>0.95998261858071732</v>
      </c>
      <c r="AM45" s="2">
        <f>OA45/'Drive Train'!$F$35</f>
        <v>0.95998238313169593</v>
      </c>
      <c r="AN45" s="61">
        <f t="shared" si="114"/>
        <v>1.4800000000000006</v>
      </c>
      <c r="AO45" s="46">
        <f>LO45*12*60/(PI() * 'Drive Train'!$F$15)/S$6*ABS(S45)</f>
        <v>4317.6726969969777</v>
      </c>
      <c r="AP45" s="46">
        <f>LP45*12*60/(PI() * 'Drive Train'!$F$15)/T$6*ABS(T45)</f>
        <v>634.29464097686855</v>
      </c>
      <c r="AQ45" s="46">
        <f>LQ45*12*60/(PI() * 'Drive Train'!$F$15)/U$6*ABS(U45)</f>
        <v>1375.9332195612003</v>
      </c>
      <c r="AR45" s="46">
        <f>LR45*12*60/(PI() * 'Drive Train'!$F$15)/V$6*ABS(V45)</f>
        <v>2337.1339011281548</v>
      </c>
      <c r="AS45" s="46">
        <f>LS45*12*60/(PI() * 'Drive Train'!$F$15)/W$6*ABS(W45)</f>
        <v>3462.5382222439275</v>
      </c>
      <c r="AT45" s="46">
        <f>LT45*12*60/(PI() * 'Drive Train'!$F$15)/X$6*ABS(X45)</f>
        <v>4109.3481230791176</v>
      </c>
      <c r="AU45" s="46">
        <f>LU45*12*60/(PI() * 'Drive Train'!$F$15)/Y$6*ABS(Y45)</f>
        <v>4321.6144636553199</v>
      </c>
      <c r="AV45" s="46">
        <f>LV45*12*60/(PI() * 'Drive Train'!$F$15)/Z$6*ABS(Z45)</f>
        <v>4363.8739537433221</v>
      </c>
      <c r="AW45" s="46">
        <f>LW45*12*60/(PI() * 'Drive Train'!$F$15)/AA$6*ABS(AA45)</f>
        <v>4371.6266872293436</v>
      </c>
      <c r="AX45" s="46">
        <f>LX45*12*60/(PI() * 'Drive Train'!$F$15)/AB$6*ABS(AB45)</f>
        <v>4372.6316749636471</v>
      </c>
      <c r="AY45" s="46">
        <f>LY45*12*60/(PI() * 'Drive Train'!$F$15)/AC$6*ABS(AC45)</f>
        <v>4372.7227736921468</v>
      </c>
      <c r="AZ45" s="46">
        <f>LZ45*12*60/(PI() * 'Drive Train'!$F$15)/AD$6*ABS(AD45)</f>
        <v>2935.2918195274824</v>
      </c>
      <c r="BA45" s="46">
        <f>MA45*12*60/(PI() * 'Drive Train'!$F$15)/AE$6*ABS(AE45)</f>
        <v>3544.8873435476116</v>
      </c>
      <c r="BB45" s="46">
        <f>MB45*12*60/(PI() * 'Drive Train'!$F$15)/AF$6*ABS(AF45)</f>
        <v>4129.7575691575321</v>
      </c>
      <c r="BC45" s="46">
        <f>MC45*12*60/(PI() * 'Drive Train'!$F$15)/AG$6*ABS(AG45)</f>
        <v>4262.5026074211273</v>
      </c>
      <c r="BD45" s="46">
        <f>MD45*12*60/(PI() * 'Drive Train'!$F$15)/AH$6*ABS(AH45)</f>
        <v>4301.1422840726909</v>
      </c>
      <c r="BE45" s="46">
        <f>ME45*12*60/(PI() * 'Drive Train'!$F$15)/AI$6*ABS(AI45)</f>
        <v>4317.6726969969777</v>
      </c>
      <c r="BF45" s="46">
        <f>MF45*12*60/(PI() * 'Drive Train'!$F$15)/AJ$6*ABS(AJ45)</f>
        <v>4317.1246324040048</v>
      </c>
      <c r="BG45" s="46">
        <f>MG45*12*60/(PI() * 'Drive Train'!$F$15)/AK$6*ABS(AK45)</f>
        <v>4317.181003807852</v>
      </c>
      <c r="BH45" s="46">
        <f>MH45*12*60/(PI() * 'Drive Train'!$F$15)/AL$6*ABS(AL45)</f>
        <v>4317.1848782895777</v>
      </c>
      <c r="BI45" s="46">
        <f>MI45*12*60/(PI() * 'Drive Train'!$F$15)/AM$6*ABS(AM45)</f>
        <v>4317.1828398840435</v>
      </c>
      <c r="BJ45" s="61">
        <f t="shared" si="280"/>
        <v>1.4800000000000006</v>
      </c>
      <c r="BK45" s="2">
        <f>IF(OR(KS44=1,AND($C$39=Motors!$C$31,OY44=1)),0,IF(NG45=0,-(CG44+$C$15)/($C$14-$C$15)*$C$12,($C$11*S45-AO45)/($C$11*S45)*$C$12*S45))</f>
        <v>0.42440179142497891</v>
      </c>
      <c r="BL45" s="2">
        <f>IF(OR(KT44=1,AND($C$39=Motors!$C$31,OZ44=1)),0,IF(NH45=0,-(CH44+$C$15)/($C$14-$C$15)*$C$12,($C$11*T45-AP45)/($C$11*T45)*$C$12*T45))</f>
        <v>1.4366601855436205</v>
      </c>
      <c r="BM45" s="2">
        <f>IF(OR(KU44=1,AND($C$39=Motors!$C$31,PA44=1)),0,IF(NI45=0,-(CI44+$C$15)/($C$14-$C$15)*$C$12,($C$11*U45-AQ45)/($C$11*U45)*$C$12*U45))</f>
        <v>1.112140006207863</v>
      </c>
      <c r="BN45" s="2">
        <f>IF(OR(KV44=1,AND($C$39=Motors!$C$31,PB44=1)),0,IF(NJ45=0,-(CJ44+$C$15)/($C$14-$C$15)*$C$12,($C$11*V45-AR45)/($C$11*V45)*$C$12*V45))</f>
        <v>0.76049560993106047</v>
      </c>
      <c r="BO45" s="2">
        <f>IF(OR(KW44=1,AND($C$39=Motors!$C$31,PC44=1)),0,IF(NK45=0,-(CK44+$C$15)/($C$14-$C$15)*$C$12,($C$11*W45-AS45)/($C$11*W45)*$C$12*W45))</f>
        <v>0.56779636601678141</v>
      </c>
      <c r="BP45" s="2">
        <f>IF(OR(KX44=1,AND($C$39=Motors!$C$31,PD44=1)),0,IF(NL45=0,-(CL44+$C$15)/($C$14-$C$15)*$C$12,($C$11*X45-AT45)/($C$11*X45)*$C$12*X45))</f>
        <v>0.45883597266461634</v>
      </c>
      <c r="BQ45" s="2">
        <f>IF(OR(KY44=1,AND($C$39=Motors!$C$31,PE44=1)),0,IF(NM45=0,-(CM44+$C$15)/($C$14-$C$15)*$C$12,($C$11*Y45-AU45)/($C$11*Y45)*$C$12*Y45))</f>
        <v>0.42376270505562774</v>
      </c>
      <c r="BR45" s="2">
        <f>IF(OR(KZ44=1,AND($C$39=Motors!$C$31,PF44=1)),0,IF(NN45=0,-(CN44+$C$15)/($C$14-$C$15)*$C$12,($C$11*Z45-AV45)/($C$11*Z45)*$C$12*Z45))</f>
        <v>0.41699297933064083</v>
      </c>
      <c r="BS45" s="2">
        <f>IF(OR(LA44=1,AND($C$39=Motors!$C$31,PG44=1)),0,IF(NO45=0,-(CO44+$C$15)/($C$14-$C$15)*$C$12,($C$11*AA45-AW45)/($C$11*AA45)*$C$12*AA45))</f>
        <v>0.4158007173848518</v>
      </c>
      <c r="BT45" s="2">
        <f>IF(OR(LB44=1,AND($C$39=Motors!$C$31,PH44=1)),0,IF(NP45=0,-(CP44+$C$15)/($C$14-$C$15)*$C$12,($C$11*AB45-AX45)/($C$11*AB45)*$C$12*AB45))</f>
        <v>0.41565346772093575</v>
      </c>
      <c r="BU45" s="2">
        <f>IF(OR(LC44=1,AND($C$39=Motors!$C$31,PI44=1)),0,IF(NQ45=0,-(CQ44+$C$15)/($C$14-$C$15)*$C$12,($C$11*AC45-AY45)/($C$11*AC45)*$C$12*AC45))</f>
        <v>0.41564086262264488</v>
      </c>
      <c r="BV45" s="2">
        <f>IF(OR(LD44=1,AND($C$39=Motors!$C$31,PJ44=1)),0,IF(NR45=0,-(CR44+$C$15)/($C$14-$C$15)*$C$12,($C$11*AD45-AZ45)/($C$11*AD45)*$C$12*AD45))</f>
        <v>0.90885521617888387</v>
      </c>
      <c r="BW45" s="2">
        <f>IF(OR(LE44=1,AND($C$39=Motors!$C$31,PK44=1)),0,IF(NS45=0,-(CS44+$C$15)/($C$14-$C$15)*$C$12,($C$11*AE45-BA45)/($C$11*AE45)*$C$12*AE45))</f>
        <v>0.61160466144210701</v>
      </c>
      <c r="BX45" s="2">
        <f>IF(OR(LF44=1,AND($C$39=Motors!$C$31,PL44=1)),0,IF(NT45=0,-(CT44+$C$15)/($C$14-$C$15)*$C$12,($C$11*AF45-BB45)/($C$11*AF45)*$C$12*AF45))</f>
        <v>0.45435019989682829</v>
      </c>
      <c r="BY45" s="2">
        <f>IF(OR(LG44=1,AND($C$39=Motors!$C$31,PM44=1)),0,IF(NU45=0,-(CU44+$C$15)/($C$14-$C$15)*$C$12,($C$11*AG45-BC45)/($C$11*AG45)*$C$12*AG45))</f>
        <v>0.4331879162109582</v>
      </c>
      <c r="BZ45" s="2">
        <f>IF(OR(LH44=1,AND($C$39=Motors!$C$31,PN44=1)),0,IF(NV45=0,-(CV44+$C$15)/($C$14-$C$15)*$C$12,($C$11*AH45-BD45)/($C$11*AH45)*$C$12*AH45))</f>
        <v>0.42703371662741157</v>
      </c>
      <c r="CA45" s="2">
        <f>IF(OR(LI44=1,AND($C$39=Motors!$C$31,PO44=1)),0,IF(NW45=0,-(CW44+$C$15)/($C$14-$C$15)*$C$12,($C$11*AI45-BE45)/($C$11*AI45)*$C$12*AI45))</f>
        <v>0.42440179142497891</v>
      </c>
      <c r="CB45" s="2">
        <f>IF(OR(LJ44=1,AND($C$39=Motors!$C$31,PP44=1)),0,IF(NX45=0,-(CX44+$C$15)/($C$14-$C$15)*$C$12,($C$11*AJ45-BF45)/($C$11*AJ45)*$C$12*AJ45))</f>
        <v>0.42448904376949587</v>
      </c>
      <c r="CC45" s="2">
        <f>IF(OR(LK44=1,AND($C$39=Motors!$C$31,PQ44=1)),0,IF(NY45=0,-(CY44+$C$15)/($C$14-$C$15)*$C$12,($C$11*AK45-BG45)/($C$11*AK45)*$C$12*AK45))</f>
        <v>0.42448006936599014</v>
      </c>
      <c r="CD45" s="2">
        <f>IF(OR(LL44=1,AND($C$39=Motors!$C$31,PR44=1)),0,IF(NZ45=0,-(CZ44+$C$15)/($C$14-$C$15)*$C$12,($C$11*AL45-BH45)/($C$11*AL45)*$C$12*AL45))</f>
        <v>0.42447945254351555</v>
      </c>
      <c r="CE45" s="2">
        <f>IF(OR(LM44=1,AND($C$39=Motors!$C$31,PS44=1)),0,IF(OA45=0,-(DA44+$C$15)/($C$14-$C$15)*$C$12,($C$11*AM45-BI45)/($C$11*AM45)*$C$12*AM45))</f>
        <v>0.42447977706029466</v>
      </c>
      <c r="CF45" s="61">
        <f t="shared" si="281"/>
        <v>1.4800000000000006</v>
      </c>
      <c r="CG45" s="57">
        <f>IF(AND(KS44=1,OY44=1),0,ABS(BK45/$C$12*($C$14-$C$15)+$C$15) *'Drive Train'!$AA$48 + CG44*(1-'Drive Train'!$AA$48))</f>
        <v>25.757389455140352</v>
      </c>
      <c r="CH45" s="57">
        <f>IF(AND(KT44=1,OZ44=1),0,ABS(BL45/$C$12*($C$14-$C$15)+$C$15) *'Drive Train'!$AA$48 + CH44*(1-'Drive Train'!$AA$48))</f>
        <v>80.634465147306784</v>
      </c>
      <c r="CI45" s="57">
        <f>IF(AND(KU44=1,PA44=1),0,ABS(BM45/$C$12*($C$14-$C$15)+$C$15) *'Drive Train'!$AA$48 + CI44*(1-'Drive Train'!$AA$48))</f>
        <v>63.041409314413855</v>
      </c>
      <c r="CJ45" s="57">
        <f>IF(AND(KV44=1,PB44=1),0,ABS(BN45/$C$12*($C$14-$C$15)+$C$15) *'Drive Train'!$AA$48 + CJ44*(1-'Drive Train'!$AA$48))</f>
        <v>43.977881401651956</v>
      </c>
      <c r="CK45" s="57">
        <f>IF(AND(KW44=1,PC44=1),0,ABS(BO45/$C$12*($C$14-$C$15)+$C$15) *'Drive Train'!$AA$48 + CK44*(1-'Drive Train'!$AA$48))</f>
        <v>33.531170309357755</v>
      </c>
      <c r="CL45" s="57">
        <f>IF(AND(KX44=1,PD44=1),0,ABS(BP45/$C$12*($C$14-$C$15)+$C$15) *'Drive Train'!$AA$48 + CL44*(1-'Drive Train'!$AA$48))</f>
        <v>27.624153100929281</v>
      </c>
      <c r="CM45" s="57">
        <f>IF(AND(KY44=1,PE44=1),0,ABS(BQ45/$C$12*($C$14-$C$15)+$C$15) *'Drive Train'!$AA$48 + CM44*(1-'Drive Train'!$AA$48))</f>
        <v>25.722742974292689</v>
      </c>
      <c r="CN45" s="57">
        <f>IF(AND(KZ44=1,PF44=1),0,ABS(BR45/$C$12*($C$14-$C$15)+$C$15) *'Drive Train'!$AA$48 + CN44*(1-'Drive Train'!$AA$48))</f>
        <v>25.355739101384554</v>
      </c>
      <c r="CO45" s="57">
        <f>IF(AND(LA44=1,PG44=1),0,ABS(BS45/$C$12*($C$14-$C$15)+$C$15) *'Drive Train'!$AA$48 + CO44*(1-'Drive Train'!$AA$48))</f>
        <v>25.291103580035362</v>
      </c>
      <c r="CP45" s="57">
        <f>IF(AND(LB44=1,PH44=1),0,ABS(BT45/$C$12*($C$14-$C$15)+$C$15) *'Drive Train'!$AA$48 + CP44*(1-'Drive Train'!$AA$48))</f>
        <v>25.283120805084504</v>
      </c>
      <c r="CQ45" s="57">
        <f>IF(AND(LC44=1,PI44=1),0,ABS(BU45/$C$12*($C$14-$C$15)+$C$15) *'Drive Train'!$AA$48 + CQ44*(1-'Drive Train'!$AA$48))</f>
        <v>25.282437450975479</v>
      </c>
      <c r="CR45" s="57">
        <f>IF(AND(LD44=1,PJ44=1),0,ABS(BV45/$C$12*($C$14-$C$15)+$C$15) *'Drive Train'!$AA$48 + CR44*(1-'Drive Train'!$AA$48))</f>
        <v>52.020829120362187</v>
      </c>
      <c r="CS45" s="57">
        <f>IF(AND(LE44=1,PK44=1),0,ABS(BW45/$C$12*($C$14-$C$15)+$C$15) *'Drive Train'!$AA$48 + CS44*(1-'Drive Train'!$AA$48))</f>
        <v>35.906128282508043</v>
      </c>
      <c r="CT45" s="57">
        <f>IF(AND(LF44=1,PL44=1),0,ABS(BX45/$C$12*($C$14-$C$15)+$C$15) *'Drive Train'!$AA$48 + CT44*(1-'Drive Train'!$AA$48))</f>
        <v>27.380968067200712</v>
      </c>
      <c r="CU45" s="57">
        <f>IF(AND(LG44=1,PM44=1),0,ABS(BY45/$C$12*($C$14-$C$15)+$C$15) *'Drive Train'!$AA$48 + CU44*(1-'Drive Train'!$AA$48))</f>
        <v>26.23370739700421</v>
      </c>
      <c r="CV45" s="57">
        <f>IF(AND(LH44=1,PN44=1),0,ABS(BZ45/$C$12*($C$14-$C$15)+$C$15) *'Drive Train'!$AA$48 + CV44*(1-'Drive Train'!$AA$48))</f>
        <v>25.900072745680777</v>
      </c>
      <c r="CW45" s="57">
        <f>IF(AND(LI44=1,PO44=1),0,ABS(CA45/$C$12*($C$14-$C$15)+$C$15) *'Drive Train'!$AA$48 + CW44*(1-'Drive Train'!$AA$48))</f>
        <v>25.757389455140352</v>
      </c>
      <c r="CX45" s="57">
        <f>IF(AND(LJ44=1,PP44=1),0,ABS(CB45/$C$12*($C$14-$C$15)+$C$15) *'Drive Train'!$AA$48 + CX44*(1-'Drive Train'!$AA$48))</f>
        <v>25.762119624375988</v>
      </c>
      <c r="CY45" s="57">
        <f>IF(AND(LK44=1,PQ44=1),0,ABS(CC45/$C$12*($C$14-$C$15)+$C$15) *'Drive Train'!$AA$48 + CY44*(1-'Drive Train'!$AA$48))</f>
        <v>25.761633099370776</v>
      </c>
      <c r="CZ45" s="57">
        <f>IF(AND(LL44=1,PR44=1),0,ABS(CD45/$C$12*($C$14-$C$15)+$C$15) *'Drive Train'!$AA$48 + CZ44*(1-'Drive Train'!$AA$48))</f>
        <v>25.76159965987171</v>
      </c>
      <c r="DA45" s="57">
        <f>IF(AND(LM44=1,PS44=1),0,ABS(CE45/$C$12*($C$14-$C$15)+$C$15) *'Drive Train'!$AA$48 + DA44*(1-'Drive Train'!$AA$48))</f>
        <v>25.761617252743207</v>
      </c>
      <c r="DB45" s="61">
        <f t="shared" si="115"/>
        <v>1.4800000000000006</v>
      </c>
      <c r="DC45" s="57">
        <f t="shared" si="282"/>
        <v>25.757389455140352</v>
      </c>
      <c r="DD45" s="57">
        <f t="shared" si="283"/>
        <v>50</v>
      </c>
      <c r="DE45" s="57">
        <f t="shared" si="284"/>
        <v>50</v>
      </c>
      <c r="DF45" s="57">
        <f t="shared" si="285"/>
        <v>43.977881401651956</v>
      </c>
      <c r="DG45" s="57">
        <f t="shared" si="286"/>
        <v>33.531170309357755</v>
      </c>
      <c r="DH45" s="57">
        <f t="shared" si="287"/>
        <v>27.624153100929281</v>
      </c>
      <c r="DI45" s="57">
        <f t="shared" si="288"/>
        <v>25.722742974292689</v>
      </c>
      <c r="DJ45" s="57">
        <f t="shared" si="289"/>
        <v>25.355739101384554</v>
      </c>
      <c r="DK45" s="57">
        <f t="shared" si="290"/>
        <v>25.291103580035362</v>
      </c>
      <c r="DL45" s="57">
        <f t="shared" si="291"/>
        <v>25.283120805084504</v>
      </c>
      <c r="DM45" s="57">
        <f t="shared" si="292"/>
        <v>25.282437450975479</v>
      </c>
      <c r="DN45" s="57">
        <f t="shared" si="293"/>
        <v>25</v>
      </c>
      <c r="DO45" s="57">
        <f t="shared" si="294"/>
        <v>30</v>
      </c>
      <c r="DP45" s="57">
        <f t="shared" si="295"/>
        <v>27.380968067200712</v>
      </c>
      <c r="DQ45" s="57">
        <f t="shared" si="296"/>
        <v>26.23370739700421</v>
      </c>
      <c r="DR45" s="57">
        <f t="shared" si="297"/>
        <v>25.900072745680777</v>
      </c>
      <c r="DS45" s="57">
        <f t="shared" si="298"/>
        <v>25.757389455140352</v>
      </c>
      <c r="DT45" s="57">
        <f t="shared" si="299"/>
        <v>25.762119624375988</v>
      </c>
      <c r="DU45" s="57">
        <f t="shared" si="300"/>
        <v>25.761633099370776</v>
      </c>
      <c r="DV45" s="57">
        <f t="shared" si="301"/>
        <v>25.76159965987171</v>
      </c>
      <c r="DW45" s="57">
        <f t="shared" si="302"/>
        <v>25.761617252743207</v>
      </c>
      <c r="DX45" s="61">
        <f t="shared" si="116"/>
        <v>1.4800000000000006</v>
      </c>
      <c r="DY45" s="2">
        <f>IF(OY45=0,($C$23/0.4536*IF(ISNA(MK44),'Drive Train'!$F$16,'Drive Train'!$F$17)*4.448*$C$24/$C$26*$C$25*S$6)*SIGN(BK45),BK45)</f>
        <v>0.89350858180984372</v>
      </c>
      <c r="DZ45" s="2">
        <f>IF(OZ45=0,($C$23/0.4536*IF(ISNA(ML44),'Drive Train'!$F$16,'Drive Train'!$F$17)*4.448*$C$24/$C$26*$C$25*T$6)*SIGN(BL45),BL45)</f>
        <v>3.1911020778922987</v>
      </c>
      <c r="EA45" s="2">
        <f>IF(PA45=0,($C$23/0.4536*IF(ISNA(MM44),'Drive Train'!$F$16,'Drive Train'!$F$17)*4.448*$C$24/$C$26*$C$25*U$6)*SIGN(BM45),BM45)</f>
        <v>2.1014574659290748</v>
      </c>
      <c r="EB45" s="2">
        <f>IF(PB45=0,($C$23/0.4536*IF(ISNA(MN44),'Drive Train'!$F$16,'Drive Train'!$F$17)*4.448*$C$24/$C$26*$C$25*V$6)*SIGN(BN45),BN45)</f>
        <v>1.5665410200562195</v>
      </c>
      <c r="EC45" s="2">
        <f>IF(PC45=0,($C$23/0.4536*IF(ISNA(MO44),'Drive Train'!$F$16,'Drive Train'!$F$17)*4.448*$C$24/$C$26*$C$25*W$6)*SIGN(BO45),BO45)</f>
        <v>1.248692117436117</v>
      </c>
      <c r="ED45" s="2">
        <f>IF(PD45=0,($C$23/0.4536*IF(ISNA(MP44),'Drive Train'!$F$16,'Drive Train'!$F$17)*4.448*$C$24/$C$26*$C$25*X$6)*SIGN(BP45),BP45)</f>
        <v>1.0380693506396637</v>
      </c>
      <c r="EE45" s="2">
        <f>IF(PE45=0,($C$23/0.4536*IF(ISNA(MQ44),'Drive Train'!$F$16,'Drive Train'!$F$17)*4.448*$C$24/$C$26*$C$25*Y$6)*SIGN(BQ45),BQ45)</f>
        <v>0.88824490827929981</v>
      </c>
      <c r="EF45" s="2">
        <f>IF(PF45=0,($C$23/0.4536*IF(ISNA(MR44),'Drive Train'!$F$16,'Drive Train'!$F$17)*4.448*$C$24/$C$26*$C$25*Z$6)*SIGN(BR45),BR45)</f>
        <v>0.77621401894677544</v>
      </c>
      <c r="EG45" s="2">
        <f>IF(PG45=0,($C$23/0.4536*IF(ISNA(MS44),'Drive Train'!$F$16,'Drive Train'!$F$17)*4.448*$C$24/$C$26*$C$25*AA$6)*SIGN(BS45),BS45)</f>
        <v>0.68927804882473664</v>
      </c>
      <c r="EH45" s="2">
        <f>IF(PH45=0,($C$23/0.4536*IF(ISNA(MT44),'Drive Train'!$F$16,'Drive Train'!$F$17)*4.448*$C$24/$C$26*$C$25*AB$6)*SIGN(BT45),BT45)</f>
        <v>0.61985436045389986</v>
      </c>
      <c r="EI45" s="2">
        <f>IF(PI45=0,($C$23/0.4536*IF(ISNA(MU44),'Drive Train'!$F$16,'Drive Train'!$F$17)*4.448*$C$24/$C$26*$C$25*AC$6)*SIGN(BU45),BU45)</f>
        <v>0.56313566080452337</v>
      </c>
      <c r="EJ45" s="2">
        <f>IF(PJ45=0,($C$23/0.4536*IF(ISNA(MV44),'Drive Train'!$F$16,'Drive Train'!$F$17)*4.448*$C$24/$C$26*$C$25*AD$6)*SIGN(BV45),BV45)</f>
        <v>0.89350858180984372</v>
      </c>
      <c r="EK45" s="2">
        <f>IF(PK45=0,($C$23/0.4536*IF(ISNA(MW44),'Drive Train'!$F$16,'Drive Train'!$F$17)*4.448*$C$24/$C$26*$C$25*AE$6)*SIGN(BW45),BW45)</f>
        <v>0.89350858180984372</v>
      </c>
      <c r="EL45" s="2">
        <f>IF(PL45=0,($C$23/0.4536*IF(ISNA(MX44),'Drive Train'!$F$16,'Drive Train'!$F$17)*4.448*$C$24/$C$26*$C$25*AF$6)*SIGN(BX45),BX45)</f>
        <v>0.89350858180984372</v>
      </c>
      <c r="EM45" s="2">
        <f>IF(PM45=0,($C$23/0.4536*IF(ISNA(MY44),'Drive Train'!$F$16,'Drive Train'!$F$17)*4.448*$C$24/$C$26*$C$25*AG$6)*SIGN(BY45),BY45)</f>
        <v>0.89350858180984372</v>
      </c>
      <c r="EN45" s="2">
        <f>IF(PN45=0,($C$23/0.4536*IF(ISNA(MZ44),'Drive Train'!$F$16,'Drive Train'!$F$17)*4.448*$C$24/$C$26*$C$25*AH$6)*SIGN(BZ45),BZ45)</f>
        <v>0.89350858180984372</v>
      </c>
      <c r="EO45" s="2">
        <f>IF(PO45=0,($C$23/0.4536*IF(ISNA(NA44),'Drive Train'!$F$16,'Drive Train'!$F$17)*4.448*$C$24/$C$26*$C$25*AI$6)*SIGN(CA45),CA45)</f>
        <v>0.89350858180984372</v>
      </c>
      <c r="EP45" s="2">
        <f>IF(PP45=0,($C$23/0.4536*IF(ISNA(NB44),'Drive Train'!$F$16,'Drive Train'!$F$17)*4.448*$C$24/$C$26*$C$25*AJ$6)*SIGN(CB45),CB45)</f>
        <v>0.89350858180984372</v>
      </c>
      <c r="EQ45" s="2">
        <f>IF(PQ45=0,($C$23/0.4536*IF(ISNA(NC44),'Drive Train'!$F$16,'Drive Train'!$F$17)*4.448*$C$24/$C$26*$C$25*AK$6)*SIGN(CC45),CC45)</f>
        <v>0.89350858180984372</v>
      </c>
      <c r="ER45" s="2">
        <f>IF(PR45=0,($C$23/0.4536*IF(ISNA(ND44),'Drive Train'!$F$16,'Drive Train'!$F$17)*4.448*$C$24/$C$26*$C$25*AL$6)*SIGN(CD45),CD45)</f>
        <v>0.89350858180984372</v>
      </c>
      <c r="ES45" s="2">
        <f>IF(PS45=0,($C$23/0.4536*IF(ISNA(NE44),'Drive Train'!$F$16,'Drive Train'!$F$17)*4.448*$C$24/$C$26*$C$25*AM$6)*SIGN(CE45),CE45)</f>
        <v>0.89350858180984372</v>
      </c>
      <c r="ET45" s="61">
        <f t="shared" si="303"/>
        <v>1.4800000000000006</v>
      </c>
      <c r="EU45" s="260">
        <f>MAX(MIN(IF(AND(OY44=1,NG45&lt;0),-1,1)*(DC45-$C$15)/($C$14-$C$15)*$C$12-$C$33*LO45/AO$6 -  OY44*$C$33,DY44),MAX(EU$8:EU44)*-1)</f>
        <v>1.1275761527906381E-2</v>
      </c>
      <c r="EV45" s="260">
        <f>MAX(MIN(IF(AND(OZ44=1,NH45&lt;0),-1,1)*(DD45-$C$15)/($C$14-$C$15)*$C$12-$C$33*LP45/AP$6 -  OZ44*$C$33,DZ44),MAX(EV$8:EV44)*-1)</f>
        <v>0.78966370050191403</v>
      </c>
      <c r="EW45" s="260">
        <f>MAX(MIN(IF(AND(PA44=1,NI45&lt;0),-1,1)*(DE45-$C$15)/($C$14-$C$15)*$C$12-$C$33*LQ45/AQ$6 -  PA44*$C$33,EA44),MAX(EW$8:EW44)*-1)</f>
        <v>0.69388540255165476</v>
      </c>
      <c r="EX45" s="260">
        <f>MAX(MIN(IF(AND(PB44=1,NJ45&lt;0),-1,1)*(DF45-$C$15)/($C$14-$C$15)*$C$12-$C$33*LR45/AR$6 -  PB44*$C$33,EB44),MAX(EX$8:EX44)*-1)</f>
        <v>0.47033924012392075</v>
      </c>
      <c r="EY45" s="260">
        <f>MAX(MIN(IF(AND(PC44=1,NK45&lt;0),-1,1)*(DG45-$C$15)/($C$14-$C$15)*$C$12-$C$33*LS45/AS$6 -  PC44*$C$33,EC44),MAX(EY$8:EY44)*-1)</f>
        <v>0.19978289624384193</v>
      </c>
      <c r="EZ45" s="260">
        <f>MAX(MIN(IF(AND(PD44=1,NL45&lt;0),-1,1)*(DH45-$C$15)/($C$14-$C$15)*$C$12-$C$33*LT45/AT$6 -  PD44*$C$33,ED44),MAX(EZ$8:EZ44)*-1)</f>
        <v>5.5761143937845148E-2</v>
      </c>
      <c r="FA45" s="260">
        <f>MAX(MIN(IF(AND(PE44=1,NM45&lt;0),-1,1)*(DI45-$C$15)/($C$14-$C$15)*$C$12-$C$33*LU45/AU$6 -  PE44*$C$33,EE44),MAX(FA$8:FA44)*-1)</f>
        <v>1.0453465534996487E-2</v>
      </c>
      <c r="FB45" s="260">
        <f>MAX(MIN(IF(AND(PF44=1,NN45&lt;0),-1,1)*(DJ45-$C$15)/($C$14-$C$15)*$C$12-$C$33*LV45/AV$6 -  PF44*$C$33,EF44),MAX(FB$8:FB44)*-1)</f>
        <v>1.7449189330037695E-3</v>
      </c>
      <c r="FC45" s="260">
        <f>MAX(MIN(IF(AND(PG44=1,NO45&lt;0),-1,1)*(DK45-$C$15)/($C$14-$C$15)*$C$12-$C$33*LW45/AW$6 -  PG44*$C$33,EG44),MAX(FC$8:FC44)*-1)</f>
        <v>2.0795519477190272E-4</v>
      </c>
      <c r="FD45" s="260">
        <f>MAX(MIN(IF(AND(PH44=1,NP45&lt;0),-1,1)*(DL45-$C$15)/($C$14-$C$15)*$C$12-$C$33*LX45/AX$6 -  PH44*$C$33,EH44),MAX(FD$8:FD44)*-1)</f>
        <v>1.7372859801856322E-5</v>
      </c>
      <c r="FE45" s="260">
        <f>MAX(MIN(IF(AND(PI44=1,NQ45&lt;0),-1,1)*(DM45-$C$15)/($C$14-$C$15)*$C$12-$C$33*LY45/AY$6 -  PI44*$C$33,EI44),MAX(FE$8:FE44)*-1)</f>
        <v>9.7286241673710805E-7</v>
      </c>
      <c r="FF45" s="260">
        <f>MAX(MIN(IF(AND(PJ44=1,NR45&lt;0),-1,1)*(DN45-$C$15)/($C$14-$C$15)*$C$12-$C$33*LZ45/AZ$6 -  PJ44*$C$33,EJ44),MAX(FF$8:FF44)*-1)</f>
        <v>0.11415220351306421</v>
      </c>
      <c r="FG45" s="260">
        <f>MAX(MIN(IF(AND(PK44=1,NS45&lt;0),-1,1)*(DO45-$C$15)/($C$14-$C$15)*$C$12-$C$33*MA45/BA$6 -  PK44*$C$33,EK44),MAX(FG$8:FG44)*-1)</f>
        <v>0.13980380763725564</v>
      </c>
      <c r="FH45" s="260">
        <f>MAX(MIN(IF(AND(PL44=1,NT45&lt;0),-1,1)*(DP45-$C$15)/($C$14-$C$15)*$C$12-$C$33*MB45/BB$6 -  PL44*$C$33,EL44),MAX(FH$8:FH44)*-1)</f>
        <v>5.0069644650520828E-2</v>
      </c>
      <c r="FI45" s="260">
        <f>MAX(MIN(IF(AND(PM44=1,NU45&lt;0),-1,1)*(DQ45-$C$15)/($C$14-$C$15)*$C$12-$C$33*MC45/BC$6 -  PM44*$C$33,EM44),MAX(FI$8:FI44)*-1)</f>
        <v>2.2615954912052094E-2</v>
      </c>
      <c r="FJ45" s="260">
        <f>MAX(MIN(IF(AND(PN44=1,NV45&lt;0),-1,1)*(DR45-$C$15)/($C$14-$C$15)*$C$12-$C$33*MD45/BD$6 -  PN44*$C$33,EN44),MAX(FJ$8:FJ44)*-1)</f>
        <v>1.4669276556710298E-2</v>
      </c>
      <c r="FK45" s="260">
        <f>MAX(MIN(IF(AND(PO44=1,NW45&lt;0),-1,1)*(DS45-$C$15)/($C$14-$C$15)*$C$12-$C$33*ME45/BE$6 -  PO44*$C$33,EO44),MAX(FK$8:FK44)*-1)</f>
        <v>1.1275761527906381E-2</v>
      </c>
      <c r="FL45" s="260">
        <f>MAX(MIN(IF(AND(PP44=1,NX45&lt;0),-1,1)*(DT45-$C$15)/($C$14-$C$15)*$C$12-$C$33*MF45/BF$6 -  PP44*$C$33,EP44),MAX(FL$8:FL44)*-1)</f>
        <v>1.1388214175199918E-2</v>
      </c>
      <c r="FM45" s="260">
        <f>MAX(MIN(IF(AND(PQ44=1,NY45&lt;0),-1,1)*(DU45-$C$15)/($C$14-$C$15)*$C$12-$C$33*MG45/BG$6 -  PQ44*$C$33,EQ44),MAX(FM$8:FM44)*-1)</f>
        <v>1.1376647625984337E-2</v>
      </c>
      <c r="FN45" s="260">
        <f>MAX(MIN(IF(AND(PR44=1,NZ45&lt;0),-1,1)*(DV45-$C$15)/($C$14-$C$15)*$C$12-$C$33*MH45/BH$6 -  PR44*$C$33,ER44),MAX(FN$8:FN44)*-1)</f>
        <v>1.1375852643214279E-2</v>
      </c>
      <c r="FO45" s="260">
        <f>MAX(MIN(IF(AND(PS44=1,OA45&lt;0),-1,1)*(DW45-$C$15)/($C$14-$C$15)*$C$12-$C$33*MI45/BI$6 -  PS44*$C$33,ES44),MAX(FO$8:FO44)*-1)</f>
        <v>1.1376270891974793E-2</v>
      </c>
      <c r="FP45" s="61">
        <f t="shared" si="117"/>
        <v>1.4800000000000006</v>
      </c>
      <c r="FQ45" s="261">
        <f>IF(AND(KS45=1,OY45=1),0,MIN((ABS(($C$14-$C$15)*EU45/$C$12/$C$25)+$C$15)/$C$25,DC45))</f>
        <v>4.4593608222155003</v>
      </c>
      <c r="FR45" s="261">
        <f>IF(AND(KT45=1,OZ45=1),0,MIN((ABS(($C$14-$C$15)*EV45/$C$12/$C$25)+$C$15)/$C$25,DD45))</f>
        <v>50</v>
      </c>
      <c r="FS45" s="261">
        <f>IF(AND(KU45=1,PA45=1),0,MIN((ABS(($C$14-$C$15)*EW45/$C$12/$C$25)+$C$15)/$C$25,DE45))</f>
        <v>50</v>
      </c>
      <c r="FT45" s="261">
        <f>IF(AND(KV45=1,PB45=1),0,MIN((ABS(($C$14-$C$15)*EX45/$C$12/$C$25)+$C$15)/$C$25,DF45))</f>
        <v>43.977881401651956</v>
      </c>
      <c r="FU45" s="261">
        <f>IF(AND(KW45=1,PC45=1),0,MIN((ABS(($C$14-$C$15)*EY45/$C$12/$C$25)+$C$15)/$C$25,DG45))</f>
        <v>20.831108968039654</v>
      </c>
      <c r="FV45" s="261">
        <f>IF(AND(KX45=1,PD45=1),0,MIN((ABS(($C$14-$C$15)*EZ45/$C$12/$C$25)+$C$15)/$C$25,DH45))</f>
        <v>8.3228935106927082</v>
      </c>
      <c r="FW45" s="261">
        <f>IF(AND(KY45=1,PE45=1),0,MIN((ABS(($C$14-$C$15)*FA45/$C$12/$C$25)+$C$15)/$C$25,DI45))</f>
        <v>4.3879448361971045</v>
      </c>
      <c r="FX45" s="261">
        <f>IF(AND(KZ45=1,PF45=1),0,MIN((ABS(($C$14-$C$15)*FB45/$C$12/$C$25)+$C$15)/$C$25,DJ45))</f>
        <v>3.6316120220633326</v>
      </c>
      <c r="FY45" s="261">
        <f>IF(AND(LA45=1,PG45=1),0,MIN((ABS(($C$14-$C$15)*FC45/$C$12/$C$25)+$C$15)/$C$25,DK45))</f>
        <v>3.4981275082303958</v>
      </c>
      <c r="FZ45" s="261">
        <f>IF(AND(LB45=1,PH45=1),0,MIN((ABS(($C$14-$C$15)*FD45/$C$12/$C$25)+$C$15)/$C$25,DL45))</f>
        <v>3.4815755300048794</v>
      </c>
      <c r="GA45" s="261">
        <f>IF(AND(LC45=1,PI45=1),0,MIN((ABS(($C$14-$C$15)*FE45/$C$12/$C$25)+$C$15)/$C$25,DM45))</f>
        <v>3.4801511986277887</v>
      </c>
      <c r="GB45" s="261">
        <f>IF(AND(LD45=1,PJ45=1),0,MIN((ABS(($C$14-$C$15)*FF45/$C$12/$C$25)+$C$15)/$C$25,DN45))</f>
        <v>13.394127142108612</v>
      </c>
      <c r="GC45" s="261">
        <f>IF(AND(LE45=1,PK45=1),0,MIN((ABS(($C$14-$C$15)*FG45/$C$12/$C$25)+$C$15)/$C$25,DO45))</f>
        <v>15.621955828224353</v>
      </c>
      <c r="GD45" s="261">
        <f>IF(AND(LF45=1,PL45=1),0,MIN((ABS(($C$14-$C$15)*FH45/$C$12/$C$25)+$C$15)/$C$25,DP45))</f>
        <v>7.8285897112920884</v>
      </c>
      <c r="GE45" s="261">
        <f>IF(AND(LG45=1,PM45=1),0,MIN((ABS(($C$14-$C$15)*FI45/$C$12/$C$25)+$C$15)/$C$25,DQ45))</f>
        <v>5.4442508121352304</v>
      </c>
      <c r="GF45" s="261">
        <f>IF(AND(LH45=1,PN45=1),0,MIN((ABS(($C$14-$C$15)*FJ45/$C$12/$C$25)+$C$15)/$C$25,DR45))</f>
        <v>4.7540858651926161</v>
      </c>
      <c r="GG45" s="261">
        <f>IF(AND(LI45=1,PO45=1),0,MIN((ABS(($C$14-$C$15)*FK45/$C$12/$C$25)+$C$15)/$C$25,DS45))</f>
        <v>4.4593608222155003</v>
      </c>
      <c r="GH45" s="261">
        <f>IF(AND(LJ45=1,PP45=1),0,MIN((ABS(($C$14-$C$15)*FL45/$C$12/$C$25)+$C$15)/$C$25,DT45))</f>
        <v>4.469127277063988</v>
      </c>
      <c r="GI45" s="261">
        <f>IF(AND(LK45=1,PQ45=1),0,MIN((ABS(($C$14-$C$15)*FM45/$C$12/$C$25)+$C$15)/$C$25,DU45))</f>
        <v>4.468122728185989</v>
      </c>
      <c r="GJ45" s="261">
        <f>IF(AND(LL45=1,PR45=1),0,MIN((ABS(($C$14-$C$15)*FN45/$C$12/$C$25)+$C$15)/$C$25,DV45))</f>
        <v>4.4680536843393925</v>
      </c>
      <c r="GK45" s="261">
        <f>IF(AND(LM45=1,PS45=1),0,MIN((ABS(($C$14-$C$15)*FO45/$C$12/$C$25)+$C$15)/$C$25,DW45))</f>
        <v>4.4680900090301252</v>
      </c>
      <c r="GL45" s="61">
        <f t="shared" si="118"/>
        <v>1.4800000000000006</v>
      </c>
      <c r="GM45" s="57">
        <f>IF(AND(KS44=1,OY44=1),0,EU45*$C$26/S$6/$C$24/$C$23*3.39*$C$25)</f>
        <v>0.26186104459896814</v>
      </c>
      <c r="GN45" s="57">
        <f>IF(AND(KT44=1,OZ44=1),0,EV45*$C$26/T$6/$C$24/$C$23*3.39*$C$25)</f>
        <v>5.1348199476722511</v>
      </c>
      <c r="GO45" s="57">
        <f>IF(AND(KU44=1,PA44=1),0,EW45*$C$26/U$6/$C$24/$C$23*3.39*$C$25)</f>
        <v>6.8515824577720705</v>
      </c>
      <c r="GP45" s="57">
        <f>IF(AND(KV44=1,PB44=1),0,EX45*$C$26/V$6/$C$24/$C$23*3.39*$C$25)</f>
        <v>6.2300736890552502</v>
      </c>
      <c r="GQ45" s="57">
        <f>IF(AND(KW44=1,PC44=1),0,EY45*$C$26/W$6/$C$24/$C$23*3.39*$C$25)</f>
        <v>3.3199127966676545</v>
      </c>
      <c r="GR45" s="57">
        <f>IF(AND(KX44=1,PD44=1),0,EZ45*$C$26/X$6/$C$24/$C$23*3.39*$C$25)</f>
        <v>1.1146256885122405</v>
      </c>
      <c r="GS45" s="57">
        <f>IF(AND(KY44=1,PE44=1),0,FA45*$C$26/Y$6/$C$24/$C$23*3.39*$C$25)</f>
        <v>0.2442031753881716</v>
      </c>
      <c r="GT45" s="57">
        <f>IF(AND(KZ44=1,PF44=1),0,FB45*$C$26/Z$6/$C$24/$C$23*3.39*$C$25)</f>
        <v>4.6646333668773049E-2</v>
      </c>
      <c r="GU45" s="57">
        <f>IF(AND(LA44=1,PG44=1),0,FC45*$C$26/AA$6/$C$24/$C$23*3.39*$C$25)</f>
        <v>6.2603565340192437E-3</v>
      </c>
      <c r="GV45" s="57">
        <f>IF(AND(LB44=1,PH44=1),0,FD45*$C$26/AB$6/$C$24/$C$23*3.39*$C$25)</f>
        <v>5.815745536043187E-4</v>
      </c>
      <c r="GW45" s="57">
        <f>IF(AND(LC44=1,PI44=1),0,FE45*$C$26/AC$6/$C$24/$C$23*3.39*$C$25)</f>
        <v>3.5847769453697919E-5</v>
      </c>
      <c r="GX45" s="57">
        <f>IF(AND(LD44=1,PJ44=1),0,FF45*$C$26/AD$6/$C$24/$C$23*3.39*$C$25)</f>
        <v>2.6509974675524353</v>
      </c>
      <c r="GY45" s="57">
        <f>IF(AND(LE44=1,PK44=1),0,FG45*$C$26/AE$6/$C$24/$C$23*3.39*$C$25)</f>
        <v>3.2467138486567779</v>
      </c>
      <c r="GZ45" s="57">
        <f>IF(AND(LF44=1,PL44=1),0,FH45*$C$26/AF$6/$C$24/$C$23*3.39*$C$25)</f>
        <v>1.1627852733880006</v>
      </c>
      <c r="HA45" s="57">
        <f>IF(AND(LG44=1,PM44=1),0,FI45*$C$26/AG$6/$C$24/$C$23*3.39*$C$25)</f>
        <v>0.52521841325006569</v>
      </c>
      <c r="HB45" s="57">
        <f>IF(AND(LH44=1,PN44=1),0,FJ45*$C$26/AH$6/$C$24/$C$23*3.39*$C$25)</f>
        <v>0.34066985836339742</v>
      </c>
      <c r="HC45" s="57">
        <f>IF(AND(LI44=1,PO44=1),0,FK45*$C$26/AI$6/$C$24/$C$23*3.39*$C$25)</f>
        <v>0.26186104459896814</v>
      </c>
      <c r="HD45" s="57">
        <f>IF(AND(LJ44=1,PP44=1),0,FL45*$C$26/AJ$6/$C$24/$C$23*3.39*$C$25)</f>
        <v>0.26447257266430785</v>
      </c>
      <c r="HE45" s="57">
        <f>IF(AND(LK44=1,PQ44=1),0,FM45*$C$26/AK$6/$C$24/$C$23*3.39*$C$25)</f>
        <v>0.26420395855318984</v>
      </c>
      <c r="HF45" s="57">
        <f>IF(AND(LL44=1,PR44=1),0,FN45*$C$26/AL$6/$C$24/$C$23*3.39*$C$25)</f>
        <v>0.26418549638386402</v>
      </c>
      <c r="HG45" s="57">
        <f>IF(AND(LM44=1,PS44=1),0,FO45*$C$26/AM$6/$C$24/$C$23*3.39*$C$25)</f>
        <v>0.26419520952448511</v>
      </c>
      <c r="HH45" s="61">
        <f t="shared" si="119"/>
        <v>1.4800000000000006</v>
      </c>
      <c r="HI45" s="57">
        <f t="shared" si="120"/>
        <v>0.26186104459896814</v>
      </c>
      <c r="HJ45" s="57">
        <f t="shared" si="121"/>
        <v>5.1348199476722511</v>
      </c>
      <c r="HK45" s="57">
        <f t="shared" si="122"/>
        <v>6.8515824577720705</v>
      </c>
      <c r="HL45" s="57">
        <f t="shared" si="123"/>
        <v>6.2300736890552502</v>
      </c>
      <c r="HM45" s="57">
        <f t="shared" si="124"/>
        <v>3.3199127966676545</v>
      </c>
      <c r="HN45" s="57">
        <f t="shared" si="125"/>
        <v>1.1146256885122405</v>
      </c>
      <c r="HO45" s="57">
        <f t="shared" si="126"/>
        <v>0.2442031753881716</v>
      </c>
      <c r="HP45" s="57">
        <f t="shared" si="127"/>
        <v>4.6646333668773049E-2</v>
      </c>
      <c r="HQ45" s="57">
        <f t="shared" si="128"/>
        <v>6.2603565340192437E-3</v>
      </c>
      <c r="HR45" s="57">
        <f t="shared" si="129"/>
        <v>5.815745536043187E-4</v>
      </c>
      <c r="HS45" s="57">
        <f t="shared" si="130"/>
        <v>3.5847769453697919E-5</v>
      </c>
      <c r="HT45" s="57">
        <f t="shared" si="131"/>
        <v>2.6509974675524353</v>
      </c>
      <c r="HU45" s="57">
        <f t="shared" si="132"/>
        <v>3.2467138486567779</v>
      </c>
      <c r="HV45" s="57">
        <f t="shared" si="133"/>
        <v>1.1627852733880006</v>
      </c>
      <c r="HW45" s="57">
        <f t="shared" si="134"/>
        <v>0.52521841325006569</v>
      </c>
      <c r="HX45" s="57">
        <f t="shared" si="135"/>
        <v>0.34066985836339742</v>
      </c>
      <c r="HY45" s="57">
        <f t="shared" si="136"/>
        <v>0.26186104459896814</v>
      </c>
      <c r="HZ45" s="57">
        <f t="shared" si="137"/>
        <v>0.26447257266430785</v>
      </c>
      <c r="IA45" s="57">
        <f t="shared" si="138"/>
        <v>0.26420395855318984</v>
      </c>
      <c r="IB45" s="57">
        <f t="shared" si="139"/>
        <v>0.26418549638386402</v>
      </c>
      <c r="IC45" s="57">
        <f t="shared" si="140"/>
        <v>0.26419520952448511</v>
      </c>
      <c r="ID45" s="61">
        <f t="shared" si="141"/>
        <v>1.4800000000000006</v>
      </c>
      <c r="IE45" s="57">
        <f t="shared" si="142"/>
        <v>11.904483164738254</v>
      </c>
      <c r="IF45" s="57">
        <f t="shared" si="143"/>
        <v>8.82</v>
      </c>
      <c r="IG45" s="57">
        <f t="shared" si="144"/>
        <v>8.82</v>
      </c>
      <c r="IH45" s="57">
        <f t="shared" si="145"/>
        <v>9.1747633976777401</v>
      </c>
      <c r="II45" s="57">
        <f t="shared" si="146"/>
        <v>10.717025122813441</v>
      </c>
      <c r="IJ45" s="57">
        <f t="shared" si="147"/>
        <v>11.612631454679759</v>
      </c>
      <c r="IK45" s="57">
        <f t="shared" si="148"/>
        <v>11.910069441075599</v>
      </c>
      <c r="IL45" s="57">
        <f t="shared" si="149"/>
        <v>11.970380974533688</v>
      </c>
      <c r="IM45" s="57">
        <f t="shared" si="150"/>
        <v>11.981701074172829</v>
      </c>
      <c r="IN45" s="57">
        <f t="shared" si="151"/>
        <v>11.983206077597313</v>
      </c>
      <c r="IO45" s="57">
        <f t="shared" si="152"/>
        <v>11.983346321816752</v>
      </c>
      <c r="IP45" s="57">
        <f t="shared" si="153"/>
        <v>11.28480443184897</v>
      </c>
      <c r="IQ45" s="57">
        <f t="shared" si="154"/>
        <v>11.127830199328054</v>
      </c>
      <c r="IR45" s="57">
        <f t="shared" si="155"/>
        <v>11.635501102474601</v>
      </c>
      <c r="IS45" s="57">
        <f t="shared" si="156"/>
        <v>11.82547944889054</v>
      </c>
      <c r="IT45" s="57">
        <f t="shared" si="157"/>
        <v>11.880808331041012</v>
      </c>
      <c r="IU45" s="57">
        <f t="shared" si="158"/>
        <v>11.904483164738254</v>
      </c>
      <c r="IV45" s="57">
        <f t="shared" si="159"/>
        <v>11.903698181431134</v>
      </c>
      <c r="IW45" s="57">
        <f t="shared" si="160"/>
        <v>11.903778921057514</v>
      </c>
      <c r="IX45" s="57">
        <f t="shared" si="161"/>
        <v>11.903784470400895</v>
      </c>
      <c r="IY45" s="57">
        <f t="shared" si="162"/>
        <v>11.903781550833029</v>
      </c>
      <c r="IZ45" s="61">
        <f t="shared" si="163"/>
        <v>1.4800000000000006</v>
      </c>
      <c r="JA45" s="261" t="e">
        <f t="shared" si="238"/>
        <v>#N/A</v>
      </c>
      <c r="JB45" s="261">
        <f t="shared" si="239"/>
        <v>6</v>
      </c>
      <c r="JC45" s="261">
        <f t="shared" si="240"/>
        <v>6</v>
      </c>
      <c r="JD45" s="261" t="e">
        <f t="shared" si="241"/>
        <v>#N/A</v>
      </c>
      <c r="JE45" s="261" t="e">
        <f t="shared" si="242"/>
        <v>#N/A</v>
      </c>
      <c r="JF45" s="261" t="e">
        <f t="shared" si="243"/>
        <v>#N/A</v>
      </c>
      <c r="JG45" s="261" t="e">
        <f t="shared" si="244"/>
        <v>#N/A</v>
      </c>
      <c r="JH45" s="261" t="e">
        <f t="shared" si="245"/>
        <v>#N/A</v>
      </c>
      <c r="JI45" s="261" t="e">
        <f t="shared" si="246"/>
        <v>#N/A</v>
      </c>
      <c r="JJ45" s="261" t="e">
        <f t="shared" si="247"/>
        <v>#N/A</v>
      </c>
      <c r="JK45" s="261" t="e">
        <f t="shared" si="248"/>
        <v>#N/A</v>
      </c>
      <c r="JL45" s="261">
        <f t="shared" si="249"/>
        <v>6</v>
      </c>
      <c r="JM45" s="261" t="e">
        <f t="shared" si="250"/>
        <v>#N/A</v>
      </c>
      <c r="JN45" s="261" t="e">
        <f t="shared" si="251"/>
        <v>#N/A</v>
      </c>
      <c r="JO45" s="261" t="e">
        <f t="shared" si="252"/>
        <v>#N/A</v>
      </c>
      <c r="JP45" s="261" t="e">
        <f t="shared" si="253"/>
        <v>#N/A</v>
      </c>
      <c r="JQ45" s="261" t="e">
        <f t="shared" si="254"/>
        <v>#N/A</v>
      </c>
      <c r="JR45" s="261" t="e">
        <f t="shared" si="255"/>
        <v>#N/A</v>
      </c>
      <c r="JS45" s="261" t="e">
        <f t="shared" si="256"/>
        <v>#N/A</v>
      </c>
      <c r="JT45" s="261" t="e">
        <f t="shared" si="257"/>
        <v>#N/A</v>
      </c>
      <c r="JU45" s="261" t="e">
        <f t="shared" si="258"/>
        <v>#N/A</v>
      </c>
      <c r="JV45" s="61">
        <f t="shared" si="165"/>
        <v>1.4800000000000006</v>
      </c>
      <c r="JW45" s="46">
        <f>IF(HI45&lt;=$C$42,1,0)</f>
        <v>0</v>
      </c>
      <c r="JX45" s="46">
        <f>IF(HJ45&lt;=$C$42,1,0)</f>
        <v>0</v>
      </c>
      <c r="JY45" s="46">
        <f>IF(HK45&lt;=$C$42,1,0)</f>
        <v>0</v>
      </c>
      <c r="JZ45" s="46">
        <f>IF(HL45&lt;=$C$42,1,0)</f>
        <v>0</v>
      </c>
      <c r="KA45" s="46">
        <f>IF(HM45&lt;=$C$42,1,0)</f>
        <v>0</v>
      </c>
      <c r="KB45" s="46">
        <f>IF(HN45&lt;=$C$42,1,0)</f>
        <v>0</v>
      </c>
      <c r="KC45" s="46">
        <f>IF(HO45&lt;=$C$42,1,0)</f>
        <v>0</v>
      </c>
      <c r="KD45" s="46">
        <f>IF(HP45&lt;=$C$42,1,0)</f>
        <v>1</v>
      </c>
      <c r="KE45" s="46">
        <f>IF(HQ45&lt;=$C$42,1,0)</f>
        <v>1</v>
      </c>
      <c r="KF45" s="46">
        <f>IF(HR45&lt;=$C$42,1,0)</f>
        <v>1</v>
      </c>
      <c r="KG45" s="46">
        <f>IF(HS45&lt;=$C$42,1,0)</f>
        <v>1</v>
      </c>
      <c r="KH45" s="46">
        <f>IF(HT45&lt;=$C$42,1,0)</f>
        <v>0</v>
      </c>
      <c r="KI45" s="46">
        <f>IF(HU45&lt;=$C$42,1,0)</f>
        <v>0</v>
      </c>
      <c r="KJ45" s="46">
        <f>IF(HV45&lt;=$C$42,1,0)</f>
        <v>0</v>
      </c>
      <c r="KK45" s="46">
        <f>IF(HW45&lt;=$C$42,1,0)</f>
        <v>0</v>
      </c>
      <c r="KL45" s="46">
        <f>IF(HX45&lt;=$C$42,1,0)</f>
        <v>0</v>
      </c>
      <c r="KM45" s="46">
        <f>IF(HY45&lt;=$C$42,1,0)</f>
        <v>0</v>
      </c>
      <c r="KN45" s="46">
        <f>IF(HZ45&lt;=$C$42,1,0)</f>
        <v>0</v>
      </c>
      <c r="KO45" s="46">
        <f>IF(IA45&lt;=$C$42,1,0)</f>
        <v>0</v>
      </c>
      <c r="KP45" s="46">
        <f>IF(IB45&lt;=$C$42,1,0)</f>
        <v>0</v>
      </c>
      <c r="KQ45" s="46">
        <f>IF(IC45&lt;=$C$42,1,0)</f>
        <v>0</v>
      </c>
      <c r="KR45" s="61">
        <f t="shared" si="166"/>
        <v>1.4800000000000006</v>
      </c>
      <c r="KS45" s="1">
        <f>IF(OR(KS44=1,AND(OY45=1,LO45&lt;=$C$43)),1,0)</f>
        <v>0</v>
      </c>
      <c r="KT45" s="1">
        <f>IF(OR(KT44=1,AND(OZ45=1,LP45&lt;=$C$43)),1,0)</f>
        <v>0</v>
      </c>
      <c r="KU45" s="1">
        <f>IF(OR(KU44=1,AND(PA45=1,LQ45&lt;=$C$43)),1,0)</f>
        <v>0</v>
      </c>
      <c r="KV45" s="1">
        <f>IF(OR(KV44=1,AND(PB45=1,LR45&lt;=$C$43)),1,0)</f>
        <v>0</v>
      </c>
      <c r="KW45" s="1">
        <f>IF(OR(KW44=1,AND(PC45=1,LS45&lt;=$C$43)),1,0)</f>
        <v>0</v>
      </c>
      <c r="KX45" s="1">
        <f>IF(OR(KX44=1,AND(PD45=1,LT45&lt;=$C$43)),1,0)</f>
        <v>0</v>
      </c>
      <c r="KY45" s="1">
        <f>IF(OR(KY44=1,AND(PE45=1,LU45&lt;=$C$43)),1,0)</f>
        <v>0</v>
      </c>
      <c r="KZ45" s="1">
        <f>IF(OR(KZ44=1,AND(PF45=1,LV45&lt;=$C$43)),1,0)</f>
        <v>0</v>
      </c>
      <c r="LA45" s="1">
        <f>IF(OR(LA44=1,AND(PG45=1,LW45&lt;=$C$43)),1,0)</f>
        <v>0</v>
      </c>
      <c r="LB45" s="1">
        <f>IF(OR(LB44=1,AND(PH45=1,LX45&lt;=$C$43)),1,0)</f>
        <v>0</v>
      </c>
      <c r="LC45" s="1">
        <f>IF(OR(LC44=1,AND(PI45=1,LY45&lt;=$C$43)),1,0)</f>
        <v>0</v>
      </c>
      <c r="LD45" s="1">
        <f>IF(OR(LD44=1,AND(PJ45=1,LZ45&lt;=$C$43)),1,0)</f>
        <v>0</v>
      </c>
      <c r="LE45" s="1">
        <f>IF(OR(LE44=1,AND(PK45=1,MA45&lt;=$C$43)),1,0)</f>
        <v>0</v>
      </c>
      <c r="LF45" s="1">
        <f>IF(OR(LF44=1,AND(PL45=1,MB45&lt;=$C$43)),1,0)</f>
        <v>0</v>
      </c>
      <c r="LG45" s="1">
        <f>IF(OR(LG44=1,AND(PM45=1,MC45&lt;=$C$43)),1,0)</f>
        <v>0</v>
      </c>
      <c r="LH45" s="1">
        <f>IF(OR(LH44=1,AND(PN45=1,MD45&lt;=$C$43)),1,0)</f>
        <v>0</v>
      </c>
      <c r="LI45" s="1">
        <f>IF(OR(LI44=1,AND(PO45=1,ME45&lt;=$C$43)),1,0)</f>
        <v>0</v>
      </c>
      <c r="LJ45" s="1">
        <f>IF(OR(LJ44=1,AND(PP45=1,MF45&lt;=$C$43)),1,0)</f>
        <v>0</v>
      </c>
      <c r="LK45" s="1">
        <f>IF(OR(LK44=1,AND(PQ45=1,MG45&lt;=$C$43)),1,0)</f>
        <v>0</v>
      </c>
      <c r="LL45" s="1">
        <f>IF(OR(LL44=1,AND(PR45=1,MH45&lt;=$C$43)),1,0)</f>
        <v>0</v>
      </c>
      <c r="LM45" s="1">
        <f>IF(OR(LM44=1,AND(PS45=1,MI45&lt;=$C$43)),1,0)</f>
        <v>0</v>
      </c>
      <c r="LN45" s="61">
        <f t="shared" si="167"/>
        <v>1.4800000000000006</v>
      </c>
      <c r="LO45" s="57">
        <f t="shared" si="168"/>
        <v>10.989204634175131</v>
      </c>
      <c r="LP45" s="57">
        <f t="shared" si="169"/>
        <v>7.7820051541236399</v>
      </c>
      <c r="LQ45" s="57">
        <f t="shared" si="170"/>
        <v>11.116747347479025</v>
      </c>
      <c r="LR45" s="57">
        <f t="shared" si="171"/>
        <v>13.531902299759333</v>
      </c>
      <c r="LS45" s="57">
        <f t="shared" si="172"/>
        <v>13.680565756889459</v>
      </c>
      <c r="LT45" s="57">
        <f t="shared" si="173"/>
        <v>12.456528318695501</v>
      </c>
      <c r="LU45" s="57">
        <f t="shared" si="174"/>
        <v>10.929311741526623</v>
      </c>
      <c r="LV45" s="57">
        <f t="shared" si="175"/>
        <v>9.595642685747853</v>
      </c>
      <c r="LW45" s="57">
        <f t="shared" si="176"/>
        <v>8.5280040193491349</v>
      </c>
      <c r="LX45" s="57">
        <f t="shared" si="177"/>
        <v>7.6698679945917876</v>
      </c>
      <c r="LY45" s="57">
        <f t="shared" si="178"/>
        <v>6.968113628828152</v>
      </c>
      <c r="LZ45" s="57">
        <f t="shared" si="179"/>
        <v>7.8810545870167736</v>
      </c>
      <c r="MA45" s="57">
        <f t="shared" si="180"/>
        <v>9.6520382923305377</v>
      </c>
      <c r="MB45" s="57">
        <f t="shared" si="181"/>
        <v>10.753913889973212</v>
      </c>
      <c r="MC45" s="57">
        <f t="shared" si="182"/>
        <v>10.92126608650733</v>
      </c>
      <c r="MD45" s="57">
        <f t="shared" si="183"/>
        <v>10.968946248492232</v>
      </c>
      <c r="ME45" s="57">
        <f t="shared" si="184"/>
        <v>10.989204634175131</v>
      </c>
      <c r="MF45" s="57">
        <f t="shared" si="185"/>
        <v>10.988534302934751</v>
      </c>
      <c r="MG45" s="57">
        <f t="shared" si="186"/>
        <v>10.988603254338404</v>
      </c>
      <c r="MH45" s="57">
        <f t="shared" si="187"/>
        <v>10.988607993424791</v>
      </c>
      <c r="MI45" s="57">
        <f t="shared" si="188"/>
        <v>10.988605500142233</v>
      </c>
      <c r="MJ45" s="61">
        <f t="shared" si="189"/>
        <v>1.4800000000000006</v>
      </c>
      <c r="MK45" s="57" t="e">
        <f t="shared" si="259"/>
        <v>#N/A</v>
      </c>
      <c r="ML45" s="57" t="e">
        <f t="shared" si="260"/>
        <v>#N/A</v>
      </c>
      <c r="MM45" s="57" t="e">
        <f t="shared" si="261"/>
        <v>#N/A</v>
      </c>
      <c r="MN45" s="57" t="e">
        <f t="shared" si="262"/>
        <v>#N/A</v>
      </c>
      <c r="MO45" s="57" t="e">
        <f t="shared" si="263"/>
        <v>#N/A</v>
      </c>
      <c r="MP45" s="57" t="e">
        <f t="shared" si="264"/>
        <v>#N/A</v>
      </c>
      <c r="MQ45" s="57" t="e">
        <f t="shared" si="265"/>
        <v>#N/A</v>
      </c>
      <c r="MR45" s="57" t="e">
        <f t="shared" si="266"/>
        <v>#N/A</v>
      </c>
      <c r="MS45" s="57" t="e">
        <f t="shared" si="267"/>
        <v>#N/A</v>
      </c>
      <c r="MT45" s="57" t="e">
        <f t="shared" si="268"/>
        <v>#N/A</v>
      </c>
      <c r="MU45" s="57" t="e">
        <f t="shared" si="269"/>
        <v>#N/A</v>
      </c>
      <c r="MV45" s="57" t="e">
        <f t="shared" si="270"/>
        <v>#N/A</v>
      </c>
      <c r="MW45" s="57" t="e">
        <f t="shared" si="271"/>
        <v>#N/A</v>
      </c>
      <c r="MX45" s="57" t="e">
        <f t="shared" si="272"/>
        <v>#N/A</v>
      </c>
      <c r="MY45" s="57" t="e">
        <f t="shared" si="273"/>
        <v>#N/A</v>
      </c>
      <c r="MZ45" s="57" t="e">
        <f t="shared" si="274"/>
        <v>#N/A</v>
      </c>
      <c r="NA45" s="57" t="e">
        <f t="shared" si="275"/>
        <v>#N/A</v>
      </c>
      <c r="NB45" s="57" t="e">
        <f t="shared" si="276"/>
        <v>#N/A</v>
      </c>
      <c r="NC45" s="57" t="e">
        <f t="shared" si="277"/>
        <v>#N/A</v>
      </c>
      <c r="ND45" s="57" t="e">
        <f t="shared" si="278"/>
        <v>#N/A</v>
      </c>
      <c r="NE45" s="57" t="e">
        <f t="shared" si="279"/>
        <v>#N/A</v>
      </c>
      <c r="NF45" s="61">
        <f t="shared" si="211"/>
        <v>1.4800000000000006</v>
      </c>
      <c r="NG45" s="261">
        <f>IF(OY44=0,MIN('Drive Train'!$F$35-FQ44*$C$26*'Drive Train'!$F$38,NG44+$C$41)-$C$7,IF(LO44-1&lt;=0,0,IF($C$39=Motors!$C$29,MAX(MAX(NG$8:NG44)*-1,NG44-$C$41),MAX(0,MAX(NG$8:NG44)*-1,NG44-$C$41))))</f>
        <v>11.904483164738254</v>
      </c>
      <c r="NH45" s="261">
        <f>IF(OZ44=0,MIN('Drive Train'!$F$35-FR44*$C$26*'Drive Train'!$F$38,NH44+$C$41)-$C$7,IF(LP44-1&lt;=0,0,IF($C$39=Motors!$C$29,MAX(MAX(NH$8:NH44)*-1,NH44-$C$41),MAX(0,MAX(NH$8:NH44)*-1,NH44-$C$41))))</f>
        <v>8.82</v>
      </c>
      <c r="NI45" s="261">
        <f>IF(PA44=0,MIN('Drive Train'!$F$35-FS44*$C$26*'Drive Train'!$F$38,NI44+$C$41)-$C$7,IF(LQ44-1&lt;=0,0,IF($C$39=Motors!$C$29,MAX(MAX(NI$8:NI44)*-1,NI44-$C$41),MAX(0,MAX(NI$8:NI44)*-1,NI44-$C$41))))</f>
        <v>8.82</v>
      </c>
      <c r="NJ45" s="261">
        <f>IF(PB44=0,MIN('Drive Train'!$F$35-FT44*$C$26*'Drive Train'!$F$38,NJ44+$C$41)-$C$7,IF(LR44-1&lt;=0,0,IF($C$39=Motors!$C$29,MAX(MAX(NJ$8:NJ44)*-1,NJ44-$C$41),MAX(0,MAX(NJ$8:NJ44)*-1,NJ44-$C$41))))</f>
        <v>9.1747633976777401</v>
      </c>
      <c r="NK45" s="261">
        <f>IF(PC44=0,MIN('Drive Train'!$F$35-FU44*$C$26*'Drive Train'!$F$38,NK44+$C$41)-$C$7,IF(LS44-1&lt;=0,0,IF($C$39=Motors!$C$29,MAX(MAX(NK$8:NK44)*-1,NK44-$C$41),MAX(0,MAX(NK$8:NK44)*-1,NK44-$C$41))))</f>
        <v>10.717025122813441</v>
      </c>
      <c r="NL45" s="261">
        <f>IF(PD44=0,MIN('Drive Train'!$F$35-FV44*$C$26*'Drive Train'!$F$38,NL44+$C$41)-$C$7,IF(LT44-1&lt;=0,0,IF($C$39=Motors!$C$29,MAX(MAX(NL$8:NL44)*-1,NL44-$C$41),MAX(0,MAX(NL$8:NL44)*-1,NL44-$C$41))))</f>
        <v>11.612631454679759</v>
      </c>
      <c r="NM45" s="261">
        <f>IF(PE44=0,MIN('Drive Train'!$F$35-FW44*$C$26*'Drive Train'!$F$38,NM44+$C$41)-$C$7,IF(LU44-1&lt;=0,0,IF($C$39=Motors!$C$29,MAX(MAX(NM$8:NM44)*-1,NM44-$C$41),MAX(0,MAX(NM$8:NM44)*-1,NM44-$C$41))))</f>
        <v>11.910069441075599</v>
      </c>
      <c r="NN45" s="261">
        <f>IF(PF44=0,MIN('Drive Train'!$F$35-FX44*$C$26*'Drive Train'!$F$38,NN44+$C$41)-$C$7,IF(LV44-1&lt;=0,0,IF($C$39=Motors!$C$29,MAX(MAX(NN$8:NN44)*-1,NN44-$C$41),MAX(0,MAX(NN$8:NN44)*-1,NN44-$C$41))))</f>
        <v>11.970380974533688</v>
      </c>
      <c r="NO45" s="261">
        <f>IF(PG44=0,MIN('Drive Train'!$F$35-FY44*$C$26*'Drive Train'!$F$38,NO44+$C$41)-$C$7,IF(LW44-1&lt;=0,0,IF($C$39=Motors!$C$29,MAX(MAX(NO$8:NO44)*-1,NO44-$C$41),MAX(0,MAX(NO$8:NO44)*-1,NO44-$C$41))))</f>
        <v>11.981701074172829</v>
      </c>
      <c r="NP45" s="261">
        <f>IF(PH44=0,MIN('Drive Train'!$F$35-FZ44*$C$26*'Drive Train'!$F$38,NP44+$C$41)-$C$7,IF(LX44-1&lt;=0,0,IF($C$39=Motors!$C$29,MAX(MAX(NP$8:NP44)*-1,NP44-$C$41),MAX(0,MAX(NP$8:NP44)*-1,NP44-$C$41))))</f>
        <v>11.983206077597313</v>
      </c>
      <c r="NQ45" s="261">
        <f>IF(PI44=0,MIN('Drive Train'!$F$35-GA44*$C$26*'Drive Train'!$F$38,NQ44+$C$41)-$C$7,IF(LY44-1&lt;=0,0,IF($C$39=Motors!$C$29,MAX(MAX(NQ$8:NQ44)*-1,NQ44-$C$41),MAX(0,MAX(NQ$8:NQ44)*-1,NQ44-$C$41))))</f>
        <v>11.983346321816752</v>
      </c>
      <c r="NR45" s="261">
        <f>IF(PJ44=0,MIN('Drive Train'!$F$35-GB44*$C$26*'Drive Train'!$F$38,NR44+$C$41)-$C$7,IF(LZ44-1&lt;=0,0,IF($C$39=Motors!$C$29,MAX(MAX(NR$8:NR44)*-1,NR44-$C$41),MAX(0,MAX(NR$8:NR44)*-1,NR44-$C$41))))</f>
        <v>11.28480443184897</v>
      </c>
      <c r="NS45" s="261">
        <f>IF(PK44=0,MIN('Drive Train'!$F$35-GC44*$C$26*'Drive Train'!$F$38,NS44+$C$41)-$C$7,IF(MA44-1&lt;=0,0,IF($C$39=Motors!$C$29,MAX(MAX(NS$8:NS44)*-1,NS44-$C$41),MAX(0,MAX(NS$8:NS44)*-1,NS44-$C$41))))</f>
        <v>11.127830199328054</v>
      </c>
      <c r="NT45" s="261">
        <f>IF(PL44=0,MIN('Drive Train'!$F$35-GD44*$C$26*'Drive Train'!$F$38,NT44+$C$41)-$C$7,IF(MB44-1&lt;=0,0,IF($C$39=Motors!$C$29,MAX(MAX(NT$8:NT44)*-1,NT44-$C$41),MAX(0,MAX(NT$8:NT44)*-1,NT44-$C$41))))</f>
        <v>11.635501102474601</v>
      </c>
      <c r="NU45" s="261">
        <f>IF(PM44=0,MIN('Drive Train'!$F$35-GE44*$C$26*'Drive Train'!$F$38,NU44+$C$41)-$C$7,IF(MC44-1&lt;=0,0,IF($C$39=Motors!$C$29,MAX(MAX(NU$8:NU44)*-1,NU44-$C$41),MAX(0,MAX(NU$8:NU44)*-1,NU44-$C$41))))</f>
        <v>11.82547944889054</v>
      </c>
      <c r="NV45" s="261">
        <f>IF(PN44=0,MIN('Drive Train'!$F$35-GF44*$C$26*'Drive Train'!$F$38,NV44+$C$41)-$C$7,IF(MD44-1&lt;=0,0,IF($C$39=Motors!$C$29,MAX(MAX(NV$8:NV44)*-1,NV44-$C$41),MAX(0,MAX(NV$8:NV44)*-1,NV44-$C$41))))</f>
        <v>11.880808331041012</v>
      </c>
      <c r="NW45" s="261">
        <f>IF(PO44=0,MIN('Drive Train'!$F$35-GG44*$C$26*'Drive Train'!$F$38,NW44+$C$41)-$C$7,IF(ME44-1&lt;=0,0,IF($C$39=Motors!$C$29,MAX(MAX(NW$8:NW44)*-1,NW44-$C$41),MAX(0,MAX(NW$8:NW44)*-1,NW44-$C$41))))</f>
        <v>11.904483164738254</v>
      </c>
      <c r="NX45" s="261">
        <f>IF(PP44=0,MIN('Drive Train'!$F$35-GH44*$C$26*'Drive Train'!$F$38,NX44+$C$41)-$C$7,IF(MF44-1&lt;=0,0,IF($C$39=Motors!$C$29,MAX(MAX(NX$8:NX44)*-1,NX44-$C$41),MAX(0,MAX(NX$8:NX44)*-1,NX44-$C$41))))</f>
        <v>11.903698181431134</v>
      </c>
      <c r="NY45" s="261">
        <f>IF(PQ44=0,MIN('Drive Train'!$F$35-GI44*$C$26*'Drive Train'!$F$38,NY44+$C$41)-$C$7,IF(MG44-1&lt;=0,0,IF($C$39=Motors!$C$29,MAX(MAX(NY$8:NY44)*-1,NY44-$C$41),MAX(0,MAX(NY$8:NY44)*-1,NY44-$C$41))))</f>
        <v>11.903778921057514</v>
      </c>
      <c r="NZ45" s="261">
        <f>IF(PR44=0,MIN('Drive Train'!$F$35-GJ44*$C$26*'Drive Train'!$F$38,NZ44+$C$41)-$C$7,IF(MH44-1&lt;=0,0,IF($C$39=Motors!$C$29,MAX(MAX(NZ$8:NZ44)*-1,NZ44-$C$41),MAX(0,MAX(NZ$8:NZ44)*-1,NZ44-$C$41))))</f>
        <v>11.903784470400895</v>
      </c>
      <c r="OA45" s="261">
        <f>IF(PS44=0,MIN('Drive Train'!$F$35-GK44*$C$26*'Drive Train'!$F$38,OA44+$C$41)-$C$7,IF(MI44-1&lt;=0,0,IF($C$39=Motors!$C$29,MAX(MAX(OA$8:OA44)*-1,OA44-$C$41),MAX(0,MAX(OA$8:OA44)*-1,OA44-$C$41))))</f>
        <v>11.903781550833029</v>
      </c>
      <c r="OB45" s="61">
        <f t="shared" si="212"/>
        <v>1.4800000000000006</v>
      </c>
      <c r="OC45" s="261">
        <f>'Drive Train'!$F$35-FQ45*$C$26*'Drive Train'!$F$38</f>
        <v>12.096763464089346</v>
      </c>
      <c r="OD45" s="261">
        <f>'Drive Train'!$F$35-FR45*$C$26*'Drive Train'!$F$38</f>
        <v>9</v>
      </c>
      <c r="OE45" s="261">
        <f>'Drive Train'!$F$35-FS45*$C$26*'Drive Train'!$F$38</f>
        <v>9</v>
      </c>
      <c r="OF45" s="261">
        <f>'Drive Train'!$F$35-FT45*$C$26*'Drive Train'!$F$38</f>
        <v>9.4095040646876669</v>
      </c>
      <c r="OG45" s="261">
        <f>'Drive Train'!$F$35-FU45*$C$26*'Drive Train'!$F$38</f>
        <v>10.983484590173305</v>
      </c>
      <c r="OH45" s="261">
        <f>'Drive Train'!$F$35-FV45*$C$26*'Drive Train'!$F$38</f>
        <v>11.834043241272896</v>
      </c>
      <c r="OI45" s="261">
        <f>'Drive Train'!$F$35-FW45*$C$26*'Drive Train'!$F$38</f>
        <v>12.101619751138598</v>
      </c>
      <c r="OJ45" s="261">
        <f>'Drive Train'!$F$35-FX45*$C$26*'Drive Train'!$F$38</f>
        <v>12.153050382499694</v>
      </c>
      <c r="OK45" s="261">
        <f>'Drive Train'!$F$35-FY45*$C$26*'Drive Train'!$F$38</f>
        <v>12.162127329440333</v>
      </c>
      <c r="OL45" s="261">
        <f>'Drive Train'!$F$35-FZ45*$C$26*'Drive Train'!$F$38</f>
        <v>12.163252863959668</v>
      </c>
      <c r="OM45" s="261">
        <f>'Drive Train'!$F$35-GA45*$C$26*'Drive Train'!$F$38</f>
        <v>12.163349718493311</v>
      </c>
      <c r="ON45" s="261">
        <f>'Drive Train'!$F$35-GB45*$C$26*'Drive Train'!$F$38</f>
        <v>11.489199354336614</v>
      </c>
      <c r="OO45" s="261">
        <f>'Drive Train'!$F$35-GC45*$C$26*'Drive Train'!$F$38</f>
        <v>11.337707003680745</v>
      </c>
      <c r="OP45" s="261">
        <f>'Drive Train'!$F$35-GD45*$C$26*'Drive Train'!$F$38</f>
        <v>11.867655899632139</v>
      </c>
      <c r="OQ45" s="261">
        <f>'Drive Train'!$F$35-GE45*$C$26*'Drive Train'!$F$38</f>
        <v>12.029790944774804</v>
      </c>
      <c r="OR45" s="261">
        <f>'Drive Train'!$F$35-GF45*$C$26*'Drive Train'!$F$38</f>
        <v>12.076722161166902</v>
      </c>
      <c r="OS45" s="261">
        <f>'Drive Train'!$F$35-GG45*$C$26*'Drive Train'!$F$38</f>
        <v>12.096763464089346</v>
      </c>
      <c r="OT45" s="261">
        <f>'Drive Train'!$F$35-GH45*$C$26*'Drive Train'!$F$38</f>
        <v>12.096099345159649</v>
      </c>
      <c r="OU45" s="261">
        <f>'Drive Train'!$F$35-GI45*$C$26*'Drive Train'!$F$38</f>
        <v>12.096167654483352</v>
      </c>
      <c r="OV45" s="261">
        <f>'Drive Train'!$F$35-GJ45*$C$26*'Drive Train'!$F$38</f>
        <v>12.096172349464922</v>
      </c>
      <c r="OW45" s="261">
        <f>'Drive Train'!$F$35-GK45*$C$26*'Drive Train'!$F$38</f>
        <v>12.096169879385952</v>
      </c>
      <c r="OX45" s="61">
        <f t="shared" si="213"/>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8">
        <f t="shared" si="214"/>
        <v>1.4800000000000006</v>
      </c>
      <c r="PU45" s="57">
        <f t="shared" si="215"/>
        <v>12.30321037859504</v>
      </c>
      <c r="PV45" s="57">
        <f t="shared" si="216"/>
        <v>6.0105153212205149</v>
      </c>
      <c r="PW45" s="57">
        <f t="shared" si="217"/>
        <v>8.7578653990381561</v>
      </c>
      <c r="PX45" s="57">
        <f t="shared" si="218"/>
        <v>11.074795803712238</v>
      </c>
      <c r="PY45" s="57">
        <f t="shared" si="219"/>
        <v>12.430485763727297</v>
      </c>
      <c r="PZ45" s="57">
        <f t="shared" si="220"/>
        <v>12.698092960857991</v>
      </c>
      <c r="QA45" s="57">
        <f t="shared" si="221"/>
        <v>12.278416370567363</v>
      </c>
      <c r="QB45" s="57">
        <f t="shared" si="222"/>
        <v>11.27503197046283</v>
      </c>
      <c r="QC45" s="57">
        <f t="shared" si="223"/>
        <v>10.383110852822044</v>
      </c>
      <c r="QD45" s="57">
        <f t="shared" si="224"/>
        <v>9.5898354284044132</v>
      </c>
      <c r="QE45" s="57">
        <f t="shared" si="225"/>
        <v>8.894393640089751</v>
      </c>
      <c r="QF45" s="57">
        <f t="shared" si="226"/>
        <v>7.1692181842835456</v>
      </c>
      <c r="QG45" s="57">
        <f t="shared" si="227"/>
        <v>8.7802422476267434</v>
      </c>
      <c r="QH45" s="57">
        <f t="shared" si="228"/>
        <v>10.264950662931717</v>
      </c>
      <c r="QI45" s="57">
        <f t="shared" si="229"/>
        <v>11.244055628901492</v>
      </c>
      <c r="QJ45" s="57">
        <f t="shared" si="230"/>
        <v>11.875120828292678</v>
      </c>
      <c r="QK45" s="57">
        <f t="shared" si="231"/>
        <v>12.30321037859504</v>
      </c>
      <c r="QL45" s="57">
        <f t="shared" si="232"/>
        <v>12.271524097260816</v>
      </c>
      <c r="QM45" s="57">
        <f t="shared" si="233"/>
        <v>12.272613233955955</v>
      </c>
      <c r="QN45" s="57">
        <f t="shared" si="234"/>
        <v>12.272688100034651</v>
      </c>
      <c r="QO45" s="57">
        <f t="shared" si="235"/>
        <v>12.272648712071737</v>
      </c>
      <c r="QP45" s="61">
        <f t="shared" si="236"/>
        <v>1.4800000000000006</v>
      </c>
      <c r="QQ45" s="57">
        <f>MIN(FQ45,$C$16)*$C$17*1000/60/60/$C$25</f>
        <v>6.2713920217995892E-2</v>
      </c>
      <c r="QR45" s="57">
        <f>MIN(FR45,$C$16)*$C$17*1000/60/60/$C$25</f>
        <v>0.70317162838191627</v>
      </c>
      <c r="QS45" s="57">
        <f>MIN(FS45,$C$16)*$C$17*1000/60/60/$C$25</f>
        <v>0.70317162838191627</v>
      </c>
      <c r="QT45" s="57">
        <f>MIN(FT45,$C$16)*$C$17*1000/60/60/$C$25</f>
        <v>0.61847996955972784</v>
      </c>
      <c r="QU45" s="57">
        <f>MIN(FU45,$C$16)*$C$17*1000/60/60/$C$25</f>
        <v>0.29295689628115162</v>
      </c>
      <c r="QV45" s="57">
        <f>MIN(FV45,$C$16)*$C$17*1000/60/60/$C$25</f>
        <v>0.1170484516552615</v>
      </c>
      <c r="QW45" s="57">
        <f>MIN(FW45,$C$16)*$C$17*1000/60/60/$C$25</f>
        <v>6.1709566314374763E-2</v>
      </c>
      <c r="QX45" s="57">
        <f>MIN(FX45,$C$16)*$C$17*1000/60/60/$C$25</f>
        <v>5.107293078411234E-2</v>
      </c>
      <c r="QY45" s="57">
        <f>MIN(FY45,$C$16)*$C$17*1000/60/60/$C$25</f>
        <v>4.9195680324998853E-2</v>
      </c>
      <c r="QZ45" s="57">
        <f>MIN(FZ45,$C$16)*$C$17*1000/60/60/$C$25</f>
        <v>4.8962902695363276E-2</v>
      </c>
      <c r="RA45" s="57">
        <f>MIN(GA45,$C$16)*$C$17*1000/60/60/$C$25</f>
        <v>4.8942871707087589E-2</v>
      </c>
      <c r="RB45" s="57">
        <f>MIN(GB45,$C$16)*$C$17*1000/60/60/$C$25</f>
        <v>0.18836740386541867</v>
      </c>
      <c r="RC45" s="57">
        <f>MIN(GC45,$C$16)*$C$17*1000/60/60/$C$25</f>
        <v>0.21969832236485773</v>
      </c>
      <c r="RD45" s="57">
        <f>MIN(GD45,$C$16)*$C$17*1000/60/60/$C$25</f>
        <v>0.11009684350446346</v>
      </c>
      <c r="RE45" s="57">
        <f>MIN(GE45,$C$16)*$C$17*1000/60/60/$C$25</f>
        <v>7.6564854177774005E-2</v>
      </c>
      <c r="RF45" s="57">
        <f>MIN(GF45,$C$16)*$C$17*1000/60/60/$C$25</f>
        <v>6.6858765985898863E-2</v>
      </c>
      <c r="RG45" s="57">
        <f>MIN(GG45,$C$16)*$C$17*1000/60/60/$C$25</f>
        <v>6.2713920217995892E-2</v>
      </c>
      <c r="RH45" s="57">
        <f>MIN(GH45,$C$16)*$C$17*1000/60/60/$C$25</f>
        <v>6.2851270097182471E-2</v>
      </c>
      <c r="RI45" s="57">
        <f>MIN(GI45,$C$16)*$C$17*1000/60/60/$C$25</f>
        <v>6.2837142691775844E-2</v>
      </c>
      <c r="RJ45" s="57">
        <f>MIN(GJ45,$C$16)*$C$17*1000/60/60/$C$25</f>
        <v>6.2836171698295001E-2</v>
      </c>
      <c r="RK45" s="57">
        <f>MIN(GK45,$C$16)*$C$17*1000/60/60/$C$25</f>
        <v>6.2836682548133682E-2</v>
      </c>
      <c r="RL45" s="148">
        <f t="shared" si="237"/>
        <v>1.4800000000000006</v>
      </c>
    </row>
    <row r="46" spans="1:480" x14ac:dyDescent="0.2">
      <c r="B46" s="20"/>
      <c r="C46" s="137" t="s">
        <v>13</v>
      </c>
      <c r="E46" s="66">
        <f t="shared" ref="E46" si="305">1/E45</f>
        <v>9.3333333333333338E-2</v>
      </c>
      <c r="F46" s="66">
        <f>1/F45</f>
        <v>0.33333333333333331</v>
      </c>
      <c r="G46" s="66">
        <f t="shared" ref="G46:O46" si="306">1/G45</f>
        <v>0.21951219512195122</v>
      </c>
      <c r="H46" s="66">
        <f t="shared" si="306"/>
        <v>0.16363636363636364</v>
      </c>
      <c r="I46" s="66">
        <f t="shared" si="306"/>
        <v>0.13043478260869565</v>
      </c>
      <c r="J46" s="66">
        <f t="shared" si="306"/>
        <v>0.10843373493975905</v>
      </c>
      <c r="K46" s="66">
        <f t="shared" si="306"/>
        <v>9.2783505154639179E-2</v>
      </c>
      <c r="L46" s="66">
        <f t="shared" si="306"/>
        <v>8.1081081081081086E-2</v>
      </c>
      <c r="M46" s="66">
        <f t="shared" si="306"/>
        <v>7.2000000000000008E-2</v>
      </c>
      <c r="N46" s="66">
        <f t="shared" si="306"/>
        <v>6.4748201438848921E-2</v>
      </c>
      <c r="O46" s="66">
        <f t="shared" si="306"/>
        <v>5.8823529411764705E-2</v>
      </c>
      <c r="P46" s="137"/>
      <c r="R46" s="63">
        <f t="shared" si="113"/>
        <v>1.5200000000000007</v>
      </c>
      <c r="S46" s="2">
        <f>NG46/'Drive Train'!$F$35</f>
        <v>0.96102931162010852</v>
      </c>
      <c r="T46" s="2">
        <f>NH46/'Drive Train'!$F$35</f>
        <v>0.71129032258064517</v>
      </c>
      <c r="U46" s="2">
        <f>NI46/'Drive Train'!$F$35</f>
        <v>0.71129032258064517</v>
      </c>
      <c r="V46" s="2">
        <f>NJ46/'Drive Train'!$F$35</f>
        <v>0.74431484392642477</v>
      </c>
      <c r="W46" s="2">
        <f>NK46/'Drive Train'!$F$35</f>
        <v>0.87124875727204065</v>
      </c>
      <c r="X46" s="2">
        <f>NL46/'Drive Train'!$F$35</f>
        <v>0.93984219687684645</v>
      </c>
      <c r="Y46" s="2">
        <f>NM46/'Drive Train'!$F$35</f>
        <v>0.96142094767246755</v>
      </c>
      <c r="Z46" s="2">
        <f>NN46/'Drive Train'!$F$35</f>
        <v>0.96556857923384631</v>
      </c>
      <c r="AA46" s="2">
        <f>NO46/'Drive Train'!$F$35</f>
        <v>0.96630059108389776</v>
      </c>
      <c r="AB46" s="2">
        <f>NP46/'Drive Train'!$F$35</f>
        <v>0.96639135999674741</v>
      </c>
      <c r="AC46" s="2">
        <f>NQ46/'Drive Train'!$F$35</f>
        <v>0.96639917084623472</v>
      </c>
      <c r="AD46" s="2">
        <f>NR46/'Drive Train'!$F$35</f>
        <v>0.91203220599488821</v>
      </c>
      <c r="AE46" s="2">
        <f>NS46/'Drive Train'!$F$35</f>
        <v>0.89981508094199558</v>
      </c>
      <c r="AF46" s="2">
        <f>NT46/'Drive Train'!$F$35</f>
        <v>0.9425528951316241</v>
      </c>
      <c r="AG46" s="2">
        <f>NU46/'Drive Train'!$F$35</f>
        <v>0.95562830199796811</v>
      </c>
      <c r="AH46" s="2">
        <f>NV46/'Drive Train'!$F$35</f>
        <v>0.95941307751345983</v>
      </c>
      <c r="AI46" s="2">
        <f>NW46/'Drive Train'!$F$35</f>
        <v>0.96102931162010852</v>
      </c>
      <c r="AJ46" s="2">
        <f>NX46/'Drive Train'!$F$35</f>
        <v>0.96097575364190713</v>
      </c>
      <c r="AK46" s="2">
        <f>NY46/'Drive Train'!$F$35</f>
        <v>0.96098126245833482</v>
      </c>
      <c r="AL46" s="2">
        <f>NZ46/'Drive Train'!$F$35</f>
        <v>0.9609816410858808</v>
      </c>
      <c r="AM46" s="2">
        <f>OA46/'Drive Train'!$F$35</f>
        <v>0.96098144188596391</v>
      </c>
      <c r="AN46" s="61">
        <f t="shared" si="114"/>
        <v>1.5200000000000007</v>
      </c>
      <c r="AO46" s="46">
        <f>LO46*12*60/(PI() * 'Drive Train'!$F$15)/S$6*ABS(S46)</f>
        <v>4326.2463426444074</v>
      </c>
      <c r="AP46" s="46">
        <f>LP46*12*60/(PI() * 'Drive Train'!$F$15)/T$6*ABS(T46)</f>
        <v>651.03576982828667</v>
      </c>
      <c r="AQ46" s="46">
        <f>LQ46*12*60/(PI() * 'Drive Train'!$F$15)/U$6*ABS(U46)</f>
        <v>1409.8543643548676</v>
      </c>
      <c r="AR46" s="46">
        <f>LR46*12*60/(PI() * 'Drive Train'!$F$15)/V$6*ABS(V46)</f>
        <v>2394.3756273918739</v>
      </c>
      <c r="AS46" s="46">
        <f>LS46*12*60/(PI() * 'Drive Train'!$F$15)/W$6*ABS(W46)</f>
        <v>3524.3540313599915</v>
      </c>
      <c r="AT46" s="46">
        <f>LT46*12*60/(PI() * 'Drive Train'!$F$15)/X$6*ABS(X46)</f>
        <v>4138.7632982336008</v>
      </c>
      <c r="AU46" s="46">
        <f>LU46*12*60/(PI() * 'Drive Train'!$F$15)/Y$6*ABS(Y46)</f>
        <v>4329.6717483748362</v>
      </c>
      <c r="AV46" s="46">
        <f>LV46*12*60/(PI() * 'Drive Train'!$F$15)/Z$6*ABS(Z46)</f>
        <v>4365.6958380838823</v>
      </c>
      <c r="AW46" s="46">
        <f>LW46*12*60/(PI() * 'Drive Train'!$F$15)/AA$6*ABS(AA46)</f>
        <v>4371.9105820923551</v>
      </c>
      <c r="AX46" s="46">
        <f>LX46*12*60/(PI() * 'Drive Train'!$F$15)/AB$6*ABS(AB46)</f>
        <v>4372.6620095492426</v>
      </c>
      <c r="AY46" s="46">
        <f>LY46*12*60/(PI() * 'Drive Train'!$F$15)/AC$6*ABS(AC46)</f>
        <v>4372.7249129662396</v>
      </c>
      <c r="AZ46" s="46">
        <f>LZ46*12*60/(PI() * 'Drive Train'!$F$15)/AD$6*ABS(AD46)</f>
        <v>2981.2170294663592</v>
      </c>
      <c r="BA46" s="46">
        <f>MA46*12*60/(PI() * 'Drive Train'!$F$15)/AE$6*ABS(AE46)</f>
        <v>3602.2295713757894</v>
      </c>
      <c r="BB46" s="46">
        <f>MB46*12*60/(PI() * 'Drive Train'!$F$15)/AF$6*ABS(AF46)</f>
        <v>4166.2102782498132</v>
      </c>
      <c r="BC46" s="46">
        <f>MC46*12*60/(PI() * 'Drive Train'!$F$15)/AG$6*ABS(AG46)</f>
        <v>4279.4821407666477</v>
      </c>
      <c r="BD46" s="46">
        <f>MD46*12*60/(PI() * 'Drive Train'!$F$15)/AH$6*ABS(AH46)</f>
        <v>4312.2539731992501</v>
      </c>
      <c r="BE46" s="46">
        <f>ME46*12*60/(PI() * 'Drive Train'!$F$15)/AI$6*ABS(AI46)</f>
        <v>4326.2463426444074</v>
      </c>
      <c r="BF46" s="46">
        <f>MF46*12*60/(PI() * 'Drive Train'!$F$15)/AJ$6*ABS(AJ46)</f>
        <v>4325.7826937230839</v>
      </c>
      <c r="BG46" s="46">
        <f>MG46*12*60/(PI() * 'Drive Train'!$F$15)/AK$6*ABS(AK46)</f>
        <v>4325.8303833647842</v>
      </c>
      <c r="BH46" s="46">
        <f>MH46*12*60/(PI() * 'Drive Train'!$F$15)/AL$6*ABS(AL46)</f>
        <v>4325.8336611303048</v>
      </c>
      <c r="BI46" s="46">
        <f>MI46*12*60/(PI() * 'Drive Train'!$F$15)/AM$6*ABS(AM46)</f>
        <v>4325.8319366635506</v>
      </c>
      <c r="BJ46" s="61">
        <f t="shared" si="280"/>
        <v>1.5200000000000007</v>
      </c>
      <c r="BK46" s="2">
        <f>IF(OR(KS45=1,AND($C$39=Motors!$C$31,OY45=1)),0,IF(NG46=0,-(CG45+$C$15)/($C$14-$C$15)*$C$12,($C$11*S46-AO46)/($C$11*S46)*$C$12*S46))</f>
        <v>0.42303694087016003</v>
      </c>
      <c r="BL46" s="2">
        <f>IF(OR(KT45=1,AND($C$39=Motors!$C$31,OZ45=1)),0,IF(NH46=0,-(CH45+$C$15)/($C$14-$C$15)*$C$12,($C$11*T46-AP46)/($C$11*T46)*$C$12*T46))</f>
        <v>1.4293347384943103</v>
      </c>
      <c r="BM46" s="2">
        <f>IF(OR(KU45=1,AND($C$39=Motors!$C$31,PA45=1)),0,IF(NI46=0,-(CI45+$C$15)/($C$14-$C$15)*$C$12,($C$11*U46-AQ46)/($C$11*U46)*$C$12*U46))</f>
        <v>1.0972970674644016</v>
      </c>
      <c r="BN46" s="2">
        <f>IF(OR(KV45=1,AND($C$39=Motors!$C$31,PB45=1)),0,IF(NJ46=0,-(CJ45+$C$15)/($C$14-$C$15)*$C$12,($C$11*V46-AR46)/($C$11*V46)*$C$12*V46))</f>
        <v>0.74608735426314077</v>
      </c>
      <c r="BO46" s="2">
        <f>IF(OR(KW45=1,AND($C$39=Motors!$C$31,PC45=1)),0,IF(NK46=0,-(CK45+$C$15)/($C$14-$C$15)*$C$12,($C$11*W46-AS46)/($C$11*W46)*$C$12*W46))</f>
        <v>0.55755132268992003</v>
      </c>
      <c r="BP46" s="2">
        <f>IF(OR(KX45=1,AND($C$39=Motors!$C$31,PD45=1)),0,IF(NL46=0,-(CL45+$C$15)/($C$14-$C$15)*$C$12,($C$11*X46-AT46)/($C$11*X46)*$C$12*X46))</f>
        <v>0.45401330058414036</v>
      </c>
      <c r="BQ46" s="2">
        <f>IF(OR(KY45=1,AND($C$39=Motors!$C$31,PE45=1)),0,IF(NM46=0,-(CM45+$C$15)/($C$14-$C$15)*$C$12,($C$11*Y46-AU46)/($C$11*Y46)*$C$12*Y46))</f>
        <v>0.42248192256703343</v>
      </c>
      <c r="BR46" s="2">
        <f>IF(OR(KZ45=1,AND($C$39=Motors!$C$31,PF45=1)),0,IF(NN46=0,-(CN45+$C$15)/($C$14-$C$15)*$C$12,($C$11*Z46-AV46)/($C$11*Z46)*$C$12*Z46))</f>
        <v>0.41671458634838476</v>
      </c>
      <c r="BS46" s="2">
        <f>IF(OR(LA45=1,AND($C$39=Motors!$C$31,PG45=1)),0,IF(NO46=0,-(CO45+$C$15)/($C$14-$C$15)*$C$12,($C$11*AA46-AW46)/($C$11*AA46)*$C$12*AA46))</f>
        <v>0.41575933775266288</v>
      </c>
      <c r="BT46" s="2">
        <f>IF(OR(LB45=1,AND($C$39=Motors!$C$31,PH45=1)),0,IF(NP46=0,-(CP45+$C$15)/($C$14-$C$15)*$C$12,($C$11*AB46-AX46)/($C$11*AB46)*$C$12*AB46))</f>
        <v>0.4156492873155152</v>
      </c>
      <c r="BU46" s="2">
        <f>IF(OR(LC45=1,AND($C$39=Motors!$C$31,PI45=1)),0,IF(NQ46=0,-(CQ45+$C$15)/($C$14-$C$15)*$C$12,($C$11*AC46-AY46)/($C$11*AC46)*$C$12*AC46))</f>
        <v>0.41564058669700549</v>
      </c>
      <c r="BV46" s="2">
        <f>IF(OR(LD45=1,AND($C$39=Motors!$C$31,PJ45=1)),0,IF(NR46=0,-(CR45+$C$15)/($C$14-$C$15)*$C$12,($C$11*AD46-AZ46)/($C$11*AD46)*$C$12*AD46))</f>
        <v>0.89350090743347155</v>
      </c>
      <c r="BW46" s="2">
        <f>IF(OR(LE45=1,AND($C$39=Motors!$C$31,PK45=1)),0,IF(NS46=0,-(CS45+$C$15)/($C$14-$C$15)*$C$12,($C$11*AE46-BA46)/($C$11*AE46)*$C$12*AE46))</f>
        <v>0.59232001710029147</v>
      </c>
      <c r="BX46" s="2">
        <f>IF(OR(LF45=1,AND($C$39=Motors!$C$31,PL45=1)),0,IF(NT46=0,-(CT45+$C$15)/($C$14-$C$15)*$C$12,($C$11*AF46-BB46)/($C$11*AF46)*$C$12*AF46))</f>
        <v>0.4485360570199135</v>
      </c>
      <c r="BY46" s="2">
        <f>IF(OR(LG45=1,AND($C$39=Motors!$C$31,PM45=1)),0,IF(NU46=0,-(CU45+$C$15)/($C$14-$C$15)*$C$12,($C$11*AG46-BC46)/($C$11*AG46)*$C$12*AG46))</f>
        <v>0.43048320692284003</v>
      </c>
      <c r="BZ46" s="2">
        <f>IF(OR(LH45=1,AND($C$39=Motors!$C$31,PN45=1)),0,IF(NV46=0,-(CV45+$C$15)/($C$14-$C$15)*$C$12,($C$11*AH46-BD46)/($C$11*AH46)*$C$12*AH46))</f>
        <v>0.42526448393020189</v>
      </c>
      <c r="CA46" s="2">
        <f>IF(OR(LI45=1,AND($C$39=Motors!$C$31,PO45=1)),0,IF(NW46=0,-(CW45+$C$15)/($C$14-$C$15)*$C$12,($C$11*AI46-BE46)/($C$11*AI46)*$C$12*AI46))</f>
        <v>0.42303694087016003</v>
      </c>
      <c r="CB46" s="2">
        <f>IF(OR(LJ45=1,AND($C$39=Motors!$C$31,PP45=1)),0,IF(NX46=0,-(CX45+$C$15)/($C$14-$C$15)*$C$12,($C$11*AJ46-BF46)/($C$11*AJ46)*$C$12*AJ46))</f>
        <v>0.42311074586799691</v>
      </c>
      <c r="CC46" s="2">
        <f>IF(OR(LK45=1,AND($C$39=Motors!$C$31,PQ45=1)),0,IF(NY46=0,-(CY45+$C$15)/($C$14-$C$15)*$C$12,($C$11*AK46-BG46)/($C$11*AK46)*$C$12*AK46))</f>
        <v>0.42310315446991248</v>
      </c>
      <c r="CD46" s="2">
        <f>IF(OR(LL45=1,AND($C$39=Motors!$C$31,PR45=1)),0,IF(NZ46=0,-(CZ45+$C$15)/($C$14-$C$15)*$C$12,($C$11*AL46-BH46)/($C$11*AL46)*$C$12*AL46))</f>
        <v>0.42310263270431148</v>
      </c>
      <c r="CE46" s="2">
        <f>IF(OR(LM45=1,AND($C$39=Motors!$C$31,PS45=1)),0,IF(OA46=0,-(DA45+$C$15)/($C$14-$C$15)*$C$12,($C$11*AM46-BI46)/($C$11*AM46)*$C$12*AM46))</f>
        <v>0.42310290721065341</v>
      </c>
      <c r="CF46" s="61">
        <f t="shared" si="281"/>
        <v>1.5200000000000007</v>
      </c>
      <c r="CG46" s="57">
        <f>IF(AND(KS45=1,OY45=1),0,ABS(BK46/$C$12*($C$14-$C$15)+$C$15) *'Drive Train'!$AA$48 + CG45*(1-'Drive Train'!$AA$48))</f>
        <v>25.68339747084023</v>
      </c>
      <c r="CH46" s="57">
        <f>IF(AND(KT45=1,OZ45=1),0,ABS(BL46/$C$12*($C$14-$C$15)+$C$15) *'Drive Train'!$AA$48 + CH45*(1-'Drive Train'!$AA$48))</f>
        <v>80.237334222495861</v>
      </c>
      <c r="CI46" s="57">
        <f>IF(AND(KU45=1,PA45=1),0,ABS(BM46/$C$12*($C$14-$C$15)+$C$15) *'Drive Train'!$AA$48 + CI45*(1-'Drive Train'!$AA$48))</f>
        <v>62.2367362411633</v>
      </c>
      <c r="CJ46" s="57">
        <f>IF(AND(KV45=1,PB45=1),0,ABS(BN46/$C$12*($C$14-$C$15)+$C$15) *'Drive Train'!$AA$48 + CJ45*(1-'Drive Train'!$AA$48))</f>
        <v>43.196773592149476</v>
      </c>
      <c r="CK46" s="57">
        <f>IF(AND(KW45=1,PC45=1),0,ABS(BO46/$C$12*($C$14-$C$15)+$C$15) *'Drive Train'!$AA$48 + CK45*(1-'Drive Train'!$AA$48))</f>
        <v>32.975760720872977</v>
      </c>
      <c r="CL46" s="57">
        <f>IF(AND(KX45=1,PD45=1),0,ABS(BP46/$C$12*($C$14-$C$15)+$C$15) *'Drive Train'!$AA$48 + CL45*(1-'Drive Train'!$AA$48))</f>
        <v>27.362703907386944</v>
      </c>
      <c r="CM46" s="57">
        <f>IF(AND(KY45=1,PE45=1),0,ABS(BQ46/$C$12*($C$14-$C$15)+$C$15) *'Drive Train'!$AA$48 + CM45*(1-'Drive Train'!$AA$48))</f>
        <v>25.653308531486228</v>
      </c>
      <c r="CN46" s="57">
        <f>IF(AND(KZ45=1,PF45=1),0,ABS(BR46/$C$12*($C$14-$C$15)+$C$15) *'Drive Train'!$AA$48 + CN45*(1-'Drive Train'!$AA$48))</f>
        <v>25.340646717020839</v>
      </c>
      <c r="CO46" s="57">
        <f>IF(AND(LA45=1,PG45=1),0,ABS(BS46/$C$12*($C$14-$C$15)+$C$15) *'Drive Train'!$AA$48 + CO45*(1-'Drive Train'!$AA$48))</f>
        <v>25.288860286009903</v>
      </c>
      <c r="CP46" s="57">
        <f>IF(AND(LB45=1,PH45=1),0,ABS(BT46/$C$12*($C$14-$C$15)+$C$15) *'Drive Train'!$AA$48 + CP45*(1-'Drive Train'!$AA$48))</f>
        <v>25.282894174783365</v>
      </c>
      <c r="CQ46" s="57">
        <f>IF(AND(LC45=1,PI45=1),0,ABS(BU46/$C$12*($C$14-$C$15)+$C$15) *'Drive Train'!$AA$48 + CQ45*(1-'Drive Train'!$AA$48))</f>
        <v>25.28242249235198</v>
      </c>
      <c r="CR46" s="57">
        <f>IF(AND(LD45=1,PJ45=1),0,ABS(BV46/$C$12*($C$14-$C$15)+$C$15) *'Drive Train'!$AA$48 + CR45*(1-'Drive Train'!$AA$48))</f>
        <v>51.188433392039755</v>
      </c>
      <c r="CS46" s="57">
        <f>IF(AND(LE45=1,PK45=1),0,ABS(BW46/$C$12*($C$14-$C$15)+$C$15) *'Drive Train'!$AA$48 + CS45*(1-'Drive Train'!$AA$48))</f>
        <v>34.860659167713742</v>
      </c>
      <c r="CT46" s="57">
        <f>IF(AND(LF45=1,PL45=1),0,ABS(BX46/$C$12*($C$14-$C$15)+$C$15) *'Drive Train'!$AA$48 + CT45*(1-'Drive Train'!$AA$48))</f>
        <v>27.065768745964828</v>
      </c>
      <c r="CU46" s="57">
        <f>IF(AND(LG45=1,PM45=1),0,ABS(BY46/$C$12*($C$14-$C$15)+$C$15) *'Drive Train'!$AA$48 + CU45*(1-'Drive Train'!$AA$48))</f>
        <v>26.087078297960183</v>
      </c>
      <c r="CV46" s="57">
        <f>IF(AND(LH45=1,PN45=1),0,ABS(BZ46/$C$12*($C$14-$C$15)+$C$15) *'Drive Train'!$AA$48 + CV45*(1-'Drive Train'!$AA$48))</f>
        <v>25.804158187494906</v>
      </c>
      <c r="CW46" s="57">
        <f>IF(AND(LI45=1,PO45=1),0,ABS(CA46/$C$12*($C$14-$C$15)+$C$15) *'Drive Train'!$AA$48 + CW45*(1-'Drive Train'!$AA$48))</f>
        <v>25.68339747084023</v>
      </c>
      <c r="CX46" s="57">
        <f>IF(AND(LJ45=1,PP45=1),0,ABS(CB46/$C$12*($C$14-$C$15)+$C$15) *'Drive Train'!$AA$48 + CX45*(1-'Drive Train'!$AA$48))</f>
        <v>25.687398625561482</v>
      </c>
      <c r="CY46" s="57">
        <f>IF(AND(LK45=1,PQ45=1),0,ABS(CC46/$C$12*($C$14-$C$15)+$C$15) *'Drive Train'!$AA$48 + CY45*(1-'Drive Train'!$AA$48))</f>
        <v>25.686987076761582</v>
      </c>
      <c r="CZ46" s="57">
        <f>IF(AND(LL45=1,PR45=1),0,ABS(CD46/$C$12*($C$14-$C$15)+$C$15) *'Drive Train'!$AA$48 + CZ45*(1-'Drive Train'!$AA$48))</f>
        <v>25.68695879053492</v>
      </c>
      <c r="DA46" s="57">
        <f>IF(AND(LM45=1,PS45=1),0,ABS(CE46/$C$12*($C$14-$C$15)+$C$15) *'Drive Train'!$AA$48 + DA45*(1-'Drive Train'!$AA$48))</f>
        <v>25.686973672214727</v>
      </c>
      <c r="DB46" s="61">
        <f t="shared" si="115"/>
        <v>1.5200000000000007</v>
      </c>
      <c r="DC46" s="57">
        <f t="shared" si="282"/>
        <v>25.68339747084023</v>
      </c>
      <c r="DD46" s="57">
        <f t="shared" si="283"/>
        <v>50</v>
      </c>
      <c r="DE46" s="57">
        <f t="shared" si="284"/>
        <v>50</v>
      </c>
      <c r="DF46" s="57">
        <f t="shared" si="285"/>
        <v>43.196773592149476</v>
      </c>
      <c r="DG46" s="57">
        <f t="shared" si="286"/>
        <v>32.975760720872977</v>
      </c>
      <c r="DH46" s="57">
        <f t="shared" si="287"/>
        <v>27.362703907386944</v>
      </c>
      <c r="DI46" s="57">
        <f t="shared" si="288"/>
        <v>25.653308531486228</v>
      </c>
      <c r="DJ46" s="57">
        <f t="shared" si="289"/>
        <v>25.340646717020839</v>
      </c>
      <c r="DK46" s="57">
        <f t="shared" si="290"/>
        <v>25.288860286009903</v>
      </c>
      <c r="DL46" s="57">
        <f t="shared" si="291"/>
        <v>25.282894174783365</v>
      </c>
      <c r="DM46" s="57">
        <f t="shared" si="292"/>
        <v>25.28242249235198</v>
      </c>
      <c r="DN46" s="57">
        <f t="shared" si="293"/>
        <v>25</v>
      </c>
      <c r="DO46" s="57">
        <f t="shared" si="294"/>
        <v>30</v>
      </c>
      <c r="DP46" s="57">
        <f t="shared" si="295"/>
        <v>27.065768745964828</v>
      </c>
      <c r="DQ46" s="57">
        <f t="shared" si="296"/>
        <v>26.087078297960183</v>
      </c>
      <c r="DR46" s="57">
        <f t="shared" si="297"/>
        <v>25.804158187494906</v>
      </c>
      <c r="DS46" s="57">
        <f t="shared" si="298"/>
        <v>25.68339747084023</v>
      </c>
      <c r="DT46" s="57">
        <f t="shared" si="299"/>
        <v>25.687398625561482</v>
      </c>
      <c r="DU46" s="57">
        <f t="shared" si="300"/>
        <v>25.686987076761582</v>
      </c>
      <c r="DV46" s="57">
        <f t="shared" si="301"/>
        <v>25.68695879053492</v>
      </c>
      <c r="DW46" s="57">
        <f t="shared" si="302"/>
        <v>25.686973672214727</v>
      </c>
      <c r="DX46" s="61">
        <f t="shared" si="116"/>
        <v>1.5200000000000007</v>
      </c>
      <c r="DY46" s="2">
        <f>IF(OY46=0,($C$23/0.4536*IF(ISNA(MK45),'Drive Train'!$F$16,'Drive Train'!$F$17)*4.448*$C$24/$C$26*$C$25*S$6)*SIGN(BK46),BK46)</f>
        <v>0.89350858180984372</v>
      </c>
      <c r="DZ46" s="2">
        <f>IF(OZ46=0,($C$23/0.4536*IF(ISNA(ML45),'Drive Train'!$F$16,'Drive Train'!$F$17)*4.448*$C$24/$C$26*$C$25*T$6)*SIGN(BL46),BL46)</f>
        <v>3.1911020778922987</v>
      </c>
      <c r="EA46" s="2">
        <f>IF(PA46=0,($C$23/0.4536*IF(ISNA(MM45),'Drive Train'!$F$16,'Drive Train'!$F$17)*4.448*$C$24/$C$26*$C$25*U$6)*SIGN(BM46),BM46)</f>
        <v>2.1014574659290748</v>
      </c>
      <c r="EB46" s="2">
        <f>IF(PB46=0,($C$23/0.4536*IF(ISNA(MN45),'Drive Train'!$F$16,'Drive Train'!$F$17)*4.448*$C$24/$C$26*$C$25*V$6)*SIGN(BN46),BN46)</f>
        <v>1.5665410200562195</v>
      </c>
      <c r="EC46" s="2">
        <f>IF(PC46=0,($C$23/0.4536*IF(ISNA(MO45),'Drive Train'!$F$16,'Drive Train'!$F$17)*4.448*$C$24/$C$26*$C$25*W$6)*SIGN(BO46),BO46)</f>
        <v>1.248692117436117</v>
      </c>
      <c r="ED46" s="2">
        <f>IF(PD46=0,($C$23/0.4536*IF(ISNA(MP45),'Drive Train'!$F$16,'Drive Train'!$F$17)*4.448*$C$24/$C$26*$C$25*X$6)*SIGN(BP46),BP46)</f>
        <v>1.0380693506396637</v>
      </c>
      <c r="EE46" s="2">
        <f>IF(PE46=0,($C$23/0.4536*IF(ISNA(MQ45),'Drive Train'!$F$16,'Drive Train'!$F$17)*4.448*$C$24/$C$26*$C$25*Y$6)*SIGN(BQ46),BQ46)</f>
        <v>0.88824490827929981</v>
      </c>
      <c r="EF46" s="2">
        <f>IF(PF46=0,($C$23/0.4536*IF(ISNA(MR45),'Drive Train'!$F$16,'Drive Train'!$F$17)*4.448*$C$24/$C$26*$C$25*Z$6)*SIGN(BR46),BR46)</f>
        <v>0.77621401894677544</v>
      </c>
      <c r="EG46" s="2">
        <f>IF(PG46=0,($C$23/0.4536*IF(ISNA(MS45),'Drive Train'!$F$16,'Drive Train'!$F$17)*4.448*$C$24/$C$26*$C$25*AA$6)*SIGN(BS46),BS46)</f>
        <v>0.68927804882473664</v>
      </c>
      <c r="EH46" s="2">
        <f>IF(PH46=0,($C$23/0.4536*IF(ISNA(MT45),'Drive Train'!$F$16,'Drive Train'!$F$17)*4.448*$C$24/$C$26*$C$25*AB$6)*SIGN(BT46),BT46)</f>
        <v>0.61985436045389986</v>
      </c>
      <c r="EI46" s="2">
        <f>IF(PI46=0,($C$23/0.4536*IF(ISNA(MU45),'Drive Train'!$F$16,'Drive Train'!$F$17)*4.448*$C$24/$C$26*$C$25*AC$6)*SIGN(BU46),BU46)</f>
        <v>0.56313566080452337</v>
      </c>
      <c r="EJ46" s="2">
        <f>IF(PJ46=0,($C$23/0.4536*IF(ISNA(MV45),'Drive Train'!$F$16,'Drive Train'!$F$17)*4.448*$C$24/$C$26*$C$25*AD$6)*SIGN(BV46),BV46)</f>
        <v>0.89350858180984372</v>
      </c>
      <c r="EK46" s="2">
        <f>IF(PK46=0,($C$23/0.4536*IF(ISNA(MW45),'Drive Train'!$F$16,'Drive Train'!$F$17)*4.448*$C$24/$C$26*$C$25*AE$6)*SIGN(BW46),BW46)</f>
        <v>0.89350858180984372</v>
      </c>
      <c r="EL46" s="2">
        <f>IF(PL46=0,($C$23/0.4536*IF(ISNA(MX45),'Drive Train'!$F$16,'Drive Train'!$F$17)*4.448*$C$24/$C$26*$C$25*AF$6)*SIGN(BX46),BX46)</f>
        <v>0.89350858180984372</v>
      </c>
      <c r="EM46" s="2">
        <f>IF(PM46=0,($C$23/0.4536*IF(ISNA(MY45),'Drive Train'!$F$16,'Drive Train'!$F$17)*4.448*$C$24/$C$26*$C$25*AG$6)*SIGN(BY46),BY46)</f>
        <v>0.89350858180984372</v>
      </c>
      <c r="EN46" s="2">
        <f>IF(PN46=0,($C$23/0.4536*IF(ISNA(MZ45),'Drive Train'!$F$16,'Drive Train'!$F$17)*4.448*$C$24/$C$26*$C$25*AH$6)*SIGN(BZ46),BZ46)</f>
        <v>0.89350858180984372</v>
      </c>
      <c r="EO46" s="2">
        <f>IF(PO46=0,($C$23/0.4536*IF(ISNA(NA45),'Drive Train'!$F$16,'Drive Train'!$F$17)*4.448*$C$24/$C$26*$C$25*AI$6)*SIGN(CA46),CA46)</f>
        <v>0.89350858180984372</v>
      </c>
      <c r="EP46" s="2">
        <f>IF(PP46=0,($C$23/0.4536*IF(ISNA(NB45),'Drive Train'!$F$16,'Drive Train'!$F$17)*4.448*$C$24/$C$26*$C$25*AJ$6)*SIGN(CB46),CB46)</f>
        <v>0.89350858180984372</v>
      </c>
      <c r="EQ46" s="2">
        <f>IF(PQ46=0,($C$23/0.4536*IF(ISNA(NC45),'Drive Train'!$F$16,'Drive Train'!$F$17)*4.448*$C$24/$C$26*$C$25*AK$6)*SIGN(CC46),CC46)</f>
        <v>0.89350858180984372</v>
      </c>
      <c r="ER46" s="2">
        <f>IF(PR46=0,($C$23/0.4536*IF(ISNA(ND45),'Drive Train'!$F$16,'Drive Train'!$F$17)*4.448*$C$24/$C$26*$C$25*AL$6)*SIGN(CD46),CD46)</f>
        <v>0.89350858180984372</v>
      </c>
      <c r="ES46" s="2">
        <f>IF(PS46=0,($C$23/0.4536*IF(ISNA(NE45),'Drive Train'!$F$16,'Drive Train'!$F$17)*4.448*$C$24/$C$26*$C$25*AM$6)*SIGN(CE46),CE46)</f>
        <v>0.89350858180984372</v>
      </c>
      <c r="ET46" s="61">
        <f t="shared" si="303"/>
        <v>1.5200000000000007</v>
      </c>
      <c r="EU46" s="260">
        <f>MAX(MIN(IF(AND(OY45=1,NG46&lt;0),-1,1)*(DC46-$C$15)/($C$14-$C$15)*$C$12-$C$33*LO46/AO$6 -  OY45*$C$33,DY45),MAX(EU$8:EU45)*-1)</f>
        <v>9.517136838047946E-3</v>
      </c>
      <c r="EV46" s="260">
        <f>MAX(MIN(IF(AND(OZ45=1,NH46&lt;0),-1,1)*(DD46-$C$15)/($C$14-$C$15)*$C$12-$C$33*LP46/AP$6 -  OZ45*$C$33,DZ45),MAX(EV$8:EV45)*-1)</f>
        <v>0.78750168132780973</v>
      </c>
      <c r="EW46" s="260">
        <f>MAX(MIN(IF(AND(PA45=1,NI46&lt;0),-1,1)*(DE46-$C$15)/($C$14-$C$15)*$C$12-$C$33*LQ46/AQ$6 -  PA45*$C$33,EA45),MAX(EW$8:EW45)*-1)</f>
        <v>0.68950468449480362</v>
      </c>
      <c r="EX46" s="260">
        <f>MAX(MIN(IF(AND(PB45=1,NJ46&lt;0),-1,1)*(DF46-$C$15)/($C$14-$C$15)*$C$12-$C$33*LR46/AR$6 -  PB45*$C$33,EB45),MAX(EX$8:EX45)*-1)</f>
        <v>0.45058747686866235</v>
      </c>
      <c r="EY46" s="260">
        <f>MAX(MIN(IF(AND(PC45=1,NK46&lt;0),-1,1)*(DG46-$C$15)/($C$14-$C$15)*$C$12-$C$33*LS46/AS$6 -  PC45*$C$33,EC45),MAX(EY$8:EY45)*-1)</f>
        <v>0.18596556607049547</v>
      </c>
      <c r="EZ46" s="260">
        <f>MAX(MIN(IF(AND(PD45=1,NL46&lt;0),-1,1)*(DH46-$C$15)/($C$14-$C$15)*$C$12-$C$33*LT46/AT$6 -  PD45*$C$33,ED45),MAX(EZ$8:EZ45)*-1)</f>
        <v>4.9495766323380985E-2</v>
      </c>
      <c r="FA46" s="260">
        <f>MAX(MIN(IF(AND(PE45=1,NM46&lt;0),-1,1)*(DI46-$C$15)/($C$14-$C$15)*$C$12-$C$33*LU46/AU$6 -  PE45*$C$33,EE45),MAX(FA$8:FA45)*-1)</f>
        <v>8.8032858470351583E-3</v>
      </c>
      <c r="FB46" s="260">
        <f>MAX(MIN(IF(AND(PF45=1,NN46&lt;0),-1,1)*(DJ46-$C$15)/($C$14-$C$15)*$C$12-$C$33*LV46/AV$6 -  PF45*$C$33,EF45),MAX(FB$8:FB45)*-1)</f>
        <v>1.3857818037845693E-3</v>
      </c>
      <c r="FC46" s="260">
        <f>MAX(MIN(IF(AND(PG45=1,NO46&lt;0),-1,1)*(DK46-$C$15)/($C$14-$C$15)*$C$12-$C$33*LW46/AW$6 -  PG45*$C$33,EG45),MAX(FC$8:FC45)*-1)</f>
        <v>1.5437219655095591E-4</v>
      </c>
      <c r="FD46" s="260">
        <f>MAX(MIN(IF(AND(PH45=1,NP46&lt;0),-1,1)*(DL46-$C$15)/($C$14-$C$15)*$C$12-$C$33*LX46/AX$6 -  PH45*$C$33,EH45),MAX(FD$8:FD45)*-1)</f>
        <v>1.1931815337706819E-5</v>
      </c>
      <c r="FE46" s="260">
        <f>MAX(MIN(IF(AND(PI45=1,NQ46&lt;0),-1,1)*(DM46-$C$15)/($C$14-$C$15)*$C$12-$C$33*LY46/AY$6 -  PI45*$C$33,EI45),MAX(FE$8:FE45)*-1)</f>
        <v>6.1140566370854188E-7</v>
      </c>
      <c r="FF46" s="260">
        <f>MAX(MIN(IF(AND(PJ45=1,NR46&lt;0),-1,1)*(DN46-$C$15)/($C$14-$C$15)*$C$12-$C$33*LZ46/AZ$6 -  PJ45*$C$33,EJ45),MAX(FF$8:FF45)*-1)</f>
        <v>0.11016576010611845</v>
      </c>
      <c r="FG46" s="260">
        <f>MAX(MIN(IF(AND(PK45=1,NS46&lt;0),-1,1)*(DO46-$C$15)/($C$14-$C$15)*$C$12-$C$33*MA46/BA$6 -  PK45*$C$33,EK45),MAX(FG$8:FG45)*-1)</f>
        <v>0.13492155438177938</v>
      </c>
      <c r="FH46" s="260">
        <f>MAX(MIN(IF(AND(PL45=1,NT46&lt;0),-1,1)*(DP46-$C$15)/($C$14-$C$15)*$C$12-$C$33*MB46/BB$6 -  PL45*$C$33,EL45),MAX(FH$8:FH45)*-1)</f>
        <v>4.2506960802319915E-2</v>
      </c>
      <c r="FI46" s="260">
        <f>MAX(MIN(IF(AND(PM45=1,NU46&lt;0),-1,1)*(DQ46-$C$15)/($C$14-$C$15)*$C$12-$C$33*MC46/BC$6 -  PM45*$C$33,EM45),MAX(FI$8:FI45)*-1)</f>
        <v>1.9121447253194479E-2</v>
      </c>
      <c r="FJ46" s="260">
        <f>MAX(MIN(IF(AND(PN45=1,NV46&lt;0),-1,1)*(DR46-$C$15)/($C$14-$C$15)*$C$12-$C$33*MD46/BD$6 -  PN45*$C$33,EN45),MAX(FJ$8:FJ45)*-1)</f>
        <v>1.2387760793432012E-2</v>
      </c>
      <c r="FK46" s="260">
        <f>MAX(MIN(IF(AND(PO45=1,NW46&lt;0),-1,1)*(DS46-$C$15)/($C$14-$C$15)*$C$12-$C$33*ME46/BE$6 -  PO45*$C$33,EO45),MAX(FK$8:FK45)*-1)</f>
        <v>9.517136838047946E-3</v>
      </c>
      <c r="FL46" s="260">
        <f>MAX(MIN(IF(AND(PP45=1,NX46&lt;0),-1,1)*(DT46-$C$15)/($C$14-$C$15)*$C$12-$C$33*MF46/BF$6 -  PP45*$C$33,EP45),MAX(FL$8:FL45)*-1)</f>
        <v>9.6122150474568513E-3</v>
      </c>
      <c r="FM46" s="260">
        <f>MAX(MIN(IF(AND(PQ45=1,NY46&lt;0),-1,1)*(DU46-$C$15)/($C$14-$C$15)*$C$12-$C$33*MG46/BG$6 -  PQ45*$C$33,EQ45),MAX(FM$8:FM45)*-1)</f>
        <v>9.6024354327365335E-3</v>
      </c>
      <c r="FN46" s="260">
        <f>MAX(MIN(IF(AND(PR45=1,NZ46&lt;0),-1,1)*(DV46-$C$15)/($C$14-$C$15)*$C$12-$C$33*MH46/BH$6 -  PR45*$C$33,ER45),MAX(FN$8:FN45)*-1)</f>
        <v>9.6017632693687349E-3</v>
      </c>
      <c r="FO46" s="260">
        <f>MAX(MIN(IF(AND(PS45=1,OA46&lt;0),-1,1)*(DW46-$C$15)/($C$14-$C$15)*$C$12-$C$33*MI46/BI$6 -  PS45*$C$33,ES45),MAX(FO$8:FO45)*-1)</f>
        <v>9.6021169015350627E-3</v>
      </c>
      <c r="FP46" s="61">
        <f t="shared" si="117"/>
        <v>1.5200000000000007</v>
      </c>
      <c r="FQ46" s="261">
        <f>IF(AND(KS46=1,OY46=1),0,MIN((ABS(($C$14-$C$15)*EU46/$C$12/$C$25)+$C$15)/$C$25,DC46))</f>
        <v>4.3066251682108003</v>
      </c>
      <c r="FR46" s="261">
        <f>IF(AND(KT46=1,OZ46=1),0,MIN((ABS(($C$14-$C$15)*EV46/$C$12/$C$25)+$C$15)/$C$25,DD46))</f>
        <v>50</v>
      </c>
      <c r="FS46" s="261">
        <f>IF(AND(KU46=1,PA46=1),0,MIN((ABS(($C$14-$C$15)*EW46/$C$12/$C$25)+$C$15)/$C$25,DE46))</f>
        <v>50</v>
      </c>
      <c r="FT46" s="261">
        <f>IF(AND(KV46=1,PB46=1),0,MIN((ABS(($C$14-$C$15)*EX46/$C$12/$C$25)+$C$15)/$C$25,DF46))</f>
        <v>42.613358398524987</v>
      </c>
      <c r="FU46" s="261">
        <f>IF(AND(KW46=1,PC46=1),0,MIN((ABS(($C$14-$C$15)*EY46/$C$12/$C$25)+$C$15)/$C$25,DG46))</f>
        <v>19.631080916122102</v>
      </c>
      <c r="FV46" s="261">
        <f>IF(AND(KX46=1,PD46=1),0,MIN((ABS(($C$14-$C$15)*EZ46/$C$12/$C$25)+$C$15)/$C$25,DH46))</f>
        <v>7.7787486723709955</v>
      </c>
      <c r="FW46" s="261">
        <f>IF(AND(KY46=1,PE46=1),0,MIN((ABS(($C$14-$C$15)*FA46/$C$12/$C$25)+$C$15)/$C$25,DI46))</f>
        <v>4.2446275750898845</v>
      </c>
      <c r="FX46" s="261">
        <f>IF(AND(KZ46=1,PF46=1),0,MIN((ABS(($C$14-$C$15)*FB46/$C$12/$C$25)+$C$15)/$C$25,DJ46))</f>
        <v>3.6004211462471396</v>
      </c>
      <c r="FY46" s="261">
        <f>IF(AND(LA46=1,PG46=1),0,MIN((ABS(($C$14-$C$15)*FC46/$C$12/$C$25)+$C$15)/$C$25,DK46))</f>
        <v>3.4934738522661619</v>
      </c>
      <c r="FZ46" s="261">
        <f>IF(AND(LB46=1,PH46=1),0,MIN((ABS(($C$14-$C$15)*FD46/$C$12/$C$25)+$C$15)/$C$25,DL46))</f>
        <v>3.4811029780786535</v>
      </c>
      <c r="GA46" s="261">
        <f>IF(AND(LC46=1,PI46=1),0,MIN((ABS(($C$14-$C$15)*FE46/$C$12/$C$25)+$C$15)/$C$25,DM46))</f>
        <v>3.4801198062938323</v>
      </c>
      <c r="GB46" s="261">
        <f>IF(AND(LD46=1,PJ46=1),0,MIN((ABS(($C$14-$C$15)*FF46/$C$12/$C$25)+$C$15)/$C$25,DN46))</f>
        <v>13.047906573033355</v>
      </c>
      <c r="GC46" s="261">
        <f>IF(AND(LE46=1,PK46=1),0,MIN((ABS(($C$14-$C$15)*FG46/$C$12/$C$25)+$C$15)/$C$25,DO46))</f>
        <v>15.197934632404703</v>
      </c>
      <c r="GD46" s="261">
        <f>IF(AND(LF46=1,PL46=1),0,MIN((ABS(($C$14-$C$15)*FH46/$C$12/$C$25)+$C$15)/$C$25,DP46))</f>
        <v>7.1717744907126892</v>
      </c>
      <c r="GE46" s="261">
        <f>IF(AND(LG46=1,PM46=1),0,MIN((ABS(($C$14-$C$15)*FI46/$C$12/$C$25)+$C$15)/$C$25,DQ46))</f>
        <v>5.1407546109400721</v>
      </c>
      <c r="GF46" s="261">
        <f>IF(AND(LH46=1,PN46=1),0,MIN((ABS(($C$14-$C$15)*FJ46/$C$12/$C$25)+$C$15)/$C$25,DR46))</f>
        <v>4.5559373891500146</v>
      </c>
      <c r="GG46" s="261">
        <f>IF(AND(LI46=1,PO46=1),0,MIN((ABS(($C$14-$C$15)*FK46/$C$12/$C$25)+$C$15)/$C$25,DS46))</f>
        <v>4.3066251682108003</v>
      </c>
      <c r="GH46" s="261">
        <f>IF(AND(LJ46=1,PP46=1),0,MIN((ABS(($C$14-$C$15)*FL46/$C$12/$C$25)+$C$15)/$C$25,DT46))</f>
        <v>4.3148826620236704</v>
      </c>
      <c r="GI46" s="261">
        <f>IF(AND(LK46=1,PQ46=1),0,MIN((ABS(($C$14-$C$15)*FM46/$C$12/$C$25)+$C$15)/$C$25,DU46))</f>
        <v>4.3140333074917816</v>
      </c>
      <c r="GJ46" s="261">
        <f>IF(AND(LL46=1,PR46=1),0,MIN((ABS(($C$14-$C$15)*FN46/$C$12/$C$25)+$C$15)/$C$25,DV46))</f>
        <v>4.3139749304473956</v>
      </c>
      <c r="GK46" s="261">
        <f>IF(AND(LM46=1,PS46=1),0,MIN((ABS(($C$14-$C$15)*FO46/$C$12/$C$25)+$C$15)/$C$25,DW46))</f>
        <v>4.3140056432200025</v>
      </c>
      <c r="GL46" s="61">
        <f t="shared" si="118"/>
        <v>1.5200000000000007</v>
      </c>
      <c r="GM46" s="57">
        <f>IF(AND(KS45=1,OY45=1),0,EU46*$C$26/S$6/$C$24/$C$23*3.39*$C$25)</f>
        <v>0.22101987416412547</v>
      </c>
      <c r="GN46" s="57">
        <f>IF(AND(KT45=1,OZ45=1),0,EV46*$C$26/T$6/$C$24/$C$23*3.39*$C$25)</f>
        <v>5.1207613311049904</v>
      </c>
      <c r="GO46" s="57">
        <f>IF(AND(KU45=1,PA45=1),0,EW46*$C$26/U$6/$C$24/$C$23*3.39*$C$25)</f>
        <v>6.8083262502190784</v>
      </c>
      <c r="GP46" s="57">
        <f>IF(AND(KV45=1,PB45=1),0,EX46*$C$26/V$6/$C$24/$C$23*3.39*$C$25)</f>
        <v>5.9684435079616796</v>
      </c>
      <c r="GQ46" s="57">
        <f>IF(AND(KW45=1,PC45=1),0,EY46*$C$26/W$6/$C$24/$C$23*3.39*$C$25)</f>
        <v>3.0903018934285402</v>
      </c>
      <c r="GR46" s="57">
        <f>IF(AND(KX45=1,PD45=1),0,EZ46*$C$26/X$6/$C$24/$C$23*3.39*$C$25)</f>
        <v>0.98938523711304394</v>
      </c>
      <c r="GS46" s="57">
        <f>IF(AND(KY45=1,PE45=1),0,FA46*$C$26/Y$6/$C$24/$C$23*3.39*$C$25)</f>
        <v>0.20565336447502411</v>
      </c>
      <c r="GT46" s="57">
        <f>IF(AND(KZ45=1,PF45=1),0,FB46*$C$26/Z$6/$C$24/$C$23*3.39*$C$25)</f>
        <v>3.7045641025954507E-2</v>
      </c>
      <c r="GU46" s="57">
        <f>IF(AND(LA45=1,PG45=1),0,FC46*$C$26/AA$6/$C$24/$C$23*3.39*$C$25)</f>
        <v>4.6472750556133535E-3</v>
      </c>
      <c r="GV46" s="57">
        <f>IF(AND(LB45=1,PH45=1),0,FD46*$C$26/AB$6/$C$24/$C$23*3.39*$C$25)</f>
        <v>3.9942993023949549E-4</v>
      </c>
      <c r="GW46" s="57">
        <f>IF(AND(LC45=1,PI45=1),0,FE46*$C$26/AC$6/$C$24/$C$23*3.39*$C$25)</f>
        <v>2.252890943080972E-5</v>
      </c>
      <c r="GX46" s="57">
        <f>IF(AND(LD45=1,PJ45=1),0,FF46*$C$26/AD$6/$C$24/$C$23*3.39*$C$25)</f>
        <v>2.5584188659037621</v>
      </c>
      <c r="GY46" s="57">
        <f>IF(AND(LE45=1,PK45=1),0,FG46*$C$26/AE$6/$C$24/$C$23*3.39*$C$25)</f>
        <v>3.1333315343614969</v>
      </c>
      <c r="GZ46" s="57">
        <f>IF(AND(LF45=1,PL45=1),0,FH46*$C$26/AF$6/$C$24/$C$23*3.39*$C$25)</f>
        <v>0.98715436033965243</v>
      </c>
      <c r="HA46" s="57">
        <f>IF(AND(LG45=1,PM45=1),0,FI46*$C$26/AG$6/$C$24/$C$23*3.39*$C$25)</f>
        <v>0.44406421150122333</v>
      </c>
      <c r="HB46" s="57">
        <f>IF(AND(LH45=1,PN45=1),0,FJ46*$C$26/AH$6/$C$24/$C$23*3.39*$C$25)</f>
        <v>0.28768540143226606</v>
      </c>
      <c r="HC46" s="57">
        <f>IF(AND(LI45=1,PO45=1),0,FK46*$C$26/AI$6/$C$24/$C$23*3.39*$C$25)</f>
        <v>0.22101987416412547</v>
      </c>
      <c r="HD46" s="57">
        <f>IF(AND(LJ45=1,PP45=1),0,FL46*$C$26/AJ$6/$C$24/$C$23*3.39*$C$25)</f>
        <v>0.22322790944163623</v>
      </c>
      <c r="HE46" s="57">
        <f>IF(AND(LK45=1,PQ45=1),0,FM46*$C$26/AK$6/$C$24/$C$23*3.39*$C$25)</f>
        <v>0.2230007939496936</v>
      </c>
      <c r="HF46" s="57">
        <f>IF(AND(LL45=1,PR45=1),0,FN46*$C$26/AL$6/$C$24/$C$23*3.39*$C$25)</f>
        <v>0.22298518405929313</v>
      </c>
      <c r="HG46" s="57">
        <f>IF(AND(LM45=1,PS45=1),0,FO46*$C$26/AM$6/$C$24/$C$23*3.39*$C$25)</f>
        <v>0.22299339658562664</v>
      </c>
      <c r="HH46" s="61">
        <f t="shared" si="119"/>
        <v>1.5200000000000007</v>
      </c>
      <c r="HI46" s="57">
        <f t="shared" si="120"/>
        <v>0.22101987416412547</v>
      </c>
      <c r="HJ46" s="57">
        <f t="shared" si="121"/>
        <v>5.1207613311049904</v>
      </c>
      <c r="HK46" s="57">
        <f t="shared" si="122"/>
        <v>6.8083262502190784</v>
      </c>
      <c r="HL46" s="57">
        <f t="shared" si="123"/>
        <v>5.9684435079616796</v>
      </c>
      <c r="HM46" s="57">
        <f t="shared" si="124"/>
        <v>3.0903018934285402</v>
      </c>
      <c r="HN46" s="57">
        <f t="shared" si="125"/>
        <v>0.98938523711304394</v>
      </c>
      <c r="HO46" s="57">
        <f t="shared" si="126"/>
        <v>0.20565336447502411</v>
      </c>
      <c r="HP46" s="57">
        <f t="shared" si="127"/>
        <v>3.7045641025954507E-2</v>
      </c>
      <c r="HQ46" s="57">
        <f t="shared" si="128"/>
        <v>4.6472750556133535E-3</v>
      </c>
      <c r="HR46" s="57">
        <f t="shared" si="129"/>
        <v>3.9942993023949549E-4</v>
      </c>
      <c r="HS46" s="57">
        <f t="shared" si="130"/>
        <v>2.252890943080972E-5</v>
      </c>
      <c r="HT46" s="57">
        <f t="shared" si="131"/>
        <v>2.5584188659037621</v>
      </c>
      <c r="HU46" s="57">
        <f t="shared" si="132"/>
        <v>3.1333315343614969</v>
      </c>
      <c r="HV46" s="57">
        <f t="shared" si="133"/>
        <v>0.98715436033965243</v>
      </c>
      <c r="HW46" s="57">
        <f t="shared" si="134"/>
        <v>0.44406421150122333</v>
      </c>
      <c r="HX46" s="57">
        <f t="shared" si="135"/>
        <v>0.28768540143226606</v>
      </c>
      <c r="HY46" s="57">
        <f t="shared" si="136"/>
        <v>0.22101987416412547</v>
      </c>
      <c r="HZ46" s="57">
        <f t="shared" si="137"/>
        <v>0.22322790944163623</v>
      </c>
      <c r="IA46" s="57">
        <f t="shared" si="138"/>
        <v>0.2230007939496936</v>
      </c>
      <c r="IB46" s="57">
        <f t="shared" si="139"/>
        <v>0.22298518405929313</v>
      </c>
      <c r="IC46" s="57">
        <f t="shared" si="140"/>
        <v>0.22299339658562664</v>
      </c>
      <c r="ID46" s="61">
        <f t="shared" si="141"/>
        <v>1.5200000000000007</v>
      </c>
      <c r="IE46" s="57">
        <f t="shared" si="142"/>
        <v>11.916763464089346</v>
      </c>
      <c r="IF46" s="57">
        <f t="shared" si="143"/>
        <v>8.82</v>
      </c>
      <c r="IG46" s="57">
        <f t="shared" si="144"/>
        <v>8.82</v>
      </c>
      <c r="IH46" s="57">
        <f t="shared" si="145"/>
        <v>9.2295040646876672</v>
      </c>
      <c r="II46" s="57">
        <f t="shared" si="146"/>
        <v>10.803484590173305</v>
      </c>
      <c r="IJ46" s="57">
        <f t="shared" si="147"/>
        <v>11.654043241272896</v>
      </c>
      <c r="IK46" s="57">
        <f t="shared" si="148"/>
        <v>11.921619751138598</v>
      </c>
      <c r="IL46" s="57">
        <f t="shared" si="149"/>
        <v>11.973050382499695</v>
      </c>
      <c r="IM46" s="57">
        <f t="shared" si="150"/>
        <v>11.982127329440333</v>
      </c>
      <c r="IN46" s="57">
        <f t="shared" si="151"/>
        <v>11.983252863959668</v>
      </c>
      <c r="IO46" s="57">
        <f t="shared" si="152"/>
        <v>11.983349718493312</v>
      </c>
      <c r="IP46" s="57">
        <f t="shared" si="153"/>
        <v>11.309199354336615</v>
      </c>
      <c r="IQ46" s="57">
        <f t="shared" si="154"/>
        <v>11.157707003680745</v>
      </c>
      <c r="IR46" s="57">
        <f t="shared" si="155"/>
        <v>11.687655899632139</v>
      </c>
      <c r="IS46" s="57">
        <f t="shared" si="156"/>
        <v>11.849790944774805</v>
      </c>
      <c r="IT46" s="57">
        <f t="shared" si="157"/>
        <v>11.896722161166903</v>
      </c>
      <c r="IU46" s="57">
        <f t="shared" si="158"/>
        <v>11.916763464089346</v>
      </c>
      <c r="IV46" s="57">
        <f t="shared" si="159"/>
        <v>11.916099345159649</v>
      </c>
      <c r="IW46" s="57">
        <f t="shared" si="160"/>
        <v>11.916167654483353</v>
      </c>
      <c r="IX46" s="57">
        <f t="shared" si="161"/>
        <v>11.916172349464922</v>
      </c>
      <c r="IY46" s="57">
        <f t="shared" si="162"/>
        <v>11.916169879385953</v>
      </c>
      <c r="IZ46" s="61">
        <f t="shared" si="163"/>
        <v>1.5200000000000007</v>
      </c>
      <c r="JA46" s="261" t="e">
        <f t="shared" si="238"/>
        <v>#N/A</v>
      </c>
      <c r="JB46" s="261">
        <f t="shared" si="239"/>
        <v>6</v>
      </c>
      <c r="JC46" s="261">
        <f t="shared" si="240"/>
        <v>6</v>
      </c>
      <c r="JD46" s="261" t="e">
        <f t="shared" si="241"/>
        <v>#N/A</v>
      </c>
      <c r="JE46" s="261" t="e">
        <f t="shared" si="242"/>
        <v>#N/A</v>
      </c>
      <c r="JF46" s="261" t="e">
        <f t="shared" si="243"/>
        <v>#N/A</v>
      </c>
      <c r="JG46" s="261" t="e">
        <f t="shared" si="244"/>
        <v>#N/A</v>
      </c>
      <c r="JH46" s="261" t="e">
        <f t="shared" si="245"/>
        <v>#N/A</v>
      </c>
      <c r="JI46" s="261" t="e">
        <f t="shared" si="246"/>
        <v>#N/A</v>
      </c>
      <c r="JJ46" s="261" t="e">
        <f t="shared" si="247"/>
        <v>#N/A</v>
      </c>
      <c r="JK46" s="261" t="e">
        <f t="shared" si="248"/>
        <v>#N/A</v>
      </c>
      <c r="JL46" s="261">
        <f t="shared" si="249"/>
        <v>6</v>
      </c>
      <c r="JM46" s="261" t="e">
        <f t="shared" si="250"/>
        <v>#N/A</v>
      </c>
      <c r="JN46" s="261" t="e">
        <f t="shared" si="251"/>
        <v>#N/A</v>
      </c>
      <c r="JO46" s="261" t="e">
        <f t="shared" si="252"/>
        <v>#N/A</v>
      </c>
      <c r="JP46" s="261" t="e">
        <f t="shared" si="253"/>
        <v>#N/A</v>
      </c>
      <c r="JQ46" s="261" t="e">
        <f t="shared" si="254"/>
        <v>#N/A</v>
      </c>
      <c r="JR46" s="261" t="e">
        <f t="shared" si="255"/>
        <v>#N/A</v>
      </c>
      <c r="JS46" s="261" t="e">
        <f t="shared" si="256"/>
        <v>#N/A</v>
      </c>
      <c r="JT46" s="261" t="e">
        <f t="shared" si="257"/>
        <v>#N/A</v>
      </c>
      <c r="JU46" s="261" t="e">
        <f t="shared" si="258"/>
        <v>#N/A</v>
      </c>
      <c r="JV46" s="61">
        <f t="shared" si="165"/>
        <v>1.5200000000000007</v>
      </c>
      <c r="JW46" s="46">
        <f>IF(HI46&lt;=$C$42,1,0)</f>
        <v>0</v>
      </c>
      <c r="JX46" s="46">
        <f>IF(HJ46&lt;=$C$42,1,0)</f>
        <v>0</v>
      </c>
      <c r="JY46" s="46">
        <f>IF(HK46&lt;=$C$42,1,0)</f>
        <v>0</v>
      </c>
      <c r="JZ46" s="46">
        <f>IF(HL46&lt;=$C$42,1,0)</f>
        <v>0</v>
      </c>
      <c r="KA46" s="46">
        <f>IF(HM46&lt;=$C$42,1,0)</f>
        <v>0</v>
      </c>
      <c r="KB46" s="46">
        <f>IF(HN46&lt;=$C$42,1,0)</f>
        <v>0</v>
      </c>
      <c r="KC46" s="46">
        <f>IF(HO46&lt;=$C$42,1,0)</f>
        <v>0</v>
      </c>
      <c r="KD46" s="46">
        <f>IF(HP46&lt;=$C$42,1,0)</f>
        <v>1</v>
      </c>
      <c r="KE46" s="46">
        <f>IF(HQ46&lt;=$C$42,1,0)</f>
        <v>1</v>
      </c>
      <c r="KF46" s="46">
        <f>IF(HR46&lt;=$C$42,1,0)</f>
        <v>1</v>
      </c>
      <c r="KG46" s="46">
        <f>IF(HS46&lt;=$C$42,1,0)</f>
        <v>1</v>
      </c>
      <c r="KH46" s="46">
        <f>IF(HT46&lt;=$C$42,1,0)</f>
        <v>0</v>
      </c>
      <c r="KI46" s="46">
        <f>IF(HU46&lt;=$C$42,1,0)</f>
        <v>0</v>
      </c>
      <c r="KJ46" s="46">
        <f>IF(HV46&lt;=$C$42,1,0)</f>
        <v>0</v>
      </c>
      <c r="KK46" s="46">
        <f>IF(HW46&lt;=$C$42,1,0)</f>
        <v>0</v>
      </c>
      <c r="KL46" s="46">
        <f>IF(HX46&lt;=$C$42,1,0)</f>
        <v>0</v>
      </c>
      <c r="KM46" s="46">
        <f>IF(HY46&lt;=$C$42,1,0)</f>
        <v>0</v>
      </c>
      <c r="KN46" s="46">
        <f>IF(HZ46&lt;=$C$42,1,0)</f>
        <v>0</v>
      </c>
      <c r="KO46" s="46">
        <f>IF(IA46&lt;=$C$42,1,0)</f>
        <v>0</v>
      </c>
      <c r="KP46" s="46">
        <f>IF(IB46&lt;=$C$42,1,0)</f>
        <v>0</v>
      </c>
      <c r="KQ46" s="46">
        <f>IF(IC46&lt;=$C$42,1,0)</f>
        <v>0</v>
      </c>
      <c r="KR46" s="61">
        <f t="shared" si="166"/>
        <v>1.5200000000000007</v>
      </c>
      <c r="KS46" s="1">
        <f>IF(OR(KS45=1,AND(OY46=1,LO46&lt;=$C$43)),1,0)</f>
        <v>0</v>
      </c>
      <c r="KT46" s="1">
        <f>IF(OR(KT45=1,AND(OZ46=1,LP46&lt;=$C$43)),1,0)</f>
        <v>0</v>
      </c>
      <c r="KU46" s="1">
        <f>IF(OR(KU45=1,AND(PA46=1,LQ46&lt;=$C$43)),1,0)</f>
        <v>0</v>
      </c>
      <c r="KV46" s="1">
        <f>IF(OR(KV45=1,AND(PB46=1,LR46&lt;=$C$43)),1,0)</f>
        <v>0</v>
      </c>
      <c r="KW46" s="1">
        <f>IF(OR(KW45=1,AND(PC46=1,LS46&lt;=$C$43)),1,0)</f>
        <v>0</v>
      </c>
      <c r="KX46" s="1">
        <f>IF(OR(KX45=1,AND(PD46=1,LT46&lt;=$C$43)),1,0)</f>
        <v>0</v>
      </c>
      <c r="KY46" s="1">
        <f>IF(OR(KY45=1,AND(PE46=1,LU46&lt;=$C$43)),1,0)</f>
        <v>0</v>
      </c>
      <c r="KZ46" s="1">
        <f>IF(OR(KZ45=1,AND(PF46=1,LV46&lt;=$C$43)),1,0)</f>
        <v>0</v>
      </c>
      <c r="LA46" s="1">
        <f>IF(OR(LA45=1,AND(PG46=1,LW46&lt;=$C$43)),1,0)</f>
        <v>0</v>
      </c>
      <c r="LB46" s="1">
        <f>IF(OR(LB45=1,AND(PH46=1,LX46&lt;=$C$43)),1,0)</f>
        <v>0</v>
      </c>
      <c r="LC46" s="1">
        <f>IF(OR(LC45=1,AND(PI46=1,LY46&lt;=$C$43)),1,0)</f>
        <v>0</v>
      </c>
      <c r="LD46" s="1">
        <f>IF(OR(LD45=1,AND(PJ46=1,LZ46&lt;=$C$43)),1,0)</f>
        <v>0</v>
      </c>
      <c r="LE46" s="1">
        <f>IF(OR(LE45=1,AND(PK46=1,MA46&lt;=$C$43)),1,0)</f>
        <v>0</v>
      </c>
      <c r="LF46" s="1">
        <f>IF(OR(LF45=1,AND(PL46=1,MB46&lt;=$C$43)),1,0)</f>
        <v>0</v>
      </c>
      <c r="LG46" s="1">
        <f>IF(OR(LG45=1,AND(PM46=1,MC46&lt;=$C$43)),1,0)</f>
        <v>0</v>
      </c>
      <c r="LH46" s="1">
        <f>IF(OR(LH45=1,AND(PN46=1,MD46&lt;=$C$43)),1,0)</f>
        <v>0</v>
      </c>
      <c r="LI46" s="1">
        <f>IF(OR(LI45=1,AND(PO46=1,ME46&lt;=$C$43)),1,0)</f>
        <v>0</v>
      </c>
      <c r="LJ46" s="1">
        <f>IF(OR(LJ45=1,AND(PP46=1,MF46&lt;=$C$43)),1,0)</f>
        <v>0</v>
      </c>
      <c r="LK46" s="1">
        <f>IF(OR(LK45=1,AND(PQ46=1,MG46&lt;=$C$43)),1,0)</f>
        <v>0</v>
      </c>
      <c r="LL46" s="1">
        <f>IF(OR(LL45=1,AND(PR46=1,MH46&lt;=$C$43)),1,0)</f>
        <v>0</v>
      </c>
      <c r="LM46" s="1">
        <f>IF(OR(LM45=1,AND(PS46=1,MI46&lt;=$C$43)),1,0)</f>
        <v>0</v>
      </c>
      <c r="LN46" s="61">
        <f t="shared" si="167"/>
        <v>1.5200000000000007</v>
      </c>
      <c r="LO46" s="57">
        <f t="shared" si="168"/>
        <v>10.99967907595909</v>
      </c>
      <c r="LP46" s="57">
        <f t="shared" si="169"/>
        <v>7.9873979520305296</v>
      </c>
      <c r="LQ46" s="57">
        <f t="shared" si="170"/>
        <v>11.390810645789909</v>
      </c>
      <c r="LR46" s="57">
        <f t="shared" si="171"/>
        <v>13.781105247321543</v>
      </c>
      <c r="LS46" s="57">
        <f t="shared" si="172"/>
        <v>13.813362268756165</v>
      </c>
      <c r="LT46" s="57">
        <f t="shared" si="173"/>
        <v>12.501113346235991</v>
      </c>
      <c r="LU46" s="57">
        <f t="shared" si="174"/>
        <v>10.93907986854215</v>
      </c>
      <c r="LV46" s="57">
        <f t="shared" si="175"/>
        <v>9.5975085390946031</v>
      </c>
      <c r="LW46" s="57">
        <f t="shared" si="176"/>
        <v>8.5282544336104955</v>
      </c>
      <c r="LX46" s="57">
        <f t="shared" si="177"/>
        <v>7.6698912575739318</v>
      </c>
      <c r="LY46" s="57">
        <f t="shared" si="178"/>
        <v>6.9681150627389306</v>
      </c>
      <c r="LZ46" s="57">
        <f t="shared" si="179"/>
        <v>7.9870944857188713</v>
      </c>
      <c r="MA46" s="57">
        <f t="shared" si="180"/>
        <v>9.781906846276808</v>
      </c>
      <c r="MB46" s="57">
        <f t="shared" si="181"/>
        <v>10.800425300908731</v>
      </c>
      <c r="MC46" s="57">
        <f t="shared" si="182"/>
        <v>10.942274823037334</v>
      </c>
      <c r="MD46" s="57">
        <f t="shared" si="183"/>
        <v>10.982573042826768</v>
      </c>
      <c r="ME46" s="57">
        <f t="shared" si="184"/>
        <v>10.99967907595909</v>
      </c>
      <c r="MF46" s="57">
        <f t="shared" si="185"/>
        <v>10.999113205841322</v>
      </c>
      <c r="MG46" s="57">
        <f t="shared" si="186"/>
        <v>10.999171412680532</v>
      </c>
      <c r="MH46" s="57">
        <f t="shared" si="187"/>
        <v>10.999175413280145</v>
      </c>
      <c r="MI46" s="57">
        <f t="shared" si="188"/>
        <v>10.999173308523213</v>
      </c>
      <c r="MJ46" s="61">
        <f t="shared" si="189"/>
        <v>1.5200000000000007</v>
      </c>
      <c r="MK46" s="57" t="e">
        <f t="shared" si="259"/>
        <v>#N/A</v>
      </c>
      <c r="ML46" s="57" t="e">
        <f t="shared" si="260"/>
        <v>#N/A</v>
      </c>
      <c r="MM46" s="57" t="e">
        <f t="shared" si="261"/>
        <v>#N/A</v>
      </c>
      <c r="MN46" s="57" t="e">
        <f t="shared" si="262"/>
        <v>#N/A</v>
      </c>
      <c r="MO46" s="57" t="e">
        <f t="shared" si="263"/>
        <v>#N/A</v>
      </c>
      <c r="MP46" s="57" t="e">
        <f t="shared" si="264"/>
        <v>#N/A</v>
      </c>
      <c r="MQ46" s="57" t="e">
        <f t="shared" si="265"/>
        <v>#N/A</v>
      </c>
      <c r="MR46" s="57" t="e">
        <f t="shared" si="266"/>
        <v>#N/A</v>
      </c>
      <c r="MS46" s="57" t="e">
        <f t="shared" si="267"/>
        <v>#N/A</v>
      </c>
      <c r="MT46" s="57" t="e">
        <f t="shared" si="268"/>
        <v>#N/A</v>
      </c>
      <c r="MU46" s="57" t="e">
        <f t="shared" si="269"/>
        <v>#N/A</v>
      </c>
      <c r="MV46" s="57" t="e">
        <f t="shared" si="270"/>
        <v>#N/A</v>
      </c>
      <c r="MW46" s="57" t="e">
        <f t="shared" si="271"/>
        <v>#N/A</v>
      </c>
      <c r="MX46" s="57" t="e">
        <f t="shared" si="272"/>
        <v>#N/A</v>
      </c>
      <c r="MY46" s="57" t="e">
        <f t="shared" si="273"/>
        <v>#N/A</v>
      </c>
      <c r="MZ46" s="57" t="e">
        <f t="shared" si="274"/>
        <v>#N/A</v>
      </c>
      <c r="NA46" s="57" t="e">
        <f t="shared" si="275"/>
        <v>#N/A</v>
      </c>
      <c r="NB46" s="57" t="e">
        <f t="shared" si="276"/>
        <v>#N/A</v>
      </c>
      <c r="NC46" s="57" t="e">
        <f t="shared" si="277"/>
        <v>#N/A</v>
      </c>
      <c r="ND46" s="57" t="e">
        <f t="shared" si="278"/>
        <v>#N/A</v>
      </c>
      <c r="NE46" s="57" t="e">
        <f t="shared" si="279"/>
        <v>#N/A</v>
      </c>
      <c r="NF46" s="61">
        <f t="shared" si="211"/>
        <v>1.5200000000000007</v>
      </c>
      <c r="NG46" s="261">
        <f>IF(OY45=0,MIN('Drive Train'!$F$35-FQ45*$C$26*'Drive Train'!$F$38,NG45+$C$41)-$C$7,IF(LO45-1&lt;=0,0,IF($C$39=Motors!$C$29,MAX(MAX(NG$8:NG45)*-1,NG45-$C$41),MAX(0,MAX(NG$8:NG45)*-1,NG45-$C$41))))</f>
        <v>11.916763464089346</v>
      </c>
      <c r="NH46" s="261">
        <f>IF(OZ45=0,MIN('Drive Train'!$F$35-FR45*$C$26*'Drive Train'!$F$38,NH45+$C$41)-$C$7,IF(LP45-1&lt;=0,0,IF($C$39=Motors!$C$29,MAX(MAX(NH$8:NH45)*-1,NH45-$C$41),MAX(0,MAX(NH$8:NH45)*-1,NH45-$C$41))))</f>
        <v>8.82</v>
      </c>
      <c r="NI46" s="261">
        <f>IF(PA45=0,MIN('Drive Train'!$F$35-FS45*$C$26*'Drive Train'!$F$38,NI45+$C$41)-$C$7,IF(LQ45-1&lt;=0,0,IF($C$39=Motors!$C$29,MAX(MAX(NI$8:NI45)*-1,NI45-$C$41),MAX(0,MAX(NI$8:NI45)*-1,NI45-$C$41))))</f>
        <v>8.82</v>
      </c>
      <c r="NJ46" s="261">
        <f>IF(PB45=0,MIN('Drive Train'!$F$35-FT45*$C$26*'Drive Train'!$F$38,NJ45+$C$41)-$C$7,IF(LR45-1&lt;=0,0,IF($C$39=Motors!$C$29,MAX(MAX(NJ$8:NJ45)*-1,NJ45-$C$41),MAX(0,MAX(NJ$8:NJ45)*-1,NJ45-$C$41))))</f>
        <v>9.2295040646876672</v>
      </c>
      <c r="NK46" s="261">
        <f>IF(PC45=0,MIN('Drive Train'!$F$35-FU45*$C$26*'Drive Train'!$F$38,NK45+$C$41)-$C$7,IF(LS45-1&lt;=0,0,IF($C$39=Motors!$C$29,MAX(MAX(NK$8:NK45)*-1,NK45-$C$41),MAX(0,MAX(NK$8:NK45)*-1,NK45-$C$41))))</f>
        <v>10.803484590173305</v>
      </c>
      <c r="NL46" s="261">
        <f>IF(PD45=0,MIN('Drive Train'!$F$35-FV45*$C$26*'Drive Train'!$F$38,NL45+$C$41)-$C$7,IF(LT45-1&lt;=0,0,IF($C$39=Motors!$C$29,MAX(MAX(NL$8:NL45)*-1,NL45-$C$41),MAX(0,MAX(NL$8:NL45)*-1,NL45-$C$41))))</f>
        <v>11.654043241272896</v>
      </c>
      <c r="NM46" s="261">
        <f>IF(PE45=0,MIN('Drive Train'!$F$35-FW45*$C$26*'Drive Train'!$F$38,NM45+$C$41)-$C$7,IF(LU45-1&lt;=0,0,IF($C$39=Motors!$C$29,MAX(MAX(NM$8:NM45)*-1,NM45-$C$41),MAX(0,MAX(NM$8:NM45)*-1,NM45-$C$41))))</f>
        <v>11.921619751138598</v>
      </c>
      <c r="NN46" s="261">
        <f>IF(PF45=0,MIN('Drive Train'!$F$35-FX45*$C$26*'Drive Train'!$F$38,NN45+$C$41)-$C$7,IF(LV45-1&lt;=0,0,IF($C$39=Motors!$C$29,MAX(MAX(NN$8:NN45)*-1,NN45-$C$41),MAX(0,MAX(NN$8:NN45)*-1,NN45-$C$41))))</f>
        <v>11.973050382499695</v>
      </c>
      <c r="NO46" s="261">
        <f>IF(PG45=0,MIN('Drive Train'!$F$35-FY45*$C$26*'Drive Train'!$F$38,NO45+$C$41)-$C$7,IF(LW45-1&lt;=0,0,IF($C$39=Motors!$C$29,MAX(MAX(NO$8:NO45)*-1,NO45-$C$41),MAX(0,MAX(NO$8:NO45)*-1,NO45-$C$41))))</f>
        <v>11.982127329440333</v>
      </c>
      <c r="NP46" s="261">
        <f>IF(PH45=0,MIN('Drive Train'!$F$35-FZ45*$C$26*'Drive Train'!$F$38,NP45+$C$41)-$C$7,IF(LX45-1&lt;=0,0,IF($C$39=Motors!$C$29,MAX(MAX(NP$8:NP45)*-1,NP45-$C$41),MAX(0,MAX(NP$8:NP45)*-1,NP45-$C$41))))</f>
        <v>11.983252863959668</v>
      </c>
      <c r="NQ46" s="261">
        <f>IF(PI45=0,MIN('Drive Train'!$F$35-GA45*$C$26*'Drive Train'!$F$38,NQ45+$C$41)-$C$7,IF(LY45-1&lt;=0,0,IF($C$39=Motors!$C$29,MAX(MAX(NQ$8:NQ45)*-1,NQ45-$C$41),MAX(0,MAX(NQ$8:NQ45)*-1,NQ45-$C$41))))</f>
        <v>11.983349718493312</v>
      </c>
      <c r="NR46" s="261">
        <f>IF(PJ45=0,MIN('Drive Train'!$F$35-GB45*$C$26*'Drive Train'!$F$38,NR45+$C$41)-$C$7,IF(LZ45-1&lt;=0,0,IF($C$39=Motors!$C$29,MAX(MAX(NR$8:NR45)*-1,NR45-$C$41),MAX(0,MAX(NR$8:NR45)*-1,NR45-$C$41))))</f>
        <v>11.309199354336615</v>
      </c>
      <c r="NS46" s="261">
        <f>IF(PK45=0,MIN('Drive Train'!$F$35-GC45*$C$26*'Drive Train'!$F$38,NS45+$C$41)-$C$7,IF(MA45-1&lt;=0,0,IF($C$39=Motors!$C$29,MAX(MAX(NS$8:NS45)*-1,NS45-$C$41),MAX(0,MAX(NS$8:NS45)*-1,NS45-$C$41))))</f>
        <v>11.157707003680745</v>
      </c>
      <c r="NT46" s="261">
        <f>IF(PL45=0,MIN('Drive Train'!$F$35-GD45*$C$26*'Drive Train'!$F$38,NT45+$C$41)-$C$7,IF(MB45-1&lt;=0,0,IF($C$39=Motors!$C$29,MAX(MAX(NT$8:NT45)*-1,NT45-$C$41),MAX(0,MAX(NT$8:NT45)*-1,NT45-$C$41))))</f>
        <v>11.687655899632139</v>
      </c>
      <c r="NU46" s="261">
        <f>IF(PM45=0,MIN('Drive Train'!$F$35-GE45*$C$26*'Drive Train'!$F$38,NU45+$C$41)-$C$7,IF(MC45-1&lt;=0,0,IF($C$39=Motors!$C$29,MAX(MAX(NU$8:NU45)*-1,NU45-$C$41),MAX(0,MAX(NU$8:NU45)*-1,NU45-$C$41))))</f>
        <v>11.849790944774805</v>
      </c>
      <c r="NV46" s="261">
        <f>IF(PN45=0,MIN('Drive Train'!$F$35-GF45*$C$26*'Drive Train'!$F$38,NV45+$C$41)-$C$7,IF(MD45-1&lt;=0,0,IF($C$39=Motors!$C$29,MAX(MAX(NV$8:NV45)*-1,NV45-$C$41),MAX(0,MAX(NV$8:NV45)*-1,NV45-$C$41))))</f>
        <v>11.896722161166903</v>
      </c>
      <c r="NW46" s="261">
        <f>IF(PO45=0,MIN('Drive Train'!$F$35-GG45*$C$26*'Drive Train'!$F$38,NW45+$C$41)-$C$7,IF(ME45-1&lt;=0,0,IF($C$39=Motors!$C$29,MAX(MAX(NW$8:NW45)*-1,NW45-$C$41),MAX(0,MAX(NW$8:NW45)*-1,NW45-$C$41))))</f>
        <v>11.916763464089346</v>
      </c>
      <c r="NX46" s="261">
        <f>IF(PP45=0,MIN('Drive Train'!$F$35-GH45*$C$26*'Drive Train'!$F$38,NX45+$C$41)-$C$7,IF(MF45-1&lt;=0,0,IF($C$39=Motors!$C$29,MAX(MAX(NX$8:NX45)*-1,NX45-$C$41),MAX(0,MAX(NX$8:NX45)*-1,NX45-$C$41))))</f>
        <v>11.916099345159649</v>
      </c>
      <c r="NY46" s="261">
        <f>IF(PQ45=0,MIN('Drive Train'!$F$35-GI45*$C$26*'Drive Train'!$F$38,NY45+$C$41)-$C$7,IF(MG45-1&lt;=0,0,IF($C$39=Motors!$C$29,MAX(MAX(NY$8:NY45)*-1,NY45-$C$41),MAX(0,MAX(NY$8:NY45)*-1,NY45-$C$41))))</f>
        <v>11.916167654483353</v>
      </c>
      <c r="NZ46" s="261">
        <f>IF(PR45=0,MIN('Drive Train'!$F$35-GJ45*$C$26*'Drive Train'!$F$38,NZ45+$C$41)-$C$7,IF(MH45-1&lt;=0,0,IF($C$39=Motors!$C$29,MAX(MAX(NZ$8:NZ45)*-1,NZ45-$C$41),MAX(0,MAX(NZ$8:NZ45)*-1,NZ45-$C$41))))</f>
        <v>11.916172349464922</v>
      </c>
      <c r="OA46" s="261">
        <f>IF(PS45=0,MIN('Drive Train'!$F$35-GK45*$C$26*'Drive Train'!$F$38,OA45+$C$41)-$C$7,IF(MI45-1&lt;=0,0,IF($C$39=Motors!$C$29,MAX(MAX(OA$8:OA45)*-1,OA45-$C$41),MAX(0,MAX(OA$8:OA45)*-1,OA45-$C$41))))</f>
        <v>11.916169879385953</v>
      </c>
      <c r="OB46" s="61">
        <f t="shared" si="212"/>
        <v>1.5200000000000007</v>
      </c>
      <c r="OC46" s="261">
        <f>'Drive Train'!$F$35-FQ46*$C$26*'Drive Train'!$F$38</f>
        <v>12.107149488561666</v>
      </c>
      <c r="OD46" s="261">
        <f>'Drive Train'!$F$35-FR46*$C$26*'Drive Train'!$F$38</f>
        <v>9</v>
      </c>
      <c r="OE46" s="261">
        <f>'Drive Train'!$F$35-FS46*$C$26*'Drive Train'!$F$38</f>
        <v>9</v>
      </c>
      <c r="OF46" s="261">
        <f>'Drive Train'!$F$35-FT46*$C$26*'Drive Train'!$F$38</f>
        <v>9.5022916289003021</v>
      </c>
      <c r="OG46" s="261">
        <f>'Drive Train'!$F$35-FU46*$C$26*'Drive Train'!$F$38</f>
        <v>11.065086497703698</v>
      </c>
      <c r="OH46" s="261">
        <f>'Drive Train'!$F$35-FV46*$C$26*'Drive Train'!$F$38</f>
        <v>11.871045090278773</v>
      </c>
      <c r="OI46" s="261">
        <f>'Drive Train'!$F$35-FW46*$C$26*'Drive Train'!$F$38</f>
        <v>12.111365324893889</v>
      </c>
      <c r="OJ46" s="261">
        <f>'Drive Train'!$F$35-FX46*$C$26*'Drive Train'!$F$38</f>
        <v>12.155171362055194</v>
      </c>
      <c r="OK46" s="261">
        <f>'Drive Train'!$F$35-FY46*$C$26*'Drive Train'!$F$38</f>
        <v>12.162443778045901</v>
      </c>
      <c r="OL46" s="261">
        <f>'Drive Train'!$F$35-FZ46*$C$26*'Drive Train'!$F$38</f>
        <v>12.163284997490653</v>
      </c>
      <c r="OM46" s="261">
        <f>'Drive Train'!$F$35-GA46*$C$26*'Drive Train'!$F$38</f>
        <v>12.163351853172021</v>
      </c>
      <c r="ON46" s="261">
        <f>'Drive Train'!$F$35-GB46*$C$26*'Drive Train'!$F$38</f>
        <v>11.512742353033731</v>
      </c>
      <c r="OO46" s="261">
        <f>'Drive Train'!$F$35-GC46*$C$26*'Drive Train'!$F$38</f>
        <v>11.366540444996481</v>
      </c>
      <c r="OP46" s="261">
        <f>'Drive Train'!$F$35-GD46*$C$26*'Drive Train'!$F$38</f>
        <v>11.912319334631537</v>
      </c>
      <c r="OQ46" s="261">
        <f>'Drive Train'!$F$35-GE46*$C$26*'Drive Train'!$F$38</f>
        <v>12.050428686456076</v>
      </c>
      <c r="OR46" s="261">
        <f>'Drive Train'!$F$35-GF46*$C$26*'Drive Train'!$F$38</f>
        <v>12.0901962575378</v>
      </c>
      <c r="OS46" s="261">
        <f>'Drive Train'!$F$35-GG46*$C$26*'Drive Train'!$F$38</f>
        <v>12.107149488561666</v>
      </c>
      <c r="OT46" s="261">
        <f>'Drive Train'!$F$35-GH46*$C$26*'Drive Train'!$F$38</f>
        <v>12.106587978982391</v>
      </c>
      <c r="OU46" s="261">
        <f>'Drive Train'!$F$35-GI46*$C$26*'Drive Train'!$F$38</f>
        <v>12.106645735090559</v>
      </c>
      <c r="OV46" s="261">
        <f>'Drive Train'!$F$35-GJ46*$C$26*'Drive Train'!$F$38</f>
        <v>12.106649704729577</v>
      </c>
      <c r="OW46" s="261">
        <f>'Drive Train'!$F$35-GK46*$C$26*'Drive Train'!$F$38</f>
        <v>12.106647616261041</v>
      </c>
      <c r="OX46" s="61">
        <f t="shared" si="213"/>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8">
        <f t="shared" si="214"/>
        <v>1.5200000000000007</v>
      </c>
      <c r="PU46" s="57">
        <f t="shared" si="215"/>
        <v>12.743374357532735</v>
      </c>
      <c r="PV46" s="57">
        <f t="shared" si="216"/>
        <v>6.3341078483666209</v>
      </c>
      <c r="PW46" s="57">
        <f t="shared" si="217"/>
        <v>9.2189444858699279</v>
      </c>
      <c r="PX46" s="57">
        <f t="shared" si="218"/>
        <v>11.630814768411469</v>
      </c>
      <c r="PY46" s="57">
        <f t="shared" si="219"/>
        <v>12.985492495992288</v>
      </c>
      <c r="PZ46" s="57">
        <f t="shared" si="220"/>
        <v>13.198929002897122</v>
      </c>
      <c r="QA46" s="57">
        <f t="shared" si="221"/>
        <v>12.716144088000631</v>
      </c>
      <c r="QB46" s="57">
        <f t="shared" si="222"/>
        <v>11.658961948539435</v>
      </c>
      <c r="QC46" s="57">
        <f t="shared" si="223"/>
        <v>10.724244747986509</v>
      </c>
      <c r="QD46" s="57">
        <f t="shared" si="224"/>
        <v>9.8966313982513139</v>
      </c>
      <c r="QE46" s="57">
        <f t="shared" si="225"/>
        <v>9.1731182606224362</v>
      </c>
      <c r="QF46" s="57">
        <f t="shared" si="226"/>
        <v>7.4907486988050227</v>
      </c>
      <c r="QG46" s="57">
        <f t="shared" si="227"/>
        <v>9.1740251867053058</v>
      </c>
      <c r="QH46" s="57">
        <f t="shared" si="228"/>
        <v>10.697757398456337</v>
      </c>
      <c r="QI46" s="57">
        <f t="shared" si="229"/>
        <v>11.682101873192188</v>
      </c>
      <c r="QJ46" s="57">
        <f t="shared" si="230"/>
        <v>12.314653898326894</v>
      </c>
      <c r="QK46" s="57">
        <f t="shared" si="231"/>
        <v>12.743374357532735</v>
      </c>
      <c r="QL46" s="57">
        <f t="shared" si="232"/>
        <v>12.711667207822021</v>
      </c>
      <c r="QM46" s="57">
        <f t="shared" si="233"/>
        <v>12.712758491098336</v>
      </c>
      <c r="QN46" s="57">
        <f t="shared" si="234"/>
        <v>12.712833504713105</v>
      </c>
      <c r="QO46" s="57">
        <f t="shared" si="235"/>
        <v>12.712794039129934</v>
      </c>
      <c r="QP46" s="61">
        <f t="shared" si="236"/>
        <v>1.5200000000000007</v>
      </c>
      <c r="QQ46" s="57">
        <f>MIN(FQ46,$C$16)*$C$17*1000/60/60/$C$25</f>
        <v>6.0565932647226643E-2</v>
      </c>
      <c r="QR46" s="57">
        <f>MIN(FR46,$C$16)*$C$17*1000/60/60/$C$25</f>
        <v>0.70317162838191627</v>
      </c>
      <c r="QS46" s="57">
        <f>MIN(FS46,$C$16)*$C$17*1000/60/60/$C$25</f>
        <v>0.70317162838191627</v>
      </c>
      <c r="QT46" s="57">
        <f>MIN(FT46,$C$16)*$C$17*1000/60/60/$C$25</f>
        <v>0.59929009231826036</v>
      </c>
      <c r="QU46" s="57">
        <f>MIN(FU46,$C$16)*$C$17*1000/60/60/$C$25</f>
        <v>0.27608038269373475</v>
      </c>
      <c r="QV46" s="57">
        <f>MIN(FV46,$C$16)*$C$17*1000/60/60/$C$25</f>
        <v>0.10939590741449563</v>
      </c>
      <c r="QW46" s="57">
        <f>MIN(FW46,$C$16)*$C$17*1000/60/60/$C$25</f>
        <v>5.9694033677014771E-2</v>
      </c>
      <c r="QX46" s="57">
        <f>MIN(FX46,$C$16)*$C$17*1000/60/60/$C$25</f>
        <v>5.0634280005345728E-2</v>
      </c>
      <c r="QY46" s="57">
        <f>MIN(FY46,$C$16)*$C$17*1000/60/60/$C$25</f>
        <v>4.9130233948152871E-2</v>
      </c>
      <c r="QZ46" s="57">
        <f>MIN(FZ46,$C$16)*$C$17*1000/60/60/$C$25</f>
        <v>4.8956256993214098E-2</v>
      </c>
      <c r="RA46" s="57">
        <f>MIN(GA46,$C$16)*$C$17*1000/60/60/$C$25</f>
        <v>4.8942430223115861E-2</v>
      </c>
      <c r="RB46" s="57">
        <f>MIN(GB46,$C$16)*$C$17*1000/60/60/$C$25</f>
        <v>0.18349835423869945</v>
      </c>
      <c r="RC46" s="57">
        <f>MIN(GC46,$C$16)*$C$17*1000/60/60/$C$25</f>
        <v>0.21373512887019866</v>
      </c>
      <c r="RD46" s="57">
        <f>MIN(GD46,$C$16)*$C$17*1000/60/60/$C$25</f>
        <v>0.10085976694044657</v>
      </c>
      <c r="RE46" s="57">
        <f>MIN(GE46,$C$16)*$C$17*1000/60/60/$C$25</f>
        <v>7.2296655817731495E-2</v>
      </c>
      <c r="RF46" s="57">
        <f>MIN(GF46,$C$16)*$C$17*1000/60/60/$C$25</f>
        <v>6.407211825469343E-2</v>
      </c>
      <c r="RG46" s="57">
        <f>MIN(GG46,$C$16)*$C$17*1000/60/60/$C$25</f>
        <v>6.0565932647226643E-2</v>
      </c>
      <c r="RH46" s="57">
        <f>MIN(GH46,$C$16)*$C$17*1000/60/60/$C$25</f>
        <v>6.0682061354641631E-2</v>
      </c>
      <c r="RI46" s="57">
        <f>MIN(GI46,$C$16)*$C$17*1000/60/60/$C$25</f>
        <v>6.0670116514456397E-2</v>
      </c>
      <c r="RJ46" s="57">
        <f>MIN(GJ46,$C$16)*$C$17*1000/60/60/$C$25</f>
        <v>6.0669295532829189E-2</v>
      </c>
      <c r="RK46" s="57">
        <f>MIN(GK46,$C$16)*$C$17*1000/60/60/$C$25</f>
        <v>6.0669727459835704E-2</v>
      </c>
      <c r="RL46" s="148">
        <f t="shared" si="237"/>
        <v>1.5200000000000007</v>
      </c>
    </row>
    <row r="47" spans="1:480" x14ac:dyDescent="0.2">
      <c r="C47" s="58" t="s">
        <v>14</v>
      </c>
      <c r="E47" s="18">
        <f>OY6</f>
        <v>1.840000000000001</v>
      </c>
      <c r="F47" s="18">
        <f t="shared" ref="F47:O47" si="307">OZ6</f>
        <v>2.4800000000000013</v>
      </c>
      <c r="G47" s="18">
        <f t="shared" si="307"/>
        <v>2.0400000000000009</v>
      </c>
      <c r="H47" s="18">
        <f t="shared" si="307"/>
        <v>1.840000000000001</v>
      </c>
      <c r="I47" s="18">
        <f t="shared" si="307"/>
        <v>1.7600000000000009</v>
      </c>
      <c r="J47" s="18">
        <f t="shared" si="307"/>
        <v>1.7600000000000009</v>
      </c>
      <c r="K47" s="18">
        <f t="shared" si="307"/>
        <v>1.840000000000001</v>
      </c>
      <c r="L47" s="18">
        <f t="shared" si="307"/>
        <v>2.0000000000000009</v>
      </c>
      <c r="M47" s="18">
        <f t="shared" si="307"/>
        <v>2.160000000000001</v>
      </c>
      <c r="N47" s="18">
        <f t="shared" si="307"/>
        <v>2.3200000000000012</v>
      </c>
      <c r="O47" s="18">
        <f t="shared" si="307"/>
        <v>2.5200000000000014</v>
      </c>
      <c r="R47" s="63">
        <f t="shared" si="113"/>
        <v>1.5600000000000007</v>
      </c>
      <c r="S47" s="2">
        <f>NG47/'Drive Train'!$F$35</f>
        <v>0.96186689423884397</v>
      </c>
      <c r="T47" s="2">
        <f>NH47/'Drive Train'!$F$35</f>
        <v>0.71129032258064517</v>
      </c>
      <c r="U47" s="2">
        <f>NI47/'Drive Train'!$F$35</f>
        <v>0.71129032258064517</v>
      </c>
      <c r="V47" s="2">
        <f>NJ47/'Drive Train'!$F$35</f>
        <v>0.75179771200808887</v>
      </c>
      <c r="W47" s="2">
        <f>NK47/'Drive Train'!$F$35</f>
        <v>0.87782955626642722</v>
      </c>
      <c r="X47" s="2">
        <f>NL47/'Drive Train'!$F$35</f>
        <v>0.94282621695796565</v>
      </c>
      <c r="Y47" s="2">
        <f>NM47/'Drive Train'!$F$35</f>
        <v>0.96220688103982976</v>
      </c>
      <c r="Z47" s="2">
        <f>NN47/'Drive Train'!$F$35</f>
        <v>0.96573962597219309</v>
      </c>
      <c r="AA47" s="2">
        <f>NO47/'Drive Train'!$F$35</f>
        <v>0.96632611113273392</v>
      </c>
      <c r="AB47" s="2">
        <f>NP47/'Drive Train'!$F$35</f>
        <v>0.96639395141053652</v>
      </c>
      <c r="AC47" s="2">
        <f>NQ47/'Drive Train'!$F$35</f>
        <v>0.96639934299774355</v>
      </c>
      <c r="AD47" s="2">
        <f>NR47/'Drive Train'!$F$35</f>
        <v>0.91393083492207516</v>
      </c>
      <c r="AE47" s="2">
        <f>NS47/'Drive Train'!$F$35</f>
        <v>0.9021403584674581</v>
      </c>
      <c r="AF47" s="2">
        <f>NT47/'Drive Train'!$F$35</f>
        <v>0.94615478505093042</v>
      </c>
      <c r="AG47" s="2">
        <f>NU47/'Drive Train'!$F$35</f>
        <v>0.9572926360045223</v>
      </c>
      <c r="AH47" s="2">
        <f>NV47/'Drive Train'!$F$35</f>
        <v>0.9604996981885322</v>
      </c>
      <c r="AI47" s="2">
        <f>NW47/'Drive Train'!$F$35</f>
        <v>0.96186689423884397</v>
      </c>
      <c r="AJ47" s="2">
        <f>NX47/'Drive Train'!$F$35</f>
        <v>0.96182161120825738</v>
      </c>
      <c r="AK47" s="2">
        <f>NY47/'Drive Train'!$F$35</f>
        <v>0.9618262689589161</v>
      </c>
      <c r="AL47" s="2">
        <f>NZ47/'Drive Train'!$F$35</f>
        <v>0.96182658909109486</v>
      </c>
      <c r="AM47" s="2">
        <f>OA47/'Drive Train'!$F$35</f>
        <v>0.96182642066621293</v>
      </c>
      <c r="AN47" s="61">
        <f t="shared" si="114"/>
        <v>1.5600000000000007</v>
      </c>
      <c r="AO47" s="46">
        <f>LO47*12*60/(PI() * 'Drive Train'!$F$15)/S$6*ABS(S47)</f>
        <v>4333.4970449658585</v>
      </c>
      <c r="AP47" s="46">
        <f>LP47*12*60/(PI() * 'Drive Train'!$F$15)/T$6*ABS(T47)</f>
        <v>667.73106316573887</v>
      </c>
      <c r="AQ47" s="46">
        <f>LQ47*12*60/(PI() * 'Drive Train'!$F$15)/U$6*ABS(U47)</f>
        <v>1443.5613542305036</v>
      </c>
      <c r="AR47" s="46">
        <f>LR47*12*60/(PI() * 'Drive Train'!$F$15)/V$6*ABS(V47)</f>
        <v>2460.343260533637</v>
      </c>
      <c r="AS47" s="46">
        <f>LS47*12*60/(PI() * 'Drive Train'!$F$15)/W$6*ABS(W47)</f>
        <v>3582.7512364787194</v>
      </c>
      <c r="AT47" s="46">
        <f>LT47*12*60/(PI() * 'Drive Train'!$F$15)/X$6*ABS(X47)</f>
        <v>4165.0478579166811</v>
      </c>
      <c r="AU47" s="46">
        <f>LU47*12*60/(PI() * 'Drive Train'!$F$15)/Y$6*ABS(Y47)</f>
        <v>4336.4696813573128</v>
      </c>
      <c r="AV47" s="46">
        <f>LV47*12*60/(PI() * 'Drive Train'!$F$15)/Z$6*ABS(Z47)</f>
        <v>4367.1433735553128</v>
      </c>
      <c r="AW47" s="46">
        <f>LW47*12*60/(PI() * 'Drive Train'!$F$15)/AA$6*ABS(AA47)</f>
        <v>4372.1213418580282</v>
      </c>
      <c r="AX47" s="46">
        <f>LX47*12*60/(PI() * 'Drive Train'!$F$15)/AB$6*ABS(AB47)</f>
        <v>4372.6828437457016</v>
      </c>
      <c r="AY47" s="46">
        <f>LY47*12*60/(PI() * 'Drive Train'!$F$15)/AC$6*ABS(AC47)</f>
        <v>4372.7262574164306</v>
      </c>
      <c r="AZ47" s="46">
        <f>LZ47*12*60/(PI() * 'Drive Train'!$F$15)/AD$6*ABS(AD47)</f>
        <v>3025.7003448712544</v>
      </c>
      <c r="BA47" s="46">
        <f>MA47*12*60/(PI() * 'Drive Train'!$F$15)/AE$6*ABS(AE47)</f>
        <v>3657.8121422103577</v>
      </c>
      <c r="BB47" s="46">
        <f>MB47*12*60/(PI() * 'Drive Train'!$F$15)/AF$6*ABS(AF47)</f>
        <v>4197.4209165017528</v>
      </c>
      <c r="BC47" s="46">
        <f>MC47*12*60/(PI() * 'Drive Train'!$F$15)/AG$6*ABS(AG47)</f>
        <v>4293.8943113561281</v>
      </c>
      <c r="BD47" s="46">
        <f>MD47*12*60/(PI() * 'Drive Train'!$F$15)/AH$6*ABS(AH47)</f>
        <v>4321.6614329573122</v>
      </c>
      <c r="BE47" s="46">
        <f>ME47*12*60/(PI() * 'Drive Train'!$F$15)/AI$6*ABS(AI47)</f>
        <v>4333.4970449658585</v>
      </c>
      <c r="BF47" s="46">
        <f>MF47*12*60/(PI() * 'Drive Train'!$F$15)/AJ$6*ABS(AJ47)</f>
        <v>4333.1050535131562</v>
      </c>
      <c r="BG47" s="46">
        <f>MG47*12*60/(PI() * 'Drive Train'!$F$15)/AK$6*ABS(AK47)</f>
        <v>4333.1453732724713</v>
      </c>
      <c r="BH47" s="46">
        <f>MH47*12*60/(PI() * 'Drive Train'!$F$15)/AL$6*ABS(AL47)</f>
        <v>4333.1481444921483</v>
      </c>
      <c r="BI47" s="46">
        <f>MI47*12*60/(PI() * 'Drive Train'!$F$15)/AM$6*ABS(AM47)</f>
        <v>4333.1466865245484</v>
      </c>
      <c r="BJ47" s="61">
        <f t="shared" si="280"/>
        <v>1.5600000000000007</v>
      </c>
      <c r="BK47" s="2">
        <f>IF(OR(KS46=1,AND($C$39=Motors!$C$31,OY46=1)),0,IF(NG47=0,-(CG46+$C$15)/($C$14-$C$15)*$C$12,($C$11*S47-AO47)/($C$11*S47)*$C$12*S47))</f>
        <v>0.42188281161121677</v>
      </c>
      <c r="BL47" s="2">
        <f>IF(OR(KT46=1,AND($C$39=Motors!$C$31,OZ46=1)),0,IF(NH47=0,-(CH46+$C$15)/($C$14-$C$15)*$C$12,($C$11*T47-AP47)/($C$11*T47)*$C$12*T47))</f>
        <v>1.4220293477765364</v>
      </c>
      <c r="BM47" s="2">
        <f>IF(OR(KU46=1,AND($C$39=Motors!$C$31,PA46=1)),0,IF(NI47=0,-(CI46+$C$15)/($C$14-$C$15)*$C$12,($C$11*U47-AQ47)/($C$11*U47)*$C$12*U47))</f>
        <v>1.0825478368887891</v>
      </c>
      <c r="BN47" s="2">
        <f>IF(OR(KV46=1,AND($C$39=Motors!$C$31,PB46=1)),0,IF(NJ47=0,-(CJ46+$C$15)/($C$14-$C$15)*$C$12,($C$11*V47-AR47)/($C$11*V47)*$C$12*V47))</f>
        <v>0.73525548577861577</v>
      </c>
      <c r="BO47" s="2">
        <f>IF(OR(KW46=1,AND($C$39=Motors!$C$31,PC46=1)),0,IF(NK47=0,-(CK46+$C$15)/($C$14-$C$15)*$C$12,($C$11*W47-AS47)/($C$11*W47)*$C$12*W47))</f>
        <v>0.54785807404812603</v>
      </c>
      <c r="BP47" s="2">
        <f>IF(OR(KX46=1,AND($C$39=Motors!$C$31,PD46=1)),0,IF(NL47=0,-(CL46+$C$15)/($C$14-$C$15)*$C$12,($C$11*X47-AT47)/($C$11*X47)*$C$12*X47))</f>
        <v>0.44970340505972772</v>
      </c>
      <c r="BQ47" s="2">
        <f>IF(OR(KY46=1,AND($C$39=Motors!$C$31,PE46=1)),0,IF(NM47=0,-(CM46+$C$15)/($C$14-$C$15)*$C$12,($C$11*Y47-AU47)/($C$11*Y47)*$C$12*Y47))</f>
        <v>0.42140143773839495</v>
      </c>
      <c r="BR47" s="2">
        <f>IF(OR(KZ46=1,AND($C$39=Motors!$C$31,PF46=1)),0,IF(NN47=0,-(CN46+$C$15)/($C$14-$C$15)*$C$12,($C$11*Z47-AV47)/($C$11*Z47)*$C$12*Z47))</f>
        <v>0.41649340818537706</v>
      </c>
      <c r="BS47" s="2">
        <f>IF(OR(LA46=1,AND($C$39=Motors!$C$31,PG46=1)),0,IF(NO47=0,-(CO46+$C$15)/($C$14-$C$15)*$C$12,($C$11*AA47-AW47)/($C$11*AA47)*$C$12*AA47))</f>
        <v>0.41572861852567383</v>
      </c>
      <c r="BT47" s="2">
        <f>IF(OR(LB46=1,AND($C$39=Motors!$C$31,PH46=1)),0,IF(NP47=0,-(CP46+$C$15)/($C$14-$C$15)*$C$12,($C$11*AB47-AX47)/($C$11*AB47)*$C$12*AB47))</f>
        <v>0.41564641616445264</v>
      </c>
      <c r="BU47" s="2">
        <f>IF(OR(LC46=1,AND($C$39=Motors!$C$31,PI46=1)),0,IF(NQ47=0,-(CQ46+$C$15)/($C$14-$C$15)*$C$12,($C$11*AC47-AY47)/($C$11*AC47)*$C$12*AC47))</f>
        <v>0.41564041328855822</v>
      </c>
      <c r="BV47" s="2">
        <f>IF(OR(LD46=1,AND($C$39=Motors!$C$31,PJ46=1)),0,IF(NR47=0,-(CR46+$C$15)/($C$14-$C$15)*$C$12,($C$11*AD47-AZ47)/($C$11*AD47)*$C$12*AD47))</f>
        <v>0.87861195566403683</v>
      </c>
      <c r="BW47" s="2">
        <f>IF(OR(LE46=1,AND($C$39=Motors!$C$31,PK46=1)),0,IF(NS47=0,-(CS46+$C$15)/($C$14-$C$15)*$C$12,($C$11*AE47-BA47)/($C$11*AE47)*$C$12*AE47))</f>
        <v>0.5736025665041119</v>
      </c>
      <c r="BX47" s="2">
        <f>IF(OR(LF46=1,AND($C$39=Motors!$C$31,PL46=1)),0,IF(NT47=0,-(CT46+$C$15)/($C$14-$C$15)*$C$12,($C$11*AF47-BB47)/($C$11*AF47)*$C$12*AF47))</f>
        <v>0.44355971439677744</v>
      </c>
      <c r="BY47" s="2">
        <f>IF(OR(LG46=1,AND($C$39=Motors!$C$31,PM46=1)),0,IF(NU47=0,-(CU46+$C$15)/($C$14-$C$15)*$C$12,($C$11*AG47-BC47)/($C$11*AG47)*$C$12*AG47))</f>
        <v>0.42818789145002445</v>
      </c>
      <c r="BZ47" s="2">
        <f>IF(OR(LH46=1,AND($C$39=Motors!$C$31,PN46=1)),0,IF(NV47=0,-(CV46+$C$15)/($C$14-$C$15)*$C$12,($C$11*AH47-BD47)/($C$11*AH47)*$C$12*AH47))</f>
        <v>0.42376680000340189</v>
      </c>
      <c r="CA47" s="2">
        <f>IF(OR(LI46=1,AND($C$39=Motors!$C$31,PO46=1)),0,IF(NW47=0,-(CW46+$C$15)/($C$14-$C$15)*$C$12,($C$11*AI47-BE47)/($C$11*AI47)*$C$12*AI47))</f>
        <v>0.42188281161121677</v>
      </c>
      <c r="CB47" s="2">
        <f>IF(OR(LJ46=1,AND($C$39=Motors!$C$31,PP46=1)),0,IF(NX47=0,-(CX46+$C$15)/($C$14-$C$15)*$C$12,($C$11*AJ47-BF47)/($C$11*AJ47)*$C$12*AJ47))</f>
        <v>0.42194520394029605</v>
      </c>
      <c r="CC47" s="2">
        <f>IF(OR(LK46=1,AND($C$39=Motors!$C$31,PQ46=1)),0,IF(NY47=0,-(CY46+$C$15)/($C$14-$C$15)*$C$12,($C$11*AK47-BG47)/($C$11*AK47)*$C$12*AK47))</f>
        <v>0.42193878632692156</v>
      </c>
      <c r="CD47" s="2">
        <f>IF(OR(LL46=1,AND($C$39=Motors!$C$31,PR46=1)),0,IF(NZ47=0,-(CZ46+$C$15)/($C$14-$C$15)*$C$12,($C$11*AL47-BH47)/($C$11*AL47)*$C$12*AL47))</f>
        <v>0.42193834523769747</v>
      </c>
      <c r="CE47" s="2">
        <f>IF(OR(LM46=1,AND($C$39=Motors!$C$31,PS46=1)),0,IF(OA47=0,-(DA46+$C$15)/($C$14-$C$15)*$C$12,($C$11*AM47-BI47)/($C$11*AM47)*$C$12*AM47))</f>
        <v>0.42193857729934031</v>
      </c>
      <c r="CF47" s="61">
        <f t="shared" si="281"/>
        <v>1.5600000000000007</v>
      </c>
      <c r="CG47" s="57">
        <f>IF(AND(KS46=1,OY46=1),0,ABS(BK47/$C$12*($C$14-$C$15)+$C$15) *'Drive Train'!$AA$48 + CG46*(1-'Drive Train'!$AA$48))</f>
        <v>25.620829218435944</v>
      </c>
      <c r="CH47" s="57">
        <f>IF(AND(KT46=1,OZ46=1),0,ABS(BL47/$C$12*($C$14-$C$15)+$C$15) *'Drive Train'!$AA$48 + CH46*(1-'Drive Train'!$AA$48))</f>
        <v>79.841290601905115</v>
      </c>
      <c r="CI47" s="57">
        <f>IF(AND(KU46=1,PA46=1),0,ABS(BM47/$C$12*($C$14-$C$15)+$C$15) *'Drive Train'!$AA$48 + CI46*(1-'Drive Train'!$AA$48))</f>
        <v>61.437143323582376</v>
      </c>
      <c r="CJ47" s="57">
        <f>IF(AND(KV46=1,PB46=1),0,ABS(BN47/$C$12*($C$14-$C$15)+$C$15) *'Drive Train'!$AA$48 + CJ46*(1-'Drive Train'!$AA$48))</f>
        <v>42.609550734659187</v>
      </c>
      <c r="CK47" s="57">
        <f>IF(AND(KW46=1,PC46=1),0,ABS(BO47/$C$12*($C$14-$C$15)+$C$15) *'Drive Train'!$AA$48 + CK46*(1-'Drive Train'!$AA$48))</f>
        <v>32.450265311292434</v>
      </c>
      <c r="CL47" s="57">
        <f>IF(AND(KX46=1,PD46=1),0,ABS(BP47/$C$12*($C$14-$C$15)+$C$15) *'Drive Train'!$AA$48 + CL46*(1-'Drive Train'!$AA$48))</f>
        <v>27.129053621755624</v>
      </c>
      <c r="CM47" s="57">
        <f>IF(AND(KY46=1,PE46=1),0,ABS(BQ47/$C$12*($C$14-$C$15)+$C$15) *'Drive Train'!$AA$48 + CM46*(1-'Drive Train'!$AA$48))</f>
        <v>25.594732729033083</v>
      </c>
      <c r="CN47" s="57">
        <f>IF(AND(KZ46=1,PF46=1),0,ABS(BR47/$C$12*($C$14-$C$15)+$C$15) *'Drive Train'!$AA$48 + CN46*(1-'Drive Train'!$AA$48))</f>
        <v>25.328656092034816</v>
      </c>
      <c r="CO47" s="57">
        <f>IF(AND(LA46=1,PG46=1),0,ABS(BS47/$C$12*($C$14-$C$15)+$C$15) *'Drive Train'!$AA$48 + CO46*(1-'Drive Train'!$AA$48))</f>
        <v>25.287194919385652</v>
      </c>
      <c r="CP47" s="57">
        <f>IF(AND(LB46=1,PH46=1),0,ABS(BT47/$C$12*($C$14-$C$15)+$C$15) *'Drive Train'!$AA$48 + CP46*(1-'Drive Train'!$AA$48))</f>
        <v>25.282738522456743</v>
      </c>
      <c r="CQ47" s="57">
        <f>IF(AND(LC46=1,PI46=1),0,ABS(BU47/$C$12*($C$14-$C$15)+$C$15) *'Drive Train'!$AA$48 + CQ46*(1-'Drive Train'!$AA$48))</f>
        <v>25.282413091443537</v>
      </c>
      <c r="CR47" s="57">
        <f>IF(AND(LD46=1,PJ46=1),0,ABS(BV47/$C$12*($C$14-$C$15)+$C$15) *'Drive Train'!$AA$48 + CR46*(1-'Drive Train'!$AA$48))</f>
        <v>50.381265836823097</v>
      </c>
      <c r="CS47" s="57">
        <f>IF(AND(LE46=1,PK46=1),0,ABS(BW47/$C$12*($C$14-$C$15)+$C$15) *'Drive Train'!$AA$48 + CS46*(1-'Drive Train'!$AA$48))</f>
        <v>33.845939053660985</v>
      </c>
      <c r="CT47" s="57">
        <f>IF(AND(LF46=1,PL46=1),0,ABS(BX47/$C$12*($C$14-$C$15)+$C$15) *'Drive Train'!$AA$48 + CT46*(1-'Drive Train'!$AA$48))</f>
        <v>26.795988685471713</v>
      </c>
      <c r="CU47" s="57">
        <f>IF(AND(LG46=1,PM46=1),0,ABS(BY47/$C$12*($C$14-$C$15)+$C$15) *'Drive Train'!$AA$48 + CU46*(1-'Drive Train'!$AA$48))</f>
        <v>25.962643468206295</v>
      </c>
      <c r="CV47" s="57">
        <f>IF(AND(LH46=1,PN46=1),0,ABS(BZ47/$C$12*($C$14-$C$15)+$C$15) *'Drive Train'!$AA$48 + CV46*(1-'Drive Train'!$AA$48))</f>
        <v>25.722964971719694</v>
      </c>
      <c r="CW47" s="57">
        <f>IF(AND(LI46=1,PO46=1),0,ABS(CA47/$C$12*($C$14-$C$15)+$C$15) *'Drive Train'!$AA$48 + CW46*(1-'Drive Train'!$AA$48))</f>
        <v>25.620829218435944</v>
      </c>
      <c r="CX47" s="57">
        <f>IF(AND(LJ46=1,PP46=1),0,ABS(CB47/$C$12*($C$14-$C$15)+$C$15) *'Drive Train'!$AA$48 + CX46*(1-'Drive Train'!$AA$48))</f>
        <v>25.624211663654862</v>
      </c>
      <c r="CY47" s="57">
        <f>IF(AND(LK46=1,PQ46=1),0,ABS(CC47/$C$12*($C$14-$C$15)+$C$15) *'Drive Train'!$AA$48 + CY46*(1-'Drive Train'!$AA$48))</f>
        <v>25.62386374867884</v>
      </c>
      <c r="CZ47" s="57">
        <f>IF(AND(LL46=1,PR46=1),0,ABS(CD47/$C$12*($C$14-$C$15)+$C$15) *'Drive Train'!$AA$48 + CZ46*(1-'Drive Train'!$AA$48))</f>
        <v>25.623839836121654</v>
      </c>
      <c r="DA47" s="57">
        <f>IF(AND(LM46=1,PS46=1),0,ABS(CE47/$C$12*($C$14-$C$15)+$C$15) *'Drive Train'!$AA$48 + DA46*(1-'Drive Train'!$AA$48))</f>
        <v>25.62385241676748</v>
      </c>
      <c r="DB47" s="61">
        <f t="shared" si="115"/>
        <v>1.5600000000000007</v>
      </c>
      <c r="DC47" s="57">
        <f t="shared" si="282"/>
        <v>25.620829218435944</v>
      </c>
      <c r="DD47" s="57">
        <f t="shared" si="283"/>
        <v>50</v>
      </c>
      <c r="DE47" s="57">
        <f t="shared" si="284"/>
        <v>50</v>
      </c>
      <c r="DF47" s="57">
        <f t="shared" si="285"/>
        <v>42.609550734659187</v>
      </c>
      <c r="DG47" s="57">
        <f t="shared" si="286"/>
        <v>32.450265311292434</v>
      </c>
      <c r="DH47" s="57">
        <f t="shared" si="287"/>
        <v>27.129053621755624</v>
      </c>
      <c r="DI47" s="57">
        <f t="shared" si="288"/>
        <v>25.594732729033083</v>
      </c>
      <c r="DJ47" s="57">
        <f t="shared" si="289"/>
        <v>25.328656092034816</v>
      </c>
      <c r="DK47" s="57">
        <f t="shared" si="290"/>
        <v>25.287194919385652</v>
      </c>
      <c r="DL47" s="57">
        <f t="shared" si="291"/>
        <v>25.282738522456743</v>
      </c>
      <c r="DM47" s="57">
        <f t="shared" si="292"/>
        <v>25.282413091443537</v>
      </c>
      <c r="DN47" s="57">
        <f t="shared" si="293"/>
        <v>25</v>
      </c>
      <c r="DO47" s="57">
        <f t="shared" si="294"/>
        <v>30</v>
      </c>
      <c r="DP47" s="57">
        <f t="shared" si="295"/>
        <v>26.795988685471713</v>
      </c>
      <c r="DQ47" s="57">
        <f t="shared" si="296"/>
        <v>25.962643468206295</v>
      </c>
      <c r="DR47" s="57">
        <f t="shared" si="297"/>
        <v>25.722964971719694</v>
      </c>
      <c r="DS47" s="57">
        <f t="shared" si="298"/>
        <v>25.620829218435944</v>
      </c>
      <c r="DT47" s="57">
        <f t="shared" si="299"/>
        <v>25.624211663654862</v>
      </c>
      <c r="DU47" s="57">
        <f t="shared" si="300"/>
        <v>25.62386374867884</v>
      </c>
      <c r="DV47" s="57">
        <f t="shared" si="301"/>
        <v>25.623839836121654</v>
      </c>
      <c r="DW47" s="57">
        <f t="shared" si="302"/>
        <v>25.62385241676748</v>
      </c>
      <c r="DX47" s="61">
        <f t="shared" si="116"/>
        <v>1.5600000000000007</v>
      </c>
      <c r="DY47" s="2">
        <f>IF(OY47=0,($C$23/0.4536*IF(ISNA(MK46),'Drive Train'!$F$16,'Drive Train'!$F$17)*4.448*$C$24/$C$26*$C$25*S$6)*SIGN(BK47),BK47)</f>
        <v>0.89350858180984372</v>
      </c>
      <c r="DZ47" s="2">
        <f>IF(OZ47=0,($C$23/0.4536*IF(ISNA(ML46),'Drive Train'!$F$16,'Drive Train'!$F$17)*4.448*$C$24/$C$26*$C$25*T$6)*SIGN(BL47),BL47)</f>
        <v>3.1911020778922987</v>
      </c>
      <c r="EA47" s="2">
        <f>IF(PA47=0,($C$23/0.4536*IF(ISNA(MM46),'Drive Train'!$F$16,'Drive Train'!$F$17)*4.448*$C$24/$C$26*$C$25*U$6)*SIGN(BM47),BM47)</f>
        <v>2.1014574659290748</v>
      </c>
      <c r="EB47" s="2">
        <f>IF(PB47=0,($C$23/0.4536*IF(ISNA(MN46),'Drive Train'!$F$16,'Drive Train'!$F$17)*4.448*$C$24/$C$26*$C$25*V$6)*SIGN(BN47),BN47)</f>
        <v>1.5665410200562195</v>
      </c>
      <c r="EC47" s="2">
        <f>IF(PC47=0,($C$23/0.4536*IF(ISNA(MO46),'Drive Train'!$F$16,'Drive Train'!$F$17)*4.448*$C$24/$C$26*$C$25*W$6)*SIGN(BO47),BO47)</f>
        <v>1.248692117436117</v>
      </c>
      <c r="ED47" s="2">
        <f>IF(PD47=0,($C$23/0.4536*IF(ISNA(MP46),'Drive Train'!$F$16,'Drive Train'!$F$17)*4.448*$C$24/$C$26*$C$25*X$6)*SIGN(BP47),BP47)</f>
        <v>1.0380693506396637</v>
      </c>
      <c r="EE47" s="2">
        <f>IF(PE47=0,($C$23/0.4536*IF(ISNA(MQ46),'Drive Train'!$F$16,'Drive Train'!$F$17)*4.448*$C$24/$C$26*$C$25*Y$6)*SIGN(BQ47),BQ47)</f>
        <v>0.88824490827929981</v>
      </c>
      <c r="EF47" s="2">
        <f>IF(PF47=0,($C$23/0.4536*IF(ISNA(MR46),'Drive Train'!$F$16,'Drive Train'!$F$17)*4.448*$C$24/$C$26*$C$25*Z$6)*SIGN(BR47),BR47)</f>
        <v>0.77621401894677544</v>
      </c>
      <c r="EG47" s="2">
        <f>IF(PG47=0,($C$23/0.4536*IF(ISNA(MS46),'Drive Train'!$F$16,'Drive Train'!$F$17)*4.448*$C$24/$C$26*$C$25*AA$6)*SIGN(BS47),BS47)</f>
        <v>0.68927804882473664</v>
      </c>
      <c r="EH47" s="2">
        <f>IF(PH47=0,($C$23/0.4536*IF(ISNA(MT46),'Drive Train'!$F$16,'Drive Train'!$F$17)*4.448*$C$24/$C$26*$C$25*AB$6)*SIGN(BT47),BT47)</f>
        <v>0.61985436045389986</v>
      </c>
      <c r="EI47" s="2">
        <f>IF(PI47=0,($C$23/0.4536*IF(ISNA(MU46),'Drive Train'!$F$16,'Drive Train'!$F$17)*4.448*$C$24/$C$26*$C$25*AC$6)*SIGN(BU47),BU47)</f>
        <v>0.56313566080452337</v>
      </c>
      <c r="EJ47" s="2">
        <f>IF(PJ47=0,($C$23/0.4536*IF(ISNA(MV46),'Drive Train'!$F$16,'Drive Train'!$F$17)*4.448*$C$24/$C$26*$C$25*AD$6)*SIGN(BV47),BV47)</f>
        <v>0.89350858180984372</v>
      </c>
      <c r="EK47" s="2">
        <f>IF(PK47=0,($C$23/0.4536*IF(ISNA(MW46),'Drive Train'!$F$16,'Drive Train'!$F$17)*4.448*$C$24/$C$26*$C$25*AE$6)*SIGN(BW47),BW47)</f>
        <v>0.89350858180984372</v>
      </c>
      <c r="EL47" s="2">
        <f>IF(PL47=0,($C$23/0.4536*IF(ISNA(MX46),'Drive Train'!$F$16,'Drive Train'!$F$17)*4.448*$C$24/$C$26*$C$25*AF$6)*SIGN(BX47),BX47)</f>
        <v>0.89350858180984372</v>
      </c>
      <c r="EM47" s="2">
        <f>IF(PM47=0,($C$23/0.4536*IF(ISNA(MY46),'Drive Train'!$F$16,'Drive Train'!$F$17)*4.448*$C$24/$C$26*$C$25*AG$6)*SIGN(BY47),BY47)</f>
        <v>0.89350858180984372</v>
      </c>
      <c r="EN47" s="2">
        <f>IF(PN47=0,($C$23/0.4536*IF(ISNA(MZ46),'Drive Train'!$F$16,'Drive Train'!$F$17)*4.448*$C$24/$C$26*$C$25*AH$6)*SIGN(BZ47),BZ47)</f>
        <v>0.89350858180984372</v>
      </c>
      <c r="EO47" s="2">
        <f>IF(PO47=0,($C$23/0.4536*IF(ISNA(NA46),'Drive Train'!$F$16,'Drive Train'!$F$17)*4.448*$C$24/$C$26*$C$25*AI$6)*SIGN(CA47),CA47)</f>
        <v>0.89350858180984372</v>
      </c>
      <c r="EP47" s="2">
        <f>IF(PP47=0,($C$23/0.4536*IF(ISNA(NB46),'Drive Train'!$F$16,'Drive Train'!$F$17)*4.448*$C$24/$C$26*$C$25*AJ$6)*SIGN(CB47),CB47)</f>
        <v>0.89350858180984372</v>
      </c>
      <c r="EQ47" s="2">
        <f>IF(PQ47=0,($C$23/0.4536*IF(ISNA(NC46),'Drive Train'!$F$16,'Drive Train'!$F$17)*4.448*$C$24/$C$26*$C$25*AK$6)*SIGN(CC47),CC47)</f>
        <v>0.89350858180984372</v>
      </c>
      <c r="ER47" s="2">
        <f>IF(PR47=0,($C$23/0.4536*IF(ISNA(ND46),'Drive Train'!$F$16,'Drive Train'!$F$17)*4.448*$C$24/$C$26*$C$25*AL$6)*SIGN(CD47),CD47)</f>
        <v>0.89350858180984372</v>
      </c>
      <c r="ES47" s="2">
        <f>IF(PS47=0,($C$23/0.4536*IF(ISNA(NE46),'Drive Train'!$F$16,'Drive Train'!$F$17)*4.448*$C$24/$C$26*$C$25*AM$6)*SIGN(CE47),CE47)</f>
        <v>0.89350858180984372</v>
      </c>
      <c r="ET47" s="61">
        <f t="shared" si="303"/>
        <v>1.5600000000000007</v>
      </c>
      <c r="EU47" s="260">
        <f>MAX(MIN(IF(AND(OY46=1,NG47&lt;0),-1,1)*(DC47-$C$15)/($C$14-$C$15)*$C$12-$C$33*LO47/AO$6 -  OY46*$C$33,DY46),MAX(EU$8:EU46)*-1)</f>
        <v>8.0306484460048178E-3</v>
      </c>
      <c r="EV47" s="260">
        <f>MAX(MIN(IF(AND(OZ46=1,NH47&lt;0),-1,1)*(DD47-$C$15)/($C$14-$C$15)*$C$12-$C$33*LP47/AP$6 -  OZ46*$C$33,DZ46),MAX(EV$8:EV46)*-1)</f>
        <v>0.78534558154306844</v>
      </c>
      <c r="EW47" s="260">
        <f>MAX(MIN(IF(AND(PA46=1,NI47&lt;0),-1,1)*(DE47-$C$15)/($C$14-$C$15)*$C$12-$C$33*LQ47/AQ$6 -  PA46*$C$33,EA46),MAX(EW$8:EW46)*-1)</f>
        <v>0.68515162329688495</v>
      </c>
      <c r="EX47" s="260">
        <f>MAX(MIN(IF(AND(PB46=1,NJ47&lt;0),-1,1)*(DF47-$C$15)/($C$14-$C$15)*$C$12-$C$33*LR47/AR$6 -  PB46*$C$33,EB46),MAX(EX$8:EX46)*-1)</f>
        <v>0.43463649988540104</v>
      </c>
      <c r="EY47" s="260">
        <f>MAX(MIN(IF(AND(PC46=1,NK47&lt;0),-1,1)*(DG47-$C$15)/($C$14-$C$15)*$C$12-$C$33*LS47/AS$6 -  PC46*$C$33,EC46),MAX(EY$8:EY46)*-1)</f>
        <v>0.17294709611064657</v>
      </c>
      <c r="EZ47" s="260">
        <f>MAX(MIN(IF(AND(PD46=1,NL47&lt;0),-1,1)*(DH47-$C$15)/($C$14-$C$15)*$C$12-$C$33*LT47/AT$6 -  PD46*$C$33,ED46),MAX(EZ$8:EZ46)*-1)</f>
        <v>4.3905269094252297E-2</v>
      </c>
      <c r="FA47" s="260">
        <f>MAX(MIN(IF(AND(PE46=1,NM47&lt;0),-1,1)*(DI47-$C$15)/($C$14-$C$15)*$C$12-$C$33*LU47/AU$6 -  PE46*$C$33,EE46),MAX(FA$8:FA46)*-1)</f>
        <v>7.4117167060952505E-3</v>
      </c>
      <c r="FB47" s="260">
        <f>MAX(MIN(IF(AND(PF46=1,NN47&lt;0),-1,1)*(DJ47-$C$15)/($C$14-$C$15)*$C$12-$C$33*LV47/AV$6 -  PF46*$C$33,EF46),MAX(FB$8:FB46)*-1)</f>
        <v>1.1004781576340328E-3</v>
      </c>
      <c r="FC47" s="260">
        <f>MAX(MIN(IF(AND(PG46=1,NO47&lt;0),-1,1)*(DK47-$C$15)/($C$14-$C$15)*$C$12-$C$33*LW47/AW$6 -  PG46*$C$33,EG46),MAX(FC$8:FC46)*-1)</f>
        <v>1.1459399692242966E-4</v>
      </c>
      <c r="FD47" s="260">
        <f>MAX(MIN(IF(AND(PH46=1,NP47&lt;0),-1,1)*(DL47-$C$15)/($C$14-$C$15)*$C$12-$C$33*LX47/AX$6 -  PH46*$C$33,EH46),MAX(FD$8:FD46)*-1)</f>
        <v>8.1948475675330812E-6</v>
      </c>
      <c r="FE47" s="260">
        <f>MAX(MIN(IF(AND(PI46=1,NQ47&lt;0),-1,1)*(DM47-$C$15)/($C$14-$C$15)*$C$12-$C$33*LY47/AY$6 -  PI46*$C$33,EI46),MAX(FE$8:FE46)*-1)</f>
        <v>3.8424428461247828E-7</v>
      </c>
      <c r="FF47" s="260">
        <f>MAX(MIN(IF(AND(PJ46=1,NR47&lt;0),-1,1)*(DN47-$C$15)/($C$14-$C$15)*$C$12-$C$33*LZ47/AZ$6 -  PJ46*$C$33,EJ46),MAX(FF$8:FF46)*-1)</f>
        <v>0.10631853197971658</v>
      </c>
      <c r="FG47" s="260">
        <f>MAX(MIN(IF(AND(PK46=1,NS47&lt;0),-1,1)*(DO47-$C$15)/($C$14-$C$15)*$C$12-$C$33*MA47/BA$6 -  PK46*$C$33,EK46),MAX(FG$8:FG46)*-1)</f>
        <v>0.13020980003655064</v>
      </c>
      <c r="FH47" s="260">
        <f>MAX(MIN(IF(AND(PL46=1,NT47&lt;0),-1,1)*(DP47-$C$15)/($C$14-$C$15)*$C$12-$C$33*MB47/BB$6 -  PL46*$C$33,EL46),MAX(FH$8:FH46)*-1)</f>
        <v>3.6046182588588327E-2</v>
      </c>
      <c r="FI47" s="260">
        <f>MAX(MIN(IF(AND(PM46=1,NU47&lt;0),-1,1)*(DQ47-$C$15)/($C$14-$C$15)*$C$12-$C$33*MC47/BC$6 -  PM46*$C$33,EM46),MAX(FI$8:FI46)*-1)</f>
        <v>1.6158369223127633E-2</v>
      </c>
      <c r="FJ47" s="260">
        <f>MAX(MIN(IF(AND(PN46=1,NV47&lt;0),-1,1)*(DR47-$C$15)/($C$14-$C$15)*$C$12-$C$33*MD47/BD$6 -  PN46*$C$33,EN46),MAX(FJ$8:FJ46)*-1)</f>
        <v>1.0457469296896005E-2</v>
      </c>
      <c r="FK47" s="260">
        <f>MAX(MIN(IF(AND(PO46=1,NW47&lt;0),-1,1)*(DS47-$C$15)/($C$14-$C$15)*$C$12-$C$33*ME47/BE$6 -  PO46*$C$33,EO46),MAX(FK$8:FK46)*-1)</f>
        <v>8.0306484460048178E-3</v>
      </c>
      <c r="FL47" s="260">
        <f>MAX(MIN(IF(AND(PP46=1,NX47&lt;0),-1,1)*(DT47-$C$15)/($C$14-$C$15)*$C$12-$C$33*MF47/BF$6 -  PP46*$C$33,EP46),MAX(FL$8:FL46)*-1)</f>
        <v>8.1109936486392087E-3</v>
      </c>
      <c r="FM47" s="260">
        <f>MAX(MIN(IF(AND(PQ46=1,NY47&lt;0),-1,1)*(DU47-$C$15)/($C$14-$C$15)*$C$12-$C$33*MG47/BG$6 -  PQ46*$C$33,EQ46),MAX(FM$8:FM46)*-1)</f>
        <v>8.1027293440608661E-3</v>
      </c>
      <c r="FN47" s="260">
        <f>MAX(MIN(IF(AND(PR46=1,NZ47&lt;0),-1,1)*(DV47-$C$15)/($C$14-$C$15)*$C$12-$C$33*MH47/BH$6 -  PR46*$C$33,ER46),MAX(FN$8:FN46)*-1)</f>
        <v>8.1021613304778639E-3</v>
      </c>
      <c r="FO47" s="260">
        <f>MAX(MIN(IF(AND(PS46=1,OA47&lt;0),-1,1)*(DW47-$C$15)/($C$14-$C$15)*$C$12-$C$33*MI47/BI$6 -  PS46*$C$33,ES46),MAX(FO$8:FO46)*-1)</f>
        <v>8.1024601683400421E-3</v>
      </c>
      <c r="FP47" s="61">
        <f t="shared" si="117"/>
        <v>1.5600000000000007</v>
      </c>
      <c r="FQ47" s="261">
        <f>IF(AND(KS47=1,OY47=1),0,MIN((ABS(($C$14-$C$15)*EU47/$C$12/$C$25)+$C$15)/$C$25,DC47))</f>
        <v>4.1775244123540309</v>
      </c>
      <c r="FR47" s="261">
        <f>IF(AND(KT47=1,OZ47=1),0,MIN((ABS(($C$14-$C$15)*EV47/$C$12/$C$25)+$C$15)/$C$25,DD47))</f>
        <v>50</v>
      </c>
      <c r="FS47" s="261">
        <f>IF(AND(KU47=1,PA47=1),0,MIN((ABS(($C$14-$C$15)*EW47/$C$12/$C$25)+$C$15)/$C$25,DE47))</f>
        <v>50</v>
      </c>
      <c r="FT47" s="261">
        <f>IF(AND(KV47=1,PB47=1),0,MIN((ABS(($C$14-$C$15)*EX47/$C$12/$C$25)+$C$15)/$C$25,DF47))</f>
        <v>41.228024213464487</v>
      </c>
      <c r="FU47" s="261">
        <f>IF(AND(KW47=1,PC47=1),0,MIN((ABS(($C$14-$C$15)*EY47/$C$12/$C$25)+$C$15)/$C$25,DG47))</f>
        <v>18.500433464778673</v>
      </c>
      <c r="FV47" s="261">
        <f>IF(AND(KX47=1,PD47=1),0,MIN((ABS(($C$14-$C$15)*EZ47/$C$12/$C$25)+$C$15)/$C$25,DH47))</f>
        <v>7.2932168500177204</v>
      </c>
      <c r="FW47" s="261">
        <f>IF(AND(KY47=1,PE47=1),0,MIN((ABS(($C$14-$C$15)*FA47/$C$12/$C$25)+$C$15)/$C$25,DI47))</f>
        <v>4.123770507598512</v>
      </c>
      <c r="FX47" s="261">
        <f>IF(AND(KZ47=1,PF47=1),0,MIN((ABS(($C$14-$C$15)*FB47/$C$12/$C$25)+$C$15)/$C$25,DJ47))</f>
        <v>3.5756426706371816</v>
      </c>
      <c r="FY47" s="261">
        <f>IF(AND(LA47=1,PG47=1),0,MIN((ABS(($C$14-$C$15)*FC47/$C$12/$C$25)+$C$15)/$C$25,DK47))</f>
        <v>3.4900191359924575</v>
      </c>
      <c r="FZ47" s="261">
        <f>IF(AND(LB47=1,PH47=1),0,MIN((ABS(($C$14-$C$15)*FD47/$C$12/$C$25)+$C$15)/$C$25,DL47))</f>
        <v>3.4807784243409152</v>
      </c>
      <c r="GA47" s="261">
        <f>IF(AND(LC47=1,PI47=1),0,MIN((ABS(($C$14-$C$15)*FE47/$C$12/$C$25)+$C$15)/$C$25,DM47))</f>
        <v>3.4801000774443507</v>
      </c>
      <c r="GB47" s="261">
        <f>IF(AND(LD47=1,PJ47=1),0,MIN((ABS(($C$14-$C$15)*FF47/$C$12/$C$25)+$C$15)/$C$25,DN47))</f>
        <v>12.713776779803529</v>
      </c>
      <c r="GC47" s="261">
        <f>IF(AND(LE47=1,PK47=1),0,MIN((ABS(($C$14-$C$15)*FG47/$C$12/$C$25)+$C$15)/$C$25,DO47))</f>
        <v>14.788721179654914</v>
      </c>
      <c r="GD47" s="261">
        <f>IF(AND(LF47=1,PL47=1),0,MIN((ABS(($C$14-$C$15)*FH47/$C$12/$C$25)+$C$15)/$C$25,DP47))</f>
        <v>6.6106592103778938</v>
      </c>
      <c r="GE47" s="261">
        <f>IF(AND(LG47=1,PM47=1),0,MIN((ABS(($C$14-$C$15)*FI47/$C$12/$C$25)+$C$15)/$C$25,DQ47))</f>
        <v>4.8834128009455542</v>
      </c>
      <c r="GF47" s="261">
        <f>IF(AND(LH47=1,PN47=1),0,MIN((ABS(($C$14-$C$15)*FJ47/$C$12/$C$25)+$C$15)/$C$25,DR47))</f>
        <v>4.3882925608683934</v>
      </c>
      <c r="GG47" s="261">
        <f>IF(AND(LI47=1,PO47=1),0,MIN((ABS(($C$14-$C$15)*FK47/$C$12/$C$25)+$C$15)/$C$25,DS47))</f>
        <v>4.1775244123540309</v>
      </c>
      <c r="GH47" s="261">
        <f>IF(AND(LJ47=1,PP47=1),0,MIN((ABS(($C$14-$C$15)*FL47/$C$12/$C$25)+$C$15)/$C$25,DT47))</f>
        <v>4.1845023520709415</v>
      </c>
      <c r="GI47" s="261">
        <f>IF(AND(LK47=1,PQ47=1),0,MIN((ABS(($C$14-$C$15)*FM47/$C$12/$C$25)+$C$15)/$C$25,DU47))</f>
        <v>4.1837846014491378</v>
      </c>
      <c r="GJ47" s="261">
        <f>IF(AND(LL47=1,PR47=1),0,MIN((ABS(($C$14-$C$15)*FN47/$C$12/$C$25)+$C$15)/$C$25,DV47))</f>
        <v>4.1837352697602421</v>
      </c>
      <c r="GK47" s="261">
        <f>IF(AND(LM47=1,PS47=1),0,MIN((ABS(($C$14-$C$15)*FO47/$C$12/$C$25)+$C$15)/$C$25,DW47))</f>
        <v>4.1837612236755861</v>
      </c>
      <c r="GL47" s="61">
        <f t="shared" si="118"/>
        <v>1.5600000000000007</v>
      </c>
      <c r="GM47" s="57">
        <f>IF(AND(KS46=1,OY46=1),0,EU47*$C$26/S$6/$C$24/$C$23*3.39*$C$25)</f>
        <v>0.18649862234789202</v>
      </c>
      <c r="GN47" s="57">
        <f>IF(AND(KT46=1,OZ46=1),0,EV47*$C$26/T$6/$C$24/$C$23*3.39*$C$25)</f>
        <v>5.1067412056049521</v>
      </c>
      <c r="GO47" s="57">
        <f>IF(AND(KU46=1,PA46=1),0,EW47*$C$26/U$6/$C$24/$C$23*3.39*$C$25)</f>
        <v>6.7653431327884617</v>
      </c>
      <c r="GP47" s="57">
        <f>IF(AND(KV46=1,PB46=1),0,EX47*$C$26/V$6/$C$24/$C$23*3.39*$C$25)</f>
        <v>5.7571582195133679</v>
      </c>
      <c r="GQ47" s="57">
        <f>IF(AND(KW46=1,PC46=1),0,EY47*$C$26/W$6/$C$24/$C$23*3.39*$C$25)</f>
        <v>2.8739661318326917</v>
      </c>
      <c r="GR47" s="57">
        <f>IF(AND(KX46=1,PD46=1),0,EZ47*$C$26/X$6/$C$24/$C$23*3.39*$C$25)</f>
        <v>0.8776351655921093</v>
      </c>
      <c r="GS47" s="57">
        <f>IF(AND(KY46=1,PE46=1),0,FA47*$C$26/Y$6/$C$24/$C$23*3.39*$C$25)</f>
        <v>0.17314494878722805</v>
      </c>
      <c r="GT47" s="57">
        <f>IF(AND(KZ46=1,PF46=1),0,FB47*$C$26/Z$6/$C$24/$C$23*3.39*$C$25)</f>
        <v>2.9418714167899304E-2</v>
      </c>
      <c r="GU47" s="57">
        <f>IF(AND(LA46=1,PG46=1),0,FC47*$C$26/AA$6/$C$24/$C$23*3.39*$C$25)</f>
        <v>3.4497781033053709E-3</v>
      </c>
      <c r="GV47" s="57">
        <f>IF(AND(LB46=1,PH46=1),0,FD47*$C$26/AB$6/$C$24/$C$23*3.39*$C$25)</f>
        <v>2.7433104683399577E-4</v>
      </c>
      <c r="GW47" s="57">
        <f>IF(AND(LC46=1,PI46=1),0,FE47*$C$26/AC$6/$C$24/$C$23*3.39*$C$25)</f>
        <v>1.4158528782401686E-5</v>
      </c>
      <c r="GX47" s="57">
        <f>IF(AND(LD46=1,PJ46=1),0,FF47*$C$26/AD$6/$C$24/$C$23*3.39*$C$25)</f>
        <v>2.4690733105284717</v>
      </c>
      <c r="GY47" s="57">
        <f>IF(AND(LE46=1,PK46=1),0,FG47*$C$26/AE$6/$C$24/$C$23*3.39*$C$25)</f>
        <v>3.0239087772659574</v>
      </c>
      <c r="GZ47" s="57">
        <f>IF(AND(LF46=1,PL46=1),0,FH47*$C$26/AF$6/$C$24/$C$23*3.39*$C$25)</f>
        <v>0.83711339611892932</v>
      </c>
      <c r="HA47" s="57">
        <f>IF(AND(LG46=1,PM46=1),0,FI47*$C$26/AG$6/$C$24/$C$23*3.39*$C$25)</f>
        <v>0.3752515901752716</v>
      </c>
      <c r="HB47" s="57">
        <f>IF(AND(LH46=1,PN46=1),0,FJ47*$C$26/AH$6/$C$24/$C$23*3.39*$C$25)</f>
        <v>0.24285755132099496</v>
      </c>
      <c r="HC47" s="57">
        <f>IF(AND(LI46=1,PO46=1),0,FK47*$C$26/AI$6/$C$24/$C$23*3.39*$C$25)</f>
        <v>0.18649862234789202</v>
      </c>
      <c r="HD47" s="57">
        <f>IF(AND(LJ46=1,PP46=1),0,FL47*$C$26/AJ$6/$C$24/$C$23*3.39*$C$25)</f>
        <v>0.18836450773738764</v>
      </c>
      <c r="HE47" s="57">
        <f>IF(AND(LK46=1,PQ46=1),0,FM47*$C$26/AK$6/$C$24/$C$23*3.39*$C$25)</f>
        <v>0.18817258283507282</v>
      </c>
      <c r="HF47" s="57">
        <f>IF(AND(LL46=1,PR46=1),0,FN47*$C$26/AL$6/$C$24/$C$23*3.39*$C$25)</f>
        <v>0.18815939165239098</v>
      </c>
      <c r="HG47" s="57">
        <f>IF(AND(LM46=1,PS46=1),0,FO47*$C$26/AM$6/$C$24/$C$23*3.39*$C$25)</f>
        <v>0.18816633167099298</v>
      </c>
      <c r="HH47" s="61">
        <f t="shared" si="119"/>
        <v>1.5600000000000007</v>
      </c>
      <c r="HI47" s="57">
        <f t="shared" si="120"/>
        <v>0.18649862234789202</v>
      </c>
      <c r="HJ47" s="57">
        <f t="shared" si="121"/>
        <v>5.1067412056049521</v>
      </c>
      <c r="HK47" s="57">
        <f t="shared" si="122"/>
        <v>6.7653431327884617</v>
      </c>
      <c r="HL47" s="57">
        <f t="shared" si="123"/>
        <v>5.7571582195133679</v>
      </c>
      <c r="HM47" s="57">
        <f t="shared" si="124"/>
        <v>2.8739661318326917</v>
      </c>
      <c r="HN47" s="57">
        <f t="shared" si="125"/>
        <v>0.8776351655921093</v>
      </c>
      <c r="HO47" s="57">
        <f t="shared" si="126"/>
        <v>0.17314494878722805</v>
      </c>
      <c r="HP47" s="57">
        <f t="shared" si="127"/>
        <v>2.9418714167899304E-2</v>
      </c>
      <c r="HQ47" s="57">
        <f t="shared" si="128"/>
        <v>3.4497781033053709E-3</v>
      </c>
      <c r="HR47" s="57">
        <f t="shared" si="129"/>
        <v>2.7433104683399577E-4</v>
      </c>
      <c r="HS47" s="57">
        <f t="shared" si="130"/>
        <v>1.4158528782401686E-5</v>
      </c>
      <c r="HT47" s="57">
        <f t="shared" si="131"/>
        <v>2.4690733105284717</v>
      </c>
      <c r="HU47" s="57">
        <f t="shared" si="132"/>
        <v>3.0239087772659574</v>
      </c>
      <c r="HV47" s="57">
        <f t="shared" si="133"/>
        <v>0.83711339611892932</v>
      </c>
      <c r="HW47" s="57">
        <f t="shared" si="134"/>
        <v>0.3752515901752716</v>
      </c>
      <c r="HX47" s="57">
        <f t="shared" si="135"/>
        <v>0.24285755132099496</v>
      </c>
      <c r="HY47" s="57">
        <f t="shared" si="136"/>
        <v>0.18649862234789202</v>
      </c>
      <c r="HZ47" s="57">
        <f t="shared" si="137"/>
        <v>0.18836450773738764</v>
      </c>
      <c r="IA47" s="57">
        <f t="shared" si="138"/>
        <v>0.18817258283507282</v>
      </c>
      <c r="IB47" s="57">
        <f t="shared" si="139"/>
        <v>0.18815939165239098</v>
      </c>
      <c r="IC47" s="57">
        <f t="shared" si="140"/>
        <v>0.18816633167099298</v>
      </c>
      <c r="ID47" s="61">
        <f t="shared" si="141"/>
        <v>1.5600000000000007</v>
      </c>
      <c r="IE47" s="57">
        <f t="shared" si="142"/>
        <v>11.927149488561666</v>
      </c>
      <c r="IF47" s="57">
        <f t="shared" si="143"/>
        <v>8.82</v>
      </c>
      <c r="IG47" s="57">
        <f t="shared" si="144"/>
        <v>8.82</v>
      </c>
      <c r="IH47" s="57">
        <f t="shared" si="145"/>
        <v>9.3222916289003024</v>
      </c>
      <c r="II47" s="57">
        <f t="shared" si="146"/>
        <v>10.885086497703698</v>
      </c>
      <c r="IJ47" s="57">
        <f t="shared" si="147"/>
        <v>11.691045090278774</v>
      </c>
      <c r="IK47" s="57">
        <f t="shared" si="148"/>
        <v>11.931365324893889</v>
      </c>
      <c r="IL47" s="57">
        <f t="shared" si="149"/>
        <v>11.975171362055194</v>
      </c>
      <c r="IM47" s="57">
        <f t="shared" si="150"/>
        <v>11.982443778045901</v>
      </c>
      <c r="IN47" s="57">
        <f t="shared" si="151"/>
        <v>11.983284997490653</v>
      </c>
      <c r="IO47" s="57">
        <f t="shared" si="152"/>
        <v>11.983351853172021</v>
      </c>
      <c r="IP47" s="57">
        <f t="shared" si="153"/>
        <v>11.332742353033732</v>
      </c>
      <c r="IQ47" s="57">
        <f t="shared" si="154"/>
        <v>11.186540444996481</v>
      </c>
      <c r="IR47" s="57">
        <f t="shared" si="155"/>
        <v>11.732319334631537</v>
      </c>
      <c r="IS47" s="57">
        <f t="shared" si="156"/>
        <v>11.870428686456076</v>
      </c>
      <c r="IT47" s="57">
        <f t="shared" si="157"/>
        <v>11.9101962575378</v>
      </c>
      <c r="IU47" s="57">
        <f t="shared" si="158"/>
        <v>11.927149488561666</v>
      </c>
      <c r="IV47" s="57">
        <f t="shared" si="159"/>
        <v>11.926587978982392</v>
      </c>
      <c r="IW47" s="57">
        <f t="shared" si="160"/>
        <v>11.92664573509056</v>
      </c>
      <c r="IX47" s="57">
        <f t="shared" si="161"/>
        <v>11.926649704729577</v>
      </c>
      <c r="IY47" s="57">
        <f t="shared" si="162"/>
        <v>11.926647616261041</v>
      </c>
      <c r="IZ47" s="61">
        <f t="shared" si="163"/>
        <v>1.5600000000000007</v>
      </c>
      <c r="JA47" s="261" t="e">
        <f t="shared" si="238"/>
        <v>#N/A</v>
      </c>
      <c r="JB47" s="261">
        <f t="shared" si="239"/>
        <v>6</v>
      </c>
      <c r="JC47" s="261">
        <f t="shared" si="240"/>
        <v>6</v>
      </c>
      <c r="JD47" s="261" t="e">
        <f t="shared" si="241"/>
        <v>#N/A</v>
      </c>
      <c r="JE47" s="261" t="e">
        <f t="shared" si="242"/>
        <v>#N/A</v>
      </c>
      <c r="JF47" s="261" t="e">
        <f t="shared" si="243"/>
        <v>#N/A</v>
      </c>
      <c r="JG47" s="261" t="e">
        <f t="shared" si="244"/>
        <v>#N/A</v>
      </c>
      <c r="JH47" s="261" t="e">
        <f t="shared" si="245"/>
        <v>#N/A</v>
      </c>
      <c r="JI47" s="261" t="e">
        <f t="shared" si="246"/>
        <v>#N/A</v>
      </c>
      <c r="JJ47" s="261" t="e">
        <f t="shared" si="247"/>
        <v>#N/A</v>
      </c>
      <c r="JK47" s="261" t="e">
        <f t="shared" si="248"/>
        <v>#N/A</v>
      </c>
      <c r="JL47" s="261">
        <f t="shared" si="249"/>
        <v>6</v>
      </c>
      <c r="JM47" s="261" t="e">
        <f t="shared" si="250"/>
        <v>#N/A</v>
      </c>
      <c r="JN47" s="261" t="e">
        <f t="shared" si="251"/>
        <v>#N/A</v>
      </c>
      <c r="JO47" s="261" t="e">
        <f t="shared" si="252"/>
        <v>#N/A</v>
      </c>
      <c r="JP47" s="261" t="e">
        <f t="shared" si="253"/>
        <v>#N/A</v>
      </c>
      <c r="JQ47" s="261" t="e">
        <f t="shared" si="254"/>
        <v>#N/A</v>
      </c>
      <c r="JR47" s="261" t="e">
        <f t="shared" si="255"/>
        <v>#N/A</v>
      </c>
      <c r="JS47" s="261" t="e">
        <f t="shared" si="256"/>
        <v>#N/A</v>
      </c>
      <c r="JT47" s="261" t="e">
        <f t="shared" si="257"/>
        <v>#N/A</v>
      </c>
      <c r="JU47" s="261" t="e">
        <f t="shared" si="258"/>
        <v>#N/A</v>
      </c>
      <c r="JV47" s="61">
        <f t="shared" si="165"/>
        <v>1.5600000000000007</v>
      </c>
      <c r="JW47" s="46">
        <f>IF(HI47&lt;=$C$42,1,0)</f>
        <v>0</v>
      </c>
      <c r="JX47" s="46">
        <f>IF(HJ47&lt;=$C$42,1,0)</f>
        <v>0</v>
      </c>
      <c r="JY47" s="46">
        <f>IF(HK47&lt;=$C$42,1,0)</f>
        <v>0</v>
      </c>
      <c r="JZ47" s="46">
        <f>IF(HL47&lt;=$C$42,1,0)</f>
        <v>0</v>
      </c>
      <c r="KA47" s="46">
        <f>IF(HM47&lt;=$C$42,1,0)</f>
        <v>0</v>
      </c>
      <c r="KB47" s="46">
        <f>IF(HN47&lt;=$C$42,1,0)</f>
        <v>0</v>
      </c>
      <c r="KC47" s="46">
        <f>IF(HO47&lt;=$C$42,1,0)</f>
        <v>0</v>
      </c>
      <c r="KD47" s="46">
        <f>IF(HP47&lt;=$C$42,1,0)</f>
        <v>1</v>
      </c>
      <c r="KE47" s="46">
        <f>IF(HQ47&lt;=$C$42,1,0)</f>
        <v>1</v>
      </c>
      <c r="KF47" s="46">
        <f>IF(HR47&lt;=$C$42,1,0)</f>
        <v>1</v>
      </c>
      <c r="KG47" s="46">
        <f>IF(HS47&lt;=$C$42,1,0)</f>
        <v>1</v>
      </c>
      <c r="KH47" s="46">
        <f>IF(HT47&lt;=$C$42,1,0)</f>
        <v>0</v>
      </c>
      <c r="KI47" s="46">
        <f>IF(HU47&lt;=$C$42,1,0)</f>
        <v>0</v>
      </c>
      <c r="KJ47" s="46">
        <f>IF(HV47&lt;=$C$42,1,0)</f>
        <v>0</v>
      </c>
      <c r="KK47" s="46">
        <f>IF(HW47&lt;=$C$42,1,0)</f>
        <v>0</v>
      </c>
      <c r="KL47" s="46">
        <f>IF(HX47&lt;=$C$42,1,0)</f>
        <v>0</v>
      </c>
      <c r="KM47" s="46">
        <f>IF(HY47&lt;=$C$42,1,0)</f>
        <v>0</v>
      </c>
      <c r="KN47" s="46">
        <f>IF(HZ47&lt;=$C$42,1,0)</f>
        <v>0</v>
      </c>
      <c r="KO47" s="46">
        <f>IF(IA47&lt;=$C$42,1,0)</f>
        <v>0</v>
      </c>
      <c r="KP47" s="46">
        <f>IF(IB47&lt;=$C$42,1,0)</f>
        <v>0</v>
      </c>
      <c r="KQ47" s="46">
        <f>IF(IC47&lt;=$C$42,1,0)</f>
        <v>0</v>
      </c>
      <c r="KR47" s="61">
        <f t="shared" si="166"/>
        <v>1.5600000000000007</v>
      </c>
      <c r="KS47" s="1">
        <f>IF(OR(KS46=1,AND(OY47=1,LO47&lt;=$C$43)),1,0)</f>
        <v>0</v>
      </c>
      <c r="KT47" s="1">
        <f>IF(OR(KT46=1,AND(OZ47=1,LP47&lt;=$C$43)),1,0)</f>
        <v>0</v>
      </c>
      <c r="KU47" s="1">
        <f>IF(OR(KU46=1,AND(PA47=1,LQ47&lt;=$C$43)),1,0)</f>
        <v>0</v>
      </c>
      <c r="KV47" s="1">
        <f>IF(OR(KV46=1,AND(PB47=1,LR47&lt;=$C$43)),1,0)</f>
        <v>0</v>
      </c>
      <c r="KW47" s="1">
        <f>IF(OR(KW46=1,AND(PC47=1,LS47&lt;=$C$43)),1,0)</f>
        <v>0</v>
      </c>
      <c r="KX47" s="1">
        <f>IF(OR(KX46=1,AND(PD47=1,LT47&lt;=$C$43)),1,0)</f>
        <v>0</v>
      </c>
      <c r="KY47" s="1">
        <f>IF(OR(KY46=1,AND(PE47=1,LU47&lt;=$C$43)),1,0)</f>
        <v>0</v>
      </c>
      <c r="KZ47" s="1">
        <f>IF(OR(KZ46=1,AND(PF47=1,LV47&lt;=$C$43)),1,0)</f>
        <v>0</v>
      </c>
      <c r="LA47" s="1">
        <f>IF(OR(LA46=1,AND(PG47=1,LW47&lt;=$C$43)),1,0)</f>
        <v>0</v>
      </c>
      <c r="LB47" s="1">
        <f>IF(OR(LB46=1,AND(PH47=1,LX47&lt;=$C$43)),1,0)</f>
        <v>0</v>
      </c>
      <c r="LC47" s="1">
        <f>IF(OR(LC46=1,AND(PI47=1,LY47&lt;=$C$43)),1,0)</f>
        <v>0</v>
      </c>
      <c r="LD47" s="1">
        <f>IF(OR(LD46=1,AND(PJ47=1,LZ47&lt;=$C$43)),1,0)</f>
        <v>0</v>
      </c>
      <c r="LE47" s="1">
        <f>IF(OR(LE46=1,AND(PK47=1,MA47&lt;=$C$43)),1,0)</f>
        <v>0</v>
      </c>
      <c r="LF47" s="1">
        <f>IF(OR(LF46=1,AND(PL47=1,MB47&lt;=$C$43)),1,0)</f>
        <v>0</v>
      </c>
      <c r="LG47" s="1">
        <f>IF(OR(LG46=1,AND(PM47=1,MC47&lt;=$C$43)),1,0)</f>
        <v>0</v>
      </c>
      <c r="LH47" s="1">
        <f>IF(OR(LH46=1,AND(PN47=1,MD47&lt;=$C$43)),1,0)</f>
        <v>0</v>
      </c>
      <c r="LI47" s="1">
        <f>IF(OR(LI46=1,AND(PO47=1,ME47&lt;=$C$43)),1,0)</f>
        <v>0</v>
      </c>
      <c r="LJ47" s="1">
        <f>IF(OR(LJ46=1,AND(PP47=1,MF47&lt;=$C$43)),1,0)</f>
        <v>0</v>
      </c>
      <c r="LK47" s="1">
        <f>IF(OR(LK46=1,AND(PQ47=1,MG47&lt;=$C$43)),1,0)</f>
        <v>0</v>
      </c>
      <c r="LL47" s="1">
        <f>IF(OR(LL46=1,AND(PR47=1,MH47&lt;=$C$43)),1,0)</f>
        <v>0</v>
      </c>
      <c r="LM47" s="1">
        <f>IF(OR(LM46=1,AND(PS47=1,MI47&lt;=$C$43)),1,0)</f>
        <v>0</v>
      </c>
      <c r="LN47" s="61">
        <f t="shared" si="167"/>
        <v>1.5600000000000007</v>
      </c>
      <c r="LO47" s="57">
        <f t="shared" si="168"/>
        <v>11.008519870925655</v>
      </c>
      <c r="LP47" s="57">
        <f t="shared" si="169"/>
        <v>8.1922284052747294</v>
      </c>
      <c r="LQ47" s="57">
        <f t="shared" si="170"/>
        <v>11.663143695798672</v>
      </c>
      <c r="LR47" s="57">
        <f t="shared" si="171"/>
        <v>14.019842987640009</v>
      </c>
      <c r="LS47" s="57">
        <f t="shared" si="172"/>
        <v>13.936974344493308</v>
      </c>
      <c r="LT47" s="57">
        <f t="shared" si="173"/>
        <v>12.540688755720513</v>
      </c>
      <c r="LU47" s="57">
        <f t="shared" si="174"/>
        <v>10.947306003121151</v>
      </c>
      <c r="LV47" s="57">
        <f t="shared" si="175"/>
        <v>9.5989903647356414</v>
      </c>
      <c r="LW47" s="57">
        <f t="shared" si="176"/>
        <v>8.5284403246127205</v>
      </c>
      <c r="LX47" s="57">
        <f t="shared" si="177"/>
        <v>7.6699072347711414</v>
      </c>
      <c r="LY47" s="57">
        <f t="shared" si="178"/>
        <v>6.9681159638953076</v>
      </c>
      <c r="LZ47" s="57">
        <f t="shared" si="179"/>
        <v>8.0894312403550224</v>
      </c>
      <c r="MA47" s="57">
        <f t="shared" si="180"/>
        <v>9.9072401076512673</v>
      </c>
      <c r="MB47" s="57">
        <f t="shared" si="181"/>
        <v>10.839911475322317</v>
      </c>
      <c r="MC47" s="57">
        <f t="shared" si="182"/>
        <v>10.960037391497382</v>
      </c>
      <c r="MD47" s="57">
        <f t="shared" si="183"/>
        <v>10.994080458884058</v>
      </c>
      <c r="ME47" s="57">
        <f t="shared" si="184"/>
        <v>11.008519870925655</v>
      </c>
      <c r="MF47" s="57">
        <f t="shared" si="185"/>
        <v>11.008042322218987</v>
      </c>
      <c r="MG47" s="57">
        <f t="shared" si="186"/>
        <v>11.00809144443852</v>
      </c>
      <c r="MH47" s="57">
        <f t="shared" si="187"/>
        <v>11.008094820642517</v>
      </c>
      <c r="MI47" s="57">
        <f t="shared" si="188"/>
        <v>11.008093044386639</v>
      </c>
      <c r="MJ47" s="61">
        <f t="shared" si="189"/>
        <v>1.5600000000000007</v>
      </c>
      <c r="MK47" s="57" t="e">
        <f t="shared" si="259"/>
        <v>#N/A</v>
      </c>
      <c r="ML47" s="57" t="e">
        <f t="shared" si="260"/>
        <v>#N/A</v>
      </c>
      <c r="MM47" s="57" t="e">
        <f t="shared" si="261"/>
        <v>#N/A</v>
      </c>
      <c r="MN47" s="57" t="e">
        <f t="shared" si="262"/>
        <v>#N/A</v>
      </c>
      <c r="MO47" s="57" t="e">
        <f t="shared" si="263"/>
        <v>#N/A</v>
      </c>
      <c r="MP47" s="57" t="e">
        <f t="shared" si="264"/>
        <v>#N/A</v>
      </c>
      <c r="MQ47" s="57" t="e">
        <f t="shared" si="265"/>
        <v>#N/A</v>
      </c>
      <c r="MR47" s="57" t="e">
        <f t="shared" si="266"/>
        <v>#N/A</v>
      </c>
      <c r="MS47" s="57" t="e">
        <f t="shared" si="267"/>
        <v>#N/A</v>
      </c>
      <c r="MT47" s="57" t="e">
        <f t="shared" si="268"/>
        <v>#N/A</v>
      </c>
      <c r="MU47" s="57" t="e">
        <f t="shared" si="269"/>
        <v>#N/A</v>
      </c>
      <c r="MV47" s="57" t="e">
        <f t="shared" si="270"/>
        <v>#N/A</v>
      </c>
      <c r="MW47" s="57" t="e">
        <f t="shared" si="271"/>
        <v>#N/A</v>
      </c>
      <c r="MX47" s="57" t="e">
        <f t="shared" si="272"/>
        <v>#N/A</v>
      </c>
      <c r="MY47" s="57" t="e">
        <f t="shared" si="273"/>
        <v>#N/A</v>
      </c>
      <c r="MZ47" s="57" t="e">
        <f t="shared" si="274"/>
        <v>#N/A</v>
      </c>
      <c r="NA47" s="57" t="e">
        <f t="shared" si="275"/>
        <v>#N/A</v>
      </c>
      <c r="NB47" s="57" t="e">
        <f t="shared" si="276"/>
        <v>#N/A</v>
      </c>
      <c r="NC47" s="57" t="e">
        <f t="shared" si="277"/>
        <v>#N/A</v>
      </c>
      <c r="ND47" s="57" t="e">
        <f t="shared" si="278"/>
        <v>#N/A</v>
      </c>
      <c r="NE47" s="57" t="e">
        <f t="shared" si="279"/>
        <v>#N/A</v>
      </c>
      <c r="NF47" s="61">
        <f t="shared" si="211"/>
        <v>1.5600000000000007</v>
      </c>
      <c r="NG47" s="261">
        <f>IF(OY46=0,MIN('Drive Train'!$F$35-FQ46*$C$26*'Drive Train'!$F$38,NG46+$C$41)-$C$7,IF(LO46-1&lt;=0,0,IF($C$39=Motors!$C$29,MAX(MAX(NG$8:NG46)*-1,NG46-$C$41),MAX(0,MAX(NG$8:NG46)*-1,NG46-$C$41))))</f>
        <v>11.927149488561666</v>
      </c>
      <c r="NH47" s="261">
        <f>IF(OZ46=0,MIN('Drive Train'!$F$35-FR46*$C$26*'Drive Train'!$F$38,NH46+$C$41)-$C$7,IF(LP46-1&lt;=0,0,IF($C$39=Motors!$C$29,MAX(MAX(NH$8:NH46)*-1,NH46-$C$41),MAX(0,MAX(NH$8:NH46)*-1,NH46-$C$41))))</f>
        <v>8.82</v>
      </c>
      <c r="NI47" s="261">
        <f>IF(PA46=0,MIN('Drive Train'!$F$35-FS46*$C$26*'Drive Train'!$F$38,NI46+$C$41)-$C$7,IF(LQ46-1&lt;=0,0,IF($C$39=Motors!$C$29,MAX(MAX(NI$8:NI46)*-1,NI46-$C$41),MAX(0,MAX(NI$8:NI46)*-1,NI46-$C$41))))</f>
        <v>8.82</v>
      </c>
      <c r="NJ47" s="261">
        <f>IF(PB46=0,MIN('Drive Train'!$F$35-FT46*$C$26*'Drive Train'!$F$38,NJ46+$C$41)-$C$7,IF(LR46-1&lt;=0,0,IF($C$39=Motors!$C$29,MAX(MAX(NJ$8:NJ46)*-1,NJ46-$C$41),MAX(0,MAX(NJ$8:NJ46)*-1,NJ46-$C$41))))</f>
        <v>9.3222916289003024</v>
      </c>
      <c r="NK47" s="261">
        <f>IF(PC46=0,MIN('Drive Train'!$F$35-FU46*$C$26*'Drive Train'!$F$38,NK46+$C$41)-$C$7,IF(LS46-1&lt;=0,0,IF($C$39=Motors!$C$29,MAX(MAX(NK$8:NK46)*-1,NK46-$C$41),MAX(0,MAX(NK$8:NK46)*-1,NK46-$C$41))))</f>
        <v>10.885086497703698</v>
      </c>
      <c r="NL47" s="261">
        <f>IF(PD46=0,MIN('Drive Train'!$F$35-FV46*$C$26*'Drive Train'!$F$38,NL46+$C$41)-$C$7,IF(LT46-1&lt;=0,0,IF($C$39=Motors!$C$29,MAX(MAX(NL$8:NL46)*-1,NL46-$C$41),MAX(0,MAX(NL$8:NL46)*-1,NL46-$C$41))))</f>
        <v>11.691045090278774</v>
      </c>
      <c r="NM47" s="261">
        <f>IF(PE46=0,MIN('Drive Train'!$F$35-FW46*$C$26*'Drive Train'!$F$38,NM46+$C$41)-$C$7,IF(LU46-1&lt;=0,0,IF($C$39=Motors!$C$29,MAX(MAX(NM$8:NM46)*-1,NM46-$C$41),MAX(0,MAX(NM$8:NM46)*-1,NM46-$C$41))))</f>
        <v>11.931365324893889</v>
      </c>
      <c r="NN47" s="261">
        <f>IF(PF46=0,MIN('Drive Train'!$F$35-FX46*$C$26*'Drive Train'!$F$38,NN46+$C$41)-$C$7,IF(LV46-1&lt;=0,0,IF($C$39=Motors!$C$29,MAX(MAX(NN$8:NN46)*-1,NN46-$C$41),MAX(0,MAX(NN$8:NN46)*-1,NN46-$C$41))))</f>
        <v>11.975171362055194</v>
      </c>
      <c r="NO47" s="261">
        <f>IF(PG46=0,MIN('Drive Train'!$F$35-FY46*$C$26*'Drive Train'!$F$38,NO46+$C$41)-$C$7,IF(LW46-1&lt;=0,0,IF($C$39=Motors!$C$29,MAX(MAX(NO$8:NO46)*-1,NO46-$C$41),MAX(0,MAX(NO$8:NO46)*-1,NO46-$C$41))))</f>
        <v>11.982443778045901</v>
      </c>
      <c r="NP47" s="261">
        <f>IF(PH46=0,MIN('Drive Train'!$F$35-FZ46*$C$26*'Drive Train'!$F$38,NP46+$C$41)-$C$7,IF(LX46-1&lt;=0,0,IF($C$39=Motors!$C$29,MAX(MAX(NP$8:NP46)*-1,NP46-$C$41),MAX(0,MAX(NP$8:NP46)*-1,NP46-$C$41))))</f>
        <v>11.983284997490653</v>
      </c>
      <c r="NQ47" s="261">
        <f>IF(PI46=0,MIN('Drive Train'!$F$35-GA46*$C$26*'Drive Train'!$F$38,NQ46+$C$41)-$C$7,IF(LY46-1&lt;=0,0,IF($C$39=Motors!$C$29,MAX(MAX(NQ$8:NQ46)*-1,NQ46-$C$41),MAX(0,MAX(NQ$8:NQ46)*-1,NQ46-$C$41))))</f>
        <v>11.983351853172021</v>
      </c>
      <c r="NR47" s="261">
        <f>IF(PJ46=0,MIN('Drive Train'!$F$35-GB46*$C$26*'Drive Train'!$F$38,NR46+$C$41)-$C$7,IF(LZ46-1&lt;=0,0,IF($C$39=Motors!$C$29,MAX(MAX(NR$8:NR46)*-1,NR46-$C$41),MAX(0,MAX(NR$8:NR46)*-1,NR46-$C$41))))</f>
        <v>11.332742353033732</v>
      </c>
      <c r="NS47" s="261">
        <f>IF(PK46=0,MIN('Drive Train'!$F$35-GC46*$C$26*'Drive Train'!$F$38,NS46+$C$41)-$C$7,IF(MA46-1&lt;=0,0,IF($C$39=Motors!$C$29,MAX(MAX(NS$8:NS46)*-1,NS46-$C$41),MAX(0,MAX(NS$8:NS46)*-1,NS46-$C$41))))</f>
        <v>11.186540444996481</v>
      </c>
      <c r="NT47" s="261">
        <f>IF(PL46=0,MIN('Drive Train'!$F$35-GD46*$C$26*'Drive Train'!$F$38,NT46+$C$41)-$C$7,IF(MB46-1&lt;=0,0,IF($C$39=Motors!$C$29,MAX(MAX(NT$8:NT46)*-1,NT46-$C$41),MAX(0,MAX(NT$8:NT46)*-1,NT46-$C$41))))</f>
        <v>11.732319334631537</v>
      </c>
      <c r="NU47" s="261">
        <f>IF(PM46=0,MIN('Drive Train'!$F$35-GE46*$C$26*'Drive Train'!$F$38,NU46+$C$41)-$C$7,IF(MC46-1&lt;=0,0,IF($C$39=Motors!$C$29,MAX(MAX(NU$8:NU46)*-1,NU46-$C$41),MAX(0,MAX(NU$8:NU46)*-1,NU46-$C$41))))</f>
        <v>11.870428686456076</v>
      </c>
      <c r="NV47" s="261">
        <f>IF(PN46=0,MIN('Drive Train'!$F$35-GF46*$C$26*'Drive Train'!$F$38,NV46+$C$41)-$C$7,IF(MD46-1&lt;=0,0,IF($C$39=Motors!$C$29,MAX(MAX(NV$8:NV46)*-1,NV46-$C$41),MAX(0,MAX(NV$8:NV46)*-1,NV46-$C$41))))</f>
        <v>11.9101962575378</v>
      </c>
      <c r="NW47" s="261">
        <f>IF(PO46=0,MIN('Drive Train'!$F$35-GG46*$C$26*'Drive Train'!$F$38,NW46+$C$41)-$C$7,IF(ME46-1&lt;=0,0,IF($C$39=Motors!$C$29,MAX(MAX(NW$8:NW46)*-1,NW46-$C$41),MAX(0,MAX(NW$8:NW46)*-1,NW46-$C$41))))</f>
        <v>11.927149488561666</v>
      </c>
      <c r="NX47" s="261">
        <f>IF(PP46=0,MIN('Drive Train'!$F$35-GH46*$C$26*'Drive Train'!$F$38,NX46+$C$41)-$C$7,IF(MF46-1&lt;=0,0,IF($C$39=Motors!$C$29,MAX(MAX(NX$8:NX46)*-1,NX46-$C$41),MAX(0,MAX(NX$8:NX46)*-1,NX46-$C$41))))</f>
        <v>11.926587978982392</v>
      </c>
      <c r="NY47" s="261">
        <f>IF(PQ46=0,MIN('Drive Train'!$F$35-GI46*$C$26*'Drive Train'!$F$38,NY46+$C$41)-$C$7,IF(MG46-1&lt;=0,0,IF($C$39=Motors!$C$29,MAX(MAX(NY$8:NY46)*-1,NY46-$C$41),MAX(0,MAX(NY$8:NY46)*-1,NY46-$C$41))))</f>
        <v>11.92664573509056</v>
      </c>
      <c r="NZ47" s="261">
        <f>IF(PR46=0,MIN('Drive Train'!$F$35-GJ46*$C$26*'Drive Train'!$F$38,NZ46+$C$41)-$C$7,IF(MH46-1&lt;=0,0,IF($C$39=Motors!$C$29,MAX(MAX(NZ$8:NZ46)*-1,NZ46-$C$41),MAX(0,MAX(NZ$8:NZ46)*-1,NZ46-$C$41))))</f>
        <v>11.926649704729577</v>
      </c>
      <c r="OA47" s="261">
        <f>IF(PS46=0,MIN('Drive Train'!$F$35-GK46*$C$26*'Drive Train'!$F$38,OA46+$C$41)-$C$7,IF(MI46-1&lt;=0,0,IF($C$39=Motors!$C$29,MAX(MAX(OA$8:OA46)*-1,OA46-$C$41),MAX(0,MAX(OA$8:OA46)*-1,OA46-$C$41))))</f>
        <v>11.926647616261041</v>
      </c>
      <c r="OB47" s="61">
        <f t="shared" si="212"/>
        <v>1.5600000000000007</v>
      </c>
      <c r="OC47" s="261">
        <f>'Drive Train'!$F$35-FQ47*$C$26*'Drive Train'!$F$38</f>
        <v>12.115928339959925</v>
      </c>
      <c r="OD47" s="261">
        <f>'Drive Train'!$F$35-FR47*$C$26*'Drive Train'!$F$38</f>
        <v>9</v>
      </c>
      <c r="OE47" s="261">
        <f>'Drive Train'!$F$35-FS47*$C$26*'Drive Train'!$F$38</f>
        <v>9</v>
      </c>
      <c r="OF47" s="261">
        <f>'Drive Train'!$F$35-FT47*$C$26*'Drive Train'!$F$38</f>
        <v>9.5964943534844149</v>
      </c>
      <c r="OG47" s="261">
        <f>'Drive Train'!$F$35-FU47*$C$26*'Drive Train'!$F$38</f>
        <v>11.141970524395051</v>
      </c>
      <c r="OH47" s="261">
        <f>'Drive Train'!$F$35-FV47*$C$26*'Drive Train'!$F$38</f>
        <v>11.904061254198796</v>
      </c>
      <c r="OI47" s="261">
        <f>'Drive Train'!$F$35-FW47*$C$26*'Drive Train'!$F$38</f>
        <v>12.119583605483301</v>
      </c>
      <c r="OJ47" s="261">
        <f>'Drive Train'!$F$35-FX47*$C$26*'Drive Train'!$F$38</f>
        <v>12.156856298396672</v>
      </c>
      <c r="OK47" s="261">
        <f>'Drive Train'!$F$35-FY47*$C$26*'Drive Train'!$F$38</f>
        <v>12.162678698752513</v>
      </c>
      <c r="OL47" s="261">
        <f>'Drive Train'!$F$35-FZ47*$C$26*'Drive Train'!$F$38</f>
        <v>12.163307067144817</v>
      </c>
      <c r="OM47" s="261">
        <f>'Drive Train'!$F$35-GA47*$C$26*'Drive Train'!$F$38</f>
        <v>12.163353194733784</v>
      </c>
      <c r="ON47" s="261">
        <f>'Drive Train'!$F$35-GB47*$C$26*'Drive Train'!$F$38</f>
        <v>11.535463178973361</v>
      </c>
      <c r="OO47" s="261">
        <f>'Drive Train'!$F$35-GC47*$C$26*'Drive Train'!$F$38</f>
        <v>11.394366959783467</v>
      </c>
      <c r="OP47" s="261">
        <f>'Drive Train'!$F$35-GD47*$C$26*'Drive Train'!$F$38</f>
        <v>11.950475173694304</v>
      </c>
      <c r="OQ47" s="261">
        <f>'Drive Train'!$F$35-GE47*$C$26*'Drive Train'!$F$38</f>
        <v>12.067927929535703</v>
      </c>
      <c r="OR47" s="261">
        <f>'Drive Train'!$F$35-GF47*$C$26*'Drive Train'!$F$38</f>
        <v>12.101596105860949</v>
      </c>
      <c r="OS47" s="261">
        <f>'Drive Train'!$F$35-GG47*$C$26*'Drive Train'!$F$38</f>
        <v>12.115928339959925</v>
      </c>
      <c r="OT47" s="261">
        <f>'Drive Train'!$F$35-GH47*$C$26*'Drive Train'!$F$38</f>
        <v>12.115453840059176</v>
      </c>
      <c r="OU47" s="261">
        <f>'Drive Train'!$F$35-GI47*$C$26*'Drive Train'!$F$38</f>
        <v>12.11550264710146</v>
      </c>
      <c r="OV47" s="261">
        <f>'Drive Train'!$F$35-GJ47*$C$26*'Drive Train'!$F$38</f>
        <v>12.115506001656303</v>
      </c>
      <c r="OW47" s="261">
        <f>'Drive Train'!$F$35-GK47*$C$26*'Drive Train'!$F$38</f>
        <v>12.115504236790061</v>
      </c>
      <c r="OX47" s="61">
        <f t="shared" si="213"/>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8">
        <f t="shared" si="214"/>
        <v>1.5600000000000007</v>
      </c>
      <c r="PU47" s="57">
        <f t="shared" si="215"/>
        <v>13.183864351267639</v>
      </c>
      <c r="PV47" s="57">
        <f t="shared" si="216"/>
        <v>6.6658823775420943</v>
      </c>
      <c r="PW47" s="57">
        <f t="shared" si="217"/>
        <v>9.6908825082081052</v>
      </c>
      <c r="PX47" s="57">
        <f t="shared" si="218"/>
        <v>12.196214214492679</v>
      </c>
      <c r="PY47" s="57">
        <f t="shared" si="219"/>
        <v>13.545270642677487</v>
      </c>
      <c r="PZ47" s="57">
        <f t="shared" si="220"/>
        <v>13.701258661258416</v>
      </c>
      <c r="QA47" s="57">
        <f t="shared" si="221"/>
        <v>13.154174844084507</v>
      </c>
      <c r="QB47" s="57">
        <f t="shared" si="222"/>
        <v>12.042945098100194</v>
      </c>
      <c r="QC47" s="57">
        <f t="shared" si="223"/>
        <v>11.065385120793501</v>
      </c>
      <c r="QD47" s="57">
        <f t="shared" si="224"/>
        <v>10.203427907106997</v>
      </c>
      <c r="QE47" s="57">
        <f t="shared" si="225"/>
        <v>9.4518429105050714</v>
      </c>
      <c r="QF47" s="57">
        <f t="shared" si="226"/>
        <v>7.8163012070676459</v>
      </c>
      <c r="QG47" s="57">
        <f t="shared" si="227"/>
        <v>9.572733918033169</v>
      </c>
      <c r="QH47" s="57">
        <f t="shared" si="228"/>
        <v>11.132023548186126</v>
      </c>
      <c r="QI47" s="57">
        <f t="shared" si="229"/>
        <v>12.120803570124224</v>
      </c>
      <c r="QJ47" s="57">
        <f t="shared" si="230"/>
        <v>12.754611402723313</v>
      </c>
      <c r="QK47" s="57">
        <f t="shared" si="231"/>
        <v>13.183864351267639</v>
      </c>
      <c r="QL47" s="57">
        <f t="shared" si="232"/>
        <v>13.152139592316971</v>
      </c>
      <c r="QM47" s="57">
        <f t="shared" si="233"/>
        <v>13.153232686942145</v>
      </c>
      <c r="QN47" s="57">
        <f t="shared" si="234"/>
        <v>13.153307825052128</v>
      </c>
      <c r="QO47" s="57">
        <f t="shared" si="235"/>
        <v>13.153268293970736</v>
      </c>
      <c r="QP47" s="61">
        <f t="shared" si="236"/>
        <v>1.5600000000000007</v>
      </c>
      <c r="QQ47" s="57">
        <f>MIN(FQ47,$C$16)*$C$17*1000/60/60/$C$25</f>
        <v>5.8750332872803832E-2</v>
      </c>
      <c r="QR47" s="57">
        <f>MIN(FR47,$C$16)*$C$17*1000/60/60/$C$25</f>
        <v>0.70317162838191627</v>
      </c>
      <c r="QS47" s="57">
        <f>MIN(FS47,$C$16)*$C$17*1000/60/60/$C$25</f>
        <v>0.70317162838191627</v>
      </c>
      <c r="QT47" s="57">
        <f>MIN(FT47,$C$16)*$C$17*1000/60/60/$C$25</f>
        <v>0.57980753842301791</v>
      </c>
      <c r="QU47" s="57">
        <f>MIN(FU47,$C$16)*$C$17*1000/60/60/$C$25</f>
        <v>0.2601795985039943</v>
      </c>
      <c r="QV47" s="57">
        <f>MIN(FV47,$C$16)*$C$17*1000/60/60/$C$25</f>
        <v>0.10256766337138781</v>
      </c>
      <c r="QW47" s="57">
        <f>MIN(FW47,$C$16)*$C$17*1000/60/60/$C$25</f>
        <v>5.7994368458027336E-2</v>
      </c>
      <c r="QX47" s="57">
        <f>MIN(FX47,$C$16)*$C$17*1000/60/60/$C$25</f>
        <v>5.0285809584476225E-2</v>
      </c>
      <c r="QY47" s="57">
        <f>MIN(FY47,$C$16)*$C$17*1000/60/60/$C$25</f>
        <v>4.9081648778797303E-2</v>
      </c>
      <c r="QZ47" s="57">
        <f>MIN(FZ47,$C$16)*$C$17*1000/60/60/$C$25</f>
        <v>4.8951692653608832E-2</v>
      </c>
      <c r="RA47" s="57">
        <f>MIN(GA47,$C$16)*$C$17*1000/60/60/$C$25</f>
        <v>4.894215276777153E-2</v>
      </c>
      <c r="RB47" s="57">
        <f>MIN(GB47,$C$16)*$C$17*1000/60/60/$C$25</f>
        <v>0.17879934242277282</v>
      </c>
      <c r="RC47" s="57">
        <f>MIN(GC47,$C$16)*$C$17*1000/60/60/$C$25</f>
        <v>0.20798018307168156</v>
      </c>
      <c r="RD47" s="57">
        <f>MIN(GD47,$C$16)*$C$17*1000/60/60/$C$25</f>
        <v>9.2968560032786723E-2</v>
      </c>
      <c r="RE47" s="57">
        <f>MIN(GE47,$C$16)*$C$17*1000/60/60/$C$25</f>
        <v>6.8677546626039601E-2</v>
      </c>
      <c r="RF47" s="57">
        <f>MIN(GF47,$C$16)*$C$17*1000/60/60/$C$25</f>
        <v>6.171445651684155E-2</v>
      </c>
      <c r="RG47" s="57">
        <f>MIN(GG47,$C$16)*$C$17*1000/60/60/$C$25</f>
        <v>5.8750332872803832E-2</v>
      </c>
      <c r="RH47" s="57">
        <f>MIN(GH47,$C$16)*$C$17*1000/60/60/$C$25</f>
        <v>5.8848466657473654E-2</v>
      </c>
      <c r="RI47" s="57">
        <f>MIN(GI47,$C$16)*$C$17*1000/60/60/$C$25</f>
        <v>5.8838372620003528E-2</v>
      </c>
      <c r="RJ47" s="57">
        <f>MIN(GJ47,$C$16)*$C$17*1000/60/60/$C$25</f>
        <v>5.8837678847123293E-2</v>
      </c>
      <c r="RK47" s="57">
        <f>MIN(GK47,$C$16)*$C$17*1000/60/60/$C$25</f>
        <v>5.8838043848261606E-2</v>
      </c>
      <c r="RL47" s="148">
        <f t="shared" si="237"/>
        <v>1.5600000000000007</v>
      </c>
    </row>
    <row r="48" spans="1:480" x14ac:dyDescent="0.2">
      <c r="C48" s="58" t="s">
        <v>203</v>
      </c>
      <c r="E48" s="18">
        <f>PU6</f>
        <v>2.5600000000000014</v>
      </c>
      <c r="F48" s="18" t="e">
        <f t="shared" ref="F48:O48" si="308">PV6</f>
        <v>#N/A</v>
      </c>
      <c r="G48" s="18" t="e">
        <f t="shared" si="308"/>
        <v>#N/A</v>
      </c>
      <c r="H48" s="18">
        <f t="shared" si="308"/>
        <v>3.6400000000000023</v>
      </c>
      <c r="I48" s="18">
        <f t="shared" si="308"/>
        <v>3.0800000000000018</v>
      </c>
      <c r="J48" s="18">
        <f t="shared" si="308"/>
        <v>2.7200000000000015</v>
      </c>
      <c r="K48" s="18">
        <f t="shared" si="308"/>
        <v>2.5600000000000014</v>
      </c>
      <c r="L48" s="18">
        <f t="shared" si="308"/>
        <v>2.5600000000000014</v>
      </c>
      <c r="M48" s="18">
        <f t="shared" si="308"/>
        <v>2.6400000000000015</v>
      </c>
      <c r="N48" s="18">
        <f t="shared" si="308"/>
        <v>2.7600000000000016</v>
      </c>
      <c r="O48" s="18">
        <f t="shared" si="308"/>
        <v>2.9200000000000017</v>
      </c>
      <c r="R48" s="63">
        <f t="shared" si="113"/>
        <v>1.6000000000000008</v>
      </c>
      <c r="S48" s="2">
        <f>NG48/'Drive Train'!$F$35</f>
        <v>0.96257486612580045</v>
      </c>
      <c r="T48" s="2">
        <f>NH48/'Drive Train'!$F$35</f>
        <v>0.71129032258064517</v>
      </c>
      <c r="U48" s="2">
        <f>NI48/'Drive Train'!$F$35</f>
        <v>0.71129032258064517</v>
      </c>
      <c r="V48" s="2">
        <f>NJ48/'Drive Train'!$F$35</f>
        <v>0.75939470592616254</v>
      </c>
      <c r="W48" s="2">
        <f>NK48/'Drive Train'!$F$35</f>
        <v>0.88402988099960089</v>
      </c>
      <c r="X48" s="2">
        <f>NL48/'Drive Train'!$F$35</f>
        <v>0.94548881082248348</v>
      </c>
      <c r="Y48" s="2">
        <f>NM48/'Drive Train'!$F$35</f>
        <v>0.96286964560349209</v>
      </c>
      <c r="Z48" s="2">
        <f>NN48/'Drive Train'!$F$35</f>
        <v>0.96587550793521548</v>
      </c>
      <c r="AA48" s="2">
        <f>NO48/'Drive Train'!$F$35</f>
        <v>0.96634505635100909</v>
      </c>
      <c r="AB48" s="2">
        <f>NP48/'Drive Train'!$F$35</f>
        <v>0.96639573122135625</v>
      </c>
      <c r="AC48" s="2">
        <f>NQ48/'Drive Train'!$F$35</f>
        <v>0.96639945118820836</v>
      </c>
      <c r="AD48" s="2">
        <f>NR48/'Drive Train'!$F$35</f>
        <v>0.91576315959462584</v>
      </c>
      <c r="AE48" s="2">
        <f>NS48/'Drive Train'!$F$35</f>
        <v>0.90438443224060217</v>
      </c>
      <c r="AF48" s="2">
        <f>NT48/'Drive Train'!$F$35</f>
        <v>0.94923186884631483</v>
      </c>
      <c r="AG48" s="2">
        <f>NU48/'Drive Train'!$F$35</f>
        <v>0.95870386528513729</v>
      </c>
      <c r="AH48" s="2">
        <f>NV48/'Drive Train'!$F$35</f>
        <v>0.96141904079523788</v>
      </c>
      <c r="AI48" s="2">
        <f>NW48/'Drive Train'!$F$35</f>
        <v>0.96257486612580045</v>
      </c>
      <c r="AJ48" s="2">
        <f>NX48/'Drive Train'!$F$35</f>
        <v>0.96253660000477226</v>
      </c>
      <c r="AK48" s="2">
        <f>NY48/'Drive Train'!$F$35</f>
        <v>0.96254053605656931</v>
      </c>
      <c r="AL48" s="2">
        <f>NZ48/'Drive Train'!$F$35</f>
        <v>0.9625408065851857</v>
      </c>
      <c r="AM48" s="2">
        <f>OA48/'Drive Train'!$F$35</f>
        <v>0.96254066425726292</v>
      </c>
      <c r="AN48" s="61">
        <f t="shared" si="114"/>
        <v>1.6000000000000008</v>
      </c>
      <c r="AO48" s="46">
        <f>LO48*12*60/(PI() * 'Drive Train'!$F$15)/S$6*ABS(S48)</f>
        <v>4339.6254334821851</v>
      </c>
      <c r="AP48" s="46">
        <f>LP48*12*60/(PI() * 'Drive Train'!$F$15)/T$6*ABS(T48)</f>
        <v>684.38064648221632</v>
      </c>
      <c r="AQ48" s="46">
        <f>LQ48*12*60/(PI() * 'Drive Train'!$F$15)/U$6*ABS(U48)</f>
        <v>1477.0555412158537</v>
      </c>
      <c r="AR48" s="46">
        <f>LR48*12*60/(PI() * 'Drive Train'!$F$15)/V$6*ABS(V48)</f>
        <v>2526.0266262753485</v>
      </c>
      <c r="AS48" s="46">
        <f>LS48*12*60/(PI() * 'Drive Train'!$F$15)/W$6*ABS(W48)</f>
        <v>3637.8180168578237</v>
      </c>
      <c r="AT48" s="46">
        <f>LT48*12*60/(PI() * 'Drive Train'!$F$15)/X$6*ABS(X48)</f>
        <v>4188.5024157695789</v>
      </c>
      <c r="AU48" s="46">
        <f>LU48*12*60/(PI() * 'Drive Train'!$F$15)/Y$6*ABS(Y48)</f>
        <v>4342.2019769502967</v>
      </c>
      <c r="AV48" s="46">
        <f>LV48*12*60/(PI() * 'Drive Train'!$F$15)/Z$6*ABS(Z48)</f>
        <v>4368.293288698027</v>
      </c>
      <c r="AW48" s="46">
        <f>LW48*12*60/(PI() * 'Drive Train'!$F$15)/AA$6*ABS(AA48)</f>
        <v>4372.2778018857089</v>
      </c>
      <c r="AX48" s="46">
        <f>LX48*12*60/(PI() * 'Drive Train'!$F$15)/AB$6*ABS(AB48)</f>
        <v>4372.6971528846725</v>
      </c>
      <c r="AY48" s="46">
        <f>LY48*12*60/(PI() * 'Drive Train'!$F$15)/AC$6*ABS(AC48)</f>
        <v>4372.7271023505382</v>
      </c>
      <c r="AZ48" s="46">
        <f>LZ48*12*60/(PI() * 'Drive Train'!$F$15)/AD$6*ABS(AD48)</f>
        <v>3068.7810085393735</v>
      </c>
      <c r="BA48" s="46">
        <f>MA48*12*60/(PI() * 'Drive Train'!$F$15)/AE$6*ABS(AE48)</f>
        <v>3711.679840994912</v>
      </c>
      <c r="BB48" s="46">
        <f>MB48*12*60/(PI() * 'Drive Train'!$F$15)/AF$6*ABS(AF48)</f>
        <v>4224.0797851065709</v>
      </c>
      <c r="BC48" s="46">
        <f>MC48*12*60/(PI() * 'Drive Train'!$F$15)/AG$6*ABS(AG48)</f>
        <v>4306.1135905910251</v>
      </c>
      <c r="BD48" s="46">
        <f>MD48*12*60/(PI() * 'Drive Train'!$F$15)/AH$6*ABS(AH48)</f>
        <v>4329.6201611403094</v>
      </c>
      <c r="BE48" s="46">
        <f>ME48*12*60/(PI() * 'Drive Train'!$F$15)/AI$6*ABS(AI48)</f>
        <v>4339.6254334821851</v>
      </c>
      <c r="BF48" s="46">
        <f>MF48*12*60/(PI() * 'Drive Train'!$F$15)/AJ$6*ABS(AJ48)</f>
        <v>4339.2941993753948</v>
      </c>
      <c r="BG48" s="46">
        <f>MG48*12*60/(PI() * 'Drive Train'!$F$15)/AK$6*ABS(AK48)</f>
        <v>4339.3282701424159</v>
      </c>
      <c r="BH48" s="46">
        <f>MH48*12*60/(PI() * 'Drive Train'!$F$15)/AL$6*ABS(AL48)</f>
        <v>4339.3306118585951</v>
      </c>
      <c r="BI48" s="46">
        <f>MI48*12*60/(PI() * 'Drive Train'!$F$15)/AM$6*ABS(AM48)</f>
        <v>4339.3293798573268</v>
      </c>
      <c r="BJ48" s="61">
        <f t="shared" si="280"/>
        <v>1.6000000000000008</v>
      </c>
      <c r="BK48" s="2">
        <f>IF(OR(KS47=1,AND($C$39=Motors!$C$31,OY47=1)),0,IF(NG48=0,-(CG47+$C$15)/($C$14-$C$15)*$C$12,($C$11*S48-AO48)/($C$11*S48)*$C$12*S48))</f>
        <v>0.42090741343857735</v>
      </c>
      <c r="BL48" s="2">
        <f>IF(OR(KT47=1,AND($C$39=Motors!$C$31,OZ47=1)),0,IF(NH48=0,-(CH47+$C$15)/($C$14-$C$15)*$C$12,($C$11*T48-AP48)/($C$11*T48)*$C$12*T48))</f>
        <v>1.4147439584780956</v>
      </c>
      <c r="BM48" s="2">
        <f>IF(OR(KU47=1,AND($C$39=Motors!$C$31,PA47=1)),0,IF(NI48=0,-(CI47+$C$15)/($C$14-$C$15)*$C$12,($C$11*U48-AQ48)/($C$11*U48)*$C$12*U48))</f>
        <v>1.0678917228717169</v>
      </c>
      <c r="BN48" s="2">
        <f>IF(OR(KV47=1,AND($C$39=Motors!$C$31,PB47=1)),0,IF(NJ48=0,-(CJ47+$C$15)/($C$14-$C$15)*$C$12,($C$11*V48-AR48)/($C$11*V48)*$C$12*V48))</f>
        <v>0.72482304797752062</v>
      </c>
      <c r="BO48" s="2">
        <f>IF(OR(KW47=1,AND($C$39=Motors!$C$31,PC47=1)),0,IF(NK48=0,-(CK47+$C$15)/($C$14-$C$15)*$C$12,($C$11*W48-AS48)/($C$11*W48)*$C$12*W48))</f>
        <v>0.53870518261640565</v>
      </c>
      <c r="BP48" s="2">
        <f>IF(OR(KX47=1,AND($C$39=Motors!$C$31,PD47=1)),0,IF(NL48=0,-(CL47+$C$15)/($C$14-$C$15)*$C$12,($C$11*X48-AT48)/($C$11*X48)*$C$12*X48))</f>
        <v>0.44585720154487046</v>
      </c>
      <c r="BQ48" s="2">
        <f>IF(OR(KY47=1,AND($C$39=Motors!$C$31,PE47=1)),0,IF(NM48=0,-(CM47+$C$15)/($C$14-$C$15)*$C$12,($C$11*Y48-AU48)/($C$11*Y48)*$C$12*Y48))</f>
        <v>0.42049040903758539</v>
      </c>
      <c r="BR48" s="2">
        <f>IF(OR(KZ47=1,AND($C$39=Motors!$C$31,PF47=1)),0,IF(NN48=0,-(CN47+$C$15)/($C$14-$C$15)*$C$12,($C$11*Z48-AV48)/($C$11*Z48)*$C$12*Z48))</f>
        <v>0.41631771319747984</v>
      </c>
      <c r="BS48" s="2">
        <f>IF(OR(LA47=1,AND($C$39=Motors!$C$31,PG47=1)),0,IF(NO48=0,-(CO47+$C$15)/($C$14-$C$15)*$C$12,($C$11*AA48-AW48)/($C$11*AA48)*$C$12*AA48))</f>
        <v>0.41570581399490042</v>
      </c>
      <c r="BT48" s="2">
        <f>IF(OR(LB47=1,AND($C$39=Motors!$C$31,PH47=1)),0,IF(NP48=0,-(CP47+$C$15)/($C$14-$C$15)*$C$12,($C$11*AB48-AX48)/($C$11*AB48)*$C$12*AB48))</f>
        <v>0.41564444423183738</v>
      </c>
      <c r="BU48" s="2">
        <f>IF(OR(LC47=1,AND($C$39=Motors!$C$31,PI47=1)),0,IF(NQ48=0,-(CQ47+$C$15)/($C$14-$C$15)*$C$12,($C$11*AC48-AY48)/($C$11*AC48)*$C$12*AC48))</f>
        <v>0.41564030430818122</v>
      </c>
      <c r="BV48" s="2">
        <f>IF(OR(LD47=1,AND($C$39=Motors!$C$31,PJ47=1)),0,IF(NR48=0,-(CR47+$C$15)/($C$14-$C$15)*$C$12,($C$11*AD48-AZ48)/($C$11*AD48)*$C$12*AD48))</f>
        <v>0.86417697158366868</v>
      </c>
      <c r="BW48" s="2">
        <f>IF(OR(LE47=1,AND($C$39=Motors!$C$31,PK47=1)),0,IF(NS48=0,-(CS47+$C$15)/($C$14-$C$15)*$C$12,($C$11*AE48-BA48)/($C$11*AE48)*$C$12*AE48))</f>
        <v>0.55543979463374882</v>
      </c>
      <c r="BX48" s="2">
        <f>IF(OR(LF47=1,AND($C$39=Motors!$C$31,PL47=1)),0,IF(NT48=0,-(CT47+$C$15)/($C$14-$C$15)*$C$12,($C$11*AF48-BB48)/($C$11*AF48)*$C$12*AF48))</f>
        <v>0.43931031536908294</v>
      </c>
      <c r="BY48" s="2">
        <f>IF(OR(LG47=1,AND($C$39=Motors!$C$31,PM47=1)),0,IF(NU48=0,-(CU47+$C$15)/($C$14-$C$15)*$C$12,($C$11*AG48-BC48)/($C$11*AG48)*$C$12*AG48))</f>
        <v>0.42624214115736436</v>
      </c>
      <c r="BZ48" s="2">
        <f>IF(OR(LH47=1,AND($C$39=Motors!$C$31,PN47=1)),0,IF(NV48=0,-(CV47+$C$15)/($C$14-$C$15)*$C$12,($C$11*AH48-BD48)/($C$11*AH48)*$C$12*AH48))</f>
        <v>0.42249990011556482</v>
      </c>
      <c r="CA48" s="2">
        <f>IF(OR(LI47=1,AND($C$39=Motors!$C$31,PO47=1)),0,IF(NW48=0,-(CW47+$C$15)/($C$14-$C$15)*$C$12,($C$11*AI48-BE48)/($C$11*AI48)*$C$12*AI48))</f>
        <v>0.42090741343857735</v>
      </c>
      <c r="CB48" s="2">
        <f>IF(OR(LJ47=1,AND($C$39=Motors!$C$31,PP47=1)),0,IF(NX48=0,-(CX47+$C$15)/($C$14-$C$15)*$C$12,($C$11*AJ48-BF48)/($C$11*AJ48)*$C$12*AJ48))</f>
        <v>0.42096013081425471</v>
      </c>
      <c r="CC48" s="2">
        <f>IF(OR(LK47=1,AND($C$39=Motors!$C$31,PQ47=1)),0,IF(NY48=0,-(CY47+$C$15)/($C$14-$C$15)*$C$12,($C$11*AK48-BG48)/($C$11*AK48)*$C$12*AK48))</f>
        <v>0.42095470828986453</v>
      </c>
      <c r="CD48" s="2">
        <f>IF(OR(LL47=1,AND($C$39=Motors!$C$31,PR47=1)),0,IF(NZ48=0,-(CZ47+$C$15)/($C$14-$C$15)*$C$12,($C$11*AL48-BH48)/($C$11*AL48)*$C$12*AL48))</f>
        <v>0.42095433559470341</v>
      </c>
      <c r="CE48" s="2">
        <f>IF(OR(LM47=1,AND($C$39=Motors!$C$31,PS47=1)),0,IF(OA48=0,-(DA47+$C$15)/($C$14-$C$15)*$C$12,($C$11*AM48-BI48)/($C$11*AM48)*$C$12*AM48))</f>
        <v>0.42095453167350777</v>
      </c>
      <c r="CF48" s="61">
        <f t="shared" si="281"/>
        <v>1.6000000000000008</v>
      </c>
      <c r="CG48" s="57">
        <f>IF(AND(KS47=1,OY47=1),0,ABS(BK48/$C$12*($C$14-$C$15)+$C$15) *'Drive Train'!$AA$48 + CG47*(1-'Drive Train'!$AA$48))</f>
        <v>25.567950428137998</v>
      </c>
      <c r="CH48" s="57">
        <f>IF(AND(KT47=1,OZ47=1),0,ABS(BL48/$C$12*($C$14-$C$15)+$C$15) *'Drive Train'!$AA$48 + CH47*(1-'Drive Train'!$AA$48))</f>
        <v>79.44633130860575</v>
      </c>
      <c r="CI48" s="57">
        <f>IF(AND(KU47=1,PA47=1),0,ABS(BM48/$C$12*($C$14-$C$15)+$C$15) *'Drive Train'!$AA$48 + CI47*(1-'Drive Train'!$AA$48))</f>
        <v>60.64259848904122</v>
      </c>
      <c r="CJ48" s="57">
        <f>IF(AND(KV47=1,PB47=1),0,ABS(BN48/$C$12*($C$14-$C$15)+$C$15) *'Drive Train'!$AA$48 + CJ47*(1-'Drive Train'!$AA$48))</f>
        <v>42.043982020000136</v>
      </c>
      <c r="CK48" s="57">
        <f>IF(AND(KW47=1,PC47=1),0,ABS(BO48/$C$12*($C$14-$C$15)+$C$15) *'Drive Train'!$AA$48 + CK47*(1-'Drive Train'!$AA$48))</f>
        <v>31.954064026305282</v>
      </c>
      <c r="CL48" s="57">
        <f>IF(AND(KX47=1,PD47=1),0,ABS(BP48/$C$12*($C$14-$C$15)+$C$15) *'Drive Train'!$AA$48 + CL47*(1-'Drive Train'!$AA$48))</f>
        <v>26.92054124720913</v>
      </c>
      <c r="CM48" s="57">
        <f>IF(AND(KY47=1,PE47=1),0,ABS(BQ48/$C$12*($C$14-$C$15)+$C$15) *'Drive Train'!$AA$48 + CM47*(1-'Drive Train'!$AA$48))</f>
        <v>25.545343569839602</v>
      </c>
      <c r="CN48" s="57">
        <f>IF(AND(KZ47=1,PF47=1),0,ABS(BR48/$C$12*($C$14-$C$15)+$C$15) *'Drive Train'!$AA$48 + CN47*(1-'Drive Train'!$AA$48))</f>
        <v>25.319131224465835</v>
      </c>
      <c r="CO48" s="57">
        <f>IF(AND(LA47=1,PG47=1),0,ABS(BS48/$C$12*($C$14-$C$15)+$C$15) *'Drive Train'!$AA$48 + CO47*(1-'Drive Train'!$AA$48))</f>
        <v>25.285958628366828</v>
      </c>
      <c r="CP48" s="57">
        <f>IF(AND(LB47=1,PH47=1),0,ABS(BT48/$C$12*($C$14-$C$15)+$C$15) *'Drive Train'!$AA$48 + CP47*(1-'Drive Train'!$AA$48))</f>
        <v>25.282631619025747</v>
      </c>
      <c r="CQ48" s="57">
        <f>IF(AND(LC47=1,PI47=1),0,ABS(BU48/$C$12*($C$14-$C$15)+$C$15) *'Drive Train'!$AA$48 + CQ47*(1-'Drive Train'!$AA$48))</f>
        <v>25.282407183342965</v>
      </c>
      <c r="CR48" s="57">
        <f>IF(AND(LD47=1,PJ47=1),0,ABS(BV48/$C$12*($C$14-$C$15)+$C$15) *'Drive Train'!$AA$48 + CR47*(1-'Drive Train'!$AA$48))</f>
        <v>49.598709012798643</v>
      </c>
      <c r="CS48" s="57">
        <f>IF(AND(LE47=1,PK47=1),0,ABS(BW48/$C$12*($C$14-$C$15)+$C$15) *'Drive Train'!$AA$48 + CS47*(1-'Drive Train'!$AA$48))</f>
        <v>32.861289469621425</v>
      </c>
      <c r="CT48" s="57">
        <f>IF(AND(LF47=1,PL47=1),0,ABS(BX48/$C$12*($C$14-$C$15)+$C$15) *'Drive Train'!$AA$48 + CT47*(1-'Drive Train'!$AA$48))</f>
        <v>26.565618067214654</v>
      </c>
      <c r="CU48" s="57">
        <f>IF(AND(LG47=1,PM47=1),0,ABS(BY48/$C$12*($C$14-$C$15)+$C$15) *'Drive Train'!$AA$48 + CU47*(1-'Drive Train'!$AA$48))</f>
        <v>25.857159446825239</v>
      </c>
      <c r="CV48" s="57">
        <f>IF(AND(LH47=1,PN47=1),0,ABS(BZ48/$C$12*($C$14-$C$15)+$C$15) *'Drive Train'!$AA$48 + CV47*(1-'Drive Train'!$AA$48))</f>
        <v>25.6542831396468</v>
      </c>
      <c r="CW48" s="57">
        <f>IF(AND(LI47=1,PO47=1),0,ABS(CA48/$C$12*($C$14-$C$15)+$C$15) *'Drive Train'!$AA$48 + CW47*(1-'Drive Train'!$AA$48))</f>
        <v>25.567950428137998</v>
      </c>
      <c r="CX48" s="57">
        <f>IF(AND(LJ47=1,PP47=1),0,ABS(CB48/$C$12*($C$14-$C$15)+$C$15) *'Drive Train'!$AA$48 + CX47*(1-'Drive Train'!$AA$48))</f>
        <v>25.570808369778341</v>
      </c>
      <c r="CY48" s="57">
        <f>IF(AND(LK47=1,PQ47=1),0,ABS(CC48/$C$12*($C$14-$C$15)+$C$15) *'Drive Train'!$AA$48 + CY47*(1-'Drive Train'!$AA$48))</f>
        <v>25.570514401081091</v>
      </c>
      <c r="CZ48" s="57">
        <f>IF(AND(LL47=1,PR47=1),0,ABS(CD48/$C$12*($C$14-$C$15)+$C$15) *'Drive Train'!$AA$48 + CZ47*(1-'Drive Train'!$AA$48))</f>
        <v>25.570494196338224</v>
      </c>
      <c r="DA48" s="57">
        <f>IF(AND(LM47=1,PS47=1),0,ABS(CE48/$C$12*($C$14-$C$15)+$C$15) *'Drive Train'!$AA$48 + DA47*(1-'Drive Train'!$AA$48))</f>
        <v>25.570504826263797</v>
      </c>
      <c r="DB48" s="61">
        <f t="shared" si="115"/>
        <v>1.6000000000000008</v>
      </c>
      <c r="DC48" s="57">
        <f t="shared" si="282"/>
        <v>25.567950428137998</v>
      </c>
      <c r="DD48" s="57">
        <f t="shared" si="283"/>
        <v>50</v>
      </c>
      <c r="DE48" s="57">
        <f t="shared" si="284"/>
        <v>50</v>
      </c>
      <c r="DF48" s="57">
        <f t="shared" si="285"/>
        <v>42.043982020000136</v>
      </c>
      <c r="DG48" s="57">
        <f t="shared" si="286"/>
        <v>31.954064026305282</v>
      </c>
      <c r="DH48" s="57">
        <f t="shared" si="287"/>
        <v>26.92054124720913</v>
      </c>
      <c r="DI48" s="57">
        <f t="shared" si="288"/>
        <v>25.545343569839602</v>
      </c>
      <c r="DJ48" s="57">
        <f t="shared" si="289"/>
        <v>25.319131224465835</v>
      </c>
      <c r="DK48" s="57">
        <f t="shared" si="290"/>
        <v>25.285958628366828</v>
      </c>
      <c r="DL48" s="57">
        <f t="shared" si="291"/>
        <v>25.282631619025747</v>
      </c>
      <c r="DM48" s="57">
        <f t="shared" si="292"/>
        <v>25.282407183342965</v>
      </c>
      <c r="DN48" s="57">
        <f t="shared" si="293"/>
        <v>25</v>
      </c>
      <c r="DO48" s="57">
        <f t="shared" si="294"/>
        <v>30</v>
      </c>
      <c r="DP48" s="57">
        <f t="shared" si="295"/>
        <v>26.565618067214654</v>
      </c>
      <c r="DQ48" s="57">
        <f t="shared" si="296"/>
        <v>25.857159446825239</v>
      </c>
      <c r="DR48" s="57">
        <f t="shared" si="297"/>
        <v>25.6542831396468</v>
      </c>
      <c r="DS48" s="57">
        <f t="shared" si="298"/>
        <v>25.567950428137998</v>
      </c>
      <c r="DT48" s="57">
        <f t="shared" si="299"/>
        <v>25.570808369778341</v>
      </c>
      <c r="DU48" s="57">
        <f t="shared" si="300"/>
        <v>25.570514401081091</v>
      </c>
      <c r="DV48" s="57">
        <f t="shared" si="301"/>
        <v>25.570494196338224</v>
      </c>
      <c r="DW48" s="57">
        <f t="shared" si="302"/>
        <v>25.570504826263797</v>
      </c>
      <c r="DX48" s="61">
        <f t="shared" si="116"/>
        <v>1.6000000000000008</v>
      </c>
      <c r="DY48" s="2">
        <f>IF(OY48=0,($C$23/0.4536*IF(ISNA(MK47),'Drive Train'!$F$16,'Drive Train'!$F$17)*4.448*$C$24/$C$26*$C$25*S$6)*SIGN(BK48),BK48)</f>
        <v>0.89350858180984372</v>
      </c>
      <c r="DZ48" s="2">
        <f>IF(OZ48=0,($C$23/0.4536*IF(ISNA(ML47),'Drive Train'!$F$16,'Drive Train'!$F$17)*4.448*$C$24/$C$26*$C$25*T$6)*SIGN(BL48),BL48)</f>
        <v>3.1911020778922987</v>
      </c>
      <c r="EA48" s="2">
        <f>IF(PA48=0,($C$23/0.4536*IF(ISNA(MM47),'Drive Train'!$F$16,'Drive Train'!$F$17)*4.448*$C$24/$C$26*$C$25*U$6)*SIGN(BM48),BM48)</f>
        <v>2.1014574659290748</v>
      </c>
      <c r="EB48" s="2">
        <f>IF(PB48=0,($C$23/0.4536*IF(ISNA(MN47),'Drive Train'!$F$16,'Drive Train'!$F$17)*4.448*$C$24/$C$26*$C$25*V$6)*SIGN(BN48),BN48)</f>
        <v>1.5665410200562195</v>
      </c>
      <c r="EC48" s="2">
        <f>IF(PC48=0,($C$23/0.4536*IF(ISNA(MO47),'Drive Train'!$F$16,'Drive Train'!$F$17)*4.448*$C$24/$C$26*$C$25*W$6)*SIGN(BO48),BO48)</f>
        <v>1.248692117436117</v>
      </c>
      <c r="ED48" s="2">
        <f>IF(PD48=0,($C$23/0.4536*IF(ISNA(MP47),'Drive Train'!$F$16,'Drive Train'!$F$17)*4.448*$C$24/$C$26*$C$25*X$6)*SIGN(BP48),BP48)</f>
        <v>1.0380693506396637</v>
      </c>
      <c r="EE48" s="2">
        <f>IF(PE48=0,($C$23/0.4536*IF(ISNA(MQ47),'Drive Train'!$F$16,'Drive Train'!$F$17)*4.448*$C$24/$C$26*$C$25*Y$6)*SIGN(BQ48),BQ48)</f>
        <v>0.88824490827929981</v>
      </c>
      <c r="EF48" s="2">
        <f>IF(PF48=0,($C$23/0.4536*IF(ISNA(MR47),'Drive Train'!$F$16,'Drive Train'!$F$17)*4.448*$C$24/$C$26*$C$25*Z$6)*SIGN(BR48),BR48)</f>
        <v>0.77621401894677544</v>
      </c>
      <c r="EG48" s="2">
        <f>IF(PG48=0,($C$23/0.4536*IF(ISNA(MS47),'Drive Train'!$F$16,'Drive Train'!$F$17)*4.448*$C$24/$C$26*$C$25*AA$6)*SIGN(BS48),BS48)</f>
        <v>0.68927804882473664</v>
      </c>
      <c r="EH48" s="2">
        <f>IF(PH48=0,($C$23/0.4536*IF(ISNA(MT47),'Drive Train'!$F$16,'Drive Train'!$F$17)*4.448*$C$24/$C$26*$C$25*AB$6)*SIGN(BT48),BT48)</f>
        <v>0.61985436045389986</v>
      </c>
      <c r="EI48" s="2">
        <f>IF(PI48=0,($C$23/0.4536*IF(ISNA(MU47),'Drive Train'!$F$16,'Drive Train'!$F$17)*4.448*$C$24/$C$26*$C$25*AC$6)*SIGN(BU48),BU48)</f>
        <v>0.56313566080452337</v>
      </c>
      <c r="EJ48" s="2">
        <f>IF(PJ48=0,($C$23/0.4536*IF(ISNA(MV47),'Drive Train'!$F$16,'Drive Train'!$F$17)*4.448*$C$24/$C$26*$C$25*AD$6)*SIGN(BV48),BV48)</f>
        <v>0.89350858180984372</v>
      </c>
      <c r="EK48" s="2">
        <f>IF(PK48=0,($C$23/0.4536*IF(ISNA(MW47),'Drive Train'!$F$16,'Drive Train'!$F$17)*4.448*$C$24/$C$26*$C$25*AE$6)*SIGN(BW48),BW48)</f>
        <v>0.89350858180984372</v>
      </c>
      <c r="EL48" s="2">
        <f>IF(PL48=0,($C$23/0.4536*IF(ISNA(MX47),'Drive Train'!$F$16,'Drive Train'!$F$17)*4.448*$C$24/$C$26*$C$25*AF$6)*SIGN(BX48),BX48)</f>
        <v>0.89350858180984372</v>
      </c>
      <c r="EM48" s="2">
        <f>IF(PM48=0,($C$23/0.4536*IF(ISNA(MY47),'Drive Train'!$F$16,'Drive Train'!$F$17)*4.448*$C$24/$C$26*$C$25*AG$6)*SIGN(BY48),BY48)</f>
        <v>0.89350858180984372</v>
      </c>
      <c r="EN48" s="2">
        <f>IF(PN48=0,($C$23/0.4536*IF(ISNA(MZ47),'Drive Train'!$F$16,'Drive Train'!$F$17)*4.448*$C$24/$C$26*$C$25*AH$6)*SIGN(BZ48),BZ48)</f>
        <v>0.89350858180984372</v>
      </c>
      <c r="EO48" s="2">
        <f>IF(PO48=0,($C$23/0.4536*IF(ISNA(NA47),'Drive Train'!$F$16,'Drive Train'!$F$17)*4.448*$C$24/$C$26*$C$25*AI$6)*SIGN(CA48),CA48)</f>
        <v>0.89350858180984372</v>
      </c>
      <c r="EP48" s="2">
        <f>IF(PP48=0,($C$23/0.4536*IF(ISNA(NB47),'Drive Train'!$F$16,'Drive Train'!$F$17)*4.448*$C$24/$C$26*$C$25*AJ$6)*SIGN(CB48),CB48)</f>
        <v>0.89350858180984372</v>
      </c>
      <c r="EQ48" s="2">
        <f>IF(PQ48=0,($C$23/0.4536*IF(ISNA(NC47),'Drive Train'!$F$16,'Drive Train'!$F$17)*4.448*$C$24/$C$26*$C$25*AK$6)*SIGN(CC48),CC48)</f>
        <v>0.89350858180984372</v>
      </c>
      <c r="ER48" s="2">
        <f>IF(PR48=0,($C$23/0.4536*IF(ISNA(ND47),'Drive Train'!$F$16,'Drive Train'!$F$17)*4.448*$C$24/$C$26*$C$25*AL$6)*SIGN(CD48),CD48)</f>
        <v>0.89350858180984372</v>
      </c>
      <c r="ES48" s="2">
        <f>IF(PS48=0,($C$23/0.4536*IF(ISNA(NE47),'Drive Train'!$F$16,'Drive Train'!$F$17)*4.448*$C$24/$C$26*$C$25*AM$6)*SIGN(CE48),CE48)</f>
        <v>0.89350858180984372</v>
      </c>
      <c r="ET48" s="61">
        <f t="shared" si="303"/>
        <v>1.6000000000000008</v>
      </c>
      <c r="EU48" s="260">
        <f>MAX(MIN(IF(AND(OY47=1,NG48&lt;0),-1,1)*(DC48-$C$15)/($C$14-$C$15)*$C$12-$C$33*LO48/AO$6 -  OY47*$C$33,DY47),MAX(EU$8:EU47)*-1)</f>
        <v>6.7748025503620024E-3</v>
      </c>
      <c r="EV48" s="260">
        <f>MAX(MIN(IF(AND(OZ47=1,NH48&lt;0),-1,1)*(DD48-$C$15)/($C$14-$C$15)*$C$12-$C$33*LP48/AP$6 -  OZ47*$C$33,DZ47),MAX(EV$8:EV47)*-1)</f>
        <v>0.78319538494100227</v>
      </c>
      <c r="EW48" s="260">
        <f>MAX(MIN(IF(AND(PA47=1,NI48&lt;0),-1,1)*(DE48-$C$15)/($C$14-$C$15)*$C$12-$C$33*LQ48/AQ$6 -  PA47*$C$33,EA47),MAX(EW$8:EW47)*-1)</f>
        <v>0.68082604435139893</v>
      </c>
      <c r="EX48" s="260">
        <f>MAX(MIN(IF(AND(PB47=1,NJ48&lt;0),-1,1)*(DF48-$C$15)/($C$14-$C$15)*$C$12-$C$33*LR48/AR$6 -  PB47*$C$33,EB47),MAX(EX$8:EX47)*-1)</f>
        <v>0.41926617207483097</v>
      </c>
      <c r="EY48" s="260">
        <f>MAX(MIN(IF(AND(PC47=1,NK48&lt;0),-1,1)*(DG48-$C$15)/($C$14-$C$15)*$C$12-$C$33*LS48/AS$6 -  PC47*$C$33,EC47),MAX(EY$8:EY47)*-1)</f>
        <v>0.16070176459426655</v>
      </c>
      <c r="EZ48" s="260">
        <f>MAX(MIN(IF(AND(PD47=1,NL48&lt;0),-1,1)*(DH48-$C$15)/($C$14-$C$15)*$C$12-$C$33*LT48/AT$6 -  PD47*$C$33,ED47),MAX(EZ$8:EZ47)*-1)</f>
        <v>3.8923106554520692E-2</v>
      </c>
      <c r="FA48" s="260">
        <f>MAX(MIN(IF(AND(PE47=1,NM48&lt;0),-1,1)*(DI48-$C$15)/($C$14-$C$15)*$C$12-$C$33*LU48/AU$6 -  PE47*$C$33,EE47),MAX(FA$8:FA47)*-1)</f>
        <v>6.2387779827609569E-3</v>
      </c>
      <c r="FB48" s="260">
        <f>MAX(MIN(IF(AND(PF47=1,NN48&lt;0),-1,1)*(DJ48-$C$15)/($C$14-$C$15)*$C$12-$C$33*LV48/AV$6 -  PF47*$C$33,EF47),MAX(FB$8:FB47)*-1)</f>
        <v>8.7385978962495336E-4</v>
      </c>
      <c r="FC48" s="260">
        <f>MAX(MIN(IF(AND(PG47=1,NO48&lt;0),-1,1)*(DK48-$C$15)/($C$14-$C$15)*$C$12-$C$33*LW48/AW$6 -  PG47*$C$33,EG47),MAX(FC$8:FC47)*-1)</f>
        <v>8.5064784464239374E-5</v>
      </c>
      <c r="FD48" s="260">
        <f>MAX(MIN(IF(AND(PH47=1,NP48&lt;0),-1,1)*(DL48-$C$15)/($C$14-$C$15)*$C$12-$C$33*LX48/AX$6 -  PH47*$C$33,EH47),MAX(FD$8:FD47)*-1)</f>
        <v>5.6282664649964786E-6</v>
      </c>
      <c r="FE48" s="260">
        <f>MAX(MIN(IF(AND(PI47=1,NQ48&lt;0),-1,1)*(DM48-$C$15)/($C$14-$C$15)*$C$12-$C$33*LY48/AY$6 -  PI47*$C$33,EI47),MAX(FE$8:FE47)*-1)</f>
        <v>2.414823153662482E-7</v>
      </c>
      <c r="FF48" s="260">
        <f>MAX(MIN(IF(AND(PJ47=1,NR48&lt;0),-1,1)*(DN48-$C$15)/($C$14-$C$15)*$C$12-$C$33*LZ48/AZ$6 -  PJ47*$C$33,EJ47),MAX(FF$8:FF47)*-1)</f>
        <v>0.10260565743325034</v>
      </c>
      <c r="FG48" s="260">
        <f>MAX(MIN(IF(AND(PK47=1,NS48&lt;0),-1,1)*(DO48-$C$15)/($C$14-$C$15)*$C$12-$C$33*MA48/BA$6 -  PK47*$C$33,EK47),MAX(FG$8:FG47)*-1)</f>
        <v>0.12566259040852068</v>
      </c>
      <c r="FH48" s="260">
        <f>MAX(MIN(IF(AND(PL47=1,NT48&lt;0),-1,1)*(DP48-$C$15)/($C$14-$C$15)*$C$12-$C$33*MB48/BB$6 -  PL47*$C$33,EL47),MAX(FH$8:FH47)*-1)</f>
        <v>3.053797240785816E-2</v>
      </c>
      <c r="FI48" s="260">
        <f>MAX(MIN(IF(AND(PM47=1,NU48&lt;0),-1,1)*(DQ48-$C$15)/($C$14-$C$15)*$C$12-$C$33*MC48/BC$6 -  PM47*$C$33,EM47),MAX(FI$8:FI47)*-1)</f>
        <v>1.36483335073731E-2</v>
      </c>
      <c r="FJ48" s="260">
        <f>MAX(MIN(IF(AND(PN47=1,NV48&lt;0),-1,1)*(DR48-$C$15)/($C$14-$C$15)*$C$12-$C$33*MD48/BD$6 -  PN47*$C$33,EN47),MAX(FJ$8:FJ47)*-1)</f>
        <v>8.8253718197966458E-3</v>
      </c>
      <c r="FK48" s="260">
        <f>MAX(MIN(IF(AND(PO47=1,NW48&lt;0),-1,1)*(DS48-$C$15)/($C$14-$C$15)*$C$12-$C$33*ME48/BE$6 -  PO47*$C$33,EO47),MAX(FK$8:FK47)*-1)</f>
        <v>6.7748025503620024E-3</v>
      </c>
      <c r="FL48" s="260">
        <f>MAX(MIN(IF(AND(PP47=1,NX48&lt;0),-1,1)*(DT48-$C$15)/($C$14-$C$15)*$C$12-$C$33*MF48/BF$6 -  PP47*$C$33,EP47),MAX(FL$8:FL47)*-1)</f>
        <v>6.8426669702413845E-3</v>
      </c>
      <c r="FM48" s="260">
        <f>MAX(MIN(IF(AND(PQ47=1,NY48&lt;0),-1,1)*(DU48-$C$15)/($C$14-$C$15)*$C$12-$C$33*MG48/BG$6 -  PQ47*$C$33,EQ47),MAX(FM$8:FM47)*-1)</f>
        <v>6.8356863621510944E-3</v>
      </c>
      <c r="FN48" s="260">
        <f>MAX(MIN(IF(AND(PR47=1,NZ48&lt;0),-1,1)*(DV48-$C$15)/($C$14-$C$15)*$C$12-$C$33*MH48/BH$6 -  PR47*$C$33,ER47),MAX(FN$8:FN47)*-1)</f>
        <v>6.8352065789016869E-3</v>
      </c>
      <c r="FO48" s="260">
        <f>MAX(MIN(IF(AND(PS47=1,OA48&lt;0),-1,1)*(DW48-$C$15)/($C$14-$C$15)*$C$12-$C$33*MI48/BI$6 -  PS47*$C$33,ES47),MAX(FO$8:FO47)*-1)</f>
        <v>6.8354589978567581E-3</v>
      </c>
      <c r="FP48" s="61">
        <f t="shared" si="117"/>
        <v>1.6000000000000008</v>
      </c>
      <c r="FQ48" s="261">
        <f>IF(AND(KS48=1,OY48=1),0,MIN((ABS(($C$14-$C$15)*EU48/$C$12/$C$25)+$C$15)/$C$25,DC48))</f>
        <v>4.068454839234616</v>
      </c>
      <c r="FR48" s="261">
        <f>IF(AND(KT48=1,OZ48=1),0,MIN((ABS(($C$14-$C$15)*EV48/$C$12/$C$25)+$C$15)/$C$25,DD48))</f>
        <v>50</v>
      </c>
      <c r="FS48" s="261">
        <f>IF(AND(KU48=1,PA48=1),0,MIN((ABS(($C$14-$C$15)*EW48/$C$12/$C$25)+$C$15)/$C$25,DE48))</f>
        <v>50</v>
      </c>
      <c r="FT48" s="261">
        <f>IF(AND(KV48=1,PB48=1),0,MIN((ABS(($C$14-$C$15)*EX48/$C$12/$C$25)+$C$15)/$C$25,DF48))</f>
        <v>39.893119111794945</v>
      </c>
      <c r="FU48" s="261">
        <f>IF(AND(KW48=1,PC48=1),0,MIN((ABS(($C$14-$C$15)*EY48/$C$12/$C$25)+$C$15)/$C$25,DG48))</f>
        <v>17.436932691450391</v>
      </c>
      <c r="FV48" s="261">
        <f>IF(AND(KX48=1,PD48=1),0,MIN((ABS(($C$14-$C$15)*EZ48/$C$12/$C$25)+$C$15)/$C$25,DH48))</f>
        <v>6.8605185840080036</v>
      </c>
      <c r="FW48" s="261">
        <f>IF(AND(KY48=1,PE48=1),0,MIN((ABS(($C$14-$C$15)*FA48/$C$12/$C$25)+$C$15)/$C$25,DI48))</f>
        <v>4.0219013799506325</v>
      </c>
      <c r="FX48" s="261">
        <f>IF(AND(KZ48=1,PF48=1),0,MIN((ABS(($C$14-$C$15)*FB48/$C$12/$C$25)+$C$15)/$C$25,DJ48))</f>
        <v>3.5559609813904949</v>
      </c>
      <c r="FY48" s="261">
        <f>IF(AND(LA48=1,PG48=1),0,MIN((ABS(($C$14-$C$15)*FC48/$C$12/$C$25)+$C$15)/$C$25,DK48))</f>
        <v>3.4874545390076346</v>
      </c>
      <c r="FZ48" s="261">
        <f>IF(AND(LB48=1,PH48=1),0,MIN((ABS(($C$14-$C$15)*FD48/$C$12/$C$25)+$C$15)/$C$25,DL48))</f>
        <v>3.4805555180860948</v>
      </c>
      <c r="GA48" s="261">
        <f>IF(AND(LC48=1,PI48=1),0,MIN((ABS(($C$14-$C$15)*FE48/$C$12/$C$25)+$C$15)/$C$25,DM48))</f>
        <v>3.4800876786404071</v>
      </c>
      <c r="GB48" s="261">
        <f>IF(AND(LD48=1,PJ48=1),0,MIN((ABS(($C$14-$C$15)*FF48/$C$12/$C$25)+$C$15)/$C$25,DN48))</f>
        <v>12.391315526210203</v>
      </c>
      <c r="GC48" s="261">
        <f>IF(AND(LE48=1,PK48=1),0,MIN((ABS(($C$14-$C$15)*FG48/$C$12/$C$25)+$C$15)/$C$25,DO48))</f>
        <v>14.393798351356894</v>
      </c>
      <c r="GD48" s="261">
        <f>IF(AND(LF48=1,PL48=1),0,MIN((ABS(($C$14-$C$15)*FH48/$C$12/$C$25)+$C$15)/$C$25,DP48))</f>
        <v>6.1322739760520371</v>
      </c>
      <c r="GE48" s="261">
        <f>IF(AND(LG48=1,PM48=1),0,MIN((ABS(($C$14-$C$15)*FI48/$C$12/$C$25)+$C$15)/$C$25,DQ48))</f>
        <v>4.6654174840187901</v>
      </c>
      <c r="GF48" s="261">
        <f>IF(AND(LH48=1,PN48=1),0,MIN((ABS(($C$14-$C$15)*FJ48/$C$12/$C$25)+$C$15)/$C$25,DR48))</f>
        <v>4.2465457305175374</v>
      </c>
      <c r="GG48" s="261">
        <f>IF(AND(LI48=1,PO48=1),0,MIN((ABS(($C$14-$C$15)*FK48/$C$12/$C$25)+$C$15)/$C$25,DS48))</f>
        <v>4.068454839234616</v>
      </c>
      <c r="GH48" s="261">
        <f>IF(AND(LJ48=1,PP48=1),0,MIN((ABS(($C$14-$C$15)*FL48/$C$12/$C$25)+$C$15)/$C$25,DT48))</f>
        <v>4.0743488293586605</v>
      </c>
      <c r="GI48" s="261">
        <f>IF(AND(LK48=1,PQ48=1),0,MIN((ABS(($C$14-$C$15)*FM48/$C$12/$C$25)+$C$15)/$C$25,DU48))</f>
        <v>4.0737425671196688</v>
      </c>
      <c r="GJ48" s="261">
        <f>IF(AND(LL48=1,PR48=1),0,MIN((ABS(($C$14-$C$15)*FN48/$C$12/$C$25)+$C$15)/$C$25,DV48))</f>
        <v>4.0737008981900775</v>
      </c>
      <c r="GK48" s="261">
        <f>IF(AND(LM48=1,PS48=1),0,MIN((ABS(($C$14-$C$15)*FO48/$C$12/$C$25)+$C$15)/$C$25,DW48))</f>
        <v>4.0737228206471023</v>
      </c>
      <c r="GL48" s="61">
        <f t="shared" si="118"/>
        <v>1.6000000000000008</v>
      </c>
      <c r="GM48" s="57">
        <f>IF(AND(KS47=1,OY47=1),0,EU48*$C$26/S$6/$C$24/$C$23*3.39*$C$25)</f>
        <v>0.15733366375290345</v>
      </c>
      <c r="GN48" s="57">
        <f>IF(AND(KT47=1,OZ47=1),0,EV48*$C$26/T$6/$C$24/$C$23*3.39*$C$25)</f>
        <v>5.0927594657874975</v>
      </c>
      <c r="GO48" s="57">
        <f>IF(AND(KU47=1,PA47=1),0,EW48*$C$26/U$6/$C$24/$C$23*3.39*$C$25)</f>
        <v>6.7226313813758889</v>
      </c>
      <c r="GP48" s="57">
        <f>IF(AND(KV47=1,PB47=1),0,EX48*$C$26/V$6/$C$24/$C$23*3.39*$C$25)</f>
        <v>5.5535641607664159</v>
      </c>
      <c r="GQ48" s="57">
        <f>IF(AND(KW47=1,PC47=1),0,EY48*$C$26/W$6/$C$24/$C$23*3.39*$C$25)</f>
        <v>2.6704780777249524</v>
      </c>
      <c r="GR48" s="57">
        <f>IF(AND(KX47=1,PD47=1),0,EZ48*$C$26/X$6/$C$24/$C$23*3.39*$C$25)</f>
        <v>0.77804527272121993</v>
      </c>
      <c r="GS48" s="57">
        <f>IF(AND(KY47=1,PE47=1),0,FA48*$C$26/Y$6/$C$24/$C$23*3.39*$C$25)</f>
        <v>0.14574395341253205</v>
      </c>
      <c r="GT48" s="57">
        <f>IF(AND(KZ47=1,PF47=1),0,FB48*$C$26/Z$6/$C$24/$C$23*3.39*$C$25)</f>
        <v>2.3360601203632734E-2</v>
      </c>
      <c r="GU48" s="57">
        <f>IF(AND(LA47=1,PG47=1),0,FC48*$C$26/AA$6/$C$24/$C$23*3.39*$C$25)</f>
        <v>2.560820275827953E-3</v>
      </c>
      <c r="GV48" s="57">
        <f>IF(AND(LB47=1,PH47=1),0,FD48*$C$26/AB$6/$C$24/$C$23*3.39*$C$25)</f>
        <v>1.8841207459676445E-4</v>
      </c>
      <c r="GW48" s="57">
        <f>IF(AND(LC47=1,PI47=1),0,FE48*$C$26/AC$6/$C$24/$C$23*3.39*$C$25)</f>
        <v>8.8980746089749228E-6</v>
      </c>
      <c r="GX48" s="57">
        <f>IF(AND(LD47=1,PJ47=1),0,FF48*$C$26/AD$6/$C$24/$C$23*3.39*$C$25)</f>
        <v>2.3828478964137503</v>
      </c>
      <c r="GY48" s="57">
        <f>IF(AND(LE47=1,PK47=1),0,FG48*$C$26/AE$6/$C$24/$C$23*3.39*$C$25)</f>
        <v>2.9183073010144907</v>
      </c>
      <c r="GZ48" s="57">
        <f>IF(AND(LF47=1,PL47=1),0,FH48*$C$26/AF$6/$C$24/$C$23*3.39*$C$25)</f>
        <v>0.70919426017171083</v>
      </c>
      <c r="HA48" s="57">
        <f>IF(AND(LG47=1,PM47=1),0,FI48*$C$26/AG$6/$C$24/$C$23*3.39*$C$25)</f>
        <v>0.31696013261992179</v>
      </c>
      <c r="HB48" s="57">
        <f>IF(AND(LH47=1,PN47=1),0,FJ48*$C$26/AH$6/$C$24/$C$23*3.39*$C$25)</f>
        <v>0.20495476762138864</v>
      </c>
      <c r="HC48" s="57">
        <f>IF(AND(LI47=1,PO47=1),0,FK48*$C$26/AI$6/$C$24/$C$23*3.39*$C$25)</f>
        <v>0.15733366375290345</v>
      </c>
      <c r="HD48" s="57">
        <f>IF(AND(LJ47=1,PP47=1),0,FL48*$C$26/AJ$6/$C$24/$C$23*3.39*$C$25)</f>
        <v>0.15890970345866848</v>
      </c>
      <c r="HE48" s="57">
        <f>IF(AND(LK47=1,PQ47=1),0,FM48*$C$26/AK$6/$C$24/$C$23*3.39*$C$25)</f>
        <v>0.1587475902992215</v>
      </c>
      <c r="HF48" s="57">
        <f>IF(AND(LL47=1,PR47=1),0,FN48*$C$26/AL$6/$C$24/$C$23*3.39*$C$25)</f>
        <v>0.15873644812114687</v>
      </c>
      <c r="HG48" s="57">
        <f>IF(AND(LM47=1,PS47=1),0,FO48*$C$26/AM$6/$C$24/$C$23*3.39*$C$25)</f>
        <v>0.1587423101368598</v>
      </c>
      <c r="HH48" s="61">
        <f t="shared" si="119"/>
        <v>1.6000000000000008</v>
      </c>
      <c r="HI48" s="57">
        <f t="shared" si="120"/>
        <v>0.15733366375290345</v>
      </c>
      <c r="HJ48" s="57">
        <f t="shared" si="121"/>
        <v>5.0927594657874975</v>
      </c>
      <c r="HK48" s="57">
        <f t="shared" si="122"/>
        <v>6.7226313813758889</v>
      </c>
      <c r="HL48" s="57">
        <f t="shared" si="123"/>
        <v>5.5535641607664159</v>
      </c>
      <c r="HM48" s="57">
        <f t="shared" si="124"/>
        <v>2.6704780777249524</v>
      </c>
      <c r="HN48" s="57">
        <f t="shared" si="125"/>
        <v>0.77804527272121993</v>
      </c>
      <c r="HO48" s="57">
        <f t="shared" si="126"/>
        <v>0.14574395341253205</v>
      </c>
      <c r="HP48" s="57">
        <f t="shared" si="127"/>
        <v>2.3360601203632734E-2</v>
      </c>
      <c r="HQ48" s="57">
        <f t="shared" si="128"/>
        <v>2.560820275827953E-3</v>
      </c>
      <c r="HR48" s="57">
        <f t="shared" si="129"/>
        <v>1.8841207459676445E-4</v>
      </c>
      <c r="HS48" s="57">
        <f t="shared" si="130"/>
        <v>8.8980746089749228E-6</v>
      </c>
      <c r="HT48" s="57">
        <f t="shared" si="131"/>
        <v>2.3828478964137503</v>
      </c>
      <c r="HU48" s="57">
        <f t="shared" si="132"/>
        <v>2.9183073010144907</v>
      </c>
      <c r="HV48" s="57">
        <f t="shared" si="133"/>
        <v>0.70919426017171083</v>
      </c>
      <c r="HW48" s="57">
        <f t="shared" si="134"/>
        <v>0.31696013261992179</v>
      </c>
      <c r="HX48" s="57">
        <f t="shared" si="135"/>
        <v>0.20495476762138864</v>
      </c>
      <c r="HY48" s="57">
        <f t="shared" si="136"/>
        <v>0.15733366375290345</v>
      </c>
      <c r="HZ48" s="57">
        <f t="shared" si="137"/>
        <v>0.15890970345866848</v>
      </c>
      <c r="IA48" s="57">
        <f t="shared" si="138"/>
        <v>0.1587475902992215</v>
      </c>
      <c r="IB48" s="57">
        <f t="shared" si="139"/>
        <v>0.15873644812114687</v>
      </c>
      <c r="IC48" s="57">
        <f t="shared" si="140"/>
        <v>0.1587423101368598</v>
      </c>
      <c r="ID48" s="61">
        <f t="shared" si="141"/>
        <v>1.6000000000000008</v>
      </c>
      <c r="IE48" s="57">
        <f t="shared" si="142"/>
        <v>11.935928339959926</v>
      </c>
      <c r="IF48" s="57">
        <f t="shared" si="143"/>
        <v>8.82</v>
      </c>
      <c r="IG48" s="57">
        <f t="shared" si="144"/>
        <v>8.82</v>
      </c>
      <c r="IH48" s="57">
        <f t="shared" si="145"/>
        <v>9.4164943534844152</v>
      </c>
      <c r="II48" s="57">
        <f t="shared" si="146"/>
        <v>10.961970524395051</v>
      </c>
      <c r="IJ48" s="57">
        <f t="shared" si="147"/>
        <v>11.724061254198796</v>
      </c>
      <c r="IK48" s="57">
        <f t="shared" si="148"/>
        <v>11.939583605483302</v>
      </c>
      <c r="IL48" s="57">
        <f t="shared" si="149"/>
        <v>11.976856298396672</v>
      </c>
      <c r="IM48" s="57">
        <f t="shared" si="150"/>
        <v>11.982678698752514</v>
      </c>
      <c r="IN48" s="57">
        <f t="shared" si="151"/>
        <v>11.983307067144818</v>
      </c>
      <c r="IO48" s="57">
        <f t="shared" si="152"/>
        <v>11.983353194733784</v>
      </c>
      <c r="IP48" s="57">
        <f t="shared" si="153"/>
        <v>11.355463178973361</v>
      </c>
      <c r="IQ48" s="57">
        <f t="shared" si="154"/>
        <v>11.214366959783467</v>
      </c>
      <c r="IR48" s="57">
        <f t="shared" si="155"/>
        <v>11.770475173694305</v>
      </c>
      <c r="IS48" s="57">
        <f t="shared" si="156"/>
        <v>11.887927929535703</v>
      </c>
      <c r="IT48" s="57">
        <f t="shared" si="157"/>
        <v>11.921596105860949</v>
      </c>
      <c r="IU48" s="57">
        <f t="shared" si="158"/>
        <v>11.935928339959926</v>
      </c>
      <c r="IV48" s="57">
        <f t="shared" si="159"/>
        <v>11.935453840059177</v>
      </c>
      <c r="IW48" s="57">
        <f t="shared" si="160"/>
        <v>11.93550264710146</v>
      </c>
      <c r="IX48" s="57">
        <f t="shared" si="161"/>
        <v>11.935506001656304</v>
      </c>
      <c r="IY48" s="57">
        <f t="shared" si="162"/>
        <v>11.935504236790061</v>
      </c>
      <c r="IZ48" s="61">
        <f t="shared" si="163"/>
        <v>1.6000000000000008</v>
      </c>
      <c r="JA48" s="261" t="e">
        <f t="shared" si="238"/>
        <v>#N/A</v>
      </c>
      <c r="JB48" s="261">
        <f t="shared" si="239"/>
        <v>6</v>
      </c>
      <c r="JC48" s="261">
        <f t="shared" si="240"/>
        <v>6</v>
      </c>
      <c r="JD48" s="261" t="e">
        <f t="shared" si="241"/>
        <v>#N/A</v>
      </c>
      <c r="JE48" s="261" t="e">
        <f t="shared" si="242"/>
        <v>#N/A</v>
      </c>
      <c r="JF48" s="261" t="e">
        <f t="shared" si="243"/>
        <v>#N/A</v>
      </c>
      <c r="JG48" s="261" t="e">
        <f t="shared" si="244"/>
        <v>#N/A</v>
      </c>
      <c r="JH48" s="261" t="e">
        <f t="shared" si="245"/>
        <v>#N/A</v>
      </c>
      <c r="JI48" s="261" t="e">
        <f t="shared" si="246"/>
        <v>#N/A</v>
      </c>
      <c r="JJ48" s="261" t="e">
        <f t="shared" si="247"/>
        <v>#N/A</v>
      </c>
      <c r="JK48" s="261" t="e">
        <f t="shared" si="248"/>
        <v>#N/A</v>
      </c>
      <c r="JL48" s="261" t="e">
        <f t="shared" si="249"/>
        <v>#N/A</v>
      </c>
      <c r="JM48" s="261" t="e">
        <f t="shared" si="250"/>
        <v>#N/A</v>
      </c>
      <c r="JN48" s="261" t="e">
        <f t="shared" si="251"/>
        <v>#N/A</v>
      </c>
      <c r="JO48" s="261" t="e">
        <f t="shared" si="252"/>
        <v>#N/A</v>
      </c>
      <c r="JP48" s="261" t="e">
        <f t="shared" si="253"/>
        <v>#N/A</v>
      </c>
      <c r="JQ48" s="261" t="e">
        <f t="shared" si="254"/>
        <v>#N/A</v>
      </c>
      <c r="JR48" s="261" t="e">
        <f t="shared" si="255"/>
        <v>#N/A</v>
      </c>
      <c r="JS48" s="261" t="e">
        <f t="shared" si="256"/>
        <v>#N/A</v>
      </c>
      <c r="JT48" s="261" t="e">
        <f t="shared" si="257"/>
        <v>#N/A</v>
      </c>
      <c r="JU48" s="261" t="e">
        <f t="shared" si="258"/>
        <v>#N/A</v>
      </c>
      <c r="JV48" s="61">
        <f t="shared" si="165"/>
        <v>1.6000000000000008</v>
      </c>
      <c r="JW48" s="46">
        <f>IF(HI48&lt;=$C$42,1,0)</f>
        <v>0</v>
      </c>
      <c r="JX48" s="46">
        <f>IF(HJ48&lt;=$C$42,1,0)</f>
        <v>0</v>
      </c>
      <c r="JY48" s="46">
        <f>IF(HK48&lt;=$C$42,1,0)</f>
        <v>0</v>
      </c>
      <c r="JZ48" s="46">
        <f>IF(HL48&lt;=$C$42,1,0)</f>
        <v>0</v>
      </c>
      <c r="KA48" s="46">
        <f>IF(HM48&lt;=$C$42,1,0)</f>
        <v>0</v>
      </c>
      <c r="KB48" s="46">
        <f>IF(HN48&lt;=$C$42,1,0)</f>
        <v>0</v>
      </c>
      <c r="KC48" s="46">
        <f>IF(HO48&lt;=$C$42,1,0)</f>
        <v>0</v>
      </c>
      <c r="KD48" s="46">
        <f>IF(HP48&lt;=$C$42,1,0)</f>
        <v>1</v>
      </c>
      <c r="KE48" s="46">
        <f>IF(HQ48&lt;=$C$42,1,0)</f>
        <v>1</v>
      </c>
      <c r="KF48" s="46">
        <f>IF(HR48&lt;=$C$42,1,0)</f>
        <v>1</v>
      </c>
      <c r="KG48" s="46">
        <f>IF(HS48&lt;=$C$42,1,0)</f>
        <v>1</v>
      </c>
      <c r="KH48" s="46">
        <f>IF(HT48&lt;=$C$42,1,0)</f>
        <v>0</v>
      </c>
      <c r="KI48" s="46">
        <f>IF(HU48&lt;=$C$42,1,0)</f>
        <v>0</v>
      </c>
      <c r="KJ48" s="46">
        <f>IF(HV48&lt;=$C$42,1,0)</f>
        <v>0</v>
      </c>
      <c r="KK48" s="46">
        <f>IF(HW48&lt;=$C$42,1,0)</f>
        <v>0</v>
      </c>
      <c r="KL48" s="46">
        <f>IF(HX48&lt;=$C$42,1,0)</f>
        <v>0</v>
      </c>
      <c r="KM48" s="46">
        <f>IF(HY48&lt;=$C$42,1,0)</f>
        <v>0</v>
      </c>
      <c r="KN48" s="46">
        <f>IF(HZ48&lt;=$C$42,1,0)</f>
        <v>0</v>
      </c>
      <c r="KO48" s="46">
        <f>IF(IA48&lt;=$C$42,1,0)</f>
        <v>0</v>
      </c>
      <c r="KP48" s="46">
        <f>IF(IB48&lt;=$C$42,1,0)</f>
        <v>0</v>
      </c>
      <c r="KQ48" s="46">
        <f>IF(IC48&lt;=$C$42,1,0)</f>
        <v>0</v>
      </c>
      <c r="KR48" s="61">
        <f t="shared" si="166"/>
        <v>1.6000000000000008</v>
      </c>
      <c r="KS48" s="1">
        <f>IF(OR(KS47=1,AND(OY48=1,LO48&lt;=$C$43)),1,0)</f>
        <v>0</v>
      </c>
      <c r="KT48" s="1">
        <f>IF(OR(KT47=1,AND(OZ48=1,LP48&lt;=$C$43)),1,0)</f>
        <v>0</v>
      </c>
      <c r="KU48" s="1">
        <f>IF(OR(KU47=1,AND(PA48=1,LQ48&lt;=$C$43)),1,0)</f>
        <v>0</v>
      </c>
      <c r="KV48" s="1">
        <f>IF(OR(KV47=1,AND(PB48=1,LR48&lt;=$C$43)),1,0)</f>
        <v>0</v>
      </c>
      <c r="KW48" s="1">
        <f>IF(OR(KW47=1,AND(PC48=1,LS48&lt;=$C$43)),1,0)</f>
        <v>0</v>
      </c>
      <c r="KX48" s="1">
        <f>IF(OR(KX47=1,AND(PD48=1,LT48&lt;=$C$43)),1,0)</f>
        <v>0</v>
      </c>
      <c r="KY48" s="1">
        <f>IF(OR(KY47=1,AND(PE48=1,LU48&lt;=$C$43)),1,0)</f>
        <v>0</v>
      </c>
      <c r="KZ48" s="1">
        <f>IF(OR(KZ47=1,AND(PF48=1,LV48&lt;=$C$43)),1,0)</f>
        <v>0</v>
      </c>
      <c r="LA48" s="1">
        <f>IF(OR(LA47=1,AND(PG48=1,LW48&lt;=$C$43)),1,0)</f>
        <v>0</v>
      </c>
      <c r="LB48" s="1">
        <f>IF(OR(LB47=1,AND(PH48=1,LX48&lt;=$C$43)),1,0)</f>
        <v>0</v>
      </c>
      <c r="LC48" s="1">
        <f>IF(OR(LC47=1,AND(PI48=1,LY48&lt;=$C$43)),1,0)</f>
        <v>0</v>
      </c>
      <c r="LD48" s="1">
        <f>IF(OR(LD47=1,AND(PJ48=1,LZ48&lt;=$C$43)),1,0)</f>
        <v>0</v>
      </c>
      <c r="LE48" s="1">
        <f>IF(OR(LE47=1,AND(PK48=1,MA48&lt;=$C$43)),1,0)</f>
        <v>0</v>
      </c>
      <c r="LF48" s="1">
        <f>IF(OR(LF47=1,AND(PL48=1,MB48&lt;=$C$43)),1,0)</f>
        <v>0</v>
      </c>
      <c r="LG48" s="1">
        <f>IF(OR(LG47=1,AND(PM48=1,MC48&lt;=$C$43)),1,0)</f>
        <v>0</v>
      </c>
      <c r="LH48" s="1">
        <f>IF(OR(LH47=1,AND(PN48=1,MD48&lt;=$C$43)),1,0)</f>
        <v>0</v>
      </c>
      <c r="LI48" s="1">
        <f>IF(OR(LI47=1,AND(PO48=1,ME48&lt;=$C$43)),1,0)</f>
        <v>0</v>
      </c>
      <c r="LJ48" s="1">
        <f>IF(OR(LJ47=1,AND(PP48=1,MF48&lt;=$C$43)),1,0)</f>
        <v>0</v>
      </c>
      <c r="LK48" s="1">
        <f>IF(OR(LK47=1,AND(PQ48=1,MG48&lt;=$C$43)),1,0)</f>
        <v>0</v>
      </c>
      <c r="LL48" s="1">
        <f>IF(OR(LL47=1,AND(PR48=1,MH48&lt;=$C$43)),1,0)</f>
        <v>0</v>
      </c>
      <c r="LM48" s="1">
        <f>IF(OR(LM47=1,AND(PS48=1,MI48&lt;=$C$43)),1,0)</f>
        <v>0</v>
      </c>
      <c r="LN48" s="61">
        <f t="shared" si="167"/>
        <v>1.6000000000000008</v>
      </c>
      <c r="LO48" s="57">
        <f t="shared" si="168"/>
        <v>11.01597981581957</v>
      </c>
      <c r="LP48" s="57">
        <f t="shared" si="169"/>
        <v>8.3964980534989273</v>
      </c>
      <c r="LQ48" s="57">
        <f t="shared" si="170"/>
        <v>11.93375742111021</v>
      </c>
      <c r="LR48" s="57">
        <f t="shared" si="171"/>
        <v>14.250129316420544</v>
      </c>
      <c r="LS48" s="57">
        <f t="shared" si="172"/>
        <v>14.051932989766616</v>
      </c>
      <c r="LT48" s="57">
        <f t="shared" si="173"/>
        <v>12.575794162344197</v>
      </c>
      <c r="LU48" s="57">
        <f t="shared" si="174"/>
        <v>10.954231801072639</v>
      </c>
      <c r="LV48" s="57">
        <f t="shared" si="175"/>
        <v>9.6001671133023567</v>
      </c>
      <c r="LW48" s="57">
        <f t="shared" si="176"/>
        <v>8.5285783157368531</v>
      </c>
      <c r="LX48" s="57">
        <f t="shared" si="177"/>
        <v>7.6699182080130148</v>
      </c>
      <c r="LY48" s="57">
        <f t="shared" si="178"/>
        <v>6.9681165302364585</v>
      </c>
      <c r="LZ48" s="57">
        <f t="shared" si="179"/>
        <v>8.1881941727761607</v>
      </c>
      <c r="MA48" s="57">
        <f t="shared" si="180"/>
        <v>10.028196458741906</v>
      </c>
      <c r="MB48" s="57">
        <f t="shared" si="181"/>
        <v>10.873396011167074</v>
      </c>
      <c r="MC48" s="57">
        <f t="shared" si="182"/>
        <v>10.975047455104393</v>
      </c>
      <c r="MD48" s="57">
        <f t="shared" si="183"/>
        <v>11.003794760936898</v>
      </c>
      <c r="ME48" s="57">
        <f t="shared" si="184"/>
        <v>11.01597981581957</v>
      </c>
      <c r="MF48" s="57">
        <f t="shared" si="185"/>
        <v>11.015576902528483</v>
      </c>
      <c r="MG48" s="57">
        <f t="shared" si="186"/>
        <v>11.015618347751923</v>
      </c>
      <c r="MH48" s="57">
        <f t="shared" si="187"/>
        <v>11.015621196308613</v>
      </c>
      <c r="MI48" s="57">
        <f t="shared" si="188"/>
        <v>11.015619697653479</v>
      </c>
      <c r="MJ48" s="61">
        <f t="shared" si="189"/>
        <v>1.6000000000000008</v>
      </c>
      <c r="MK48" s="57" t="e">
        <f t="shared" si="259"/>
        <v>#N/A</v>
      </c>
      <c r="ML48" s="57" t="e">
        <f t="shared" si="260"/>
        <v>#N/A</v>
      </c>
      <c r="MM48" s="57" t="e">
        <f t="shared" si="261"/>
        <v>#N/A</v>
      </c>
      <c r="MN48" s="57" t="e">
        <f t="shared" si="262"/>
        <v>#N/A</v>
      </c>
      <c r="MO48" s="57" t="e">
        <f t="shared" si="263"/>
        <v>#N/A</v>
      </c>
      <c r="MP48" s="57" t="e">
        <f t="shared" si="264"/>
        <v>#N/A</v>
      </c>
      <c r="MQ48" s="57" t="e">
        <f t="shared" si="265"/>
        <v>#N/A</v>
      </c>
      <c r="MR48" s="57" t="e">
        <f t="shared" si="266"/>
        <v>#N/A</v>
      </c>
      <c r="MS48" s="57" t="e">
        <f t="shared" si="267"/>
        <v>#N/A</v>
      </c>
      <c r="MT48" s="57" t="e">
        <f t="shared" si="268"/>
        <v>#N/A</v>
      </c>
      <c r="MU48" s="57" t="e">
        <f t="shared" si="269"/>
        <v>#N/A</v>
      </c>
      <c r="MV48" s="57" t="e">
        <f t="shared" si="270"/>
        <v>#N/A</v>
      </c>
      <c r="MW48" s="57" t="e">
        <f t="shared" si="271"/>
        <v>#N/A</v>
      </c>
      <c r="MX48" s="57" t="e">
        <f t="shared" si="272"/>
        <v>#N/A</v>
      </c>
      <c r="MY48" s="57" t="e">
        <f t="shared" si="273"/>
        <v>#N/A</v>
      </c>
      <c r="MZ48" s="57" t="e">
        <f t="shared" si="274"/>
        <v>#N/A</v>
      </c>
      <c r="NA48" s="57" t="e">
        <f t="shared" si="275"/>
        <v>#N/A</v>
      </c>
      <c r="NB48" s="57" t="e">
        <f t="shared" si="276"/>
        <v>#N/A</v>
      </c>
      <c r="NC48" s="57" t="e">
        <f t="shared" si="277"/>
        <v>#N/A</v>
      </c>
      <c r="ND48" s="57" t="e">
        <f t="shared" si="278"/>
        <v>#N/A</v>
      </c>
      <c r="NE48" s="57" t="e">
        <f t="shared" si="279"/>
        <v>#N/A</v>
      </c>
      <c r="NF48" s="61">
        <f t="shared" si="211"/>
        <v>1.6000000000000008</v>
      </c>
      <c r="NG48" s="261">
        <f>IF(OY47=0,MIN('Drive Train'!$F$35-FQ47*$C$26*'Drive Train'!$F$38,NG47+$C$41)-$C$7,IF(LO47-1&lt;=0,0,IF($C$39=Motors!$C$29,MAX(MAX(NG$8:NG47)*-1,NG47-$C$41),MAX(0,MAX(NG$8:NG47)*-1,NG47-$C$41))))</f>
        <v>11.935928339959926</v>
      </c>
      <c r="NH48" s="261">
        <f>IF(OZ47=0,MIN('Drive Train'!$F$35-FR47*$C$26*'Drive Train'!$F$38,NH47+$C$41)-$C$7,IF(LP47-1&lt;=0,0,IF($C$39=Motors!$C$29,MAX(MAX(NH$8:NH47)*-1,NH47-$C$41),MAX(0,MAX(NH$8:NH47)*-1,NH47-$C$41))))</f>
        <v>8.82</v>
      </c>
      <c r="NI48" s="261">
        <f>IF(PA47=0,MIN('Drive Train'!$F$35-FS47*$C$26*'Drive Train'!$F$38,NI47+$C$41)-$C$7,IF(LQ47-1&lt;=0,0,IF($C$39=Motors!$C$29,MAX(MAX(NI$8:NI47)*-1,NI47-$C$41),MAX(0,MAX(NI$8:NI47)*-1,NI47-$C$41))))</f>
        <v>8.82</v>
      </c>
      <c r="NJ48" s="261">
        <f>IF(PB47=0,MIN('Drive Train'!$F$35-FT47*$C$26*'Drive Train'!$F$38,NJ47+$C$41)-$C$7,IF(LR47-1&lt;=0,0,IF($C$39=Motors!$C$29,MAX(MAX(NJ$8:NJ47)*-1,NJ47-$C$41),MAX(0,MAX(NJ$8:NJ47)*-1,NJ47-$C$41))))</f>
        <v>9.4164943534844152</v>
      </c>
      <c r="NK48" s="261">
        <f>IF(PC47=0,MIN('Drive Train'!$F$35-FU47*$C$26*'Drive Train'!$F$38,NK47+$C$41)-$C$7,IF(LS47-1&lt;=0,0,IF($C$39=Motors!$C$29,MAX(MAX(NK$8:NK47)*-1,NK47-$C$41),MAX(0,MAX(NK$8:NK47)*-1,NK47-$C$41))))</f>
        <v>10.961970524395051</v>
      </c>
      <c r="NL48" s="261">
        <f>IF(PD47=0,MIN('Drive Train'!$F$35-FV47*$C$26*'Drive Train'!$F$38,NL47+$C$41)-$C$7,IF(LT47-1&lt;=0,0,IF($C$39=Motors!$C$29,MAX(MAX(NL$8:NL47)*-1,NL47-$C$41),MAX(0,MAX(NL$8:NL47)*-1,NL47-$C$41))))</f>
        <v>11.724061254198796</v>
      </c>
      <c r="NM48" s="261">
        <f>IF(PE47=0,MIN('Drive Train'!$F$35-FW47*$C$26*'Drive Train'!$F$38,NM47+$C$41)-$C$7,IF(LU47-1&lt;=0,0,IF($C$39=Motors!$C$29,MAX(MAX(NM$8:NM47)*-1,NM47-$C$41),MAX(0,MAX(NM$8:NM47)*-1,NM47-$C$41))))</f>
        <v>11.939583605483302</v>
      </c>
      <c r="NN48" s="261">
        <f>IF(PF47=0,MIN('Drive Train'!$F$35-FX47*$C$26*'Drive Train'!$F$38,NN47+$C$41)-$C$7,IF(LV47-1&lt;=0,0,IF($C$39=Motors!$C$29,MAX(MAX(NN$8:NN47)*-1,NN47-$C$41),MAX(0,MAX(NN$8:NN47)*-1,NN47-$C$41))))</f>
        <v>11.976856298396672</v>
      </c>
      <c r="NO48" s="261">
        <f>IF(PG47=0,MIN('Drive Train'!$F$35-FY47*$C$26*'Drive Train'!$F$38,NO47+$C$41)-$C$7,IF(LW47-1&lt;=0,0,IF($C$39=Motors!$C$29,MAX(MAX(NO$8:NO47)*-1,NO47-$C$41),MAX(0,MAX(NO$8:NO47)*-1,NO47-$C$41))))</f>
        <v>11.982678698752514</v>
      </c>
      <c r="NP48" s="261">
        <f>IF(PH47=0,MIN('Drive Train'!$F$35-FZ47*$C$26*'Drive Train'!$F$38,NP47+$C$41)-$C$7,IF(LX47-1&lt;=0,0,IF($C$39=Motors!$C$29,MAX(MAX(NP$8:NP47)*-1,NP47-$C$41),MAX(0,MAX(NP$8:NP47)*-1,NP47-$C$41))))</f>
        <v>11.983307067144818</v>
      </c>
      <c r="NQ48" s="261">
        <f>IF(PI47=0,MIN('Drive Train'!$F$35-GA47*$C$26*'Drive Train'!$F$38,NQ47+$C$41)-$C$7,IF(LY47-1&lt;=0,0,IF($C$39=Motors!$C$29,MAX(MAX(NQ$8:NQ47)*-1,NQ47-$C$41),MAX(0,MAX(NQ$8:NQ47)*-1,NQ47-$C$41))))</f>
        <v>11.983353194733784</v>
      </c>
      <c r="NR48" s="261">
        <f>IF(PJ47=0,MIN('Drive Train'!$F$35-GB47*$C$26*'Drive Train'!$F$38,NR47+$C$41)-$C$7,IF(LZ47-1&lt;=0,0,IF($C$39=Motors!$C$29,MAX(MAX(NR$8:NR47)*-1,NR47-$C$41),MAX(0,MAX(NR$8:NR47)*-1,NR47-$C$41))))</f>
        <v>11.355463178973361</v>
      </c>
      <c r="NS48" s="261">
        <f>IF(PK47=0,MIN('Drive Train'!$F$35-GC47*$C$26*'Drive Train'!$F$38,NS47+$C$41)-$C$7,IF(MA47-1&lt;=0,0,IF($C$39=Motors!$C$29,MAX(MAX(NS$8:NS47)*-1,NS47-$C$41),MAX(0,MAX(NS$8:NS47)*-1,NS47-$C$41))))</f>
        <v>11.214366959783467</v>
      </c>
      <c r="NT48" s="261">
        <f>IF(PL47=0,MIN('Drive Train'!$F$35-GD47*$C$26*'Drive Train'!$F$38,NT47+$C$41)-$C$7,IF(MB47-1&lt;=0,0,IF($C$39=Motors!$C$29,MAX(MAX(NT$8:NT47)*-1,NT47-$C$41),MAX(0,MAX(NT$8:NT47)*-1,NT47-$C$41))))</f>
        <v>11.770475173694305</v>
      </c>
      <c r="NU48" s="261">
        <f>IF(PM47=0,MIN('Drive Train'!$F$35-GE47*$C$26*'Drive Train'!$F$38,NU47+$C$41)-$C$7,IF(MC47-1&lt;=0,0,IF($C$39=Motors!$C$29,MAX(MAX(NU$8:NU47)*-1,NU47-$C$41),MAX(0,MAX(NU$8:NU47)*-1,NU47-$C$41))))</f>
        <v>11.887927929535703</v>
      </c>
      <c r="NV48" s="261">
        <f>IF(PN47=0,MIN('Drive Train'!$F$35-GF47*$C$26*'Drive Train'!$F$38,NV47+$C$41)-$C$7,IF(MD47-1&lt;=0,0,IF($C$39=Motors!$C$29,MAX(MAX(NV$8:NV47)*-1,NV47-$C$41),MAX(0,MAX(NV$8:NV47)*-1,NV47-$C$41))))</f>
        <v>11.921596105860949</v>
      </c>
      <c r="NW48" s="261">
        <f>IF(PO47=0,MIN('Drive Train'!$F$35-GG47*$C$26*'Drive Train'!$F$38,NW47+$C$41)-$C$7,IF(ME47-1&lt;=0,0,IF($C$39=Motors!$C$29,MAX(MAX(NW$8:NW47)*-1,NW47-$C$41),MAX(0,MAX(NW$8:NW47)*-1,NW47-$C$41))))</f>
        <v>11.935928339959926</v>
      </c>
      <c r="NX48" s="261">
        <f>IF(PP47=0,MIN('Drive Train'!$F$35-GH47*$C$26*'Drive Train'!$F$38,NX47+$C$41)-$C$7,IF(MF47-1&lt;=0,0,IF($C$39=Motors!$C$29,MAX(MAX(NX$8:NX47)*-1,NX47-$C$41),MAX(0,MAX(NX$8:NX47)*-1,NX47-$C$41))))</f>
        <v>11.935453840059177</v>
      </c>
      <c r="NY48" s="261">
        <f>IF(PQ47=0,MIN('Drive Train'!$F$35-GI47*$C$26*'Drive Train'!$F$38,NY47+$C$41)-$C$7,IF(MG47-1&lt;=0,0,IF($C$39=Motors!$C$29,MAX(MAX(NY$8:NY47)*-1,NY47-$C$41),MAX(0,MAX(NY$8:NY47)*-1,NY47-$C$41))))</f>
        <v>11.93550264710146</v>
      </c>
      <c r="NZ48" s="261">
        <f>IF(PR47=0,MIN('Drive Train'!$F$35-GJ47*$C$26*'Drive Train'!$F$38,NZ47+$C$41)-$C$7,IF(MH47-1&lt;=0,0,IF($C$39=Motors!$C$29,MAX(MAX(NZ$8:NZ47)*-1,NZ47-$C$41),MAX(0,MAX(NZ$8:NZ47)*-1,NZ47-$C$41))))</f>
        <v>11.935506001656304</v>
      </c>
      <c r="OA48" s="261">
        <f>IF(PS47=0,MIN('Drive Train'!$F$35-GK47*$C$26*'Drive Train'!$F$38,OA47+$C$41)-$C$7,IF(MI47-1&lt;=0,0,IF($C$39=Motors!$C$29,MAX(MAX(OA$8:OA47)*-1,OA47-$C$41),MAX(0,MAX(OA$8:OA47)*-1,OA47-$C$41))))</f>
        <v>11.935504236790061</v>
      </c>
      <c r="OB48" s="61">
        <f t="shared" si="212"/>
        <v>1.6000000000000008</v>
      </c>
      <c r="OC48" s="261">
        <f>'Drive Train'!$F$35-FQ48*$C$26*'Drive Train'!$F$38</f>
        <v>12.123345070932046</v>
      </c>
      <c r="OD48" s="261">
        <f>'Drive Train'!$F$35-FR48*$C$26*'Drive Train'!$F$38</f>
        <v>9</v>
      </c>
      <c r="OE48" s="261">
        <f>'Drive Train'!$F$35-FS48*$C$26*'Drive Train'!$F$38</f>
        <v>9</v>
      </c>
      <c r="OF48" s="261">
        <f>'Drive Train'!$F$35-FT48*$C$26*'Drive Train'!$F$38</f>
        <v>9.6872679003979449</v>
      </c>
      <c r="OG48" s="261">
        <f>'Drive Train'!$F$35-FU48*$C$26*'Drive Train'!$F$38</f>
        <v>11.214288576981374</v>
      </c>
      <c r="OH48" s="261">
        <f>'Drive Train'!$F$35-FV48*$C$26*'Drive Train'!$F$38</f>
        <v>11.933484736287456</v>
      </c>
      <c r="OI48" s="261">
        <f>'Drive Train'!$F$35-FW48*$C$26*'Drive Train'!$F$38</f>
        <v>12.126510706163357</v>
      </c>
      <c r="OJ48" s="261">
        <f>'Drive Train'!$F$35-FX48*$C$26*'Drive Train'!$F$38</f>
        <v>12.158194653265447</v>
      </c>
      <c r="OK48" s="261">
        <f>'Drive Train'!$F$35-FY48*$C$26*'Drive Train'!$F$38</f>
        <v>12.162853091347481</v>
      </c>
      <c r="OL48" s="261">
        <f>'Drive Train'!$F$35-FZ48*$C$26*'Drive Train'!$F$38</f>
        <v>12.163322224770146</v>
      </c>
      <c r="OM48" s="261">
        <f>'Drive Train'!$F$35-GA48*$C$26*'Drive Train'!$F$38</f>
        <v>12.163354037852452</v>
      </c>
      <c r="ON48" s="261">
        <f>'Drive Train'!$F$35-GB48*$C$26*'Drive Train'!$F$38</f>
        <v>11.557390544217707</v>
      </c>
      <c r="OO48" s="261">
        <f>'Drive Train'!$F$35-GC48*$C$26*'Drive Train'!$F$38</f>
        <v>11.421221712107732</v>
      </c>
      <c r="OP48" s="261">
        <f>'Drive Train'!$F$35-GD48*$C$26*'Drive Train'!$F$38</f>
        <v>11.983005369628462</v>
      </c>
      <c r="OQ48" s="261">
        <f>'Drive Train'!$F$35-GE48*$C$26*'Drive Train'!$F$38</f>
        <v>12.082751611086723</v>
      </c>
      <c r="OR48" s="261">
        <f>'Drive Train'!$F$35-GF48*$C$26*'Drive Train'!$F$38</f>
        <v>12.111234890324807</v>
      </c>
      <c r="OS48" s="261">
        <f>'Drive Train'!$F$35-GG48*$C$26*'Drive Train'!$F$38</f>
        <v>12.123345070932046</v>
      </c>
      <c r="OT48" s="261">
        <f>'Drive Train'!$F$35-GH48*$C$26*'Drive Train'!$F$38</f>
        <v>12.122944279603612</v>
      </c>
      <c r="OU48" s="261">
        <f>'Drive Train'!$F$35-GI48*$C$26*'Drive Train'!$F$38</f>
        <v>12.122985505435864</v>
      </c>
      <c r="OV48" s="261">
        <f>'Drive Train'!$F$35-GJ48*$C$26*'Drive Train'!$F$38</f>
        <v>12.122988338923076</v>
      </c>
      <c r="OW48" s="261">
        <f>'Drive Train'!$F$35-GK48*$C$26*'Drive Train'!$F$38</f>
        <v>12.122986848195998</v>
      </c>
      <c r="OX48" s="61">
        <f t="shared" si="213"/>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8">
        <f t="shared" si="214"/>
        <v>1.6000000000000008</v>
      </c>
      <c r="PU48" s="57">
        <f t="shared" si="215"/>
        <v>13.624629410831425</v>
      </c>
      <c r="PV48" s="57">
        <f t="shared" si="216"/>
        <v>7.0058165072546821</v>
      </c>
      <c r="PW48" s="57">
        <f t="shared" si="217"/>
        <v>10.173610910157613</v>
      </c>
      <c r="PX48" s="57">
        <f t="shared" si="218"/>
        <v>12.770662238478115</v>
      </c>
      <c r="PY48" s="57">
        <f t="shared" si="219"/>
        <v>14.109484344730332</v>
      </c>
      <c r="PZ48" s="57">
        <f t="shared" si="220"/>
        <v>14.20491286397036</v>
      </c>
      <c r="QA48" s="57">
        <f t="shared" si="221"/>
        <v>13.592460711290142</v>
      </c>
      <c r="QB48" s="57">
        <f t="shared" si="222"/>
        <v>12.426970471113252</v>
      </c>
      <c r="QC48" s="57">
        <f t="shared" si="223"/>
        <v>11.406530302079195</v>
      </c>
      <c r="QD48" s="57">
        <f t="shared" si="224"/>
        <v>10.510224786157178</v>
      </c>
      <c r="QE48" s="57">
        <f t="shared" si="225"/>
        <v>9.7305675788329911</v>
      </c>
      <c r="QF48" s="57">
        <f t="shared" si="226"/>
        <v>8.1457352522958235</v>
      </c>
      <c r="QG48" s="57">
        <f t="shared" si="227"/>
        <v>9.9761964222236568</v>
      </c>
      <c r="QH48" s="57">
        <f t="shared" si="228"/>
        <v>11.567526744040945</v>
      </c>
      <c r="QI48" s="57">
        <f t="shared" si="229"/>
        <v>12.560059036434495</v>
      </c>
      <c r="QJ48" s="57">
        <f t="shared" si="230"/>
        <v>13.194927156974886</v>
      </c>
      <c r="QK48" s="57">
        <f t="shared" si="231"/>
        <v>13.624629410831425</v>
      </c>
      <c r="QL48" s="57">
        <f t="shared" si="232"/>
        <v>13.592889796180877</v>
      </c>
      <c r="QM48" s="57">
        <f t="shared" si="233"/>
        <v>13.593984418924462</v>
      </c>
      <c r="QN48" s="57">
        <f t="shared" si="234"/>
        <v>13.594059662062969</v>
      </c>
      <c r="QO48" s="57">
        <f t="shared" si="235"/>
        <v>13.594020075724986</v>
      </c>
      <c r="QP48" s="61">
        <f t="shared" si="236"/>
        <v>1.6000000000000008</v>
      </c>
      <c r="QQ48" s="57">
        <f>MIN(FQ48,$C$16)*$C$17*1000/60/60/$C$25</f>
        <v>5.7216440286057844E-2</v>
      </c>
      <c r="QR48" s="57">
        <f>MIN(FR48,$C$16)*$C$17*1000/60/60/$C$25</f>
        <v>0.70317162838191627</v>
      </c>
      <c r="QS48" s="57">
        <f>MIN(FS48,$C$16)*$C$17*1000/60/60/$C$25</f>
        <v>0.70317162838191627</v>
      </c>
      <c r="QT48" s="57">
        <f>MIN(FT48,$C$16)*$C$17*1000/60/60/$C$25</f>
        <v>0.56103419054149184</v>
      </c>
      <c r="QU48" s="57">
        <f>MIN(FU48,$C$16)*$C$17*1000/60/60/$C$25</f>
        <v>0.24522312709266081</v>
      </c>
      <c r="QV48" s="57">
        <f>MIN(FV48,$C$16)*$C$17*1000/60/60/$C$25</f>
        <v>9.6482440485226084E-2</v>
      </c>
      <c r="QW48" s="57">
        <f>MIN(FW48,$C$16)*$C$17*1000/60/60/$C$25</f>
        <v>5.6561738850627249E-2</v>
      </c>
      <c r="QX48" s="57">
        <f>MIN(FX48,$C$16)*$C$17*1000/60/60/$C$25</f>
        <v>5.0009017474938217E-2</v>
      </c>
      <c r="QY48" s="57">
        <f>MIN(FY48,$C$16)*$C$17*1000/60/60/$C$25</f>
        <v>4.9045581742038075E-2</v>
      </c>
      <c r="QZ48" s="57">
        <f>MIN(FZ48,$C$16)*$C$17*1000/60/60/$C$25</f>
        <v>4.8948557826525269E-2</v>
      </c>
      <c r="RA48" s="57">
        <f>MIN(GA48,$C$16)*$C$17*1000/60/60/$C$25</f>
        <v>4.8941978398028364E-2</v>
      </c>
      <c r="RB48" s="57">
        <f>MIN(GB48,$C$16)*$C$17*1000/60/60/$C$25</f>
        <v>0.17426443032718697</v>
      </c>
      <c r="RC48" s="57">
        <f>MIN(GC48,$C$16)*$C$17*1000/60/60/$C$25</f>
        <v>0.20242621250649137</v>
      </c>
      <c r="RD48" s="57">
        <f>MIN(GD48,$C$16)*$C$17*1000/60/60/$C$25</f>
        <v>8.6240821548491178E-2</v>
      </c>
      <c r="RE48" s="57">
        <f>MIN(GE48,$C$16)*$C$17*1000/60/60/$C$25</f>
        <v>6.5611784186379113E-2</v>
      </c>
      <c r="RF48" s="57">
        <f>MIN(GF48,$C$16)*$C$17*1000/60/60/$C$25</f>
        <v>5.9721009526525821E-2</v>
      </c>
      <c r="RG48" s="57">
        <f>MIN(GG48,$C$16)*$C$17*1000/60/60/$C$25</f>
        <v>5.7216440286057844E-2</v>
      </c>
      <c r="RH48" s="57">
        <f>MIN(GH48,$C$16)*$C$17*1000/60/60/$C$25</f>
        <v>5.7299330018721666E-2</v>
      </c>
      <c r="RI48" s="57">
        <f>MIN(GI48,$C$16)*$C$17*1000/60/60/$C$25</f>
        <v>5.7290803890605299E-2</v>
      </c>
      <c r="RJ48" s="57">
        <f>MIN(GJ48,$C$16)*$C$17*1000/60/60/$C$25</f>
        <v>5.7290217882423826E-2</v>
      </c>
      <c r="RK48" s="57">
        <f>MIN(GK48,$C$16)*$C$17*1000/60/60/$C$25</f>
        <v>5.7290526187419914E-2</v>
      </c>
      <c r="RL48" s="148">
        <f t="shared" si="237"/>
        <v>1.6000000000000008</v>
      </c>
    </row>
    <row r="49" spans="3:480" x14ac:dyDescent="0.2">
      <c r="C49" s="3" t="s">
        <v>119</v>
      </c>
      <c r="E49" s="18">
        <f>JW6</f>
        <v>14.506819283559723</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14.030961299309183</v>
      </c>
      <c r="L49" s="18">
        <f>_xlfn.IFNA(KD6,'Drive Train'!$F$29)</f>
        <v>9.7401786309233458</v>
      </c>
      <c r="M49" s="18">
        <f>_xlfn.IFNA(KE6,'Drive Train'!$F$29)</f>
        <v>6.9733419251052853</v>
      </c>
      <c r="N49" s="18">
        <f>_xlfn.IFNA(KF6,'Drive Train'!$F$29)</f>
        <v>5.2957189835257434</v>
      </c>
      <c r="O49" s="18">
        <f>_xlfn.IFNA(KG6,'Drive Train'!$F$29)</f>
        <v>4.1566444797941413</v>
      </c>
      <c r="R49" s="63">
        <f t="shared" si="113"/>
        <v>1.6400000000000008</v>
      </c>
      <c r="S49" s="2">
        <f>NG49/'Drive Train'!$F$35</f>
        <v>0.96317298959129405</v>
      </c>
      <c r="T49" s="2">
        <f>NH49/'Drive Train'!$F$35</f>
        <v>0.71129032258064517</v>
      </c>
      <c r="U49" s="2">
        <f>NI49/'Drive Train'!$F$35</f>
        <v>0.71129032258064517</v>
      </c>
      <c r="V49" s="2">
        <f>NJ49/'Drive Train'!$F$35</f>
        <v>0.76671515325789874</v>
      </c>
      <c r="W49" s="2">
        <f>NK49/'Drive Train'!$F$35</f>
        <v>0.88986198201462696</v>
      </c>
      <c r="X49" s="2">
        <f>NL49/'Drive Train'!$F$35</f>
        <v>0.9478616722812464</v>
      </c>
      <c r="Y49" s="2">
        <f>NM49/'Drive Train'!$F$35</f>
        <v>0.96342828275510939</v>
      </c>
      <c r="Z49" s="2">
        <f>NN49/'Drive Train'!$F$35</f>
        <v>0.96598343977947154</v>
      </c>
      <c r="AA49" s="2">
        <f>NO49/'Drive Train'!$F$35</f>
        <v>0.96635912026995807</v>
      </c>
      <c r="AB49" s="2">
        <f>NP49/'Drive Train'!$F$35</f>
        <v>0.96639695361049571</v>
      </c>
      <c r="AC49" s="2">
        <f>NQ49/'Drive Train'!$F$35</f>
        <v>0.96639951918164935</v>
      </c>
      <c r="AD49" s="2">
        <f>NR49/'Drive Train'!$F$35</f>
        <v>0.91753149550142798</v>
      </c>
      <c r="AE49" s="2">
        <f>NS49/'Drive Train'!$F$35</f>
        <v>0.90655013807320417</v>
      </c>
      <c r="AF49" s="2">
        <f>NT49/'Drive Train'!$F$35</f>
        <v>0.95185527174423079</v>
      </c>
      <c r="AG49" s="2">
        <f>NU49/'Drive Train'!$F$35</f>
        <v>0.95989932347473572</v>
      </c>
      <c r="AH49" s="2">
        <f>NV49/'Drive Train'!$F$35</f>
        <v>0.96219636212296833</v>
      </c>
      <c r="AI49" s="2">
        <f>NW49/'Drive Train'!$F$35</f>
        <v>0.96317298959129405</v>
      </c>
      <c r="AJ49" s="2">
        <f>NX49/'Drive Train'!$F$35</f>
        <v>0.96314066770996865</v>
      </c>
      <c r="AK49" s="2">
        <f>NY49/'Drive Train'!$F$35</f>
        <v>0.96314399237385995</v>
      </c>
      <c r="AL49" s="2">
        <f>NZ49/'Drive Train'!$F$35</f>
        <v>0.96314422088089324</v>
      </c>
      <c r="AM49" s="2">
        <f>OA49/'Drive Train'!$F$35</f>
        <v>0.96314410066096756</v>
      </c>
      <c r="AN49" s="61">
        <f t="shared" si="114"/>
        <v>1.6400000000000008</v>
      </c>
      <c r="AO49" s="46">
        <f>LO49*12*60/(PI() * 'Drive Train'!$F$15)/S$6*ABS(S49)</f>
        <v>4344.80271999458</v>
      </c>
      <c r="AP49" s="46">
        <f>LP49*12*60/(PI() * 'Drive Train'!$F$15)/T$6*ABS(T49)</f>
        <v>700.98464492712367</v>
      </c>
      <c r="AQ49" s="46">
        <f>LQ49*12*60/(PI() * 'Drive Train'!$F$15)/U$6*ABS(U49)</f>
        <v>1510.3382688028842</v>
      </c>
      <c r="AR49" s="46">
        <f>LR49*12*60/(PI() * 'Drive Train'!$F$15)/V$6*ABS(V49)</f>
        <v>2590.1344776336491</v>
      </c>
      <c r="AS49" s="46">
        <f>LS49*12*60/(PI() * 'Drive Train'!$F$15)/W$6*ABS(W49)</f>
        <v>3689.6535224994254</v>
      </c>
      <c r="AT49" s="46">
        <f>LT49*12*60/(PI() * 'Drive Train'!$F$15)/X$6*ABS(X49)</f>
        <v>4209.4056243486402</v>
      </c>
      <c r="AU49" s="46">
        <f>LU49*12*60/(PI() * 'Drive Train'!$F$15)/Y$6*ABS(Y49)</f>
        <v>4347.0334604834115</v>
      </c>
      <c r="AV49" s="46">
        <f>LV49*12*60/(PI() * 'Drive Train'!$F$15)/Z$6*ABS(Z49)</f>
        <v>4369.2066556189984</v>
      </c>
      <c r="AW49" s="46">
        <f>LW49*12*60/(PI() * 'Drive Train'!$F$15)/AA$6*ABS(AA49)</f>
        <v>4372.3939489802342</v>
      </c>
      <c r="AX49" s="46">
        <f>LX49*12*60/(PI() * 'Drive Train'!$F$15)/AB$6*ABS(AB49)</f>
        <v>4372.7069805173169</v>
      </c>
      <c r="AY49" s="46">
        <f>LY49*12*60/(PI() * 'Drive Train'!$F$15)/AC$6*ABS(AC49)</f>
        <v>4372.7276333582859</v>
      </c>
      <c r="AZ49" s="46">
        <f>LZ49*12*60/(PI() * 'Drive Train'!$F$15)/AD$6*ABS(AD49)</f>
        <v>3110.4976553345969</v>
      </c>
      <c r="BA49" s="46">
        <f>MA49*12*60/(PI() * 'Drive Train'!$F$15)/AE$6*ABS(AE49)</f>
        <v>3763.8770323936237</v>
      </c>
      <c r="BB49" s="46">
        <f>MB49*12*60/(PI() * 'Drive Train'!$F$15)/AF$6*ABS(AF49)</f>
        <v>4246.8046460673486</v>
      </c>
      <c r="BC49" s="46">
        <f>MC49*12*60/(PI() * 'Drive Train'!$F$15)/AG$6*ABS(AG49)</f>
        <v>4316.4637469982108</v>
      </c>
      <c r="BD49" s="46">
        <f>MD49*12*60/(PI() * 'Drive Train'!$F$15)/AH$6*ABS(AH49)</f>
        <v>4336.3490403585583</v>
      </c>
      <c r="BE49" s="46">
        <f>ME49*12*60/(PI() * 'Drive Train'!$F$15)/AI$6*ABS(AI49)</f>
        <v>4344.80271999458</v>
      </c>
      <c r="BF49" s="46">
        <f>MF49*12*60/(PI() * 'Drive Train'!$F$15)/AJ$6*ABS(AJ49)</f>
        <v>4344.5229508977445</v>
      </c>
      <c r="BG49" s="46">
        <f>MG49*12*60/(PI() * 'Drive Train'!$F$15)/AK$6*ABS(AK49)</f>
        <v>4344.5517282796345</v>
      </c>
      <c r="BH49" s="46">
        <f>MH49*12*60/(PI() * 'Drive Train'!$F$15)/AL$6*ABS(AL49)</f>
        <v>4344.5537061738169</v>
      </c>
      <c r="BI49" s="46">
        <f>MI49*12*60/(PI() * 'Drive Train'!$F$15)/AM$6*ABS(AM49)</f>
        <v>4344.5526655831291</v>
      </c>
      <c r="BJ49" s="61">
        <f t="shared" si="280"/>
        <v>1.6400000000000008</v>
      </c>
      <c r="BK49" s="2">
        <f>IF(OR(KS48=1,AND($C$39=Motors!$C$31,OY48=1)),0,IF(NG49=0,-(CG48+$C$15)/($C$14-$C$15)*$C$12,($C$11*S49-AO49)/($C$11*S49)*$C$12*S49))</f>
        <v>0.42008345605217229</v>
      </c>
      <c r="BL49" s="2">
        <f>IF(OR(KT48=1,AND($C$39=Motors!$C$31,OZ48=1)),0,IF(NH49=0,-(CH48+$C$15)/($C$14-$C$15)*$C$12,($C$11*T49-AP49)/($C$11*T49)*$C$12*T49))</f>
        <v>1.4074785158371299</v>
      </c>
      <c r="BM49" s="2">
        <f>IF(OR(KU48=1,AND($C$39=Motors!$C$31,PA48=1)),0,IF(NI49=0,-(CI48+$C$15)/($C$14-$C$15)*$C$12,($C$11*U49-AQ49)/($C$11*U49)*$C$12*U49))</f>
        <v>1.0533281375388943</v>
      </c>
      <c r="BN49" s="2">
        <f>IF(OR(KV48=1,AND($C$39=Motors!$C$31,PB48=1)),0,IF(NJ49=0,-(CJ48+$C$15)/($C$14-$C$15)*$C$12,($C$11*V49-AR49)/($C$11*V49)*$C$12*V49))</f>
        <v>0.71441353367754923</v>
      </c>
      <c r="BO49" s="2">
        <f>IF(OR(KW48=1,AND($C$39=Motors!$C$31,PC48=1)),0,IF(NK49=0,-(CK48+$C$15)/($C$14-$C$15)*$C$12,($C$11*W49-AS49)/($C$11*W49)*$C$12*W49))</f>
        <v>0.53007878695175614</v>
      </c>
      <c r="BP49" s="2">
        <f>IF(OR(KX48=1,AND($C$39=Motors!$C$31,PD48=1)),0,IF(NL49=0,-(CL48+$C$15)/($C$14-$C$15)*$C$12,($C$11*X49-AT49)/($C$11*X49)*$C$12*X49))</f>
        <v>0.44242914160368235</v>
      </c>
      <c r="BQ49" s="2">
        <f>IF(OR(KY48=1,AND($C$39=Motors!$C$31,PE48=1)),0,IF(NM49=0,-(CM48+$C$15)/($C$14-$C$15)*$C$12,($C$11*Y49-AU49)/($C$11*Y49)*$C$12*Y49))</f>
        <v>0.41972260329086569</v>
      </c>
      <c r="BR49" s="2">
        <f>IF(OR(KZ48=1,AND($C$39=Motors!$C$31,PF48=1)),0,IF(NN49=0,-(CN48+$C$15)/($C$14-$C$15)*$C$12,($C$11*Z49-AV49)/($C$11*Z49)*$C$12*Z49))</f>
        <v>0.41617816527097395</v>
      </c>
      <c r="BS49" s="2">
        <f>IF(OR(LA48=1,AND($C$39=Motors!$C$31,PG48=1)),0,IF(NO49=0,-(CO48+$C$15)/($C$14-$C$15)*$C$12,($C$11*AA49-AW49)/($C$11*AA49)*$C$12*AA49))</f>
        <v>0.41568888533827714</v>
      </c>
      <c r="BT49" s="2">
        <f>IF(OR(LB48=1,AND($C$39=Motors!$C$31,PH48=1)),0,IF(NP49=0,-(CP48+$C$15)/($C$14-$C$15)*$C$12,($C$11*AB49-AX49)/($C$11*AB49)*$C$12*AB49))</f>
        <v>0.41564308989407439</v>
      </c>
      <c r="BU49" s="2">
        <f>IF(OR(LC48=1,AND($C$39=Motors!$C$31,PI48=1)),0,IF(NQ49=0,-(CQ48+$C$15)/($C$14-$C$15)*$C$12,($C$11*AC49-AY49)/($C$11*AC49)*$C$12*AC49))</f>
        <v>0.41564023581832105</v>
      </c>
      <c r="BV49" s="2">
        <f>IF(OR(LD48=1,AND($C$39=Motors!$C$31,PJ48=1)),0,IF(NR49=0,-(CR48+$C$15)/($C$14-$C$15)*$C$12,($C$11*AD49-AZ49)/($C$11*AD49)*$C$12*AD49))</f>
        <v>0.85018462999096989</v>
      </c>
      <c r="BW49" s="2">
        <f>IF(OR(LE48=1,AND($C$39=Motors!$C$31,PK48=1)),0,IF(NS49=0,-(CS48+$C$15)/($C$14-$C$15)*$C$12,($C$11*AE49-BA49)/($C$11*AE49)*$C$12*AE49))</f>
        <v>0.53781912306654145</v>
      </c>
      <c r="BX49" s="2">
        <f>IF(OR(LF48=1,AND($C$39=Motors!$C$31,PL48=1)),0,IF(NT49=0,-(CT48+$C$15)/($C$14-$C$15)*$C$12,($C$11*AF49-BB49)/($C$11*AF49)*$C$12*AF49))</f>
        <v>0.43568895645797939</v>
      </c>
      <c r="BY49" s="2">
        <f>IF(OR(LG48=1,AND($C$39=Motors!$C$31,PM48=1)),0,IF(NU49=0,-(CU48+$C$15)/($C$14-$C$15)*$C$12,($C$11*AG49-BC49)/($C$11*AG49)*$C$12*AG49))</f>
        <v>0.42459425810542928</v>
      </c>
      <c r="BZ49" s="2">
        <f>IF(OR(LH48=1,AND($C$39=Motors!$C$31,PN48=1)),0,IF(NV49=0,-(CV48+$C$15)/($C$14-$C$15)*$C$12,($C$11*AH49-BD49)/($C$11*AH49)*$C$12*AH49))</f>
        <v>0.42142887625612391</v>
      </c>
      <c r="CA49" s="2">
        <f>IF(OR(LI48=1,AND($C$39=Motors!$C$31,PO48=1)),0,IF(NW49=0,-(CW48+$C$15)/($C$14-$C$15)*$C$12,($C$11*AI49-BE49)/($C$11*AI49)*$C$12*AI49))</f>
        <v>0.42008345605217229</v>
      </c>
      <c r="CB49" s="2">
        <f>IF(OR(LJ48=1,AND($C$39=Motors!$C$31,PP48=1)),0,IF(NX49=0,-(CX48+$C$15)/($C$14-$C$15)*$C$12,($C$11*AJ49-BF49)/($C$11*AJ49)*$C$12*AJ49))</f>
        <v>0.42012797940491292</v>
      </c>
      <c r="CC49" s="2">
        <f>IF(OR(LK48=1,AND($C$39=Motors!$C$31,PQ48=1)),0,IF(NY49=0,-(CY48+$C$15)/($C$14-$C$15)*$C$12,($C$11*AK49-BG49)/($C$11*AK49)*$C$12*AK49))</f>
        <v>0.42012339967209761</v>
      </c>
      <c r="CD49" s="2">
        <f>IF(OR(LL48=1,AND($C$39=Motors!$C$31,PR48=1)),0,IF(NZ49=0,-(CZ48+$C$15)/($C$14-$C$15)*$C$12,($C$11*AL49-BH49)/($C$11*AL49)*$C$12*AL49))</f>
        <v>0.42012308490319278</v>
      </c>
      <c r="CE49" s="2">
        <f>IF(OR(LM48=1,AND($C$39=Motors!$C$31,PS48=1)),0,IF(OA49=0,-(DA48+$C$15)/($C$14-$C$15)*$C$12,($C$11*AM49-BI49)/($C$11*AM49)*$C$12*AM49))</f>
        <v>0.42012325050638438</v>
      </c>
      <c r="CF49" s="61">
        <f t="shared" si="281"/>
        <v>1.6400000000000008</v>
      </c>
      <c r="CG49" s="57">
        <f>IF(AND(KS48=1,OY48=1),0,ABS(BK49/$C$12*($C$14-$C$15)+$C$15) *'Drive Train'!$AA$48 + CG48*(1-'Drive Train'!$AA$48))</f>
        <v>25.523281624082056</v>
      </c>
      <c r="CH49" s="57">
        <f>IF(AND(KT48=1,OZ48=1),0,ABS(BL49/$C$12*($C$14-$C$15)+$C$15) *'Drive Train'!$AA$48 + CH48*(1-'Drive Train'!$AA$48))</f>
        <v>79.052453373819631</v>
      </c>
      <c r="CI49" s="57">
        <f>IF(AND(KU48=1,PA48=1),0,ABS(BM49/$C$12*($C$14-$C$15)+$C$15) *'Drive Train'!$AA$48 + CI48*(1-'Drive Train'!$AA$48))</f>
        <v>59.85306986739468</v>
      </c>
      <c r="CJ49" s="57">
        <f>IF(AND(KV48=1,PB48=1),0,ABS(BN49/$C$12*($C$14-$C$15)+$C$15) *'Drive Train'!$AA$48 + CJ48*(1-'Drive Train'!$AA$48))</f>
        <v>41.479656046042088</v>
      </c>
      <c r="CK49" s="57">
        <f>IF(AND(KW48=1,PC48=1),0,ABS(BO49/$C$12*($C$14-$C$15)+$C$15) *'Drive Train'!$AA$48 + CK48*(1-'Drive Train'!$AA$48))</f>
        <v>31.486405402193082</v>
      </c>
      <c r="CL49" s="57">
        <f>IF(AND(KX48=1,PD48=1),0,ABS(BP49/$C$12*($C$14-$C$15)+$C$15) *'Drive Train'!$AA$48 + CL48*(1-'Drive Train'!$AA$48))</f>
        <v>26.734697488379489</v>
      </c>
      <c r="CM49" s="57">
        <f>IF(AND(KY48=1,PE48=1),0,ABS(BQ49/$C$12*($C$14-$C$15)+$C$15) *'Drive Train'!$AA$48 + CM48*(1-'Drive Train'!$AA$48))</f>
        <v>25.503718887520911</v>
      </c>
      <c r="CN49" s="57">
        <f>IF(AND(KZ48=1,PF48=1),0,ABS(BR49/$C$12*($C$14-$C$15)+$C$15) *'Drive Train'!$AA$48 + CN48*(1-'Drive Train'!$AA$48))</f>
        <v>25.311565980087483</v>
      </c>
      <c r="CO49" s="57">
        <f>IF(AND(LA48=1,PG48=1),0,ABS(BS49/$C$12*($C$14-$C$15)+$C$15) *'Drive Train'!$AA$48 + CO48*(1-'Drive Train'!$AA$48))</f>
        <v>25.28504088327696</v>
      </c>
      <c r="CP49" s="57">
        <f>IF(AND(LB48=1,PH48=1),0,ABS(BT49/$C$12*($C$14-$C$15)+$C$15) *'Drive Train'!$AA$48 + CP48*(1-'Drive Train'!$AA$48))</f>
        <v>25.28255819696636</v>
      </c>
      <c r="CQ49" s="57">
        <f>IF(AND(LC48=1,PI48=1),0,ABS(BU49/$C$12*($C$14-$C$15)+$C$15) *'Drive Train'!$AA$48 + CQ48*(1-'Drive Train'!$AA$48))</f>
        <v>25.282403470335232</v>
      </c>
      <c r="CR49" s="57">
        <f>IF(AND(LD48=1,PJ48=1),0,ABS(BV49/$C$12*($C$14-$C$15)+$C$15) *'Drive Train'!$AA$48 + CR48*(1-'Drive Train'!$AA$48))</f>
        <v>48.840148952289837</v>
      </c>
      <c r="CS49" s="57">
        <f>IF(AND(LE48=1,PK48=1),0,ABS(BW49/$C$12*($C$14-$C$15)+$C$15) *'Drive Train'!$AA$48 + CS48*(1-'Drive Train'!$AA$48))</f>
        <v>31.906028507639121</v>
      </c>
      <c r="CT49" s="57">
        <f>IF(AND(LF48=1,PL48=1),0,ABS(BX49/$C$12*($C$14-$C$15)+$C$15) *'Drive Train'!$AA$48 + CT48*(1-'Drive Train'!$AA$48))</f>
        <v>26.369295084636516</v>
      </c>
      <c r="CU49" s="57">
        <f>IF(AND(LG48=1,PM48=1),0,ABS(BY49/$C$12*($C$14-$C$15)+$C$15) *'Drive Train'!$AA$48 + CU48*(1-'Drive Train'!$AA$48))</f>
        <v>25.767823558381838</v>
      </c>
      <c r="CV49" s="57">
        <f>IF(AND(LH48=1,PN48=1),0,ABS(BZ49/$C$12*($C$14-$C$15)+$C$15) *'Drive Train'!$AA$48 + CV48*(1-'Drive Train'!$AA$48))</f>
        <v>25.596220240149851</v>
      </c>
      <c r="CW49" s="57">
        <f>IF(AND(LI48=1,PO48=1),0,ABS(CA49/$C$12*($C$14-$C$15)+$C$15) *'Drive Train'!$AA$48 + CW48*(1-'Drive Train'!$AA$48))</f>
        <v>25.523281624082056</v>
      </c>
      <c r="CX49" s="57">
        <f>IF(AND(LJ48=1,PP48=1),0,ABS(CB49/$C$12*($C$14-$C$15)+$C$15) *'Drive Train'!$AA$48 + CX48*(1-'Drive Train'!$AA$48))</f>
        <v>25.525695347112272</v>
      </c>
      <c r="CY49" s="57">
        <f>IF(AND(LK48=1,PQ48=1),0,ABS(CC49/$C$12*($C$14-$C$15)+$C$15) *'Drive Train'!$AA$48 + CY48*(1-'Drive Train'!$AA$48))</f>
        <v>25.525447068267844</v>
      </c>
      <c r="CZ49" s="57">
        <f>IF(AND(LL48=1,PR48=1),0,ABS(CD49/$C$12*($C$14-$C$15)+$C$15) *'Drive Train'!$AA$48 + CZ48*(1-'Drive Train'!$AA$48))</f>
        <v>25.525430003853149</v>
      </c>
      <c r="DA49" s="57">
        <f>IF(AND(LM48=1,PS48=1),0,ABS(CE49/$C$12*($C$14-$C$15)+$C$15) *'Drive Train'!$AA$48 + DA48*(1-'Drive Train'!$AA$48))</f>
        <v>25.525438981619036</v>
      </c>
      <c r="DB49" s="61">
        <f t="shared" si="115"/>
        <v>1.6400000000000008</v>
      </c>
      <c r="DC49" s="57">
        <f t="shared" si="282"/>
        <v>25.523281624082056</v>
      </c>
      <c r="DD49" s="57">
        <f t="shared" si="283"/>
        <v>50</v>
      </c>
      <c r="DE49" s="57">
        <f t="shared" si="284"/>
        <v>50</v>
      </c>
      <c r="DF49" s="57">
        <f t="shared" si="285"/>
        <v>41.479656046042088</v>
      </c>
      <c r="DG49" s="57">
        <f t="shared" si="286"/>
        <v>31.486405402193082</v>
      </c>
      <c r="DH49" s="57">
        <f t="shared" si="287"/>
        <v>26.734697488379489</v>
      </c>
      <c r="DI49" s="57">
        <f t="shared" si="288"/>
        <v>25.503718887520911</v>
      </c>
      <c r="DJ49" s="57">
        <f t="shared" si="289"/>
        <v>25.311565980087483</v>
      </c>
      <c r="DK49" s="57">
        <f t="shared" si="290"/>
        <v>25.28504088327696</v>
      </c>
      <c r="DL49" s="57">
        <f t="shared" si="291"/>
        <v>25.28255819696636</v>
      </c>
      <c r="DM49" s="57">
        <f t="shared" si="292"/>
        <v>25.282403470335232</v>
      </c>
      <c r="DN49" s="57">
        <f t="shared" si="293"/>
        <v>25</v>
      </c>
      <c r="DO49" s="57">
        <f t="shared" si="294"/>
        <v>30</v>
      </c>
      <c r="DP49" s="57">
        <f t="shared" si="295"/>
        <v>26.369295084636516</v>
      </c>
      <c r="DQ49" s="57">
        <f t="shared" si="296"/>
        <v>25.767823558381838</v>
      </c>
      <c r="DR49" s="57">
        <f t="shared" si="297"/>
        <v>25.596220240149851</v>
      </c>
      <c r="DS49" s="57">
        <f t="shared" si="298"/>
        <v>25.523281624082056</v>
      </c>
      <c r="DT49" s="57">
        <f t="shared" si="299"/>
        <v>25.525695347112272</v>
      </c>
      <c r="DU49" s="57">
        <f t="shared" si="300"/>
        <v>25.525447068267844</v>
      </c>
      <c r="DV49" s="57">
        <f t="shared" si="301"/>
        <v>25.525430003853149</v>
      </c>
      <c r="DW49" s="57">
        <f t="shared" si="302"/>
        <v>25.525438981619036</v>
      </c>
      <c r="DX49" s="61">
        <f t="shared" si="116"/>
        <v>1.6400000000000008</v>
      </c>
      <c r="DY49" s="2">
        <f>IF(OY49=0,($C$23/0.4536*IF(ISNA(MK48),'Drive Train'!$F$16,'Drive Train'!$F$17)*4.448*$C$24/$C$26*$C$25*S$6)*SIGN(BK49),BK49)</f>
        <v>0.89350858180984372</v>
      </c>
      <c r="DZ49" s="2">
        <f>IF(OZ49=0,($C$23/0.4536*IF(ISNA(ML48),'Drive Train'!$F$16,'Drive Train'!$F$17)*4.448*$C$24/$C$26*$C$25*T$6)*SIGN(BL49),BL49)</f>
        <v>3.1911020778922987</v>
      </c>
      <c r="EA49" s="2">
        <f>IF(PA49=0,($C$23/0.4536*IF(ISNA(MM48),'Drive Train'!$F$16,'Drive Train'!$F$17)*4.448*$C$24/$C$26*$C$25*U$6)*SIGN(BM49),BM49)</f>
        <v>2.1014574659290748</v>
      </c>
      <c r="EB49" s="2">
        <f>IF(PB49=0,($C$23/0.4536*IF(ISNA(MN48),'Drive Train'!$F$16,'Drive Train'!$F$17)*4.448*$C$24/$C$26*$C$25*V$6)*SIGN(BN49),BN49)</f>
        <v>1.5665410200562195</v>
      </c>
      <c r="EC49" s="2">
        <f>IF(PC49=0,($C$23/0.4536*IF(ISNA(MO48),'Drive Train'!$F$16,'Drive Train'!$F$17)*4.448*$C$24/$C$26*$C$25*W$6)*SIGN(BO49),BO49)</f>
        <v>1.248692117436117</v>
      </c>
      <c r="ED49" s="2">
        <f>IF(PD49=0,($C$23/0.4536*IF(ISNA(MP48),'Drive Train'!$F$16,'Drive Train'!$F$17)*4.448*$C$24/$C$26*$C$25*X$6)*SIGN(BP49),BP49)</f>
        <v>1.0380693506396637</v>
      </c>
      <c r="EE49" s="2">
        <f>IF(PE49=0,($C$23/0.4536*IF(ISNA(MQ48),'Drive Train'!$F$16,'Drive Train'!$F$17)*4.448*$C$24/$C$26*$C$25*Y$6)*SIGN(BQ49),BQ49)</f>
        <v>0.88824490827929981</v>
      </c>
      <c r="EF49" s="2">
        <f>IF(PF49=0,($C$23/0.4536*IF(ISNA(MR48),'Drive Train'!$F$16,'Drive Train'!$F$17)*4.448*$C$24/$C$26*$C$25*Z$6)*SIGN(BR49),BR49)</f>
        <v>0.77621401894677544</v>
      </c>
      <c r="EG49" s="2">
        <f>IF(PG49=0,($C$23/0.4536*IF(ISNA(MS48),'Drive Train'!$F$16,'Drive Train'!$F$17)*4.448*$C$24/$C$26*$C$25*AA$6)*SIGN(BS49),BS49)</f>
        <v>0.68927804882473664</v>
      </c>
      <c r="EH49" s="2">
        <f>IF(PH49=0,($C$23/0.4536*IF(ISNA(MT48),'Drive Train'!$F$16,'Drive Train'!$F$17)*4.448*$C$24/$C$26*$C$25*AB$6)*SIGN(BT49),BT49)</f>
        <v>0.61985436045389986</v>
      </c>
      <c r="EI49" s="2">
        <f>IF(PI49=0,($C$23/0.4536*IF(ISNA(MU48),'Drive Train'!$F$16,'Drive Train'!$F$17)*4.448*$C$24/$C$26*$C$25*AC$6)*SIGN(BU49),BU49)</f>
        <v>0.56313566080452337</v>
      </c>
      <c r="EJ49" s="2">
        <f>IF(PJ49=0,($C$23/0.4536*IF(ISNA(MV48),'Drive Train'!$F$16,'Drive Train'!$F$17)*4.448*$C$24/$C$26*$C$25*AD$6)*SIGN(BV49),BV49)</f>
        <v>0.89350858180984372</v>
      </c>
      <c r="EK49" s="2">
        <f>IF(PK49=0,($C$23/0.4536*IF(ISNA(MW48),'Drive Train'!$F$16,'Drive Train'!$F$17)*4.448*$C$24/$C$26*$C$25*AE$6)*SIGN(BW49),BW49)</f>
        <v>0.89350858180984372</v>
      </c>
      <c r="EL49" s="2">
        <f>IF(PL49=0,($C$23/0.4536*IF(ISNA(MX48),'Drive Train'!$F$16,'Drive Train'!$F$17)*4.448*$C$24/$C$26*$C$25*AF$6)*SIGN(BX49),BX49)</f>
        <v>0.89350858180984372</v>
      </c>
      <c r="EM49" s="2">
        <f>IF(PM49=0,($C$23/0.4536*IF(ISNA(MY48),'Drive Train'!$F$16,'Drive Train'!$F$17)*4.448*$C$24/$C$26*$C$25*AG$6)*SIGN(BY49),BY49)</f>
        <v>0.89350858180984372</v>
      </c>
      <c r="EN49" s="2">
        <f>IF(PN49=0,($C$23/0.4536*IF(ISNA(MZ48),'Drive Train'!$F$16,'Drive Train'!$F$17)*4.448*$C$24/$C$26*$C$25*AH$6)*SIGN(BZ49),BZ49)</f>
        <v>0.89350858180984372</v>
      </c>
      <c r="EO49" s="2">
        <f>IF(PO49=0,($C$23/0.4536*IF(ISNA(NA48),'Drive Train'!$F$16,'Drive Train'!$F$17)*4.448*$C$24/$C$26*$C$25*AI$6)*SIGN(CA49),CA49)</f>
        <v>0.89350858180984372</v>
      </c>
      <c r="EP49" s="2">
        <f>IF(PP49=0,($C$23/0.4536*IF(ISNA(NB48),'Drive Train'!$F$16,'Drive Train'!$F$17)*4.448*$C$24/$C$26*$C$25*AJ$6)*SIGN(CB49),CB49)</f>
        <v>0.89350858180984372</v>
      </c>
      <c r="EQ49" s="2">
        <f>IF(PQ49=0,($C$23/0.4536*IF(ISNA(NC48),'Drive Train'!$F$16,'Drive Train'!$F$17)*4.448*$C$24/$C$26*$C$25*AK$6)*SIGN(CC49),CC49)</f>
        <v>0.89350858180984372</v>
      </c>
      <c r="ER49" s="2">
        <f>IF(PR49=0,($C$23/0.4536*IF(ISNA(ND48),'Drive Train'!$F$16,'Drive Train'!$F$17)*4.448*$C$24/$C$26*$C$25*AL$6)*SIGN(CD49),CD49)</f>
        <v>0.89350858180984372</v>
      </c>
      <c r="ES49" s="2">
        <f>IF(PS49=0,($C$23/0.4536*IF(ISNA(NE48),'Drive Train'!$F$16,'Drive Train'!$F$17)*4.448*$C$24/$C$26*$C$25*AM$6)*SIGN(CE49),CE49)</f>
        <v>0.89350858180984372</v>
      </c>
      <c r="ET49" s="61">
        <f t="shared" si="303"/>
        <v>1.6400000000000008</v>
      </c>
      <c r="EU49" s="260">
        <f>MAX(MIN(IF(AND(OY48=1,NG49&lt;0),-1,1)*(DC49-$C$15)/($C$14-$C$15)*$C$12-$C$33*LO49/AO$6 -  OY48*$C$33,DY48),MAX(EU$8:EU48)*-1)</f>
        <v>5.7142543130658252E-3</v>
      </c>
      <c r="EV49" s="260">
        <f>MAX(MIN(IF(AND(OZ48=1,NH49&lt;0),-1,1)*(DD49-$C$15)/($C$14-$C$15)*$C$12-$C$33*LP49/AP$6 -  OZ48*$C$33,DZ48),MAX(EV$8:EV48)*-1)</f>
        <v>0.78105107535929519</v>
      </c>
      <c r="EW49" s="260">
        <f>MAX(MIN(IF(AND(PA48=1,NI49&lt;0),-1,1)*(DE49-$C$15)/($C$14-$C$15)*$C$12-$C$33*LQ49/AQ$6 -  PA48*$C$33,EA48),MAX(EW$8:EW48)*-1)</f>
        <v>0.67652777415419207</v>
      </c>
      <c r="EX49" s="260">
        <f>MAX(MIN(IF(AND(PB48=1,NJ49&lt;0),-1,1)*(DF49-$C$15)/($C$14-$C$15)*$C$12-$C$33*LR49/AR$6 -  PB48*$C$33,EB48),MAX(EX$8:EX48)*-1)</f>
        <v>0.40409338951978901</v>
      </c>
      <c r="EY49" s="260">
        <f>MAX(MIN(IF(AND(PC48=1,NK49&lt;0),-1,1)*(DG49-$C$15)/($C$14-$C$15)*$C$12-$C$33*LS49/AS$6 -  PC48*$C$33,EC48),MAX(EY$8:EY48)*-1)</f>
        <v>0.14920188571028098</v>
      </c>
      <c r="EZ49" s="260">
        <f>MAX(MIN(IF(AND(PD48=1,NL49&lt;0),-1,1)*(DH49-$C$15)/($C$14-$C$15)*$C$12-$C$33*LT49/AT$6 -  PD48*$C$33,ED48),MAX(EZ$8:EZ48)*-1)</f>
        <v>3.4487990852625716E-2</v>
      </c>
      <c r="FA49" s="260">
        <f>MAX(MIN(IF(AND(PE48=1,NM49&lt;0),-1,1)*(DI49-$C$15)/($C$14-$C$15)*$C$12-$C$33*LU49/AU$6 -  PE48*$C$33,EE48),MAX(FA$8:FA48)*-1)</f>
        <v>5.250510695646915E-3</v>
      </c>
      <c r="FB49" s="260">
        <f>MAX(MIN(IF(AND(PF48=1,NN49&lt;0),-1,1)*(DJ49-$C$15)/($C$14-$C$15)*$C$12-$C$33*LV49/AV$6 -  PF48*$C$33,EF48),MAX(FB$8:FB48)*-1)</f>
        <v>6.938749912712705E-4</v>
      </c>
      <c r="FC49" s="260">
        <f>MAX(MIN(IF(AND(PG48=1,NO49&lt;0),-1,1)*(DK49-$C$15)/($C$14-$C$15)*$C$12-$C$33*LW49/AW$6 -  PG48*$C$33,EG48),MAX(FC$8:FC48)*-1)</f>
        <v>6.3144299180972752E-5</v>
      </c>
      <c r="FD49" s="260">
        <f>MAX(MIN(IF(AND(PH48=1,NP49&lt;0),-1,1)*(DL49-$C$15)/($C$14-$C$15)*$C$12-$C$33*LX49/AX$6 -  PH48*$C$33,EH48),MAX(FD$8:FD48)*-1)</f>
        <v>3.865520844414938E-6</v>
      </c>
      <c r="FE49" s="260">
        <f>MAX(MIN(IF(AND(PI48=1,NQ49&lt;0),-1,1)*(DM49-$C$15)/($C$14-$C$15)*$C$12-$C$33*LY49/AY$6 -  PI48*$C$33,EI48),MAX(FE$8:FE48)*-1)</f>
        <v>1.5176206225042677E-7</v>
      </c>
      <c r="FF49" s="260">
        <f>MAX(MIN(IF(AND(PJ48=1,NR49&lt;0),-1,1)*(DN49-$C$15)/($C$14-$C$15)*$C$12-$C$33*LZ49/AZ$6 -  PJ48*$C$33,EJ48),MAX(FF$8:FF48)*-1)</f>
        <v>9.9022444547278266E-2</v>
      </c>
      <c r="FG49" s="260">
        <f>MAX(MIN(IF(AND(PK48=1,NS49&lt;0),-1,1)*(DO49-$C$15)/($C$14-$C$15)*$C$12-$C$33*MA49/BA$6 -  PK48*$C$33,EK48),MAX(FG$8:FG48)*-1)</f>
        <v>0.12127417923802203</v>
      </c>
      <c r="FH49" s="260">
        <f>MAX(MIN(IF(AND(PL48=1,NT49&lt;0),-1,1)*(DP49-$C$15)/($C$14-$C$15)*$C$12-$C$33*MB49/BB$6 -  PL48*$C$33,EL48),MAX(FH$8:FH48)*-1)</f>
        <v>2.585016103223553E-2</v>
      </c>
      <c r="FI49" s="260">
        <f>MAX(MIN(IF(AND(PM48=1,NU49&lt;0),-1,1)*(DQ49-$C$15)/($C$14-$C$15)*$C$12-$C$33*MC49/BC$6 -  PM48*$C$33,EM48),MAX(FI$8:FI48)*-1)</f>
        <v>1.1523820942806295E-2</v>
      </c>
      <c r="FJ49" s="260">
        <f>MAX(MIN(IF(AND(PN48=1,NV49&lt;0),-1,1)*(DR49-$C$15)/($C$14-$C$15)*$C$12-$C$33*MD49/BD$6 -  PN48*$C$33,EN48),MAX(FJ$8:FJ48)*-1)</f>
        <v>7.4461467673683224E-3</v>
      </c>
      <c r="FK49" s="260">
        <f>MAX(MIN(IF(AND(PO48=1,NW49&lt;0),-1,1)*(DS49-$C$15)/($C$14-$C$15)*$C$12-$C$33*ME49/BE$6 -  PO48*$C$33,EO48),MAX(FK$8:FK48)*-1)</f>
        <v>5.7142543130658252E-3</v>
      </c>
      <c r="FL49" s="260">
        <f>MAX(MIN(IF(AND(PP48=1,NX49&lt;0),-1,1)*(DT49-$C$15)/($C$14-$C$15)*$C$12-$C$33*MF49/BF$6 -  PP48*$C$33,EP48),MAX(FL$8:FL48)*-1)</f>
        <v>5.7715547367546138E-3</v>
      </c>
      <c r="FM49" s="260">
        <f>MAX(MIN(IF(AND(PQ48=1,NY49&lt;0),-1,1)*(DU49-$C$15)/($C$14-$C$15)*$C$12-$C$33*MG49/BG$6 -  PQ48*$C$33,EQ48),MAX(FM$8:FM48)*-1)</f>
        <v>5.7656606982675052E-3</v>
      </c>
      <c r="FN49" s="260">
        <f>MAX(MIN(IF(AND(PR48=1,NZ49&lt;0),-1,1)*(DV49-$C$15)/($C$14-$C$15)*$C$12-$C$33*MH49/BH$6 -  PR48*$C$33,ER48),MAX(FN$8:FN48)*-1)</f>
        <v>5.765255596349661E-3</v>
      </c>
      <c r="FO49" s="260">
        <f>MAX(MIN(IF(AND(PS48=1,OA49&lt;0),-1,1)*(DW49-$C$15)/($C$14-$C$15)*$C$12-$C$33*MI49/BI$6 -  PS48*$C$33,ES48),MAX(FO$8:FO48)*-1)</f>
        <v>5.7654687246727621E-3</v>
      </c>
      <c r="FP49" s="61">
        <f t="shared" si="117"/>
        <v>1.6400000000000008</v>
      </c>
      <c r="FQ49" s="261">
        <f>IF(AND(KS49=1,OY49=1),0,MIN((ABS(($C$14-$C$15)*EU49/$C$12/$C$25)+$C$15)/$C$25,DC49))</f>
        <v>3.9763467677620139</v>
      </c>
      <c r="FR49" s="261">
        <f>IF(AND(KT49=1,OZ49=1),0,MIN((ABS(($C$14-$C$15)*EV49/$C$12/$C$25)+$C$15)/$C$25,DD49))</f>
        <v>50</v>
      </c>
      <c r="FS49" s="261">
        <f>IF(AND(KU49=1,PA49=1),0,MIN((ABS(($C$14-$C$15)*EW49/$C$12/$C$25)+$C$15)/$C$25,DE49))</f>
        <v>50</v>
      </c>
      <c r="FT49" s="261">
        <f>IF(AND(KV49=1,PB49=1),0,MIN((ABS(($C$14-$C$15)*EX49/$C$12/$C$25)+$C$15)/$C$25,DF49))</f>
        <v>38.575370714436787</v>
      </c>
      <c r="FU49" s="261">
        <f>IF(AND(KW49=1,PC49=1),0,MIN((ABS(($C$14-$C$15)*EY49/$C$12/$C$25)+$C$15)/$C$25,DG49))</f>
        <v>16.438174097618887</v>
      </c>
      <c r="FV49" s="261">
        <f>IF(AND(KX49=1,PD49=1),0,MIN((ABS(($C$14-$C$15)*EZ49/$C$12/$C$25)+$C$15)/$C$25,DH49))</f>
        <v>6.4753310558094936</v>
      </c>
      <c r="FW49" s="261">
        <f>IF(AND(KY49=1,PE49=1),0,MIN((ABS(($C$14-$C$15)*FA49/$C$12/$C$25)+$C$15)/$C$25,DI49))</f>
        <v>3.9360708719978739</v>
      </c>
      <c r="FX49" s="261">
        <f>IF(AND(KZ49=1,PF49=1),0,MIN((ABS(($C$14-$C$15)*FB49/$C$12/$C$25)+$C$15)/$C$25,DJ49))</f>
        <v>3.5403293937948113</v>
      </c>
      <c r="FY49" s="261">
        <f>IF(AND(LA49=1,PG49=1),0,MIN((ABS(($C$14-$C$15)*FC49/$C$12/$C$25)+$C$15)/$C$25,DK49))</f>
        <v>3.4855507560827466</v>
      </c>
      <c r="FZ49" s="261">
        <f>IF(AND(LB49=1,PH49=1),0,MIN((ABS(($C$14-$C$15)*FD49/$C$12/$C$25)+$C$15)/$C$25,DL49))</f>
        <v>3.4804024245313663</v>
      </c>
      <c r="GA49" s="261">
        <f>IF(AND(LC49=1,PI49=1),0,MIN((ABS(($C$14-$C$15)*FE49/$C$12/$C$25)+$C$15)/$C$25,DM49))</f>
        <v>3.480079886482355</v>
      </c>
      <c r="GB49" s="261">
        <f>IF(AND(LD49=1,PJ49=1),0,MIN((ABS(($C$14-$C$15)*FF49/$C$12/$C$25)+$C$15)/$C$25,DN49))</f>
        <v>12.080115321451867</v>
      </c>
      <c r="GC49" s="261">
        <f>IF(AND(LE49=1,PK49=1),0,MIN((ABS(($C$14-$C$15)*FG49/$C$12/$C$25)+$C$15)/$C$25,DO49))</f>
        <v>14.012667087800256</v>
      </c>
      <c r="GD49" s="261">
        <f>IF(AND(LF49=1,PL49=1),0,MIN((ABS(($C$14-$C$15)*FH49/$C$12/$C$25)+$C$15)/$C$25,DP49))</f>
        <v>5.7251399579551849</v>
      </c>
      <c r="GE49" s="261">
        <f>IF(AND(LG49=1,PM49=1),0,MIN((ABS(($C$14-$C$15)*FI49/$C$12/$C$25)+$C$15)/$C$25,DQ49))</f>
        <v>4.4809046554081364</v>
      </c>
      <c r="GF49" s="261">
        <f>IF(AND(LH49=1,PN49=1),0,MIN((ABS(($C$14-$C$15)*FJ49/$C$12/$C$25)+$C$15)/$C$25,DR49))</f>
        <v>4.1267607407939693</v>
      </c>
      <c r="GG49" s="261">
        <f>IF(AND(LI49=1,PO49=1),0,MIN((ABS(($C$14-$C$15)*FK49/$C$12/$C$25)+$C$15)/$C$25,DS49))</f>
        <v>3.9763467677620139</v>
      </c>
      <c r="GH49" s="261">
        <f>IF(AND(LJ49=1,PP49=1),0,MIN((ABS(($C$14-$C$15)*FL49/$C$12/$C$25)+$C$15)/$C$25,DT49))</f>
        <v>3.9813232802250336</v>
      </c>
      <c r="GI49" s="261">
        <f>IF(AND(LK49=1,PQ49=1),0,MIN((ABS(($C$14-$C$15)*FM49/$C$12/$C$25)+$C$15)/$C$25,DU49))</f>
        <v>3.9808113859998193</v>
      </c>
      <c r="GJ49" s="261">
        <f>IF(AND(LL49=1,PR49=1),0,MIN((ABS(($C$14-$C$15)*FN49/$C$12/$C$25)+$C$15)/$C$25,DV49))</f>
        <v>3.9807762031056422</v>
      </c>
      <c r="GK49" s="261">
        <f>IF(AND(LM49=1,PS49=1),0,MIN((ABS(($C$14-$C$15)*FO49/$C$12/$C$25)+$C$15)/$C$25,DW49))</f>
        <v>3.9807947131913943</v>
      </c>
      <c r="GL49" s="61">
        <f t="shared" si="118"/>
        <v>1.6400000000000008</v>
      </c>
      <c r="GM49" s="57">
        <f>IF(AND(KS48=1,OY48=1),0,EU49*$C$26/S$6/$C$24/$C$23*3.39*$C$25)</f>
        <v>0.13270417255812683</v>
      </c>
      <c r="GN49" s="57">
        <f>IF(AND(KT48=1,OZ48=1),0,EV49*$C$26/T$6/$C$24/$C$23*3.39*$C$25)</f>
        <v>5.0788160065565169</v>
      </c>
      <c r="GO49" s="57">
        <f>IF(AND(KU48=1,PA48=1),0,EW49*$C$26/U$6/$C$24/$C$23*3.39*$C$25)</f>
        <v>6.6801892827618374</v>
      </c>
      <c r="GP49" s="57">
        <f>IF(AND(KV48=1,PB48=1),0,EX49*$C$26/V$6/$C$24/$C$23*3.39*$C$25)</f>
        <v>5.3525867697219889</v>
      </c>
      <c r="GQ49" s="57">
        <f>IF(AND(KW48=1,PC48=1),0,EY49*$C$26/W$6/$C$24/$C$23*3.39*$C$25)</f>
        <v>2.4793776592963721</v>
      </c>
      <c r="GR49" s="57">
        <f>IF(AND(KX48=1,PD48=1),0,EZ49*$C$26/X$6/$C$24/$C$23*3.39*$C$25)</f>
        <v>0.68939045784929998</v>
      </c>
      <c r="GS49" s="57">
        <f>IF(AND(KY48=1,PE48=1),0,FA49*$C$26/Y$6/$C$24/$C$23*3.39*$C$25)</f>
        <v>0.12265706334363165</v>
      </c>
      <c r="GT49" s="57">
        <f>IF(AND(KZ48=1,PF48=1),0,FB49*$C$26/Z$6/$C$24/$C$23*3.39*$C$25)</f>
        <v>1.8549127844890403E-2</v>
      </c>
      <c r="GU49" s="57">
        <f>IF(AND(LA48=1,PG48=1),0,FC49*$C$26/AA$6/$C$24/$C$23*3.39*$C$25)</f>
        <v>1.900918254998453E-3</v>
      </c>
      <c r="GV49" s="57">
        <f>IF(AND(LB48=1,PH48=1),0,FD49*$C$26/AB$6/$C$24/$C$23*3.39*$C$25)</f>
        <v>1.2940233129024587E-4</v>
      </c>
      <c r="GW49" s="57">
        <f>IF(AND(LC48=1,PI48=1),0,FE49*$C$26/AC$6/$C$24/$C$23*3.39*$C$25)</f>
        <v>5.5920871500180134E-6</v>
      </c>
      <c r="GX49" s="57">
        <f>IF(AND(LD48=1,PJ48=1),0,FF49*$C$26/AD$6/$C$24/$C$23*3.39*$C$25)</f>
        <v>2.2996336614355699</v>
      </c>
      <c r="GY49" s="57">
        <f>IF(AND(LE48=1,PK48=1),0,FG49*$C$26/AE$6/$C$24/$C$23*3.39*$C$25)</f>
        <v>2.8163936581627405</v>
      </c>
      <c r="GZ49" s="57">
        <f>IF(AND(LF48=1,PL48=1),0,FH49*$C$26/AF$6/$C$24/$C$23*3.39*$C$25)</f>
        <v>0.60032753922648752</v>
      </c>
      <c r="HA49" s="57">
        <f>IF(AND(LG48=1,PM48=1),0,FI49*$C$26/AG$6/$C$24/$C$23*3.39*$C$25)</f>
        <v>0.26762181715056371</v>
      </c>
      <c r="HB49" s="57">
        <f>IF(AND(LH48=1,PN48=1),0,FJ49*$C$26/AH$6/$C$24/$C$23*3.39*$C$25)</f>
        <v>0.17292453072145955</v>
      </c>
      <c r="HC49" s="57">
        <f>IF(AND(LI48=1,PO48=1),0,FK49*$C$26/AI$6/$C$24/$C$23*3.39*$C$25)</f>
        <v>0.13270417255812683</v>
      </c>
      <c r="HD49" s="57">
        <f>IF(AND(LJ48=1,PP48=1),0,FL49*$C$26/AJ$6/$C$24/$C$23*3.39*$C$25)</f>
        <v>0.1340348808004016</v>
      </c>
      <c r="HE49" s="57">
        <f>IF(AND(LK48=1,PQ48=1),0,FM49*$C$26/AK$6/$C$24/$C$23*3.39*$C$25)</f>
        <v>0.13389800143564018</v>
      </c>
      <c r="HF49" s="57">
        <f>IF(AND(LL48=1,PR48=1),0,FN49*$C$26/AL$6/$C$24/$C$23*3.39*$C$25)</f>
        <v>0.13388859360885055</v>
      </c>
      <c r="HG49" s="57">
        <f>IF(AND(LM48=1,PS48=1),0,FO49*$C$26/AM$6/$C$24/$C$23*3.39*$C$25)</f>
        <v>0.13389354316415844</v>
      </c>
      <c r="HH49" s="61">
        <f t="shared" si="119"/>
        <v>1.6400000000000008</v>
      </c>
      <c r="HI49" s="57">
        <f t="shared" si="120"/>
        <v>0.13270417255812683</v>
      </c>
      <c r="HJ49" s="57">
        <f t="shared" si="121"/>
        <v>5.0788160065565169</v>
      </c>
      <c r="HK49" s="57">
        <f t="shared" si="122"/>
        <v>6.6801892827618374</v>
      </c>
      <c r="HL49" s="57">
        <f t="shared" si="123"/>
        <v>5.3525867697219889</v>
      </c>
      <c r="HM49" s="57">
        <f t="shared" si="124"/>
        <v>2.4793776592963721</v>
      </c>
      <c r="HN49" s="57">
        <f t="shared" si="125"/>
        <v>0.68939045784929998</v>
      </c>
      <c r="HO49" s="57">
        <f t="shared" si="126"/>
        <v>0.12265706334363165</v>
      </c>
      <c r="HP49" s="57">
        <f t="shared" si="127"/>
        <v>1.8549127844890403E-2</v>
      </c>
      <c r="HQ49" s="57">
        <f t="shared" si="128"/>
        <v>1.900918254998453E-3</v>
      </c>
      <c r="HR49" s="57">
        <f t="shared" si="129"/>
        <v>1.2940233129024587E-4</v>
      </c>
      <c r="HS49" s="57">
        <f t="shared" si="130"/>
        <v>5.5920871500180134E-6</v>
      </c>
      <c r="HT49" s="57">
        <f t="shared" si="131"/>
        <v>2.2996336614355699</v>
      </c>
      <c r="HU49" s="57">
        <f t="shared" si="132"/>
        <v>2.8163936581627405</v>
      </c>
      <c r="HV49" s="57">
        <f t="shared" si="133"/>
        <v>0.60032753922648752</v>
      </c>
      <c r="HW49" s="57">
        <f t="shared" si="134"/>
        <v>0.26762181715056371</v>
      </c>
      <c r="HX49" s="57">
        <f t="shared" si="135"/>
        <v>0.17292453072145955</v>
      </c>
      <c r="HY49" s="57">
        <f t="shared" si="136"/>
        <v>0.13270417255812683</v>
      </c>
      <c r="HZ49" s="57">
        <f t="shared" si="137"/>
        <v>0.1340348808004016</v>
      </c>
      <c r="IA49" s="57">
        <f t="shared" si="138"/>
        <v>0.13389800143564018</v>
      </c>
      <c r="IB49" s="57">
        <f t="shared" si="139"/>
        <v>0.13388859360885055</v>
      </c>
      <c r="IC49" s="57">
        <f t="shared" si="140"/>
        <v>0.13389354316415844</v>
      </c>
      <c r="ID49" s="61">
        <f t="shared" si="141"/>
        <v>1.6400000000000008</v>
      </c>
      <c r="IE49" s="57">
        <f t="shared" si="142"/>
        <v>11.943345070932047</v>
      </c>
      <c r="IF49" s="57">
        <f t="shared" si="143"/>
        <v>8.82</v>
      </c>
      <c r="IG49" s="57">
        <f t="shared" si="144"/>
        <v>8.82</v>
      </c>
      <c r="IH49" s="57">
        <f t="shared" si="145"/>
        <v>9.5072679003979452</v>
      </c>
      <c r="II49" s="57">
        <f t="shared" si="146"/>
        <v>11.034288576981375</v>
      </c>
      <c r="IJ49" s="57">
        <f t="shared" si="147"/>
        <v>11.753484736287456</v>
      </c>
      <c r="IK49" s="57">
        <f t="shared" si="148"/>
        <v>11.946510706163357</v>
      </c>
      <c r="IL49" s="57">
        <f t="shared" si="149"/>
        <v>11.978194653265447</v>
      </c>
      <c r="IM49" s="57">
        <f t="shared" si="150"/>
        <v>11.982853091347481</v>
      </c>
      <c r="IN49" s="57">
        <f t="shared" si="151"/>
        <v>11.983322224770147</v>
      </c>
      <c r="IO49" s="57">
        <f t="shared" si="152"/>
        <v>11.983354037852452</v>
      </c>
      <c r="IP49" s="57">
        <f t="shared" si="153"/>
        <v>11.377390544217707</v>
      </c>
      <c r="IQ49" s="57">
        <f t="shared" si="154"/>
        <v>11.241221712107732</v>
      </c>
      <c r="IR49" s="57">
        <f t="shared" si="155"/>
        <v>11.803005369628462</v>
      </c>
      <c r="IS49" s="57">
        <f t="shared" si="156"/>
        <v>11.902751611086723</v>
      </c>
      <c r="IT49" s="57">
        <f t="shared" si="157"/>
        <v>11.931234890324808</v>
      </c>
      <c r="IU49" s="57">
        <f t="shared" si="158"/>
        <v>11.943345070932047</v>
      </c>
      <c r="IV49" s="57">
        <f t="shared" si="159"/>
        <v>11.942944279603612</v>
      </c>
      <c r="IW49" s="57">
        <f t="shared" si="160"/>
        <v>11.942985505435864</v>
      </c>
      <c r="IX49" s="57">
        <f t="shared" si="161"/>
        <v>11.942988338923076</v>
      </c>
      <c r="IY49" s="57">
        <f t="shared" si="162"/>
        <v>11.942986848195998</v>
      </c>
      <c r="IZ49" s="61">
        <f t="shared" si="163"/>
        <v>1.6400000000000008</v>
      </c>
      <c r="JA49" s="261" t="e">
        <f t="shared" si="238"/>
        <v>#N/A</v>
      </c>
      <c r="JB49" s="261">
        <f t="shared" si="239"/>
        <v>6</v>
      </c>
      <c r="JC49" s="261">
        <f t="shared" si="240"/>
        <v>6</v>
      </c>
      <c r="JD49" s="261" t="e">
        <f t="shared" si="241"/>
        <v>#N/A</v>
      </c>
      <c r="JE49" s="261" t="e">
        <f t="shared" si="242"/>
        <v>#N/A</v>
      </c>
      <c r="JF49" s="261" t="e">
        <f t="shared" si="243"/>
        <v>#N/A</v>
      </c>
      <c r="JG49" s="261" t="e">
        <f t="shared" si="244"/>
        <v>#N/A</v>
      </c>
      <c r="JH49" s="261" t="e">
        <f t="shared" si="245"/>
        <v>#N/A</v>
      </c>
      <c r="JI49" s="261" t="e">
        <f t="shared" si="246"/>
        <v>#N/A</v>
      </c>
      <c r="JJ49" s="261" t="e">
        <f t="shared" si="247"/>
        <v>#N/A</v>
      </c>
      <c r="JK49" s="261" t="e">
        <f t="shared" si="248"/>
        <v>#N/A</v>
      </c>
      <c r="JL49" s="261" t="e">
        <f t="shared" si="249"/>
        <v>#N/A</v>
      </c>
      <c r="JM49" s="261" t="e">
        <f t="shared" si="250"/>
        <v>#N/A</v>
      </c>
      <c r="JN49" s="261" t="e">
        <f t="shared" si="251"/>
        <v>#N/A</v>
      </c>
      <c r="JO49" s="261" t="e">
        <f t="shared" si="252"/>
        <v>#N/A</v>
      </c>
      <c r="JP49" s="261" t="e">
        <f t="shared" si="253"/>
        <v>#N/A</v>
      </c>
      <c r="JQ49" s="261" t="e">
        <f t="shared" si="254"/>
        <v>#N/A</v>
      </c>
      <c r="JR49" s="261" t="e">
        <f t="shared" si="255"/>
        <v>#N/A</v>
      </c>
      <c r="JS49" s="261" t="e">
        <f t="shared" si="256"/>
        <v>#N/A</v>
      </c>
      <c r="JT49" s="261" t="e">
        <f t="shared" si="257"/>
        <v>#N/A</v>
      </c>
      <c r="JU49" s="261" t="e">
        <f t="shared" si="258"/>
        <v>#N/A</v>
      </c>
      <c r="JV49" s="61">
        <f t="shared" si="165"/>
        <v>1.6400000000000008</v>
      </c>
      <c r="JW49" s="46">
        <f>IF(HI49&lt;=$C$42,1,0)</f>
        <v>0</v>
      </c>
      <c r="JX49" s="46">
        <f>IF(HJ49&lt;=$C$42,1,0)</f>
        <v>0</v>
      </c>
      <c r="JY49" s="46">
        <f>IF(HK49&lt;=$C$42,1,0)</f>
        <v>0</v>
      </c>
      <c r="JZ49" s="46">
        <f>IF(HL49&lt;=$C$42,1,0)</f>
        <v>0</v>
      </c>
      <c r="KA49" s="46">
        <f>IF(HM49&lt;=$C$42,1,0)</f>
        <v>0</v>
      </c>
      <c r="KB49" s="46">
        <f>IF(HN49&lt;=$C$42,1,0)</f>
        <v>0</v>
      </c>
      <c r="KC49" s="46">
        <f>IF(HO49&lt;=$C$42,1,0)</f>
        <v>1</v>
      </c>
      <c r="KD49" s="46">
        <f>IF(HP49&lt;=$C$42,1,0)</f>
        <v>1</v>
      </c>
      <c r="KE49" s="46">
        <f>IF(HQ49&lt;=$C$42,1,0)</f>
        <v>1</v>
      </c>
      <c r="KF49" s="46">
        <f>IF(HR49&lt;=$C$42,1,0)</f>
        <v>1</v>
      </c>
      <c r="KG49" s="46">
        <f>IF(HS49&lt;=$C$42,1,0)</f>
        <v>1</v>
      </c>
      <c r="KH49" s="46">
        <f>IF(HT49&lt;=$C$42,1,0)</f>
        <v>0</v>
      </c>
      <c r="KI49" s="46">
        <f>IF(HU49&lt;=$C$42,1,0)</f>
        <v>0</v>
      </c>
      <c r="KJ49" s="46">
        <f>IF(HV49&lt;=$C$42,1,0)</f>
        <v>0</v>
      </c>
      <c r="KK49" s="46">
        <f>IF(HW49&lt;=$C$42,1,0)</f>
        <v>0</v>
      </c>
      <c r="KL49" s="46">
        <f>IF(HX49&lt;=$C$42,1,0)</f>
        <v>0</v>
      </c>
      <c r="KM49" s="46">
        <f>IF(HY49&lt;=$C$42,1,0)</f>
        <v>0</v>
      </c>
      <c r="KN49" s="46">
        <f>IF(HZ49&lt;=$C$42,1,0)</f>
        <v>0</v>
      </c>
      <c r="KO49" s="46">
        <f>IF(IA49&lt;=$C$42,1,0)</f>
        <v>0</v>
      </c>
      <c r="KP49" s="46">
        <f>IF(IB49&lt;=$C$42,1,0)</f>
        <v>0</v>
      </c>
      <c r="KQ49" s="46">
        <f>IF(IC49&lt;=$C$42,1,0)</f>
        <v>0</v>
      </c>
      <c r="KR49" s="61">
        <f t="shared" si="166"/>
        <v>1.6400000000000008</v>
      </c>
      <c r="KS49" s="1">
        <f>IF(OR(KS48=1,AND(OY49=1,LO49&lt;=$C$43)),1,0)</f>
        <v>0</v>
      </c>
      <c r="KT49" s="1">
        <f>IF(OR(KT48=1,AND(OZ49=1,LP49&lt;=$C$43)),1,0)</f>
        <v>0</v>
      </c>
      <c r="KU49" s="1">
        <f>IF(OR(KU48=1,AND(PA49=1,LQ49&lt;=$C$43)),1,0)</f>
        <v>0</v>
      </c>
      <c r="KV49" s="1">
        <f>IF(OR(KV48=1,AND(PB49=1,LR49&lt;=$C$43)),1,0)</f>
        <v>0</v>
      </c>
      <c r="KW49" s="1">
        <f>IF(OR(KW48=1,AND(PC49=1,LS49&lt;=$C$43)),1,0)</f>
        <v>0</v>
      </c>
      <c r="KX49" s="1">
        <f>IF(OR(KX48=1,AND(PD49=1,LT49&lt;=$C$43)),1,0)</f>
        <v>0</v>
      </c>
      <c r="KY49" s="1">
        <f>IF(OR(KY48=1,AND(PE49=1,LU49&lt;=$C$43)),1,0)</f>
        <v>0</v>
      </c>
      <c r="KZ49" s="1">
        <f>IF(OR(KZ48=1,AND(PF49=1,LV49&lt;=$C$43)),1,0)</f>
        <v>0</v>
      </c>
      <c r="LA49" s="1">
        <f>IF(OR(LA48=1,AND(PG49=1,LW49&lt;=$C$43)),1,0)</f>
        <v>0</v>
      </c>
      <c r="LB49" s="1">
        <f>IF(OR(LB48=1,AND(PH49=1,LX49&lt;=$C$43)),1,0)</f>
        <v>0</v>
      </c>
      <c r="LC49" s="1">
        <f>IF(OR(LC48=1,AND(PI49=1,LY49&lt;=$C$43)),1,0)</f>
        <v>0</v>
      </c>
      <c r="LD49" s="1">
        <f>IF(OR(LD48=1,AND(PJ49=1,LZ49&lt;=$C$43)),1,0)</f>
        <v>0</v>
      </c>
      <c r="LE49" s="1">
        <f>IF(OR(LE48=1,AND(PK49=1,MA49&lt;=$C$43)),1,0)</f>
        <v>0</v>
      </c>
      <c r="LF49" s="1">
        <f>IF(OR(LF48=1,AND(PL49=1,MB49&lt;=$C$43)),1,0)</f>
        <v>0</v>
      </c>
      <c r="LG49" s="1">
        <f>IF(OR(LG48=1,AND(PM49=1,MC49&lt;=$C$43)),1,0)</f>
        <v>0</v>
      </c>
      <c r="LH49" s="1">
        <f>IF(OR(LH48=1,AND(PN49=1,MD49&lt;=$C$43)),1,0)</f>
        <v>0</v>
      </c>
      <c r="LI49" s="1">
        <f>IF(OR(LI48=1,AND(PO49=1,ME49&lt;=$C$43)),1,0)</f>
        <v>0</v>
      </c>
      <c r="LJ49" s="1">
        <f>IF(OR(LJ48=1,AND(PP49=1,MF49&lt;=$C$43)),1,0)</f>
        <v>0</v>
      </c>
      <c r="LK49" s="1">
        <f>IF(OR(LK48=1,AND(PQ49=1,MG49&lt;=$C$43)),1,0)</f>
        <v>0</v>
      </c>
      <c r="LL49" s="1">
        <f>IF(OR(LL48=1,AND(PR49=1,MH49&lt;=$C$43)),1,0)</f>
        <v>0</v>
      </c>
      <c r="LM49" s="1">
        <f>IF(OR(LM48=1,AND(PS49=1,MI49&lt;=$C$43)),1,0)</f>
        <v>0</v>
      </c>
      <c r="LN49" s="61">
        <f t="shared" si="167"/>
        <v>1.6400000000000008</v>
      </c>
      <c r="LO49" s="57">
        <f t="shared" si="168"/>
        <v>11.022273162369686</v>
      </c>
      <c r="LP49" s="57">
        <f t="shared" si="169"/>
        <v>8.6002084321304277</v>
      </c>
      <c r="LQ49" s="57">
        <f t="shared" si="170"/>
        <v>12.202662676365245</v>
      </c>
      <c r="LR49" s="57">
        <f t="shared" si="171"/>
        <v>14.472271882851201</v>
      </c>
      <c r="LS49" s="57">
        <f t="shared" si="172"/>
        <v>14.158752112875614</v>
      </c>
      <c r="LT49" s="57">
        <f t="shared" si="173"/>
        <v>12.606915973253045</v>
      </c>
      <c r="LU49" s="57">
        <f t="shared" si="174"/>
        <v>10.960061559209141</v>
      </c>
      <c r="LV49" s="57">
        <f t="shared" si="175"/>
        <v>9.6011015373505018</v>
      </c>
      <c r="LW49" s="57">
        <f t="shared" si="176"/>
        <v>8.5286807485478864</v>
      </c>
      <c r="LX49" s="57">
        <f t="shared" si="177"/>
        <v>7.6699257444959983</v>
      </c>
      <c r="LY49" s="57">
        <f t="shared" si="178"/>
        <v>6.9681168861594429</v>
      </c>
      <c r="LZ49" s="57">
        <f t="shared" si="179"/>
        <v>8.2835080886327113</v>
      </c>
      <c r="MA49" s="57">
        <f t="shared" si="180"/>
        <v>10.144928750782485</v>
      </c>
      <c r="MB49" s="57">
        <f t="shared" si="181"/>
        <v>10.901763781573942</v>
      </c>
      <c r="MC49" s="57">
        <f t="shared" si="182"/>
        <v>10.98772586040919</v>
      </c>
      <c r="MD49" s="57">
        <f t="shared" si="183"/>
        <v>11.011992951641753</v>
      </c>
      <c r="ME49" s="57">
        <f t="shared" si="184"/>
        <v>11.022273162369686</v>
      </c>
      <c r="MF49" s="57">
        <f t="shared" si="185"/>
        <v>11.02193329066683</v>
      </c>
      <c r="MG49" s="57">
        <f t="shared" si="186"/>
        <v>11.021968251363893</v>
      </c>
      <c r="MH49" s="57">
        <f t="shared" si="187"/>
        <v>11.02197065423346</v>
      </c>
      <c r="MI49" s="57">
        <f t="shared" si="188"/>
        <v>11.021969390058953</v>
      </c>
      <c r="MJ49" s="61">
        <f t="shared" si="189"/>
        <v>1.6400000000000008</v>
      </c>
      <c r="MK49" s="57" t="e">
        <f t="shared" si="259"/>
        <v>#N/A</v>
      </c>
      <c r="ML49" s="57" t="e">
        <f t="shared" si="260"/>
        <v>#N/A</v>
      </c>
      <c r="MM49" s="57" t="e">
        <f t="shared" si="261"/>
        <v>#N/A</v>
      </c>
      <c r="MN49" s="57" t="e">
        <f t="shared" si="262"/>
        <v>#N/A</v>
      </c>
      <c r="MO49" s="57" t="e">
        <f t="shared" si="263"/>
        <v>#N/A</v>
      </c>
      <c r="MP49" s="57" t="e">
        <f t="shared" si="264"/>
        <v>#N/A</v>
      </c>
      <c r="MQ49" s="57" t="e">
        <f t="shared" si="265"/>
        <v>#N/A</v>
      </c>
      <c r="MR49" s="57" t="e">
        <f t="shared" si="266"/>
        <v>#N/A</v>
      </c>
      <c r="MS49" s="57" t="e">
        <f t="shared" si="267"/>
        <v>#N/A</v>
      </c>
      <c r="MT49" s="57" t="e">
        <f t="shared" si="268"/>
        <v>#N/A</v>
      </c>
      <c r="MU49" s="57" t="e">
        <f t="shared" si="269"/>
        <v>#N/A</v>
      </c>
      <c r="MV49" s="57" t="e">
        <f t="shared" si="270"/>
        <v>#N/A</v>
      </c>
      <c r="MW49" s="57" t="e">
        <f t="shared" si="271"/>
        <v>#N/A</v>
      </c>
      <c r="MX49" s="57" t="e">
        <f t="shared" si="272"/>
        <v>#N/A</v>
      </c>
      <c r="MY49" s="57" t="e">
        <f t="shared" si="273"/>
        <v>#N/A</v>
      </c>
      <c r="MZ49" s="57" t="e">
        <f t="shared" si="274"/>
        <v>#N/A</v>
      </c>
      <c r="NA49" s="57" t="e">
        <f t="shared" si="275"/>
        <v>#N/A</v>
      </c>
      <c r="NB49" s="57" t="e">
        <f t="shared" si="276"/>
        <v>#N/A</v>
      </c>
      <c r="NC49" s="57" t="e">
        <f t="shared" si="277"/>
        <v>#N/A</v>
      </c>
      <c r="ND49" s="57" t="e">
        <f t="shared" si="278"/>
        <v>#N/A</v>
      </c>
      <c r="NE49" s="57" t="e">
        <f t="shared" si="279"/>
        <v>#N/A</v>
      </c>
      <c r="NF49" s="61">
        <f t="shared" si="211"/>
        <v>1.6400000000000008</v>
      </c>
      <c r="NG49" s="261">
        <f>IF(OY48=0,MIN('Drive Train'!$F$35-FQ48*$C$26*'Drive Train'!$F$38,NG48+$C$41)-$C$7,IF(LO48-1&lt;=0,0,IF($C$39=Motors!$C$29,MAX(MAX(NG$8:NG48)*-1,NG48-$C$41),MAX(0,MAX(NG$8:NG48)*-1,NG48-$C$41))))</f>
        <v>11.943345070932047</v>
      </c>
      <c r="NH49" s="261">
        <f>IF(OZ48=0,MIN('Drive Train'!$F$35-FR48*$C$26*'Drive Train'!$F$38,NH48+$C$41)-$C$7,IF(LP48-1&lt;=0,0,IF($C$39=Motors!$C$29,MAX(MAX(NH$8:NH48)*-1,NH48-$C$41),MAX(0,MAX(NH$8:NH48)*-1,NH48-$C$41))))</f>
        <v>8.82</v>
      </c>
      <c r="NI49" s="261">
        <f>IF(PA48=0,MIN('Drive Train'!$F$35-FS48*$C$26*'Drive Train'!$F$38,NI48+$C$41)-$C$7,IF(LQ48-1&lt;=0,0,IF($C$39=Motors!$C$29,MAX(MAX(NI$8:NI48)*-1,NI48-$C$41),MAX(0,MAX(NI$8:NI48)*-1,NI48-$C$41))))</f>
        <v>8.82</v>
      </c>
      <c r="NJ49" s="261">
        <f>IF(PB48=0,MIN('Drive Train'!$F$35-FT48*$C$26*'Drive Train'!$F$38,NJ48+$C$41)-$C$7,IF(LR48-1&lt;=0,0,IF($C$39=Motors!$C$29,MAX(MAX(NJ$8:NJ48)*-1,NJ48-$C$41),MAX(0,MAX(NJ$8:NJ48)*-1,NJ48-$C$41))))</f>
        <v>9.5072679003979452</v>
      </c>
      <c r="NK49" s="261">
        <f>IF(PC48=0,MIN('Drive Train'!$F$35-FU48*$C$26*'Drive Train'!$F$38,NK48+$C$41)-$C$7,IF(LS48-1&lt;=0,0,IF($C$39=Motors!$C$29,MAX(MAX(NK$8:NK48)*-1,NK48-$C$41),MAX(0,MAX(NK$8:NK48)*-1,NK48-$C$41))))</f>
        <v>11.034288576981375</v>
      </c>
      <c r="NL49" s="261">
        <f>IF(PD48=0,MIN('Drive Train'!$F$35-FV48*$C$26*'Drive Train'!$F$38,NL48+$C$41)-$C$7,IF(LT48-1&lt;=0,0,IF($C$39=Motors!$C$29,MAX(MAX(NL$8:NL48)*-1,NL48-$C$41),MAX(0,MAX(NL$8:NL48)*-1,NL48-$C$41))))</f>
        <v>11.753484736287456</v>
      </c>
      <c r="NM49" s="261">
        <f>IF(PE48=0,MIN('Drive Train'!$F$35-FW48*$C$26*'Drive Train'!$F$38,NM48+$C$41)-$C$7,IF(LU48-1&lt;=0,0,IF($C$39=Motors!$C$29,MAX(MAX(NM$8:NM48)*-1,NM48-$C$41),MAX(0,MAX(NM$8:NM48)*-1,NM48-$C$41))))</f>
        <v>11.946510706163357</v>
      </c>
      <c r="NN49" s="261">
        <f>IF(PF48=0,MIN('Drive Train'!$F$35-FX48*$C$26*'Drive Train'!$F$38,NN48+$C$41)-$C$7,IF(LV48-1&lt;=0,0,IF($C$39=Motors!$C$29,MAX(MAX(NN$8:NN48)*-1,NN48-$C$41),MAX(0,MAX(NN$8:NN48)*-1,NN48-$C$41))))</f>
        <v>11.978194653265447</v>
      </c>
      <c r="NO49" s="261">
        <f>IF(PG48=0,MIN('Drive Train'!$F$35-FY48*$C$26*'Drive Train'!$F$38,NO48+$C$41)-$C$7,IF(LW48-1&lt;=0,0,IF($C$39=Motors!$C$29,MAX(MAX(NO$8:NO48)*-1,NO48-$C$41),MAX(0,MAX(NO$8:NO48)*-1,NO48-$C$41))))</f>
        <v>11.982853091347481</v>
      </c>
      <c r="NP49" s="261">
        <f>IF(PH48=0,MIN('Drive Train'!$F$35-FZ48*$C$26*'Drive Train'!$F$38,NP48+$C$41)-$C$7,IF(LX48-1&lt;=0,0,IF($C$39=Motors!$C$29,MAX(MAX(NP$8:NP48)*-1,NP48-$C$41),MAX(0,MAX(NP$8:NP48)*-1,NP48-$C$41))))</f>
        <v>11.983322224770147</v>
      </c>
      <c r="NQ49" s="261">
        <f>IF(PI48=0,MIN('Drive Train'!$F$35-GA48*$C$26*'Drive Train'!$F$38,NQ48+$C$41)-$C$7,IF(LY48-1&lt;=0,0,IF($C$39=Motors!$C$29,MAX(MAX(NQ$8:NQ48)*-1,NQ48-$C$41),MAX(0,MAX(NQ$8:NQ48)*-1,NQ48-$C$41))))</f>
        <v>11.983354037852452</v>
      </c>
      <c r="NR49" s="261">
        <f>IF(PJ48=0,MIN('Drive Train'!$F$35-GB48*$C$26*'Drive Train'!$F$38,NR48+$C$41)-$C$7,IF(LZ48-1&lt;=0,0,IF($C$39=Motors!$C$29,MAX(MAX(NR$8:NR48)*-1,NR48-$C$41),MAX(0,MAX(NR$8:NR48)*-1,NR48-$C$41))))</f>
        <v>11.377390544217707</v>
      </c>
      <c r="NS49" s="261">
        <f>IF(PK48=0,MIN('Drive Train'!$F$35-GC48*$C$26*'Drive Train'!$F$38,NS48+$C$41)-$C$7,IF(MA48-1&lt;=0,0,IF($C$39=Motors!$C$29,MAX(MAX(NS$8:NS48)*-1,NS48-$C$41),MAX(0,MAX(NS$8:NS48)*-1,NS48-$C$41))))</f>
        <v>11.241221712107732</v>
      </c>
      <c r="NT49" s="261">
        <f>IF(PL48=0,MIN('Drive Train'!$F$35-GD48*$C$26*'Drive Train'!$F$38,NT48+$C$41)-$C$7,IF(MB48-1&lt;=0,0,IF($C$39=Motors!$C$29,MAX(MAX(NT$8:NT48)*-1,NT48-$C$41),MAX(0,MAX(NT$8:NT48)*-1,NT48-$C$41))))</f>
        <v>11.803005369628462</v>
      </c>
      <c r="NU49" s="261">
        <f>IF(PM48=0,MIN('Drive Train'!$F$35-GE48*$C$26*'Drive Train'!$F$38,NU48+$C$41)-$C$7,IF(MC48-1&lt;=0,0,IF($C$39=Motors!$C$29,MAX(MAX(NU$8:NU48)*-1,NU48-$C$41),MAX(0,MAX(NU$8:NU48)*-1,NU48-$C$41))))</f>
        <v>11.902751611086723</v>
      </c>
      <c r="NV49" s="261">
        <f>IF(PN48=0,MIN('Drive Train'!$F$35-GF48*$C$26*'Drive Train'!$F$38,NV48+$C$41)-$C$7,IF(MD48-1&lt;=0,0,IF($C$39=Motors!$C$29,MAX(MAX(NV$8:NV48)*-1,NV48-$C$41),MAX(0,MAX(NV$8:NV48)*-1,NV48-$C$41))))</f>
        <v>11.931234890324808</v>
      </c>
      <c r="NW49" s="261">
        <f>IF(PO48=0,MIN('Drive Train'!$F$35-GG48*$C$26*'Drive Train'!$F$38,NW48+$C$41)-$C$7,IF(ME48-1&lt;=0,0,IF($C$39=Motors!$C$29,MAX(MAX(NW$8:NW48)*-1,NW48-$C$41),MAX(0,MAX(NW$8:NW48)*-1,NW48-$C$41))))</f>
        <v>11.943345070932047</v>
      </c>
      <c r="NX49" s="261">
        <f>IF(PP48=0,MIN('Drive Train'!$F$35-GH48*$C$26*'Drive Train'!$F$38,NX48+$C$41)-$C$7,IF(MF48-1&lt;=0,0,IF($C$39=Motors!$C$29,MAX(MAX(NX$8:NX48)*-1,NX48-$C$41),MAX(0,MAX(NX$8:NX48)*-1,NX48-$C$41))))</f>
        <v>11.942944279603612</v>
      </c>
      <c r="NY49" s="261">
        <f>IF(PQ48=0,MIN('Drive Train'!$F$35-GI48*$C$26*'Drive Train'!$F$38,NY48+$C$41)-$C$7,IF(MG48-1&lt;=0,0,IF($C$39=Motors!$C$29,MAX(MAX(NY$8:NY48)*-1,NY48-$C$41),MAX(0,MAX(NY$8:NY48)*-1,NY48-$C$41))))</f>
        <v>11.942985505435864</v>
      </c>
      <c r="NZ49" s="261">
        <f>IF(PR48=0,MIN('Drive Train'!$F$35-GJ48*$C$26*'Drive Train'!$F$38,NZ48+$C$41)-$C$7,IF(MH48-1&lt;=0,0,IF($C$39=Motors!$C$29,MAX(MAX(NZ$8:NZ48)*-1,NZ48-$C$41),MAX(0,MAX(NZ$8:NZ48)*-1,NZ48-$C$41))))</f>
        <v>11.942988338923076</v>
      </c>
      <c r="OA49" s="261">
        <f>IF(PS48=0,MIN('Drive Train'!$F$35-GK48*$C$26*'Drive Train'!$F$38,OA48+$C$41)-$C$7,IF(MI48-1&lt;=0,0,IF($C$39=Motors!$C$29,MAX(MAX(OA$8:OA48)*-1,OA48-$C$41),MAX(0,MAX(OA$8:OA48)*-1,OA48-$C$41))))</f>
        <v>11.942986848195998</v>
      </c>
      <c r="OB49" s="61">
        <f t="shared" si="212"/>
        <v>1.6400000000000008</v>
      </c>
      <c r="OC49" s="261">
        <f>'Drive Train'!$F$35-FQ49*$C$26*'Drive Train'!$F$38</f>
        <v>12.129608419792184</v>
      </c>
      <c r="OD49" s="261">
        <f>'Drive Train'!$F$35-FR49*$C$26*'Drive Train'!$F$38</f>
        <v>9</v>
      </c>
      <c r="OE49" s="261">
        <f>'Drive Train'!$F$35-FS49*$C$26*'Drive Train'!$F$38</f>
        <v>9</v>
      </c>
      <c r="OF49" s="261">
        <f>'Drive Train'!$F$35-FT49*$C$26*'Drive Train'!$F$38</f>
        <v>9.7768747914182992</v>
      </c>
      <c r="OG49" s="261">
        <f>'Drive Train'!$F$35-FU49*$C$26*'Drive Train'!$F$38</f>
        <v>11.282204161361916</v>
      </c>
      <c r="OH49" s="261">
        <f>'Drive Train'!$F$35-FV49*$C$26*'Drive Train'!$F$38</f>
        <v>11.959677488204955</v>
      </c>
      <c r="OI49" s="261">
        <f>'Drive Train'!$F$35-FW49*$C$26*'Drive Train'!$F$38</f>
        <v>12.132347180704144</v>
      </c>
      <c r="OJ49" s="261">
        <f>'Drive Train'!$F$35-FX49*$C$26*'Drive Train'!$F$38</f>
        <v>12.159257601221952</v>
      </c>
      <c r="OK49" s="261">
        <f>'Drive Train'!$F$35-FY49*$C$26*'Drive Train'!$F$38</f>
        <v>12.162982548586374</v>
      </c>
      <c r="OL49" s="261">
        <f>'Drive Train'!$F$35-FZ49*$C$26*'Drive Train'!$F$38</f>
        <v>12.163332635131868</v>
      </c>
      <c r="OM49" s="261">
        <f>'Drive Train'!$F$35-GA49*$C$26*'Drive Train'!$F$38</f>
        <v>12.1633545677192</v>
      </c>
      <c r="ON49" s="261">
        <f>'Drive Train'!$F$35-GB49*$C$26*'Drive Train'!$F$38</f>
        <v>11.578552158141273</v>
      </c>
      <c r="OO49" s="261">
        <f>'Drive Train'!$F$35-GC49*$C$26*'Drive Train'!$F$38</f>
        <v>11.447138638029584</v>
      </c>
      <c r="OP49" s="261">
        <f>'Drive Train'!$F$35-GD49*$C$26*'Drive Train'!$F$38</f>
        <v>12.010690482859047</v>
      </c>
      <c r="OQ49" s="261">
        <f>'Drive Train'!$F$35-GE49*$C$26*'Drive Train'!$F$38</f>
        <v>12.095298483432247</v>
      </c>
      <c r="OR49" s="261">
        <f>'Drive Train'!$F$35-GF49*$C$26*'Drive Train'!$F$38</f>
        <v>12.11938026962601</v>
      </c>
      <c r="OS49" s="261">
        <f>'Drive Train'!$F$35-GG49*$C$26*'Drive Train'!$F$38</f>
        <v>12.129608419792184</v>
      </c>
      <c r="OT49" s="261">
        <f>'Drive Train'!$F$35-GH49*$C$26*'Drive Train'!$F$38</f>
        <v>12.129270016944698</v>
      </c>
      <c r="OU49" s="261">
        <f>'Drive Train'!$F$35-GI49*$C$26*'Drive Train'!$F$38</f>
        <v>12.129304825752012</v>
      </c>
      <c r="OV49" s="261">
        <f>'Drive Train'!$F$35-GJ49*$C$26*'Drive Train'!$F$38</f>
        <v>12.129307218188817</v>
      </c>
      <c r="OW49" s="261">
        <f>'Drive Train'!$F$35-GK49*$C$26*'Drive Train'!$F$38</f>
        <v>12.129305959502986</v>
      </c>
      <c r="OX49" s="61">
        <f t="shared" si="213"/>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8">
        <f t="shared" si="214"/>
        <v>1.6400000000000008</v>
      </c>
      <c r="PU49" s="57">
        <f t="shared" si="215"/>
        <v>14.065626500664258</v>
      </c>
      <c r="PV49" s="57">
        <f t="shared" si="216"/>
        <v>7.3538878973451443</v>
      </c>
      <c r="PW49" s="57">
        <f t="shared" si="217"/>
        <v>10.667061568638433</v>
      </c>
      <c r="PX49" s="57">
        <f t="shared" si="218"/>
        <v>13.353835183207941</v>
      </c>
      <c r="PY49" s="57">
        <f t="shared" si="219"/>
        <v>14.677817931372793</v>
      </c>
      <c r="PZ49" s="57">
        <f t="shared" si="220"/>
        <v>14.709741015266761</v>
      </c>
      <c r="QA49" s="57">
        <f t="shared" si="221"/>
        <v>14.030961299309183</v>
      </c>
      <c r="QB49" s="57">
        <f t="shared" si="222"/>
        <v>12.811029371909548</v>
      </c>
      <c r="QC49" s="57">
        <f t="shared" si="223"/>
        <v>11.747679052755714</v>
      </c>
      <c r="QD49" s="57">
        <f t="shared" si="224"/>
        <v>10.817021919458883</v>
      </c>
      <c r="QE49" s="57">
        <f t="shared" si="225"/>
        <v>10.009292258753039</v>
      </c>
      <c r="QF49" s="57">
        <f t="shared" si="226"/>
        <v>8.4789152827702807</v>
      </c>
      <c r="QG49" s="57">
        <f t="shared" si="227"/>
        <v>10.384246687181486</v>
      </c>
      <c r="QH49" s="57">
        <f t="shared" si="228"/>
        <v>12.004077557335284</v>
      </c>
      <c r="QI49" s="57">
        <f t="shared" si="229"/>
        <v>12.999782168304584</v>
      </c>
      <c r="QJ49" s="57">
        <f t="shared" si="230"/>
        <v>13.635545214665134</v>
      </c>
      <c r="QK49" s="57">
        <f t="shared" si="231"/>
        <v>14.065626500664258</v>
      </c>
      <c r="QL49" s="57">
        <f t="shared" si="232"/>
        <v>14.033874355712191</v>
      </c>
      <c r="QM49" s="57">
        <f t="shared" si="233"/>
        <v>14.034970267380166</v>
      </c>
      <c r="QN49" s="57">
        <f t="shared" si="234"/>
        <v>14.035045599107196</v>
      </c>
      <c r="QO49" s="57">
        <f t="shared" si="235"/>
        <v>14.035005966161876</v>
      </c>
      <c r="QP49" s="61">
        <f t="shared" si="236"/>
        <v>1.6400000000000008</v>
      </c>
      <c r="QQ49" s="57">
        <f>MIN(FQ49,$C$16)*$C$17*1000/60/60/$C$25</f>
        <v>5.5921084633967687E-2</v>
      </c>
      <c r="QR49" s="57">
        <f>MIN(FR49,$C$16)*$C$17*1000/60/60/$C$25</f>
        <v>0.70317162838191627</v>
      </c>
      <c r="QS49" s="57">
        <f>MIN(FS49,$C$16)*$C$17*1000/60/60/$C$25</f>
        <v>0.70317162838191627</v>
      </c>
      <c r="QT49" s="57">
        <f>MIN(FT49,$C$16)*$C$17*1000/60/60/$C$25</f>
        <v>0.54250212481413196</v>
      </c>
      <c r="QU49" s="57">
        <f>MIN(FU49,$C$16)*$C$17*1000/60/60/$C$25</f>
        <v>0.23117715295696217</v>
      </c>
      <c r="QV49" s="57">
        <f>MIN(FV49,$C$16)*$C$17*1000/60/60/$C$25</f>
        <v>9.1065381656511096E-2</v>
      </c>
      <c r="QW49" s="57">
        <f>MIN(FW49,$C$16)*$C$17*1000/60/60/$C$25</f>
        <v>5.5354667289787482E-2</v>
      </c>
      <c r="QX49" s="57">
        <f>MIN(FX49,$C$16)*$C$17*1000/60/60/$C$25</f>
        <v>4.9789183696861194E-2</v>
      </c>
      <c r="QY49" s="57">
        <f>MIN(FY49,$C$16)*$C$17*1000/60/60/$C$25</f>
        <v>4.9018808019250494E-2</v>
      </c>
      <c r="QZ49" s="57">
        <f>MIN(FZ49,$C$16)*$C$17*1000/60/60/$C$25</f>
        <v>4.8946404805641795E-2</v>
      </c>
      <c r="RA49" s="57">
        <f>MIN(GA49,$C$16)*$C$17*1000/60/60/$C$25</f>
        <v>4.8941868813539041E-2</v>
      </c>
      <c r="RB49" s="57">
        <f>MIN(GB49,$C$16)*$C$17*1000/60/60/$C$25</f>
        <v>0.1698878872325329</v>
      </c>
      <c r="RC49" s="57">
        <f>MIN(GC49,$C$16)*$C$17*1000/60/60/$C$25</f>
        <v>0.19706619868204378</v>
      </c>
      <c r="RD49" s="57">
        <f>MIN(GD49,$C$16)*$C$17*1000/60/60/$C$25</f>
        <v>8.0515119738994445E-2</v>
      </c>
      <c r="RE49" s="57">
        <f>MIN(GE49,$C$16)*$C$17*1000/60/60/$C$25</f>
        <v>6.3016900463348971E-2</v>
      </c>
      <c r="RF49" s="57">
        <f>MIN(GF49,$C$16)*$C$17*1000/60/60/$C$25</f>
        <v>5.8036421400933159E-2</v>
      </c>
      <c r="RG49" s="57">
        <f>MIN(GG49,$C$16)*$C$17*1000/60/60/$C$25</f>
        <v>5.5921084633967687E-2</v>
      </c>
      <c r="RH49" s="57">
        <f>MIN(GH49,$C$16)*$C$17*1000/60/60/$C$25</f>
        <v>5.5991071481413385E-2</v>
      </c>
      <c r="RI49" s="57">
        <f>MIN(GI49,$C$16)*$C$17*1000/60/60/$C$25</f>
        <v>5.5983872491495321E-2</v>
      </c>
      <c r="RJ49" s="57">
        <f>MIN(GJ49,$C$16)*$C$17*1000/60/60/$C$25</f>
        <v>5.5983377699235531E-2</v>
      </c>
      <c r="RK49" s="57">
        <f>MIN(GK49,$C$16)*$C$17*1000/60/60/$C$25</f>
        <v>5.598363801457832E-2</v>
      </c>
      <c r="RL49" s="148">
        <f t="shared" si="237"/>
        <v>1.6400000000000008</v>
      </c>
    </row>
    <row r="50" spans="3:480" x14ac:dyDescent="0.2">
      <c r="C50" s="3" t="s">
        <v>223</v>
      </c>
      <c r="E50" s="18">
        <f>KS6</f>
        <v>3.3773264363522379</v>
      </c>
      <c r="F50" s="18" t="e">
        <f t="shared" ref="F50:O50" si="309">KT6</f>
        <v>#N/A</v>
      </c>
      <c r="G50" s="18" t="e">
        <f t="shared" si="309"/>
        <v>#N/A</v>
      </c>
      <c r="H50" s="18">
        <f t="shared" si="309"/>
        <v>12.75032518570212</v>
      </c>
      <c r="I50" s="18">
        <f t="shared" si="309"/>
        <v>8.3449665021062991</v>
      </c>
      <c r="J50" s="18">
        <f t="shared" si="309"/>
        <v>5.2228319330350423</v>
      </c>
      <c r="K50" s="18">
        <f t="shared" si="309"/>
        <v>3.3172602246130509</v>
      </c>
      <c r="L50" s="18">
        <f t="shared" si="309"/>
        <v>2.3230718159630648</v>
      </c>
      <c r="M50" s="18">
        <f t="shared" si="309"/>
        <v>1.765879549102209</v>
      </c>
      <c r="N50" s="18">
        <f t="shared" si="309"/>
        <v>1.4033824197200389</v>
      </c>
      <c r="O50" s="18">
        <f t="shared" si="309"/>
        <v>1.1501005380025511</v>
      </c>
      <c r="R50" s="63">
        <f t="shared" si="113"/>
        <v>1.6800000000000008</v>
      </c>
      <c r="S50" s="2">
        <f>NG50/'Drive Train'!$F$35</f>
        <v>0.96367809837033747</v>
      </c>
      <c r="T50" s="2">
        <f>NH50/'Drive Train'!$F$35</f>
        <v>0.71129032258064517</v>
      </c>
      <c r="U50" s="2">
        <f>NI50/'Drive Train'!$F$35</f>
        <v>0.71129032258064517</v>
      </c>
      <c r="V50" s="2">
        <f>NJ50/'Drive Train'!$F$35</f>
        <v>0.77394151543695966</v>
      </c>
      <c r="W50" s="2">
        <f>NK50/'Drive Train'!$F$35</f>
        <v>0.89533904527112229</v>
      </c>
      <c r="X50" s="2">
        <f>NL50/'Drive Train'!$F$35</f>
        <v>0.94997399098427049</v>
      </c>
      <c r="Y50" s="2">
        <f>NM50/'Drive Train'!$F$35</f>
        <v>0.96389896618581805</v>
      </c>
      <c r="Z50" s="2">
        <f>NN50/'Drive Train'!$F$35</f>
        <v>0.96606916138886711</v>
      </c>
      <c r="AA50" s="2">
        <f>NO50/'Drive Train'!$F$35</f>
        <v>0.96636956036986887</v>
      </c>
      <c r="AB50" s="2">
        <f>NP50/'Drive Train'!$F$35</f>
        <v>0.96639779315579577</v>
      </c>
      <c r="AC50" s="2">
        <f>NQ50/'Drive Train'!$F$35</f>
        <v>0.96639956191283871</v>
      </c>
      <c r="AD50" s="2">
        <f>NR50/'Drive Train'!$F$35</f>
        <v>0.9192380772694575</v>
      </c>
      <c r="AE50" s="2">
        <f>NS50/'Drive Train'!$F$35</f>
        <v>0.90864021274432127</v>
      </c>
      <c r="AF50" s="2">
        <f>NT50/'Drive Train'!$F$35</f>
        <v>0.95408794216605219</v>
      </c>
      <c r="AG50" s="2">
        <f>NU50/'Drive Train'!$F$35</f>
        <v>0.96091116801872956</v>
      </c>
      <c r="AH50" s="2">
        <f>NV50/'Drive Train'!$F$35</f>
        <v>0.96285324755048463</v>
      </c>
      <c r="AI50" s="2">
        <f>NW50/'Drive Train'!$F$35</f>
        <v>0.96367809837033747</v>
      </c>
      <c r="AJ50" s="2">
        <f>NX50/'Drive Train'!$F$35</f>
        <v>0.96365080781812085</v>
      </c>
      <c r="AK50" s="2">
        <f>NY50/'Drive Train'!$F$35</f>
        <v>0.96365361498000091</v>
      </c>
      <c r="AL50" s="2">
        <f>NZ50/'Drive Train'!$F$35</f>
        <v>0.96365380791845301</v>
      </c>
      <c r="AM50" s="2">
        <f>OA50/'Drive Train'!$F$35</f>
        <v>0.96365370641153114</v>
      </c>
      <c r="AN50" s="61">
        <f t="shared" si="114"/>
        <v>1.6800000000000008</v>
      </c>
      <c r="AO50" s="46">
        <f>LO50*12*60/(PI() * 'Drive Train'!$F$15)/S$6*ABS(S50)</f>
        <v>4349.174719929093</v>
      </c>
      <c r="AP50" s="46">
        <f>LP50*12*60/(PI() * 'Drive Train'!$F$15)/T$6*ABS(T50)</f>
        <v>717.54318330721856</v>
      </c>
      <c r="AQ50" s="46">
        <f>LQ50*12*60/(PI() * 'Drive Train'!$F$15)/U$6*ABS(U50)</f>
        <v>1543.4108720016716</v>
      </c>
      <c r="AR50" s="46">
        <f>LR50*12*60/(PI() * 'Drive Train'!$F$15)/V$6*ABS(V50)</f>
        <v>2653.2264652309691</v>
      </c>
      <c r="AS50" s="46">
        <f>LS50*12*60/(PI() * 'Drive Train'!$F$15)/W$6*ABS(W50)</f>
        <v>3738.366466793243</v>
      </c>
      <c r="AT50" s="46">
        <f>LT50*12*60/(PI() * 'Drive Train'!$F$15)/X$6*ABS(X50)</f>
        <v>4228.0142469326493</v>
      </c>
      <c r="AU50" s="46">
        <f>LU50*12*60/(PI() * 'Drive Train'!$F$15)/Y$6*ABS(Y50)</f>
        <v>4351.104110710442</v>
      </c>
      <c r="AV50" s="46">
        <f>LV50*12*60/(PI() * 'Drive Train'!$F$15)/Z$6*ABS(Z50)</f>
        <v>4369.9320587052653</v>
      </c>
      <c r="AW50" s="46">
        <f>LW50*12*60/(PI() * 'Drive Train'!$F$15)/AA$6*ABS(AA50)</f>
        <v>4372.4801684441491</v>
      </c>
      <c r="AX50" s="46">
        <f>LX50*12*60/(PI() * 'Drive Train'!$F$15)/AB$6*ABS(AB50)</f>
        <v>4372.7137302008441</v>
      </c>
      <c r="AY50" s="46">
        <f>LY50*12*60/(PI() * 'Drive Train'!$F$15)/AC$6*ABS(AC50)</f>
        <v>4372.7279670756552</v>
      </c>
      <c r="AZ50" s="46">
        <f>LZ50*12*60/(PI() * 'Drive Train'!$F$15)/AD$6*ABS(AD50)</f>
        <v>3150.888281090698</v>
      </c>
      <c r="BA50" s="46">
        <f>MA50*12*60/(PI() * 'Drive Train'!$F$15)/AE$6*ABS(AE50)</f>
        <v>3814.4475969815671</v>
      </c>
      <c r="BB50" s="46">
        <f>MB50*12*60/(PI() * 'Drive Train'!$F$15)/AF$6*ABS(AF50)</f>
        <v>4266.1422402072758</v>
      </c>
      <c r="BC50" s="46">
        <f>MC50*12*60/(PI() * 'Drive Train'!$F$15)/AG$6*ABS(AG50)</f>
        <v>4325.2235768430519</v>
      </c>
      <c r="BD50" s="46">
        <f>MD50*12*60/(PI() * 'Drive Train'!$F$15)/AH$6*ABS(AH50)</f>
        <v>4342.0350962463845</v>
      </c>
      <c r="BE50" s="46">
        <f>ME50*12*60/(PI() * 'Drive Train'!$F$15)/AI$6*ABS(AI50)</f>
        <v>4349.174719929093</v>
      </c>
      <c r="BF50" s="46">
        <f>MF50*12*60/(PI() * 'Drive Train'!$F$15)/AJ$6*ABS(AJ50)</f>
        <v>4348.9385087052005</v>
      </c>
      <c r="BG50" s="46">
        <f>MG50*12*60/(PI() * 'Drive Train'!$F$15)/AK$6*ABS(AK50)</f>
        <v>4348.9628058937978</v>
      </c>
      <c r="BH50" s="46">
        <f>MH50*12*60/(PI() * 'Drive Train'!$F$15)/AL$6*ABS(AL50)</f>
        <v>4348.964475858581</v>
      </c>
      <c r="BI50" s="46">
        <f>MI50*12*60/(PI() * 'Drive Train'!$F$15)/AM$6*ABS(AM50)</f>
        <v>4348.963597272781</v>
      </c>
      <c r="BJ50" s="61">
        <f t="shared" si="280"/>
        <v>1.6800000000000008</v>
      </c>
      <c r="BK50" s="2">
        <f>IF(OR(KS49=1,AND($C$39=Motors!$C$31,OY49=1)),0,IF(NG50=0,-(CG49+$C$15)/($C$14-$C$15)*$C$12,($C$11*S50-AO50)/($C$11*S50)*$C$12*S50))</f>
        <v>0.41938770402480147</v>
      </c>
      <c r="BL50" s="2">
        <f>IF(OR(KT49=1,AND($C$39=Motors!$C$31,OZ49=1)),0,IF(NH50=0,-(CH49+$C$15)/($C$14-$C$15)*$C$12,($C$11*T50-AP50)/($C$11*T50)*$C$12*T50))</f>
        <v>1.4002329652417125</v>
      </c>
      <c r="BM50" s="2">
        <f>IF(OR(KU49=1,AND($C$39=Motors!$C$31,PA49=1)),0,IF(NI50=0,-(CI49+$C$15)/($C$14-$C$15)*$C$12,($C$11*U50-AQ50)/($C$11*U50)*$C$12*U50))</f>
        <v>1.0388564967274658</v>
      </c>
      <c r="BN50" s="2">
        <f>IF(OR(KV49=1,AND($C$39=Motors!$C$31,PB49=1)),0,IF(NJ50=0,-(CJ49+$C$15)/($C$14-$C$15)*$C$12,($C$11*V50-AR50)/($C$11*V50)*$C$12*V50))</f>
        <v>0.70422178756469567</v>
      </c>
      <c r="BO50" s="2">
        <f>IF(OR(KW49=1,AND($C$39=Motors!$C$31,PC49=1)),0,IF(NK50=0,-(CK49+$C$15)/($C$14-$C$15)*$C$12,($C$11*W50-AS50)/($C$11*W50)*$C$12*W50))</f>
        <v>0.52196309529567342</v>
      </c>
      <c r="BP50" s="2">
        <f>IF(OR(KX49=1,AND($C$39=Motors!$C$31,PD49=1)),0,IF(NL50=0,-(CL49+$C$15)/($C$14-$C$15)*$C$12,($C$11*X50-AT50)/($C$11*X50)*$C$12*X50))</f>
        <v>0.43937721990478246</v>
      </c>
      <c r="BQ50" s="2">
        <f>IF(OR(KY49=1,AND($C$39=Motors!$C$31,PE49=1)),0,IF(NM50=0,-(CM49+$C$15)/($C$14-$C$15)*$C$12,($C$11*Y50-AU50)/($C$11*Y50)*$C$12*Y50))</f>
        <v>0.41907574832888966</v>
      </c>
      <c r="BR50" s="2">
        <f>IF(OR(KZ49=1,AND($C$39=Motors!$C$31,PF49=1)),0,IF(NN50=0,-(CN49+$C$15)/($C$14-$C$15)*$C$12,($C$11*Z50-AV50)/($C$11*Z50)*$C$12*Z50))</f>
        <v>0.41606733836500748</v>
      </c>
      <c r="BS50" s="2">
        <f>IF(OR(LA49=1,AND($C$39=Motors!$C$31,PG49=1)),0,IF(NO50=0,-(CO49+$C$15)/($C$14-$C$15)*$C$12,($C$11*AA50-AW50)/($C$11*AA50)*$C$12*AA50))</f>
        <v>0.41567631876704841</v>
      </c>
      <c r="BT50" s="2">
        <f>IF(OR(LB49=1,AND($C$39=Motors!$C$31,PH49=1)),0,IF(NP50=0,-(CP49+$C$15)/($C$14-$C$15)*$C$12,($C$11*AB50-AX50)/($C$11*AB50)*$C$12*AB50))</f>
        <v>0.41564215972660784</v>
      </c>
      <c r="BU50" s="2">
        <f>IF(OR(LC49=1,AND($C$39=Motors!$C$31,PI49=1)),0,IF(NQ50=0,-(CQ49+$C$15)/($C$14-$C$15)*$C$12,($C$11*AC50-AY50)/($C$11*AC50)*$C$12*AC50))</f>
        <v>0.41564019277515424</v>
      </c>
      <c r="BV50" s="2">
        <f>IF(OR(LD49=1,AND($C$39=Motors!$C$31,PJ49=1)),0,IF(NR50=0,-(CR49+$C$15)/($C$14-$C$15)*$C$12,($C$11*AD50-AZ50)/($C$11*AD50)*$C$12*AD50))</f>
        <v>0.83662369042893414</v>
      </c>
      <c r="BW50" s="2">
        <f>IF(OR(LE49=1,AND($C$39=Motors!$C$31,PK49=1)),0,IF(NS50=0,-(CS49+$C$15)/($C$14-$C$15)*$C$12,($C$11*AE50-BA50)/($C$11*AE50)*$C$12*AE50))</f>
        <v>0.52072794653474708</v>
      </c>
      <c r="BX50" s="2">
        <f>IF(OR(LF49=1,AND($C$39=Motors!$C$31,PL49=1)),0,IF(NT50=0,-(CT49+$C$15)/($C$14-$C$15)*$C$12,($C$11*AF50-BB50)/($C$11*AF50)*$C$12*AF50))</f>
        <v>0.43260810495483448</v>
      </c>
      <c r="BY50" s="2">
        <f>IF(OR(LG49=1,AND($C$39=Motors!$C$31,PM49=1)),0,IF(NU50=0,-(CU49+$C$15)/($C$14-$C$15)*$C$12,($C$11*AG50-BC50)/($C$11*AG50)*$C$12*AG50))</f>
        <v>0.4231997483346121</v>
      </c>
      <c r="BZ50" s="2">
        <f>IF(OR(LH49=1,AND($C$39=Motors!$C$31,PN49=1)),0,IF(NV50=0,-(CV49+$C$15)/($C$14-$C$15)*$C$12,($C$11*AH50-BD50)/($C$11*AH50)*$C$12*AH50))</f>
        <v>0.4205239120314343</v>
      </c>
      <c r="CA50" s="2">
        <f>IF(OR(LI49=1,AND($C$39=Motors!$C$31,PO49=1)),0,IF(NW50=0,-(CW49+$C$15)/($C$14-$C$15)*$C$12,($C$11*AI50-BE50)/($C$11*AI50)*$C$12*AI50))</f>
        <v>0.41938770402480147</v>
      </c>
      <c r="CB50" s="2">
        <f>IF(OR(LJ49=1,AND($C$39=Motors!$C$31,PP49=1)),0,IF(NX50=0,-(CX49+$C$15)/($C$14-$C$15)*$C$12,($C$11*AJ50-BF50)/($C$11*AJ50)*$C$12*AJ50))</f>
        <v>0.41942529318079863</v>
      </c>
      <c r="CC50" s="2">
        <f>IF(OR(LK49=1,AND($C$39=Motors!$C$31,PQ49=1)),0,IF(NY50=0,-(CY49+$C$15)/($C$14-$C$15)*$C$12,($C$11*AK50-BG50)/($C$11*AK50)*$C$12*AK50))</f>
        <v>0.41942142667469101</v>
      </c>
      <c r="CD50" s="2">
        <f>IF(OR(LL49=1,AND($C$39=Motors!$C$31,PR49=1)),0,IF(NZ50=0,-(CZ49+$C$15)/($C$14-$C$15)*$C$12,($C$11*AL50-BH50)/($C$11*AL50)*$C$12*AL50))</f>
        <v>0.41942116092674858</v>
      </c>
      <c r="CE50" s="2">
        <f>IF(OR(LM49=1,AND($C$39=Motors!$C$31,PS49=1)),0,IF(OA50=0,-(DA49+$C$15)/($C$14-$C$15)*$C$12,($C$11*AM50-BI50)/($C$11*AM50)*$C$12*AM50))</f>
        <v>0.41942130073949779</v>
      </c>
      <c r="CF50" s="61">
        <f t="shared" si="281"/>
        <v>1.6800000000000008</v>
      </c>
      <c r="CG50" s="57">
        <f>IF(AND(KS49=1,OY49=1),0,ABS(BK50/$C$12*($C$14-$C$15)+$C$15) *'Drive Train'!$AA$48 + CG49*(1-'Drive Train'!$AA$48))</f>
        <v>25.485563155269308</v>
      </c>
      <c r="CH50" s="57">
        <f>IF(AND(KT49=1,OZ49=1),0,ABS(BL50/$C$12*($C$14-$C$15)+$C$15) *'Drive Train'!$AA$48 + CH49*(1-'Drive Train'!$AA$48))</f>
        <v>78.659653836896709</v>
      </c>
      <c r="CI50" s="57">
        <f>IF(AND(KU49=1,PA49=1),0,ABS(BM50/$C$12*($C$14-$C$15)+$C$15) *'Drive Train'!$AA$48 + CI49*(1-'Drive Train'!$AA$48))</f>
        <v>59.068525789703855</v>
      </c>
      <c r="CJ50" s="57">
        <f>IF(AND(KV49=1,PB49=1),0,ABS(BN50/$C$12*($C$14-$C$15)+$C$15) *'Drive Train'!$AA$48 + CJ49*(1-'Drive Train'!$AA$48))</f>
        <v>40.927135833693164</v>
      </c>
      <c r="CK50" s="57">
        <f>IF(AND(KW49=1,PC49=1),0,ABS(BO50/$C$12*($C$14-$C$15)+$C$15) *'Drive Train'!$AA$48 + CK49*(1-'Drive Train'!$AA$48))</f>
        <v>31.046433327974913</v>
      </c>
      <c r="CL50" s="57">
        <f>IF(AND(KX49=1,PD49=1),0,ABS(BP50/$C$12*($C$14-$C$15)+$C$15) *'Drive Train'!$AA$48 + CL49*(1-'Drive Train'!$AA$48))</f>
        <v>26.569245130512982</v>
      </c>
      <c r="CM50" s="57">
        <f>IF(AND(KY49=1,PE49=1),0,ABS(BQ50/$C$12*($C$14-$C$15)+$C$15) *'Drive Train'!$AA$48 + CM49*(1-'Drive Train'!$AA$48))</f>
        <v>25.468651251711265</v>
      </c>
      <c r="CN50" s="57">
        <f>IF(AND(KZ49=1,PF49=1),0,ABS(BR50/$C$12*($C$14-$C$15)+$C$15) *'Drive Train'!$AA$48 + CN49*(1-'Drive Train'!$AA$48))</f>
        <v>25.305557774531678</v>
      </c>
      <c r="CO50" s="57">
        <f>IF(AND(LA49=1,PG49=1),0,ABS(BS50/$C$12*($C$14-$C$15)+$C$15) *'Drive Train'!$AA$48 + CO49*(1-'Drive Train'!$AA$48))</f>
        <v>25.284359617816957</v>
      </c>
      <c r="CP50" s="57">
        <f>IF(AND(LB49=1,PH49=1),0,ABS(BT50/$C$12*($C$14-$C$15)+$C$15) *'Drive Train'!$AA$48 + CP49*(1-'Drive Train'!$AA$48))</f>
        <v>25.282507770246493</v>
      </c>
      <c r="CQ50" s="57">
        <f>IF(AND(LC49=1,PI49=1),0,ABS(BU50/$C$12*($C$14-$C$15)+$C$15) *'Drive Train'!$AA$48 + CQ49*(1-'Drive Train'!$AA$48))</f>
        <v>25.282401136856809</v>
      </c>
      <c r="CR50" s="57">
        <f>IF(AND(LD49=1,PJ49=1),0,ABS(BV50/$C$12*($C$14-$C$15)+$C$15) *'Drive Train'!$AA$48 + CR49*(1-'Drive Train'!$AA$48))</f>
        <v>48.104976281826893</v>
      </c>
      <c r="CS50" s="57">
        <f>IF(AND(LE49=1,PK49=1),0,ABS(BW50/$C$12*($C$14-$C$15)+$C$15) *'Drive Train'!$AA$48 + CS49*(1-'Drive Train'!$AA$48))</f>
        <v>30.979472804418613</v>
      </c>
      <c r="CT50" s="57">
        <f>IF(AND(LF49=1,PL49=1),0,ABS(BX50/$C$12*($C$14-$C$15)+$C$15) *'Drive Train'!$AA$48 + CT49*(1-'Drive Train'!$AA$48))</f>
        <v>26.202274369257204</v>
      </c>
      <c r="CU50" s="57">
        <f>IF(AND(LG49=1,PM49=1),0,ABS(BY50/$C$12*($C$14-$C$15)+$C$15) *'Drive Train'!$AA$48 + CU49*(1-'Drive Train'!$AA$48))</f>
        <v>25.692223673321628</v>
      </c>
      <c r="CV50" s="57">
        <f>IF(AND(LH49=1,PN49=1),0,ABS(BZ50/$C$12*($C$14-$C$15)+$C$15) *'Drive Train'!$AA$48 + CV49*(1-'Drive Train'!$AA$48))</f>
        <v>25.547159851472873</v>
      </c>
      <c r="CW50" s="57">
        <f>IF(AND(LI49=1,PO49=1),0,ABS(CA50/$C$12*($C$14-$C$15)+$C$15) *'Drive Train'!$AA$48 + CW49*(1-'Drive Train'!$AA$48))</f>
        <v>25.485563155269308</v>
      </c>
      <c r="CX50" s="57">
        <f>IF(AND(LJ49=1,PP49=1),0,ABS(CB50/$C$12*($C$14-$C$15)+$C$15) *'Drive Train'!$AA$48 + CX49*(1-'Drive Train'!$AA$48))</f>
        <v>25.487600958038684</v>
      </c>
      <c r="CY50" s="57">
        <f>IF(AND(LK49=1,PQ49=1),0,ABS(CC50/$C$12*($C$14-$C$15)+$C$15) *'Drive Train'!$AA$48 + CY49*(1-'Drive Train'!$AA$48))</f>
        <v>25.487391345009478</v>
      </c>
      <c r="CZ50" s="57">
        <f>IF(AND(LL49=1,PR49=1),0,ABS(CD50/$C$12*($C$14-$C$15)+$C$15) *'Drive Train'!$AA$48 + CZ49*(1-'Drive Train'!$AA$48))</f>
        <v>25.487376938144553</v>
      </c>
      <c r="DA50" s="57">
        <f>IF(AND(LM49=1,PS49=1),0,ABS(CE50/$C$12*($C$14-$C$15)+$C$15) *'Drive Train'!$AA$48 + DA49*(1-'Drive Train'!$AA$48))</f>
        <v>25.487384517745639</v>
      </c>
      <c r="DB50" s="61">
        <f t="shared" si="115"/>
        <v>1.6800000000000008</v>
      </c>
      <c r="DC50" s="57">
        <f t="shared" si="282"/>
        <v>25.485563155269308</v>
      </c>
      <c r="DD50" s="57">
        <f t="shared" si="283"/>
        <v>50</v>
      </c>
      <c r="DE50" s="57">
        <f t="shared" si="284"/>
        <v>50</v>
      </c>
      <c r="DF50" s="57">
        <f t="shared" si="285"/>
        <v>40.927135833693164</v>
      </c>
      <c r="DG50" s="57">
        <f t="shared" si="286"/>
        <v>31.046433327974913</v>
      </c>
      <c r="DH50" s="57">
        <f t="shared" si="287"/>
        <v>26.569245130512982</v>
      </c>
      <c r="DI50" s="57">
        <f t="shared" si="288"/>
        <v>25.468651251711265</v>
      </c>
      <c r="DJ50" s="57">
        <f t="shared" si="289"/>
        <v>25.305557774531678</v>
      </c>
      <c r="DK50" s="57">
        <f t="shared" si="290"/>
        <v>25.284359617816957</v>
      </c>
      <c r="DL50" s="57">
        <f t="shared" si="291"/>
        <v>25.282507770246493</v>
      </c>
      <c r="DM50" s="57">
        <f t="shared" si="292"/>
        <v>25.282401136856809</v>
      </c>
      <c r="DN50" s="57">
        <f t="shared" si="293"/>
        <v>25</v>
      </c>
      <c r="DO50" s="57">
        <f t="shared" si="294"/>
        <v>30</v>
      </c>
      <c r="DP50" s="57">
        <f t="shared" si="295"/>
        <v>26.202274369257204</v>
      </c>
      <c r="DQ50" s="57">
        <f t="shared" si="296"/>
        <v>25.692223673321628</v>
      </c>
      <c r="DR50" s="57">
        <f t="shared" si="297"/>
        <v>25.547159851472873</v>
      </c>
      <c r="DS50" s="57">
        <f t="shared" si="298"/>
        <v>25.485563155269308</v>
      </c>
      <c r="DT50" s="57">
        <f t="shared" si="299"/>
        <v>25.487600958038684</v>
      </c>
      <c r="DU50" s="57">
        <f t="shared" si="300"/>
        <v>25.487391345009478</v>
      </c>
      <c r="DV50" s="57">
        <f t="shared" si="301"/>
        <v>25.487376938144553</v>
      </c>
      <c r="DW50" s="57">
        <f t="shared" si="302"/>
        <v>25.487384517745639</v>
      </c>
      <c r="DX50" s="61">
        <f t="shared" si="116"/>
        <v>1.6800000000000008</v>
      </c>
      <c r="DY50" s="2">
        <f>IF(OY50=0,($C$23/0.4536*IF(ISNA(MK49),'Drive Train'!$F$16,'Drive Train'!$F$17)*4.448*$C$24/$C$26*$C$25*S$6)*SIGN(BK50),BK50)</f>
        <v>0.89350858180984372</v>
      </c>
      <c r="DZ50" s="2">
        <f>IF(OZ50=0,($C$23/0.4536*IF(ISNA(ML49),'Drive Train'!$F$16,'Drive Train'!$F$17)*4.448*$C$24/$C$26*$C$25*T$6)*SIGN(BL50),BL50)</f>
        <v>3.1911020778922987</v>
      </c>
      <c r="EA50" s="2">
        <f>IF(PA50=0,($C$23/0.4536*IF(ISNA(MM49),'Drive Train'!$F$16,'Drive Train'!$F$17)*4.448*$C$24/$C$26*$C$25*U$6)*SIGN(BM50),BM50)</f>
        <v>2.1014574659290748</v>
      </c>
      <c r="EB50" s="2">
        <f>IF(PB50=0,($C$23/0.4536*IF(ISNA(MN49),'Drive Train'!$F$16,'Drive Train'!$F$17)*4.448*$C$24/$C$26*$C$25*V$6)*SIGN(BN50),BN50)</f>
        <v>1.5665410200562195</v>
      </c>
      <c r="EC50" s="2">
        <f>IF(PC50=0,($C$23/0.4536*IF(ISNA(MO49),'Drive Train'!$F$16,'Drive Train'!$F$17)*4.448*$C$24/$C$26*$C$25*W$6)*SIGN(BO50),BO50)</f>
        <v>1.248692117436117</v>
      </c>
      <c r="ED50" s="2">
        <f>IF(PD50=0,($C$23/0.4536*IF(ISNA(MP49),'Drive Train'!$F$16,'Drive Train'!$F$17)*4.448*$C$24/$C$26*$C$25*X$6)*SIGN(BP50),BP50)</f>
        <v>1.0380693506396637</v>
      </c>
      <c r="EE50" s="2">
        <f>IF(PE50=0,($C$23/0.4536*IF(ISNA(MQ49),'Drive Train'!$F$16,'Drive Train'!$F$17)*4.448*$C$24/$C$26*$C$25*Y$6)*SIGN(BQ50),BQ50)</f>
        <v>0.88824490827929981</v>
      </c>
      <c r="EF50" s="2">
        <f>IF(PF50=0,($C$23/0.4536*IF(ISNA(MR49),'Drive Train'!$F$16,'Drive Train'!$F$17)*4.448*$C$24/$C$26*$C$25*Z$6)*SIGN(BR50),BR50)</f>
        <v>0.77621401894677544</v>
      </c>
      <c r="EG50" s="2">
        <f>IF(PG50=0,($C$23/0.4536*IF(ISNA(MS49),'Drive Train'!$F$16,'Drive Train'!$F$17)*4.448*$C$24/$C$26*$C$25*AA$6)*SIGN(BS50),BS50)</f>
        <v>0.68927804882473664</v>
      </c>
      <c r="EH50" s="2">
        <f>IF(PH50=0,($C$23/0.4536*IF(ISNA(MT49),'Drive Train'!$F$16,'Drive Train'!$F$17)*4.448*$C$24/$C$26*$C$25*AB$6)*SIGN(BT50),BT50)</f>
        <v>0.61985436045389986</v>
      </c>
      <c r="EI50" s="2">
        <f>IF(PI50=0,($C$23/0.4536*IF(ISNA(MU49),'Drive Train'!$F$16,'Drive Train'!$F$17)*4.448*$C$24/$C$26*$C$25*AC$6)*SIGN(BU50),BU50)</f>
        <v>0.56313566080452337</v>
      </c>
      <c r="EJ50" s="2">
        <f>IF(PJ50=0,($C$23/0.4536*IF(ISNA(MV49),'Drive Train'!$F$16,'Drive Train'!$F$17)*4.448*$C$24/$C$26*$C$25*AD$6)*SIGN(BV50),BV50)</f>
        <v>0.89350858180984372</v>
      </c>
      <c r="EK50" s="2">
        <f>IF(PK50=0,($C$23/0.4536*IF(ISNA(MW49),'Drive Train'!$F$16,'Drive Train'!$F$17)*4.448*$C$24/$C$26*$C$25*AE$6)*SIGN(BW50),BW50)</f>
        <v>0.89350858180984372</v>
      </c>
      <c r="EL50" s="2">
        <f>IF(PL50=0,($C$23/0.4536*IF(ISNA(MX49),'Drive Train'!$F$16,'Drive Train'!$F$17)*4.448*$C$24/$C$26*$C$25*AF$6)*SIGN(BX50),BX50)</f>
        <v>0.89350858180984372</v>
      </c>
      <c r="EM50" s="2">
        <f>IF(PM50=0,($C$23/0.4536*IF(ISNA(MY49),'Drive Train'!$F$16,'Drive Train'!$F$17)*4.448*$C$24/$C$26*$C$25*AG$6)*SIGN(BY50),BY50)</f>
        <v>0.89350858180984372</v>
      </c>
      <c r="EN50" s="2">
        <f>IF(PN50=0,($C$23/0.4536*IF(ISNA(MZ49),'Drive Train'!$F$16,'Drive Train'!$F$17)*4.448*$C$24/$C$26*$C$25*AH$6)*SIGN(BZ50),BZ50)</f>
        <v>0.89350858180984372</v>
      </c>
      <c r="EO50" s="2">
        <f>IF(PO50=0,($C$23/0.4536*IF(ISNA(NA49),'Drive Train'!$F$16,'Drive Train'!$F$17)*4.448*$C$24/$C$26*$C$25*AI$6)*SIGN(CA50),CA50)</f>
        <v>0.89350858180984372</v>
      </c>
      <c r="EP50" s="2">
        <f>IF(PP50=0,($C$23/0.4536*IF(ISNA(NB49),'Drive Train'!$F$16,'Drive Train'!$F$17)*4.448*$C$24/$C$26*$C$25*AJ$6)*SIGN(CB50),CB50)</f>
        <v>0.89350858180984372</v>
      </c>
      <c r="EQ50" s="2">
        <f>IF(PQ50=0,($C$23/0.4536*IF(ISNA(NC49),'Drive Train'!$F$16,'Drive Train'!$F$17)*4.448*$C$24/$C$26*$C$25*AK$6)*SIGN(CC50),CC50)</f>
        <v>0.89350858180984372</v>
      </c>
      <c r="ER50" s="2">
        <f>IF(PR50=0,($C$23/0.4536*IF(ISNA(ND49),'Drive Train'!$F$16,'Drive Train'!$F$17)*4.448*$C$24/$C$26*$C$25*AL$6)*SIGN(CD50),CD50)</f>
        <v>0.89350858180984372</v>
      </c>
      <c r="ES50" s="2">
        <f>IF(PS50=0,($C$23/0.4536*IF(ISNA(NE49),'Drive Train'!$F$16,'Drive Train'!$F$17)*4.448*$C$24/$C$26*$C$25*AM$6)*SIGN(CE50),CE50)</f>
        <v>0.89350858180984372</v>
      </c>
      <c r="ET50" s="61">
        <f t="shared" si="303"/>
        <v>1.6800000000000008</v>
      </c>
      <c r="EU50" s="260">
        <f>MAX(MIN(IF(AND(OY49=1,NG50&lt;0),-1,1)*(DC50-$C$15)/($C$14-$C$15)*$C$12-$C$33*LO50/AO$6 -  OY49*$C$33,DY49),MAX(EU$8:EU49)*-1)</f>
        <v>4.818948087607855E-3</v>
      </c>
      <c r="EV50" s="260">
        <f>MAX(MIN(IF(AND(OZ49=1,NH50&lt;0),-1,1)*(DD50-$C$15)/($C$14-$C$15)*$C$12-$C$33*LP50/AP$6 -  OZ49*$C$33,DZ49),MAX(EV$8:EV49)*-1)</f>
        <v>0.77891263667988231</v>
      </c>
      <c r="EW50" s="260">
        <f>MAX(MIN(IF(AND(PA49=1,NI50&lt;0),-1,1)*(DE50-$C$15)/($C$14-$C$15)*$C$12-$C$33*LQ50/AQ$6 -  PA49*$C$33,EA49),MAX(EW$8:EW49)*-1)</f>
        <v>0.67225664029649734</v>
      </c>
      <c r="EX50" s="260">
        <f>MAX(MIN(IF(AND(PB49=1,NJ50&lt;0),-1,1)*(DF50-$C$15)/($C$14-$C$15)*$C$12-$C$33*LR50/AR$6 -  PB49*$C$33,EB49),MAX(EX$8:EX49)*-1)</f>
        <v>0.38931075260155951</v>
      </c>
      <c r="EY50" s="260">
        <f>MAX(MIN(IF(AND(PC49=1,NK50&lt;0),-1,1)*(DG50-$C$15)/($C$14-$C$15)*$C$12-$C$33*LS50/AS$6 -  PC49*$C$33,EC49),MAX(EY$8:EY49)*-1)</f>
        <v>0.13841833837778911</v>
      </c>
      <c r="EZ50" s="260">
        <f>MAX(MIN(IF(AND(PD49=1,NL50&lt;0),-1,1)*(DH50-$C$15)/($C$14-$C$15)*$C$12-$C$33*LT50/AT$6 -  PD49*$C$33,ED49),MAX(EZ$8:EZ49)*-1)</f>
        <v>3.0543762939300334E-2</v>
      </c>
      <c r="FA50" s="260">
        <f>MAX(MIN(IF(AND(PE49=1,NM50&lt;0),-1,1)*(DI50-$C$15)/($C$14-$C$15)*$C$12-$C$33*LU50/AU$6 -  PE49*$C$33,EE49),MAX(FA$8:FA49)*-1)</f>
        <v>4.4181168863168807E-3</v>
      </c>
      <c r="FB50" s="260">
        <f>MAX(MIN(IF(AND(PF49=1,NN50&lt;0),-1,1)*(DJ50-$C$15)/($C$14-$C$15)*$C$12-$C$33*LV50/AV$6 -  PF49*$C$33,EF49),MAX(FB$8:FB49)*-1)</f>
        <v>5.5093980611220505E-4</v>
      </c>
      <c r="FC50" s="260">
        <f>MAX(MIN(IF(AND(PG49=1,NO50&lt;0),-1,1)*(DK50-$C$15)/($C$14-$C$15)*$C$12-$C$33*LW50/AW$6 -  PG49*$C$33,EG49),MAX(FC$8:FC49)*-1)</f>
        <v>4.6872251892537964E-5</v>
      </c>
      <c r="FD50" s="260">
        <f>MAX(MIN(IF(AND(PH49=1,NP50&lt;0),-1,1)*(DL50-$C$15)/($C$14-$C$15)*$C$12-$C$33*LX50/AX$6 -  PH49*$C$33,EH49),MAX(FD$8:FD49)*-1)</f>
        <v>2.6548568702877695E-6</v>
      </c>
      <c r="FE50" s="260">
        <f>MAX(MIN(IF(AND(PI49=1,NQ50&lt;0),-1,1)*(DM50-$C$15)/($C$14-$C$15)*$C$12-$C$33*LY50/AY$6 -  PI49*$C$33,EI49),MAX(FE$8:FE49)*-1)</f>
        <v>9.5376435194083342E-8</v>
      </c>
      <c r="FF50" s="260">
        <f>MAX(MIN(IF(AND(PJ49=1,NR50&lt;0),-1,1)*(DN50-$C$15)/($C$14-$C$15)*$C$12-$C$33*LZ50/AZ$6 -  PJ49*$C$33,EJ49),MAX(FF$8:FF49)*-1)</f>
        <v>9.556436525439832E-2</v>
      </c>
      <c r="FG50" s="260">
        <f>MAX(MIN(IF(AND(PK49=1,NS50&lt;0),-1,1)*(DO50-$C$15)/($C$14-$C$15)*$C$12-$C$33*MA50/BA$6 -  PK49*$C$33,EK49),MAX(FG$8:FG49)*-1)</f>
        <v>0.11703902093728152</v>
      </c>
      <c r="FH50" s="260">
        <f>MAX(MIN(IF(AND(PL49=1,NT50&lt;0),-1,1)*(DP50-$C$15)/($C$14-$C$15)*$C$12-$C$33*MB50/BB$6 -  PL49*$C$33,EL49),MAX(FH$8:FH49)*-1)</f>
        <v>2.1866565641158131E-2</v>
      </c>
      <c r="FI50" s="260">
        <f>MAX(MIN(IF(AND(PM49=1,NU50&lt;0),-1,1)*(DQ50-$C$15)/($C$14-$C$15)*$C$12-$C$33*MC50/BC$6 -  PM49*$C$33,EM49),MAX(FI$8:FI49)*-1)</f>
        <v>9.726874262262597E-3</v>
      </c>
      <c r="FJ50" s="260">
        <f>MAX(MIN(IF(AND(PN49=1,NV50&lt;0),-1,1)*(DR50-$C$15)/($C$14-$C$15)*$C$12-$C$33*MD50/BD$6 -  PN49*$C$33,EN49),MAX(FJ$8:FJ49)*-1)</f>
        <v>6.2811468905020762E-3</v>
      </c>
      <c r="FK50" s="260">
        <f>MAX(MIN(IF(AND(PO49=1,NW50&lt;0),-1,1)*(DS50-$C$15)/($C$14-$C$15)*$C$12-$C$33*ME50/BE$6 -  PO49*$C$33,EO49),MAX(FK$8:FK49)*-1)</f>
        <v>4.818948087607855E-3</v>
      </c>
      <c r="FL50" s="260">
        <f>MAX(MIN(IF(AND(PP49=1,NX50&lt;0),-1,1)*(DT50-$C$15)/($C$14-$C$15)*$C$12-$C$33*MF50/BF$6 -  PP49*$C$33,EP49),MAX(FL$8:FL49)*-1)</f>
        <v>4.8673132590396073E-3</v>
      </c>
      <c r="FM50" s="260">
        <f>MAX(MIN(IF(AND(PQ49=1,NY50&lt;0),-1,1)*(DU50-$C$15)/($C$14-$C$15)*$C$12-$C$33*MG50/BG$6 -  PQ49*$C$33,EQ49),MAX(FM$8:FM49)*-1)</f>
        <v>4.8623382799128922E-3</v>
      </c>
      <c r="FN50" s="260">
        <f>MAX(MIN(IF(AND(PR49=1,NZ50&lt;0),-1,1)*(DV50-$C$15)/($C$14-$C$15)*$C$12-$C$33*MH50/BH$6 -  PR49*$C$33,ER49),MAX(FN$8:FN49)*-1)</f>
        <v>4.8619963459982096E-3</v>
      </c>
      <c r="FO50" s="260">
        <f>MAX(MIN(IF(AND(PS49=1,OA50&lt;0),-1,1)*(DW50-$C$15)/($C$14-$C$15)*$C$12-$C$33*MI50/BI$6 -  PS49*$C$33,ES49),MAX(FO$8:FO49)*-1)</f>
        <v>4.8621762409739588E-3</v>
      </c>
      <c r="FP50" s="61">
        <f t="shared" si="117"/>
        <v>1.6800000000000008</v>
      </c>
      <c r="FQ50" s="261">
        <f>IF(AND(KS50=1,OY50=1),0,MIN((ABS(($C$14-$C$15)*EU50/$C$12/$C$25)+$C$15)/$C$25,DC50))</f>
        <v>3.8985898804236423</v>
      </c>
      <c r="FR50" s="261">
        <f>IF(AND(KT50=1,OZ50=1),0,MIN((ABS(($C$14-$C$15)*EV50/$C$12/$C$25)+$C$15)/$C$25,DD50))</f>
        <v>50</v>
      </c>
      <c r="FS50" s="261">
        <f>IF(AND(KU50=1,PA50=1),0,MIN((ABS(($C$14-$C$15)*EW50/$C$12/$C$25)+$C$15)/$C$25,DE50))</f>
        <v>50</v>
      </c>
      <c r="FT50" s="261">
        <f>IF(AND(KV50=1,PB50=1),0,MIN((ABS(($C$14-$C$15)*EX50/$C$12/$C$25)+$C$15)/$C$25,DF50))</f>
        <v>37.291506265904822</v>
      </c>
      <c r="FU50" s="261">
        <f>IF(AND(KW50=1,PC50=1),0,MIN((ABS(($C$14-$C$15)*EY50/$C$12/$C$25)+$C$15)/$C$25,DG50))</f>
        <v>15.501628532316172</v>
      </c>
      <c r="FV50" s="261">
        <f>IF(AND(KX50=1,PD50=1),0,MIN((ABS(($C$14-$C$15)*EZ50/$C$12/$C$25)+$C$15)/$C$25,DH50))</f>
        <v>6.1327768807433882</v>
      </c>
      <c r="FW50" s="261">
        <f>IF(AND(KY50=1,PE50=1),0,MIN((ABS(($C$14-$C$15)*FA50/$C$12/$C$25)+$C$15)/$C$25,DI50))</f>
        <v>3.8637778957928597</v>
      </c>
      <c r="FX50" s="261">
        <f>IF(AND(KZ50=1,PF50=1),0,MIN((ABS(($C$14-$C$15)*FB50/$C$12/$C$25)+$C$15)/$C$25,DJ50))</f>
        <v>3.5279155461379186</v>
      </c>
      <c r="FY50" s="261">
        <f>IF(AND(LA50=1,PG50=1),0,MIN((ABS(($C$14-$C$15)*FC50/$C$12/$C$25)+$C$15)/$C$25,DK50))</f>
        <v>3.4841375371060499</v>
      </c>
      <c r="FZ50" s="261">
        <f>IF(AND(LB50=1,PH50=1),0,MIN((ABS(($C$14-$C$15)*FD50/$C$12/$C$25)+$C$15)/$C$25,DL50))</f>
        <v>3.4802972789850002</v>
      </c>
      <c r="GA50" s="261">
        <f>IF(AND(LC50=1,PI50=1),0,MIN((ABS(($C$14-$C$15)*FE50/$C$12/$C$25)+$C$15)/$C$25,DM50))</f>
        <v>3.4800749894195113</v>
      </c>
      <c r="GB50" s="261">
        <f>IF(AND(LD50=1,PJ50=1),0,MIN((ABS(($C$14-$C$15)*FF50/$C$12/$C$25)+$C$15)/$C$25,DN50))</f>
        <v>11.779782905192747</v>
      </c>
      <c r="GC50" s="261">
        <f>IF(AND(LE50=1,PK50=1),0,MIN((ABS(($C$14-$C$15)*FG50/$C$12/$C$25)+$C$15)/$C$25,DO50))</f>
        <v>13.644845757525916</v>
      </c>
      <c r="GD50" s="261">
        <f>IF(AND(LF50=1,PL50=1),0,MIN((ABS(($C$14-$C$15)*FH50/$C$12/$C$25)+$C$15)/$C$25,DP50))</f>
        <v>5.3791667376000847</v>
      </c>
      <c r="GE50" s="261">
        <f>IF(AND(LG50=1,PM50=1),0,MIN((ABS(($C$14-$C$15)*FI50/$C$12/$C$25)+$C$15)/$C$25,DQ50))</f>
        <v>4.3248407561309641</v>
      </c>
      <c r="GF50" s="261">
        <f>IF(AND(LH50=1,PN50=1),0,MIN((ABS(($C$14-$C$15)*FJ50/$C$12/$C$25)+$C$15)/$C$25,DR50))</f>
        <v>4.0255810978976303</v>
      </c>
      <c r="GG50" s="261">
        <f>IF(AND(LI50=1,PO50=1),0,MIN((ABS(($C$14-$C$15)*FK50/$C$12/$C$25)+$C$15)/$C$25,DS50))</f>
        <v>3.8985898804236423</v>
      </c>
      <c r="GH50" s="261">
        <f>IF(AND(LJ50=1,PP50=1),0,MIN((ABS(($C$14-$C$15)*FL50/$C$12/$C$25)+$C$15)/$C$25,DT50))</f>
        <v>3.9027903708024465</v>
      </c>
      <c r="GI50" s="261">
        <f>IF(AND(LK50=1,PQ50=1),0,MIN((ABS(($C$14-$C$15)*FM50/$C$12/$C$25)+$C$15)/$C$25,DU50))</f>
        <v>3.9023582964121797</v>
      </c>
      <c r="GJ50" s="261">
        <f>IF(AND(LL50=1,PR50=1),0,MIN((ABS(($C$14-$C$15)*FN50/$C$12/$C$25)+$C$15)/$C$25,DV50))</f>
        <v>3.9023285996267392</v>
      </c>
      <c r="GK50" s="261">
        <f>IF(AND(LM50=1,PS50=1),0,MIN((ABS(($C$14-$C$15)*FO50/$C$12/$C$25)+$C$15)/$C$25,DW50))</f>
        <v>3.9023442234132877</v>
      </c>
      <c r="GL50" s="61">
        <f t="shared" si="118"/>
        <v>1.6800000000000008</v>
      </c>
      <c r="GM50" s="57">
        <f>IF(AND(KS49=1,OY49=1),0,EU50*$C$26/S$6/$C$24/$C$23*3.39*$C$25)</f>
        <v>0.11191215573033621</v>
      </c>
      <c r="GN50" s="57">
        <f>IF(AND(KT49=1,OZ49=1),0,EV50*$C$26/T$6/$C$24/$C$23*3.39*$C$25)</f>
        <v>5.0649107231036439</v>
      </c>
      <c r="GO50" s="57">
        <f>IF(AND(KU49=1,PA49=1),0,EW50*$C$26/U$6/$C$24/$C$23*3.39*$C$25)</f>
        <v>6.6380151345428899</v>
      </c>
      <c r="GP50" s="57">
        <f>IF(AND(KV49=1,PB49=1),0,EX50*$C$26/V$6/$C$24/$C$23*3.39*$C$25)</f>
        <v>5.1567772146977191</v>
      </c>
      <c r="GQ50" s="57">
        <f>IF(AND(KW49=1,PC49=1),0,EY50*$C$26/W$6/$C$24/$C$23*3.39*$C$25)</f>
        <v>2.3001809539942548</v>
      </c>
      <c r="GR50" s="57">
        <f>IF(AND(KX49=1,PD49=1),0,EZ50*$C$26/X$6/$C$24/$C$23*3.39*$C$25)</f>
        <v>0.61054814144273684</v>
      </c>
      <c r="GS50" s="57">
        <f>IF(AND(KY49=1,PE49=1),0,FA50*$C$26/Y$6/$C$24/$C$23*3.39*$C$25)</f>
        <v>0.10321153011531371</v>
      </c>
      <c r="GT50" s="57">
        <f>IF(AND(KZ49=1,PF49=1),0,FB50*$C$26/Z$6/$C$24/$C$23*3.39*$C$25)</f>
        <v>1.4728089392141139E-2</v>
      </c>
      <c r="GU50" s="57">
        <f>IF(AND(LA49=1,PG49=1),0,FC50*$C$26/AA$6/$C$24/$C$23*3.39*$C$25)</f>
        <v>1.4110588039000641E-3</v>
      </c>
      <c r="GV50" s="57">
        <f>IF(AND(LB49=1,PH49=1),0,FD50*$C$26/AB$6/$C$24/$C$23*3.39*$C$25)</f>
        <v>8.8874095389636961E-5</v>
      </c>
      <c r="GW50" s="57">
        <f>IF(AND(LC49=1,PI49=1),0,FE50*$C$26/AC$6/$C$24/$C$23*3.39*$C$25)</f>
        <v>3.5144049161855623E-6</v>
      </c>
      <c r="GX50" s="57">
        <f>IF(AND(LD49=1,PJ49=1),0,FF50*$C$26/AD$6/$C$24/$C$23*3.39*$C$25)</f>
        <v>2.2193254486644416</v>
      </c>
      <c r="GY50" s="57">
        <f>IF(AND(LE49=1,PK49=1),0,FG50*$C$26/AE$6/$C$24/$C$23*3.39*$C$25)</f>
        <v>2.7180390615415564</v>
      </c>
      <c r="GZ50" s="57">
        <f>IF(AND(LF49=1,PL49=1),0,FH50*$C$26/AF$6/$C$24/$C$23*3.39*$C$25)</f>
        <v>0.50781507806938742</v>
      </c>
      <c r="HA50" s="57">
        <f>IF(AND(LG49=1,PM49=1),0,FI50*$C$26/AG$6/$C$24/$C$23*3.39*$C$25)</f>
        <v>0.22589068141385482</v>
      </c>
      <c r="HB50" s="57">
        <f>IF(AND(LH49=1,PN49=1),0,FJ50*$C$26/AH$6/$C$24/$C$23*3.39*$C$25)</f>
        <v>0.14586932172658576</v>
      </c>
      <c r="HC50" s="57">
        <f>IF(AND(LI49=1,PO49=1),0,FK50*$C$26/AI$6/$C$24/$C$23*3.39*$C$25)</f>
        <v>0.11191215573033621</v>
      </c>
      <c r="HD50" s="57">
        <f>IF(AND(LJ49=1,PP49=1),0,FL50*$C$26/AJ$6/$C$24/$C$23*3.39*$C$25)</f>
        <v>0.11303535741227873</v>
      </c>
      <c r="HE50" s="57">
        <f>IF(AND(LK49=1,PQ49=1),0,FM50*$C$26/AK$6/$C$24/$C$23*3.39*$C$25)</f>
        <v>0.11291982169189696</v>
      </c>
      <c r="HF50" s="57">
        <f>IF(AND(LL49=1,PR49=1),0,FN50*$C$26/AL$6/$C$24/$C$23*3.39*$C$25)</f>
        <v>0.11291188083824717</v>
      </c>
      <c r="HG50" s="57">
        <f>IF(AND(LM49=1,PS49=1),0,FO50*$C$26/AM$6/$C$24/$C$23*3.39*$C$25)</f>
        <v>0.11291605860363813</v>
      </c>
      <c r="HH50" s="61">
        <f t="shared" si="119"/>
        <v>1.6800000000000008</v>
      </c>
      <c r="HI50" s="57">
        <f t="shared" si="120"/>
        <v>0.11191215573033621</v>
      </c>
      <c r="HJ50" s="57">
        <f t="shared" si="121"/>
        <v>5.0649107231036439</v>
      </c>
      <c r="HK50" s="57">
        <f t="shared" si="122"/>
        <v>6.6380151345428899</v>
      </c>
      <c r="HL50" s="57">
        <f t="shared" si="123"/>
        <v>5.1567772146977191</v>
      </c>
      <c r="HM50" s="57">
        <f t="shared" si="124"/>
        <v>2.3001809539942548</v>
      </c>
      <c r="HN50" s="57">
        <f t="shared" si="125"/>
        <v>0.61054814144273684</v>
      </c>
      <c r="HO50" s="57">
        <f t="shared" si="126"/>
        <v>0.10321153011531371</v>
      </c>
      <c r="HP50" s="57">
        <f t="shared" si="127"/>
        <v>1.4728089392141139E-2</v>
      </c>
      <c r="HQ50" s="57">
        <f t="shared" si="128"/>
        <v>1.4110588039000641E-3</v>
      </c>
      <c r="HR50" s="57">
        <f t="shared" si="129"/>
        <v>8.8874095389636961E-5</v>
      </c>
      <c r="HS50" s="57">
        <f t="shared" si="130"/>
        <v>3.5144049161855623E-6</v>
      </c>
      <c r="HT50" s="57">
        <f t="shared" si="131"/>
        <v>2.2193254486644416</v>
      </c>
      <c r="HU50" s="57">
        <f t="shared" si="132"/>
        <v>2.7180390615415564</v>
      </c>
      <c r="HV50" s="57">
        <f t="shared" si="133"/>
        <v>0.50781507806938742</v>
      </c>
      <c r="HW50" s="57">
        <f t="shared" si="134"/>
        <v>0.22589068141385482</v>
      </c>
      <c r="HX50" s="57">
        <f t="shared" si="135"/>
        <v>0.14586932172658576</v>
      </c>
      <c r="HY50" s="57">
        <f t="shared" si="136"/>
        <v>0.11191215573033621</v>
      </c>
      <c r="HZ50" s="57">
        <f t="shared" si="137"/>
        <v>0.11303535741227873</v>
      </c>
      <c r="IA50" s="57">
        <f t="shared" si="138"/>
        <v>0.11291982169189696</v>
      </c>
      <c r="IB50" s="57">
        <f t="shared" si="139"/>
        <v>0.11291188083824717</v>
      </c>
      <c r="IC50" s="57">
        <f t="shared" si="140"/>
        <v>0.11291605860363813</v>
      </c>
      <c r="ID50" s="61">
        <f t="shared" si="141"/>
        <v>1.6800000000000008</v>
      </c>
      <c r="IE50" s="57">
        <f t="shared" si="142"/>
        <v>11.949608419792185</v>
      </c>
      <c r="IF50" s="57">
        <f t="shared" si="143"/>
        <v>8.82</v>
      </c>
      <c r="IG50" s="57">
        <f t="shared" si="144"/>
        <v>8.82</v>
      </c>
      <c r="IH50" s="57">
        <f t="shared" si="145"/>
        <v>9.5968747914182995</v>
      </c>
      <c r="II50" s="57">
        <f t="shared" si="146"/>
        <v>11.102204161361916</v>
      </c>
      <c r="IJ50" s="57">
        <f t="shared" si="147"/>
        <v>11.779677488204955</v>
      </c>
      <c r="IK50" s="57">
        <f t="shared" si="148"/>
        <v>11.952347180704145</v>
      </c>
      <c r="IL50" s="57">
        <f t="shared" si="149"/>
        <v>11.979257601221953</v>
      </c>
      <c r="IM50" s="57">
        <f t="shared" si="150"/>
        <v>11.982982548586374</v>
      </c>
      <c r="IN50" s="57">
        <f t="shared" si="151"/>
        <v>11.983332635131868</v>
      </c>
      <c r="IO50" s="57">
        <f t="shared" si="152"/>
        <v>11.9833545677192</v>
      </c>
      <c r="IP50" s="57">
        <f t="shared" si="153"/>
        <v>11.398552158141273</v>
      </c>
      <c r="IQ50" s="57">
        <f t="shared" si="154"/>
        <v>11.267138638029584</v>
      </c>
      <c r="IR50" s="57">
        <f t="shared" si="155"/>
        <v>11.830690482859048</v>
      </c>
      <c r="IS50" s="57">
        <f t="shared" si="156"/>
        <v>11.915298483432247</v>
      </c>
      <c r="IT50" s="57">
        <f t="shared" si="157"/>
        <v>11.93938026962601</v>
      </c>
      <c r="IU50" s="57">
        <f t="shared" si="158"/>
        <v>11.949608419792185</v>
      </c>
      <c r="IV50" s="57">
        <f t="shared" si="159"/>
        <v>11.949270016944698</v>
      </c>
      <c r="IW50" s="57">
        <f t="shared" si="160"/>
        <v>11.949304825752012</v>
      </c>
      <c r="IX50" s="57">
        <f t="shared" si="161"/>
        <v>11.949307218188817</v>
      </c>
      <c r="IY50" s="57">
        <f t="shared" si="162"/>
        <v>11.949305959502986</v>
      </c>
      <c r="IZ50" s="61">
        <f t="shared" si="163"/>
        <v>1.6800000000000008</v>
      </c>
      <c r="JA50" s="261" t="e">
        <f t="shared" si="238"/>
        <v>#N/A</v>
      </c>
      <c r="JB50" s="261">
        <f t="shared" si="239"/>
        <v>6</v>
      </c>
      <c r="JC50" s="261">
        <f t="shared" si="240"/>
        <v>6</v>
      </c>
      <c r="JD50" s="261" t="e">
        <f t="shared" si="241"/>
        <v>#N/A</v>
      </c>
      <c r="JE50" s="261" t="e">
        <f t="shared" si="242"/>
        <v>#N/A</v>
      </c>
      <c r="JF50" s="261" t="e">
        <f t="shared" si="243"/>
        <v>#N/A</v>
      </c>
      <c r="JG50" s="261" t="e">
        <f t="shared" si="244"/>
        <v>#N/A</v>
      </c>
      <c r="JH50" s="261" t="e">
        <f t="shared" si="245"/>
        <v>#N/A</v>
      </c>
      <c r="JI50" s="261" t="e">
        <f t="shared" si="246"/>
        <v>#N/A</v>
      </c>
      <c r="JJ50" s="261" t="e">
        <f t="shared" si="247"/>
        <v>#N/A</v>
      </c>
      <c r="JK50" s="261" t="e">
        <f t="shared" si="248"/>
        <v>#N/A</v>
      </c>
      <c r="JL50" s="261" t="e">
        <f t="shared" si="249"/>
        <v>#N/A</v>
      </c>
      <c r="JM50" s="261" t="e">
        <f t="shared" si="250"/>
        <v>#N/A</v>
      </c>
      <c r="JN50" s="261" t="e">
        <f t="shared" si="251"/>
        <v>#N/A</v>
      </c>
      <c r="JO50" s="261" t="e">
        <f t="shared" si="252"/>
        <v>#N/A</v>
      </c>
      <c r="JP50" s="261" t="e">
        <f t="shared" si="253"/>
        <v>#N/A</v>
      </c>
      <c r="JQ50" s="261" t="e">
        <f t="shared" si="254"/>
        <v>#N/A</v>
      </c>
      <c r="JR50" s="261" t="e">
        <f t="shared" si="255"/>
        <v>#N/A</v>
      </c>
      <c r="JS50" s="261" t="e">
        <f t="shared" si="256"/>
        <v>#N/A</v>
      </c>
      <c r="JT50" s="261" t="e">
        <f t="shared" si="257"/>
        <v>#N/A</v>
      </c>
      <c r="JU50" s="261" t="e">
        <f t="shared" si="258"/>
        <v>#N/A</v>
      </c>
      <c r="JV50" s="61">
        <f t="shared" si="165"/>
        <v>1.6800000000000008</v>
      </c>
      <c r="JW50" s="46">
        <f>IF(HI50&lt;=$C$42,1,0)</f>
        <v>1</v>
      </c>
      <c r="JX50" s="46">
        <f>IF(HJ50&lt;=$C$42,1,0)</f>
        <v>0</v>
      </c>
      <c r="JY50" s="46">
        <f>IF(HK50&lt;=$C$42,1,0)</f>
        <v>0</v>
      </c>
      <c r="JZ50" s="46">
        <f>IF(HL50&lt;=$C$42,1,0)</f>
        <v>0</v>
      </c>
      <c r="KA50" s="46">
        <f>IF(HM50&lt;=$C$42,1,0)</f>
        <v>0</v>
      </c>
      <c r="KB50" s="46">
        <f>IF(HN50&lt;=$C$42,1,0)</f>
        <v>0</v>
      </c>
      <c r="KC50" s="46">
        <f>IF(HO50&lt;=$C$42,1,0)</f>
        <v>1</v>
      </c>
      <c r="KD50" s="46">
        <f>IF(HP50&lt;=$C$42,1,0)</f>
        <v>1</v>
      </c>
      <c r="KE50" s="46">
        <f>IF(HQ50&lt;=$C$42,1,0)</f>
        <v>1</v>
      </c>
      <c r="KF50" s="46">
        <f>IF(HR50&lt;=$C$42,1,0)</f>
        <v>1</v>
      </c>
      <c r="KG50" s="46">
        <f>IF(HS50&lt;=$C$42,1,0)</f>
        <v>1</v>
      </c>
      <c r="KH50" s="46">
        <f>IF(HT50&lt;=$C$42,1,0)</f>
        <v>0</v>
      </c>
      <c r="KI50" s="46">
        <f>IF(HU50&lt;=$C$42,1,0)</f>
        <v>0</v>
      </c>
      <c r="KJ50" s="46">
        <f>IF(HV50&lt;=$C$42,1,0)</f>
        <v>0</v>
      </c>
      <c r="KK50" s="46">
        <f>IF(HW50&lt;=$C$42,1,0)</f>
        <v>0</v>
      </c>
      <c r="KL50" s="46">
        <f>IF(HX50&lt;=$C$42,1,0)</f>
        <v>0</v>
      </c>
      <c r="KM50" s="46">
        <f>IF(HY50&lt;=$C$42,1,0)</f>
        <v>1</v>
      </c>
      <c r="KN50" s="46">
        <f>IF(HZ50&lt;=$C$42,1,0)</f>
        <v>1</v>
      </c>
      <c r="KO50" s="46">
        <f>IF(IA50&lt;=$C$42,1,0)</f>
        <v>1</v>
      </c>
      <c r="KP50" s="46">
        <f>IF(IB50&lt;=$C$42,1,0)</f>
        <v>1</v>
      </c>
      <c r="KQ50" s="46">
        <f>IF(IC50&lt;=$C$42,1,0)</f>
        <v>1</v>
      </c>
      <c r="KR50" s="61">
        <f t="shared" si="166"/>
        <v>1.6800000000000008</v>
      </c>
      <c r="KS50" s="1">
        <f>IF(OR(KS49=1,AND(OY50=1,LO50&lt;=$C$43)),1,0)</f>
        <v>0</v>
      </c>
      <c r="KT50" s="1">
        <f>IF(OR(KT49=1,AND(OZ50=1,LP50&lt;=$C$43)),1,0)</f>
        <v>0</v>
      </c>
      <c r="KU50" s="1">
        <f>IF(OR(KU49=1,AND(PA50=1,LQ50&lt;=$C$43)),1,0)</f>
        <v>0</v>
      </c>
      <c r="KV50" s="1">
        <f>IF(OR(KV49=1,AND(PB50=1,LR50&lt;=$C$43)),1,0)</f>
        <v>0</v>
      </c>
      <c r="KW50" s="1">
        <f>IF(OR(KW49=1,AND(PC50=1,LS50&lt;=$C$43)),1,0)</f>
        <v>0</v>
      </c>
      <c r="KX50" s="1">
        <f>IF(OR(KX49=1,AND(PD50=1,LT50&lt;=$C$43)),1,0)</f>
        <v>0</v>
      </c>
      <c r="KY50" s="1">
        <f>IF(OR(KY49=1,AND(PE50=1,LU50&lt;=$C$43)),1,0)</f>
        <v>0</v>
      </c>
      <c r="KZ50" s="1">
        <f>IF(OR(KZ49=1,AND(PF50=1,LV50&lt;=$C$43)),1,0)</f>
        <v>0</v>
      </c>
      <c r="LA50" s="1">
        <f>IF(OR(LA49=1,AND(PG50=1,LW50&lt;=$C$43)),1,0)</f>
        <v>0</v>
      </c>
      <c r="LB50" s="1">
        <f>IF(OR(LB49=1,AND(PH50=1,LX50&lt;=$C$43)),1,0)</f>
        <v>0</v>
      </c>
      <c r="LC50" s="1">
        <f>IF(OR(LC49=1,AND(PI50=1,LY50&lt;=$C$43)),1,0)</f>
        <v>0</v>
      </c>
      <c r="LD50" s="1">
        <f>IF(OR(LD49=1,AND(PJ50=1,LZ50&lt;=$C$43)),1,0)</f>
        <v>0</v>
      </c>
      <c r="LE50" s="1">
        <f>IF(OR(LE49=1,AND(PK50=1,MA50&lt;=$C$43)),1,0)</f>
        <v>0</v>
      </c>
      <c r="LF50" s="1">
        <f>IF(OR(LF49=1,AND(PL50=1,MB50&lt;=$C$43)),1,0)</f>
        <v>0</v>
      </c>
      <c r="LG50" s="1">
        <f>IF(OR(LG49=1,AND(PM50=1,MC50&lt;=$C$43)),1,0)</f>
        <v>0</v>
      </c>
      <c r="LH50" s="1">
        <f>IF(OR(LH49=1,AND(PN50=1,MD50&lt;=$C$43)),1,0)</f>
        <v>0</v>
      </c>
      <c r="LI50" s="1">
        <f>IF(OR(LI49=1,AND(PO50=1,ME50&lt;=$C$43)),1,0)</f>
        <v>0</v>
      </c>
      <c r="LJ50" s="1">
        <f>IF(OR(LJ49=1,AND(PP50=1,MF50&lt;=$C$43)),1,0)</f>
        <v>0</v>
      </c>
      <c r="LK50" s="1">
        <f>IF(OR(LK49=1,AND(PQ50=1,MG50&lt;=$C$43)),1,0)</f>
        <v>0</v>
      </c>
      <c r="LL50" s="1">
        <f>IF(OR(LL49=1,AND(PR50=1,MH50&lt;=$C$43)),1,0)</f>
        <v>0</v>
      </c>
      <c r="LM50" s="1">
        <f>IF(OR(LM49=1,AND(PS50=1,MI50&lt;=$C$43)),1,0)</f>
        <v>0</v>
      </c>
      <c r="LN50" s="61">
        <f t="shared" si="167"/>
        <v>1.6800000000000008</v>
      </c>
      <c r="LO50" s="57">
        <f t="shared" si="168"/>
        <v>11.02758132927201</v>
      </c>
      <c r="LP50" s="57">
        <f t="shared" si="169"/>
        <v>8.8033610723926881</v>
      </c>
      <c r="LQ50" s="57">
        <f t="shared" si="170"/>
        <v>12.469870247675718</v>
      </c>
      <c r="LR50" s="57">
        <f t="shared" si="171"/>
        <v>14.686375353640081</v>
      </c>
      <c r="LS50" s="57">
        <f t="shared" si="172"/>
        <v>14.257927219247469</v>
      </c>
      <c r="LT50" s="57">
        <f t="shared" si="173"/>
        <v>12.634491591567016</v>
      </c>
      <c r="LU50" s="57">
        <f t="shared" si="174"/>
        <v>10.964967841742887</v>
      </c>
      <c r="LV50" s="57">
        <f t="shared" si="175"/>
        <v>9.6018435024642965</v>
      </c>
      <c r="LW50" s="57">
        <f t="shared" si="176"/>
        <v>8.5287567852780857</v>
      </c>
      <c r="LX50" s="57">
        <f t="shared" si="177"/>
        <v>7.6699309205892501</v>
      </c>
      <c r="LY50" s="57">
        <f t="shared" si="178"/>
        <v>6.9681171098429289</v>
      </c>
      <c r="LZ50" s="57">
        <f t="shared" si="179"/>
        <v>8.3754934350901333</v>
      </c>
      <c r="MA50" s="57">
        <f t="shared" si="180"/>
        <v>10.257584497108995</v>
      </c>
      <c r="MB50" s="57">
        <f t="shared" si="181"/>
        <v>10.925776883143001</v>
      </c>
      <c r="MC50" s="57">
        <f t="shared" si="182"/>
        <v>10.998430733095212</v>
      </c>
      <c r="MD50" s="57">
        <f t="shared" si="183"/>
        <v>11.018909932870612</v>
      </c>
      <c r="ME50" s="57">
        <f t="shared" si="184"/>
        <v>11.02758132927201</v>
      </c>
      <c r="MF50" s="57">
        <f t="shared" si="185"/>
        <v>11.027294685898847</v>
      </c>
      <c r="MG50" s="57">
        <f t="shared" si="186"/>
        <v>11.027324171421318</v>
      </c>
      <c r="MH50" s="57">
        <f t="shared" si="187"/>
        <v>11.027326197977814</v>
      </c>
      <c r="MI50" s="57">
        <f t="shared" si="188"/>
        <v>11.027325131785519</v>
      </c>
      <c r="MJ50" s="61">
        <f t="shared" si="189"/>
        <v>1.6800000000000008</v>
      </c>
      <c r="MK50" s="57" t="e">
        <f t="shared" si="259"/>
        <v>#N/A</v>
      </c>
      <c r="ML50" s="57" t="e">
        <f t="shared" si="260"/>
        <v>#N/A</v>
      </c>
      <c r="MM50" s="57" t="e">
        <f t="shared" si="261"/>
        <v>#N/A</v>
      </c>
      <c r="MN50" s="57" t="e">
        <f t="shared" si="262"/>
        <v>#N/A</v>
      </c>
      <c r="MO50" s="57" t="e">
        <f t="shared" si="263"/>
        <v>#N/A</v>
      </c>
      <c r="MP50" s="57" t="e">
        <f t="shared" si="264"/>
        <v>#N/A</v>
      </c>
      <c r="MQ50" s="57" t="e">
        <f t="shared" si="265"/>
        <v>#N/A</v>
      </c>
      <c r="MR50" s="57" t="e">
        <f t="shared" si="266"/>
        <v>#N/A</v>
      </c>
      <c r="MS50" s="57" t="e">
        <f t="shared" si="267"/>
        <v>#N/A</v>
      </c>
      <c r="MT50" s="57" t="e">
        <f t="shared" si="268"/>
        <v>#N/A</v>
      </c>
      <c r="MU50" s="57" t="e">
        <f t="shared" si="269"/>
        <v>#N/A</v>
      </c>
      <c r="MV50" s="57" t="e">
        <f t="shared" si="270"/>
        <v>#N/A</v>
      </c>
      <c r="MW50" s="57" t="e">
        <f t="shared" si="271"/>
        <v>#N/A</v>
      </c>
      <c r="MX50" s="57" t="e">
        <f t="shared" si="272"/>
        <v>#N/A</v>
      </c>
      <c r="MY50" s="57" t="e">
        <f t="shared" si="273"/>
        <v>#N/A</v>
      </c>
      <c r="MZ50" s="57" t="e">
        <f t="shared" si="274"/>
        <v>#N/A</v>
      </c>
      <c r="NA50" s="57" t="e">
        <f t="shared" si="275"/>
        <v>#N/A</v>
      </c>
      <c r="NB50" s="57" t="e">
        <f t="shared" si="276"/>
        <v>#N/A</v>
      </c>
      <c r="NC50" s="57" t="e">
        <f t="shared" si="277"/>
        <v>#N/A</v>
      </c>
      <c r="ND50" s="57" t="e">
        <f t="shared" si="278"/>
        <v>#N/A</v>
      </c>
      <c r="NE50" s="57" t="e">
        <f t="shared" si="279"/>
        <v>#N/A</v>
      </c>
      <c r="NF50" s="61">
        <f t="shared" si="211"/>
        <v>1.6800000000000008</v>
      </c>
      <c r="NG50" s="261">
        <f>IF(OY49=0,MIN('Drive Train'!$F$35-FQ49*$C$26*'Drive Train'!$F$38,NG49+$C$41)-$C$7,IF(LO49-1&lt;=0,0,IF($C$39=Motors!$C$29,MAX(MAX(NG$8:NG49)*-1,NG49-$C$41),MAX(0,MAX(NG$8:NG49)*-1,NG49-$C$41))))</f>
        <v>11.949608419792185</v>
      </c>
      <c r="NH50" s="261">
        <f>IF(OZ49=0,MIN('Drive Train'!$F$35-FR49*$C$26*'Drive Train'!$F$38,NH49+$C$41)-$C$7,IF(LP49-1&lt;=0,0,IF($C$39=Motors!$C$29,MAX(MAX(NH$8:NH49)*-1,NH49-$C$41),MAX(0,MAX(NH$8:NH49)*-1,NH49-$C$41))))</f>
        <v>8.82</v>
      </c>
      <c r="NI50" s="261">
        <f>IF(PA49=0,MIN('Drive Train'!$F$35-FS49*$C$26*'Drive Train'!$F$38,NI49+$C$41)-$C$7,IF(LQ49-1&lt;=0,0,IF($C$39=Motors!$C$29,MAX(MAX(NI$8:NI49)*-1,NI49-$C$41),MAX(0,MAX(NI$8:NI49)*-1,NI49-$C$41))))</f>
        <v>8.82</v>
      </c>
      <c r="NJ50" s="261">
        <f>IF(PB49=0,MIN('Drive Train'!$F$35-FT49*$C$26*'Drive Train'!$F$38,NJ49+$C$41)-$C$7,IF(LR49-1&lt;=0,0,IF($C$39=Motors!$C$29,MAX(MAX(NJ$8:NJ49)*-1,NJ49-$C$41),MAX(0,MAX(NJ$8:NJ49)*-1,NJ49-$C$41))))</f>
        <v>9.5968747914182995</v>
      </c>
      <c r="NK50" s="261">
        <f>IF(PC49=0,MIN('Drive Train'!$F$35-FU49*$C$26*'Drive Train'!$F$38,NK49+$C$41)-$C$7,IF(LS49-1&lt;=0,0,IF($C$39=Motors!$C$29,MAX(MAX(NK$8:NK49)*-1,NK49-$C$41),MAX(0,MAX(NK$8:NK49)*-1,NK49-$C$41))))</f>
        <v>11.102204161361916</v>
      </c>
      <c r="NL50" s="261">
        <f>IF(PD49=0,MIN('Drive Train'!$F$35-FV49*$C$26*'Drive Train'!$F$38,NL49+$C$41)-$C$7,IF(LT49-1&lt;=0,0,IF($C$39=Motors!$C$29,MAX(MAX(NL$8:NL49)*-1,NL49-$C$41),MAX(0,MAX(NL$8:NL49)*-1,NL49-$C$41))))</f>
        <v>11.779677488204955</v>
      </c>
      <c r="NM50" s="261">
        <f>IF(PE49=0,MIN('Drive Train'!$F$35-FW49*$C$26*'Drive Train'!$F$38,NM49+$C$41)-$C$7,IF(LU49-1&lt;=0,0,IF($C$39=Motors!$C$29,MAX(MAX(NM$8:NM49)*-1,NM49-$C$41),MAX(0,MAX(NM$8:NM49)*-1,NM49-$C$41))))</f>
        <v>11.952347180704145</v>
      </c>
      <c r="NN50" s="261">
        <f>IF(PF49=0,MIN('Drive Train'!$F$35-FX49*$C$26*'Drive Train'!$F$38,NN49+$C$41)-$C$7,IF(LV49-1&lt;=0,0,IF($C$39=Motors!$C$29,MAX(MAX(NN$8:NN49)*-1,NN49-$C$41),MAX(0,MAX(NN$8:NN49)*-1,NN49-$C$41))))</f>
        <v>11.979257601221953</v>
      </c>
      <c r="NO50" s="261">
        <f>IF(PG49=0,MIN('Drive Train'!$F$35-FY49*$C$26*'Drive Train'!$F$38,NO49+$C$41)-$C$7,IF(LW49-1&lt;=0,0,IF($C$39=Motors!$C$29,MAX(MAX(NO$8:NO49)*-1,NO49-$C$41),MAX(0,MAX(NO$8:NO49)*-1,NO49-$C$41))))</f>
        <v>11.982982548586374</v>
      </c>
      <c r="NP50" s="261">
        <f>IF(PH49=0,MIN('Drive Train'!$F$35-FZ49*$C$26*'Drive Train'!$F$38,NP49+$C$41)-$C$7,IF(LX49-1&lt;=0,0,IF($C$39=Motors!$C$29,MAX(MAX(NP$8:NP49)*-1,NP49-$C$41),MAX(0,MAX(NP$8:NP49)*-1,NP49-$C$41))))</f>
        <v>11.983332635131868</v>
      </c>
      <c r="NQ50" s="261">
        <f>IF(PI49=0,MIN('Drive Train'!$F$35-GA49*$C$26*'Drive Train'!$F$38,NQ49+$C$41)-$C$7,IF(LY49-1&lt;=0,0,IF($C$39=Motors!$C$29,MAX(MAX(NQ$8:NQ49)*-1,NQ49-$C$41),MAX(0,MAX(NQ$8:NQ49)*-1,NQ49-$C$41))))</f>
        <v>11.9833545677192</v>
      </c>
      <c r="NR50" s="261">
        <f>IF(PJ49=0,MIN('Drive Train'!$F$35-GB49*$C$26*'Drive Train'!$F$38,NR49+$C$41)-$C$7,IF(LZ49-1&lt;=0,0,IF($C$39=Motors!$C$29,MAX(MAX(NR$8:NR49)*-1,NR49-$C$41),MAX(0,MAX(NR$8:NR49)*-1,NR49-$C$41))))</f>
        <v>11.398552158141273</v>
      </c>
      <c r="NS50" s="261">
        <f>IF(PK49=0,MIN('Drive Train'!$F$35-GC49*$C$26*'Drive Train'!$F$38,NS49+$C$41)-$C$7,IF(MA49-1&lt;=0,0,IF($C$39=Motors!$C$29,MAX(MAX(NS$8:NS49)*-1,NS49-$C$41),MAX(0,MAX(NS$8:NS49)*-1,NS49-$C$41))))</f>
        <v>11.267138638029584</v>
      </c>
      <c r="NT50" s="261">
        <f>IF(PL49=0,MIN('Drive Train'!$F$35-GD49*$C$26*'Drive Train'!$F$38,NT49+$C$41)-$C$7,IF(MB49-1&lt;=0,0,IF($C$39=Motors!$C$29,MAX(MAX(NT$8:NT49)*-1,NT49-$C$41),MAX(0,MAX(NT$8:NT49)*-1,NT49-$C$41))))</f>
        <v>11.830690482859048</v>
      </c>
      <c r="NU50" s="261">
        <f>IF(PM49=0,MIN('Drive Train'!$F$35-GE49*$C$26*'Drive Train'!$F$38,NU49+$C$41)-$C$7,IF(MC49-1&lt;=0,0,IF($C$39=Motors!$C$29,MAX(MAX(NU$8:NU49)*-1,NU49-$C$41),MAX(0,MAX(NU$8:NU49)*-1,NU49-$C$41))))</f>
        <v>11.915298483432247</v>
      </c>
      <c r="NV50" s="261">
        <f>IF(PN49=0,MIN('Drive Train'!$F$35-GF49*$C$26*'Drive Train'!$F$38,NV49+$C$41)-$C$7,IF(MD49-1&lt;=0,0,IF($C$39=Motors!$C$29,MAX(MAX(NV$8:NV49)*-1,NV49-$C$41),MAX(0,MAX(NV$8:NV49)*-1,NV49-$C$41))))</f>
        <v>11.93938026962601</v>
      </c>
      <c r="NW50" s="261">
        <f>IF(PO49=0,MIN('Drive Train'!$F$35-GG49*$C$26*'Drive Train'!$F$38,NW49+$C$41)-$C$7,IF(ME49-1&lt;=0,0,IF($C$39=Motors!$C$29,MAX(MAX(NW$8:NW49)*-1,NW49-$C$41),MAX(0,MAX(NW$8:NW49)*-1,NW49-$C$41))))</f>
        <v>11.949608419792185</v>
      </c>
      <c r="NX50" s="261">
        <f>IF(PP49=0,MIN('Drive Train'!$F$35-GH49*$C$26*'Drive Train'!$F$38,NX49+$C$41)-$C$7,IF(MF49-1&lt;=0,0,IF($C$39=Motors!$C$29,MAX(MAX(NX$8:NX49)*-1,NX49-$C$41),MAX(0,MAX(NX$8:NX49)*-1,NX49-$C$41))))</f>
        <v>11.949270016944698</v>
      </c>
      <c r="NY50" s="261">
        <f>IF(PQ49=0,MIN('Drive Train'!$F$35-GI49*$C$26*'Drive Train'!$F$38,NY49+$C$41)-$C$7,IF(MG49-1&lt;=0,0,IF($C$39=Motors!$C$29,MAX(MAX(NY$8:NY49)*-1,NY49-$C$41),MAX(0,MAX(NY$8:NY49)*-1,NY49-$C$41))))</f>
        <v>11.949304825752012</v>
      </c>
      <c r="NZ50" s="261">
        <f>IF(PR49=0,MIN('Drive Train'!$F$35-GJ49*$C$26*'Drive Train'!$F$38,NZ49+$C$41)-$C$7,IF(MH49-1&lt;=0,0,IF($C$39=Motors!$C$29,MAX(MAX(NZ$8:NZ49)*-1,NZ49-$C$41),MAX(0,MAX(NZ$8:NZ49)*-1,NZ49-$C$41))))</f>
        <v>11.949307218188817</v>
      </c>
      <c r="OA50" s="261">
        <f>IF(PS49=0,MIN('Drive Train'!$F$35-GK49*$C$26*'Drive Train'!$F$38,OA49+$C$41)-$C$7,IF(MI49-1&lt;=0,0,IF($C$39=Motors!$C$29,MAX(MAX(OA$8:OA49)*-1,OA49-$C$41),MAX(0,MAX(OA$8:OA49)*-1,OA49-$C$41))))</f>
        <v>11.949305959502986</v>
      </c>
      <c r="OB50" s="61">
        <f t="shared" si="212"/>
        <v>1.6800000000000008</v>
      </c>
      <c r="OC50" s="261">
        <f>'Drive Train'!$F$35-FQ50*$C$26*'Drive Train'!$F$38</f>
        <v>12.134895888131192</v>
      </c>
      <c r="OD50" s="261">
        <f>'Drive Train'!$F$35-FR50*$C$26*'Drive Train'!$F$38</f>
        <v>9</v>
      </c>
      <c r="OE50" s="261">
        <f>'Drive Train'!$F$35-FS50*$C$26*'Drive Train'!$F$38</f>
        <v>9</v>
      </c>
      <c r="OF50" s="261">
        <f>'Drive Train'!$F$35-FT50*$C$26*'Drive Train'!$F$38</f>
        <v>9.8641775739184716</v>
      </c>
      <c r="OG50" s="261">
        <f>'Drive Train'!$F$35-FU50*$C$26*'Drive Train'!$F$38</f>
        <v>11.345889259802501</v>
      </c>
      <c r="OH50" s="261">
        <f>'Drive Train'!$F$35-FV50*$C$26*'Drive Train'!$F$38</f>
        <v>11.982971172109449</v>
      </c>
      <c r="OI50" s="261">
        <f>'Drive Train'!$F$35-FW50*$C$26*'Drive Train'!$F$38</f>
        <v>12.137263103086086</v>
      </c>
      <c r="OJ50" s="261">
        <f>'Drive Train'!$F$35-FX50*$C$26*'Drive Train'!$F$38</f>
        <v>12.160101742862622</v>
      </c>
      <c r="OK50" s="261">
        <f>'Drive Train'!$F$35-FY50*$C$26*'Drive Train'!$F$38</f>
        <v>12.163078647476789</v>
      </c>
      <c r="OL50" s="261">
        <f>'Drive Train'!$F$35-FZ50*$C$26*'Drive Train'!$F$38</f>
        <v>12.16333978502902</v>
      </c>
      <c r="OM50" s="261">
        <f>'Drive Train'!$F$35-GA50*$C$26*'Drive Train'!$F$38</f>
        <v>12.163354900719474</v>
      </c>
      <c r="ON50" s="261">
        <f>'Drive Train'!$F$35-GB50*$C$26*'Drive Train'!$F$38</f>
        <v>11.598974762446893</v>
      </c>
      <c r="OO50" s="261">
        <f>'Drive Train'!$F$35-GC50*$C$26*'Drive Train'!$F$38</f>
        <v>11.472150488488237</v>
      </c>
      <c r="OP50" s="261">
        <f>'Drive Train'!$F$35-GD50*$C$26*'Drive Train'!$F$38</f>
        <v>12.034216661843194</v>
      </c>
      <c r="OQ50" s="261">
        <f>'Drive Train'!$F$35-GE50*$C$26*'Drive Train'!$F$38</f>
        <v>12.105910828583095</v>
      </c>
      <c r="OR50" s="261">
        <f>'Drive Train'!$F$35-GF50*$C$26*'Drive Train'!$F$38</f>
        <v>12.126260485342961</v>
      </c>
      <c r="OS50" s="261">
        <f>'Drive Train'!$F$35-GG50*$C$26*'Drive Train'!$F$38</f>
        <v>12.134895888131192</v>
      </c>
      <c r="OT50" s="261">
        <f>'Drive Train'!$F$35-GH50*$C$26*'Drive Train'!$F$38</f>
        <v>12.134610254785434</v>
      </c>
      <c r="OU50" s="261">
        <f>'Drive Train'!$F$35-GI50*$C$26*'Drive Train'!$F$38</f>
        <v>12.134639635843971</v>
      </c>
      <c r="OV50" s="261">
        <f>'Drive Train'!$F$35-GJ50*$C$26*'Drive Train'!$F$38</f>
        <v>12.134641655225382</v>
      </c>
      <c r="OW50" s="261">
        <f>'Drive Train'!$F$35-GK50*$C$26*'Drive Train'!$F$38</f>
        <v>12.134640592807896</v>
      </c>
      <c r="OX50" s="61">
        <f t="shared" si="213"/>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8">
        <f t="shared" si="214"/>
        <v>1.6800000000000008</v>
      </c>
      <c r="PU50" s="57">
        <f t="shared" si="215"/>
        <v>14.506819283559723</v>
      </c>
      <c r="PV50" s="57">
        <f t="shared" si="216"/>
        <v>7.7100742688193344</v>
      </c>
      <c r="PW50" s="57">
        <f t="shared" si="217"/>
        <v>11.171166790653096</v>
      </c>
      <c r="PX50" s="57">
        <f t="shared" si="218"/>
        <v>13.945415619125303</v>
      </c>
      <c r="PY50" s="57">
        <f t="shared" si="219"/>
        <v>15.249975164905887</v>
      </c>
      <c r="PZ50" s="57">
        <f t="shared" si="220"/>
        <v>15.215609117442595</v>
      </c>
      <c r="QA50" s="57">
        <f t="shared" si="221"/>
        <v>14.469642582202992</v>
      </c>
      <c r="QB50" s="57">
        <f t="shared" si="222"/>
        <v>13.195114894479634</v>
      </c>
      <c r="QC50" s="57">
        <f t="shared" si="223"/>
        <v>12.08883045301388</v>
      </c>
      <c r="QD50" s="57">
        <f t="shared" si="224"/>
        <v>11.123819227381729</v>
      </c>
      <c r="QE50" s="57">
        <f t="shared" si="225"/>
        <v>10.28801694595828</v>
      </c>
      <c r="QF50" s="57">
        <f t="shared" si="226"/>
        <v>8.8157104805328181</v>
      </c>
      <c r="QG50" s="57">
        <f t="shared" si="227"/>
        <v>10.796724498315079</v>
      </c>
      <c r="QH50" s="57">
        <f t="shared" si="228"/>
        <v>12.44151488472346</v>
      </c>
      <c r="QI50" s="57">
        <f t="shared" si="229"/>
        <v>13.439900110173523</v>
      </c>
      <c r="QJ50" s="57">
        <f t="shared" si="230"/>
        <v>14.07641830743734</v>
      </c>
      <c r="QK50" s="57">
        <f t="shared" si="231"/>
        <v>14.506819283559723</v>
      </c>
      <c r="QL50" s="57">
        <f t="shared" si="232"/>
        <v>14.475056571434074</v>
      </c>
      <c r="QM50" s="57">
        <f t="shared" si="233"/>
        <v>14.476153570094372</v>
      </c>
      <c r="QN50" s="57">
        <f t="shared" si="234"/>
        <v>14.47622897653098</v>
      </c>
      <c r="QO50" s="57">
        <f t="shared" si="235"/>
        <v>14.476189304280179</v>
      </c>
      <c r="QP50" s="61">
        <f t="shared" si="236"/>
        <v>1.6800000000000008</v>
      </c>
      <c r="QQ50" s="57">
        <f>MIN(FQ50,$C$16)*$C$17*1000/60/60/$C$25</f>
        <v>5.4827555892215059E-2</v>
      </c>
      <c r="QR50" s="57">
        <f>MIN(FR50,$C$16)*$C$17*1000/60/60/$C$25</f>
        <v>0.70317162838191627</v>
      </c>
      <c r="QS50" s="57">
        <f>MIN(FS50,$C$16)*$C$17*1000/60/60/$C$25</f>
        <v>0.70317162838191627</v>
      </c>
      <c r="QT50" s="57">
        <f>MIN(FT50,$C$16)*$C$17*1000/60/60/$C$25</f>
        <v>0.52444658371621444</v>
      </c>
      <c r="QU50" s="57">
        <f>MIN(FU50,$C$16)*$C$17*1000/60/60/$C$25</f>
        <v>0.21800610755280675</v>
      </c>
      <c r="QV50" s="57">
        <f>MIN(FV50,$C$16)*$C$17*1000/60/60/$C$25</f>
        <v>8.6247894114705931E-2</v>
      </c>
      <c r="QW50" s="57">
        <f>MIN(FW50,$C$16)*$C$17*1000/60/60/$C$25</f>
        <v>5.4337979893814371E-2</v>
      </c>
      <c r="QX50" s="57">
        <f>MIN(FX50,$C$16)*$C$17*1000/60/60/$C$25</f>
        <v>4.9614602387433544E-2</v>
      </c>
      <c r="QY50" s="57">
        <f>MIN(FY50,$C$16)*$C$17*1000/60/60/$C$25</f>
        <v>4.8998933309468404E-2</v>
      </c>
      <c r="QZ50" s="57">
        <f>MIN(FZ50,$C$16)*$C$17*1000/60/60/$C$25</f>
        <v>4.8944926098340703E-2</v>
      </c>
      <c r="RA50" s="57">
        <f>MIN(GA50,$C$16)*$C$17*1000/60/60/$C$25</f>
        <v>4.8941799944025949E-2</v>
      </c>
      <c r="RB50" s="57">
        <f>MIN(GB50,$C$16)*$C$17*1000/60/60/$C$25</f>
        <v>0.16566418254859686</v>
      </c>
      <c r="RC50" s="57">
        <f>MIN(GC50,$C$16)*$C$17*1000/60/60/$C$25</f>
        <v>0.19189336820679159</v>
      </c>
      <c r="RD50" s="57">
        <f>MIN(GD50,$C$16)*$C$17*1000/60/60/$C$25</f>
        <v>7.5649548684321832E-2</v>
      </c>
      <c r="RE50" s="57">
        <f>MIN(GE50,$C$16)*$C$17*1000/60/60/$C$25</f>
        <v>6.0822106339621755E-2</v>
      </c>
      <c r="RF50" s="57">
        <f>MIN(GF50,$C$16)*$C$17*1000/60/60/$C$25</f>
        <v>5.6613488315842786E-2</v>
      </c>
      <c r="RG50" s="57">
        <f>MIN(GG50,$C$16)*$C$17*1000/60/60/$C$25</f>
        <v>5.4827555892215059E-2</v>
      </c>
      <c r="RH50" s="57">
        <f>MIN(GH50,$C$16)*$C$17*1000/60/60/$C$25</f>
        <v>5.4886629205408377E-2</v>
      </c>
      <c r="RI50" s="57">
        <f>MIN(GI50,$C$16)*$C$17*1000/60/60/$C$25</f>
        <v>5.4880552756356664E-2</v>
      </c>
      <c r="RJ50" s="57">
        <f>MIN(GJ50,$C$16)*$C$17*1000/60/60/$C$25</f>
        <v>5.4880135117617135E-2</v>
      </c>
      <c r="RK50" s="57">
        <f>MIN(GK50,$C$16)*$C$17*1000/60/60/$C$25</f>
        <v>5.4880354841685713E-2</v>
      </c>
      <c r="RL50" s="148">
        <f t="shared" si="237"/>
        <v>1.6800000000000008</v>
      </c>
    </row>
    <row r="51" spans="3:480" x14ac:dyDescent="0.2">
      <c r="C51" s="3" t="s">
        <v>249</v>
      </c>
      <c r="E51" s="18">
        <f>IF(E49/'Drive Train'!$F$29=1,0,MAX(E53-E49-E50,0))</f>
        <v>1.7755816254698313</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2.2041592223734376</v>
      </c>
      <c r="L51" s="18">
        <f>IF(L49/'Drive Train'!$F$29=1,0,MAX(L53-L49-L50,0))</f>
        <v>6.5371561363774688</v>
      </c>
      <c r="M51" s="18">
        <f>IF(M49/'Drive Train'!$F$29=1,0,MAX(M53-M49-M50,0))</f>
        <v>9.2215600725219531</v>
      </c>
      <c r="N51" s="18">
        <f>IF(N49/'Drive Train'!$F$29=1,0,MAX(N53-N49-N50,0))</f>
        <v>10.752628214637555</v>
      </c>
      <c r="O51" s="18">
        <f>IF(O49/'Drive Train'!$F$29=1,0,MAX(O53-O49-O50,0))</f>
        <v>12.00187439491723</v>
      </c>
      <c r="R51" s="63">
        <f t="shared" si="113"/>
        <v>1.7200000000000009</v>
      </c>
      <c r="S51" s="2">
        <f>NG51/'Drive Train'!$F$35</f>
        <v>0.96410450710735418</v>
      </c>
      <c r="T51" s="2">
        <f>NH51/'Drive Train'!$F$35</f>
        <v>0.71129032258064517</v>
      </c>
      <c r="U51" s="2">
        <f>NI51/'Drive Train'!$F$35</f>
        <v>0.71129032258064517</v>
      </c>
      <c r="V51" s="2">
        <f>NJ51/'Drive Train'!$F$35</f>
        <v>0.78098206241278001</v>
      </c>
      <c r="W51" s="2">
        <f>NK51/'Drive Train'!$F$35</f>
        <v>0.90047494030665332</v>
      </c>
      <c r="X51" s="2">
        <f>NL51/'Drive Train'!$F$35</f>
        <v>0.9518525138797943</v>
      </c>
      <c r="Y51" s="2">
        <f>NM51/'Drive Train'!$F$35</f>
        <v>0.96429541153920051</v>
      </c>
      <c r="Z51" s="2">
        <f>NN51/'Drive Train'!$F$35</f>
        <v>0.96613723732763079</v>
      </c>
      <c r="AA51" s="2">
        <f>NO51/'Drive Train'!$F$35</f>
        <v>0.9663773102803862</v>
      </c>
      <c r="AB51" s="2">
        <f>NP51/'Drive Train'!$F$35</f>
        <v>0.96639836976040483</v>
      </c>
      <c r="AC51" s="2">
        <f>NQ51/'Drive Train'!$F$35</f>
        <v>0.96639958876769949</v>
      </c>
      <c r="AD51" s="2">
        <f>NR51/'Drive Train'!$F$35</f>
        <v>0.9208850614876527</v>
      </c>
      <c r="AE51" s="2">
        <f>NS51/'Drive Train'!$F$35</f>
        <v>0.91065729745872881</v>
      </c>
      <c r="AF51" s="2">
        <f>NT51/'Drive Train'!$F$35</f>
        <v>0.95598521466477371</v>
      </c>
      <c r="AG51" s="2">
        <f>NU51/'Drive Train'!$F$35</f>
        <v>0.96176700230508827</v>
      </c>
      <c r="AH51" s="2">
        <f>NV51/'Drive Train'!$F$35</f>
        <v>0.96340810365669038</v>
      </c>
      <c r="AI51" s="2">
        <f>NW51/'Drive Train'!$F$35</f>
        <v>0.96410450710735418</v>
      </c>
      <c r="AJ51" s="2">
        <f>NX51/'Drive Train'!$F$35</f>
        <v>0.96408147216011564</v>
      </c>
      <c r="AK51" s="2">
        <f>NY51/'Drive Train'!$F$35</f>
        <v>0.96408384160032023</v>
      </c>
      <c r="AL51" s="2">
        <f>NZ51/'Drive Train'!$F$35</f>
        <v>0.96408400445365983</v>
      </c>
      <c r="AM51" s="2">
        <f>OA51/'Drive Train'!$F$35</f>
        <v>0.96408391877483035</v>
      </c>
      <c r="AN51" s="61">
        <f t="shared" si="114"/>
        <v>1.7200000000000009</v>
      </c>
      <c r="AO51" s="46">
        <f>LO51*12*60/(PI() * 'Drive Train'!$F$15)/S$6*ABS(S51)</f>
        <v>4352.8654102043965</v>
      </c>
      <c r="AP51" s="46">
        <f>LP51*12*60/(PI() * 'Drive Train'!$F$15)/T$6*ABS(T51)</f>
        <v>734.05638608755112</v>
      </c>
      <c r="AQ51" s="46">
        <f>LQ51*12*60/(PI() * 'Drive Train'!$F$15)/U$6*ABS(U51)</f>
        <v>1576.2746773939523</v>
      </c>
      <c r="AR51" s="46">
        <f>LR51*12*60/(PI() * 'Drive Train'!$F$15)/V$6*ABS(V51)</f>
        <v>2714.9666039484505</v>
      </c>
      <c r="AS51" s="46">
        <f>LS51*12*60/(PI() * 'Drive Train'!$F$15)/W$6*ABS(W51)</f>
        <v>3784.0729766282966</v>
      </c>
      <c r="AT51" s="46">
        <f>LT51*12*60/(PI() * 'Drive Train'!$F$15)/X$6*ABS(X51)</f>
        <v>4244.5636490305633</v>
      </c>
      <c r="AU51" s="46">
        <f>LU51*12*60/(PI() * 'Drive Train'!$F$15)/Y$6*ABS(Y51)</f>
        <v>4354.53261577587</v>
      </c>
      <c r="AV51" s="46">
        <f>LV51*12*60/(PI() * 'Drive Train'!$F$15)/Z$6*ABS(Z51)</f>
        <v>4370.5081316485457</v>
      </c>
      <c r="AW51" s="46">
        <f>LW51*12*60/(PI() * 'Drive Train'!$F$15)/AA$6*ABS(AA51)</f>
        <v>4372.5441708593116</v>
      </c>
      <c r="AX51" s="46">
        <f>LX51*12*60/(PI() * 'Drive Train'!$F$15)/AB$6*ABS(AB51)</f>
        <v>4372.7183659217135</v>
      </c>
      <c r="AY51" s="46">
        <f>LY51*12*60/(PI() * 'Drive Train'!$F$15)/AC$6*ABS(AC51)</f>
        <v>4372.7281768038038</v>
      </c>
      <c r="AZ51" s="46">
        <f>LZ51*12*60/(PI() * 'Drive Train'!$F$15)/AD$6*ABS(AD51)</f>
        <v>3189.9902161914797</v>
      </c>
      <c r="BA51" s="46">
        <f>MA51*12*60/(PI() * 'Drive Train'!$F$15)/AE$6*ABS(AE51)</f>
        <v>3863.4348750495528</v>
      </c>
      <c r="BB51" s="46">
        <f>MB51*12*60/(PI() * 'Drive Train'!$F$15)/AF$6*ABS(AF51)</f>
        <v>4282.5729199029784</v>
      </c>
      <c r="BC51" s="46">
        <f>MC51*12*60/(PI() * 'Drive Train'!$F$15)/AG$6*ABS(AG51)</f>
        <v>4332.6323313137636</v>
      </c>
      <c r="BD51" s="46">
        <f>MD51*12*60/(PI() * 'Drive Train'!$F$15)/AH$6*ABS(AH51)</f>
        <v>4346.8377827438408</v>
      </c>
      <c r="BE51" s="46">
        <f>ME51*12*60/(PI() * 'Drive Train'!$F$15)/AI$6*ABS(AI51)</f>
        <v>4352.8654102043965</v>
      </c>
      <c r="BF51" s="46">
        <f>MF51*12*60/(PI() * 'Drive Train'!$F$15)/AJ$6*ABS(AJ51)</f>
        <v>4352.6660388507853</v>
      </c>
      <c r="BG51" s="46">
        <f>MG51*12*60/(PI() * 'Drive Train'!$F$15)/AK$6*ABS(AK51)</f>
        <v>4352.6865467698781</v>
      </c>
      <c r="BH51" s="46">
        <f>MH51*12*60/(PI() * 'Drive Train'!$F$15)/AL$6*ABS(AL51)</f>
        <v>4352.6879562938739</v>
      </c>
      <c r="BI51" s="46">
        <f>MI51*12*60/(PI() * 'Drive Train'!$F$15)/AM$6*ABS(AM51)</f>
        <v>4352.6872147286958</v>
      </c>
      <c r="BJ51" s="61">
        <f t="shared" si="280"/>
        <v>1.7200000000000009</v>
      </c>
      <c r="BK51" s="2">
        <f>IF(OR(KS50=1,AND($C$39=Motors!$C$31,OY50=1)),0,IF(NG51=0,-(CG50+$C$15)/($C$14-$C$15)*$C$12,($C$11*S51-AO51)/($C$11*S51)*$C$12*S51))</f>
        <v>0.41880040683744568</v>
      </c>
      <c r="BL51" s="2">
        <f>IF(OR(KT50=1,AND($C$39=Motors!$C$31,OZ50=1)),0,IF(NH51=0,-(CH50+$C$15)/($C$14-$C$15)*$C$12,($C$11*T51-AP51)/($C$11*T51)*$C$12*T51))</f>
        <v>1.3930072522294383</v>
      </c>
      <c r="BM51" s="2">
        <f>IF(OR(KU50=1,AND($C$39=Motors!$C$31,PA50=1)),0,IF(NI51=0,-(CI50+$C$15)/($C$14-$C$15)*$C$12,($C$11*U51-AQ51)/($C$11*U51)*$C$12*U51))</f>
        <v>1.024476219962581</v>
      </c>
      <c r="BN51" s="2">
        <f>IF(OR(KV50=1,AND($C$39=Motors!$C$31,PB50=1)),0,IF(NJ51=0,-(CJ50+$C$15)/($C$14-$C$15)*$C$12,($C$11*V51-AR51)/($C$11*V51)*$C$12*V51))</f>
        <v>0.69417375785368529</v>
      </c>
      <c r="BO51" s="2">
        <f>IF(OR(KW50=1,AND($C$39=Motors!$C$31,PC50=1)),0,IF(NK51=0,-(CK50+$C$15)/($C$14-$C$15)*$C$12,($C$11*W51-AS51)/($C$11*W51)*$C$12*W51))</f>
        <v>0.5143407193737628</v>
      </c>
      <c r="BP51" s="2">
        <f>IF(OR(KX50=1,AND($C$39=Motors!$C$31,PD50=1)),0,IF(NL51=0,-(CL50+$C$15)/($C$14-$C$15)*$C$12,($C$11*X51-AT51)/($C$11*X51)*$C$12*X51))</f>
        <v>0.43666290726765167</v>
      </c>
      <c r="BQ51" s="2">
        <f>IF(OR(KY50=1,AND($C$39=Motors!$C$31,PE50=1)),0,IF(NM51=0,-(CM50+$C$15)/($C$14-$C$15)*$C$12,($C$11*Y51-AU51)/($C$11*Y51)*$C$12*Y51))</f>
        <v>0.41853096425941938</v>
      </c>
      <c r="BR51" s="2">
        <f>IF(OR(KZ50=1,AND($C$39=Motors!$C$31,PF50=1)),0,IF(NN51=0,-(CN50+$C$15)/($C$14-$C$15)*$C$12,($C$11*Z51-AV51)/($C$11*Z51)*$C$12*Z51))</f>
        <v>0.41597932806265964</v>
      </c>
      <c r="BS51" s="2">
        <f>IF(OR(LA50=1,AND($C$39=Motors!$C$31,PG50=1)),0,IF(NO51=0,-(CO50+$C$15)/($C$14-$C$15)*$C$12,($C$11*AA51-AW51)/($C$11*AA51)*$C$12*AA51))</f>
        <v>0.4156669903949391</v>
      </c>
      <c r="BT51" s="2">
        <f>IF(OR(LB50=1,AND($C$39=Motors!$C$31,PH50=1)),0,IF(NP51=0,-(CP50+$C$15)/($C$14-$C$15)*$C$12,($C$11*AB51-AX51)/($C$11*AB51)*$C$12*AB51))</f>
        <v>0.41564152088266848</v>
      </c>
      <c r="BU51" s="2">
        <f>IF(OR(LC50=1,AND($C$39=Motors!$C$31,PI50=1)),0,IF(NQ51=0,-(CQ50+$C$15)/($C$14-$C$15)*$C$12,($C$11*AC51-AY51)/($C$11*AC51)*$C$12*AC51))</f>
        <v>0.41564016572423074</v>
      </c>
      <c r="BV51" s="2">
        <f>IF(OR(LD50=1,AND($C$39=Motors!$C$31,PJ50=1)),0,IF(NR51=0,-(CR50+$C$15)/($C$14-$C$15)*$C$12,($C$11*AD51-AZ51)/($C$11*AD51)*$C$12*AD51))</f>
        <v>0.82348301555107262</v>
      </c>
      <c r="BW51" s="2">
        <f>IF(OR(LE50=1,AND($C$39=Motors!$C$31,PK50=1)),0,IF(NS51=0,-(CS50+$C$15)/($C$14-$C$15)*$C$12,($C$11*AE51-BA51)/($C$11*AE51)*$C$12*AE51))</f>
        <v>0.5041536658497987</v>
      </c>
      <c r="BX51" s="2">
        <f>IF(OR(LF50=1,AND($C$39=Motors!$C$31,PL50=1)),0,IF(NT51=0,-(CT50+$C$15)/($C$14-$C$15)*$C$12,($C$11*AF51-BB51)/($C$11*AF51)*$C$12*AF51))</f>
        <v>0.42999092844489889</v>
      </c>
      <c r="BY51" s="2">
        <f>IF(OR(LG50=1,AND($C$39=Motors!$C$31,PM50=1)),0,IF(NU51=0,-(CU50+$C$15)/($C$14-$C$15)*$C$12,($C$11*AG51-BC51)/($C$11*AG51)*$C$12*AG51))</f>
        <v>0.42202044642020814</v>
      </c>
      <c r="BZ51" s="2">
        <f>IF(OR(LH50=1,AND($C$39=Motors!$C$31,PN50=1)),0,IF(NV51=0,-(CV50+$C$15)/($C$14-$C$15)*$C$12,($C$11*AH51-BD51)/($C$11*AH51)*$C$12*AH51))</f>
        <v>0.41975959473800262</v>
      </c>
      <c r="CA51" s="2">
        <f>IF(OR(LI50=1,AND($C$39=Motors!$C$31,PO50=1)),0,IF(NW51=0,-(CW50+$C$15)/($C$14-$C$15)*$C$12,($C$11*AI51-BE51)/($C$11*AI51)*$C$12*AI51))</f>
        <v>0.41880040683744568</v>
      </c>
      <c r="CB51" s="2">
        <f>IF(OR(LJ50=1,AND($C$39=Motors!$C$31,PP50=1)),0,IF(NX51=0,-(CX50+$C$15)/($C$14-$C$15)*$C$12,($C$11*AJ51-BF51)/($C$11*AJ51)*$C$12*AJ51))</f>
        <v>0.41883213191052826</v>
      </c>
      <c r="CC51" s="2">
        <f>IF(OR(LK50=1,AND($C$39=Motors!$C$31,PQ50=1)),0,IF(NY51=0,-(CY50+$C$15)/($C$14-$C$15)*$C$12,($C$11*AK51-BG51)/($C$11*AK51)*$C$12*AK51))</f>
        <v>0.41882886857292406</v>
      </c>
      <c r="CD51" s="2">
        <f>IF(OR(LL50=1,AND($C$39=Motors!$C$31,PR50=1)),0,IF(NZ51=0,-(CZ50+$C$15)/($C$14-$C$15)*$C$12,($C$11*AL51-BH51)/($C$11*AL51)*$C$12*AL51))</f>
        <v>0.41882864428142236</v>
      </c>
      <c r="CE51" s="2">
        <f>IF(OR(LM50=1,AND($C$39=Motors!$C$31,PS50=1)),0,IF(OA51=0,-(DA50+$C$15)/($C$14-$C$15)*$C$12,($C$11*AM51-BI51)/($C$11*AM51)*$C$12*AM51))</f>
        <v>0.41882876228350474</v>
      </c>
      <c r="CF51" s="61">
        <f t="shared" si="281"/>
        <v>1.7200000000000009</v>
      </c>
      <c r="CG51" s="57">
        <f>IF(AND(KS50=1,OY50=1),0,ABS(BK51/$C$12*($C$14-$C$15)+$C$15) *'Drive Train'!$AA$48 + CG50*(1-'Drive Train'!$AA$48))</f>
        <v>25.453724296345957</v>
      </c>
      <c r="CH51" s="57">
        <f>IF(AND(KT50=1,OZ50=1),0,ABS(BL51/$C$12*($C$14-$C$15)+$C$15) *'Drive Train'!$AA$48 + CH50*(1-'Drive Train'!$AA$48))</f>
        <v>78.267929745292918</v>
      </c>
      <c r="CI51" s="57">
        <f>IF(AND(KU50=1,PA50=1),0,ABS(BM51/$C$12*($C$14-$C$15)+$C$15) *'Drive Train'!$AA$48 + CI50*(1-'Drive Train'!$AA$48))</f>
        <v>58.288934786965875</v>
      </c>
      <c r="CJ51" s="57">
        <f>IF(AND(KV50=1,PB50=1),0,ABS(BN51/$C$12*($C$14-$C$15)+$C$15) *'Drive Train'!$AA$48 + CJ50*(1-'Drive Train'!$AA$48))</f>
        <v>40.382406849263894</v>
      </c>
      <c r="CK51" s="57">
        <f>IF(AND(KW50=1,PC50=1),0,ABS(BO51/$C$12*($C$14-$C$15)+$C$15) *'Drive Train'!$AA$48 + CK50*(1-'Drive Train'!$AA$48))</f>
        <v>30.633205141524513</v>
      </c>
      <c r="CL51" s="57">
        <f>IF(AND(KX50=1,PD50=1),0,ABS(BP51/$C$12*($C$14-$C$15)+$C$15) *'Drive Train'!$AA$48 + CL50*(1-'Drive Train'!$AA$48))</f>
        <v>26.422095409744578</v>
      </c>
      <c r="CM51" s="57">
        <f>IF(AND(KY50=1,PE50=1),0,ABS(BQ51/$C$12*($C$14-$C$15)+$C$15) *'Drive Train'!$AA$48 + CM50*(1-'Drive Train'!$AA$48))</f>
        <v>25.439117135926292</v>
      </c>
      <c r="CN51" s="57">
        <f>IF(AND(KZ50=1,PF50=1),0,ABS(BR51/$C$12*($C$14-$C$15)+$C$15) *'Drive Train'!$AA$48 + CN50*(1-'Drive Train'!$AA$48))</f>
        <v>25.300786514494028</v>
      </c>
      <c r="CO51" s="57">
        <f>IF(AND(LA50=1,PG50=1),0,ABS(BS51/$C$12*($C$14-$C$15)+$C$15) *'Drive Train'!$AA$48 + CO50*(1-'Drive Train'!$AA$48))</f>
        <v>25.283853903282701</v>
      </c>
      <c r="CP51" s="57">
        <f>IF(AND(LB50=1,PH50=1),0,ABS(BT51/$C$12*($C$14-$C$15)+$C$15) *'Drive Train'!$AA$48 + CP50*(1-'Drive Train'!$AA$48))</f>
        <v>25.282473136908386</v>
      </c>
      <c r="CQ51" s="57">
        <f>IF(AND(LC50=1,PI50=1),0,ABS(BU51/$C$12*($C$14-$C$15)+$C$15) *'Drive Train'!$AA$48 + CQ50*(1-'Drive Train'!$AA$48))</f>
        <v>25.282399670358153</v>
      </c>
      <c r="CR51" s="57">
        <f>IF(AND(LD50=1,PJ50=1),0,ABS(BV51/$C$12*($C$14-$C$15)+$C$15) *'Drive Train'!$AA$48 + CR50*(1-'Drive Train'!$AA$48))</f>
        <v>47.39258721782074</v>
      </c>
      <c r="CS51" s="57">
        <f>IF(AND(LE50=1,PK50=1),0,ABS(BW51/$C$12*($C$14-$C$15)+$C$15) *'Drive Train'!$AA$48 + CS50*(1-'Drive Train'!$AA$48))</f>
        <v>30.080939326231896</v>
      </c>
      <c r="CT51" s="57">
        <f>IF(AND(LF50=1,PL50=1),0,ABS(BX51/$C$12*($C$14-$C$15)+$C$15) *'Drive Train'!$AA$48 + CT50*(1-'Drive Train'!$AA$48))</f>
        <v>26.060390642463762</v>
      </c>
      <c r="CU51" s="57">
        <f>IF(AND(LG50=1,PM50=1),0,ABS(BY51/$C$12*($C$14-$C$15)+$C$15) *'Drive Train'!$AA$48 + CU50*(1-'Drive Train'!$AA$48))</f>
        <v>25.628290747897964</v>
      </c>
      <c r="CV51" s="57">
        <f>IF(AND(LH50=1,PN50=1),0,ABS(BZ51/$C$12*($C$14-$C$15)+$C$15) *'Drive Train'!$AA$48 + CV50*(1-'Drive Train'!$AA$48))</f>
        <v>25.505724286988372</v>
      </c>
      <c r="CW51" s="57">
        <f>IF(AND(LI50=1,PO50=1),0,ABS(CA51/$C$12*($C$14-$C$15)+$C$15) *'Drive Train'!$AA$48 + CW50*(1-'Drive Train'!$AA$48))</f>
        <v>25.453724296345957</v>
      </c>
      <c r="CX51" s="57">
        <f>IF(AND(LJ50=1,PP50=1),0,ABS(CB51/$C$12*($C$14-$C$15)+$C$15) *'Drive Train'!$AA$48 + CX50*(1-'Drive Train'!$AA$48))</f>
        <v>25.455444192418941</v>
      </c>
      <c r="CY51" s="57">
        <f>IF(AND(LK50=1,PQ50=1),0,ABS(CC51/$C$12*($C$14-$C$15)+$C$15) *'Drive Train'!$AA$48 + CY50*(1-'Drive Train'!$AA$48))</f>
        <v>25.455267278672654</v>
      </c>
      <c r="CZ51" s="57">
        <f>IF(AND(LL50=1,PR50=1),0,ABS(CD51/$C$12*($C$14-$C$15)+$C$15) *'Drive Train'!$AA$48 + CZ50*(1-'Drive Train'!$AA$48))</f>
        <v>25.45525511926574</v>
      </c>
      <c r="DA51" s="57">
        <f>IF(AND(LM50=1,PS50=1),0,ABS(CE51/$C$12*($C$14-$C$15)+$C$15) *'Drive Train'!$AA$48 + DA50*(1-'Drive Train'!$AA$48))</f>
        <v>25.455261516455671</v>
      </c>
      <c r="DB51" s="61">
        <f t="shared" si="115"/>
        <v>1.7200000000000009</v>
      </c>
      <c r="DC51" s="57">
        <f t="shared" si="282"/>
        <v>25.453724296345957</v>
      </c>
      <c r="DD51" s="57">
        <f t="shared" si="283"/>
        <v>50</v>
      </c>
      <c r="DE51" s="57">
        <f t="shared" si="284"/>
        <v>50</v>
      </c>
      <c r="DF51" s="57">
        <f t="shared" si="285"/>
        <v>40.382406849263894</v>
      </c>
      <c r="DG51" s="57">
        <f t="shared" si="286"/>
        <v>30.633205141524513</v>
      </c>
      <c r="DH51" s="57">
        <f t="shared" si="287"/>
        <v>26.422095409744578</v>
      </c>
      <c r="DI51" s="57">
        <f t="shared" si="288"/>
        <v>25.439117135926292</v>
      </c>
      <c r="DJ51" s="57">
        <f t="shared" si="289"/>
        <v>25.300786514494028</v>
      </c>
      <c r="DK51" s="57">
        <f t="shared" si="290"/>
        <v>25.283853903282701</v>
      </c>
      <c r="DL51" s="57">
        <f t="shared" si="291"/>
        <v>25.282473136908386</v>
      </c>
      <c r="DM51" s="57">
        <f t="shared" si="292"/>
        <v>25.282399670358153</v>
      </c>
      <c r="DN51" s="57">
        <f t="shared" si="293"/>
        <v>25</v>
      </c>
      <c r="DO51" s="57">
        <f t="shared" si="294"/>
        <v>30</v>
      </c>
      <c r="DP51" s="57">
        <f t="shared" si="295"/>
        <v>26.060390642463762</v>
      </c>
      <c r="DQ51" s="57">
        <f t="shared" si="296"/>
        <v>25.628290747897964</v>
      </c>
      <c r="DR51" s="57">
        <f t="shared" si="297"/>
        <v>25.505724286988372</v>
      </c>
      <c r="DS51" s="57">
        <f t="shared" si="298"/>
        <v>25.453724296345957</v>
      </c>
      <c r="DT51" s="57">
        <f t="shared" si="299"/>
        <v>25.455444192418941</v>
      </c>
      <c r="DU51" s="57">
        <f t="shared" si="300"/>
        <v>25.455267278672654</v>
      </c>
      <c r="DV51" s="57">
        <f t="shared" si="301"/>
        <v>25.45525511926574</v>
      </c>
      <c r="DW51" s="57">
        <f t="shared" si="302"/>
        <v>25.455261516455671</v>
      </c>
      <c r="DX51" s="61">
        <f t="shared" si="116"/>
        <v>1.7200000000000009</v>
      </c>
      <c r="DY51" s="2">
        <f>IF(OY51=0,($C$23/0.4536*IF(ISNA(MK50),'Drive Train'!$F$16,'Drive Train'!$F$17)*4.448*$C$24/$C$26*$C$25*S$6)*SIGN(BK51),BK51)</f>
        <v>0.89350858180984372</v>
      </c>
      <c r="DZ51" s="2">
        <f>IF(OZ51=0,($C$23/0.4536*IF(ISNA(ML50),'Drive Train'!$F$16,'Drive Train'!$F$17)*4.448*$C$24/$C$26*$C$25*T$6)*SIGN(BL51),BL51)</f>
        <v>3.1911020778922987</v>
      </c>
      <c r="EA51" s="2">
        <f>IF(PA51=0,($C$23/0.4536*IF(ISNA(MM50),'Drive Train'!$F$16,'Drive Train'!$F$17)*4.448*$C$24/$C$26*$C$25*U$6)*SIGN(BM51),BM51)</f>
        <v>2.1014574659290748</v>
      </c>
      <c r="EB51" s="2">
        <f>IF(PB51=0,($C$23/0.4536*IF(ISNA(MN50),'Drive Train'!$F$16,'Drive Train'!$F$17)*4.448*$C$24/$C$26*$C$25*V$6)*SIGN(BN51),BN51)</f>
        <v>1.5665410200562195</v>
      </c>
      <c r="EC51" s="2">
        <f>IF(PC51=0,($C$23/0.4536*IF(ISNA(MO50),'Drive Train'!$F$16,'Drive Train'!$F$17)*4.448*$C$24/$C$26*$C$25*W$6)*SIGN(BO51),BO51)</f>
        <v>1.248692117436117</v>
      </c>
      <c r="ED51" s="2">
        <f>IF(PD51=0,($C$23/0.4536*IF(ISNA(MP50),'Drive Train'!$F$16,'Drive Train'!$F$17)*4.448*$C$24/$C$26*$C$25*X$6)*SIGN(BP51),BP51)</f>
        <v>1.0380693506396637</v>
      </c>
      <c r="EE51" s="2">
        <f>IF(PE51=0,($C$23/0.4536*IF(ISNA(MQ50),'Drive Train'!$F$16,'Drive Train'!$F$17)*4.448*$C$24/$C$26*$C$25*Y$6)*SIGN(BQ51),BQ51)</f>
        <v>0.88824490827929981</v>
      </c>
      <c r="EF51" s="2">
        <f>IF(PF51=0,($C$23/0.4536*IF(ISNA(MR50),'Drive Train'!$F$16,'Drive Train'!$F$17)*4.448*$C$24/$C$26*$C$25*Z$6)*SIGN(BR51),BR51)</f>
        <v>0.77621401894677544</v>
      </c>
      <c r="EG51" s="2">
        <f>IF(PG51=0,($C$23/0.4536*IF(ISNA(MS50),'Drive Train'!$F$16,'Drive Train'!$F$17)*4.448*$C$24/$C$26*$C$25*AA$6)*SIGN(BS51),BS51)</f>
        <v>0.68927804882473664</v>
      </c>
      <c r="EH51" s="2">
        <f>IF(PH51=0,($C$23/0.4536*IF(ISNA(MT50),'Drive Train'!$F$16,'Drive Train'!$F$17)*4.448*$C$24/$C$26*$C$25*AB$6)*SIGN(BT51),BT51)</f>
        <v>0.61985436045389986</v>
      </c>
      <c r="EI51" s="2">
        <f>IF(PI51=0,($C$23/0.4536*IF(ISNA(MU50),'Drive Train'!$F$16,'Drive Train'!$F$17)*4.448*$C$24/$C$26*$C$25*AC$6)*SIGN(BU51),BU51)</f>
        <v>0.56313566080452337</v>
      </c>
      <c r="EJ51" s="2">
        <f>IF(PJ51=0,($C$23/0.4536*IF(ISNA(MV50),'Drive Train'!$F$16,'Drive Train'!$F$17)*4.448*$C$24/$C$26*$C$25*AD$6)*SIGN(BV51),BV51)</f>
        <v>0.89350858180984372</v>
      </c>
      <c r="EK51" s="2">
        <f>IF(PK51=0,($C$23/0.4536*IF(ISNA(MW50),'Drive Train'!$F$16,'Drive Train'!$F$17)*4.448*$C$24/$C$26*$C$25*AE$6)*SIGN(BW51),BW51)</f>
        <v>0.89350858180984372</v>
      </c>
      <c r="EL51" s="2">
        <f>IF(PL51=0,($C$23/0.4536*IF(ISNA(MX50),'Drive Train'!$F$16,'Drive Train'!$F$17)*4.448*$C$24/$C$26*$C$25*AF$6)*SIGN(BX51),BX51)</f>
        <v>0.89350858180984372</v>
      </c>
      <c r="EM51" s="2">
        <f>IF(PM51=0,($C$23/0.4536*IF(ISNA(MY50),'Drive Train'!$F$16,'Drive Train'!$F$17)*4.448*$C$24/$C$26*$C$25*AG$6)*SIGN(BY51),BY51)</f>
        <v>0.89350858180984372</v>
      </c>
      <c r="EN51" s="2">
        <f>IF(PN51=0,($C$23/0.4536*IF(ISNA(MZ50),'Drive Train'!$F$16,'Drive Train'!$F$17)*4.448*$C$24/$C$26*$C$25*AH$6)*SIGN(BZ51),BZ51)</f>
        <v>0.89350858180984372</v>
      </c>
      <c r="EO51" s="2">
        <f>IF(PO51=0,($C$23/0.4536*IF(ISNA(NA50),'Drive Train'!$F$16,'Drive Train'!$F$17)*4.448*$C$24/$C$26*$C$25*AI$6)*SIGN(CA51),CA51)</f>
        <v>0.89350858180984372</v>
      </c>
      <c r="EP51" s="2">
        <f>IF(PP51=0,($C$23/0.4536*IF(ISNA(NB50),'Drive Train'!$F$16,'Drive Train'!$F$17)*4.448*$C$24/$C$26*$C$25*AJ$6)*SIGN(CB51),CB51)</f>
        <v>0.89350858180984372</v>
      </c>
      <c r="EQ51" s="2">
        <f>IF(PQ51=0,($C$23/0.4536*IF(ISNA(NC50),'Drive Train'!$F$16,'Drive Train'!$F$17)*4.448*$C$24/$C$26*$C$25*AK$6)*SIGN(CC51),CC51)</f>
        <v>0.89350858180984372</v>
      </c>
      <c r="ER51" s="2">
        <f>IF(PR51=0,($C$23/0.4536*IF(ISNA(ND50),'Drive Train'!$F$16,'Drive Train'!$F$17)*4.448*$C$24/$C$26*$C$25*AL$6)*SIGN(CD51),CD51)</f>
        <v>0.89350858180984372</v>
      </c>
      <c r="ES51" s="2">
        <f>IF(PS51=0,($C$23/0.4536*IF(ISNA(NE50),'Drive Train'!$F$16,'Drive Train'!$F$17)*4.448*$C$24/$C$26*$C$25*AM$6)*SIGN(CE51),CE51)</f>
        <v>0.89350858180984372</v>
      </c>
      <c r="ET51" s="61">
        <f t="shared" si="303"/>
        <v>1.7200000000000009</v>
      </c>
      <c r="EU51" s="260">
        <f>MAX(MIN(IF(AND(OY50=1,NG51&lt;0),-1,1)*(DC51-$C$15)/($C$14-$C$15)*$C$12-$C$33*LO51/AO$6 -  OY50*$C$33,DY50),MAX(EU$8:EU50)*-1)</f>
        <v>4.0633627442546172E-3</v>
      </c>
      <c r="EV51" s="260">
        <f>MAX(MIN(IF(AND(OZ50=1,NH51&lt;0),-1,1)*(DD51-$C$15)/($C$14-$C$15)*$C$12-$C$33*LP51/AP$6 -  OZ50*$C$33,DZ50),MAX(EV$8:EV50)*-1)</f>
        <v>0.77678005282882812</v>
      </c>
      <c r="EW51" s="260">
        <f>MAX(MIN(IF(AND(PA50=1,NI51&lt;0),-1,1)*(DE51-$C$15)/($C$14-$C$15)*$C$12-$C$33*LQ51/AQ$6 -  PA50*$C$33,EA50),MAX(EW$8:EW50)*-1)</f>
        <v>0.66801247145801868</v>
      </c>
      <c r="EX51" s="260">
        <f>MAX(MIN(IF(AND(PB50=1,NJ51&lt;0),-1,1)*(DF51-$C$15)/($C$14-$C$15)*$C$12-$C$33*LR51/AR$6 -  PB50*$C$33,EB50),MAX(EX$8:EX50)*-1)</f>
        <v>0.37483977710399113</v>
      </c>
      <c r="EY51" s="260">
        <f>MAX(MIN(IF(AND(PC50=1,NK51&lt;0),-1,1)*(DG51-$C$15)/($C$14-$C$15)*$C$12-$C$33*LS51/AS$6 -  PC50*$C$33,EC50),MAX(EY$8:EY50)*-1)</f>
        <v>0.1283209257095107</v>
      </c>
      <c r="EZ51" s="260">
        <f>MAX(MIN(IF(AND(PD50=1,NL51&lt;0),-1,1)*(DH51-$C$15)/($C$14-$C$15)*$C$12-$C$33*LT51/AT$6 -  PD50*$C$33,ED50),MAX(EZ$8:EZ50)*-1)</f>
        <v>2.7039192916659904E-2</v>
      </c>
      <c r="FA51" s="260">
        <f>MAX(MIN(IF(AND(PE50=1,NM51&lt;0),-1,1)*(DI51-$C$15)/($C$14-$C$15)*$C$12-$C$33*LU51/AU$6 -  PE50*$C$33,EE50),MAX(FA$8:FA50)*-1)</f>
        <v>3.7172085154063006E-3</v>
      </c>
      <c r="FB51" s="260">
        <f>MAX(MIN(IF(AND(PF50=1,NN51&lt;0),-1,1)*(DJ51-$C$15)/($C$14-$C$15)*$C$12-$C$33*LV51/AV$6 -  PF50*$C$33,EF50),MAX(FB$8:FB50)*-1)</f>
        <v>4.3743538834656315E-4</v>
      </c>
      <c r="FC51" s="260">
        <f>MAX(MIN(IF(AND(PG50=1,NO51&lt;0),-1,1)*(DK51-$C$15)/($C$14-$C$15)*$C$12-$C$33*LW51/AW$6 -  PG50*$C$33,EG50),MAX(FC$8:FC50)*-1)</f>
        <v>3.4793290901724561E-5</v>
      </c>
      <c r="FD51" s="260">
        <f>MAX(MIN(IF(AND(PH50=1,NP51&lt;0),-1,1)*(DL51-$C$15)/($C$14-$C$15)*$C$12-$C$33*LX51/AX$6 -  PH50*$C$33,EH50),MAX(FD$8:FD50)*-1)</f>
        <v>1.8233666846945162E-6</v>
      </c>
      <c r="FE51" s="260">
        <f>MAX(MIN(IF(AND(PI50=1,NQ51&lt;0),-1,1)*(DM51-$C$15)/($C$14-$C$15)*$C$12-$C$33*LY51/AY$6 -  PI50*$C$33,EI50),MAX(FE$8:FE50)*-1)</f>
        <v>5.9940304719674486E-8</v>
      </c>
      <c r="FF51" s="260">
        <f>MAX(MIN(IF(AND(PJ50=1,NR51&lt;0),-1,1)*(DN51-$C$15)/($C$14-$C$15)*$C$12-$C$33*LZ51/AZ$6 -  PJ50*$C$33,EJ50),MAX(FF$8:FF50)*-1)</f>
        <v>9.2227049617177592E-2</v>
      </c>
      <c r="FG51" s="260">
        <f>MAX(MIN(IF(AND(PK50=1,NS51&lt;0),-1,1)*(DO51-$C$15)/($C$14-$C$15)*$C$12-$C$33*MA51/BA$6 -  PK50*$C$33,EK50),MAX(FG$8:FG50)*-1)</f>
        <v>0.11295176358252168</v>
      </c>
      <c r="FH51" s="260">
        <f>MAX(MIN(IF(AND(PL50=1,NT51&lt;0),-1,1)*(DP51-$C$15)/($C$14-$C$15)*$C$12-$C$33*MB51/BB$6 -  PL50*$C$33,EL50),MAX(FH$8:FH50)*-1)</f>
        <v>1.8485761064921002E-2</v>
      </c>
      <c r="FI51" s="260">
        <f>MAX(MIN(IF(AND(PM50=1,NU51&lt;0),-1,1)*(DQ51-$C$15)/($C$14-$C$15)*$C$12-$C$33*MC51/BC$6 -  PM50*$C$33,EM50),MAX(FI$8:FI50)*-1)</f>
        <v>8.207888727397028E-3</v>
      </c>
      <c r="FJ51" s="260">
        <f>MAX(MIN(IF(AND(PN50=1,NV51&lt;0),-1,1)*(DR51-$C$15)/($C$14-$C$15)*$C$12-$C$33*MD51/BD$6 -  PN50*$C$33,EN50),MAX(FJ$8:FJ50)*-1)</f>
        <v>5.297478276297729E-3</v>
      </c>
      <c r="FK51" s="260">
        <f>MAX(MIN(IF(AND(PO50=1,NW51&lt;0),-1,1)*(DS51-$C$15)/($C$14-$C$15)*$C$12-$C$33*ME51/BE$6 -  PO50*$C$33,EO50),MAX(FK$8:FK50)*-1)</f>
        <v>4.0633627442546172E-3</v>
      </c>
      <c r="FL51" s="260">
        <f>MAX(MIN(IF(AND(PP50=1,NX51&lt;0),-1,1)*(DT51-$C$15)/($C$14-$C$15)*$C$12-$C$33*MF51/BF$6 -  PP50*$C$33,EP50),MAX(FL$8:FL50)*-1)</f>
        <v>4.1041748157151781E-3</v>
      </c>
      <c r="FM51" s="260">
        <f>MAX(MIN(IF(AND(PQ50=1,NY51&lt;0),-1,1)*(DU51-$C$15)/($C$14-$C$15)*$C$12-$C$33*MG51/BG$6 -  PQ50*$C$33,EQ50),MAX(FM$8:FM50)*-1)</f>
        <v>4.0999767421914246E-3</v>
      </c>
      <c r="FN51" s="260">
        <f>MAX(MIN(IF(AND(PR50=1,NZ51&lt;0),-1,1)*(DV51-$C$15)/($C$14-$C$15)*$C$12-$C$33*MH51/BH$6 -  PR50*$C$33,ER50),MAX(FN$8:FN50)*-1)</f>
        <v>4.0996882057939832E-3</v>
      </c>
      <c r="FO51" s="260">
        <f>MAX(MIN(IF(AND(PS50=1,OA51&lt;0),-1,1)*(DW51-$C$15)/($C$14-$C$15)*$C$12-$C$33*MI51/BI$6 -  PS50*$C$33,ES50),MAX(FO$8:FO50)*-1)</f>
        <v>4.0998400077788544E-3</v>
      </c>
      <c r="FP51" s="61">
        <f t="shared" si="117"/>
        <v>1.7200000000000009</v>
      </c>
      <c r="FQ51" s="261">
        <f>IF(AND(KS51=1,OY51=1),0,MIN((ABS(($C$14-$C$15)*EU51/$C$12/$C$25)+$C$15)/$C$25,DC51))</f>
        <v>3.832967680167422</v>
      </c>
      <c r="FR51" s="261">
        <f>IF(AND(KT51=1,OZ51=1),0,MIN((ABS(($C$14-$C$15)*EV51/$C$12/$C$25)+$C$15)/$C$25,DD51))</f>
        <v>50</v>
      </c>
      <c r="FS51" s="261">
        <f>IF(AND(KU51=1,PA51=1),0,MIN((ABS(($C$14-$C$15)*EW51/$C$12/$C$25)+$C$15)/$C$25,DE51))</f>
        <v>50</v>
      </c>
      <c r="FT51" s="261">
        <f>IF(AND(KV51=1,PB51=1),0,MIN((ABS(($C$14-$C$15)*EX51/$C$12/$C$25)+$C$15)/$C$25,DF51))</f>
        <v>36.034709452205476</v>
      </c>
      <c r="FU51" s="261">
        <f>IF(AND(KW51=1,PC51=1),0,MIN((ABS(($C$14-$C$15)*EY51/$C$12/$C$25)+$C$15)/$C$25,DG51))</f>
        <v>14.62467341134094</v>
      </c>
      <c r="FV51" s="261">
        <f>IF(AND(KX51=1,PD51=1),0,MIN((ABS(($C$14-$C$15)*EZ51/$C$12/$C$25)+$C$15)/$C$25,DH51))</f>
        <v>5.8284067684050118</v>
      </c>
      <c r="FW51" s="261">
        <f>IF(AND(KY51=1,PE51=1),0,MIN((ABS(($C$14-$C$15)*FA51/$C$12/$C$25)+$C$15)/$C$25,DI51))</f>
        <v>3.8029043626019807</v>
      </c>
      <c r="FX51" s="261">
        <f>IF(AND(KZ51=1,PF51=1),0,MIN((ABS(($C$14-$C$15)*FB51/$C$12/$C$25)+$C$15)/$C$25,DJ51))</f>
        <v>3.5180577455623721</v>
      </c>
      <c r="FY51" s="261">
        <f>IF(AND(LA51=1,PG51=1),0,MIN((ABS(($C$14-$C$15)*FC51/$C$12/$C$25)+$C$15)/$C$25,DK51))</f>
        <v>3.4830884855276953</v>
      </c>
      <c r="FZ51" s="261">
        <f>IF(AND(LB51=1,PH51=1),0,MIN((ABS(($C$14-$C$15)*FD51/$C$12/$C$25)+$C$15)/$C$25,DL51))</f>
        <v>3.4802250644880544</v>
      </c>
      <c r="GA51" s="261">
        <f>IF(AND(LC51=1,PI51=1),0,MIN((ABS(($C$14-$C$15)*FE51/$C$12/$C$25)+$C$15)/$C$25,DM51))</f>
        <v>3.4800719118097212</v>
      </c>
      <c r="GB51" s="261">
        <f>IF(AND(LD51=1,PJ51=1),0,MIN((ABS(($C$14-$C$15)*FF51/$C$12/$C$25)+$C$15)/$C$25,DN51))</f>
        <v>11.489938750603944</v>
      </c>
      <c r="GC51" s="261">
        <f>IF(AND(LE51=1,PK51=1),0,MIN((ABS(($C$14-$C$15)*FG51/$C$12/$C$25)+$C$15)/$C$25,DO51))</f>
        <v>13.289869548693648</v>
      </c>
      <c r="GD51" s="261">
        <f>IF(AND(LF51=1,PL51=1),0,MIN((ABS(($C$14-$C$15)*FH51/$C$12/$C$25)+$C$15)/$C$25,DP51))</f>
        <v>5.085545590921412</v>
      </c>
      <c r="GE51" s="261">
        <f>IF(AND(LG51=1,PM51=1),0,MIN((ABS(($C$14-$C$15)*FI51/$C$12/$C$25)+$C$15)/$C$25,DQ51))</f>
        <v>4.1929176400566375</v>
      </c>
      <c r="GF51" s="261">
        <f>IF(AND(LH51=1,PN51=1),0,MIN((ABS(($C$14-$C$15)*FJ51/$C$12/$C$25)+$C$15)/$C$25,DR51))</f>
        <v>3.9401499823328354</v>
      </c>
      <c r="GG51" s="261">
        <f>IF(AND(LI51=1,PO51=1),0,MIN((ABS(($C$14-$C$15)*FK51/$C$12/$C$25)+$C$15)/$C$25,DS51))</f>
        <v>3.832967680167422</v>
      </c>
      <c r="GH51" s="261">
        <f>IF(AND(LJ51=1,PP51=1),0,MIN((ABS(($C$14-$C$15)*FL51/$C$12/$C$25)+$C$15)/$C$25,DT51))</f>
        <v>3.8365121876804591</v>
      </c>
      <c r="GI51" s="261">
        <f>IF(AND(LK51=1,PQ51=1),0,MIN((ABS(($C$14-$C$15)*FM51/$C$12/$C$25)+$C$15)/$C$25,DU51))</f>
        <v>3.8361475871440813</v>
      </c>
      <c r="GJ51" s="261">
        <f>IF(AND(LL51=1,PR51=1),0,MIN((ABS(($C$14-$C$15)*FN51/$C$12/$C$25)+$C$15)/$C$25,DV51))</f>
        <v>3.836122527905677</v>
      </c>
      <c r="GK51" s="261">
        <f>IF(AND(LM51=1,PS51=1),0,MIN((ABS(($C$14-$C$15)*FO51/$C$12/$C$25)+$C$15)/$C$25,DW51))</f>
        <v>3.8361357118303494</v>
      </c>
      <c r="GL51" s="61">
        <f t="shared" si="118"/>
        <v>1.7200000000000009</v>
      </c>
      <c r="GM51" s="57">
        <f>IF(AND(KS50=1,OY50=1),0,EU51*$C$26/S$6/$C$24/$C$23*3.39*$C$25)</f>
        <v>9.4364926941888624E-2</v>
      </c>
      <c r="GN51" s="57">
        <f>IF(AND(KT50=1,OZ50=1),0,EV51*$C$26/T$6/$C$24/$C$23*3.39*$C$25)</f>
        <v>5.0510435109074683</v>
      </c>
      <c r="GO51" s="57">
        <f>IF(AND(KU50=1,PA50=1),0,EW51*$C$26/U$6/$C$24/$C$23*3.39*$C$25)</f>
        <v>6.5961072450634335</v>
      </c>
      <c r="GP51" s="57">
        <f>IF(AND(KV50=1,PB50=1),0,EX51*$C$26/V$6/$C$24/$C$23*3.39*$C$25)</f>
        <v>4.9650959004220683</v>
      </c>
      <c r="GQ51" s="57">
        <f>IF(AND(KW50=1,PC50=1),0,EY51*$C$26/W$6/$C$24/$C$23*3.39*$C$25)</f>
        <v>2.1323861619429065</v>
      </c>
      <c r="GR51" s="57">
        <f>IF(AND(KX50=1,PD50=1),0,EZ51*$C$26/X$6/$C$24/$C$23*3.39*$C$25)</f>
        <v>0.5404942742053801</v>
      </c>
      <c r="GS51" s="57">
        <f>IF(AND(KY50=1,PE50=1),0,FA51*$C$26/Y$6/$C$24/$C$23*3.39*$C$25)</f>
        <v>8.6837625283515574E-2</v>
      </c>
      <c r="GT51" s="57">
        <f>IF(AND(KZ50=1,PF50=1),0,FB51*$C$26/Z$6/$C$24/$C$23*3.39*$C$25)</f>
        <v>1.1693813791233031E-2</v>
      </c>
      <c r="GU51" s="57">
        <f>IF(AND(LA50=1,PG50=1),0,FC51*$C$26/AA$6/$C$24/$C$23*3.39*$C$25)</f>
        <v>1.0474295017037661E-3</v>
      </c>
      <c r="GV51" s="57">
        <f>IF(AND(LB50=1,PH50=1),0,FD51*$C$26/AB$6/$C$24/$C$23*3.39*$C$25)</f>
        <v>6.1039096487435632E-5</v>
      </c>
      <c r="GW51" s="57">
        <f>IF(AND(LC50=1,PI50=1),0,FE51*$C$26/AC$6/$C$24/$C$23*3.39*$C$25)</f>
        <v>2.2086640285498172E-6</v>
      </c>
      <c r="GX51" s="57">
        <f>IF(AND(LD50=1,PJ50=1),0,FF51*$C$26/AD$6/$C$24/$C$23*3.39*$C$25)</f>
        <v>2.1418217734797333</v>
      </c>
      <c r="GY51" s="57">
        <f>IF(AND(LE50=1,PK50=1),0,FG51*$C$26/AE$6/$C$24/$C$23*3.39*$C$25)</f>
        <v>2.6231192215100552</v>
      </c>
      <c r="GZ51" s="57">
        <f>IF(AND(LF50=1,PL50=1),0,FH51*$C$26/AF$6/$C$24/$C$23*3.39*$C$25)</f>
        <v>0.42930144369290701</v>
      </c>
      <c r="HA51" s="57">
        <f>IF(AND(LG50=1,PM50=1),0,FI51*$C$26/AG$6/$C$24/$C$23*3.39*$C$25)</f>
        <v>0.1906147368218912</v>
      </c>
      <c r="HB51" s="57">
        <f>IF(AND(LH50=1,PN50=1),0,FJ51*$C$26/AH$6/$C$24/$C$23*3.39*$C$25)</f>
        <v>0.12302523352755163</v>
      </c>
      <c r="HC51" s="57">
        <f>IF(AND(LI50=1,PO50=1),0,FK51*$C$26/AI$6/$C$24/$C$23*3.39*$C$25)</f>
        <v>9.4364926941888624E-2</v>
      </c>
      <c r="HD51" s="57">
        <f>IF(AND(LJ50=1,PP50=1),0,FL51*$C$26/AJ$6/$C$24/$C$23*3.39*$C$25)</f>
        <v>9.5312720280587807E-2</v>
      </c>
      <c r="HE51" s="57">
        <f>IF(AND(LK50=1,PQ50=1),0,FM51*$C$26/AK$6/$C$24/$C$23*3.39*$C$25)</f>
        <v>9.5215226917012077E-2</v>
      </c>
      <c r="HF51" s="57">
        <f>IF(AND(LL50=1,PR50=1),0,FN51*$C$26/AL$6/$C$24/$C$23*3.39*$C$25)</f>
        <v>9.5208526133011631E-2</v>
      </c>
      <c r="HG51" s="57">
        <f>IF(AND(LM50=1,PS50=1),0,FO51*$C$26/AM$6/$C$24/$C$23*3.39*$C$25)</f>
        <v>9.5212051484823326E-2</v>
      </c>
      <c r="HH51" s="61">
        <f t="shared" si="119"/>
        <v>1.7200000000000009</v>
      </c>
      <c r="HI51" s="57">
        <f t="shared" si="120"/>
        <v>9.4364926941888624E-2</v>
      </c>
      <c r="HJ51" s="57">
        <f t="shared" si="121"/>
        <v>5.0510435109074683</v>
      </c>
      <c r="HK51" s="57">
        <f t="shared" si="122"/>
        <v>6.5961072450634335</v>
      </c>
      <c r="HL51" s="57">
        <f t="shared" si="123"/>
        <v>4.9650959004220683</v>
      </c>
      <c r="HM51" s="57">
        <f t="shared" si="124"/>
        <v>2.1323861619429065</v>
      </c>
      <c r="HN51" s="57">
        <f t="shared" si="125"/>
        <v>0.5404942742053801</v>
      </c>
      <c r="HO51" s="57">
        <f t="shared" si="126"/>
        <v>8.6837625283515574E-2</v>
      </c>
      <c r="HP51" s="57">
        <f t="shared" si="127"/>
        <v>1.1693813791233031E-2</v>
      </c>
      <c r="HQ51" s="57">
        <f t="shared" si="128"/>
        <v>1.0474295017037661E-3</v>
      </c>
      <c r="HR51" s="57">
        <f t="shared" si="129"/>
        <v>6.1039096487435632E-5</v>
      </c>
      <c r="HS51" s="57">
        <f t="shared" si="130"/>
        <v>2.2086640285498172E-6</v>
      </c>
      <c r="HT51" s="57">
        <f t="shared" si="131"/>
        <v>2.1418217734797333</v>
      </c>
      <c r="HU51" s="57">
        <f t="shared" si="132"/>
        <v>2.6231192215100552</v>
      </c>
      <c r="HV51" s="57">
        <f t="shared" si="133"/>
        <v>0.42930144369290701</v>
      </c>
      <c r="HW51" s="57">
        <f t="shared" si="134"/>
        <v>0.1906147368218912</v>
      </c>
      <c r="HX51" s="57">
        <f t="shared" si="135"/>
        <v>0.12302523352755163</v>
      </c>
      <c r="HY51" s="57">
        <f t="shared" si="136"/>
        <v>9.4364926941888624E-2</v>
      </c>
      <c r="HZ51" s="57">
        <f t="shared" si="137"/>
        <v>9.5312720280587807E-2</v>
      </c>
      <c r="IA51" s="57">
        <f t="shared" si="138"/>
        <v>9.5215226917012077E-2</v>
      </c>
      <c r="IB51" s="57">
        <f t="shared" si="139"/>
        <v>9.5208526133011631E-2</v>
      </c>
      <c r="IC51" s="57">
        <f t="shared" si="140"/>
        <v>9.5212051484823326E-2</v>
      </c>
      <c r="ID51" s="61">
        <f t="shared" si="141"/>
        <v>1.7200000000000009</v>
      </c>
      <c r="IE51" s="57">
        <f t="shared" si="142"/>
        <v>11.954895888131192</v>
      </c>
      <c r="IF51" s="57">
        <f t="shared" si="143"/>
        <v>8.82</v>
      </c>
      <c r="IG51" s="57">
        <f t="shared" si="144"/>
        <v>8.82</v>
      </c>
      <c r="IH51" s="57">
        <f t="shared" si="145"/>
        <v>9.6841775739184719</v>
      </c>
      <c r="II51" s="57">
        <f t="shared" si="146"/>
        <v>11.165889259802501</v>
      </c>
      <c r="IJ51" s="57">
        <f t="shared" si="147"/>
        <v>11.80297117210945</v>
      </c>
      <c r="IK51" s="57">
        <f t="shared" si="148"/>
        <v>11.957263103086087</v>
      </c>
      <c r="IL51" s="57">
        <f t="shared" si="149"/>
        <v>11.980101742862622</v>
      </c>
      <c r="IM51" s="57">
        <f t="shared" si="150"/>
        <v>11.983078647476789</v>
      </c>
      <c r="IN51" s="57">
        <f t="shared" si="151"/>
        <v>11.98333978502902</v>
      </c>
      <c r="IO51" s="57">
        <f t="shared" si="152"/>
        <v>11.983354900719474</v>
      </c>
      <c r="IP51" s="57">
        <f t="shared" si="153"/>
        <v>11.418974762446894</v>
      </c>
      <c r="IQ51" s="57">
        <f t="shared" si="154"/>
        <v>11.292150488488238</v>
      </c>
      <c r="IR51" s="57">
        <f t="shared" si="155"/>
        <v>11.854216661843195</v>
      </c>
      <c r="IS51" s="57">
        <f t="shared" si="156"/>
        <v>11.925910828583095</v>
      </c>
      <c r="IT51" s="57">
        <f t="shared" si="157"/>
        <v>11.946260485342961</v>
      </c>
      <c r="IU51" s="57">
        <f t="shared" si="158"/>
        <v>11.954895888131192</v>
      </c>
      <c r="IV51" s="57">
        <f t="shared" si="159"/>
        <v>11.954610254785434</v>
      </c>
      <c r="IW51" s="57">
        <f t="shared" si="160"/>
        <v>11.954639635843971</v>
      </c>
      <c r="IX51" s="57">
        <f t="shared" si="161"/>
        <v>11.954641655225382</v>
      </c>
      <c r="IY51" s="57">
        <f t="shared" si="162"/>
        <v>11.954640592807896</v>
      </c>
      <c r="IZ51" s="61">
        <f t="shared" si="163"/>
        <v>1.7200000000000009</v>
      </c>
      <c r="JA51" s="261" t="e">
        <f t="shared" si="238"/>
        <v>#N/A</v>
      </c>
      <c r="JB51" s="261">
        <f t="shared" si="239"/>
        <v>6</v>
      </c>
      <c r="JC51" s="261">
        <f t="shared" si="240"/>
        <v>6</v>
      </c>
      <c r="JD51" s="261" t="e">
        <f t="shared" si="241"/>
        <v>#N/A</v>
      </c>
      <c r="JE51" s="261" t="e">
        <f t="shared" si="242"/>
        <v>#N/A</v>
      </c>
      <c r="JF51" s="261" t="e">
        <f t="shared" si="243"/>
        <v>#N/A</v>
      </c>
      <c r="JG51" s="261" t="e">
        <f t="shared" si="244"/>
        <v>#N/A</v>
      </c>
      <c r="JH51" s="261" t="e">
        <f t="shared" si="245"/>
        <v>#N/A</v>
      </c>
      <c r="JI51" s="261" t="e">
        <f t="shared" si="246"/>
        <v>#N/A</v>
      </c>
      <c r="JJ51" s="261" t="e">
        <f t="shared" si="247"/>
        <v>#N/A</v>
      </c>
      <c r="JK51" s="261" t="e">
        <f t="shared" si="248"/>
        <v>#N/A</v>
      </c>
      <c r="JL51" s="261" t="e">
        <f t="shared" si="249"/>
        <v>#N/A</v>
      </c>
      <c r="JM51" s="261" t="e">
        <f t="shared" si="250"/>
        <v>#N/A</v>
      </c>
      <c r="JN51" s="261" t="e">
        <f t="shared" si="251"/>
        <v>#N/A</v>
      </c>
      <c r="JO51" s="261" t="e">
        <f t="shared" si="252"/>
        <v>#N/A</v>
      </c>
      <c r="JP51" s="261" t="e">
        <f t="shared" si="253"/>
        <v>#N/A</v>
      </c>
      <c r="JQ51" s="261" t="e">
        <f t="shared" si="254"/>
        <v>#N/A</v>
      </c>
      <c r="JR51" s="261" t="e">
        <f t="shared" si="255"/>
        <v>#N/A</v>
      </c>
      <c r="JS51" s="261" t="e">
        <f t="shared" si="256"/>
        <v>#N/A</v>
      </c>
      <c r="JT51" s="261" t="e">
        <f t="shared" si="257"/>
        <v>#N/A</v>
      </c>
      <c r="JU51" s="261" t="e">
        <f t="shared" si="258"/>
        <v>#N/A</v>
      </c>
      <c r="JV51" s="61">
        <f t="shared" si="165"/>
        <v>1.7200000000000009</v>
      </c>
      <c r="JW51" s="46">
        <f>IF(HI51&lt;=$C$42,1,0)</f>
        <v>1</v>
      </c>
      <c r="JX51" s="46">
        <f>IF(HJ51&lt;=$C$42,1,0)</f>
        <v>0</v>
      </c>
      <c r="JY51" s="46">
        <f>IF(HK51&lt;=$C$42,1,0)</f>
        <v>0</v>
      </c>
      <c r="JZ51" s="46">
        <f>IF(HL51&lt;=$C$42,1,0)</f>
        <v>0</v>
      </c>
      <c r="KA51" s="46">
        <f>IF(HM51&lt;=$C$42,1,0)</f>
        <v>0</v>
      </c>
      <c r="KB51" s="46">
        <f>IF(HN51&lt;=$C$42,1,0)</f>
        <v>0</v>
      </c>
      <c r="KC51" s="46">
        <f>IF(HO51&lt;=$C$42,1,0)</f>
        <v>1</v>
      </c>
      <c r="KD51" s="46">
        <f>IF(HP51&lt;=$C$42,1,0)</f>
        <v>1</v>
      </c>
      <c r="KE51" s="46">
        <f>IF(HQ51&lt;=$C$42,1,0)</f>
        <v>1</v>
      </c>
      <c r="KF51" s="46">
        <f>IF(HR51&lt;=$C$42,1,0)</f>
        <v>1</v>
      </c>
      <c r="KG51" s="46">
        <f>IF(HS51&lt;=$C$42,1,0)</f>
        <v>1</v>
      </c>
      <c r="KH51" s="46">
        <f>IF(HT51&lt;=$C$42,1,0)</f>
        <v>0</v>
      </c>
      <c r="KI51" s="46">
        <f>IF(HU51&lt;=$C$42,1,0)</f>
        <v>0</v>
      </c>
      <c r="KJ51" s="46">
        <f>IF(HV51&lt;=$C$42,1,0)</f>
        <v>0</v>
      </c>
      <c r="KK51" s="46">
        <f>IF(HW51&lt;=$C$42,1,0)</f>
        <v>0</v>
      </c>
      <c r="KL51" s="46">
        <f>IF(HX51&lt;=$C$42,1,0)</f>
        <v>1</v>
      </c>
      <c r="KM51" s="46">
        <f>IF(HY51&lt;=$C$42,1,0)</f>
        <v>1</v>
      </c>
      <c r="KN51" s="46">
        <f>IF(HZ51&lt;=$C$42,1,0)</f>
        <v>1</v>
      </c>
      <c r="KO51" s="46">
        <f>IF(IA51&lt;=$C$42,1,0)</f>
        <v>1</v>
      </c>
      <c r="KP51" s="46">
        <f>IF(IB51&lt;=$C$42,1,0)</f>
        <v>1</v>
      </c>
      <c r="KQ51" s="46">
        <f>IF(IC51&lt;=$C$42,1,0)</f>
        <v>1</v>
      </c>
      <c r="KR51" s="61">
        <f t="shared" si="166"/>
        <v>1.7200000000000009</v>
      </c>
      <c r="KS51" s="1">
        <f>IF(OR(KS50=1,AND(OY51=1,LO51&lt;=$C$43)),1,0)</f>
        <v>0</v>
      </c>
      <c r="KT51" s="1">
        <f>IF(OR(KT50=1,AND(OZ51=1,LP51&lt;=$C$43)),1,0)</f>
        <v>0</v>
      </c>
      <c r="KU51" s="1">
        <f>IF(OR(KU50=1,AND(PA51=1,LQ51&lt;=$C$43)),1,0)</f>
        <v>0</v>
      </c>
      <c r="KV51" s="1">
        <f>IF(OR(KV50=1,AND(PB51=1,LR51&lt;=$C$43)),1,0)</f>
        <v>0</v>
      </c>
      <c r="KW51" s="1">
        <f>IF(OR(KW50=1,AND(PC51=1,LS51&lt;=$C$43)),1,0)</f>
        <v>0</v>
      </c>
      <c r="KX51" s="1">
        <f>IF(OR(KX50=1,AND(PD51=1,LT51&lt;=$C$43)),1,0)</f>
        <v>0</v>
      </c>
      <c r="KY51" s="1">
        <f>IF(OR(KY50=1,AND(PE51=1,LU51&lt;=$C$43)),1,0)</f>
        <v>0</v>
      </c>
      <c r="KZ51" s="1">
        <f>IF(OR(KZ50=1,AND(PF51=1,LV51&lt;=$C$43)),1,0)</f>
        <v>0</v>
      </c>
      <c r="LA51" s="1">
        <f>IF(OR(LA50=1,AND(PG51=1,LW51&lt;=$C$43)),1,0)</f>
        <v>0</v>
      </c>
      <c r="LB51" s="1">
        <f>IF(OR(LB50=1,AND(PH51=1,LX51&lt;=$C$43)),1,0)</f>
        <v>0</v>
      </c>
      <c r="LC51" s="1">
        <f>IF(OR(LC50=1,AND(PI51=1,LY51&lt;=$C$43)),1,0)</f>
        <v>0</v>
      </c>
      <c r="LD51" s="1">
        <f>IF(OR(LD50=1,AND(PJ51=1,LZ51&lt;=$C$43)),1,0)</f>
        <v>0</v>
      </c>
      <c r="LE51" s="1">
        <f>IF(OR(LE50=1,AND(PK51=1,MA51&lt;=$C$43)),1,0)</f>
        <v>0</v>
      </c>
      <c r="LF51" s="1">
        <f>IF(OR(LF50=1,AND(PL51=1,MB51&lt;=$C$43)),1,0)</f>
        <v>0</v>
      </c>
      <c r="LG51" s="1">
        <f>IF(OR(LG50=1,AND(PM51=1,MC51&lt;=$C$43)),1,0)</f>
        <v>0</v>
      </c>
      <c r="LH51" s="1">
        <f>IF(OR(LH50=1,AND(PN51=1,MD51&lt;=$C$43)),1,0)</f>
        <v>0</v>
      </c>
      <c r="LI51" s="1">
        <f>IF(OR(LI50=1,AND(PO51=1,ME51&lt;=$C$43)),1,0)</f>
        <v>0</v>
      </c>
      <c r="LJ51" s="1">
        <f>IF(OR(LJ50=1,AND(PP51=1,MF51&lt;=$C$43)),1,0)</f>
        <v>0</v>
      </c>
      <c r="LK51" s="1">
        <f>IF(OR(LK50=1,AND(PQ51=1,MG51&lt;=$C$43)),1,0)</f>
        <v>0</v>
      </c>
      <c r="LL51" s="1">
        <f>IF(OR(LL50=1,AND(PR51=1,MH51&lt;=$C$43)),1,0)</f>
        <v>0</v>
      </c>
      <c r="LM51" s="1">
        <f>IF(OR(LM50=1,AND(PS51=1,MI51&lt;=$C$43)),1,0)</f>
        <v>0</v>
      </c>
      <c r="LN51" s="61">
        <f t="shared" si="167"/>
        <v>1.7200000000000009</v>
      </c>
      <c r="LO51" s="57">
        <f t="shared" si="168"/>
        <v>11.032057815501224</v>
      </c>
      <c r="LP51" s="57">
        <f t="shared" si="169"/>
        <v>9.0059575013168338</v>
      </c>
      <c r="LQ51" s="57">
        <f t="shared" si="170"/>
        <v>12.735390853057433</v>
      </c>
      <c r="LR51" s="57">
        <f t="shared" si="171"/>
        <v>14.89264644222799</v>
      </c>
      <c r="LS51" s="57">
        <f t="shared" si="172"/>
        <v>14.349934457407238</v>
      </c>
      <c r="LT51" s="57">
        <f t="shared" si="173"/>
        <v>12.658913517224725</v>
      </c>
      <c r="LU51" s="57">
        <f t="shared" si="174"/>
        <v>10.969096302947499</v>
      </c>
      <c r="LV51" s="57">
        <f t="shared" si="175"/>
        <v>9.6024326260399828</v>
      </c>
      <c r="LW51" s="57">
        <f t="shared" si="176"/>
        <v>8.5288132276302413</v>
      </c>
      <c r="LX51" s="57">
        <f t="shared" si="177"/>
        <v>7.6699344755530658</v>
      </c>
      <c r="LY51" s="57">
        <f t="shared" si="178"/>
        <v>6.9681172504191258</v>
      </c>
      <c r="LZ51" s="57">
        <f t="shared" si="179"/>
        <v>8.4642664530367107</v>
      </c>
      <c r="MA51" s="57">
        <f t="shared" si="180"/>
        <v>10.366306059570658</v>
      </c>
      <c r="MB51" s="57">
        <f t="shared" si="181"/>
        <v>10.946089486265777</v>
      </c>
      <c r="MC51" s="57">
        <f t="shared" si="182"/>
        <v>11.007466360351767</v>
      </c>
      <c r="MD51" s="57">
        <f t="shared" si="183"/>
        <v>11.024744705739675</v>
      </c>
      <c r="ME51" s="57">
        <f t="shared" si="184"/>
        <v>11.032057815501224</v>
      </c>
      <c r="MF51" s="57">
        <f t="shared" si="185"/>
        <v>11.031816100195337</v>
      </c>
      <c r="MG51" s="57">
        <f t="shared" si="186"/>
        <v>11.031840964288994</v>
      </c>
      <c r="MH51" s="57">
        <f t="shared" si="187"/>
        <v>11.031842673211344</v>
      </c>
      <c r="MI51" s="57">
        <f t="shared" si="188"/>
        <v>11.031841774129663</v>
      </c>
      <c r="MJ51" s="61">
        <f t="shared" si="189"/>
        <v>1.7200000000000009</v>
      </c>
      <c r="MK51" s="57" t="e">
        <f t="shared" si="259"/>
        <v>#N/A</v>
      </c>
      <c r="ML51" s="57" t="e">
        <f t="shared" si="260"/>
        <v>#N/A</v>
      </c>
      <c r="MM51" s="57" t="e">
        <f t="shared" si="261"/>
        <v>#N/A</v>
      </c>
      <c r="MN51" s="57" t="e">
        <f t="shared" si="262"/>
        <v>#N/A</v>
      </c>
      <c r="MO51" s="57" t="e">
        <f t="shared" si="263"/>
        <v>#N/A</v>
      </c>
      <c r="MP51" s="57" t="e">
        <f t="shared" si="264"/>
        <v>#N/A</v>
      </c>
      <c r="MQ51" s="57" t="e">
        <f t="shared" si="265"/>
        <v>#N/A</v>
      </c>
      <c r="MR51" s="57" t="e">
        <f t="shared" si="266"/>
        <v>#N/A</v>
      </c>
      <c r="MS51" s="57" t="e">
        <f t="shared" si="267"/>
        <v>#N/A</v>
      </c>
      <c r="MT51" s="57" t="e">
        <f t="shared" si="268"/>
        <v>#N/A</v>
      </c>
      <c r="MU51" s="57" t="e">
        <f t="shared" si="269"/>
        <v>#N/A</v>
      </c>
      <c r="MV51" s="57" t="e">
        <f t="shared" si="270"/>
        <v>#N/A</v>
      </c>
      <c r="MW51" s="57" t="e">
        <f t="shared" si="271"/>
        <v>#N/A</v>
      </c>
      <c r="MX51" s="57" t="e">
        <f t="shared" si="272"/>
        <v>#N/A</v>
      </c>
      <c r="MY51" s="57" t="e">
        <f t="shared" si="273"/>
        <v>#N/A</v>
      </c>
      <c r="MZ51" s="57" t="e">
        <f t="shared" si="274"/>
        <v>#N/A</v>
      </c>
      <c r="NA51" s="57" t="e">
        <f t="shared" si="275"/>
        <v>#N/A</v>
      </c>
      <c r="NB51" s="57" t="e">
        <f t="shared" si="276"/>
        <v>#N/A</v>
      </c>
      <c r="NC51" s="57" t="e">
        <f t="shared" si="277"/>
        <v>#N/A</v>
      </c>
      <c r="ND51" s="57" t="e">
        <f t="shared" si="278"/>
        <v>#N/A</v>
      </c>
      <c r="NE51" s="57" t="e">
        <f t="shared" si="279"/>
        <v>#N/A</v>
      </c>
      <c r="NF51" s="61">
        <f t="shared" si="211"/>
        <v>1.7200000000000009</v>
      </c>
      <c r="NG51" s="261">
        <f>IF(OY50=0,MIN('Drive Train'!$F$35-FQ50*$C$26*'Drive Train'!$F$38,NG50+$C$41)-$C$7,IF(LO50-1&lt;=0,0,IF($C$39=Motors!$C$29,MAX(MAX(NG$8:NG50)*-1,NG50-$C$41),MAX(0,MAX(NG$8:NG50)*-1,NG50-$C$41))))</f>
        <v>11.954895888131192</v>
      </c>
      <c r="NH51" s="261">
        <f>IF(OZ50=0,MIN('Drive Train'!$F$35-FR50*$C$26*'Drive Train'!$F$38,NH50+$C$41)-$C$7,IF(LP50-1&lt;=0,0,IF($C$39=Motors!$C$29,MAX(MAX(NH$8:NH50)*-1,NH50-$C$41),MAX(0,MAX(NH$8:NH50)*-1,NH50-$C$41))))</f>
        <v>8.82</v>
      </c>
      <c r="NI51" s="261">
        <f>IF(PA50=0,MIN('Drive Train'!$F$35-FS50*$C$26*'Drive Train'!$F$38,NI50+$C$41)-$C$7,IF(LQ50-1&lt;=0,0,IF($C$39=Motors!$C$29,MAX(MAX(NI$8:NI50)*-1,NI50-$C$41),MAX(0,MAX(NI$8:NI50)*-1,NI50-$C$41))))</f>
        <v>8.82</v>
      </c>
      <c r="NJ51" s="261">
        <f>IF(PB50=0,MIN('Drive Train'!$F$35-FT50*$C$26*'Drive Train'!$F$38,NJ50+$C$41)-$C$7,IF(LR50-1&lt;=0,0,IF($C$39=Motors!$C$29,MAX(MAX(NJ$8:NJ50)*-1,NJ50-$C$41),MAX(0,MAX(NJ$8:NJ50)*-1,NJ50-$C$41))))</f>
        <v>9.6841775739184719</v>
      </c>
      <c r="NK51" s="261">
        <f>IF(PC50=0,MIN('Drive Train'!$F$35-FU50*$C$26*'Drive Train'!$F$38,NK50+$C$41)-$C$7,IF(LS50-1&lt;=0,0,IF($C$39=Motors!$C$29,MAX(MAX(NK$8:NK50)*-1,NK50-$C$41),MAX(0,MAX(NK$8:NK50)*-1,NK50-$C$41))))</f>
        <v>11.165889259802501</v>
      </c>
      <c r="NL51" s="261">
        <f>IF(PD50=0,MIN('Drive Train'!$F$35-FV50*$C$26*'Drive Train'!$F$38,NL50+$C$41)-$C$7,IF(LT50-1&lt;=0,0,IF($C$39=Motors!$C$29,MAX(MAX(NL$8:NL50)*-1,NL50-$C$41),MAX(0,MAX(NL$8:NL50)*-1,NL50-$C$41))))</f>
        <v>11.80297117210945</v>
      </c>
      <c r="NM51" s="261">
        <f>IF(PE50=0,MIN('Drive Train'!$F$35-FW50*$C$26*'Drive Train'!$F$38,NM50+$C$41)-$C$7,IF(LU50-1&lt;=0,0,IF($C$39=Motors!$C$29,MAX(MAX(NM$8:NM50)*-1,NM50-$C$41),MAX(0,MAX(NM$8:NM50)*-1,NM50-$C$41))))</f>
        <v>11.957263103086087</v>
      </c>
      <c r="NN51" s="261">
        <f>IF(PF50=0,MIN('Drive Train'!$F$35-FX50*$C$26*'Drive Train'!$F$38,NN50+$C$41)-$C$7,IF(LV50-1&lt;=0,0,IF($C$39=Motors!$C$29,MAX(MAX(NN$8:NN50)*-1,NN50-$C$41),MAX(0,MAX(NN$8:NN50)*-1,NN50-$C$41))))</f>
        <v>11.980101742862622</v>
      </c>
      <c r="NO51" s="261">
        <f>IF(PG50=0,MIN('Drive Train'!$F$35-FY50*$C$26*'Drive Train'!$F$38,NO50+$C$41)-$C$7,IF(LW50-1&lt;=0,0,IF($C$39=Motors!$C$29,MAX(MAX(NO$8:NO50)*-1,NO50-$C$41),MAX(0,MAX(NO$8:NO50)*-1,NO50-$C$41))))</f>
        <v>11.983078647476789</v>
      </c>
      <c r="NP51" s="261">
        <f>IF(PH50=0,MIN('Drive Train'!$F$35-FZ50*$C$26*'Drive Train'!$F$38,NP50+$C$41)-$C$7,IF(LX50-1&lt;=0,0,IF($C$39=Motors!$C$29,MAX(MAX(NP$8:NP50)*-1,NP50-$C$41),MAX(0,MAX(NP$8:NP50)*-1,NP50-$C$41))))</f>
        <v>11.98333978502902</v>
      </c>
      <c r="NQ51" s="261">
        <f>IF(PI50=0,MIN('Drive Train'!$F$35-GA50*$C$26*'Drive Train'!$F$38,NQ50+$C$41)-$C$7,IF(LY50-1&lt;=0,0,IF($C$39=Motors!$C$29,MAX(MAX(NQ$8:NQ50)*-1,NQ50-$C$41),MAX(0,MAX(NQ$8:NQ50)*-1,NQ50-$C$41))))</f>
        <v>11.983354900719474</v>
      </c>
      <c r="NR51" s="261">
        <f>IF(PJ50=0,MIN('Drive Train'!$F$35-GB50*$C$26*'Drive Train'!$F$38,NR50+$C$41)-$C$7,IF(LZ50-1&lt;=0,0,IF($C$39=Motors!$C$29,MAX(MAX(NR$8:NR50)*-1,NR50-$C$41),MAX(0,MAX(NR$8:NR50)*-1,NR50-$C$41))))</f>
        <v>11.418974762446894</v>
      </c>
      <c r="NS51" s="261">
        <f>IF(PK50=0,MIN('Drive Train'!$F$35-GC50*$C$26*'Drive Train'!$F$38,NS50+$C$41)-$C$7,IF(MA50-1&lt;=0,0,IF($C$39=Motors!$C$29,MAX(MAX(NS$8:NS50)*-1,NS50-$C$41),MAX(0,MAX(NS$8:NS50)*-1,NS50-$C$41))))</f>
        <v>11.292150488488238</v>
      </c>
      <c r="NT51" s="261">
        <f>IF(PL50=0,MIN('Drive Train'!$F$35-GD50*$C$26*'Drive Train'!$F$38,NT50+$C$41)-$C$7,IF(MB50-1&lt;=0,0,IF($C$39=Motors!$C$29,MAX(MAX(NT$8:NT50)*-1,NT50-$C$41),MAX(0,MAX(NT$8:NT50)*-1,NT50-$C$41))))</f>
        <v>11.854216661843195</v>
      </c>
      <c r="NU51" s="261">
        <f>IF(PM50=0,MIN('Drive Train'!$F$35-GE50*$C$26*'Drive Train'!$F$38,NU50+$C$41)-$C$7,IF(MC50-1&lt;=0,0,IF($C$39=Motors!$C$29,MAX(MAX(NU$8:NU50)*-1,NU50-$C$41),MAX(0,MAX(NU$8:NU50)*-1,NU50-$C$41))))</f>
        <v>11.925910828583095</v>
      </c>
      <c r="NV51" s="261">
        <f>IF(PN50=0,MIN('Drive Train'!$F$35-GF50*$C$26*'Drive Train'!$F$38,NV50+$C$41)-$C$7,IF(MD50-1&lt;=0,0,IF($C$39=Motors!$C$29,MAX(MAX(NV$8:NV50)*-1,NV50-$C$41),MAX(0,MAX(NV$8:NV50)*-1,NV50-$C$41))))</f>
        <v>11.946260485342961</v>
      </c>
      <c r="NW51" s="261">
        <f>IF(PO50=0,MIN('Drive Train'!$F$35-GG50*$C$26*'Drive Train'!$F$38,NW50+$C$41)-$C$7,IF(ME50-1&lt;=0,0,IF($C$39=Motors!$C$29,MAX(MAX(NW$8:NW50)*-1,NW50-$C$41),MAX(0,MAX(NW$8:NW50)*-1,NW50-$C$41))))</f>
        <v>11.954895888131192</v>
      </c>
      <c r="NX51" s="261">
        <f>IF(PP50=0,MIN('Drive Train'!$F$35-GH50*$C$26*'Drive Train'!$F$38,NX50+$C$41)-$C$7,IF(MF50-1&lt;=0,0,IF($C$39=Motors!$C$29,MAX(MAX(NX$8:NX50)*-1,NX50-$C$41),MAX(0,MAX(NX$8:NX50)*-1,NX50-$C$41))))</f>
        <v>11.954610254785434</v>
      </c>
      <c r="NY51" s="261">
        <f>IF(PQ50=0,MIN('Drive Train'!$F$35-GI50*$C$26*'Drive Train'!$F$38,NY50+$C$41)-$C$7,IF(MG50-1&lt;=0,0,IF($C$39=Motors!$C$29,MAX(MAX(NY$8:NY50)*-1,NY50-$C$41),MAX(0,MAX(NY$8:NY50)*-1,NY50-$C$41))))</f>
        <v>11.954639635843971</v>
      </c>
      <c r="NZ51" s="261">
        <f>IF(PR50=0,MIN('Drive Train'!$F$35-GJ50*$C$26*'Drive Train'!$F$38,NZ50+$C$41)-$C$7,IF(MH50-1&lt;=0,0,IF($C$39=Motors!$C$29,MAX(MAX(NZ$8:NZ50)*-1,NZ50-$C$41),MAX(0,MAX(NZ$8:NZ50)*-1,NZ50-$C$41))))</f>
        <v>11.954641655225382</v>
      </c>
      <c r="OA51" s="261">
        <f>IF(PS50=0,MIN('Drive Train'!$F$35-GK50*$C$26*'Drive Train'!$F$38,OA50+$C$41)-$C$7,IF(MI50-1&lt;=0,0,IF($C$39=Motors!$C$29,MAX(MAX(OA$8:OA50)*-1,OA50-$C$41),MAX(0,MAX(OA$8:OA50)*-1,OA50-$C$41))))</f>
        <v>11.954640592807896</v>
      </c>
      <c r="OB51" s="61">
        <f t="shared" si="212"/>
        <v>1.7200000000000009</v>
      </c>
      <c r="OC51" s="261">
        <f>'Drive Train'!$F$35-FQ51*$C$26*'Drive Train'!$F$38</f>
        <v>12.139358197748615</v>
      </c>
      <c r="OD51" s="261">
        <f>'Drive Train'!$F$35-FR51*$C$26*'Drive Train'!$F$38</f>
        <v>9</v>
      </c>
      <c r="OE51" s="261">
        <f>'Drive Train'!$F$35-FS51*$C$26*'Drive Train'!$F$38</f>
        <v>9</v>
      </c>
      <c r="OF51" s="261">
        <f>'Drive Train'!$F$35-FT51*$C$26*'Drive Train'!$F$38</f>
        <v>9.9496397572500275</v>
      </c>
      <c r="OG51" s="261">
        <f>'Drive Train'!$F$35-FU51*$C$26*'Drive Train'!$F$38</f>
        <v>11.405522208028817</v>
      </c>
      <c r="OH51" s="261">
        <f>'Drive Train'!$F$35-FV51*$C$26*'Drive Train'!$F$38</f>
        <v>12.00366833974846</v>
      </c>
      <c r="OI51" s="261">
        <f>'Drive Train'!$F$35-FW51*$C$26*'Drive Train'!$F$38</f>
        <v>12.141402503343066</v>
      </c>
      <c r="OJ51" s="261">
        <f>'Drive Train'!$F$35-FX51*$C$26*'Drive Train'!$F$38</f>
        <v>12.160772073301759</v>
      </c>
      <c r="OK51" s="261">
        <f>'Drive Train'!$F$35-FY51*$C$26*'Drive Train'!$F$38</f>
        <v>12.163149982984118</v>
      </c>
      <c r="OL51" s="261">
        <f>'Drive Train'!$F$35-FZ51*$C$26*'Drive Train'!$F$38</f>
        <v>12.163344695614812</v>
      </c>
      <c r="OM51" s="261">
        <f>'Drive Train'!$F$35-GA51*$C$26*'Drive Train'!$F$38</f>
        <v>12.163355109996939</v>
      </c>
      <c r="ON51" s="261">
        <f>'Drive Train'!$F$35-GB51*$C$26*'Drive Train'!$F$38</f>
        <v>11.618684164958932</v>
      </c>
      <c r="OO51" s="261">
        <f>'Drive Train'!$F$35-GC51*$C$26*'Drive Train'!$F$38</f>
        <v>11.496288870688833</v>
      </c>
      <c r="OP51" s="261">
        <f>'Drive Train'!$F$35-GD51*$C$26*'Drive Train'!$F$38</f>
        <v>12.054182899817345</v>
      </c>
      <c r="OQ51" s="261">
        <f>'Drive Train'!$F$35-GE51*$C$26*'Drive Train'!$F$38</f>
        <v>12.114881600476149</v>
      </c>
      <c r="OR51" s="261">
        <f>'Drive Train'!$F$35-GF51*$C$26*'Drive Train'!$F$38</f>
        <v>12.132069801201368</v>
      </c>
      <c r="OS51" s="261">
        <f>'Drive Train'!$F$35-GG51*$C$26*'Drive Train'!$F$38</f>
        <v>12.139358197748615</v>
      </c>
      <c r="OT51" s="261">
        <f>'Drive Train'!$F$35-GH51*$C$26*'Drive Train'!$F$38</f>
        <v>12.139117171237729</v>
      </c>
      <c r="OU51" s="261">
        <f>'Drive Train'!$F$35-GI51*$C$26*'Drive Train'!$F$38</f>
        <v>12.139141964074202</v>
      </c>
      <c r="OV51" s="261">
        <f>'Drive Train'!$F$35-GJ51*$C$26*'Drive Train'!$F$38</f>
        <v>12.139143668102415</v>
      </c>
      <c r="OW51" s="261">
        <f>'Drive Train'!$F$35-GK51*$C$26*'Drive Train'!$F$38</f>
        <v>12.139142771595537</v>
      </c>
      <c r="OX51" s="61">
        <f t="shared" si="213"/>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8">
        <f t="shared" si="214"/>
        <v>1.7200000000000009</v>
      </c>
      <c r="PU51" s="57">
        <f t="shared" si="215"/>
        <v>14.948177088121325</v>
      </c>
      <c r="PV51" s="57">
        <f t="shared" si="216"/>
        <v>8.0743534036807336</v>
      </c>
      <c r="PW51" s="57">
        <f t="shared" si="217"/>
        <v>11.685859310571443</v>
      </c>
      <c r="PX51" s="57">
        <f t="shared" si="218"/>
        <v>14.545093553534761</v>
      </c>
      <c r="PY51" s="57">
        <f t="shared" si="219"/>
        <v>15.825678452131731</v>
      </c>
      <c r="PZ51" s="57">
        <f t="shared" si="220"/>
        <v>15.722398053550949</v>
      </c>
      <c r="QA51" s="57">
        <f t="shared" si="221"/>
        <v>14.908475904421119</v>
      </c>
      <c r="QB51" s="57">
        <f t="shared" si="222"/>
        <v>13.579221554572266</v>
      </c>
      <c r="QC51" s="57">
        <f t="shared" si="223"/>
        <v>12.429983820062692</v>
      </c>
      <c r="QD51" s="57">
        <f t="shared" si="224"/>
        <v>11.430616655235129</v>
      </c>
      <c r="QE51" s="57">
        <f t="shared" si="225"/>
        <v>10.566741637741977</v>
      </c>
      <c r="QF51" s="57">
        <f t="shared" si="226"/>
        <v>9.1559945960730715</v>
      </c>
      <c r="QG51" s="57">
        <f t="shared" si="227"/>
        <v>11.213475236075114</v>
      </c>
      <c r="QH51" s="57">
        <f t="shared" si="228"/>
        <v>12.879701905329044</v>
      </c>
      <c r="QI51" s="57">
        <f t="shared" si="229"/>
        <v>13.88035125637705</v>
      </c>
      <c r="QJ51" s="57">
        <f t="shared" si="230"/>
        <v>14.517506515853748</v>
      </c>
      <c r="QK51" s="57">
        <f t="shared" si="231"/>
        <v>14.948177088121325</v>
      </c>
      <c r="QL51" s="57">
        <f t="shared" si="232"/>
        <v>14.916405465618112</v>
      </c>
      <c r="QM51" s="57">
        <f t="shared" si="233"/>
        <v>14.917503380847464</v>
      </c>
      <c r="QN51" s="57">
        <f t="shared" si="234"/>
        <v>14.917578850280341</v>
      </c>
      <c r="QO51" s="57">
        <f t="shared" si="235"/>
        <v>14.917539144886554</v>
      </c>
      <c r="QP51" s="61">
        <f t="shared" si="236"/>
        <v>1.7200000000000009</v>
      </c>
      <c r="QQ51" s="57">
        <f>MIN(FQ51,$C$16)*$C$17*1000/60/60/$C$25</f>
        <v>5.3904682503971638E-2</v>
      </c>
      <c r="QR51" s="57">
        <f>MIN(FR51,$C$16)*$C$17*1000/60/60/$C$25</f>
        <v>0.70317162838191627</v>
      </c>
      <c r="QS51" s="57">
        <f>MIN(FS51,$C$16)*$C$17*1000/60/60/$C$25</f>
        <v>0.70317162838191627</v>
      </c>
      <c r="QT51" s="57">
        <f>MIN(FT51,$C$16)*$C$17*1000/60/60/$C$25</f>
        <v>0.50677170647553105</v>
      </c>
      <c r="QU51" s="57">
        <f>MIN(FU51,$C$16)*$C$17*1000/60/60/$C$25</f>
        <v>0.20567310834412647</v>
      </c>
      <c r="QV51" s="57">
        <f>MIN(FV51,$C$16)*$C$17*1000/60/60/$C$25</f>
        <v>8.1967405564230669E-2</v>
      </c>
      <c r="QW51" s="57">
        <f>MIN(FW51,$C$16)*$C$17*1000/60/60/$C$25</f>
        <v>5.3481889064630563E-2</v>
      </c>
      <c r="QX51" s="57">
        <f>MIN(FX51,$C$16)*$C$17*1000/60/60/$C$25</f>
        <v>4.9475967873774139E-2</v>
      </c>
      <c r="QY51" s="57">
        <f>MIN(FY51,$C$16)*$C$17*1000/60/60/$C$25</f>
        <v>4.898418004333624E-2</v>
      </c>
      <c r="QZ51" s="57">
        <f>MIN(FZ51,$C$16)*$C$17*1000/60/60/$C$25</f>
        <v>4.8943910514632483E-2</v>
      </c>
      <c r="RA51" s="57">
        <f>MIN(GA51,$C$16)*$C$17*1000/60/60/$C$25</f>
        <v>4.8941756662268202E-2</v>
      </c>
      <c r="RB51" s="57">
        <f>MIN(GB51,$C$16)*$C$17*1000/60/60/$C$25</f>
        <v>0.16158797882541309</v>
      </c>
      <c r="RC51" s="57">
        <f>MIN(GC51,$C$16)*$C$17*1000/60/60/$C$25</f>
        <v>0.18690118423076307</v>
      </c>
      <c r="RD51" s="57">
        <f>MIN(GD51,$C$16)*$C$17*1000/60/60/$C$25</f>
        <v>7.1520227487573668E-2</v>
      </c>
      <c r="RE51" s="57">
        <f>MIN(GE51,$C$16)*$C$17*1000/60/60/$C$25</f>
        <v>5.8966814492597747E-2</v>
      </c>
      <c r="RF51" s="57">
        <f>MIN(GF51,$C$16)*$C$17*1000/60/60/$C$25</f>
        <v>5.5412033582919171E-2</v>
      </c>
      <c r="RG51" s="57">
        <f>MIN(GG51,$C$16)*$C$17*1000/60/60/$C$25</f>
        <v>5.3904682503971638E-2</v>
      </c>
      <c r="RH51" s="57">
        <f>MIN(GH51,$C$16)*$C$17*1000/60/60/$C$25</f>
        <v>5.3954530446366715E-2</v>
      </c>
      <c r="RI51" s="57">
        <f>MIN(GI51,$C$16)*$C$17*1000/60/60/$C$25</f>
        <v>5.3949402911309258E-2</v>
      </c>
      <c r="RJ51" s="57">
        <f>MIN(GJ51,$C$16)*$C$17*1000/60/60/$C$25</f>
        <v>5.3949050492399744E-2</v>
      </c>
      <c r="RK51" s="57">
        <f>MIN(GK51,$C$16)*$C$17*1000/60/60/$C$25</f>
        <v>5.3949235903635366E-2</v>
      </c>
      <c r="RL51" s="148">
        <f t="shared" si="237"/>
        <v>1.7200000000000009</v>
      </c>
    </row>
    <row r="52" spans="3:480" x14ac:dyDescent="0.2">
      <c r="C52" s="3" t="str">
        <f>"Distance at "&amp;'Drive Train'!F30&amp;" seconds"</f>
        <v>Distance at 2 seconds</v>
      </c>
      <c r="E52" s="18">
        <f>VLOOKUP('Drive Train'!$F$30,$PT8:PU108,PU1-$PT1+1,TRUE)</f>
        <v>17.452752054262803</v>
      </c>
      <c r="F52" s="18">
        <f>VLOOKUP('Drive Train'!$F$30,$PT8:PV108,PV1-$PT1+1,TRUE)</f>
        <v>10.428739679887077</v>
      </c>
      <c r="G52" s="18">
        <f>VLOOKUP('Drive Train'!$F$30,$PT8:PW108,PW1-$PT1+1,TRUE)</f>
        <v>14.992633982692599</v>
      </c>
      <c r="H52" s="18">
        <f>VLOOKUP('Drive Train'!$F$30,$PT8:PX108,PX1-$PT1+1,TRUE)</f>
        <v>18.187136401361155</v>
      </c>
      <c r="I52" s="18">
        <f>VLOOKUP('Drive Train'!$F$30,$PT8:PY108,PY1-$PT1+1,TRUE)</f>
        <v>19.019634683427348</v>
      </c>
      <c r="J52" s="18">
        <f>VLOOKUP('Drive Train'!$F$30,$PT8:PZ108,PZ1-$PT1+1,TRUE)</f>
        <v>18.423271667005981</v>
      </c>
      <c r="K52" s="18">
        <f>VLOOKUP('Drive Train'!$F$30,$PT8:QA108,QA1-$PT1+1,TRUE)</f>
        <v>17.396893337855293</v>
      </c>
      <c r="L52" s="18">
        <f>VLOOKUP('Drive Train'!$F$30,$PT8:QB108,QB1-$PT1+1,TRUE)</f>
        <v>15.884114976637715</v>
      </c>
      <c r="M52" s="18">
        <f>VLOOKUP('Drive Train'!$F$30,$PT8:QC108,QC1-$PT1+1,TRUE)</f>
        <v>14.476924425250145</v>
      </c>
      <c r="N52" s="18">
        <f>VLOOKUP('Drive Train'!$F$30,$PT8:QD108,QD1-$PT1+1,TRUE)</f>
        <v>13.271402284132613</v>
      </c>
      <c r="O52" s="18">
        <f>VLOOKUP('Drive Train'!$F$30,$PT8:QE108,QE1-$PT1+1,TRUE)</f>
        <v>12.239089822618286</v>
      </c>
      <c r="R52" s="63">
        <f t="shared" si="113"/>
        <v>1.7600000000000009</v>
      </c>
      <c r="S52" s="2">
        <f>NG52/'Drive Train'!$F$35</f>
        <v>0.96446437078617864</v>
      </c>
      <c r="T52" s="2">
        <f>NH52/'Drive Train'!$F$35</f>
        <v>0.71129032258064517</v>
      </c>
      <c r="U52" s="2">
        <f>NI52/'Drive Train'!$F$35</f>
        <v>0.71129032258064517</v>
      </c>
      <c r="V52" s="2">
        <f>NJ52/'Drive Train'!$F$35</f>
        <v>0.78787417397177639</v>
      </c>
      <c r="W52" s="2">
        <f>NK52/'Drive Train'!$F$35</f>
        <v>0.90528404903458204</v>
      </c>
      <c r="X52" s="2">
        <f>NL52/'Drive Train'!$F$35</f>
        <v>0.95352164030229514</v>
      </c>
      <c r="Y52" s="2">
        <f>NM52/'Drive Train'!$F$35</f>
        <v>0.96462923414056989</v>
      </c>
      <c r="Z52" s="2">
        <f>NN52/'Drive Train'!$F$35</f>
        <v>0.96619129623401279</v>
      </c>
      <c r="AA52" s="2">
        <f>NO52/'Drive Train'!$F$35</f>
        <v>0.96638306314388045</v>
      </c>
      <c r="AB52" s="2">
        <f>NP52/'Drive Train'!$F$35</f>
        <v>0.96639876577538808</v>
      </c>
      <c r="AC52" s="2">
        <f>NQ52/'Drive Train'!$F$35</f>
        <v>0.96639960564491445</v>
      </c>
      <c r="AD52" s="2">
        <f>NR52/'Drive Train'!$F$35</f>
        <v>0.9224745294321719</v>
      </c>
      <c r="AE52" s="2">
        <f>NS52/'Drive Train'!$F$35</f>
        <v>0.91260394118458332</v>
      </c>
      <c r="AF52" s="2">
        <f>NT52/'Drive Train'!$F$35</f>
        <v>0.95759539514656011</v>
      </c>
      <c r="AG52" s="2">
        <f>NU52/'Drive Train'!$F$35</f>
        <v>0.96249045165130231</v>
      </c>
      <c r="AH52" s="2">
        <f>NV52/'Drive Train'!$F$35</f>
        <v>0.96387659687107807</v>
      </c>
      <c r="AI52" s="2">
        <f>NW52/'Drive Train'!$F$35</f>
        <v>0.96446437078617864</v>
      </c>
      <c r="AJ52" s="2">
        <f>NX52/'Drive Train'!$F$35</f>
        <v>0.964444933164333</v>
      </c>
      <c r="AK52" s="2">
        <f>NY52/'Drive Train'!$F$35</f>
        <v>0.96444693258662917</v>
      </c>
      <c r="AL52" s="2">
        <f>NZ52/'Drive Train'!$F$35</f>
        <v>0.96444707000825924</v>
      </c>
      <c r="AM52" s="2">
        <f>OA52/'Drive Train'!$F$35</f>
        <v>0.96444699770931752</v>
      </c>
      <c r="AN52" s="61">
        <f t="shared" si="114"/>
        <v>1.7600000000000009</v>
      </c>
      <c r="AO52" s="46">
        <f>LO52*12*60/(PI() * 'Drive Train'!$F$15)/S$6*ABS(S52)</f>
        <v>4355.9800502387652</v>
      </c>
      <c r="AP52" s="46">
        <f>LP52*12*60/(PI() * 'Drive Train'!$F$15)/T$6*ABS(T52)</f>
        <v>750.52437739239826</v>
      </c>
      <c r="AQ52" s="46">
        <f>LQ52*12*60/(PI() * 'Drive Train'!$F$15)/U$6*ABS(U52)</f>
        <v>1608.9310031863313</v>
      </c>
      <c r="AR52" s="46">
        <f>LR52*12*60/(PI() * 'Drive Train'!$F$15)/V$6*ABS(V52)</f>
        <v>2775.4514825351253</v>
      </c>
      <c r="AS52" s="46">
        <f>LS52*12*60/(PI() * 'Drive Train'!$F$15)/W$6*ABS(W52)</f>
        <v>3826.8948370201874</v>
      </c>
      <c r="AT52" s="46">
        <f>LT52*12*60/(PI() * 'Drive Train'!$F$15)/X$6*ABS(X52)</f>
        <v>4259.2686000633112</v>
      </c>
      <c r="AU52" s="46">
        <f>LU52*12*60/(PI() * 'Drive Train'!$F$15)/Y$6*ABS(Y52)</f>
        <v>4357.419476545414</v>
      </c>
      <c r="AV52" s="46">
        <f>LV52*12*60/(PI() * 'Drive Train'!$F$15)/Z$6*ABS(Z52)</f>
        <v>4370.9655851204961</v>
      </c>
      <c r="AW52" s="46">
        <f>LW52*12*60/(PI() * 'Drive Train'!$F$15)/AA$6*ABS(AA52)</f>
        <v>4372.591680638242</v>
      </c>
      <c r="AX52" s="46">
        <f>LX52*12*60/(PI() * 'Drive Train'!$F$15)/AB$6*ABS(AB52)</f>
        <v>4372.7215497578882</v>
      </c>
      <c r="AY52" s="46">
        <f>LY52*12*60/(PI() * 'Drive Train'!$F$15)/AC$6*ABS(AC52)</f>
        <v>4372.7283086096277</v>
      </c>
      <c r="AZ52" s="46">
        <f>LZ52*12*60/(PI() * 'Drive Train'!$F$15)/AD$6*ABS(AD52)</f>
        <v>3227.8401034180492</v>
      </c>
      <c r="BA52" s="46">
        <f>MA52*12*60/(PI() * 'Drive Train'!$F$15)/AE$6*ABS(AE52)</f>
        <v>3910.8816173879395</v>
      </c>
      <c r="BB52" s="46">
        <f>MB52*12*60/(PI() * 'Drive Train'!$F$15)/AF$6*ABS(AF52)</f>
        <v>4296.5158736580388</v>
      </c>
      <c r="BC52" s="46">
        <f>MC52*12*60/(PI() * 'Drive Train'!$F$15)/AG$6*ABS(AG52)</f>
        <v>4338.8947350120061</v>
      </c>
      <c r="BD52" s="46">
        <f>MD52*12*60/(PI() * 'Drive Train'!$F$15)/AH$6*ABS(AH52)</f>
        <v>4350.8927948816636</v>
      </c>
      <c r="BE52" s="46">
        <f>ME52*12*60/(PI() * 'Drive Train'!$F$15)/AI$6*ABS(AI52)</f>
        <v>4355.9800502387652</v>
      </c>
      <c r="BF52" s="46">
        <f>MF52*12*60/(PI() * 'Drive Train'!$F$15)/AJ$6*ABS(AJ52)</f>
        <v>4355.8118185101494</v>
      </c>
      <c r="BG52" s="46">
        <f>MG52*12*60/(PI() * 'Drive Train'!$F$15)/AK$6*ABS(AK52)</f>
        <v>4355.8291234290955</v>
      </c>
      <c r="BH52" s="46">
        <f>MH52*12*60/(PI() * 'Drive Train'!$F$15)/AL$6*ABS(AL52)</f>
        <v>4355.8303128076468</v>
      </c>
      <c r="BI52" s="46">
        <f>MI52*12*60/(PI() * 'Drive Train'!$F$15)/AM$6*ABS(AM52)</f>
        <v>4355.8296870632821</v>
      </c>
      <c r="BJ52" s="61">
        <f t="shared" si="280"/>
        <v>1.7600000000000009</v>
      </c>
      <c r="BK52" s="2">
        <f>IF(OR(KS51=1,AND($C$39=Motors!$C$31,OY51=1)),0,IF(NG52=0,-(CG51+$C$15)/($C$14-$C$15)*$C$12,($C$11*S52-AO52)/($C$11*S52)*$C$12*S52))</f>
        <v>0.41830479944070709</v>
      </c>
      <c r="BL52" s="2">
        <f>IF(OR(KT51=1,AND($C$39=Motors!$C$31,OZ51=1)),0,IF(NH52=0,-(CH51+$C$15)/($C$14-$C$15)*$C$12,($C$11*T52-AP52)/($C$11*T52)*$C$12*T52))</f>
        <v>1.3858013224870156</v>
      </c>
      <c r="BM52" s="2">
        <f>IF(OR(KU51=1,AND($C$39=Motors!$C$31,PA51=1)),0,IF(NI52=0,-(CI51+$C$15)/($C$14-$C$15)*$C$12,($C$11*U52-AQ52)/($C$11*U52)*$C$12*U52))</f>
        <v>1.0101867304341117</v>
      </c>
      <c r="BN52" s="2">
        <f>IF(OR(KV51=1,AND($C$39=Motors!$C$31,PB51=1)),0,IF(NJ52=0,-(CJ51+$C$15)/($C$14-$C$15)*$C$12,($C$11*V52-AR52)/($C$11*V52)*$C$12*V52))</f>
        <v>0.68431726531029413</v>
      </c>
      <c r="BO52" s="2">
        <f>IF(OR(KW51=1,AND($C$39=Motors!$C$31,PC51=1)),0,IF(NK52=0,-(CK51+$C$15)/($C$14-$C$15)*$C$12,($C$11*W52-AS52)/($C$11*W52)*$C$12*W52))</f>
        <v>0.5071930299002716</v>
      </c>
      <c r="BP52" s="2">
        <f>IF(OR(KX51=1,AND($C$39=Motors!$C$31,PD51=1)),0,IF(NL52=0,-(CL51+$C$15)/($C$14-$C$15)*$C$12,($C$11*X52-AT52)/($C$11*X52)*$C$12*X52))</f>
        <v>0.43425102903134943</v>
      </c>
      <c r="BQ52" s="2">
        <f>IF(OR(KY51=1,AND($C$39=Motors!$C$31,PE51=1)),0,IF(NM52=0,-(CM51+$C$15)/($C$14-$C$15)*$C$12,($C$11*Y52-AU52)/($C$11*Y52)*$C$12*Y52))</f>
        <v>0.41807226766476019</v>
      </c>
      <c r="BR52" s="2">
        <f>IF(OR(KZ51=1,AND($C$39=Motors!$C$31,PF51=1)),0,IF(NN52=0,-(CN51+$C$15)/($C$14-$C$15)*$C$12,($C$11*Z52-AV52)/($C$11*Z52)*$C$12*Z52))</f>
        <v>0.41590944125610274</v>
      </c>
      <c r="BS52" s="2">
        <f>IF(OR(LA51=1,AND($C$39=Motors!$C$31,PG51=1)),0,IF(NO52=0,-(CO51+$C$15)/($C$14-$C$15)*$C$12,($C$11*AA52-AW52)/($C$11*AA52)*$C$12*AA52))</f>
        <v>0.4156600658531735</v>
      </c>
      <c r="BT52" s="2">
        <f>IF(OR(LB51=1,AND($C$39=Motors!$C$31,PH51=1)),0,IF(NP52=0,-(CP51+$C$15)/($C$14-$C$15)*$C$12,($C$11*AB52-AX52)/($C$11*AB52)*$C$12*AB52))</f>
        <v>0.41564108212163087</v>
      </c>
      <c r="BU52" s="2">
        <f>IF(OR(LC51=1,AND($C$39=Motors!$C$31,PI51=1)),0,IF(NQ52=0,-(CQ51+$C$15)/($C$14-$C$15)*$C$12,($C$11*AC52-AY52)/($C$11*AC52)*$C$12*AC52))</f>
        <v>0.41564014872379823</v>
      </c>
      <c r="BV52" s="2">
        <f>IF(OR(LD51=1,AND($C$39=Motors!$C$31,PJ51=1)),0,IF(NR52=0,-(CR51+$C$15)/($C$14-$C$15)*$C$12,($C$11*AD52-AZ52)/($C$11*AD52)*$C$12*AD52))</f>
        <v>0.81075158738269359</v>
      </c>
      <c r="BW52" s="2">
        <f>IF(OR(LE51=1,AND($C$39=Motors!$C$31,PK51=1)),0,IF(NS52=0,-(CS51+$C$15)/($C$14-$C$15)*$C$12,($C$11*AE52-BA52)/($C$11*AE52)*$C$12*AE52))</f>
        <v>0.48808371748169327</v>
      </c>
      <c r="BX52" s="2">
        <f>IF(OR(LF51=1,AND($C$39=Motors!$C$31,PL51=1)),0,IF(NT52=0,-(CT51+$C$15)/($C$14-$C$15)*$C$12,($C$11*AF52-BB52)/($C$11*AF52)*$C$12*AF52))</f>
        <v>0.42777041906483793</v>
      </c>
      <c r="BY52" s="2">
        <f>IF(OR(LG51=1,AND($C$39=Motors!$C$31,PM51=1)),0,IF(NU52=0,-(CU51+$C$15)/($C$14-$C$15)*$C$12,($C$11*AG52-BC52)/($C$11*AG52)*$C$12*AG52))</f>
        <v>0.4210237076506847</v>
      </c>
      <c r="BZ52" s="2">
        <f>IF(OR(LH51=1,AND($C$39=Motors!$C$31,PN51=1)),0,IF(NV52=0,-(CV51+$C$15)/($C$14-$C$15)*$C$12,($C$11*AH52-BD52)/($C$11*AH52)*$C$12*AH52))</f>
        <v>0.41911430414262291</v>
      </c>
      <c r="CA52" s="2">
        <f>IF(OR(LI51=1,AND($C$39=Motors!$C$31,PO51=1)),0,IF(NW52=0,-(CW51+$C$15)/($C$14-$C$15)*$C$12,($C$11*AI52-BE52)/($C$11*AI52)*$C$12*AI52))</f>
        <v>0.41830479944070709</v>
      </c>
      <c r="CB52" s="2">
        <f>IF(OR(LJ51=1,AND($C$39=Motors!$C$31,PP51=1)),0,IF(NX52=0,-(CX51+$C$15)/($C$14-$C$15)*$C$12,($C$11*AJ52-BF52)/($C$11*AJ52)*$C$12*AJ52))</f>
        <v>0.41833156824406126</v>
      </c>
      <c r="CC52" s="2">
        <f>IF(OR(LK51=1,AND($C$39=Motors!$C$31,PQ51=1)),0,IF(NY52=0,-(CY51+$C$15)/($C$14-$C$15)*$C$12,($C$11*AK52-BG52)/($C$11*AK52)*$C$12*AK52))</f>
        <v>0.41832881470605976</v>
      </c>
      <c r="CD52" s="2">
        <f>IF(OR(LL51=1,AND($C$39=Motors!$C$31,PR51=1)),0,IF(NZ52=0,-(CZ51+$C$15)/($C$14-$C$15)*$C$12,($C$11*AL52-BH52)/($C$11*AL52)*$C$12*AL52))</f>
        <v>0.41832862545359201</v>
      </c>
      <c r="CE52" s="2">
        <f>IF(OR(LM51=1,AND($C$39=Motors!$C$31,PS51=1)),0,IF(OA52=0,-(DA51+$C$15)/($C$14-$C$15)*$C$12,($C$11*AM52-BI52)/($C$11*AM52)*$C$12*AM52))</f>
        <v>0.41832872502127405</v>
      </c>
      <c r="CF52" s="61">
        <f t="shared" si="281"/>
        <v>1.7600000000000009</v>
      </c>
      <c r="CG52" s="57">
        <f>IF(AND(KS51=1,OY51=1),0,ABS(BK52/$C$12*($C$14-$C$15)+$C$15) *'Drive Train'!$AA$48 + CG51*(1-'Drive Train'!$AA$48))</f>
        <v>25.426856171781672</v>
      </c>
      <c r="CH52" s="57">
        <f>IF(AND(KT51=1,OZ51=1),0,ABS(BL52/$C$12*($C$14-$C$15)+$C$15) *'Drive Train'!$AA$48 + CH51*(1-'Drive Train'!$AA$48))</f>
        <v>77.87727815454798</v>
      </c>
      <c r="CI52" s="57">
        <f>IF(AND(KU51=1,PA51=1),0,ABS(BM52/$C$12*($C$14-$C$15)+$C$15) *'Drive Train'!$AA$48 + CI51*(1-'Drive Train'!$AA$48))</f>
        <v>57.514265588851707</v>
      </c>
      <c r="CJ52" s="57">
        <f>IF(AND(KV51=1,PB51=1),0,ABS(BN52/$C$12*($C$14-$C$15)+$C$15) *'Drive Train'!$AA$48 + CJ51*(1-'Drive Train'!$AA$48))</f>
        <v>39.84806157684568</v>
      </c>
      <c r="CK52" s="57">
        <f>IF(AND(KW51=1,PC51=1),0,ABS(BO52/$C$12*($C$14-$C$15)+$C$15) *'Drive Train'!$AA$48 + CK51*(1-'Drive Train'!$AA$48))</f>
        <v>30.245710902365946</v>
      </c>
      <c r="CL52" s="57">
        <f>IF(AND(KX51=1,PD51=1),0,ABS(BP52/$C$12*($C$14-$C$15)+$C$15) *'Drive Train'!$AA$48 + CL51*(1-'Drive Train'!$AA$48))</f>
        <v>26.291341419159902</v>
      </c>
      <c r="CM52" s="57">
        <f>IF(AND(KY51=1,PE51=1),0,ABS(BQ52/$C$12*($C$14-$C$15)+$C$15) *'Drive Train'!$AA$48 + CM51*(1-'Drive Train'!$AA$48))</f>
        <v>25.414250038857894</v>
      </c>
      <c r="CN52" s="57">
        <f>IF(AND(KZ51=1,PF51=1),0,ABS(BR52/$C$12*($C$14-$C$15)+$C$15) *'Drive Train'!$AA$48 + CN51*(1-'Drive Train'!$AA$48))</f>
        <v>25.296997774785286</v>
      </c>
      <c r="CO52" s="57">
        <f>IF(AND(LA51=1,PG51=1),0,ABS(BS52/$C$12*($C$14-$C$15)+$C$15) *'Drive Train'!$AA$48 + CO51*(1-'Drive Train'!$AA$48))</f>
        <v>25.283478506442513</v>
      </c>
      <c r="CP52" s="57">
        <f>IF(AND(LB51=1,PH51=1),0,ABS(BT52/$C$12*($C$14-$C$15)+$C$15) *'Drive Train'!$AA$48 + CP51*(1-'Drive Train'!$AA$48))</f>
        <v>25.282449350568051</v>
      </c>
      <c r="CQ52" s="57">
        <f>IF(AND(LC51=1,PI51=1),0,ABS(BU52/$C$12*($C$14-$C$15)+$C$15) *'Drive Train'!$AA$48 + CQ51*(1-'Drive Train'!$AA$48))</f>
        <v>25.28239874872191</v>
      </c>
      <c r="CR52" s="57">
        <f>IF(AND(LD51=1,PJ51=1),0,ABS(BV52/$C$12*($C$14-$C$15)+$C$15) *'Drive Train'!$AA$48 + CR51*(1-'Drive Train'!$AA$48))</f>
        <v>46.702384448127894</v>
      </c>
      <c r="CS52" s="57">
        <f>IF(AND(LE51=1,PK51=1),0,ABS(BW52/$C$12*($C$14-$C$15)+$C$15) *'Drive Train'!$AA$48 + CS51*(1-'Drive Train'!$AA$48))</f>
        <v>29.209746972491466</v>
      </c>
      <c r="CT52" s="57">
        <f>IF(AND(LF51=1,PL51=1),0,ABS(BX52/$C$12*($C$14-$C$15)+$C$15) *'Drive Train'!$AA$48 + CT51*(1-'Drive Train'!$AA$48))</f>
        <v>25.940011239306656</v>
      </c>
      <c r="CU52" s="57">
        <f>IF(AND(LG51=1,PM51=1),0,ABS(BY52/$C$12*($C$14-$C$15)+$C$15) *'Drive Train'!$AA$48 + CU51*(1-'Drive Train'!$AA$48))</f>
        <v>25.57425503012249</v>
      </c>
      <c r="CV52" s="57">
        <f>IF(AND(LH51=1,PN51=1),0,ABS(BZ52/$C$12*($C$14-$C$15)+$C$15) *'Drive Train'!$AA$48 + CV51*(1-'Drive Train'!$AA$48))</f>
        <v>25.47074145942987</v>
      </c>
      <c r="CW52" s="57">
        <f>IF(AND(LI51=1,PO51=1),0,ABS(CA52/$C$12*($C$14-$C$15)+$C$15) *'Drive Train'!$AA$48 + CW51*(1-'Drive Train'!$AA$48))</f>
        <v>25.426856171781672</v>
      </c>
      <c r="CX52" s="57">
        <f>IF(AND(LJ51=1,PP51=1),0,ABS(CB52/$C$12*($C$14-$C$15)+$C$15) *'Drive Train'!$AA$48 + CX51*(1-'Drive Train'!$AA$48))</f>
        <v>25.428307375996319</v>
      </c>
      <c r="CY52" s="57">
        <f>IF(AND(LK51=1,PQ51=1),0,ABS(CC52/$C$12*($C$14-$C$15)+$C$15) *'Drive Train'!$AA$48 + CY51*(1-'Drive Train'!$AA$48))</f>
        <v>25.428158099769806</v>
      </c>
      <c r="CZ52" s="57">
        <f>IF(AND(LL51=1,PR51=1),0,ABS(CD52/$C$12*($C$14-$C$15)+$C$15) *'Drive Train'!$AA$48 + CZ51*(1-'Drive Train'!$AA$48))</f>
        <v>25.428147839917123</v>
      </c>
      <c r="DA52" s="57">
        <f>IF(AND(LM51=1,PS51=1),0,ABS(CE52/$C$12*($C$14-$C$15)+$C$15) *'Drive Train'!$AA$48 + DA51*(1-'Drive Train'!$AA$48))</f>
        <v>25.428153237731813</v>
      </c>
      <c r="DB52" s="61">
        <f t="shared" si="115"/>
        <v>1.7600000000000009</v>
      </c>
      <c r="DC52" s="57">
        <f t="shared" si="282"/>
        <v>25.426856171781672</v>
      </c>
      <c r="DD52" s="57">
        <f t="shared" si="283"/>
        <v>50</v>
      </c>
      <c r="DE52" s="57">
        <f t="shared" si="284"/>
        <v>50</v>
      </c>
      <c r="DF52" s="57">
        <f t="shared" si="285"/>
        <v>39.84806157684568</v>
      </c>
      <c r="DG52" s="57">
        <f t="shared" si="286"/>
        <v>30.245710902365946</v>
      </c>
      <c r="DH52" s="57">
        <f t="shared" si="287"/>
        <v>26.291341419159902</v>
      </c>
      <c r="DI52" s="57">
        <f t="shared" si="288"/>
        <v>25.414250038857894</v>
      </c>
      <c r="DJ52" s="57">
        <f t="shared" si="289"/>
        <v>25.296997774785286</v>
      </c>
      <c r="DK52" s="57">
        <f t="shared" si="290"/>
        <v>25.283478506442513</v>
      </c>
      <c r="DL52" s="57">
        <f t="shared" si="291"/>
        <v>25.282449350568051</v>
      </c>
      <c r="DM52" s="57">
        <f t="shared" si="292"/>
        <v>25.28239874872191</v>
      </c>
      <c r="DN52" s="57">
        <f t="shared" si="293"/>
        <v>25</v>
      </c>
      <c r="DO52" s="57">
        <f t="shared" si="294"/>
        <v>29.209746972491466</v>
      </c>
      <c r="DP52" s="57">
        <f t="shared" si="295"/>
        <v>25.940011239306656</v>
      </c>
      <c r="DQ52" s="57">
        <f t="shared" si="296"/>
        <v>25.57425503012249</v>
      </c>
      <c r="DR52" s="57">
        <f t="shared" si="297"/>
        <v>25.47074145942987</v>
      </c>
      <c r="DS52" s="57">
        <f t="shared" si="298"/>
        <v>25.426856171781672</v>
      </c>
      <c r="DT52" s="57">
        <f t="shared" si="299"/>
        <v>25.428307375996319</v>
      </c>
      <c r="DU52" s="57">
        <f t="shared" si="300"/>
        <v>25.428158099769806</v>
      </c>
      <c r="DV52" s="57">
        <f t="shared" si="301"/>
        <v>25.428147839917123</v>
      </c>
      <c r="DW52" s="57">
        <f t="shared" si="302"/>
        <v>25.428153237731813</v>
      </c>
      <c r="DX52" s="61">
        <f t="shared" si="116"/>
        <v>1.7600000000000009</v>
      </c>
      <c r="DY52" s="2">
        <f>IF(OY52=0,($C$23/0.4536*IF(ISNA(MK51),'Drive Train'!$F$16,'Drive Train'!$F$17)*4.448*$C$24/$C$26*$C$25*S$6)*SIGN(BK52),BK52)</f>
        <v>0.89350858180984372</v>
      </c>
      <c r="DZ52" s="2">
        <f>IF(OZ52=0,($C$23/0.4536*IF(ISNA(ML51),'Drive Train'!$F$16,'Drive Train'!$F$17)*4.448*$C$24/$C$26*$C$25*T$6)*SIGN(BL52),BL52)</f>
        <v>3.1911020778922987</v>
      </c>
      <c r="EA52" s="2">
        <f>IF(PA52=0,($C$23/0.4536*IF(ISNA(MM51),'Drive Train'!$F$16,'Drive Train'!$F$17)*4.448*$C$24/$C$26*$C$25*U$6)*SIGN(BM52),BM52)</f>
        <v>2.1014574659290748</v>
      </c>
      <c r="EB52" s="2">
        <f>IF(PB52=0,($C$23/0.4536*IF(ISNA(MN51),'Drive Train'!$F$16,'Drive Train'!$F$17)*4.448*$C$24/$C$26*$C$25*V$6)*SIGN(BN52),BN52)</f>
        <v>1.5665410200562195</v>
      </c>
      <c r="EC52" s="2">
        <f>IF(PC52=0,($C$23/0.4536*IF(ISNA(MO51),'Drive Train'!$F$16,'Drive Train'!$F$17)*4.448*$C$24/$C$26*$C$25*W$6)*SIGN(BO52),BO52)</f>
        <v>0.5071930299002716</v>
      </c>
      <c r="ED52" s="2">
        <f>IF(PD52=0,($C$23/0.4536*IF(ISNA(MP51),'Drive Train'!$F$16,'Drive Train'!$F$17)*4.448*$C$24/$C$26*$C$25*X$6)*SIGN(BP52),BP52)</f>
        <v>0.43425102903134943</v>
      </c>
      <c r="EE52" s="2">
        <f>IF(PE52=0,($C$23/0.4536*IF(ISNA(MQ51),'Drive Train'!$F$16,'Drive Train'!$F$17)*4.448*$C$24/$C$26*$C$25*Y$6)*SIGN(BQ52),BQ52)</f>
        <v>0.88824490827929981</v>
      </c>
      <c r="EF52" s="2">
        <f>IF(PF52=0,($C$23/0.4536*IF(ISNA(MR51),'Drive Train'!$F$16,'Drive Train'!$F$17)*4.448*$C$24/$C$26*$C$25*Z$6)*SIGN(BR52),BR52)</f>
        <v>0.77621401894677544</v>
      </c>
      <c r="EG52" s="2">
        <f>IF(PG52=0,($C$23/0.4536*IF(ISNA(MS51),'Drive Train'!$F$16,'Drive Train'!$F$17)*4.448*$C$24/$C$26*$C$25*AA$6)*SIGN(BS52),BS52)</f>
        <v>0.68927804882473664</v>
      </c>
      <c r="EH52" s="2">
        <f>IF(PH52=0,($C$23/0.4536*IF(ISNA(MT51),'Drive Train'!$F$16,'Drive Train'!$F$17)*4.448*$C$24/$C$26*$C$25*AB$6)*SIGN(BT52),BT52)</f>
        <v>0.61985436045389986</v>
      </c>
      <c r="EI52" s="2">
        <f>IF(PI52=0,($C$23/0.4536*IF(ISNA(MU51),'Drive Train'!$F$16,'Drive Train'!$F$17)*4.448*$C$24/$C$26*$C$25*AC$6)*SIGN(BU52),BU52)</f>
        <v>0.56313566080452337</v>
      </c>
      <c r="EJ52" s="2">
        <f>IF(PJ52=0,($C$23/0.4536*IF(ISNA(MV51),'Drive Train'!$F$16,'Drive Train'!$F$17)*4.448*$C$24/$C$26*$C$25*AD$6)*SIGN(BV52),BV52)</f>
        <v>0.89350858180984372</v>
      </c>
      <c r="EK52" s="2">
        <f>IF(PK52=0,($C$23/0.4536*IF(ISNA(MW51),'Drive Train'!$F$16,'Drive Train'!$F$17)*4.448*$C$24/$C$26*$C$25*AE$6)*SIGN(BW52),BW52)</f>
        <v>0.89350858180984372</v>
      </c>
      <c r="EL52" s="2">
        <f>IF(PL52=0,($C$23/0.4536*IF(ISNA(MX51),'Drive Train'!$F$16,'Drive Train'!$F$17)*4.448*$C$24/$C$26*$C$25*AF$6)*SIGN(BX52),BX52)</f>
        <v>0.89350858180984372</v>
      </c>
      <c r="EM52" s="2">
        <f>IF(PM52=0,($C$23/0.4536*IF(ISNA(MY51),'Drive Train'!$F$16,'Drive Train'!$F$17)*4.448*$C$24/$C$26*$C$25*AG$6)*SIGN(BY52),BY52)</f>
        <v>0.89350858180984372</v>
      </c>
      <c r="EN52" s="2">
        <f>IF(PN52=0,($C$23/0.4536*IF(ISNA(MZ51),'Drive Train'!$F$16,'Drive Train'!$F$17)*4.448*$C$24/$C$26*$C$25*AH$6)*SIGN(BZ52),BZ52)</f>
        <v>0.89350858180984372</v>
      </c>
      <c r="EO52" s="2">
        <f>IF(PO52=0,($C$23/0.4536*IF(ISNA(NA51),'Drive Train'!$F$16,'Drive Train'!$F$17)*4.448*$C$24/$C$26*$C$25*AI$6)*SIGN(CA52),CA52)</f>
        <v>0.89350858180984372</v>
      </c>
      <c r="EP52" s="2">
        <f>IF(PP52=0,($C$23/0.4536*IF(ISNA(NB51),'Drive Train'!$F$16,'Drive Train'!$F$17)*4.448*$C$24/$C$26*$C$25*AJ$6)*SIGN(CB52),CB52)</f>
        <v>0.89350858180984372</v>
      </c>
      <c r="EQ52" s="2">
        <f>IF(PQ52=0,($C$23/0.4536*IF(ISNA(NC51),'Drive Train'!$F$16,'Drive Train'!$F$17)*4.448*$C$24/$C$26*$C$25*AK$6)*SIGN(CC52),CC52)</f>
        <v>0.89350858180984372</v>
      </c>
      <c r="ER52" s="2">
        <f>IF(PR52=0,($C$23/0.4536*IF(ISNA(ND51),'Drive Train'!$F$16,'Drive Train'!$F$17)*4.448*$C$24/$C$26*$C$25*AL$6)*SIGN(CD52),CD52)</f>
        <v>0.89350858180984372</v>
      </c>
      <c r="ES52" s="2">
        <f>IF(PS52=0,($C$23/0.4536*IF(ISNA(NE51),'Drive Train'!$F$16,'Drive Train'!$F$17)*4.448*$C$24/$C$26*$C$25*AM$6)*SIGN(CE52),CE52)</f>
        <v>0.89350858180984372</v>
      </c>
      <c r="ET52" s="61">
        <f t="shared" si="303"/>
        <v>1.7600000000000009</v>
      </c>
      <c r="EU52" s="260">
        <f>MAX(MIN(IF(AND(OY51=1,NG52&lt;0),-1,1)*(DC52-$C$15)/($C$14-$C$15)*$C$12-$C$33*LO52/AO$6 -  OY51*$C$33,DY51),MAX(EU$8:EU51)*-1)</f>
        <v>3.4258538762929058E-3</v>
      </c>
      <c r="EV52" s="260">
        <f>MAX(MIN(IF(AND(OZ51=1,NH52&lt;0),-1,1)*(DD52-$C$15)/($C$14-$C$15)*$C$12-$C$33*LP52/AP$6 -  OZ51*$C$33,DZ51),MAX(EV$8:EV51)*-1)</f>
        <v>0.774653307776206</v>
      </c>
      <c r="EW52" s="260">
        <f>MAX(MIN(IF(AND(PA51=1,NI52&lt;0),-1,1)*(DE52-$C$15)/($C$14-$C$15)*$C$12-$C$33*LQ52/AQ$6 -  PA51*$C$33,EA51),MAX(EW$8:EW51)*-1)</f>
        <v>0.66379509740005949</v>
      </c>
      <c r="EX52" s="260">
        <f>MAX(MIN(IF(AND(PB51=1,NJ52&lt;0),-1,1)*(DF52-$C$15)/($C$14-$C$15)*$C$12-$C$33*LR52/AR$6 -  PB51*$C$33,EB51),MAX(EX$8:EX51)*-1)</f>
        <v>0.36072474301840635</v>
      </c>
      <c r="EY52" s="260">
        <f>MAX(MIN(IF(AND(PC51=1,NK52&lt;0),-1,1)*(DG52-$C$15)/($C$14-$C$15)*$C$12-$C$33*LS52/AS$6 -  PC51*$C$33,EC51),MAX(EY$8:EY51)*-1)</f>
        <v>0.11887874975264523</v>
      </c>
      <c r="EZ52" s="260">
        <f>MAX(MIN(IF(AND(PD51=1,NL52&lt;0),-1,1)*(DH52-$C$15)/($C$14-$C$15)*$C$12-$C$33*LT52/AT$6 -  PD51*$C$33,ED51),MAX(EZ$8:EZ51)*-1)</f>
        <v>2.3927730875209829E-2</v>
      </c>
      <c r="FA52" s="260">
        <f>MAX(MIN(IF(AND(PE51=1,NM52&lt;0),-1,1)*(DI52-$C$15)/($C$14-$C$15)*$C$12-$C$33*LU52/AU$6 -  PE51*$C$33,EE51),MAX(FA$8:FA51)*-1)</f>
        <v>3.1271558254448717E-3</v>
      </c>
      <c r="FB52" s="260">
        <f>MAX(MIN(IF(AND(PF51=1,NN52&lt;0),-1,1)*(DJ52-$C$15)/($C$14-$C$15)*$C$12-$C$33*LV52/AV$6 -  PF51*$C$33,EF51),MAX(FB$8:FB51)*-1)</f>
        <v>3.473067547250519E-4</v>
      </c>
      <c r="FC52" s="260">
        <f>MAX(MIN(IF(AND(PG51=1,NO52&lt;0),-1,1)*(DK52-$C$15)/($C$14-$C$15)*$C$12-$C$33*LW52/AW$6 -  PG51*$C$33,EG51),MAX(FC$8:FC51)*-1)</f>
        <v>2.5826985934174207E-5</v>
      </c>
      <c r="FD52" s="260">
        <f>MAX(MIN(IF(AND(PH51=1,NP52&lt;0),-1,1)*(DL52-$C$15)/($C$14-$C$15)*$C$12-$C$33*LX52/AX$6 -  PH51*$C$33,EH51),MAX(FD$8:FD51)*-1)</f>
        <v>1.2522954080385063E-6</v>
      </c>
      <c r="FE52" s="260">
        <f>MAX(MIN(IF(AND(PI51=1,NQ52&lt;0),-1,1)*(DM52-$C$15)/($C$14-$C$15)*$C$12-$C$33*LY52/AY$6 -  PI51*$C$33,EI51),MAX(FE$8:FE51)*-1)</f>
        <v>3.7670102370768177E-8</v>
      </c>
      <c r="FF52" s="260">
        <f>MAX(MIN(IF(AND(PJ51=1,NR52&lt;0),-1,1)*(DN52-$C$15)/($C$14-$C$15)*$C$12-$C$33*LZ52/AZ$6 -  PJ51*$C$33,EJ51),MAX(FF$8:FF51)*-1)</f>
        <v>8.9006280305909957E-2</v>
      </c>
      <c r="FG52" s="260">
        <f>MAX(MIN(IF(AND(PK51=1,NS52&lt;0),-1,1)*(DO52-$C$15)/($C$14-$C$15)*$C$12-$C$33*MA52/BA$6 -  PK51*$C$33,EK51),MAX(FG$8:FG51)*-1)</f>
        <v>9.4430294482143351E-2</v>
      </c>
      <c r="FH52" s="260">
        <f>MAX(MIN(IF(AND(PL51=1,NT52&lt;0),-1,1)*(DP52-$C$15)/($C$14-$C$15)*$C$12-$C$33*MB52/BB$6 -  PL51*$C$33,EL51),MAX(FH$8:FH51)*-1)</f>
        <v>1.5619688672918686E-2</v>
      </c>
      <c r="FI52" s="260">
        <f>MAX(MIN(IF(AND(PM51=1,NU52&lt;0),-1,1)*(DQ52-$C$15)/($C$14-$C$15)*$C$12-$C$33*MC52/BC$6 -  PM51*$C$33,EM51),MAX(FI$8:FI51)*-1)</f>
        <v>6.9245126184679373E-3</v>
      </c>
      <c r="FJ52" s="260">
        <f>MAX(MIN(IF(AND(PN51=1,NV52&lt;0),-1,1)*(DR52-$C$15)/($C$14-$C$15)*$C$12-$C$33*MD52/BD$6 -  PN51*$C$33,EN51),MAX(FJ$8:FJ51)*-1)</f>
        <v>4.4671882091770754E-3</v>
      </c>
      <c r="FK52" s="260">
        <f>MAX(MIN(IF(AND(PO51=1,NW52&lt;0),-1,1)*(DS52-$C$15)/($C$14-$C$15)*$C$12-$C$33*ME52/BE$6 -  PO51*$C$33,EO51),MAX(FK$8:FK51)*-1)</f>
        <v>3.4258538762929058E-3</v>
      </c>
      <c r="FL52" s="260">
        <f>MAX(MIN(IF(AND(PP51=1,NX52&lt;0),-1,1)*(DT52-$C$15)/($C$14-$C$15)*$C$12-$C$33*MF52/BF$6 -  PP51*$C$33,EP51),MAX(FL$8:FL51)*-1)</f>
        <v>3.4602844316593551E-3</v>
      </c>
      <c r="FM52" s="260">
        <f>MAX(MIN(IF(AND(PQ51=1,NY52&lt;0),-1,1)*(DU52-$C$15)/($C$14-$C$15)*$C$12-$C$33*MG52/BG$6 -  PQ51*$C$33,EQ51),MAX(FM$8:FM51)*-1)</f>
        <v>3.4567427636031378E-3</v>
      </c>
      <c r="FN52" s="260">
        <f>MAX(MIN(IF(AND(PR51=1,NZ52&lt;0),-1,1)*(DV52-$C$15)/($C$14-$C$15)*$C$12-$C$33*MH52/BH$6 -  PR51*$C$33,ER51),MAX(FN$8:FN51)*-1)</f>
        <v>3.4564993425586499E-3</v>
      </c>
      <c r="FO52" s="260">
        <f>MAX(MIN(IF(AND(PS51=1,OA52&lt;0),-1,1)*(DW52-$C$15)/($C$14-$C$15)*$C$12-$C$33*MI52/BI$6 -  PS51*$C$33,ES51),MAX(FO$8:FO51)*-1)</f>
        <v>3.4566274088874693E-3</v>
      </c>
      <c r="FP52" s="61">
        <f t="shared" si="117"/>
        <v>1.7600000000000009</v>
      </c>
      <c r="FQ52" s="261">
        <f>IF(AND(KS52=1,OY52=1),0,MIN((ABS(($C$14-$C$15)*EU52/$C$12/$C$25)+$C$15)/$C$25,DC52))</f>
        <v>3.7776003613509412</v>
      </c>
      <c r="FR52" s="261">
        <f>IF(AND(KT52=1,OZ52=1),0,MIN((ABS(($C$14-$C$15)*EV52/$C$12/$C$25)+$C$15)/$C$25,DD52))</f>
        <v>50</v>
      </c>
      <c r="FS52" s="261">
        <f>IF(AND(KU52=1,PA52=1),0,MIN((ABS(($C$14-$C$15)*EW52/$C$12/$C$25)+$C$15)/$C$25,DE52))</f>
        <v>50</v>
      </c>
      <c r="FT52" s="261">
        <f>IF(AND(KV52=1,PB52=1),0,MIN((ABS(($C$14-$C$15)*EX52/$C$12/$C$25)+$C$15)/$C$25,DF52))</f>
        <v>34.80882596791642</v>
      </c>
      <c r="FU52" s="261">
        <f>IF(AND(KW52=1,PC52=1),0,MIN((ABS(($C$14-$C$15)*EY52/$C$12/$C$25)+$C$15)/$C$25,DG52))</f>
        <v>13.80462526331034</v>
      </c>
      <c r="FV52" s="261">
        <f>IF(AND(KX52=1,PD52=1),0,MIN((ABS(($C$14-$C$15)*EZ52/$C$12/$C$25)+$C$15)/$C$25,DH52))</f>
        <v>5.558177882985504</v>
      </c>
      <c r="FW52" s="261">
        <f>IF(AND(KY52=1,PE52=1),0,MIN((ABS(($C$14-$C$15)*FA52/$C$12/$C$25)+$C$15)/$C$25,DI52))</f>
        <v>3.7516585885501308</v>
      </c>
      <c r="FX52" s="261">
        <f>IF(AND(KZ52=1,PF52=1),0,MIN((ABS(($C$14-$C$15)*FB52/$C$12/$C$25)+$C$15)/$C$25,DJ52))</f>
        <v>3.5102301198727539</v>
      </c>
      <c r="FY52" s="261">
        <f>IF(AND(LA52=1,PG52=1),0,MIN((ABS(($C$14-$C$15)*FC52/$C$12/$C$25)+$C$15)/$C$25,DK52))</f>
        <v>3.4823097665314697</v>
      </c>
      <c r="FZ52" s="261">
        <f>IF(AND(LB52=1,PH52=1),0,MIN((ABS(($C$14-$C$15)*FD52/$C$12/$C$25)+$C$15)/$C$25,DL52))</f>
        <v>3.4801754672400307</v>
      </c>
      <c r="GA52" s="261">
        <f>IF(AND(LC52=1,PI52=1),0,MIN((ABS(($C$14-$C$15)*FE52/$C$12/$C$25)+$C$15)/$C$25,DM52))</f>
        <v>3.4800699776540478</v>
      </c>
      <c r="GB52" s="261">
        <f>IF(AND(LD52=1,PJ52=1),0,MIN((ABS(($C$14-$C$15)*FF52/$C$12/$C$25)+$C$15)/$C$25,DN52))</f>
        <v>11.210216584759491</v>
      </c>
      <c r="GC52" s="261">
        <f>IF(AND(LE52=1,PK52=1),0,MIN((ABS(($C$14-$C$15)*FG52/$C$12/$C$25)+$C$15)/$C$25,DO52))</f>
        <v>11.681289439198068</v>
      </c>
      <c r="GD52" s="261">
        <f>IF(AND(LF52=1,PL52=1),0,MIN((ABS(($C$14-$C$15)*FH52/$C$12/$C$25)+$C$15)/$C$25,DP52))</f>
        <v>4.836628670931777</v>
      </c>
      <c r="GE52" s="261">
        <f>IF(AND(LG52=1,PM52=1),0,MIN((ABS(($C$14-$C$15)*FI52/$C$12/$C$25)+$C$15)/$C$25,DQ52))</f>
        <v>4.0814570820071134</v>
      </c>
      <c r="GF52" s="261">
        <f>IF(AND(LH52=1,PN52=1),0,MIN((ABS(($C$14-$C$15)*FJ52/$C$12/$C$25)+$C$15)/$C$25,DR52))</f>
        <v>3.868039715061717</v>
      </c>
      <c r="GG52" s="261">
        <f>IF(AND(LI52=1,PO52=1),0,MIN((ABS(($C$14-$C$15)*FK52/$C$12/$C$25)+$C$15)/$C$25,DS52))</f>
        <v>3.7776003613509412</v>
      </c>
      <c r="GH52" s="261">
        <f>IF(AND(LJ52=1,PP52=1),0,MIN((ABS(($C$14-$C$15)*FL52/$C$12/$C$25)+$C$15)/$C$25,DT52))</f>
        <v>3.7805906374581548</v>
      </c>
      <c r="GI52" s="261">
        <f>IF(AND(LK52=1,PQ52=1),0,MIN((ABS(($C$14-$C$15)*FM52/$C$12/$C$25)+$C$15)/$C$25,DU52))</f>
        <v>3.780283045400592</v>
      </c>
      <c r="GJ52" s="261">
        <f>IF(AND(LL52=1,PR52=1),0,MIN((ABS(($C$14-$C$15)*FN52/$C$12/$C$25)+$C$15)/$C$25,DV52))</f>
        <v>3.780261904407495</v>
      </c>
      <c r="GK52" s="261">
        <f>IF(AND(LM52=1,PS52=1),0,MIN((ABS(($C$14-$C$15)*FO52/$C$12/$C$25)+$C$15)/$C$25,DW52))</f>
        <v>3.7802730269025906</v>
      </c>
      <c r="GL52" s="61">
        <f t="shared" si="118"/>
        <v>1.7600000000000009</v>
      </c>
      <c r="GM52" s="57">
        <f>IF(AND(KS51=1,OY51=1),0,EU52*$C$26/S$6/$C$24/$C$23*3.39*$C$25)</f>
        <v>7.9559830390990224E-2</v>
      </c>
      <c r="GN52" s="57">
        <f>IF(AND(KT51=1,OZ51=1),0,EV52*$C$26/T$6/$C$24/$C$23*3.39*$C$25)</f>
        <v>5.0372142657327492</v>
      </c>
      <c r="GO52" s="57">
        <f>IF(AND(KU51=1,PA51=1),0,EW52*$C$26/U$6/$C$24/$C$23*3.39*$C$25)</f>
        <v>6.5544639333478152</v>
      </c>
      <c r="GP52" s="57">
        <f>IF(AND(KV51=1,PB51=1),0,EX52*$C$26/V$6/$C$24/$C$23*3.39*$C$25)</f>
        <v>4.7781293559050706</v>
      </c>
      <c r="GQ52" s="57">
        <f>IF(AND(KW51=1,PC51=1),0,EY52*$C$26/W$6/$C$24/$C$23*3.39*$C$25)</f>
        <v>1.9754798332383467</v>
      </c>
      <c r="GR52" s="57">
        <f>IF(AND(KX51=1,PD51=1),0,EZ52*$C$26/X$6/$C$24/$C$23*3.39*$C$25)</f>
        <v>0.47829835648717894</v>
      </c>
      <c r="GS52" s="57">
        <f>IF(AND(KY51=1,PE51=1),0,FA52*$C$26/Y$6/$C$24/$C$23*3.39*$C$25)</f>
        <v>7.3053417543746002E-2</v>
      </c>
      <c r="GT52" s="57">
        <f>IF(AND(KZ51=1,PF51=1),0,FB52*$C$26/Z$6/$C$24/$C$23*3.39*$C$25)</f>
        <v>9.2844352020613318E-3</v>
      </c>
      <c r="GU52" s="57">
        <f>IF(AND(LA51=1,PG51=1),0,FC52*$C$26/AA$6/$C$24/$C$23*3.39*$C$25)</f>
        <v>7.7750469433753423E-4</v>
      </c>
      <c r="GV52" s="57">
        <f>IF(AND(LB51=1,PH51=1),0,FD52*$C$26/AB$6/$C$24/$C$23*3.39*$C$25)</f>
        <v>4.1921891456978888E-5</v>
      </c>
      <c r="GW52" s="57">
        <f>IF(AND(LC51=1,PI51=1),0,FE52*$C$26/AC$6/$C$24/$C$23*3.39*$C$25)</f>
        <v>1.3880576758361983E-6</v>
      </c>
      <c r="GX52" s="57">
        <f>IF(AND(LD51=1,PJ51=1),0,FF52*$C$26/AD$6/$C$24/$C$23*3.39*$C$25)</f>
        <v>2.0670246953246547</v>
      </c>
      <c r="GY52" s="57">
        <f>IF(AND(LE51=1,PK51=1),0,FG52*$C$26/AE$6/$C$24/$C$23*3.39*$C$25)</f>
        <v>2.1929885173328527</v>
      </c>
      <c r="GZ52" s="57">
        <f>IF(AND(LF51=1,PL51=1),0,FH52*$C$26/AF$6/$C$24/$C$23*3.39*$C$25)</f>
        <v>0.36274161900979834</v>
      </c>
      <c r="HA52" s="57">
        <f>IF(AND(LG51=1,PM51=1),0,FI52*$C$26/AG$6/$C$24/$C$23*3.39*$C$25)</f>
        <v>0.16081043423303279</v>
      </c>
      <c r="HB52" s="57">
        <f>IF(AND(LH51=1,PN51=1),0,FJ52*$C$26/AH$6/$C$24/$C$23*3.39*$C$25)</f>
        <v>0.10374311020858396</v>
      </c>
      <c r="HC52" s="57">
        <f>IF(AND(LI51=1,PO51=1),0,FK52*$C$26/AI$6/$C$24/$C$23*3.39*$C$25)</f>
        <v>7.9559830390990224E-2</v>
      </c>
      <c r="HD52" s="57">
        <f>IF(AND(LJ51=1,PP51=1),0,FL52*$C$26/AJ$6/$C$24/$C$23*3.39*$C$25)</f>
        <v>8.0359423498033808E-2</v>
      </c>
      <c r="HE52" s="57">
        <f>IF(AND(LK51=1,PQ51=1),0,FM52*$C$26/AK$6/$C$24/$C$23*3.39*$C$25)</f>
        <v>8.0277174073502378E-2</v>
      </c>
      <c r="HF52" s="57">
        <f>IF(AND(LL51=1,PR51=1),0,FN52*$C$26/AL$6/$C$24/$C$23*3.39*$C$25)</f>
        <v>8.0271521019486536E-2</v>
      </c>
      <c r="HG52" s="57">
        <f>IF(AND(LM51=1,PS51=1),0,FO52*$C$26/AM$6/$C$24/$C$23*3.39*$C$25)</f>
        <v>8.0274495149664754E-2</v>
      </c>
      <c r="HH52" s="61">
        <f t="shared" si="119"/>
        <v>1.7600000000000009</v>
      </c>
      <c r="HI52" s="57">
        <f t="shared" si="120"/>
        <v>7.9559830390990224E-2</v>
      </c>
      <c r="HJ52" s="57">
        <f t="shared" si="121"/>
        <v>5.0372142657327492</v>
      </c>
      <c r="HK52" s="57">
        <f t="shared" si="122"/>
        <v>6.5544639333478152</v>
      </c>
      <c r="HL52" s="57">
        <f t="shared" si="123"/>
        <v>4.7781293559050706</v>
      </c>
      <c r="HM52" s="57">
        <f t="shared" si="124"/>
        <v>1.9754798332383467</v>
      </c>
      <c r="HN52" s="57">
        <f t="shared" si="125"/>
        <v>0.47829835648717894</v>
      </c>
      <c r="HO52" s="57">
        <f t="shared" si="126"/>
        <v>7.3053417543746002E-2</v>
      </c>
      <c r="HP52" s="57">
        <f t="shared" si="127"/>
        <v>9.2844352020613318E-3</v>
      </c>
      <c r="HQ52" s="57">
        <f t="shared" si="128"/>
        <v>7.7750469433753423E-4</v>
      </c>
      <c r="HR52" s="57">
        <f t="shared" si="129"/>
        <v>4.1921891456978888E-5</v>
      </c>
      <c r="HS52" s="57">
        <f t="shared" si="130"/>
        <v>1.3880576758361983E-6</v>
      </c>
      <c r="HT52" s="57">
        <f t="shared" si="131"/>
        <v>2.0670246953246547</v>
      </c>
      <c r="HU52" s="57">
        <f t="shared" si="132"/>
        <v>2.1929885173328527</v>
      </c>
      <c r="HV52" s="57">
        <f t="shared" si="133"/>
        <v>0.36274161900979834</v>
      </c>
      <c r="HW52" s="57">
        <f t="shared" si="134"/>
        <v>0.16081043423303279</v>
      </c>
      <c r="HX52" s="57">
        <f t="shared" si="135"/>
        <v>0.10374311020858396</v>
      </c>
      <c r="HY52" s="57">
        <f t="shared" si="136"/>
        <v>7.9559830390990224E-2</v>
      </c>
      <c r="HZ52" s="57">
        <f t="shared" si="137"/>
        <v>8.0359423498033808E-2</v>
      </c>
      <c r="IA52" s="57">
        <f t="shared" si="138"/>
        <v>8.0277174073502378E-2</v>
      </c>
      <c r="IB52" s="57">
        <f t="shared" si="139"/>
        <v>8.0271521019486536E-2</v>
      </c>
      <c r="IC52" s="57">
        <f t="shared" si="140"/>
        <v>8.0274495149664754E-2</v>
      </c>
      <c r="ID52" s="61">
        <f t="shared" si="141"/>
        <v>1.7600000000000009</v>
      </c>
      <c r="IE52" s="57">
        <f t="shared" si="142"/>
        <v>11.959358197748616</v>
      </c>
      <c r="IF52" s="57">
        <f t="shared" si="143"/>
        <v>8.82</v>
      </c>
      <c r="IG52" s="57">
        <f t="shared" si="144"/>
        <v>8.82</v>
      </c>
      <c r="IH52" s="57">
        <f t="shared" si="145"/>
        <v>9.7696397572500278</v>
      </c>
      <c r="II52" s="57">
        <f t="shared" si="146"/>
        <v>11.225522208028817</v>
      </c>
      <c r="IJ52" s="57">
        <f t="shared" si="147"/>
        <v>11.82366833974846</v>
      </c>
      <c r="IK52" s="57">
        <f t="shared" si="148"/>
        <v>11.961402503343066</v>
      </c>
      <c r="IL52" s="57">
        <f t="shared" si="149"/>
        <v>11.980772073301759</v>
      </c>
      <c r="IM52" s="57">
        <f t="shared" si="150"/>
        <v>11.983149982984118</v>
      </c>
      <c r="IN52" s="57">
        <f t="shared" si="151"/>
        <v>11.983344695614813</v>
      </c>
      <c r="IO52" s="57">
        <f t="shared" si="152"/>
        <v>11.983355109996939</v>
      </c>
      <c r="IP52" s="57">
        <f t="shared" si="153"/>
        <v>11.438684164958932</v>
      </c>
      <c r="IQ52" s="57">
        <f t="shared" si="154"/>
        <v>11.316288870688833</v>
      </c>
      <c r="IR52" s="57">
        <f t="shared" si="155"/>
        <v>11.874182899817345</v>
      </c>
      <c r="IS52" s="57">
        <f t="shared" si="156"/>
        <v>11.93488160047615</v>
      </c>
      <c r="IT52" s="57">
        <f t="shared" si="157"/>
        <v>11.952069801201368</v>
      </c>
      <c r="IU52" s="57">
        <f t="shared" si="158"/>
        <v>11.959358197748616</v>
      </c>
      <c r="IV52" s="57">
        <f t="shared" si="159"/>
        <v>11.959117171237729</v>
      </c>
      <c r="IW52" s="57">
        <f t="shared" si="160"/>
        <v>11.959141964074202</v>
      </c>
      <c r="IX52" s="57">
        <f t="shared" si="161"/>
        <v>11.959143668102415</v>
      </c>
      <c r="IY52" s="57">
        <f t="shared" si="162"/>
        <v>11.959142771595538</v>
      </c>
      <c r="IZ52" s="61">
        <f t="shared" si="163"/>
        <v>1.7600000000000009</v>
      </c>
      <c r="JA52" s="261" t="e">
        <f t="shared" si="238"/>
        <v>#N/A</v>
      </c>
      <c r="JB52" s="261">
        <f t="shared" si="239"/>
        <v>6</v>
      </c>
      <c r="JC52" s="261">
        <f t="shared" si="240"/>
        <v>6</v>
      </c>
      <c r="JD52" s="261" t="e">
        <f t="shared" si="241"/>
        <v>#N/A</v>
      </c>
      <c r="JE52" s="261" t="e">
        <f t="shared" si="242"/>
        <v>#N/A</v>
      </c>
      <c r="JF52" s="261" t="e">
        <f t="shared" si="243"/>
        <v>#N/A</v>
      </c>
      <c r="JG52" s="261" t="e">
        <f t="shared" si="244"/>
        <v>#N/A</v>
      </c>
      <c r="JH52" s="261" t="e">
        <f t="shared" si="245"/>
        <v>#N/A</v>
      </c>
      <c r="JI52" s="261" t="e">
        <f t="shared" si="246"/>
        <v>#N/A</v>
      </c>
      <c r="JJ52" s="261" t="e">
        <f t="shared" si="247"/>
        <v>#N/A</v>
      </c>
      <c r="JK52" s="261" t="e">
        <f t="shared" si="248"/>
        <v>#N/A</v>
      </c>
      <c r="JL52" s="261" t="e">
        <f t="shared" si="249"/>
        <v>#N/A</v>
      </c>
      <c r="JM52" s="261" t="e">
        <f t="shared" si="250"/>
        <v>#N/A</v>
      </c>
      <c r="JN52" s="261" t="e">
        <f t="shared" si="251"/>
        <v>#N/A</v>
      </c>
      <c r="JO52" s="261" t="e">
        <f t="shared" si="252"/>
        <v>#N/A</v>
      </c>
      <c r="JP52" s="261" t="e">
        <f t="shared" si="253"/>
        <v>#N/A</v>
      </c>
      <c r="JQ52" s="261" t="e">
        <f t="shared" si="254"/>
        <v>#N/A</v>
      </c>
      <c r="JR52" s="261" t="e">
        <f t="shared" si="255"/>
        <v>#N/A</v>
      </c>
      <c r="JS52" s="261" t="e">
        <f t="shared" si="256"/>
        <v>#N/A</v>
      </c>
      <c r="JT52" s="261" t="e">
        <f t="shared" si="257"/>
        <v>#N/A</v>
      </c>
      <c r="JU52" s="261" t="e">
        <f t="shared" si="258"/>
        <v>#N/A</v>
      </c>
      <c r="JV52" s="61">
        <f t="shared" si="165"/>
        <v>1.7600000000000009</v>
      </c>
      <c r="JW52" s="46">
        <f>IF(HI52&lt;=$C$42,1,0)</f>
        <v>1</v>
      </c>
      <c r="JX52" s="46">
        <f>IF(HJ52&lt;=$C$42,1,0)</f>
        <v>0</v>
      </c>
      <c r="JY52" s="46">
        <f>IF(HK52&lt;=$C$42,1,0)</f>
        <v>0</v>
      </c>
      <c r="JZ52" s="46">
        <f>IF(HL52&lt;=$C$42,1,0)</f>
        <v>0</v>
      </c>
      <c r="KA52" s="46">
        <f>IF(HM52&lt;=$C$42,1,0)</f>
        <v>0</v>
      </c>
      <c r="KB52" s="46">
        <f>IF(HN52&lt;=$C$42,1,0)</f>
        <v>0</v>
      </c>
      <c r="KC52" s="46">
        <f>IF(HO52&lt;=$C$42,1,0)</f>
        <v>1</v>
      </c>
      <c r="KD52" s="46">
        <f>IF(HP52&lt;=$C$42,1,0)</f>
        <v>1</v>
      </c>
      <c r="KE52" s="46">
        <f>IF(HQ52&lt;=$C$42,1,0)</f>
        <v>1</v>
      </c>
      <c r="KF52" s="46">
        <f>IF(HR52&lt;=$C$42,1,0)</f>
        <v>1</v>
      </c>
      <c r="KG52" s="46">
        <f>IF(HS52&lt;=$C$42,1,0)</f>
        <v>1</v>
      </c>
      <c r="KH52" s="46">
        <f>IF(HT52&lt;=$C$42,1,0)</f>
        <v>0</v>
      </c>
      <c r="KI52" s="46">
        <f>IF(HU52&lt;=$C$42,1,0)</f>
        <v>0</v>
      </c>
      <c r="KJ52" s="46">
        <f>IF(HV52&lt;=$C$42,1,0)</f>
        <v>0</v>
      </c>
      <c r="KK52" s="46">
        <f>IF(HW52&lt;=$C$42,1,0)</f>
        <v>0</v>
      </c>
      <c r="KL52" s="46">
        <f>IF(HX52&lt;=$C$42,1,0)</f>
        <v>1</v>
      </c>
      <c r="KM52" s="46">
        <f>IF(HY52&lt;=$C$42,1,0)</f>
        <v>1</v>
      </c>
      <c r="KN52" s="46">
        <f>IF(HZ52&lt;=$C$42,1,0)</f>
        <v>1</v>
      </c>
      <c r="KO52" s="46">
        <f>IF(IA52&lt;=$C$42,1,0)</f>
        <v>1</v>
      </c>
      <c r="KP52" s="46">
        <f>IF(IB52&lt;=$C$42,1,0)</f>
        <v>1</v>
      </c>
      <c r="KQ52" s="46">
        <f>IF(IC52&lt;=$C$42,1,0)</f>
        <v>1</v>
      </c>
      <c r="KR52" s="61">
        <f t="shared" si="166"/>
        <v>1.7600000000000009</v>
      </c>
      <c r="KS52" s="1">
        <f>IF(OR(KS51=1,AND(OY52=1,LO52&lt;=$C$43)),1,0)</f>
        <v>0</v>
      </c>
      <c r="KT52" s="1">
        <f>IF(OR(KT51=1,AND(OZ52=1,LP52&lt;=$C$43)),1,0)</f>
        <v>0</v>
      </c>
      <c r="KU52" s="1">
        <f>IF(OR(KU51=1,AND(PA52=1,LQ52&lt;=$C$43)),1,0)</f>
        <v>0</v>
      </c>
      <c r="KV52" s="1">
        <f>IF(OR(KV51=1,AND(PB52=1,LR52&lt;=$C$43)),1,0)</f>
        <v>0</v>
      </c>
      <c r="KW52" s="1">
        <f>IF(OR(KW51=1,AND(PC52=1,LS52&lt;=$C$43)),1,0)</f>
        <v>0</v>
      </c>
      <c r="KX52" s="1">
        <f>IF(OR(KX51=1,AND(PD52=1,LT52&lt;=$C$43)),1,0)</f>
        <v>0</v>
      </c>
      <c r="KY52" s="1">
        <f>IF(OR(KY51=1,AND(PE52=1,LU52&lt;=$C$43)),1,0)</f>
        <v>0</v>
      </c>
      <c r="KZ52" s="1">
        <f>IF(OR(KZ51=1,AND(PF52=1,LV52&lt;=$C$43)),1,0)</f>
        <v>0</v>
      </c>
      <c r="LA52" s="1">
        <f>IF(OR(LA51=1,AND(PG52=1,LW52&lt;=$C$43)),1,0)</f>
        <v>0</v>
      </c>
      <c r="LB52" s="1">
        <f>IF(OR(LB51=1,AND(PH52=1,LX52&lt;=$C$43)),1,0)</f>
        <v>0</v>
      </c>
      <c r="LC52" s="1">
        <f>IF(OR(LC51=1,AND(PI52=1,LY52&lt;=$C$43)),1,0)</f>
        <v>0</v>
      </c>
      <c r="LD52" s="1">
        <f>IF(OR(LD51=1,AND(PJ52=1,LZ52&lt;=$C$43)),1,0)</f>
        <v>0</v>
      </c>
      <c r="LE52" s="1">
        <f>IF(OR(LE51=1,AND(PK52=1,MA52&lt;=$C$43)),1,0)</f>
        <v>0</v>
      </c>
      <c r="LF52" s="1">
        <f>IF(OR(LF51=1,AND(PL52=1,MB52&lt;=$C$43)),1,0)</f>
        <v>0</v>
      </c>
      <c r="LG52" s="1">
        <f>IF(OR(LG51=1,AND(PM52=1,MC52&lt;=$C$43)),1,0)</f>
        <v>0</v>
      </c>
      <c r="LH52" s="1">
        <f>IF(OR(LH51=1,AND(PN52=1,MD52&lt;=$C$43)),1,0)</f>
        <v>0</v>
      </c>
      <c r="LI52" s="1">
        <f>IF(OR(LI51=1,AND(PO52=1,ME52&lt;=$C$43)),1,0)</f>
        <v>0</v>
      </c>
      <c r="LJ52" s="1">
        <f>IF(OR(LJ51=1,AND(PP52=1,MF52&lt;=$C$43)),1,0)</f>
        <v>0</v>
      </c>
      <c r="LK52" s="1">
        <f>IF(OR(LK51=1,AND(PQ52=1,MG52&lt;=$C$43)),1,0)</f>
        <v>0</v>
      </c>
      <c r="LL52" s="1">
        <f>IF(OR(LL51=1,AND(PR52=1,MH52&lt;=$C$43)),1,0)</f>
        <v>0</v>
      </c>
      <c r="LM52" s="1">
        <f>IF(OR(LM51=1,AND(PS52=1,MI52&lt;=$C$43)),1,0)</f>
        <v>0</v>
      </c>
      <c r="LN52" s="61">
        <f t="shared" si="167"/>
        <v>1.7600000000000009</v>
      </c>
      <c r="LO52" s="57">
        <f t="shared" si="168"/>
        <v>11.0358324125789</v>
      </c>
      <c r="LP52" s="57">
        <f t="shared" si="169"/>
        <v>9.2079992417531322</v>
      </c>
      <c r="LQ52" s="57">
        <f t="shared" si="170"/>
        <v>12.999235142859972</v>
      </c>
      <c r="LR52" s="57">
        <f t="shared" si="171"/>
        <v>15.091250278244873</v>
      </c>
      <c r="LS52" s="57">
        <f t="shared" si="172"/>
        <v>14.435229903884954</v>
      </c>
      <c r="LT52" s="57">
        <f t="shared" si="173"/>
        <v>12.68053328819294</v>
      </c>
      <c r="LU52" s="57">
        <f t="shared" si="174"/>
        <v>10.972569807958839</v>
      </c>
      <c r="LV52" s="57">
        <f t="shared" si="175"/>
        <v>9.6029003785916327</v>
      </c>
      <c r="LW52" s="57">
        <f t="shared" si="176"/>
        <v>8.5288551248103097</v>
      </c>
      <c r="LX52" s="57">
        <f t="shared" si="177"/>
        <v>7.6699369171169254</v>
      </c>
      <c r="LY52" s="57">
        <f t="shared" si="178"/>
        <v>6.968117338765687</v>
      </c>
      <c r="LZ52" s="57">
        <f t="shared" si="179"/>
        <v>8.5499393239759005</v>
      </c>
      <c r="MA52" s="57">
        <f t="shared" si="180"/>
        <v>10.471230828431059</v>
      </c>
      <c r="MB52" s="57">
        <f t="shared" si="181"/>
        <v>10.963261544013493</v>
      </c>
      <c r="MC52" s="57">
        <f t="shared" si="182"/>
        <v>11.015090949824643</v>
      </c>
      <c r="MD52" s="57">
        <f t="shared" si="183"/>
        <v>11.029665715080776</v>
      </c>
      <c r="ME52" s="57">
        <f t="shared" si="184"/>
        <v>11.0358324125789</v>
      </c>
      <c r="MF52" s="57">
        <f t="shared" si="185"/>
        <v>11.035628609006562</v>
      </c>
      <c r="MG52" s="57">
        <f t="shared" si="186"/>
        <v>11.035649573365674</v>
      </c>
      <c r="MH52" s="57">
        <f t="shared" si="187"/>
        <v>11.035651014256665</v>
      </c>
      <c r="MI52" s="57">
        <f t="shared" si="188"/>
        <v>11.035650256189056</v>
      </c>
      <c r="MJ52" s="61">
        <f t="shared" si="189"/>
        <v>1.7600000000000009</v>
      </c>
      <c r="MK52" s="57" t="e">
        <f t="shared" si="259"/>
        <v>#N/A</v>
      </c>
      <c r="ML52" s="57" t="e">
        <f t="shared" si="260"/>
        <v>#N/A</v>
      </c>
      <c r="MM52" s="57" t="e">
        <f t="shared" si="261"/>
        <v>#N/A</v>
      </c>
      <c r="MN52" s="57" t="e">
        <f t="shared" si="262"/>
        <v>#N/A</v>
      </c>
      <c r="MO52" s="57" t="e">
        <f t="shared" si="263"/>
        <v>#N/A</v>
      </c>
      <c r="MP52" s="57" t="e">
        <f t="shared" si="264"/>
        <v>#N/A</v>
      </c>
      <c r="MQ52" s="57" t="e">
        <f t="shared" si="265"/>
        <v>#N/A</v>
      </c>
      <c r="MR52" s="57" t="e">
        <f t="shared" si="266"/>
        <v>#N/A</v>
      </c>
      <c r="MS52" s="57" t="e">
        <f t="shared" si="267"/>
        <v>#N/A</v>
      </c>
      <c r="MT52" s="57" t="e">
        <f t="shared" si="268"/>
        <v>#N/A</v>
      </c>
      <c r="MU52" s="57" t="e">
        <f t="shared" si="269"/>
        <v>#N/A</v>
      </c>
      <c r="MV52" s="57" t="e">
        <f t="shared" si="270"/>
        <v>#N/A</v>
      </c>
      <c r="MW52" s="57" t="e">
        <f t="shared" si="271"/>
        <v>#N/A</v>
      </c>
      <c r="MX52" s="57" t="e">
        <f t="shared" si="272"/>
        <v>#N/A</v>
      </c>
      <c r="MY52" s="57" t="e">
        <f t="shared" si="273"/>
        <v>#N/A</v>
      </c>
      <c r="MZ52" s="57" t="e">
        <f t="shared" si="274"/>
        <v>#N/A</v>
      </c>
      <c r="NA52" s="57" t="e">
        <f t="shared" si="275"/>
        <v>#N/A</v>
      </c>
      <c r="NB52" s="57" t="e">
        <f t="shared" si="276"/>
        <v>#N/A</v>
      </c>
      <c r="NC52" s="57" t="e">
        <f t="shared" si="277"/>
        <v>#N/A</v>
      </c>
      <c r="ND52" s="57" t="e">
        <f t="shared" si="278"/>
        <v>#N/A</v>
      </c>
      <c r="NE52" s="57" t="e">
        <f t="shared" si="279"/>
        <v>#N/A</v>
      </c>
      <c r="NF52" s="61">
        <f t="shared" si="211"/>
        <v>1.7600000000000009</v>
      </c>
      <c r="NG52" s="261">
        <f>IF(OY51=0,MIN('Drive Train'!$F$35-FQ51*$C$26*'Drive Train'!$F$38,NG51+$C$41)-$C$7,IF(LO51-1&lt;=0,0,IF($C$39=Motors!$C$29,MAX(MAX(NG$8:NG51)*-1,NG51-$C$41),MAX(0,MAX(NG$8:NG51)*-1,NG51-$C$41))))</f>
        <v>11.959358197748616</v>
      </c>
      <c r="NH52" s="261">
        <f>IF(OZ51=0,MIN('Drive Train'!$F$35-FR51*$C$26*'Drive Train'!$F$38,NH51+$C$41)-$C$7,IF(LP51-1&lt;=0,0,IF($C$39=Motors!$C$29,MAX(MAX(NH$8:NH51)*-1,NH51-$C$41),MAX(0,MAX(NH$8:NH51)*-1,NH51-$C$41))))</f>
        <v>8.82</v>
      </c>
      <c r="NI52" s="261">
        <f>IF(PA51=0,MIN('Drive Train'!$F$35-FS51*$C$26*'Drive Train'!$F$38,NI51+$C$41)-$C$7,IF(LQ51-1&lt;=0,0,IF($C$39=Motors!$C$29,MAX(MAX(NI$8:NI51)*-1,NI51-$C$41),MAX(0,MAX(NI$8:NI51)*-1,NI51-$C$41))))</f>
        <v>8.82</v>
      </c>
      <c r="NJ52" s="261">
        <f>IF(PB51=0,MIN('Drive Train'!$F$35-FT51*$C$26*'Drive Train'!$F$38,NJ51+$C$41)-$C$7,IF(LR51-1&lt;=0,0,IF($C$39=Motors!$C$29,MAX(MAX(NJ$8:NJ51)*-1,NJ51-$C$41),MAX(0,MAX(NJ$8:NJ51)*-1,NJ51-$C$41))))</f>
        <v>9.7696397572500278</v>
      </c>
      <c r="NK52" s="261">
        <f>IF(PC51=0,MIN('Drive Train'!$F$35-FU51*$C$26*'Drive Train'!$F$38,NK51+$C$41)-$C$7,IF(LS51-1&lt;=0,0,IF($C$39=Motors!$C$29,MAX(MAX(NK$8:NK51)*-1,NK51-$C$41),MAX(0,MAX(NK$8:NK51)*-1,NK51-$C$41))))</f>
        <v>11.225522208028817</v>
      </c>
      <c r="NL52" s="261">
        <f>IF(PD51=0,MIN('Drive Train'!$F$35-FV51*$C$26*'Drive Train'!$F$38,NL51+$C$41)-$C$7,IF(LT51-1&lt;=0,0,IF($C$39=Motors!$C$29,MAX(MAX(NL$8:NL51)*-1,NL51-$C$41),MAX(0,MAX(NL$8:NL51)*-1,NL51-$C$41))))</f>
        <v>11.82366833974846</v>
      </c>
      <c r="NM52" s="261">
        <f>IF(PE51=0,MIN('Drive Train'!$F$35-FW51*$C$26*'Drive Train'!$F$38,NM51+$C$41)-$C$7,IF(LU51-1&lt;=0,0,IF($C$39=Motors!$C$29,MAX(MAX(NM$8:NM51)*-1,NM51-$C$41),MAX(0,MAX(NM$8:NM51)*-1,NM51-$C$41))))</f>
        <v>11.961402503343066</v>
      </c>
      <c r="NN52" s="261">
        <f>IF(PF51=0,MIN('Drive Train'!$F$35-FX51*$C$26*'Drive Train'!$F$38,NN51+$C$41)-$C$7,IF(LV51-1&lt;=0,0,IF($C$39=Motors!$C$29,MAX(MAX(NN$8:NN51)*-1,NN51-$C$41),MAX(0,MAX(NN$8:NN51)*-1,NN51-$C$41))))</f>
        <v>11.980772073301759</v>
      </c>
      <c r="NO52" s="261">
        <f>IF(PG51=0,MIN('Drive Train'!$F$35-FY51*$C$26*'Drive Train'!$F$38,NO51+$C$41)-$C$7,IF(LW51-1&lt;=0,0,IF($C$39=Motors!$C$29,MAX(MAX(NO$8:NO51)*-1,NO51-$C$41),MAX(0,MAX(NO$8:NO51)*-1,NO51-$C$41))))</f>
        <v>11.983149982984118</v>
      </c>
      <c r="NP52" s="261">
        <f>IF(PH51=0,MIN('Drive Train'!$F$35-FZ51*$C$26*'Drive Train'!$F$38,NP51+$C$41)-$C$7,IF(LX51-1&lt;=0,0,IF($C$39=Motors!$C$29,MAX(MAX(NP$8:NP51)*-1,NP51-$C$41),MAX(0,MAX(NP$8:NP51)*-1,NP51-$C$41))))</f>
        <v>11.983344695614813</v>
      </c>
      <c r="NQ52" s="261">
        <f>IF(PI51=0,MIN('Drive Train'!$F$35-GA51*$C$26*'Drive Train'!$F$38,NQ51+$C$41)-$C$7,IF(LY51-1&lt;=0,0,IF($C$39=Motors!$C$29,MAX(MAX(NQ$8:NQ51)*-1,NQ51-$C$41),MAX(0,MAX(NQ$8:NQ51)*-1,NQ51-$C$41))))</f>
        <v>11.983355109996939</v>
      </c>
      <c r="NR52" s="261">
        <f>IF(PJ51=0,MIN('Drive Train'!$F$35-GB51*$C$26*'Drive Train'!$F$38,NR51+$C$41)-$C$7,IF(LZ51-1&lt;=0,0,IF($C$39=Motors!$C$29,MAX(MAX(NR$8:NR51)*-1,NR51-$C$41),MAX(0,MAX(NR$8:NR51)*-1,NR51-$C$41))))</f>
        <v>11.438684164958932</v>
      </c>
      <c r="NS52" s="261">
        <f>IF(PK51=0,MIN('Drive Train'!$F$35-GC51*$C$26*'Drive Train'!$F$38,NS51+$C$41)-$C$7,IF(MA51-1&lt;=0,0,IF($C$39=Motors!$C$29,MAX(MAX(NS$8:NS51)*-1,NS51-$C$41),MAX(0,MAX(NS$8:NS51)*-1,NS51-$C$41))))</f>
        <v>11.316288870688833</v>
      </c>
      <c r="NT52" s="261">
        <f>IF(PL51=0,MIN('Drive Train'!$F$35-GD51*$C$26*'Drive Train'!$F$38,NT51+$C$41)-$C$7,IF(MB51-1&lt;=0,0,IF($C$39=Motors!$C$29,MAX(MAX(NT$8:NT51)*-1,NT51-$C$41),MAX(0,MAX(NT$8:NT51)*-1,NT51-$C$41))))</f>
        <v>11.874182899817345</v>
      </c>
      <c r="NU52" s="261">
        <f>IF(PM51=0,MIN('Drive Train'!$F$35-GE51*$C$26*'Drive Train'!$F$38,NU51+$C$41)-$C$7,IF(MC51-1&lt;=0,0,IF($C$39=Motors!$C$29,MAX(MAX(NU$8:NU51)*-1,NU51-$C$41),MAX(0,MAX(NU$8:NU51)*-1,NU51-$C$41))))</f>
        <v>11.93488160047615</v>
      </c>
      <c r="NV52" s="261">
        <f>IF(PN51=0,MIN('Drive Train'!$F$35-GF51*$C$26*'Drive Train'!$F$38,NV51+$C$41)-$C$7,IF(MD51-1&lt;=0,0,IF($C$39=Motors!$C$29,MAX(MAX(NV$8:NV51)*-1,NV51-$C$41),MAX(0,MAX(NV$8:NV51)*-1,NV51-$C$41))))</f>
        <v>11.952069801201368</v>
      </c>
      <c r="NW52" s="261">
        <f>IF(PO51=0,MIN('Drive Train'!$F$35-GG51*$C$26*'Drive Train'!$F$38,NW51+$C$41)-$C$7,IF(ME51-1&lt;=0,0,IF($C$39=Motors!$C$29,MAX(MAX(NW$8:NW51)*-1,NW51-$C$41),MAX(0,MAX(NW$8:NW51)*-1,NW51-$C$41))))</f>
        <v>11.959358197748616</v>
      </c>
      <c r="NX52" s="261">
        <f>IF(PP51=0,MIN('Drive Train'!$F$35-GH51*$C$26*'Drive Train'!$F$38,NX51+$C$41)-$C$7,IF(MF51-1&lt;=0,0,IF($C$39=Motors!$C$29,MAX(MAX(NX$8:NX51)*-1,NX51-$C$41),MAX(0,MAX(NX$8:NX51)*-1,NX51-$C$41))))</f>
        <v>11.959117171237729</v>
      </c>
      <c r="NY52" s="261">
        <f>IF(PQ51=0,MIN('Drive Train'!$F$35-GI51*$C$26*'Drive Train'!$F$38,NY51+$C$41)-$C$7,IF(MG51-1&lt;=0,0,IF($C$39=Motors!$C$29,MAX(MAX(NY$8:NY51)*-1,NY51-$C$41),MAX(0,MAX(NY$8:NY51)*-1,NY51-$C$41))))</f>
        <v>11.959141964074202</v>
      </c>
      <c r="NZ52" s="261">
        <f>IF(PR51=0,MIN('Drive Train'!$F$35-GJ51*$C$26*'Drive Train'!$F$38,NZ51+$C$41)-$C$7,IF(MH51-1&lt;=0,0,IF($C$39=Motors!$C$29,MAX(MAX(NZ$8:NZ51)*-1,NZ51-$C$41),MAX(0,MAX(NZ$8:NZ51)*-1,NZ51-$C$41))))</f>
        <v>11.959143668102415</v>
      </c>
      <c r="OA52" s="261">
        <f>IF(PS51=0,MIN('Drive Train'!$F$35-GK51*$C$26*'Drive Train'!$F$38,OA51+$C$41)-$C$7,IF(MI51-1&lt;=0,0,IF($C$39=Motors!$C$29,MAX(MAX(OA$8:OA51)*-1,OA51-$C$41),MAX(0,MAX(OA$8:OA51)*-1,OA51-$C$41))))</f>
        <v>11.959142771595538</v>
      </c>
      <c r="OB52" s="61">
        <f t="shared" si="212"/>
        <v>1.7600000000000009</v>
      </c>
      <c r="OC52" s="261">
        <f>'Drive Train'!$F$35-FQ52*$C$26*'Drive Train'!$F$38</f>
        <v>12.143123175428137</v>
      </c>
      <c r="OD52" s="261">
        <f>'Drive Train'!$F$35-FR52*$C$26*'Drive Train'!$F$38</f>
        <v>9</v>
      </c>
      <c r="OE52" s="261">
        <f>'Drive Train'!$F$35-FS52*$C$26*'Drive Train'!$F$38</f>
        <v>9</v>
      </c>
      <c r="OF52" s="261">
        <f>'Drive Train'!$F$35-FT52*$C$26*'Drive Train'!$F$38</f>
        <v>10.032999834181684</v>
      </c>
      <c r="OG52" s="261">
        <f>'Drive Train'!$F$35-FU52*$C$26*'Drive Train'!$F$38</f>
        <v>11.461285482094898</v>
      </c>
      <c r="OH52" s="261">
        <f>'Drive Train'!$F$35-FV52*$C$26*'Drive Train'!$F$38</f>
        <v>12.022043903956986</v>
      </c>
      <c r="OI52" s="261">
        <f>'Drive Train'!$F$35-FW52*$C$26*'Drive Train'!$F$38</f>
        <v>12.144887215978592</v>
      </c>
      <c r="OJ52" s="261">
        <f>'Drive Train'!$F$35-FX52*$C$26*'Drive Train'!$F$38</f>
        <v>12.161304351848653</v>
      </c>
      <c r="OK52" s="261">
        <f>'Drive Train'!$F$35-FY52*$C$26*'Drive Train'!$F$38</f>
        <v>12.16320293587586</v>
      </c>
      <c r="OL52" s="261">
        <f>'Drive Train'!$F$35-FZ52*$C$26*'Drive Train'!$F$38</f>
        <v>12.163348068227679</v>
      </c>
      <c r="OM52" s="261">
        <f>'Drive Train'!$F$35-GA52*$C$26*'Drive Train'!$F$38</f>
        <v>12.163355241519525</v>
      </c>
      <c r="ON52" s="261">
        <f>'Drive Train'!$F$35-GB52*$C$26*'Drive Train'!$F$38</f>
        <v>11.637705272236355</v>
      </c>
      <c r="OO52" s="261">
        <f>'Drive Train'!$F$35-GC52*$C$26*'Drive Train'!$F$38</f>
        <v>11.605672318134532</v>
      </c>
      <c r="OP52" s="261">
        <f>'Drive Train'!$F$35-GD52*$C$26*'Drive Train'!$F$38</f>
        <v>12.07110925037664</v>
      </c>
      <c r="OQ52" s="261">
        <f>'Drive Train'!$F$35-GE52*$C$26*'Drive Train'!$F$38</f>
        <v>12.122460918423517</v>
      </c>
      <c r="OR52" s="261">
        <f>'Drive Train'!$F$35-GF52*$C$26*'Drive Train'!$F$38</f>
        <v>12.136973299375803</v>
      </c>
      <c r="OS52" s="261">
        <f>'Drive Train'!$F$35-GG52*$C$26*'Drive Train'!$F$38</f>
        <v>12.143123175428137</v>
      </c>
      <c r="OT52" s="261">
        <f>'Drive Train'!$F$35-GH52*$C$26*'Drive Train'!$F$38</f>
        <v>12.142919836652846</v>
      </c>
      <c r="OU52" s="261">
        <f>'Drive Train'!$F$35-GI52*$C$26*'Drive Train'!$F$38</f>
        <v>12.142940752912761</v>
      </c>
      <c r="OV52" s="261">
        <f>'Drive Train'!$F$35-GJ52*$C$26*'Drive Train'!$F$38</f>
        <v>12.142942190500291</v>
      </c>
      <c r="OW52" s="261">
        <f>'Drive Train'!$F$35-GK52*$C$26*'Drive Train'!$F$38</f>
        <v>12.142941434170623</v>
      </c>
      <c r="OX52" s="61">
        <f t="shared" si="213"/>
        <v>1.7600000000000009</v>
      </c>
      <c r="OY52" s="1">
        <f>IF(PU52&gt;='Drive Train'!$F$29,1,0)</f>
        <v>0</v>
      </c>
      <c r="OZ52" s="1">
        <f>IF(PV52&gt;='Drive Train'!$F$29,1,0)</f>
        <v>0</v>
      </c>
      <c r="PA52" s="1">
        <f>IF(PW52&gt;='Drive Train'!$F$29,1,0)</f>
        <v>0</v>
      </c>
      <c r="PB52" s="1">
        <f>IF(PX52&gt;='Drive Train'!$F$29,1,0)</f>
        <v>0</v>
      </c>
      <c r="PC52" s="1">
        <f>IF(PY52&gt;='Drive Train'!$F$29,1,0)</f>
        <v>1</v>
      </c>
      <c r="PD52" s="1">
        <f>IF(PZ52&gt;='Drive Train'!$F$29,1,0)</f>
        <v>1</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258">
        <f t="shared" si="214"/>
        <v>1.7600000000000009</v>
      </c>
      <c r="PU52" s="57">
        <f t="shared" si="215"/>
        <v>15.389674032488793</v>
      </c>
      <c r="PV52" s="57">
        <f t="shared" si="216"/>
        <v>8.4467031447634451</v>
      </c>
      <c r="PW52" s="57">
        <f t="shared" si="217"/>
        <v>12.21107228743252</v>
      </c>
      <c r="PX52" s="57">
        <f t="shared" si="218"/>
        <v>15.15256606814928</v>
      </c>
      <c r="PY52" s="57">
        <f t="shared" si="219"/>
        <v>16.404668032153719</v>
      </c>
      <c r="PZ52" s="57">
        <f t="shared" si="220"/>
        <v>16.230002023763856</v>
      </c>
      <c r="QA52" s="57">
        <f t="shared" si="221"/>
        <v>15.347437139473508</v>
      </c>
      <c r="QB52" s="57">
        <f t="shared" si="222"/>
        <v>13.963344997264093</v>
      </c>
      <c r="QC52" s="57">
        <f t="shared" si="223"/>
        <v>12.771138647058859</v>
      </c>
      <c r="QD52" s="57">
        <f t="shared" si="224"/>
        <v>11.737414165457318</v>
      </c>
      <c r="QE52" s="57">
        <f t="shared" si="225"/>
        <v>10.845466332403051</v>
      </c>
      <c r="QF52" s="57">
        <f t="shared" si="226"/>
        <v>9.4996457887883672</v>
      </c>
      <c r="QG52" s="57">
        <f t="shared" si="227"/>
        <v>11.634078860026223</v>
      </c>
      <c r="QH52" s="57">
        <f t="shared" si="228"/>
        <v>13.318522560384791</v>
      </c>
      <c r="QI52" s="57">
        <f t="shared" si="229"/>
        <v>14.321083542717423</v>
      </c>
      <c r="QJ52" s="57">
        <f t="shared" si="230"/>
        <v>14.958776138945147</v>
      </c>
      <c r="QK52" s="57">
        <f t="shared" si="231"/>
        <v>15.389674032488793</v>
      </c>
      <c r="QL52" s="57">
        <f t="shared" si="232"/>
        <v>15.357894897517173</v>
      </c>
      <c r="QM52" s="57">
        <f t="shared" si="233"/>
        <v>15.358993585521349</v>
      </c>
      <c r="QN52" s="57">
        <f t="shared" si="234"/>
        <v>15.359069108067423</v>
      </c>
      <c r="QO52" s="57">
        <f t="shared" si="235"/>
        <v>15.359029374730236</v>
      </c>
      <c r="QP52" s="61">
        <f t="shared" si="236"/>
        <v>1.7600000000000009</v>
      </c>
      <c r="QQ52" s="57">
        <f>MIN(FQ52,$C$16)*$C$17*1000/60/60/$C$25</f>
        <v>5.3126027949345116E-2</v>
      </c>
      <c r="QR52" s="57">
        <f>MIN(FR52,$C$16)*$C$17*1000/60/60/$C$25</f>
        <v>0.70317162838191627</v>
      </c>
      <c r="QS52" s="57">
        <f>MIN(FS52,$C$16)*$C$17*1000/60/60/$C$25</f>
        <v>0.70317162838191627</v>
      </c>
      <c r="QT52" s="57">
        <f>MIN(FT52,$C$16)*$C$17*1000/60/60/$C$25</f>
        <v>0.48953157675845038</v>
      </c>
      <c r="QU52" s="57">
        <f>MIN(FU52,$C$16)*$C$17*1000/60/60/$C$25</f>
        <v>0.19414041651208144</v>
      </c>
      <c r="QV52" s="57">
        <f>MIN(FV52,$C$16)*$C$17*1000/60/60/$C$25</f>
        <v>7.8167059856305385E-2</v>
      </c>
      <c r="QW52" s="57">
        <f>MIN(FW52,$C$16)*$C$17*1000/60/60/$C$25</f>
        <v>5.2761197576875932E-2</v>
      </c>
      <c r="QX52" s="57">
        <f>MIN(FX52,$C$16)*$C$17*1000/60/60/$C$25</f>
        <v>4.9365884587723459E-2</v>
      </c>
      <c r="QY52" s="57">
        <f>MIN(FY52,$C$16)*$C$17*1000/60/60/$C$25</f>
        <v>4.8973228581243679E-2</v>
      </c>
      <c r="QZ52" s="57">
        <f>MIN(FZ52,$C$16)*$C$17*1000/60/60/$C$25</f>
        <v>4.8943213007079378E-2</v>
      </c>
      <c r="RA52" s="57">
        <f>MIN(GA52,$C$16)*$C$17*1000/60/60/$C$25</f>
        <v>4.8941729461400317E-2</v>
      </c>
      <c r="RB52" s="57">
        <f>MIN(GB52,$C$16)*$C$17*1000/60/60/$C$25</f>
        <v>0.15765412500838588</v>
      </c>
      <c r="RC52" s="57">
        <f>MIN(GC52,$C$16)*$C$17*1000/60/60/$C$25</f>
        <v>0.16427902633122776</v>
      </c>
      <c r="RD52" s="57">
        <f>MIN(GD52,$C$16)*$C$17*1000/60/60/$C$25</f>
        <v>6.8019601168355218E-2</v>
      </c>
      <c r="RE52" s="57">
        <f>MIN(GE52,$C$16)*$C$17*1000/60/60/$C$25</f>
        <v>5.7399296450516925E-2</v>
      </c>
      <c r="RF52" s="57">
        <f>MIN(GF52,$C$16)*$C$17*1000/60/60/$C$25</f>
        <v>5.4397915701717418E-2</v>
      </c>
      <c r="RG52" s="57">
        <f>MIN(GG52,$C$16)*$C$17*1000/60/60/$C$25</f>
        <v>5.3126027949345116E-2</v>
      </c>
      <c r="RH52" s="57">
        <f>MIN(GH52,$C$16)*$C$17*1000/60/60/$C$25</f>
        <v>5.3168081495737547E-2</v>
      </c>
      <c r="RI52" s="57">
        <f>MIN(GI52,$C$16)*$C$17*1000/60/60/$C$25</f>
        <v>5.3163755695577672E-2</v>
      </c>
      <c r="RJ52" s="57">
        <f>MIN(GJ52,$C$16)*$C$17*1000/60/60/$C$25</f>
        <v>5.3163458380646837E-2</v>
      </c>
      <c r="RK52" s="57">
        <f>MIN(GK52,$C$16)*$C$17*1000/60/60/$C$25</f>
        <v>5.3163614801106603E-2</v>
      </c>
      <c r="RL52" s="148">
        <f t="shared" si="237"/>
        <v>1.7600000000000009</v>
      </c>
    </row>
    <row r="53" spans="3:480" x14ac:dyDescent="0.2">
      <c r="C53" s="3" t="s">
        <v>224</v>
      </c>
      <c r="E53" s="18">
        <f>GM6</f>
        <v>19.659727345381793</v>
      </c>
      <c r="F53" s="18">
        <f t="shared" ref="F53:O53" si="310">GN6</f>
        <v>31.511202417444245</v>
      </c>
      <c r="G53" s="18">
        <f t="shared" si="310"/>
        <v>32.835183613906977</v>
      </c>
      <c r="H53" s="18">
        <f t="shared" si="310"/>
        <v>29.140045423273133</v>
      </c>
      <c r="I53" s="18">
        <f t="shared" si="310"/>
        <v>24.756360392489654</v>
      </c>
      <c r="J53" s="18">
        <f t="shared" si="310"/>
        <v>21.460924481915708</v>
      </c>
      <c r="K53" s="18">
        <f t="shared" si="310"/>
        <v>19.552380746295672</v>
      </c>
      <c r="L53" s="18">
        <f t="shared" si="310"/>
        <v>18.600406583263879</v>
      </c>
      <c r="M53" s="18">
        <f t="shared" si="310"/>
        <v>17.960781546729446</v>
      </c>
      <c r="N53" s="18">
        <f t="shared" si="310"/>
        <v>17.451729617883338</v>
      </c>
      <c r="O53" s="18">
        <f t="shared" si="310"/>
        <v>17.308619412713924</v>
      </c>
      <c r="R53" s="63">
        <f t="shared" si="113"/>
        <v>1.8000000000000009</v>
      </c>
      <c r="S53" s="2">
        <f>NG53/'Drive Train'!$F$35</f>
        <v>0.96476799801839819</v>
      </c>
      <c r="T53" s="2">
        <f>NH53/'Drive Train'!$F$35</f>
        <v>0.71129032258064517</v>
      </c>
      <c r="U53" s="2">
        <f>NI53/'Drive Train'!$F$35</f>
        <v>0.71129032258064517</v>
      </c>
      <c r="V53" s="2">
        <f>NJ53/'Drive Train'!$F$35</f>
        <v>0.79459676082110353</v>
      </c>
      <c r="W53" s="2">
        <f>NK53/'Drive Train'!$F$35</f>
        <v>0</v>
      </c>
      <c r="X53" s="2">
        <f>NL53/'Drive Train'!$F$35</f>
        <v>0</v>
      </c>
      <c r="Y53" s="2">
        <f>NM53/'Drive Train'!$F$35</f>
        <v>0.96491025935311225</v>
      </c>
      <c r="Z53" s="2">
        <f>NN53/'Drive Train'!$F$35</f>
        <v>0.96623422192327846</v>
      </c>
      <c r="AA53" s="2">
        <f>NO53/'Drive Train'!$F$35</f>
        <v>0.9663873335383758</v>
      </c>
      <c r="AB53" s="2">
        <f>NP53/'Drive Train'!$F$35</f>
        <v>0.96639903776029668</v>
      </c>
      <c r="AC53" s="2">
        <f>NQ53/'Drive Train'!$F$35</f>
        <v>0.96639961625157467</v>
      </c>
      <c r="AD53" s="2">
        <f>NR53/'Drive Train'!$F$35</f>
        <v>0.9240084896964802</v>
      </c>
      <c r="AE53" s="2">
        <f>NS53/'Drive Train'!$F$35</f>
        <v>0.92142518694633324</v>
      </c>
      <c r="AF53" s="2">
        <f>NT53/'Drive Train'!$F$35</f>
        <v>0.95896042341747101</v>
      </c>
      <c r="AG53" s="2">
        <f>NU53/'Drive Train'!$F$35</f>
        <v>0.96310168696963849</v>
      </c>
      <c r="AH53" s="2">
        <f>NV53/'Drive Train'!$F$35</f>
        <v>0.96427204027224223</v>
      </c>
      <c r="AI53" s="2">
        <f>NW53/'Drive Train'!$F$35</f>
        <v>0.96476799801839819</v>
      </c>
      <c r="AJ53" s="2">
        <f>NX53/'Drive Train'!$F$35</f>
        <v>0.96475159973006819</v>
      </c>
      <c r="AK53" s="2">
        <f>NY53/'Drive Train'!$F$35</f>
        <v>0.96475328652522263</v>
      </c>
      <c r="AL53" s="2">
        <f>NZ53/'Drive Train'!$F$35</f>
        <v>0.96475340245970087</v>
      </c>
      <c r="AM53" s="2">
        <f>OA53/'Drive Train'!$F$35</f>
        <v>0.96475334146537284</v>
      </c>
      <c r="AN53" s="61">
        <f t="shared" si="114"/>
        <v>1.8000000000000009</v>
      </c>
      <c r="AO53" s="46">
        <f>LO53*12*60/(PI() * 'Drive Train'!$F$15)/S$6*ABS(S53)</f>
        <v>4358.6079008597853</v>
      </c>
      <c r="AP53" s="46">
        <f>LP53*12*60/(PI() * 'Drive Train'!$F$15)/T$6*ABS(T53)</f>
        <v>766.94728100619739</v>
      </c>
      <c r="AQ53" s="46">
        <f>LQ53*12*60/(PI() * 'Drive Train'!$F$15)/U$6*ABS(U53)</f>
        <v>1641.3811592631598</v>
      </c>
      <c r="AR53" s="46">
        <f>LR53*12*60/(PI() * 'Drive Train'!$F$15)/V$6*ABS(V53)</f>
        <v>2834.5831999467746</v>
      </c>
      <c r="AS53" s="46">
        <f>LS53*12*60/(PI() * 'Drive Train'!$F$15)/W$6*ABS(W53)</f>
        <v>0</v>
      </c>
      <c r="AT53" s="46">
        <f>LT53*12*60/(PI() * 'Drive Train'!$F$15)/X$6*ABS(X53)</f>
        <v>0</v>
      </c>
      <c r="AU53" s="46">
        <f>LU53*12*60/(PI() * 'Drive Train'!$F$15)/Y$6*ABS(Y53)</f>
        <v>4359.8496975715861</v>
      </c>
      <c r="AV53" s="46">
        <f>LV53*12*60/(PI() * 'Drive Train'!$F$15)/Z$6*ABS(Z53)</f>
        <v>4371.328825097863</v>
      </c>
      <c r="AW53" s="46">
        <f>LW53*12*60/(PI() * 'Drive Train'!$F$15)/AA$6*ABS(AA53)</f>
        <v>4372.6269474656356</v>
      </c>
      <c r="AX53" s="46">
        <f>LX53*12*60/(PI() * 'Drive Train'!$F$15)/AB$6*ABS(AB53)</f>
        <v>4372.7237364309312</v>
      </c>
      <c r="AY53" s="46">
        <f>LY53*12*60/(PI() * 'Drive Train'!$F$15)/AC$6*ABS(AC53)</f>
        <v>4372.7283914443597</v>
      </c>
      <c r="AZ53" s="46">
        <f>LZ53*12*60/(PI() * 'Drive Train'!$F$15)/AD$6*ABS(AD53)</f>
        <v>3264.4738796847132</v>
      </c>
      <c r="BA53" s="46">
        <f>MA53*12*60/(PI() * 'Drive Train'!$F$15)/AE$6*ABS(AE53)</f>
        <v>3981.7631653618823</v>
      </c>
      <c r="BB53" s="46">
        <f>MB53*12*60/(PI() * 'Drive Train'!$F$15)/AF$6*ABS(AF53)</f>
        <v>4308.3349109863157</v>
      </c>
      <c r="BC53" s="46">
        <f>MC53*12*60/(PI() * 'Drive Train'!$F$15)/AG$6*ABS(AG53)</f>
        <v>4344.1855437839367</v>
      </c>
      <c r="BD53" s="46">
        <f>MD53*12*60/(PI() * 'Drive Train'!$F$15)/AH$6*ABS(AH53)</f>
        <v>4354.3154285588344</v>
      </c>
      <c r="BE53" s="46">
        <f>ME53*12*60/(PI() * 'Drive Train'!$F$15)/AI$6*ABS(AI53)</f>
        <v>4358.6079008597853</v>
      </c>
      <c r="BF53" s="46">
        <f>MF53*12*60/(PI() * 'Drive Train'!$F$15)/AJ$6*ABS(AJ53)</f>
        <v>4358.4659774046349</v>
      </c>
      <c r="BG53" s="46">
        <f>MG53*12*60/(PI() * 'Drive Train'!$F$15)/AK$6*ABS(AK53)</f>
        <v>4358.4805762403821</v>
      </c>
      <c r="BH53" s="46">
        <f>MH53*12*60/(PI() * 'Drive Train'!$F$15)/AL$6*ABS(AL53)</f>
        <v>4358.4815796273651</v>
      </c>
      <c r="BI53" s="46">
        <f>MI53*12*60/(PI() * 'Drive Train'!$F$15)/AM$6*ABS(AM53)</f>
        <v>4358.4810517351007</v>
      </c>
      <c r="BJ53" s="61">
        <f t="shared" si="280"/>
        <v>1.8000000000000009</v>
      </c>
      <c r="BK53" s="2">
        <f>IF(OR(KS52=1,AND($C$39=Motors!$C$31,OY52=1)),0,IF(NG53=0,-(CG52+$C$15)/($C$14-$C$15)*$C$12,($C$11*S53-AO53)/($C$11*S53)*$C$12*S53))</f>
        <v>0.41788666756130971</v>
      </c>
      <c r="BL53" s="2">
        <f>IF(OR(KT52=1,AND($C$39=Motors!$C$31,OZ52=1)),0,IF(NH53=0,-(CH52+$C$15)/($C$14-$C$15)*$C$12,($C$11*T53-AP53)/($C$11*T53)*$C$12*T53))</f>
        <v>1.3786151218498575</v>
      </c>
      <c r="BM53" s="2">
        <f>IF(OR(KU52=1,AND($C$39=Motors!$C$31,PA52=1)),0,IF(NI53=0,-(CI52+$C$15)/($C$14-$C$15)*$C$12,($C$11*U53-AQ53)/($C$11*U53)*$C$12*U53))</f>
        <v>0.99598745497351282</v>
      </c>
      <c r="BN53" s="2">
        <f>IF(OR(KV52=1,AND($C$39=Motors!$C$31,PB52=1)),0,IF(NJ53=0,-(CJ52+$C$15)/($C$14-$C$15)*$C$12,($C$11*V53-AR53)/($C$11*V53)*$C$12*V53))</f>
        <v>0.67464432348171133</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0.41768614206922983</v>
      </c>
      <c r="BR53" s="2">
        <f>IF(OR(KZ52=1,AND($C$39=Motors!$C$31,PF52=1)),0,IF(NN53=0,-(CN52+$C$15)/($C$14-$C$15)*$C$12,($C$11*Z53-AV53)/($C$11*Z53)*$C$12*Z53))</f>
        <v>0.41585394857125396</v>
      </c>
      <c r="BS53" s="2">
        <f>IF(OR(LA52=1,AND($C$39=Motors!$C$31,PG52=1)),0,IF(NO53=0,-(CO52+$C$15)/($C$14-$C$15)*$C$12,($C$11*AA53-AW53)/($C$11*AA53)*$C$12*AA53))</f>
        <v>0.41565492573231255</v>
      </c>
      <c r="BT53" s="2">
        <f>IF(OR(LB52=1,AND($C$39=Motors!$C$31,PH52=1)),0,IF(NP53=0,-(CP52+$C$15)/($C$14-$C$15)*$C$12,($C$11*AB53-AX53)/($C$11*AB53)*$C$12*AB53))</f>
        <v>0.41564078077864913</v>
      </c>
      <c r="BU53" s="2">
        <f>IF(OR(LC52=1,AND($C$39=Motors!$C$31,PI52=1)),0,IF(NQ53=0,-(CQ52+$C$15)/($C$14-$C$15)*$C$12,($C$11*AC53-AY53)/($C$11*AC53)*$C$12*AC53))</f>
        <v>0.41564013803970074</v>
      </c>
      <c r="BV53" s="2">
        <f>IF(OR(LD52=1,AND($C$39=Motors!$C$31,PJ52=1)),0,IF(NR53=0,-(CR52+$C$15)/($C$14-$C$15)*$C$12,($C$11*AD53-AZ53)/($C$11*AD53)*$C$12*AD53))</f>
        <v>0.79841852165127014</v>
      </c>
      <c r="BW53" s="2">
        <f>IF(OR(LE52=1,AND($C$39=Motors!$C$31,PK52=1)),0,IF(NS53=0,-(CS52+$C$15)/($C$14-$C$15)*$C$12,($C$11*AE53-BA53)/($C$11*AE53)*$C$12*AE53))</f>
        <v>0.47832714830641931</v>
      </c>
      <c r="BX53" s="2">
        <f>IF(OR(LF52=1,AND($C$39=Motors!$C$31,PL52=1)),0,IF(NT53=0,-(CT52+$C$15)/($C$14-$C$15)*$C$12,($C$11*AF53-BB53)/($C$11*AF53)*$C$12*AF53))</f>
        <v>0.42588845893812882</v>
      </c>
      <c r="BY53" s="2">
        <f>IF(OR(LG52=1,AND($C$39=Motors!$C$31,PM52=1)),0,IF(NU53=0,-(CU52+$C$15)/($C$14-$C$15)*$C$12,($C$11*AG53-BC53)/($C$11*AG53)*$C$12*AG53))</f>
        <v>0.42018167568229398</v>
      </c>
      <c r="BZ53" s="2">
        <f>IF(OR(LH52=1,AND($C$39=Motors!$C$31,PN52=1)),0,IF(NV53=0,-(CV52+$C$15)/($C$14-$C$15)*$C$12,($C$11*AH53-BD53)/($C$11*AH53)*$C$12*AH53))</f>
        <v>0.41856967452264299</v>
      </c>
      <c r="CA53" s="2">
        <f>IF(OR(LI52=1,AND($C$39=Motors!$C$31,PO52=1)),0,IF(NW53=0,-(CW52+$C$15)/($C$14-$C$15)*$C$12,($C$11*AI53-BE53)/($C$11*AI53)*$C$12*AI53))</f>
        <v>0.41788666756130971</v>
      </c>
      <c r="CB53" s="2">
        <f>IF(OR(LJ52=1,AND($C$39=Motors!$C$31,PP52=1)),0,IF(NX53=0,-(CX52+$C$15)/($C$14-$C$15)*$C$12,($C$11*AJ53-BF53)/($C$11*AJ53)*$C$12*AJ53))</f>
        <v>0.41790924939803259</v>
      </c>
      <c r="CC53" s="2">
        <f>IF(OR(LK52=1,AND($C$39=Motors!$C$31,PQ52=1)),0,IF(NY53=0,-(CY52+$C$15)/($C$14-$C$15)*$C$12,($C$11*AK53-BG53)/($C$11*AK53)*$C$12*AK53))</f>
        <v>0.41790692653450412</v>
      </c>
      <c r="CD53" s="2">
        <f>IF(OR(LL52=1,AND($C$39=Motors!$C$31,PR52=1)),0,IF(NZ53=0,-(CZ52+$C$15)/($C$14-$C$15)*$C$12,($C$11*AL53-BH53)/($C$11*AL53)*$C$12*AL53))</f>
        <v>0.41790676688267869</v>
      </c>
      <c r="CE53" s="2">
        <f>IF(OR(LM52=1,AND($C$39=Motors!$C$31,PS52=1)),0,IF(OA53=0,-(DA52+$C$15)/($C$14-$C$15)*$C$12,($C$11*AM53-BI53)/($C$11*AM53)*$C$12*AM53))</f>
        <v>0.41790685087715324</v>
      </c>
      <c r="CF53" s="61">
        <f t="shared" si="281"/>
        <v>1.8000000000000009</v>
      </c>
      <c r="CG53" s="57">
        <f>IF(AND(KS52=1,OY52=1),0,ABS(BK53/$C$12*($C$14-$C$15)+$C$15) *'Drive Train'!$AA$48 + CG52*(1-'Drive Train'!$AA$48))</f>
        <v>25.404188190040731</v>
      </c>
      <c r="CH53" s="57">
        <f>IF(AND(KT52=1,OZ52=1),0,ABS(BL53/$C$12*($C$14-$C$15)+$C$15) *'Drive Train'!$AA$48 + CH52*(1-'Drive Train'!$AA$48))</f>
        <v>77.487696128263295</v>
      </c>
      <c r="CI53" s="57">
        <f>IF(AND(KU52=1,PA52=1),0,ABS(BM53/$C$12*($C$14-$C$15)+$C$15) *'Drive Train'!$AA$48 + CI52*(1-'Drive Train'!$AA$48))</f>
        <v>56.744487122451673</v>
      </c>
      <c r="CJ53" s="57">
        <f>IF(AND(KV52=1,PB52=1),0,ABS(BN53/$C$12*($C$14-$C$15)+$C$15) *'Drive Train'!$AA$48 + CJ52*(1-'Drive Train'!$AA$48))</f>
        <v>39.32366705072743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25.393317198334447</v>
      </c>
      <c r="CN53" s="57">
        <f>IF(AND(KZ52=1,PF52=1),0,ABS(BR53/$C$12*($C$14-$C$15)+$C$15) *'Drive Train'!$AA$48 + CN52*(1-'Drive Train'!$AA$48))</f>
        <v>25.293989376648508</v>
      </c>
      <c r="CO53" s="57">
        <f>IF(AND(LA52=1,PG52=1),0,ABS(BS53/$C$12*($C$14-$C$15)+$C$15) *'Drive Train'!$AA$48 + CO52*(1-'Drive Train'!$AA$48))</f>
        <v>25.283199847551472</v>
      </c>
      <c r="CP53" s="57">
        <f>IF(AND(LB52=1,PH52=1),0,ABS(BT53/$C$12*($C$14-$C$15)+$C$15) *'Drive Train'!$AA$48 + CP52*(1-'Drive Train'!$AA$48))</f>
        <v>25.282433014006443</v>
      </c>
      <c r="CQ53" s="57">
        <f>IF(AND(LC52=1,PI52=1),0,ABS(BU53/$C$12*($C$14-$C$15)+$C$15) *'Drive Train'!$AA$48 + CQ52*(1-'Drive Train'!$AA$48))</f>
        <v>25.282398169510092</v>
      </c>
      <c r="CR53" s="57">
        <f>IF(AND(LD52=1,PJ52=1),0,ABS(BV53/$C$12*($C$14-$C$15)+$C$15) *'Drive Train'!$AA$48 + CR52*(1-'Drive Train'!$AA$48))</f>
        <v>46.033777908935818</v>
      </c>
      <c r="CS53" s="57">
        <f>IF(AND(LE52=1,PK52=1),0,ABS(BW53/$C$12*($C$14-$C$15)+$C$15) *'Drive Train'!$AA$48 + CS52*(1-'Drive Train'!$AA$48))</f>
        <v>28.680818797394888</v>
      </c>
      <c r="CT53" s="57">
        <f>IF(AND(LF52=1,PL52=1),0,ABS(BX53/$C$12*($C$14-$C$15)+$C$15) *'Drive Train'!$AA$48 + CT52*(1-'Drive Train'!$AA$48))</f>
        <v>25.837985443400093</v>
      </c>
      <c r="CU53" s="57">
        <f>IF(AND(LG52=1,PM52=1),0,ABS(BY53/$C$12*($C$14-$C$15)+$C$15) *'Drive Train'!$AA$48 + CU52*(1-'Drive Train'!$AA$48))</f>
        <v>25.528606357478154</v>
      </c>
      <c r="CV53" s="57">
        <f>IF(AND(LH52=1,PN52=1),0,ABS(BZ53/$C$12*($C$14-$C$15)+$C$15) *'Drive Train'!$AA$48 + CV52*(1-'Drive Train'!$AA$48))</f>
        <v>25.441215716740569</v>
      </c>
      <c r="CW53" s="57">
        <f>IF(AND(LI52=1,PO52=1),0,ABS(CA53/$C$12*($C$14-$C$15)+$C$15) *'Drive Train'!$AA$48 + CW52*(1-'Drive Train'!$AA$48))</f>
        <v>25.404188190040731</v>
      </c>
      <c r="CX53" s="57">
        <f>IF(AND(LJ52=1,PP52=1),0,ABS(CB53/$C$12*($C$14-$C$15)+$C$15) *'Drive Train'!$AA$48 + CX52*(1-'Drive Train'!$AA$48))</f>
        <v>25.405412408254492</v>
      </c>
      <c r="CY53" s="57">
        <f>IF(AND(LK52=1,PQ52=1),0,ABS(CC53/$C$12*($C$14-$C$15)+$C$15) *'Drive Train'!$AA$48 + CY52*(1-'Drive Train'!$AA$48))</f>
        <v>25.405286479975292</v>
      </c>
      <c r="CZ53" s="57">
        <f>IF(AND(LL52=1,PR52=1),0,ABS(CD53/$C$12*($C$14-$C$15)+$C$15) *'Drive Train'!$AA$48 + CZ52*(1-'Drive Train'!$AA$48))</f>
        <v>25.405277824847946</v>
      </c>
      <c r="DA53" s="57">
        <f>IF(AND(LM52=1,PS52=1),0,ABS(CE53/$C$12*($C$14-$C$15)+$C$15) *'Drive Train'!$AA$48 + DA52*(1-'Drive Train'!$AA$48))</f>
        <v>25.40528237839985</v>
      </c>
      <c r="DB53" s="61">
        <f t="shared" si="115"/>
        <v>1.8000000000000009</v>
      </c>
      <c r="DC53" s="57">
        <f t="shared" si="282"/>
        <v>25.404188190040731</v>
      </c>
      <c r="DD53" s="57">
        <f t="shared" si="283"/>
        <v>50</v>
      </c>
      <c r="DE53" s="57">
        <f t="shared" si="284"/>
        <v>50</v>
      </c>
      <c r="DF53" s="57">
        <f t="shared" si="285"/>
        <v>39.32366705072743</v>
      </c>
      <c r="DG53" s="57">
        <f t="shared" si="286"/>
        <v>2.7495000000000003</v>
      </c>
      <c r="DH53" s="57">
        <f t="shared" si="287"/>
        <v>2.7495000000000003</v>
      </c>
      <c r="DI53" s="57">
        <f t="shared" si="288"/>
        <v>25.393317198334447</v>
      </c>
      <c r="DJ53" s="57">
        <f t="shared" si="289"/>
        <v>25.293989376648508</v>
      </c>
      <c r="DK53" s="57">
        <f t="shared" si="290"/>
        <v>25.283199847551472</v>
      </c>
      <c r="DL53" s="57">
        <f t="shared" si="291"/>
        <v>25.282433014006443</v>
      </c>
      <c r="DM53" s="57">
        <f t="shared" si="292"/>
        <v>25.282398169510092</v>
      </c>
      <c r="DN53" s="57">
        <f t="shared" si="293"/>
        <v>25</v>
      </c>
      <c r="DO53" s="57">
        <f t="shared" si="294"/>
        <v>28.680818797394888</v>
      </c>
      <c r="DP53" s="57">
        <f t="shared" si="295"/>
        <v>25.837985443400093</v>
      </c>
      <c r="DQ53" s="57">
        <f t="shared" si="296"/>
        <v>25.528606357478154</v>
      </c>
      <c r="DR53" s="57">
        <f t="shared" si="297"/>
        <v>25.441215716740569</v>
      </c>
      <c r="DS53" s="57">
        <f t="shared" si="298"/>
        <v>25.404188190040731</v>
      </c>
      <c r="DT53" s="57">
        <f t="shared" si="299"/>
        <v>25.405412408254492</v>
      </c>
      <c r="DU53" s="57">
        <f t="shared" si="300"/>
        <v>25.405286479975292</v>
      </c>
      <c r="DV53" s="57">
        <f t="shared" si="301"/>
        <v>25.405277824847946</v>
      </c>
      <c r="DW53" s="57">
        <f t="shared" si="302"/>
        <v>25.40528237839985</v>
      </c>
      <c r="DX53" s="61">
        <f t="shared" si="116"/>
        <v>1.8000000000000009</v>
      </c>
      <c r="DY53" s="2">
        <f>IF(OY53=0,($C$23/0.4536*IF(ISNA(MK52),'Drive Train'!$F$16,'Drive Train'!$F$17)*4.448*$C$24/$C$26*$C$25*S$6)*SIGN(BK53),BK53)</f>
        <v>0.89350858180984372</v>
      </c>
      <c r="DZ53" s="2">
        <f>IF(OZ53=0,($C$23/0.4536*IF(ISNA(ML52),'Drive Train'!$F$16,'Drive Train'!$F$17)*4.448*$C$24/$C$26*$C$25*T$6)*SIGN(BL53),BL53)</f>
        <v>3.1911020778922987</v>
      </c>
      <c r="EA53" s="2">
        <f>IF(PA53=0,($C$23/0.4536*IF(ISNA(MM52),'Drive Train'!$F$16,'Drive Train'!$F$17)*4.448*$C$24/$C$26*$C$25*U$6)*SIGN(BM53),BM53)</f>
        <v>2.1014574659290748</v>
      </c>
      <c r="EB53" s="2">
        <f>IF(PB53=0,($C$23/0.4536*IF(ISNA(MN52),'Drive Train'!$F$16,'Drive Train'!$F$17)*4.448*$C$24/$C$26*$C$25*V$6)*SIGN(BN53),BN53)</f>
        <v>1.5665410200562195</v>
      </c>
      <c r="EC53" s="2">
        <f>IF(PC53=0,($C$23/0.4536*IF(ISNA(MO52),'Drive Train'!$F$16,'Drive Train'!$F$17)*4.448*$C$24/$C$26*$C$25*W$6)*SIGN(BO53),BO53)</f>
        <v>0</v>
      </c>
      <c r="ED53" s="2">
        <f>IF(PD53=0,($C$23/0.4536*IF(ISNA(MP52),'Drive Train'!$F$16,'Drive Train'!$F$17)*4.448*$C$24/$C$26*$C$25*X$6)*SIGN(BP53),BP53)</f>
        <v>0</v>
      </c>
      <c r="EE53" s="2">
        <f>IF(PE53=0,($C$23/0.4536*IF(ISNA(MQ52),'Drive Train'!$F$16,'Drive Train'!$F$17)*4.448*$C$24/$C$26*$C$25*Y$6)*SIGN(BQ53),BQ53)</f>
        <v>0.88824490827929981</v>
      </c>
      <c r="EF53" s="2">
        <f>IF(PF53=0,($C$23/0.4536*IF(ISNA(MR52),'Drive Train'!$F$16,'Drive Train'!$F$17)*4.448*$C$24/$C$26*$C$25*Z$6)*SIGN(BR53),BR53)</f>
        <v>0.77621401894677544</v>
      </c>
      <c r="EG53" s="2">
        <f>IF(PG53=0,($C$23/0.4536*IF(ISNA(MS52),'Drive Train'!$F$16,'Drive Train'!$F$17)*4.448*$C$24/$C$26*$C$25*AA$6)*SIGN(BS53),BS53)</f>
        <v>0.68927804882473664</v>
      </c>
      <c r="EH53" s="2">
        <f>IF(PH53=0,($C$23/0.4536*IF(ISNA(MT52),'Drive Train'!$F$16,'Drive Train'!$F$17)*4.448*$C$24/$C$26*$C$25*AB$6)*SIGN(BT53),BT53)</f>
        <v>0.61985436045389986</v>
      </c>
      <c r="EI53" s="2">
        <f>IF(PI53=0,($C$23/0.4536*IF(ISNA(MU52),'Drive Train'!$F$16,'Drive Train'!$F$17)*4.448*$C$24/$C$26*$C$25*AC$6)*SIGN(BU53),BU53)</f>
        <v>0.56313566080452337</v>
      </c>
      <c r="EJ53" s="2">
        <f>IF(PJ53=0,($C$23/0.4536*IF(ISNA(MV52),'Drive Train'!$F$16,'Drive Train'!$F$17)*4.448*$C$24/$C$26*$C$25*AD$6)*SIGN(BV53),BV53)</f>
        <v>0.89350858180984372</v>
      </c>
      <c r="EK53" s="2">
        <f>IF(PK53=0,($C$23/0.4536*IF(ISNA(MW52),'Drive Train'!$F$16,'Drive Train'!$F$17)*4.448*$C$24/$C$26*$C$25*AE$6)*SIGN(BW53),BW53)</f>
        <v>0.89350858180984372</v>
      </c>
      <c r="EL53" s="2">
        <f>IF(PL53=0,($C$23/0.4536*IF(ISNA(MX52),'Drive Train'!$F$16,'Drive Train'!$F$17)*4.448*$C$24/$C$26*$C$25*AF$6)*SIGN(BX53),BX53)</f>
        <v>0.89350858180984372</v>
      </c>
      <c r="EM53" s="2">
        <f>IF(PM53=0,($C$23/0.4536*IF(ISNA(MY52),'Drive Train'!$F$16,'Drive Train'!$F$17)*4.448*$C$24/$C$26*$C$25*AG$6)*SIGN(BY53),BY53)</f>
        <v>0.89350858180984372</v>
      </c>
      <c r="EN53" s="2">
        <f>IF(PN53=0,($C$23/0.4536*IF(ISNA(MZ52),'Drive Train'!$F$16,'Drive Train'!$F$17)*4.448*$C$24/$C$26*$C$25*AH$6)*SIGN(BZ53),BZ53)</f>
        <v>0.89350858180984372</v>
      </c>
      <c r="EO53" s="2">
        <f>IF(PO53=0,($C$23/0.4536*IF(ISNA(NA52),'Drive Train'!$F$16,'Drive Train'!$F$17)*4.448*$C$24/$C$26*$C$25*AI$6)*SIGN(CA53),CA53)</f>
        <v>0.89350858180984372</v>
      </c>
      <c r="EP53" s="2">
        <f>IF(PP53=0,($C$23/0.4536*IF(ISNA(NB52),'Drive Train'!$F$16,'Drive Train'!$F$17)*4.448*$C$24/$C$26*$C$25*AJ$6)*SIGN(CB53),CB53)</f>
        <v>0.89350858180984372</v>
      </c>
      <c r="EQ53" s="2">
        <f>IF(PQ53=0,($C$23/0.4536*IF(ISNA(NC52),'Drive Train'!$F$16,'Drive Train'!$F$17)*4.448*$C$24/$C$26*$C$25*AK$6)*SIGN(CC53),CC53)</f>
        <v>0.89350858180984372</v>
      </c>
      <c r="ER53" s="2">
        <f>IF(PR53=0,($C$23/0.4536*IF(ISNA(ND52),'Drive Train'!$F$16,'Drive Train'!$F$17)*4.448*$C$24/$C$26*$C$25*AL$6)*SIGN(CD53),CD53)</f>
        <v>0.89350858180984372</v>
      </c>
      <c r="ES53" s="2">
        <f>IF(PS53=0,($C$23/0.4536*IF(ISNA(NE52),'Drive Train'!$F$16,'Drive Train'!$F$17)*4.448*$C$24/$C$26*$C$25*AM$6)*SIGN(CE53),CE53)</f>
        <v>0.89350858180984372</v>
      </c>
      <c r="ET53" s="61">
        <f t="shared" si="303"/>
        <v>1.8000000000000009</v>
      </c>
      <c r="EU53" s="260">
        <f>MAX(MIN(IF(AND(OY52=1,NG53&lt;0),-1,1)*(DC53-$C$15)/($C$14-$C$15)*$C$12-$C$33*LO53/AO$6 -  OY52*$C$33,DY52),MAX(EU$8:EU52)*-1)</f>
        <v>2.8880837229243728E-3</v>
      </c>
      <c r="EV53" s="260">
        <f>MAX(MIN(IF(AND(OZ52=1,NH53&lt;0),-1,1)*(DD53-$C$15)/($C$14-$C$15)*$C$12-$C$33*LP53/AP$6 -  OZ52*$C$33,DZ52),MAX(EV$8:EV52)*-1)</f>
        <v>0.77253238553597758</v>
      </c>
      <c r="EW53" s="260">
        <f>MAX(MIN(IF(AND(PA52=1,NI53&lt;0),-1,1)*(DE53-$C$15)/($C$14-$C$15)*$C$12-$C$33*LQ53/AQ$6 -  PA52*$C$33,EA52),MAX(EW$8:EW52)*-1)</f>
        <v>0.65960434895869402</v>
      </c>
      <c r="EX53" s="260">
        <f>MAX(MIN(IF(AND(PB52=1,NJ53&lt;0),-1,1)*(DF53-$C$15)/($C$14-$C$15)*$C$12-$C$33*LR53/AR$6 -  PB52*$C$33,EB52),MAX(EX$8:EX52)*-1)</f>
        <v>0.34695362005411429</v>
      </c>
      <c r="EY53" s="260">
        <f>MAX(MIN(IF(AND(PC52=1,NK53&lt;0),-1,1)*(DG53-$C$15)/($C$14-$C$15)*$C$12-$C$33*LS53/AS$6 -  PC52*$C$33,EC52),MAX(EY$8:EY52)*-1)</f>
        <v>-0.87157915482968151</v>
      </c>
      <c r="EZ53" s="260">
        <f>MAX(MIN(IF(AND(PD52=1,NL53&lt;0),-1,1)*(DH53-$C$15)/($C$14-$C$15)*$C$12-$C$33*LT53/AT$6 -  PD52*$C$33,ED52),MAX(EZ$8:EZ52)*-1)</f>
        <v>-0.87157915482968151</v>
      </c>
      <c r="FA53" s="260">
        <f>MAX(MIN(IF(AND(PE52=1,NM53&lt;0),-1,1)*(DI53-$C$15)/($C$14-$C$15)*$C$12-$C$33*LU53/AU$6 -  PE52*$C$33,EE52),MAX(FA$8:FA52)*-1)</f>
        <v>2.6305250008077374E-3</v>
      </c>
      <c r="FB53" s="260">
        <f>MAX(MIN(IF(AND(PF52=1,NN53&lt;0),-1,1)*(DJ53-$C$15)/($C$14-$C$15)*$C$12-$C$33*LV53/AV$6 -  PF52*$C$33,EF52),MAX(FB$8:FB52)*-1)</f>
        <v>2.7574284323389486E-4</v>
      </c>
      <c r="FC53" s="260">
        <f>MAX(MIN(IF(AND(PG52=1,NO53&lt;0),-1,1)*(DK53-$C$15)/($C$14-$C$15)*$C$12-$C$33*LW53/AW$6 -  PG52*$C$33,EG52),MAX(FC$8:FC52)*-1)</f>
        <v>1.9171268585194134E-5</v>
      </c>
      <c r="FD53" s="260">
        <f>MAX(MIN(IF(AND(PH52=1,NP53&lt;0),-1,1)*(DL53-$C$15)/($C$14-$C$15)*$C$12-$C$33*LX53/AX$6 -  PH52*$C$33,EH52),MAX(FD$8:FD52)*-1)</f>
        <v>8.6008123395542313E-7</v>
      </c>
      <c r="FE53" s="260">
        <f>MAX(MIN(IF(AND(PI52=1,NQ53&lt;0),-1,1)*(DM53-$C$15)/($C$14-$C$15)*$C$12-$C$33*LY53/AY$6 -  PI52*$C$33,EI52),MAX(FE$8:FE52)*-1)</f>
        <v>2.3674163740494691E-8</v>
      </c>
      <c r="FF53" s="260">
        <f>MAX(MIN(IF(AND(PJ52=1,NR53&lt;0),-1,1)*(DN53-$C$15)/($C$14-$C$15)*$C$12-$C$33*LZ53/AZ$6 -  PJ52*$C$33,EJ52),MAX(FF$8:FF52)*-1)</f>
        <v>8.5897987269221765E-2</v>
      </c>
      <c r="FG53" s="260">
        <f>MAX(MIN(IF(AND(PK52=1,NS53&lt;0),-1,1)*(DO53-$C$15)/($C$14-$C$15)*$C$12-$C$33*MA53/BA$6 -  PK52*$C$33,EK52),MAX(FG$8:FG52)*-1)</f>
        <v>8.13760138894003E-2</v>
      </c>
      <c r="FH53" s="260">
        <f>MAX(MIN(IF(AND(PL52=1,NT53&lt;0),-1,1)*(DP53-$C$15)/($C$14-$C$15)*$C$12-$C$33*MB53/BB$6 -  PL52*$C$33,EL52),MAX(FH$8:FH52)*-1)</f>
        <v>1.3192255020404442E-2</v>
      </c>
      <c r="FI53" s="260">
        <f>MAX(MIN(IF(AND(PM52=1,NU53&lt;0),-1,1)*(DQ53-$C$15)/($C$14-$C$15)*$C$12-$C$33*MC53/BC$6 -  PM52*$C$33,EM52),MAX(FI$8:FI52)*-1)</f>
        <v>5.8406615977533716E-3</v>
      </c>
      <c r="FJ53" s="260">
        <f>MAX(MIN(IF(AND(PN52=1,NV53&lt;0),-1,1)*(DR53-$C$15)/($C$14-$C$15)*$C$12-$C$33*MD53/BD$6 -  PN52*$C$33,EN52),MAX(FJ$8:FJ52)*-1)</f>
        <v>3.7665546537844485E-3</v>
      </c>
      <c r="FK53" s="260">
        <f>MAX(MIN(IF(AND(PO52=1,NW53&lt;0),-1,1)*(DS53-$C$15)/($C$14-$C$15)*$C$12-$C$33*ME53/BE$6 -  PO52*$C$33,EO52),MAX(FK$8:FK52)*-1)</f>
        <v>2.8880837229243728E-3</v>
      </c>
      <c r="FL53" s="260">
        <f>MAX(MIN(IF(AND(PP52=1,NX53&lt;0),-1,1)*(DT53-$C$15)/($C$14-$C$15)*$C$12-$C$33*MF53/BF$6 -  PP52*$C$33,EP52),MAX(FL$8:FL52)*-1)</f>
        <v>2.9171249217256334E-3</v>
      </c>
      <c r="FM53" s="260">
        <f>MAX(MIN(IF(AND(PQ52=1,NY53&lt;0),-1,1)*(DU53-$C$15)/($C$14-$C$15)*$C$12-$C$33*MG53/BG$6 -  PQ52*$C$33,EQ52),MAX(FM$8:FM52)*-1)</f>
        <v>2.914137610899592E-3</v>
      </c>
      <c r="FN53" s="260">
        <f>MAX(MIN(IF(AND(PR52=1,NZ53&lt;0),-1,1)*(DV53-$C$15)/($C$14-$C$15)*$C$12-$C$33*MH53/BH$6 -  PR52*$C$33,ER52),MAX(FN$8:FN52)*-1)</f>
        <v>2.9139322912901666E-3</v>
      </c>
      <c r="FO53" s="260">
        <f>MAX(MIN(IF(AND(PS52=1,OA53&lt;0),-1,1)*(DW53-$C$15)/($C$14-$C$15)*$C$12-$C$33*MI53/BI$6 -  PS52*$C$33,ES52),MAX(FO$8:FO52)*-1)</f>
        <v>2.9140403120565539E-3</v>
      </c>
      <c r="FP53" s="61">
        <f t="shared" si="117"/>
        <v>1.8000000000000009</v>
      </c>
      <c r="FQ53" s="261">
        <f>IF(AND(KS53=1,OY53=1),0,MIN((ABS(($C$14-$C$15)*EU53/$C$12/$C$25)+$C$15)/$C$25,DC53))</f>
        <v>3.7308952988366864</v>
      </c>
      <c r="FR53" s="261">
        <f>IF(AND(KT53=1,OZ53=1),0,MIN((ABS(($C$14-$C$15)*EV53/$C$12/$C$25)+$C$15)/$C$25,DD53))</f>
        <v>50</v>
      </c>
      <c r="FS53" s="261">
        <f>IF(AND(KU53=1,PA53=1),0,MIN((ABS(($C$14-$C$15)*EW53/$C$12/$C$25)+$C$15)/$C$25,DE53))</f>
        <v>50</v>
      </c>
      <c r="FT53" s="261">
        <f>IF(AND(KV53=1,PB53=1),0,MIN((ABS(($C$14-$C$15)*EX53/$C$12/$C$25)+$C$15)/$C$25,DF53))</f>
        <v>33.612810988449937</v>
      </c>
      <c r="FU53" s="261">
        <f>IF(AND(KW53=1,PC53=1),0,MIN((ABS(($C$14-$C$15)*EY53/$C$12/$C$25)+$C$15)/$C$25,DG53))</f>
        <v>2.7495000000000003</v>
      </c>
      <c r="FV53" s="261">
        <f>IF(AND(KX53=1,PD53=1),0,MIN((ABS(($C$14-$C$15)*EZ53/$C$12/$C$25)+$C$15)/$C$25,DH53))</f>
        <v>2.7495000000000003</v>
      </c>
      <c r="FW53" s="261">
        <f>IF(AND(KY53=1,PE53=1),0,MIN((ABS(($C$14-$C$15)*FA53/$C$12/$C$25)+$C$15)/$C$25,DI53))</f>
        <v>3.708526455675349</v>
      </c>
      <c r="FX53" s="261">
        <f>IF(AND(KZ53=1,PF53=1),0,MIN((ABS(($C$14-$C$15)*FB53/$C$12/$C$25)+$C$15)/$C$25,DJ53))</f>
        <v>3.5040148307961427</v>
      </c>
      <c r="FY53" s="261">
        <f>IF(AND(LA53=1,PG53=1),0,MIN((ABS(($C$14-$C$15)*FC53/$C$12/$C$25)+$C$15)/$C$25,DK53))</f>
        <v>3.4817317208870353</v>
      </c>
      <c r="FZ53" s="261">
        <f>IF(AND(LB53=1,PH53=1),0,MIN((ABS(($C$14-$C$15)*FD53/$C$12/$C$25)+$C$15)/$C$25,DL53))</f>
        <v>3.4801414036398008</v>
      </c>
      <c r="GA53" s="261">
        <f>IF(AND(LC53=1,PI53=1),0,MIN((ABS(($C$14-$C$15)*FE53/$C$12/$C$25)+$C$15)/$C$25,DM53))</f>
        <v>3.4800687621139432</v>
      </c>
      <c r="GB53" s="261">
        <f>IF(AND(LD53=1,PJ53=1),0,MIN((ABS(($C$14-$C$15)*FF53/$C$12/$C$25)+$C$15)/$C$25,DN53))</f>
        <v>10.940262925781214</v>
      </c>
      <c r="GC53" s="261">
        <f>IF(AND(LE53=1,PK53=1),0,MIN((ABS(($C$14-$C$15)*FG53/$C$12/$C$25)+$C$15)/$C$25,DO53))</f>
        <v>10.547531852720669</v>
      </c>
      <c r="GD53" s="261">
        <f>IF(AND(LF53=1,PL53=1),0,MIN((ABS(($C$14-$C$15)*FH53/$C$12/$C$25)+$C$15)/$C$25,DP53))</f>
        <v>4.6258073009101706</v>
      </c>
      <c r="GE53" s="261">
        <f>IF(AND(LG53=1,PM53=1),0,MIN((ABS(($C$14-$C$15)*FI53/$C$12/$C$25)+$C$15)/$C$25,DQ53))</f>
        <v>3.9873251757242412</v>
      </c>
      <c r="GF53" s="261">
        <f>IF(AND(LH53=1,PN53=1),0,MIN((ABS(($C$14-$C$15)*FJ53/$C$12/$C$25)+$C$15)/$C$25,DR53))</f>
        <v>3.8071900494578843</v>
      </c>
      <c r="GG53" s="261">
        <f>IF(AND(LI53=1,PO53=1),0,MIN((ABS(($C$14-$C$15)*FK53/$C$12/$C$25)+$C$15)/$C$25,DS53))</f>
        <v>3.7308952988366864</v>
      </c>
      <c r="GH53" s="261">
        <f>IF(AND(LJ53=1,PP53=1),0,MIN((ABS(($C$14-$C$15)*FL53/$C$12/$C$25)+$C$15)/$C$25,DT53))</f>
        <v>3.733417512085238</v>
      </c>
      <c r="GI53" s="261">
        <f>IF(AND(LK53=1,PQ53=1),0,MIN((ABS(($C$14-$C$15)*FM53/$C$12/$C$25)+$C$15)/$C$25,DU53))</f>
        <v>3.7331580656693188</v>
      </c>
      <c r="GJ53" s="261">
        <f>IF(AND(LL53=1,PR53=1),0,MIN((ABS(($C$14-$C$15)*FN53/$C$12/$C$25)+$C$15)/$C$25,DV53))</f>
        <v>3.7331402337663513</v>
      </c>
      <c r="GK53" s="261">
        <f>IF(AND(LM53=1,PS53=1),0,MIN((ABS(($C$14-$C$15)*FO53/$C$12/$C$25)+$C$15)/$C$25,DW53))</f>
        <v>3.7331496153146122</v>
      </c>
      <c r="GL53" s="61">
        <f t="shared" si="118"/>
        <v>1.8000000000000009</v>
      </c>
      <c r="GM53" s="57">
        <f>IF(AND(KS52=1,OY52=1),0,EU53*$C$26/S$6/$C$24/$C$23*3.39*$C$25)</f>
        <v>6.7071001697095511E-2</v>
      </c>
      <c r="GN53" s="57">
        <f>IF(AND(KT52=1,OZ52=1),0,EV53*$C$26/T$6/$C$24/$C$23*3.39*$C$25)</f>
        <v>5.0234228836296291</v>
      </c>
      <c r="GO53" s="57">
        <f>IF(AND(KU52=1,PA52=1),0,EW53*$C$26/U$6/$C$24/$C$23*3.39*$C$25)</f>
        <v>6.5130835290329143</v>
      </c>
      <c r="GP53" s="57">
        <f>IF(AND(KV52=1,PB52=1),0,EX53*$C$26/V$6/$C$24/$C$23*3.39*$C$25)</f>
        <v>4.595718228936426</v>
      </c>
      <c r="GQ53" s="57">
        <f>IF(AND(KW52=1,PC52=1),0,EY53*$C$26/W$6/$C$24/$C$23*3.39*$C$25)</f>
        <v>-14.483556119319346</v>
      </c>
      <c r="GR53" s="57">
        <f>IF(AND(KX52=1,PD52=1),0,EZ53*$C$26/X$6/$C$24/$C$23*3.39*$C$25)</f>
        <v>-17.422248665268199</v>
      </c>
      <c r="GS53" s="57">
        <f>IF(AND(KY52=1,PE52=1),0,FA53*$C$26/Y$6/$C$24/$C$23*3.39*$C$25)</f>
        <v>6.1451635917737592E-2</v>
      </c>
      <c r="GT53" s="57">
        <f>IF(AND(KZ52=1,PF52=1),0,FB53*$C$26/Z$6/$C$24/$C$23*3.39*$C$25)</f>
        <v>7.3713411144680704E-3</v>
      </c>
      <c r="GU53" s="57">
        <f>IF(AND(LA52=1,PG52=1),0,FC53*$C$26/AA$6/$C$24/$C$23*3.39*$C$25)</f>
        <v>5.7713863163842444E-4</v>
      </c>
      <c r="GV53" s="57">
        <f>IF(AND(LB52=1,PH52=1),0,FD53*$C$26/AB$6/$C$24/$C$23*3.39*$C$25)</f>
        <v>2.8792113987337267E-5</v>
      </c>
      <c r="GW53" s="57">
        <f>IF(AND(LC52=1,PI52=1),0,FE53*$C$26/AC$6/$C$24/$C$23*3.39*$C$25)</f>
        <v>8.723391398186568E-7</v>
      </c>
      <c r="GX53" s="57">
        <f>IF(AND(LD52=1,PJ52=1),0,FF53*$C$26/AD$6/$C$24/$C$23*3.39*$C$25)</f>
        <v>1.9948396939398305</v>
      </c>
      <c r="GY53" s="57">
        <f>IF(AND(LE52=1,PK52=1),0,FG53*$C$26/AE$6/$C$24/$C$23*3.39*$C$25)</f>
        <v>1.889824288110417</v>
      </c>
      <c r="GZ53" s="57">
        <f>IF(AND(LF52=1,PL52=1),0,FH53*$C$26/AF$6/$C$24/$C$23*3.39*$C$25)</f>
        <v>0.30636845872533341</v>
      </c>
      <c r="HA53" s="57">
        <f>IF(AND(LG52=1,PM52=1),0,FI53*$C$26/AG$6/$C$24/$C$23*3.39*$C$25)</f>
        <v>0.13563977416084591</v>
      </c>
      <c r="HB53" s="57">
        <f>IF(AND(LH52=1,PN52=1),0,FJ53*$C$26/AH$6/$C$24/$C$23*3.39*$C$25)</f>
        <v>8.7472046454518587E-2</v>
      </c>
      <c r="HC53" s="57">
        <f>IF(AND(LI52=1,PO52=1),0,FK53*$C$26/AI$6/$C$24/$C$23*3.39*$C$25)</f>
        <v>6.7071001697095511E-2</v>
      </c>
      <c r="HD53" s="57">
        <f>IF(AND(LJ52=1,PP52=1),0,FL53*$C$26/AJ$6/$C$24/$C$23*3.39*$C$25)</f>
        <v>6.7745435848233199E-2</v>
      </c>
      <c r="HE53" s="57">
        <f>IF(AND(LK52=1,PQ52=1),0,FM53*$C$26/AK$6/$C$24/$C$23*3.39*$C$25)</f>
        <v>6.7676060460015466E-2</v>
      </c>
      <c r="HF53" s="57">
        <f>IF(AND(LL52=1,PR52=1),0,FN53*$C$26/AL$6/$C$24/$C$23*3.39*$C$25)</f>
        <v>6.7671292249259343E-2</v>
      </c>
      <c r="HG53" s="57">
        <f>IF(AND(LM52=1,PS52=1),0,FO53*$C$26/AM$6/$C$24/$C$23*3.39*$C$25)</f>
        <v>6.7673800854168603E-2</v>
      </c>
      <c r="HH53" s="61">
        <f t="shared" si="119"/>
        <v>1.8000000000000009</v>
      </c>
      <c r="HI53" s="57">
        <f t="shared" si="120"/>
        <v>6.7071001697095511E-2</v>
      </c>
      <c r="HJ53" s="57">
        <f t="shared" si="121"/>
        <v>5.0234228836296291</v>
      </c>
      <c r="HK53" s="57">
        <f t="shared" si="122"/>
        <v>6.5130835290329143</v>
      </c>
      <c r="HL53" s="57">
        <f t="shared" si="123"/>
        <v>4.595718228936426</v>
      </c>
      <c r="HM53" s="57">
        <f t="shared" si="124"/>
        <v>14.483556119319346</v>
      </c>
      <c r="HN53" s="57">
        <f t="shared" si="125"/>
        <v>17.422248665268199</v>
      </c>
      <c r="HO53" s="57">
        <f t="shared" si="126"/>
        <v>6.1451635917737592E-2</v>
      </c>
      <c r="HP53" s="57">
        <f t="shared" si="127"/>
        <v>7.3713411144680704E-3</v>
      </c>
      <c r="HQ53" s="57">
        <f t="shared" si="128"/>
        <v>5.7713863163842444E-4</v>
      </c>
      <c r="HR53" s="57">
        <f t="shared" si="129"/>
        <v>2.8792113987337267E-5</v>
      </c>
      <c r="HS53" s="57">
        <f t="shared" si="130"/>
        <v>8.723391398186568E-7</v>
      </c>
      <c r="HT53" s="57">
        <f t="shared" si="131"/>
        <v>1.9948396939398305</v>
      </c>
      <c r="HU53" s="57">
        <f t="shared" si="132"/>
        <v>1.889824288110417</v>
      </c>
      <c r="HV53" s="57">
        <f t="shared" si="133"/>
        <v>0.30636845872533341</v>
      </c>
      <c r="HW53" s="57">
        <f t="shared" si="134"/>
        <v>0.13563977416084591</v>
      </c>
      <c r="HX53" s="57">
        <f t="shared" si="135"/>
        <v>8.7472046454518587E-2</v>
      </c>
      <c r="HY53" s="57">
        <f t="shared" si="136"/>
        <v>6.7071001697095511E-2</v>
      </c>
      <c r="HZ53" s="57">
        <f t="shared" si="137"/>
        <v>6.7745435848233199E-2</v>
      </c>
      <c r="IA53" s="57">
        <f t="shared" si="138"/>
        <v>6.7676060460015466E-2</v>
      </c>
      <c r="IB53" s="57">
        <f t="shared" si="139"/>
        <v>6.7671292249259343E-2</v>
      </c>
      <c r="IC53" s="57">
        <f t="shared" si="140"/>
        <v>6.7673800854168603E-2</v>
      </c>
      <c r="ID53" s="61">
        <f t="shared" si="141"/>
        <v>1.8000000000000009</v>
      </c>
      <c r="IE53" s="57">
        <f t="shared" si="142"/>
        <v>11.963123175428137</v>
      </c>
      <c r="IF53" s="57">
        <f t="shared" si="143"/>
        <v>8.82</v>
      </c>
      <c r="IG53" s="57">
        <f t="shared" si="144"/>
        <v>8.82</v>
      </c>
      <c r="IH53" s="57">
        <f t="shared" si="145"/>
        <v>9.8529998341816842</v>
      </c>
      <c r="II53" s="57">
        <f t="shared" si="146"/>
        <v>0</v>
      </c>
      <c r="IJ53" s="57">
        <f t="shared" si="147"/>
        <v>0</v>
      </c>
      <c r="IK53" s="57">
        <f t="shared" si="148"/>
        <v>11.964887215978592</v>
      </c>
      <c r="IL53" s="57">
        <f t="shared" si="149"/>
        <v>11.981304351848653</v>
      </c>
      <c r="IM53" s="57">
        <f t="shared" si="150"/>
        <v>11.983202935875861</v>
      </c>
      <c r="IN53" s="57">
        <f t="shared" si="151"/>
        <v>11.983348068227679</v>
      </c>
      <c r="IO53" s="57">
        <f t="shared" si="152"/>
        <v>11.983355241519526</v>
      </c>
      <c r="IP53" s="57">
        <f t="shared" si="153"/>
        <v>11.457705272236355</v>
      </c>
      <c r="IQ53" s="57">
        <f t="shared" si="154"/>
        <v>11.425672318134533</v>
      </c>
      <c r="IR53" s="57">
        <f t="shared" si="155"/>
        <v>11.89110925037664</v>
      </c>
      <c r="IS53" s="57">
        <f t="shared" si="156"/>
        <v>11.942460918423517</v>
      </c>
      <c r="IT53" s="57">
        <f t="shared" si="157"/>
        <v>11.956973299375804</v>
      </c>
      <c r="IU53" s="57">
        <f t="shared" si="158"/>
        <v>11.963123175428137</v>
      </c>
      <c r="IV53" s="57">
        <f t="shared" si="159"/>
        <v>11.962919836652846</v>
      </c>
      <c r="IW53" s="57">
        <f t="shared" si="160"/>
        <v>11.962940752912761</v>
      </c>
      <c r="IX53" s="57">
        <f t="shared" si="161"/>
        <v>11.962942190500291</v>
      </c>
      <c r="IY53" s="57">
        <f t="shared" si="162"/>
        <v>11.962941434170624</v>
      </c>
      <c r="IZ53" s="61">
        <f t="shared" si="163"/>
        <v>1.8000000000000009</v>
      </c>
      <c r="JA53" s="261" t="e">
        <f t="shared" si="238"/>
        <v>#N/A</v>
      </c>
      <c r="JB53" s="261">
        <f t="shared" si="239"/>
        <v>6</v>
      </c>
      <c r="JC53" s="261">
        <f t="shared" si="240"/>
        <v>6</v>
      </c>
      <c r="JD53" s="261" t="e">
        <f t="shared" si="241"/>
        <v>#N/A</v>
      </c>
      <c r="JE53" s="261" t="e">
        <f t="shared" si="242"/>
        <v>#N/A</v>
      </c>
      <c r="JF53" s="261" t="e">
        <f t="shared" si="243"/>
        <v>#N/A</v>
      </c>
      <c r="JG53" s="261" t="e">
        <f t="shared" si="244"/>
        <v>#N/A</v>
      </c>
      <c r="JH53" s="261" t="e">
        <f t="shared" si="245"/>
        <v>#N/A</v>
      </c>
      <c r="JI53" s="261" t="e">
        <f t="shared" si="246"/>
        <v>#N/A</v>
      </c>
      <c r="JJ53" s="261" t="e">
        <f t="shared" si="247"/>
        <v>#N/A</v>
      </c>
      <c r="JK53" s="261" t="e">
        <f t="shared" si="248"/>
        <v>#N/A</v>
      </c>
      <c r="JL53" s="261" t="e">
        <f t="shared" si="249"/>
        <v>#N/A</v>
      </c>
      <c r="JM53" s="261" t="e">
        <f t="shared" si="250"/>
        <v>#N/A</v>
      </c>
      <c r="JN53" s="261" t="e">
        <f t="shared" si="251"/>
        <v>#N/A</v>
      </c>
      <c r="JO53" s="261" t="e">
        <f t="shared" si="252"/>
        <v>#N/A</v>
      </c>
      <c r="JP53" s="261" t="e">
        <f t="shared" si="253"/>
        <v>#N/A</v>
      </c>
      <c r="JQ53" s="261" t="e">
        <f t="shared" si="254"/>
        <v>#N/A</v>
      </c>
      <c r="JR53" s="261" t="e">
        <f t="shared" si="255"/>
        <v>#N/A</v>
      </c>
      <c r="JS53" s="261" t="e">
        <f t="shared" si="256"/>
        <v>#N/A</v>
      </c>
      <c r="JT53" s="261" t="e">
        <f t="shared" si="257"/>
        <v>#N/A</v>
      </c>
      <c r="JU53" s="261" t="e">
        <f t="shared" si="258"/>
        <v>#N/A</v>
      </c>
      <c r="JV53" s="61">
        <f t="shared" si="165"/>
        <v>1.8000000000000009</v>
      </c>
      <c r="JW53" s="46">
        <f>IF(HI53&lt;=$C$42,1,0)</f>
        <v>1</v>
      </c>
      <c r="JX53" s="46">
        <f>IF(HJ53&lt;=$C$42,1,0)</f>
        <v>0</v>
      </c>
      <c r="JY53" s="46">
        <f>IF(HK53&lt;=$C$42,1,0)</f>
        <v>0</v>
      </c>
      <c r="JZ53" s="46">
        <f>IF(HL53&lt;=$C$42,1,0)</f>
        <v>0</v>
      </c>
      <c r="KA53" s="46">
        <f>IF(HM53&lt;=$C$42,1,0)</f>
        <v>0</v>
      </c>
      <c r="KB53" s="46">
        <f>IF(HN53&lt;=$C$42,1,0)</f>
        <v>0</v>
      </c>
      <c r="KC53" s="46">
        <f>IF(HO53&lt;=$C$42,1,0)</f>
        <v>1</v>
      </c>
      <c r="KD53" s="46">
        <f>IF(HP53&lt;=$C$42,1,0)</f>
        <v>1</v>
      </c>
      <c r="KE53" s="46">
        <f>IF(HQ53&lt;=$C$42,1,0)</f>
        <v>1</v>
      </c>
      <c r="KF53" s="46">
        <f>IF(HR53&lt;=$C$42,1,0)</f>
        <v>1</v>
      </c>
      <c r="KG53" s="46">
        <f>IF(HS53&lt;=$C$42,1,0)</f>
        <v>1</v>
      </c>
      <c r="KH53" s="46">
        <f>IF(HT53&lt;=$C$42,1,0)</f>
        <v>0</v>
      </c>
      <c r="KI53" s="46">
        <f>IF(HU53&lt;=$C$42,1,0)</f>
        <v>0</v>
      </c>
      <c r="KJ53" s="46">
        <f>IF(HV53&lt;=$C$42,1,0)</f>
        <v>0</v>
      </c>
      <c r="KK53" s="46">
        <f>IF(HW53&lt;=$C$42,1,0)</f>
        <v>0</v>
      </c>
      <c r="KL53" s="46">
        <f>IF(HX53&lt;=$C$42,1,0)</f>
        <v>1</v>
      </c>
      <c r="KM53" s="46">
        <f>IF(HY53&lt;=$C$42,1,0)</f>
        <v>1</v>
      </c>
      <c r="KN53" s="46">
        <f>IF(HZ53&lt;=$C$42,1,0)</f>
        <v>1</v>
      </c>
      <c r="KO53" s="46">
        <f>IF(IA53&lt;=$C$42,1,0)</f>
        <v>1</v>
      </c>
      <c r="KP53" s="46">
        <f>IF(IB53&lt;=$C$42,1,0)</f>
        <v>1</v>
      </c>
      <c r="KQ53" s="46">
        <f>IF(IC53&lt;=$C$42,1,0)</f>
        <v>1</v>
      </c>
      <c r="KR53" s="61">
        <f t="shared" si="166"/>
        <v>1.8000000000000009</v>
      </c>
      <c r="KS53" s="1">
        <f>IF(OR(KS52=1,AND(OY53=1,LO53&lt;=$C$43)),1,0)</f>
        <v>0</v>
      </c>
      <c r="KT53" s="1">
        <f>IF(OR(KT52=1,AND(OZ53=1,LP53&lt;=$C$43)),1,0)</f>
        <v>0</v>
      </c>
      <c r="KU53" s="1">
        <f>IF(OR(KU52=1,AND(PA53=1,LQ53&lt;=$C$43)),1,0)</f>
        <v>0</v>
      </c>
      <c r="KV53" s="1">
        <f>IF(OR(KV52=1,AND(PB53=1,LR53&lt;=$C$43)),1,0)</f>
        <v>0</v>
      </c>
      <c r="KW53" s="1">
        <f>IF(OR(KW52=1,AND(PC53=1,LS53&lt;=$C$43)),1,0)</f>
        <v>0</v>
      </c>
      <c r="KX53" s="1">
        <f>IF(OR(KX52=1,AND(PD53=1,LT53&lt;=$C$43)),1,0)</f>
        <v>0</v>
      </c>
      <c r="KY53" s="1">
        <f>IF(OR(KY52=1,AND(PE53=1,LU53&lt;=$C$43)),1,0)</f>
        <v>0</v>
      </c>
      <c r="KZ53" s="1">
        <f>IF(OR(KZ52=1,AND(PF53=1,LV53&lt;=$C$43)),1,0)</f>
        <v>0</v>
      </c>
      <c r="LA53" s="1">
        <f>IF(OR(LA52=1,AND(PG53=1,LW53&lt;=$C$43)),1,0)</f>
        <v>0</v>
      </c>
      <c r="LB53" s="1">
        <f>IF(OR(LB52=1,AND(PH53=1,LX53&lt;=$C$43)),1,0)</f>
        <v>0</v>
      </c>
      <c r="LC53" s="1">
        <f>IF(OR(LC52=1,AND(PI53=1,LY53&lt;=$C$43)),1,0)</f>
        <v>0</v>
      </c>
      <c r="LD53" s="1">
        <f>IF(OR(LD52=1,AND(PJ53=1,LZ53&lt;=$C$43)),1,0)</f>
        <v>0</v>
      </c>
      <c r="LE53" s="1">
        <f>IF(OR(LE52=1,AND(PK53=1,MA53&lt;=$C$43)),1,0)</f>
        <v>0</v>
      </c>
      <c r="LF53" s="1">
        <f>IF(OR(LF52=1,AND(PL53=1,MB53&lt;=$C$43)),1,0)</f>
        <v>0</v>
      </c>
      <c r="LG53" s="1">
        <f>IF(OR(LG52=1,AND(PM53=1,MC53&lt;=$C$43)),1,0)</f>
        <v>0</v>
      </c>
      <c r="LH53" s="1">
        <f>IF(OR(LH52=1,AND(PN53=1,MD53&lt;=$C$43)),1,0)</f>
        <v>0</v>
      </c>
      <c r="LI53" s="1">
        <f>IF(OR(LI52=1,AND(PO53=1,ME53&lt;=$C$43)),1,0)</f>
        <v>0</v>
      </c>
      <c r="LJ53" s="1">
        <f>IF(OR(LJ52=1,AND(PP53=1,MF53&lt;=$C$43)),1,0)</f>
        <v>0</v>
      </c>
      <c r="LK53" s="1">
        <f>IF(OR(LK52=1,AND(PQ53=1,MG53&lt;=$C$43)),1,0)</f>
        <v>0</v>
      </c>
      <c r="LL53" s="1">
        <f>IF(OR(LL52=1,AND(PR53=1,MH53&lt;=$C$43)),1,0)</f>
        <v>0</v>
      </c>
      <c r="LM53" s="1">
        <f>IF(OR(LM52=1,AND(PS53=1,MI53&lt;=$C$43)),1,0)</f>
        <v>0</v>
      </c>
      <c r="LN53" s="61">
        <f t="shared" si="167"/>
        <v>1.8000000000000009</v>
      </c>
      <c r="LO53" s="57">
        <f t="shared" si="168"/>
        <v>11.03901480579454</v>
      </c>
      <c r="LP53" s="57">
        <f t="shared" si="169"/>
        <v>9.4094878123824426</v>
      </c>
      <c r="LQ53" s="57">
        <f t="shared" si="170"/>
        <v>13.261413700193884</v>
      </c>
      <c r="LR53" s="57">
        <f t="shared" si="171"/>
        <v>15.282375452481077</v>
      </c>
      <c r="LS53" s="57">
        <f t="shared" si="172"/>
        <v>14.514249097214488</v>
      </c>
      <c r="LT53" s="57">
        <f t="shared" si="173"/>
        <v>12.699665222452428</v>
      </c>
      <c r="LU53" s="57">
        <f t="shared" si="174"/>
        <v>10.97549194466059</v>
      </c>
      <c r="LV53" s="57">
        <f t="shared" si="175"/>
        <v>9.6032717559997156</v>
      </c>
      <c r="LW53" s="57">
        <f t="shared" si="176"/>
        <v>8.5288862249980824</v>
      </c>
      <c r="LX53" s="57">
        <f t="shared" si="177"/>
        <v>7.6699385939925833</v>
      </c>
      <c r="LY53" s="57">
        <f t="shared" si="178"/>
        <v>6.9681173942879937</v>
      </c>
      <c r="LZ53" s="57">
        <f t="shared" si="179"/>
        <v>8.6326203117888873</v>
      </c>
      <c r="MA53" s="57">
        <f t="shared" si="180"/>
        <v>10.558950369124373</v>
      </c>
      <c r="MB53" s="57">
        <f t="shared" si="181"/>
        <v>10.977771208773884</v>
      </c>
      <c r="MC53" s="57">
        <f t="shared" si="182"/>
        <v>11.021523367193964</v>
      </c>
      <c r="MD53" s="57">
        <f t="shared" si="183"/>
        <v>11.033815439489119</v>
      </c>
      <c r="ME53" s="57">
        <f t="shared" si="184"/>
        <v>11.03901480579454</v>
      </c>
      <c r="MF53" s="57">
        <f t="shared" si="185"/>
        <v>11.038842985946483</v>
      </c>
      <c r="MG53" s="57">
        <f t="shared" si="186"/>
        <v>11.038860660328615</v>
      </c>
      <c r="MH53" s="57">
        <f t="shared" si="187"/>
        <v>11.038861875097444</v>
      </c>
      <c r="MI53" s="57">
        <f t="shared" si="188"/>
        <v>11.038861235995043</v>
      </c>
      <c r="MJ53" s="61">
        <f t="shared" si="189"/>
        <v>1.8000000000000009</v>
      </c>
      <c r="MK53" s="57" t="e">
        <f t="shared" si="259"/>
        <v>#N/A</v>
      </c>
      <c r="ML53" s="57" t="e">
        <f t="shared" si="260"/>
        <v>#N/A</v>
      </c>
      <c r="MM53" s="57" t="e">
        <f t="shared" si="261"/>
        <v>#N/A</v>
      </c>
      <c r="MN53" s="57" t="e">
        <f t="shared" si="262"/>
        <v>#N/A</v>
      </c>
      <c r="MO53" s="57" t="e">
        <f t="shared" si="263"/>
        <v>#N/A</v>
      </c>
      <c r="MP53" s="57" t="e">
        <f t="shared" si="264"/>
        <v>#N/A</v>
      </c>
      <c r="MQ53" s="57" t="e">
        <f t="shared" si="265"/>
        <v>#N/A</v>
      </c>
      <c r="MR53" s="57" t="e">
        <f t="shared" si="266"/>
        <v>#N/A</v>
      </c>
      <c r="MS53" s="57" t="e">
        <f t="shared" si="267"/>
        <v>#N/A</v>
      </c>
      <c r="MT53" s="57" t="e">
        <f t="shared" si="268"/>
        <v>#N/A</v>
      </c>
      <c r="MU53" s="57" t="e">
        <f t="shared" si="269"/>
        <v>#N/A</v>
      </c>
      <c r="MV53" s="57" t="e">
        <f t="shared" si="270"/>
        <v>#N/A</v>
      </c>
      <c r="MW53" s="57" t="e">
        <f t="shared" si="271"/>
        <v>#N/A</v>
      </c>
      <c r="MX53" s="57" t="e">
        <f t="shared" si="272"/>
        <v>#N/A</v>
      </c>
      <c r="MY53" s="57" t="e">
        <f t="shared" si="273"/>
        <v>#N/A</v>
      </c>
      <c r="MZ53" s="57" t="e">
        <f t="shared" si="274"/>
        <v>#N/A</v>
      </c>
      <c r="NA53" s="57" t="e">
        <f t="shared" si="275"/>
        <v>#N/A</v>
      </c>
      <c r="NB53" s="57" t="e">
        <f t="shared" si="276"/>
        <v>#N/A</v>
      </c>
      <c r="NC53" s="57" t="e">
        <f t="shared" si="277"/>
        <v>#N/A</v>
      </c>
      <c r="ND53" s="57" t="e">
        <f t="shared" si="278"/>
        <v>#N/A</v>
      </c>
      <c r="NE53" s="57" t="e">
        <f t="shared" si="279"/>
        <v>#N/A</v>
      </c>
      <c r="NF53" s="61">
        <f t="shared" si="211"/>
        <v>1.8000000000000009</v>
      </c>
      <c r="NG53" s="261">
        <f>IF(OY52=0,MIN('Drive Train'!$F$35-FQ52*$C$26*'Drive Train'!$F$38,NG52+$C$41)-$C$7,IF(LO52-1&lt;=0,0,IF($C$39=Motors!$C$29,MAX(MAX(NG$8:NG52)*-1,NG52-$C$41),MAX(0,MAX(NG$8:NG52)*-1,NG52-$C$41))))</f>
        <v>11.963123175428137</v>
      </c>
      <c r="NH53" s="261">
        <f>IF(OZ52=0,MIN('Drive Train'!$F$35-FR52*$C$26*'Drive Train'!$F$38,NH52+$C$41)-$C$7,IF(LP52-1&lt;=0,0,IF($C$39=Motors!$C$29,MAX(MAX(NH$8:NH52)*-1,NH52-$C$41),MAX(0,MAX(NH$8:NH52)*-1,NH52-$C$41))))</f>
        <v>8.82</v>
      </c>
      <c r="NI53" s="261">
        <f>IF(PA52=0,MIN('Drive Train'!$F$35-FS52*$C$26*'Drive Train'!$F$38,NI52+$C$41)-$C$7,IF(LQ52-1&lt;=0,0,IF($C$39=Motors!$C$29,MAX(MAX(NI$8:NI52)*-1,NI52-$C$41),MAX(0,MAX(NI$8:NI52)*-1,NI52-$C$41))))</f>
        <v>8.82</v>
      </c>
      <c r="NJ53" s="261">
        <f>IF(PB52=0,MIN('Drive Train'!$F$35-FT52*$C$26*'Drive Train'!$F$38,NJ52+$C$41)-$C$7,IF(LR52-1&lt;=0,0,IF($C$39=Motors!$C$29,MAX(MAX(NJ$8:NJ52)*-1,NJ52-$C$41),MAX(0,MAX(NJ$8:NJ52)*-1,NJ52-$C$41))))</f>
        <v>9.8529998341816842</v>
      </c>
      <c r="NK53" s="261">
        <f>IF(PC52=0,MIN('Drive Train'!$F$35-FU52*$C$26*'Drive Train'!$F$38,NK52+$C$41)-$C$7,IF(LS52-1&lt;=0,0,IF($C$39=Motors!$C$29,MAX(MAX(NK$8:NK52)*-1,NK52-$C$41),MAX(0,MAX(NK$8:NK52)*-1,NK52-$C$41))))</f>
        <v>0</v>
      </c>
      <c r="NL53" s="261">
        <f>IF(PD52=0,MIN('Drive Train'!$F$35-FV52*$C$26*'Drive Train'!$F$38,NL52+$C$41)-$C$7,IF(LT52-1&lt;=0,0,IF($C$39=Motors!$C$29,MAX(MAX(NL$8:NL52)*-1,NL52-$C$41),MAX(0,MAX(NL$8:NL52)*-1,NL52-$C$41))))</f>
        <v>0</v>
      </c>
      <c r="NM53" s="261">
        <f>IF(PE52=0,MIN('Drive Train'!$F$35-FW52*$C$26*'Drive Train'!$F$38,NM52+$C$41)-$C$7,IF(LU52-1&lt;=0,0,IF($C$39=Motors!$C$29,MAX(MAX(NM$8:NM52)*-1,NM52-$C$41),MAX(0,MAX(NM$8:NM52)*-1,NM52-$C$41))))</f>
        <v>11.964887215978592</v>
      </c>
      <c r="NN53" s="261">
        <f>IF(PF52=0,MIN('Drive Train'!$F$35-FX52*$C$26*'Drive Train'!$F$38,NN52+$C$41)-$C$7,IF(LV52-1&lt;=0,0,IF($C$39=Motors!$C$29,MAX(MAX(NN$8:NN52)*-1,NN52-$C$41),MAX(0,MAX(NN$8:NN52)*-1,NN52-$C$41))))</f>
        <v>11.981304351848653</v>
      </c>
      <c r="NO53" s="261">
        <f>IF(PG52=0,MIN('Drive Train'!$F$35-FY52*$C$26*'Drive Train'!$F$38,NO52+$C$41)-$C$7,IF(LW52-1&lt;=0,0,IF($C$39=Motors!$C$29,MAX(MAX(NO$8:NO52)*-1,NO52-$C$41),MAX(0,MAX(NO$8:NO52)*-1,NO52-$C$41))))</f>
        <v>11.983202935875861</v>
      </c>
      <c r="NP53" s="261">
        <f>IF(PH52=0,MIN('Drive Train'!$F$35-FZ52*$C$26*'Drive Train'!$F$38,NP52+$C$41)-$C$7,IF(LX52-1&lt;=0,0,IF($C$39=Motors!$C$29,MAX(MAX(NP$8:NP52)*-1,NP52-$C$41),MAX(0,MAX(NP$8:NP52)*-1,NP52-$C$41))))</f>
        <v>11.983348068227679</v>
      </c>
      <c r="NQ53" s="261">
        <f>IF(PI52=0,MIN('Drive Train'!$F$35-GA52*$C$26*'Drive Train'!$F$38,NQ52+$C$41)-$C$7,IF(LY52-1&lt;=0,0,IF($C$39=Motors!$C$29,MAX(MAX(NQ$8:NQ52)*-1,NQ52-$C$41),MAX(0,MAX(NQ$8:NQ52)*-1,NQ52-$C$41))))</f>
        <v>11.983355241519526</v>
      </c>
      <c r="NR53" s="261">
        <f>IF(PJ52=0,MIN('Drive Train'!$F$35-GB52*$C$26*'Drive Train'!$F$38,NR52+$C$41)-$C$7,IF(LZ52-1&lt;=0,0,IF($C$39=Motors!$C$29,MAX(MAX(NR$8:NR52)*-1,NR52-$C$41),MAX(0,MAX(NR$8:NR52)*-1,NR52-$C$41))))</f>
        <v>11.457705272236355</v>
      </c>
      <c r="NS53" s="261">
        <f>IF(PK52=0,MIN('Drive Train'!$F$35-GC52*$C$26*'Drive Train'!$F$38,NS52+$C$41)-$C$7,IF(MA52-1&lt;=0,0,IF($C$39=Motors!$C$29,MAX(MAX(NS$8:NS52)*-1,NS52-$C$41),MAX(0,MAX(NS$8:NS52)*-1,NS52-$C$41))))</f>
        <v>11.425672318134533</v>
      </c>
      <c r="NT53" s="261">
        <f>IF(PL52=0,MIN('Drive Train'!$F$35-GD52*$C$26*'Drive Train'!$F$38,NT52+$C$41)-$C$7,IF(MB52-1&lt;=0,0,IF($C$39=Motors!$C$29,MAX(MAX(NT$8:NT52)*-1,NT52-$C$41),MAX(0,MAX(NT$8:NT52)*-1,NT52-$C$41))))</f>
        <v>11.89110925037664</v>
      </c>
      <c r="NU53" s="261">
        <f>IF(PM52=0,MIN('Drive Train'!$F$35-GE52*$C$26*'Drive Train'!$F$38,NU52+$C$41)-$C$7,IF(MC52-1&lt;=0,0,IF($C$39=Motors!$C$29,MAX(MAX(NU$8:NU52)*-1,NU52-$C$41),MAX(0,MAX(NU$8:NU52)*-1,NU52-$C$41))))</f>
        <v>11.942460918423517</v>
      </c>
      <c r="NV53" s="261">
        <f>IF(PN52=0,MIN('Drive Train'!$F$35-GF52*$C$26*'Drive Train'!$F$38,NV52+$C$41)-$C$7,IF(MD52-1&lt;=0,0,IF($C$39=Motors!$C$29,MAX(MAX(NV$8:NV52)*-1,NV52-$C$41),MAX(0,MAX(NV$8:NV52)*-1,NV52-$C$41))))</f>
        <v>11.956973299375804</v>
      </c>
      <c r="NW53" s="261">
        <f>IF(PO52=0,MIN('Drive Train'!$F$35-GG52*$C$26*'Drive Train'!$F$38,NW52+$C$41)-$C$7,IF(ME52-1&lt;=0,0,IF($C$39=Motors!$C$29,MAX(MAX(NW$8:NW52)*-1,NW52-$C$41),MAX(0,MAX(NW$8:NW52)*-1,NW52-$C$41))))</f>
        <v>11.963123175428137</v>
      </c>
      <c r="NX53" s="261">
        <f>IF(PP52=0,MIN('Drive Train'!$F$35-GH52*$C$26*'Drive Train'!$F$38,NX52+$C$41)-$C$7,IF(MF52-1&lt;=0,0,IF($C$39=Motors!$C$29,MAX(MAX(NX$8:NX52)*-1,NX52-$C$41),MAX(0,MAX(NX$8:NX52)*-1,NX52-$C$41))))</f>
        <v>11.962919836652846</v>
      </c>
      <c r="NY53" s="261">
        <f>IF(PQ52=0,MIN('Drive Train'!$F$35-GI52*$C$26*'Drive Train'!$F$38,NY52+$C$41)-$C$7,IF(MG52-1&lt;=0,0,IF($C$39=Motors!$C$29,MAX(MAX(NY$8:NY52)*-1,NY52-$C$41),MAX(0,MAX(NY$8:NY52)*-1,NY52-$C$41))))</f>
        <v>11.962940752912761</v>
      </c>
      <c r="NZ53" s="261">
        <f>IF(PR52=0,MIN('Drive Train'!$F$35-GJ52*$C$26*'Drive Train'!$F$38,NZ52+$C$41)-$C$7,IF(MH52-1&lt;=0,0,IF($C$39=Motors!$C$29,MAX(MAX(NZ$8:NZ52)*-1,NZ52-$C$41),MAX(0,MAX(NZ$8:NZ52)*-1,NZ52-$C$41))))</f>
        <v>11.962942190500291</v>
      </c>
      <c r="OA53" s="261">
        <f>IF(PS52=0,MIN('Drive Train'!$F$35-GK52*$C$26*'Drive Train'!$F$38,OA52+$C$41)-$C$7,IF(MI52-1&lt;=0,0,IF($C$39=Motors!$C$29,MAX(MAX(OA$8:OA52)*-1,OA52-$C$41),MAX(0,MAX(OA$8:OA52)*-1,OA52-$C$41))))</f>
        <v>11.962941434170624</v>
      </c>
      <c r="OB53" s="61">
        <f t="shared" si="212"/>
        <v>1.8000000000000009</v>
      </c>
      <c r="OC53" s="261">
        <f>'Drive Train'!$F$35-FQ53*$C$26*'Drive Train'!$F$38</f>
        <v>12.146299119679105</v>
      </c>
      <c r="OD53" s="261">
        <f>'Drive Train'!$F$35-FR53*$C$26*'Drive Train'!$F$38</f>
        <v>9</v>
      </c>
      <c r="OE53" s="261">
        <f>'Drive Train'!$F$35-FS53*$C$26*'Drive Train'!$F$38</f>
        <v>9</v>
      </c>
      <c r="OF53" s="261">
        <f>'Drive Train'!$F$35-FT53*$C$26*'Drive Train'!$F$38</f>
        <v>10.114328852785405</v>
      </c>
      <c r="OG53" s="261">
        <f>'Drive Train'!$F$35-FU53*$C$26*'Drive Train'!$F$38</f>
        <v>12.213034</v>
      </c>
      <c r="OH53" s="261">
        <f>'Drive Train'!$F$35-FV53*$C$26*'Drive Train'!$F$38</f>
        <v>12.213034</v>
      </c>
      <c r="OI53" s="261">
        <f>'Drive Train'!$F$35-FW53*$C$26*'Drive Train'!$F$38</f>
        <v>12.147820201014076</v>
      </c>
      <c r="OJ53" s="261">
        <f>'Drive Train'!$F$35-FX53*$C$26*'Drive Train'!$F$38</f>
        <v>12.161726991505862</v>
      </c>
      <c r="OK53" s="261">
        <f>'Drive Train'!$F$35-FY53*$C$26*'Drive Train'!$F$38</f>
        <v>12.163242242979681</v>
      </c>
      <c r="OL53" s="261">
        <f>'Drive Train'!$F$35-FZ53*$C$26*'Drive Train'!$F$38</f>
        <v>12.163350384552494</v>
      </c>
      <c r="OM53" s="261">
        <f>'Drive Train'!$F$35-GA53*$C$26*'Drive Train'!$F$38</f>
        <v>12.163355324176251</v>
      </c>
      <c r="ON53" s="261">
        <f>'Drive Train'!$F$35-GB53*$C$26*'Drive Train'!$F$38</f>
        <v>11.656062121046878</v>
      </c>
      <c r="OO53" s="261">
        <f>'Drive Train'!$F$35-GC53*$C$26*'Drive Train'!$F$38</f>
        <v>11.682767834014994</v>
      </c>
      <c r="OP53" s="261">
        <f>'Drive Train'!$F$35-GD53*$C$26*'Drive Train'!$F$38</f>
        <v>12.08544510353811</v>
      </c>
      <c r="OQ53" s="261">
        <f>'Drive Train'!$F$35-GE53*$C$26*'Drive Train'!$F$38</f>
        <v>12.128861888050752</v>
      </c>
      <c r="OR53" s="261">
        <f>'Drive Train'!$F$35-GF53*$C$26*'Drive Train'!$F$38</f>
        <v>12.141111076636864</v>
      </c>
      <c r="OS53" s="261">
        <f>'Drive Train'!$F$35-GG53*$C$26*'Drive Train'!$F$38</f>
        <v>12.146299119679105</v>
      </c>
      <c r="OT53" s="261">
        <f>'Drive Train'!$F$35-GH53*$C$26*'Drive Train'!$F$38</f>
        <v>12.146127609178205</v>
      </c>
      <c r="OU53" s="261">
        <f>'Drive Train'!$F$35-GI53*$C$26*'Drive Train'!$F$38</f>
        <v>12.146145251534486</v>
      </c>
      <c r="OV53" s="261">
        <f>'Drive Train'!$F$35-GJ53*$C$26*'Drive Train'!$F$38</f>
        <v>12.146146464103888</v>
      </c>
      <c r="OW53" s="261">
        <f>'Drive Train'!$F$35-GK53*$C$26*'Drive Train'!$F$38</f>
        <v>12.146145826158607</v>
      </c>
      <c r="OX53" s="61">
        <f t="shared" si="213"/>
        <v>1.8000000000000009</v>
      </c>
      <c r="OY53" s="1">
        <f>IF(PU53&gt;='Drive Train'!$F$29,1,0)</f>
        <v>0</v>
      </c>
      <c r="OZ53" s="1">
        <f>IF(PV53&gt;='Drive Train'!$F$29,1,0)</f>
        <v>0</v>
      </c>
      <c r="PA53" s="1">
        <f>IF(PW53&gt;='Drive Train'!$F$29,1,0)</f>
        <v>0</v>
      </c>
      <c r="PB53" s="1">
        <f>IF(PX53&gt;='Drive Train'!$F$29,1,0)</f>
        <v>0</v>
      </c>
      <c r="PC53" s="1">
        <f>IF(PY53&gt;='Drive Train'!$F$29,1,0)</f>
        <v>1</v>
      </c>
      <c r="PD53" s="1">
        <f>IF(PZ53&gt;='Drive Train'!$F$29,1,0)</f>
        <v>1</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258">
        <f t="shared" si="214"/>
        <v>1.8000000000000009</v>
      </c>
      <c r="PU53" s="57">
        <f t="shared" si="215"/>
        <v>15.831288281521932</v>
      </c>
      <c r="PV53" s="57">
        <f t="shared" si="216"/>
        <v>8.8271013955656468</v>
      </c>
      <c r="PW53" s="57">
        <f t="shared" si="217"/>
        <v>12.746739302263503</v>
      </c>
      <c r="PX53" s="57">
        <f t="shared" si="218"/>
        <v>15.767537660831673</v>
      </c>
      <c r="PY53" s="57">
        <f t="shared" si="219"/>
        <v>16.973651151146843</v>
      </c>
      <c r="PZ53" s="57">
        <f t="shared" si="220"/>
        <v>16.724050833729738</v>
      </c>
      <c r="QA53" s="57">
        <f t="shared" si="221"/>
        <v>15.786505978568666</v>
      </c>
      <c r="QB53" s="57">
        <f t="shared" si="222"/>
        <v>14.347481764576974</v>
      </c>
      <c r="QC53" s="57">
        <f t="shared" si="223"/>
        <v>13.112294557769689</v>
      </c>
      <c r="QD53" s="57">
        <f t="shared" si="224"/>
        <v>12.044211732250712</v>
      </c>
      <c r="QE53" s="57">
        <f t="shared" si="225"/>
        <v>11.124191028872442</v>
      </c>
      <c r="QF53" s="57">
        <f t="shared" si="226"/>
        <v>9.8465464730150742</v>
      </c>
      <c r="QG53" s="57">
        <f t="shared" si="227"/>
        <v>12.057948734221686</v>
      </c>
      <c r="QH53" s="57">
        <f t="shared" si="228"/>
        <v>13.757878503502726</v>
      </c>
      <c r="QI53" s="57">
        <f t="shared" si="229"/>
        <v>14.762052989224511</v>
      </c>
      <c r="QJ53" s="57">
        <f t="shared" si="230"/>
        <v>15.400198734161876</v>
      </c>
      <c r="QK53" s="57">
        <f t="shared" si="231"/>
        <v>15.831288281521932</v>
      </c>
      <c r="QL53" s="57">
        <f t="shared" si="232"/>
        <v>15.799502813303711</v>
      </c>
      <c r="QM53" s="57">
        <f t="shared" si="233"/>
        <v>15.800602152782862</v>
      </c>
      <c r="QN53" s="57">
        <f t="shared" si="234"/>
        <v>15.800677720105121</v>
      </c>
      <c r="QO53" s="57">
        <f t="shared" si="235"/>
        <v>15.80063796321072</v>
      </c>
      <c r="QP53" s="61">
        <f t="shared" si="236"/>
        <v>1.8000000000000009</v>
      </c>
      <c r="QQ53" s="57">
        <f>MIN(FQ53,$C$16)*$C$17*1000/60/60/$C$25</f>
        <v>5.2469194452108577E-2</v>
      </c>
      <c r="QR53" s="57">
        <f>MIN(FR53,$C$16)*$C$17*1000/60/60/$C$25</f>
        <v>0.70317162838191627</v>
      </c>
      <c r="QS53" s="57">
        <f>MIN(FS53,$C$16)*$C$17*1000/60/60/$C$25</f>
        <v>0.70317162838191627</v>
      </c>
      <c r="QT53" s="57">
        <f>MIN(FT53,$C$16)*$C$17*1000/60/60/$C$25</f>
        <v>0.4727115007448382</v>
      </c>
      <c r="QU53" s="57">
        <f>MIN(FU53,$C$16)*$C$17*1000/60/60/$C$25</f>
        <v>3.8667407844721571E-2</v>
      </c>
      <c r="QV53" s="57">
        <f>MIN(FV53,$C$16)*$C$17*1000/60/60/$C$25</f>
        <v>3.8667407844721571E-2</v>
      </c>
      <c r="QW53" s="57">
        <f>MIN(FW53,$C$16)*$C$17*1000/60/60/$C$25</f>
        <v>5.2154611734693032E-2</v>
      </c>
      <c r="QX53" s="57">
        <f>MIN(FX53,$C$16)*$C$17*1000/60/60/$C$25</f>
        <v>4.9278476288906171E-2</v>
      </c>
      <c r="QY53" s="57">
        <f>MIN(FY53,$C$16)*$C$17*1000/60/60/$C$25</f>
        <v>4.8965099275302147E-2</v>
      </c>
      <c r="QZ53" s="57">
        <f>MIN(FZ53,$C$16)*$C$17*1000/60/60/$C$25</f>
        <v>4.8942733955934542E-2</v>
      </c>
      <c r="RA53" s="57">
        <f>MIN(GA53,$C$16)*$C$17*1000/60/60/$C$25</f>
        <v>4.8941712366734023E-2</v>
      </c>
      <c r="RB53" s="57">
        <f>MIN(GB53,$C$16)*$C$17*1000/60/60/$C$25</f>
        <v>0.15385764992895767</v>
      </c>
      <c r="RC53" s="57">
        <f>MIN(GC53,$C$16)*$C$17*1000/60/60/$C$25</f>
        <v>0.14833450296575446</v>
      </c>
      <c r="RD53" s="57">
        <f>MIN(GD53,$C$16)*$C$17*1000/60/60/$C$25</f>
        <v>6.5054729047239232E-2</v>
      </c>
      <c r="RE53" s="57">
        <f>MIN(GE53,$C$16)*$C$17*1000/60/60/$C$25</f>
        <v>5.6075478734044497E-2</v>
      </c>
      <c r="RF53" s="57">
        <f>MIN(GF53,$C$16)*$C$17*1000/60/60/$C$25</f>
        <v>5.3542160532734563E-2</v>
      </c>
      <c r="RG53" s="57">
        <f>MIN(GG53,$C$16)*$C$17*1000/60/60/$C$25</f>
        <v>5.2469194452108577E-2</v>
      </c>
      <c r="RH53" s="57">
        <f>MIN(GH53,$C$16)*$C$17*1000/60/60/$C$25</f>
        <v>5.2504665428050781E-2</v>
      </c>
      <c r="RI53" s="57">
        <f>MIN(GI53,$C$16)*$C$17*1000/60/60/$C$25</f>
        <v>5.2501016720875593E-2</v>
      </c>
      <c r="RJ53" s="57">
        <f>MIN(GJ53,$C$16)*$C$17*1000/60/60/$C$25</f>
        <v>5.250076594311065E-2</v>
      </c>
      <c r="RK53" s="57">
        <f>MIN(GK53,$C$16)*$C$17*1000/60/60/$C$25</f>
        <v>5.2500897879881998E-2</v>
      </c>
      <c r="RL53" s="148">
        <f t="shared" si="237"/>
        <v>1.8000000000000009</v>
      </c>
    </row>
    <row r="54" spans="3:480" x14ac:dyDescent="0.2">
      <c r="C54" s="3" t="s">
        <v>122</v>
      </c>
      <c r="E54" s="18">
        <f>OC6</f>
        <v>9</v>
      </c>
      <c r="F54" s="18">
        <f t="shared" ref="F54:O54" si="311">OD6</f>
        <v>9</v>
      </c>
      <c r="G54" s="18">
        <f t="shared" si="311"/>
        <v>9</v>
      </c>
      <c r="H54" s="18">
        <f t="shared" si="311"/>
        <v>9</v>
      </c>
      <c r="I54" s="18">
        <f t="shared" si="311"/>
        <v>9</v>
      </c>
      <c r="J54" s="18">
        <f t="shared" si="311"/>
        <v>9</v>
      </c>
      <c r="K54" s="18">
        <f t="shared" si="311"/>
        <v>9</v>
      </c>
      <c r="L54" s="18">
        <f t="shared" si="311"/>
        <v>9</v>
      </c>
      <c r="M54" s="18">
        <f t="shared" si="311"/>
        <v>9</v>
      </c>
      <c r="N54" s="18">
        <f t="shared" si="311"/>
        <v>9</v>
      </c>
      <c r="O54" s="18">
        <f t="shared" si="311"/>
        <v>9</v>
      </c>
      <c r="R54" s="63">
        <f t="shared" si="113"/>
        <v>1.840000000000001</v>
      </c>
      <c r="S54" s="2">
        <f>NG54/'Drive Train'!$F$35</f>
        <v>0.96502412255476655</v>
      </c>
      <c r="T54" s="2">
        <f>NH54/'Drive Train'!$F$35</f>
        <v>0.71129032258064517</v>
      </c>
      <c r="U54" s="2">
        <f>NI54/'Drive Train'!$F$35</f>
        <v>0.71129032258064517</v>
      </c>
      <c r="V54" s="2">
        <f>NJ54/'Drive Train'!$F$35</f>
        <v>0.8011555526439843</v>
      </c>
      <c r="W54" s="2">
        <f>NK54/'Drive Train'!$F$35</f>
        <v>0</v>
      </c>
      <c r="X54" s="2">
        <f>NL54/'Drive Train'!$F$35</f>
        <v>0</v>
      </c>
      <c r="Y54" s="2">
        <f>NM54/'Drive Train'!$F$35</f>
        <v>0.96514679040436091</v>
      </c>
      <c r="Z54" s="2">
        <f>NN54/'Drive Train'!$F$35</f>
        <v>0.96626830576660183</v>
      </c>
      <c r="AA54" s="2">
        <f>NO54/'Drive Train'!$F$35</f>
        <v>0.96639050346610333</v>
      </c>
      <c r="AB54" s="2">
        <f>NP54/'Drive Train'!$F$35</f>
        <v>0.96639922456068506</v>
      </c>
      <c r="AC54" s="2">
        <f>NQ54/'Drive Train'!$F$35</f>
        <v>0.96639962291743964</v>
      </c>
      <c r="AD54" s="2">
        <f>NR54/'Drive Train'!$F$35</f>
        <v>0.9254888807295869</v>
      </c>
      <c r="AE54" s="2">
        <f>NS54/'Drive Train'!$F$35</f>
        <v>0.92764256725927374</v>
      </c>
      <c r="AF54" s="2">
        <f>NT54/'Drive Train'!$F$35</f>
        <v>0.96011654060791207</v>
      </c>
      <c r="AG54" s="2">
        <f>NU54/'Drive Train'!$F$35</f>
        <v>0.96361789419764121</v>
      </c>
      <c r="AH54" s="2">
        <f>NV54/'Drive Train'!$F$35</f>
        <v>0.96460573198684385</v>
      </c>
      <c r="AI54" s="2">
        <f>NW54/'Drive Train'!$F$35</f>
        <v>0.96502412255476655</v>
      </c>
      <c r="AJ54" s="2">
        <f>NX54/'Drive Train'!$F$35</f>
        <v>0.96501029106275849</v>
      </c>
      <c r="AK54" s="2">
        <f>NY54/'Drive Train'!$F$35</f>
        <v>0.96501171383342632</v>
      </c>
      <c r="AL54" s="2">
        <f>NZ54/'Drive Train'!$F$35</f>
        <v>0.96501181162128125</v>
      </c>
      <c r="AM54" s="2">
        <f>OA54/'Drive Train'!$F$35</f>
        <v>0.96501176017408119</v>
      </c>
      <c r="AN54" s="61">
        <f t="shared" si="114"/>
        <v>1.840000000000001</v>
      </c>
      <c r="AO54" s="46">
        <f>LO54*12*60/(PI() * 'Drive Train'!$F$15)/S$6*ABS(S54)</f>
        <v>4360.8245795938446</v>
      </c>
      <c r="AP54" s="46">
        <f>LP54*12*60/(PI() * 'Drive Train'!$F$15)/T$6*ABS(T54)</f>
        <v>783.32522037447688</v>
      </c>
      <c r="AQ54" s="46">
        <f>LQ54*12*60/(PI() * 'Drive Train'!$F$15)/U$6*ABS(U54)</f>
        <v>1673.6264472390733</v>
      </c>
      <c r="AR54" s="46">
        <f>LR54*12*60/(PI() * 'Drive Train'!$F$15)/V$6*ABS(V54)</f>
        <v>2892.3586212904675</v>
      </c>
      <c r="AS54" s="46">
        <f>LS54*12*60/(PI() * 'Drive Train'!$F$15)/W$6*ABS(W54)</f>
        <v>0</v>
      </c>
      <c r="AT54" s="46">
        <f>LT54*12*60/(PI() * 'Drive Train'!$F$15)/X$6*ABS(X54)</f>
        <v>0</v>
      </c>
      <c r="AU54" s="46">
        <f>LU54*12*60/(PI() * 'Drive Train'!$F$15)/Y$6*ABS(Y54)</f>
        <v>4361.8951082862404</v>
      </c>
      <c r="AV54" s="46">
        <f>LV54*12*60/(PI() * 'Drive Train'!$F$15)/Z$6*ABS(Z54)</f>
        <v>4371.6172430531351</v>
      </c>
      <c r="AW54" s="46">
        <f>LW54*12*60/(PI() * 'Drive Train'!$F$15)/AA$6*ABS(AA54)</f>
        <v>4372.6531261219634</v>
      </c>
      <c r="AX54" s="46">
        <f>LX54*12*60/(PI() * 'Drive Train'!$F$15)/AB$6*ABS(AB54)</f>
        <v>4372.7252382471324</v>
      </c>
      <c r="AY54" s="46">
        <f>LY54*12*60/(PI() * 'Drive Train'!$F$15)/AC$6*ABS(AC54)</f>
        <v>4372.7284435027004</v>
      </c>
      <c r="AZ54" s="46">
        <f>LZ54*12*60/(PI() * 'Drive Train'!$F$15)/AD$6*ABS(AD54)</f>
        <v>3299.9267613139341</v>
      </c>
      <c r="BA54" s="46">
        <f>MA54*12*60/(PI() * 'Drive Train'!$F$15)/AE$6*ABS(AE54)</f>
        <v>4037.3287221459332</v>
      </c>
      <c r="BB54" s="46">
        <f>MB54*12*60/(PI() * 'Drive Train'!$F$15)/AF$6*ABS(AF54)</f>
        <v>4318.3443064583234</v>
      </c>
      <c r="BC54" s="46">
        <f>MC54*12*60/(PI() * 'Drive Train'!$F$15)/AG$6*ABS(AG54)</f>
        <v>4348.6536268753098</v>
      </c>
      <c r="BD54" s="46">
        <f>MD54*12*60/(PI() * 'Drive Train'!$F$15)/AH$6*ABS(AH54)</f>
        <v>4357.2035182090831</v>
      </c>
      <c r="BE54" s="46">
        <f>ME54*12*60/(PI() * 'Drive Train'!$F$15)/AI$6*ABS(AI54)</f>
        <v>4360.8245795938446</v>
      </c>
      <c r="BF54" s="46">
        <f>MF54*12*60/(PI() * 'Drive Train'!$F$15)/AJ$6*ABS(AJ54)</f>
        <v>4360.7048733066886</v>
      </c>
      <c r="BG54" s="46">
        <f>MG54*12*60/(PI() * 'Drive Train'!$F$15)/AK$6*ABS(AK54)</f>
        <v>4360.7171868493806</v>
      </c>
      <c r="BH54" s="46">
        <f>MH54*12*60/(PI() * 'Drive Train'!$F$15)/AL$6*ABS(AL54)</f>
        <v>4360.7180331662812</v>
      </c>
      <c r="BI54" s="46">
        <f>MI54*12*60/(PI() * 'Drive Train'!$F$15)/AM$6*ABS(AM54)</f>
        <v>4360.7175879102215</v>
      </c>
      <c r="BJ54" s="61">
        <f t="shared" si="280"/>
        <v>1.840000000000001</v>
      </c>
      <c r="BK54" s="2">
        <f>IF(OR(KS53=1,AND($C$39=Motors!$C$31,OY53=1)),0,IF(NG54=0,-(CG53+$C$15)/($C$14-$C$15)*$C$12,($C$11*S54-AO54)/($C$11*S54)*$C$12*S54))</f>
        <v>0.41753397143618032</v>
      </c>
      <c r="BL54" s="2">
        <f>IF(OR(KT53=1,AND($C$39=Motors!$C$31,OZ53=1)),0,IF(NH54=0,-(CH53+$C$15)/($C$14-$C$15)*$C$12,($C$11*T54-AP54)/($C$11*T54)*$C$12*T54))</f>
        <v>1.3714485963016725</v>
      </c>
      <c r="BM54" s="2">
        <f>IF(OR(KU53=1,AND($C$39=Motors!$C$31,PA53=1)),0,IF(NI54=0,-(CI53+$C$15)/($C$14-$C$15)*$C$12,($C$11*U54-AQ54)/($C$11*U54)*$C$12*U54))</f>
        <v>0.9818778240308359</v>
      </c>
      <c r="BN54" s="2">
        <f>IF(OR(KV53=1,AND($C$39=Motors!$C$31,PB53=1)),0,IF(NJ54=0,-(CJ53+$C$15)/($C$14-$C$15)*$C$12,($C$11*V54-AR54)/($C$11*V54)*$C$12*V54))</f>
        <v>0.66517011264546477</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0.41736116771240156</v>
      </c>
      <c r="BR54" s="2">
        <f>IF(OR(KZ53=1,AND($C$39=Motors!$C$31,PF53=1)),0,IF(NN54=0,-(CN53+$C$15)/($C$14-$C$15)*$C$12,($C$11*Z54-AV54)/($C$11*Z54)*$C$12*Z54))</f>
        <v>0.41580988704977317</v>
      </c>
      <c r="BS54" s="2">
        <f>IF(OR(LA53=1,AND($C$39=Motors!$C$31,PG53=1)),0,IF(NO54=0,-(CO53+$C$15)/($C$14-$C$15)*$C$12,($C$11*AA54-AW54)/($C$11*AA54)*$C$12*AA54))</f>
        <v>0.41565111021454532</v>
      </c>
      <c r="BT54" s="2">
        <f>IF(OR(LB53=1,AND($C$39=Motors!$C$31,PH53=1)),0,IF(NP54=0,-(CP53+$C$15)/($C$14-$C$15)*$C$12,($C$11*AB54-AX54)/($C$11*AB54)*$C$12*AB54))</f>
        <v>0.4156405738150622</v>
      </c>
      <c r="BU54" s="2">
        <f>IF(OR(LC53=1,AND($C$39=Motors!$C$31,PI53=1)),0,IF(NQ54=0,-(CQ53+$C$15)/($C$14-$C$15)*$C$12,($C$11*AC54-AY54)/($C$11*AC54)*$C$12*AC54))</f>
        <v>0.41564013132516958</v>
      </c>
      <c r="BV54" s="2">
        <f>IF(OR(LD53=1,AND($C$39=Motors!$C$31,PJ53=1)),0,IF(NR54=0,-(CR53+$C$15)/($C$14-$C$15)*$C$12,($C$11*AD54-AZ54)/($C$11*AD54)*$C$12*AD54))</f>
        <v>0.78647308034685715</v>
      </c>
      <c r="BW54" s="2">
        <f>IF(OR(LE53=1,AND($C$39=Motors!$C$31,PK53=1)),0,IF(NS54=0,-(CS53+$C$15)/($C$14-$C$15)*$C$12,($C$11*AE54-BA54)/($C$11*AE54)*$C$12*AE54))</f>
        <v>0.46899711029795488</v>
      </c>
      <c r="BX54" s="2">
        <f>IF(OR(LF53=1,AND($C$39=Motors!$C$31,PL53=1)),0,IF(NT54=0,-(CT53+$C$15)/($C$14-$C$15)*$C$12,($C$11*AF54-BB54)/($C$11*AF54)*$C$12*AF54))</f>
        <v>0.4242948714776883</v>
      </c>
      <c r="BY54" s="2">
        <f>IF(OR(LG53=1,AND($C$39=Motors!$C$31,PM53=1)),0,IF(NU54=0,-(CU53+$C$15)/($C$14-$C$15)*$C$12,($C$11*AG54-BC54)/($C$11*AG54)*$C$12*AG54))</f>
        <v>0.41947062763033915</v>
      </c>
      <c r="BZ54" s="2">
        <f>IF(OR(LH53=1,AND($C$39=Motors!$C$31,PN53=1)),0,IF(NV54=0,-(CV53+$C$15)/($C$14-$C$15)*$C$12,($C$11*AH54-BD54)/($C$11*AH54)*$C$12*AH54))</f>
        <v>0.41811012476724602</v>
      </c>
      <c r="CA54" s="2">
        <f>IF(OR(LI53=1,AND($C$39=Motors!$C$31,PO53=1)),0,IF(NW54=0,-(CW53+$C$15)/($C$14-$C$15)*$C$12,($C$11*AI54-BE54)/($C$11*AI54)*$C$12*AI54))</f>
        <v>0.41753397143618032</v>
      </c>
      <c r="CB54" s="2">
        <f>IF(OR(LJ53=1,AND($C$39=Motors!$C$31,PP53=1)),0,IF(NX54=0,-(CX53+$C$15)/($C$14-$C$15)*$C$12,($C$11*AJ54-BF54)/($C$11*AJ54)*$C$12*AJ54))</f>
        <v>0.41755301764430441</v>
      </c>
      <c r="CC54" s="2">
        <f>IF(OR(LK53=1,AND($C$39=Motors!$C$31,PQ53=1)),0,IF(NY54=0,-(CY53+$C$15)/($C$14-$C$15)*$C$12,($C$11*AK54-BG54)/($C$11*AK54)*$C$12*AK54))</f>
        <v>0.41755105846171803</v>
      </c>
      <c r="CD54" s="2">
        <f>IF(OR(LL53=1,AND($C$39=Motors!$C$31,PR53=1)),0,IF(NZ54=0,-(CZ53+$C$15)/($C$14-$C$15)*$C$12,($C$11*AL54-BH54)/($C$11*AL54)*$C$12*AL54))</f>
        <v>0.41755092380598008</v>
      </c>
      <c r="CE54" s="2">
        <f>IF(OR(LM53=1,AND($C$39=Motors!$C$31,PS53=1)),0,IF(OA54=0,-(DA53+$C$15)/($C$14-$C$15)*$C$12,($C$11*AM54-BI54)/($C$11*AM54)*$C$12*AM54))</f>
        <v>0.4175509946497542</v>
      </c>
      <c r="CF54" s="61">
        <f t="shared" si="281"/>
        <v>1.840000000000001</v>
      </c>
      <c r="CG54" s="57">
        <f>IF(AND(KS53=1,OY53=1),0,ABS(BK54/$C$12*($C$14-$C$15)+$C$15) *'Drive Train'!$AA$48 + CG53*(1-'Drive Train'!$AA$48))</f>
        <v>25.385067645259365</v>
      </c>
      <c r="CH54" s="57">
        <f>IF(AND(KT53=1,OZ53=1),0,ABS(BL54/$C$12*($C$14-$C$15)+$C$15) *'Drive Train'!$AA$48 + CH53*(1-'Drive Train'!$AA$48))</f>
        <v>77.099180738079724</v>
      </c>
      <c r="CI54" s="57">
        <f>IF(AND(KU53=1,PA53=1),0,ABS(BM54/$C$12*($C$14-$C$15)+$C$15) *'Drive Train'!$AA$48 + CI53*(1-'Drive Train'!$AA$48))</f>
        <v>55.979568511029356</v>
      </c>
      <c r="CJ54" s="57">
        <f>IF(AND(KV53=1,PB53=1),0,ABS(BN54/$C$12*($C$14-$C$15)+$C$15) *'Drive Train'!$AA$48 + CJ53*(1-'Drive Train'!$AA$48))</f>
        <v>38.810046231967092</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25.375699520396392</v>
      </c>
      <c r="CN54" s="57">
        <f>IF(AND(KZ53=1,PF53=1),0,ABS(BR54/$C$12*($C$14-$C$15)+$C$15) *'Drive Train'!$AA$48 + CN53*(1-'Drive Train'!$AA$48))</f>
        <v>25.291600690653446</v>
      </c>
      <c r="CO54" s="57">
        <f>IF(AND(LA53=1,PG53=1),0,ABS(BS54/$C$12*($C$14-$C$15)+$C$15) *'Drive Train'!$AA$48 + CO53*(1-'Drive Train'!$AA$48))</f>
        <v>25.282992998728552</v>
      </c>
      <c r="CP54" s="57">
        <f>IF(AND(LB53=1,PH53=1),0,ABS(BT54/$C$12*($C$14-$C$15)+$C$15) *'Drive Train'!$AA$48 + CP53*(1-'Drive Train'!$AA$48))</f>
        <v>25.282421793989407</v>
      </c>
      <c r="CQ54" s="57">
        <f>IF(AND(LC53=1,PI53=1),0,ABS(BU54/$C$12*($C$14-$C$15)+$C$15) *'Drive Train'!$AA$48 + CQ53*(1-'Drive Train'!$AA$48))</f>
        <v>25.282397805498455</v>
      </c>
      <c r="CR54" s="57">
        <f>IF(AND(LD53=1,PJ53=1),0,ABS(BV54/$C$12*($C$14-$C$15)+$C$15) *'Drive Train'!$AA$48 + CR53*(1-'Drive Train'!$AA$48))</f>
        <v>45.386185465694723</v>
      </c>
      <c r="CS54" s="57">
        <f>IF(AND(LE53=1,PK53=1),0,ABS(BW54/$C$12*($C$14-$C$15)+$C$15) *'Drive Train'!$AA$48 + CS53*(1-'Drive Train'!$AA$48))</f>
        <v>28.175013950553296</v>
      </c>
      <c r="CT54" s="57">
        <f>IF(AND(LF53=1,PL53=1),0,ABS(BX54/$C$12*($C$14-$C$15)+$C$15) *'Drive Train'!$AA$48 + CT53*(1-'Drive Train'!$AA$48))</f>
        <v>25.751593055649309</v>
      </c>
      <c r="CU54" s="57">
        <f>IF(AND(LG53=1,PM53=1),0,ABS(BY54/$C$12*($C$14-$C$15)+$C$15) *'Drive Train'!$AA$48 + CU53*(1-'Drive Train'!$AA$48))</f>
        <v>25.490058652668189</v>
      </c>
      <c r="CV54" s="57">
        <f>IF(AND(LH53=1,PN53=1),0,ABS(BZ54/$C$12*($C$14-$C$15)+$C$15) *'Drive Train'!$AA$48 + CV53*(1-'Drive Train'!$AA$48))</f>
        <v>25.41630236768092</v>
      </c>
      <c r="CW54" s="57">
        <f>IF(AND(LI53=1,PO53=1),0,ABS(CA54/$C$12*($C$14-$C$15)+$C$15) *'Drive Train'!$AA$48 + CW53*(1-'Drive Train'!$AA$48))</f>
        <v>25.385067645259365</v>
      </c>
      <c r="CX54" s="57">
        <f>IF(AND(LJ53=1,PP53=1),0,ABS(CB54/$C$12*($C$14-$C$15)+$C$15) *'Drive Train'!$AA$48 + CX53*(1-'Drive Train'!$AA$48))</f>
        <v>25.386100188146582</v>
      </c>
      <c r="CY54" s="57">
        <f>IF(AND(LK53=1,PQ53=1),0,ABS(CC54/$C$12*($C$14-$C$15)+$C$15) *'Drive Train'!$AA$48 + CY53*(1-'Drive Train'!$AA$48))</f>
        <v>25.385993975926745</v>
      </c>
      <c r="CZ54" s="57">
        <f>IF(AND(LL53=1,PR53=1),0,ABS(CD54/$C$12*($C$14-$C$15)+$C$15) *'Drive Train'!$AA$48 + CZ53*(1-'Drive Train'!$AA$48))</f>
        <v>25.385986675900224</v>
      </c>
      <c r="DA54" s="57">
        <f>IF(AND(LM53=1,PS53=1),0,ABS(CE54/$C$12*($C$14-$C$15)+$C$15) *'Drive Train'!$AA$48 + DA53*(1-'Drive Train'!$AA$48))</f>
        <v>25.385990516519556</v>
      </c>
      <c r="DB54" s="61">
        <f t="shared" si="115"/>
        <v>1.840000000000001</v>
      </c>
      <c r="DC54" s="57">
        <f t="shared" si="282"/>
        <v>25.385067645259365</v>
      </c>
      <c r="DD54" s="57">
        <f t="shared" si="283"/>
        <v>50</v>
      </c>
      <c r="DE54" s="57">
        <f t="shared" si="284"/>
        <v>50</v>
      </c>
      <c r="DF54" s="57">
        <f t="shared" si="285"/>
        <v>38.810046231967092</v>
      </c>
      <c r="DG54" s="57">
        <f t="shared" si="286"/>
        <v>2.7495000000000003</v>
      </c>
      <c r="DH54" s="57">
        <f t="shared" si="287"/>
        <v>2.7495000000000003</v>
      </c>
      <c r="DI54" s="57">
        <f t="shared" si="288"/>
        <v>25.375699520396392</v>
      </c>
      <c r="DJ54" s="57">
        <f t="shared" si="289"/>
        <v>25.291600690653446</v>
      </c>
      <c r="DK54" s="57">
        <f t="shared" si="290"/>
        <v>25.282992998728552</v>
      </c>
      <c r="DL54" s="57">
        <f t="shared" si="291"/>
        <v>25.282421793989407</v>
      </c>
      <c r="DM54" s="57">
        <f t="shared" si="292"/>
        <v>25.282397805498455</v>
      </c>
      <c r="DN54" s="57">
        <f t="shared" si="293"/>
        <v>25</v>
      </c>
      <c r="DO54" s="57">
        <f t="shared" si="294"/>
        <v>28.175013950553296</v>
      </c>
      <c r="DP54" s="57">
        <f t="shared" si="295"/>
        <v>25.751593055649309</v>
      </c>
      <c r="DQ54" s="57">
        <f t="shared" si="296"/>
        <v>25.490058652668189</v>
      </c>
      <c r="DR54" s="57">
        <f t="shared" si="297"/>
        <v>25.41630236768092</v>
      </c>
      <c r="DS54" s="57">
        <f t="shared" si="298"/>
        <v>25.385067645259365</v>
      </c>
      <c r="DT54" s="57">
        <f t="shared" si="299"/>
        <v>25.386100188146582</v>
      </c>
      <c r="DU54" s="57">
        <f t="shared" si="300"/>
        <v>25.385993975926745</v>
      </c>
      <c r="DV54" s="57">
        <f t="shared" si="301"/>
        <v>25.385986675900224</v>
      </c>
      <c r="DW54" s="57">
        <f t="shared" si="302"/>
        <v>25.385990516519556</v>
      </c>
      <c r="DX54" s="61">
        <f t="shared" si="116"/>
        <v>1.840000000000001</v>
      </c>
      <c r="DY54" s="2">
        <f>IF(OY54=0,($C$23/0.4536*IF(ISNA(MK53),'Drive Train'!$F$16,'Drive Train'!$F$17)*4.448*$C$24/$C$26*$C$25*S$6)*SIGN(BK54),BK54)</f>
        <v>0.41753397143618032</v>
      </c>
      <c r="DZ54" s="2">
        <f>IF(OZ54=0,($C$23/0.4536*IF(ISNA(ML53),'Drive Train'!$F$16,'Drive Train'!$F$17)*4.448*$C$24/$C$26*$C$25*T$6)*SIGN(BL54),BL54)</f>
        <v>3.1911020778922987</v>
      </c>
      <c r="EA54" s="2">
        <f>IF(PA54=0,($C$23/0.4536*IF(ISNA(MM53),'Drive Train'!$F$16,'Drive Train'!$F$17)*4.448*$C$24/$C$26*$C$25*U$6)*SIGN(BM54),BM54)</f>
        <v>2.1014574659290748</v>
      </c>
      <c r="EB54" s="2">
        <f>IF(PB54=0,($C$23/0.4536*IF(ISNA(MN53),'Drive Train'!$F$16,'Drive Train'!$F$17)*4.448*$C$24/$C$26*$C$25*V$6)*SIGN(BN54),BN54)</f>
        <v>0.66517011264546477</v>
      </c>
      <c r="EC54" s="2">
        <f>IF(PC54=0,($C$23/0.4536*IF(ISNA(MO53),'Drive Train'!$F$16,'Drive Train'!$F$17)*4.448*$C$24/$C$26*$C$25*W$6)*SIGN(BO54),BO54)</f>
        <v>0</v>
      </c>
      <c r="ED54" s="2">
        <f>IF(PD54=0,($C$23/0.4536*IF(ISNA(MP53),'Drive Train'!$F$16,'Drive Train'!$F$17)*4.448*$C$24/$C$26*$C$25*X$6)*SIGN(BP54),BP54)</f>
        <v>0</v>
      </c>
      <c r="EE54" s="2">
        <f>IF(PE54=0,($C$23/0.4536*IF(ISNA(MQ53),'Drive Train'!$F$16,'Drive Train'!$F$17)*4.448*$C$24/$C$26*$C$25*Y$6)*SIGN(BQ54),BQ54)</f>
        <v>0.41736116771240156</v>
      </c>
      <c r="EF54" s="2">
        <f>IF(PF54=0,($C$23/0.4536*IF(ISNA(MR53),'Drive Train'!$F$16,'Drive Train'!$F$17)*4.448*$C$24/$C$26*$C$25*Z$6)*SIGN(BR54),BR54)</f>
        <v>0.77621401894677544</v>
      </c>
      <c r="EG54" s="2">
        <f>IF(PG54=0,($C$23/0.4536*IF(ISNA(MS53),'Drive Train'!$F$16,'Drive Train'!$F$17)*4.448*$C$24/$C$26*$C$25*AA$6)*SIGN(BS54),BS54)</f>
        <v>0.68927804882473664</v>
      </c>
      <c r="EH54" s="2">
        <f>IF(PH54=0,($C$23/0.4536*IF(ISNA(MT53),'Drive Train'!$F$16,'Drive Train'!$F$17)*4.448*$C$24/$C$26*$C$25*AB$6)*SIGN(BT54),BT54)</f>
        <v>0.61985436045389986</v>
      </c>
      <c r="EI54" s="2">
        <f>IF(PI54=0,($C$23/0.4536*IF(ISNA(MU53),'Drive Train'!$F$16,'Drive Train'!$F$17)*4.448*$C$24/$C$26*$C$25*AC$6)*SIGN(BU54),BU54)</f>
        <v>0.56313566080452337</v>
      </c>
      <c r="EJ54" s="2">
        <f>IF(PJ54=0,($C$23/0.4536*IF(ISNA(MV53),'Drive Train'!$F$16,'Drive Train'!$F$17)*4.448*$C$24/$C$26*$C$25*AD$6)*SIGN(BV54),BV54)</f>
        <v>0.89350858180984372</v>
      </c>
      <c r="EK54" s="2">
        <f>IF(PK54=0,($C$23/0.4536*IF(ISNA(MW53),'Drive Train'!$F$16,'Drive Train'!$F$17)*4.448*$C$24/$C$26*$C$25*AE$6)*SIGN(BW54),BW54)</f>
        <v>0.89350858180984372</v>
      </c>
      <c r="EL54" s="2">
        <f>IF(PL54=0,($C$23/0.4536*IF(ISNA(MX53),'Drive Train'!$F$16,'Drive Train'!$F$17)*4.448*$C$24/$C$26*$C$25*AF$6)*SIGN(BX54),BX54)</f>
        <v>0.89350858180984372</v>
      </c>
      <c r="EM54" s="2">
        <f>IF(PM54=0,($C$23/0.4536*IF(ISNA(MY53),'Drive Train'!$F$16,'Drive Train'!$F$17)*4.448*$C$24/$C$26*$C$25*AG$6)*SIGN(BY54),BY54)</f>
        <v>0.89350858180984372</v>
      </c>
      <c r="EN54" s="2">
        <f>IF(PN54=0,($C$23/0.4536*IF(ISNA(MZ53),'Drive Train'!$F$16,'Drive Train'!$F$17)*4.448*$C$24/$C$26*$C$25*AH$6)*SIGN(BZ54),BZ54)</f>
        <v>0.89350858180984372</v>
      </c>
      <c r="EO54" s="2">
        <f>IF(PO54=0,($C$23/0.4536*IF(ISNA(NA53),'Drive Train'!$F$16,'Drive Train'!$F$17)*4.448*$C$24/$C$26*$C$25*AI$6)*SIGN(CA54),CA54)</f>
        <v>0.41753397143618032</v>
      </c>
      <c r="EP54" s="2">
        <f>IF(PP54=0,($C$23/0.4536*IF(ISNA(NB53),'Drive Train'!$F$16,'Drive Train'!$F$17)*4.448*$C$24/$C$26*$C$25*AJ$6)*SIGN(CB54),CB54)</f>
        <v>0.41755301764430441</v>
      </c>
      <c r="EQ54" s="2">
        <f>IF(PQ54=0,($C$23/0.4536*IF(ISNA(NC53),'Drive Train'!$F$16,'Drive Train'!$F$17)*4.448*$C$24/$C$26*$C$25*AK$6)*SIGN(CC54),CC54)</f>
        <v>0.41755105846171803</v>
      </c>
      <c r="ER54" s="2">
        <f>IF(PR54=0,($C$23/0.4536*IF(ISNA(ND53),'Drive Train'!$F$16,'Drive Train'!$F$17)*4.448*$C$24/$C$26*$C$25*AL$6)*SIGN(CD54),CD54)</f>
        <v>0.41755092380598008</v>
      </c>
      <c r="ES54" s="2">
        <f>IF(PS54=0,($C$23/0.4536*IF(ISNA(NE53),'Drive Train'!$F$16,'Drive Train'!$F$17)*4.448*$C$24/$C$26*$C$25*AM$6)*SIGN(CE54),CE54)</f>
        <v>0.4175509946497542</v>
      </c>
      <c r="ET54" s="61">
        <f t="shared" si="303"/>
        <v>1.840000000000001</v>
      </c>
      <c r="EU54" s="260">
        <f>MAX(MIN(IF(AND(OY53=1,NG54&lt;0),-1,1)*(DC54-$C$15)/($C$14-$C$15)*$C$12-$C$33*LO54/AO$6 -  OY53*$C$33,DY53),MAX(EU$8:EU53)*-1)</f>
        <v>2.4345294280738172E-3</v>
      </c>
      <c r="EV54" s="260">
        <f>MAX(MIN(IF(AND(OZ53=1,NH54&lt;0),-1,1)*(DD54-$C$15)/($C$14-$C$15)*$C$12-$C$33*LP54/AP$6 -  OZ53*$C$33,DZ53),MAX(EV$8:EV53)*-1)</f>
        <v>0.77041727016587291</v>
      </c>
      <c r="EW54" s="260">
        <f>MAX(MIN(IF(AND(PA53=1,NI54&lt;0),-1,1)*(DE54-$C$15)/($C$14-$C$15)*$C$12-$C$33*LQ54/AQ$6 -  PA53*$C$33,EA53),MAX(EW$8:EW53)*-1)</f>
        <v>0.65544005803798133</v>
      </c>
      <c r="EX54" s="260">
        <f>MAX(MIN(IF(AND(PB53=1,NJ54&lt;0),-1,1)*(DF54-$C$15)/($C$14-$C$15)*$C$12-$C$33*LR54/AR$6 -  PB53*$C$33,EB53),MAX(EX$8:EX53)*-1)</f>
        <v>0.33353768132647321</v>
      </c>
      <c r="EY54" s="260">
        <f>MAX(MIN(IF(AND(PC53=1,NK54&lt;0),-1,1)*(DG54-$C$15)/($C$14-$C$15)*$C$12-$C$33*LS54/AS$6 -  PC53*$C$33,EC53),MAX(EY$8:EY53)*-1)</f>
        <v>-0.87157915482968151</v>
      </c>
      <c r="EZ54" s="260">
        <f>MAX(MIN(IF(AND(PD53=1,NL54&lt;0),-1,1)*(DH54-$C$15)/($C$14-$C$15)*$C$12-$C$33*LT54/AT$6 -  PD53*$C$33,ED53),MAX(EZ$8:EZ53)*-1)</f>
        <v>-0.87157915482968151</v>
      </c>
      <c r="FA54" s="260">
        <f>MAX(MIN(IF(AND(PE53=1,NM54&lt;0),-1,1)*(DI54-$C$15)/($C$14-$C$15)*$C$12-$C$33*LU54/AU$6 -  PE53*$C$33,EE53),MAX(FA$8:FA53)*-1)</f>
        <v>2.2125950050184695E-3</v>
      </c>
      <c r="FB54" s="260">
        <f>MAX(MIN(IF(AND(PF53=1,NN54&lt;0),-1,1)*(DJ54-$C$15)/($C$14-$C$15)*$C$12-$C$33*LV54/AV$6 -  PF53*$C$33,EF53),MAX(FB$8:FB53)*-1)</f>
        <v>2.1892163404674259E-4</v>
      </c>
      <c r="FC54" s="260">
        <f>MAX(MIN(IF(AND(PG53=1,NO54&lt;0),-1,1)*(DK54-$C$15)/($C$14-$C$15)*$C$12-$C$33*LW54/AW$6 -  PG53*$C$33,EG53),MAX(FC$8:FC53)*-1)</f>
        <v>1.4230729593611713E-5</v>
      </c>
      <c r="FD54" s="260">
        <f>MAX(MIN(IF(AND(PH53=1,NP54&lt;0),-1,1)*(DL54-$C$15)/($C$14-$C$15)*$C$12-$C$33*LX54/AX$6 -  PH53*$C$33,EH53),MAX(FD$8:FD53)*-1)</f>
        <v>5.9070696761809316E-7</v>
      </c>
      <c r="FE54" s="260">
        <f>MAX(MIN(IF(AND(PI53=1,NQ54&lt;0),-1,1)*(DM54-$C$15)/($C$14-$C$15)*$C$12-$C$33*LY54/AY$6 -  PI53*$C$33,EI53),MAX(FE$8:FE53)*-1)</f>
        <v>1.4878271947793564E-8</v>
      </c>
      <c r="FF54" s="260">
        <f>MAX(MIN(IF(AND(PJ53=1,NR54&lt;0),-1,1)*(DN54-$C$15)/($C$14-$C$15)*$C$12-$C$33*LZ54/AZ$6 -  PJ53*$C$33,EJ53),MAX(FF$8:FF53)*-1)</f>
        <v>8.2898242590792426E-2</v>
      </c>
      <c r="FG54" s="260">
        <f>MAX(MIN(IF(AND(PK53=1,NS54&lt;0),-1,1)*(DO54-$C$15)/($C$14-$C$15)*$C$12-$C$33*MA54/BA$6 -  PK53*$C$33,EK53),MAX(FG$8:FG53)*-1)</f>
        <v>6.9204148355321793E-2</v>
      </c>
      <c r="FH54" s="260">
        <f>MAX(MIN(IF(AND(PL53=1,NT54&lt;0),-1,1)*(DP54-$C$15)/($C$14-$C$15)*$C$12-$C$33*MB54/BB$6 -  PL53*$C$33,EL53),MAX(FH$8:FH53)*-1)</f>
        <v>1.1137965300783981E-2</v>
      </c>
      <c r="FI54" s="260">
        <f>MAX(MIN(IF(AND(PM53=1,NU54&lt;0),-1,1)*(DQ54-$C$15)/($C$14-$C$15)*$C$12-$C$33*MC54/BC$6 -  PM53*$C$33,EM53),MAX(FI$8:FI53)*-1)</f>
        <v>4.9256449301957606E-3</v>
      </c>
      <c r="FJ54" s="260">
        <f>MAX(MIN(IF(AND(PN53=1,NV54&lt;0),-1,1)*(DR54-$C$15)/($C$14-$C$15)*$C$12-$C$33*MD54/BD$6 -  PN53*$C$33,EN53),MAX(FJ$8:FJ53)*-1)</f>
        <v>3.1754686117071995E-3</v>
      </c>
      <c r="FK54" s="260">
        <f>MAX(MIN(IF(AND(PO53=1,NW54&lt;0),-1,1)*(DS54-$C$15)/($C$14-$C$15)*$C$12-$C$33*ME54/BE$6 -  PO53*$C$33,EO53),MAX(FK$8:FK53)*-1)</f>
        <v>2.4345294280738172E-3</v>
      </c>
      <c r="FL54" s="260">
        <f>MAX(MIN(IF(AND(PP53=1,NX54&lt;0),-1,1)*(DT54-$C$15)/($C$14-$C$15)*$C$12-$C$33*MF54/BF$6 -  PP53*$C$33,EP53),MAX(FL$8:FL53)*-1)</f>
        <v>2.4590208164039784E-3</v>
      </c>
      <c r="FM54" s="260">
        <f>MAX(MIN(IF(AND(PQ53=1,NY54&lt;0),-1,1)*(DU54-$C$15)/($C$14-$C$15)*$C$12-$C$33*MG54/BG$6 -  PQ53*$C$33,EQ53),MAX(FM$8:FM53)*-1)</f>
        <v>2.4565015099162202E-3</v>
      </c>
      <c r="FN54" s="260">
        <f>MAX(MIN(IF(AND(PR53=1,NZ54&lt;0),-1,1)*(DV54-$C$15)/($C$14-$C$15)*$C$12-$C$33*MH54/BH$6 -  PR53*$C$33,ER53),MAX(FN$8:FN53)*-1)</f>
        <v>2.4563283566018668E-3</v>
      </c>
      <c r="FO54" s="260">
        <f>MAX(MIN(IF(AND(PS53=1,OA54&lt;0),-1,1)*(DW54-$C$15)/($C$14-$C$15)*$C$12-$C$33*MI54/BI$6 -  PS53*$C$33,ES53),MAX(FO$8:FO53)*-1)</f>
        <v>2.456419454347547E-3</v>
      </c>
      <c r="FP54" s="61">
        <f t="shared" si="117"/>
        <v>1.840000000000001</v>
      </c>
      <c r="FQ54" s="261">
        <f>IF(AND(KS54=1,OY54=1),0,MIN((ABS(($C$14-$C$15)*EU54/$C$12/$C$25)+$C$15)/$C$25,DC54))</f>
        <v>3.69150434052129</v>
      </c>
      <c r="FR54" s="261">
        <f>IF(AND(KT54=1,OZ54=1),0,MIN((ABS(($C$14-$C$15)*EV54/$C$12/$C$25)+$C$15)/$C$25,DD54))</f>
        <v>50</v>
      </c>
      <c r="FS54" s="261">
        <f>IF(AND(KU54=1,PA54=1),0,MIN((ABS(($C$14-$C$15)*EW54/$C$12/$C$25)+$C$15)/$C$25,DE54))</f>
        <v>50</v>
      </c>
      <c r="FT54" s="261">
        <f>IF(AND(KV54=1,PB54=1),0,MIN((ABS(($C$14-$C$15)*EX54/$C$12/$C$25)+$C$15)/$C$25,DF54))</f>
        <v>32.447643578103737</v>
      </c>
      <c r="FU54" s="261">
        <f>IF(AND(KW54=1,PC54=1),0,MIN((ABS(($C$14-$C$15)*EY54/$C$12/$C$25)+$C$15)/$C$25,DG54))</f>
        <v>2.7495000000000003</v>
      </c>
      <c r="FV54" s="261">
        <f>IF(AND(KX54=1,PD54=1),0,MIN((ABS(($C$14-$C$15)*EZ54/$C$12/$C$25)+$C$15)/$C$25,DH54))</f>
        <v>2.7495000000000003</v>
      </c>
      <c r="FW54" s="261">
        <f>IF(AND(KY54=1,PE54=1),0,MIN((ABS(($C$14-$C$15)*FA54/$C$12/$C$25)+$C$15)/$C$25,DI54))</f>
        <v>3.6722294494959389</v>
      </c>
      <c r="FX54" s="261">
        <f>IF(AND(KZ54=1,PF54=1),0,MIN((ABS(($C$14-$C$15)*FB54/$C$12/$C$25)+$C$15)/$C$25,DJ54))</f>
        <v>3.4990799378672621</v>
      </c>
      <c r="FY54" s="261">
        <f>IF(AND(LA54=1,PG54=1),0,MIN((ABS(($C$14-$C$15)*FC54/$C$12/$C$25)+$C$15)/$C$25,DK54))</f>
        <v>3.4813026376048737</v>
      </c>
      <c r="FZ54" s="261">
        <f>IF(AND(LB54=1,PH54=1),0,MIN((ABS(($C$14-$C$15)*FD54/$C$12/$C$25)+$C$15)/$C$25,DL54))</f>
        <v>3.4801180086226728</v>
      </c>
      <c r="GA54" s="261">
        <f>IF(AND(LC54=1,PI54=1),0,MIN((ABS(($C$14-$C$15)*FE54/$C$12/$C$25)+$C$15)/$C$25,DM54))</f>
        <v>3.4800679981952438</v>
      </c>
      <c r="GB54" s="261">
        <f>IF(AND(LD54=1,PJ54=1),0,MIN((ABS(($C$14-$C$15)*FF54/$C$12/$C$25)+$C$15)/$C$25,DN54))</f>
        <v>10.679736636147519</v>
      </c>
      <c r="GC54" s="261">
        <f>IF(AND(LE54=1,PK54=1),0,MIN((ABS(($C$14-$C$15)*FG54/$C$12/$C$25)+$C$15)/$C$25,DO54))</f>
        <v>9.4904115623451286</v>
      </c>
      <c r="GD54" s="261">
        <f>IF(AND(LF54=1,PL54=1),0,MIN((ABS(($C$14-$C$15)*FH54/$C$12/$C$25)+$C$15)/$C$25,DP54))</f>
        <v>4.4473932904332569</v>
      </c>
      <c r="GE54" s="261">
        <f>IF(AND(LG54=1,PM54=1),0,MIN((ABS(($C$14-$C$15)*FI54/$C$12/$C$25)+$C$15)/$C$25,DQ54))</f>
        <v>3.9078564465800696</v>
      </c>
      <c r="GF54" s="261">
        <f>IF(AND(LH54=1,PN54=1),0,MIN((ABS(($C$14-$C$15)*FJ54/$C$12/$C$25)+$C$15)/$C$25,DR54))</f>
        <v>3.7558545293037886</v>
      </c>
      <c r="GG54" s="261">
        <f>IF(AND(LI54=1,PO54=1),0,MIN((ABS(($C$14-$C$15)*FK54/$C$12/$C$25)+$C$15)/$C$25,DS54))</f>
        <v>3.69150434052129</v>
      </c>
      <c r="GH54" s="261">
        <f>IF(AND(LJ54=1,PP54=1),0,MIN((ABS(($C$14-$C$15)*FL54/$C$12/$C$25)+$C$15)/$C$25,DT54))</f>
        <v>3.6936314050596546</v>
      </c>
      <c r="GI54" s="261">
        <f>IF(AND(LK54=1,PQ54=1),0,MIN((ABS(($C$14-$C$15)*FM54/$C$12/$C$25)+$C$15)/$C$25,DU54))</f>
        <v>3.6934126045809257</v>
      </c>
      <c r="GJ54" s="261">
        <f>IF(AND(LL54=1,PR54=1),0,MIN((ABS(($C$14-$C$15)*FN54/$C$12/$C$25)+$C$15)/$C$25,DV54))</f>
        <v>3.6933975663042178</v>
      </c>
      <c r="GK54" s="261">
        <f>IF(AND(LM54=1,PS54=1),0,MIN((ABS(($C$14-$C$15)*FO54/$C$12/$C$25)+$C$15)/$C$25,DW54))</f>
        <v>3.6934054780967935</v>
      </c>
      <c r="GL54" s="61">
        <f t="shared" si="118"/>
        <v>1.840000000000001</v>
      </c>
      <c r="GM54" s="57">
        <f>IF(AND(KS53=1,OY53=1),0,EU54*$C$26/S$6/$C$24/$C$23*3.39*$C$25)</f>
        <v>5.6537948019259612E-2</v>
      </c>
      <c r="GN54" s="57">
        <f>IF(AND(KT53=1,OZ53=1),0,EV54*$C$26/T$6/$C$24/$C$23*3.39*$C$25)</f>
        <v>5.0096692609328537</v>
      </c>
      <c r="GO54" s="57">
        <f>IF(AND(KU53=1,PA53=1),0,EW54*$C$26/U$6/$C$24/$C$23*3.39*$C$25)</f>
        <v>6.4719643723011346</v>
      </c>
      <c r="GP54" s="57">
        <f>IF(AND(KV53=1,PB53=1),0,EX54*$C$26/V$6/$C$24/$C$23*3.39*$C$25)</f>
        <v>4.4180118422461883</v>
      </c>
      <c r="GQ54" s="57">
        <f>IF(AND(KW53=1,PC53=1),0,EY54*$C$26/W$6/$C$24/$C$23*3.39*$C$25)</f>
        <v>-14.483556119319346</v>
      </c>
      <c r="GR54" s="57">
        <f>IF(AND(KX53=1,PD53=1),0,EZ54*$C$26/X$6/$C$24/$C$23*3.39*$C$25)</f>
        <v>-17.422248665268199</v>
      </c>
      <c r="GS54" s="57">
        <f>IF(AND(KY53=1,PE53=1),0,FA54*$C$26/Y$6/$C$24/$C$23*3.39*$C$25)</f>
        <v>5.1688382600450153E-2</v>
      </c>
      <c r="GT54" s="57">
        <f>IF(AND(KZ53=1,PF53=1),0,FB54*$C$26/Z$6/$C$24/$C$23*3.39*$C$25)</f>
        <v>5.8523587519783791E-3</v>
      </c>
      <c r="GU54" s="57">
        <f>IF(AND(LA53=1,PG53=1),0,FC54*$C$26/AA$6/$C$24/$C$23*3.39*$C$25)</f>
        <v>4.2840690319348148E-4</v>
      </c>
      <c r="GV54" s="57">
        <f>IF(AND(LB53=1,PH53=1),0,FD54*$C$26/AB$6/$C$24/$C$23*3.39*$C$25)</f>
        <v>1.977453021101025E-5</v>
      </c>
      <c r="GW54" s="57">
        <f>IF(AND(LC53=1,PI53=1),0,FE54*$C$26/AC$6/$C$24/$C$23*3.39*$C$25)</f>
        <v>5.4823051387136708E-7</v>
      </c>
      <c r="GX54" s="57">
        <f>IF(AND(LD53=1,PJ53=1),0,FF54*$C$26/AD$6/$C$24/$C$23*3.39*$C$25)</f>
        <v>1.9251755499190804</v>
      </c>
      <c r="GY54" s="57">
        <f>IF(AND(LE53=1,PK53=1),0,FG54*$C$26/AE$6/$C$24/$C$23*3.39*$C$25)</f>
        <v>1.6071526995366756</v>
      </c>
      <c r="GZ54" s="57">
        <f>IF(AND(LF53=1,PL53=1),0,FH54*$C$26/AF$6/$C$24/$C$23*3.39*$C$25)</f>
        <v>0.25866095351095025</v>
      </c>
      <c r="HA54" s="57">
        <f>IF(AND(LG53=1,PM53=1),0,FI54*$C$26/AG$6/$C$24/$C$23*3.39*$C$25)</f>
        <v>0.11439001468348388</v>
      </c>
      <c r="HB54" s="57">
        <f>IF(AND(LH53=1,PN53=1),0,FJ54*$C$26/AH$6/$C$24/$C$23*3.39*$C$25)</f>
        <v>7.3745043799917642E-2</v>
      </c>
      <c r="HC54" s="57">
        <f>IF(AND(LI53=1,PO53=1),0,FK54*$C$26/AI$6/$C$24/$C$23*3.39*$C$25)</f>
        <v>5.6537948019259612E-2</v>
      </c>
      <c r="HD54" s="57">
        <f>IF(AND(LJ53=1,PP53=1),0,FL54*$C$26/AJ$6/$C$24/$C$23*3.39*$C$25)</f>
        <v>5.7106720293836594E-2</v>
      </c>
      <c r="HE54" s="57">
        <f>IF(AND(LK53=1,PQ53=1),0,FM54*$C$26/AK$6/$C$24/$C$23*3.39*$C$25)</f>
        <v>5.7048213537825784E-2</v>
      </c>
      <c r="HF54" s="57">
        <f>IF(AND(LL53=1,PR53=1),0,FN54*$C$26/AL$6/$C$24/$C$23*3.39*$C$25)</f>
        <v>5.7044192336449716E-2</v>
      </c>
      <c r="HG54" s="57">
        <f>IF(AND(LM53=1,PS53=1),0,FO54*$C$26/AM$6/$C$24/$C$23*3.39*$C$25)</f>
        <v>5.7046307931993778E-2</v>
      </c>
      <c r="HH54" s="61">
        <f t="shared" si="119"/>
        <v>1.840000000000001</v>
      </c>
      <c r="HI54" s="57">
        <f t="shared" si="120"/>
        <v>5.6537948019259612E-2</v>
      </c>
      <c r="HJ54" s="57">
        <f t="shared" si="121"/>
        <v>5.0096692609328537</v>
      </c>
      <c r="HK54" s="57">
        <f t="shared" si="122"/>
        <v>6.4719643723011346</v>
      </c>
      <c r="HL54" s="57">
        <f t="shared" si="123"/>
        <v>4.4180118422461883</v>
      </c>
      <c r="HM54" s="57">
        <f t="shared" si="124"/>
        <v>14.483556119319346</v>
      </c>
      <c r="HN54" s="57">
        <f t="shared" si="125"/>
        <v>17.422248665268199</v>
      </c>
      <c r="HO54" s="57">
        <f t="shared" si="126"/>
        <v>5.1688382600450153E-2</v>
      </c>
      <c r="HP54" s="57">
        <f t="shared" si="127"/>
        <v>5.8523587519783791E-3</v>
      </c>
      <c r="HQ54" s="57">
        <f t="shared" si="128"/>
        <v>4.2840690319348148E-4</v>
      </c>
      <c r="HR54" s="57">
        <f t="shared" si="129"/>
        <v>1.977453021101025E-5</v>
      </c>
      <c r="HS54" s="57">
        <f t="shared" si="130"/>
        <v>5.4823051387136708E-7</v>
      </c>
      <c r="HT54" s="57">
        <f t="shared" si="131"/>
        <v>1.9251755499190804</v>
      </c>
      <c r="HU54" s="57">
        <f t="shared" si="132"/>
        <v>1.6071526995366756</v>
      </c>
      <c r="HV54" s="57">
        <f t="shared" si="133"/>
        <v>0.25866095351095025</v>
      </c>
      <c r="HW54" s="57">
        <f t="shared" si="134"/>
        <v>0.11439001468348388</v>
      </c>
      <c r="HX54" s="57">
        <f t="shared" si="135"/>
        <v>7.3745043799917642E-2</v>
      </c>
      <c r="HY54" s="57">
        <f t="shared" si="136"/>
        <v>5.6537948019259612E-2</v>
      </c>
      <c r="HZ54" s="57">
        <f t="shared" si="137"/>
        <v>5.7106720293836594E-2</v>
      </c>
      <c r="IA54" s="57">
        <f t="shared" si="138"/>
        <v>5.7048213537825784E-2</v>
      </c>
      <c r="IB54" s="57">
        <f t="shared" si="139"/>
        <v>5.7044192336449716E-2</v>
      </c>
      <c r="IC54" s="57">
        <f t="shared" si="140"/>
        <v>5.7046307931993778E-2</v>
      </c>
      <c r="ID54" s="61">
        <f t="shared" si="141"/>
        <v>1.840000000000001</v>
      </c>
      <c r="IE54" s="57">
        <f t="shared" si="142"/>
        <v>11.966299119679105</v>
      </c>
      <c r="IF54" s="57">
        <f t="shared" si="143"/>
        <v>8.82</v>
      </c>
      <c r="IG54" s="57">
        <f t="shared" si="144"/>
        <v>8.82</v>
      </c>
      <c r="IH54" s="57">
        <f t="shared" si="145"/>
        <v>9.9343288527854057</v>
      </c>
      <c r="II54" s="57">
        <f t="shared" si="146"/>
        <v>0</v>
      </c>
      <c r="IJ54" s="57">
        <f t="shared" si="147"/>
        <v>0</v>
      </c>
      <c r="IK54" s="57">
        <f t="shared" si="148"/>
        <v>11.967820201014076</v>
      </c>
      <c r="IL54" s="57">
        <f t="shared" si="149"/>
        <v>11.981726991505862</v>
      </c>
      <c r="IM54" s="57">
        <f t="shared" si="150"/>
        <v>11.983242242979681</v>
      </c>
      <c r="IN54" s="57">
        <f t="shared" si="151"/>
        <v>11.983350384552494</v>
      </c>
      <c r="IO54" s="57">
        <f t="shared" si="152"/>
        <v>11.983355324176252</v>
      </c>
      <c r="IP54" s="57">
        <f t="shared" si="153"/>
        <v>11.476062121046878</v>
      </c>
      <c r="IQ54" s="57">
        <f t="shared" si="154"/>
        <v>11.502767834014994</v>
      </c>
      <c r="IR54" s="57">
        <f t="shared" si="155"/>
        <v>11.90544510353811</v>
      </c>
      <c r="IS54" s="57">
        <f t="shared" si="156"/>
        <v>11.948861888050752</v>
      </c>
      <c r="IT54" s="57">
        <f t="shared" si="157"/>
        <v>11.961111076636865</v>
      </c>
      <c r="IU54" s="57">
        <f t="shared" si="158"/>
        <v>11.966299119679105</v>
      </c>
      <c r="IV54" s="57">
        <f t="shared" si="159"/>
        <v>11.966127609178205</v>
      </c>
      <c r="IW54" s="57">
        <f t="shared" si="160"/>
        <v>11.966145251534487</v>
      </c>
      <c r="IX54" s="57">
        <f t="shared" si="161"/>
        <v>11.966146464103888</v>
      </c>
      <c r="IY54" s="57">
        <f t="shared" si="162"/>
        <v>11.966145826158607</v>
      </c>
      <c r="IZ54" s="61">
        <f t="shared" si="163"/>
        <v>1.840000000000001</v>
      </c>
      <c r="JA54" s="261" t="e">
        <f t="shared" si="238"/>
        <v>#N/A</v>
      </c>
      <c r="JB54" s="261">
        <f t="shared" si="239"/>
        <v>6</v>
      </c>
      <c r="JC54" s="261">
        <f t="shared" si="240"/>
        <v>6</v>
      </c>
      <c r="JD54" s="261" t="e">
        <f t="shared" si="241"/>
        <v>#N/A</v>
      </c>
      <c r="JE54" s="261" t="e">
        <f t="shared" si="242"/>
        <v>#N/A</v>
      </c>
      <c r="JF54" s="261" t="e">
        <f t="shared" si="243"/>
        <v>#N/A</v>
      </c>
      <c r="JG54" s="261" t="e">
        <f t="shared" si="244"/>
        <v>#N/A</v>
      </c>
      <c r="JH54" s="261" t="e">
        <f t="shared" si="245"/>
        <v>#N/A</v>
      </c>
      <c r="JI54" s="261" t="e">
        <f t="shared" si="246"/>
        <v>#N/A</v>
      </c>
      <c r="JJ54" s="261" t="e">
        <f t="shared" si="247"/>
        <v>#N/A</v>
      </c>
      <c r="JK54" s="261" t="e">
        <f t="shared" si="248"/>
        <v>#N/A</v>
      </c>
      <c r="JL54" s="261" t="e">
        <f t="shared" si="249"/>
        <v>#N/A</v>
      </c>
      <c r="JM54" s="261" t="e">
        <f t="shared" si="250"/>
        <v>#N/A</v>
      </c>
      <c r="JN54" s="261" t="e">
        <f t="shared" si="251"/>
        <v>#N/A</v>
      </c>
      <c r="JO54" s="261" t="e">
        <f t="shared" si="252"/>
        <v>#N/A</v>
      </c>
      <c r="JP54" s="261" t="e">
        <f t="shared" si="253"/>
        <v>#N/A</v>
      </c>
      <c r="JQ54" s="261" t="e">
        <f t="shared" si="254"/>
        <v>#N/A</v>
      </c>
      <c r="JR54" s="261" t="e">
        <f t="shared" si="255"/>
        <v>#N/A</v>
      </c>
      <c r="JS54" s="261" t="e">
        <f t="shared" si="256"/>
        <v>#N/A</v>
      </c>
      <c r="JT54" s="261" t="e">
        <f t="shared" si="257"/>
        <v>#N/A</v>
      </c>
      <c r="JU54" s="261" t="e">
        <f t="shared" si="258"/>
        <v>#N/A</v>
      </c>
      <c r="JV54" s="61">
        <f t="shared" si="165"/>
        <v>1.840000000000001</v>
      </c>
      <c r="JW54" s="46">
        <f>IF(HI54&lt;=$C$42,1,0)</f>
        <v>1</v>
      </c>
      <c r="JX54" s="46">
        <f>IF(HJ54&lt;=$C$42,1,0)</f>
        <v>0</v>
      </c>
      <c r="JY54" s="46">
        <f>IF(HK54&lt;=$C$42,1,0)</f>
        <v>0</v>
      </c>
      <c r="JZ54" s="46">
        <f>IF(HL54&lt;=$C$42,1,0)</f>
        <v>0</v>
      </c>
      <c r="KA54" s="46">
        <f>IF(HM54&lt;=$C$42,1,0)</f>
        <v>0</v>
      </c>
      <c r="KB54" s="46">
        <f>IF(HN54&lt;=$C$42,1,0)</f>
        <v>0</v>
      </c>
      <c r="KC54" s="46">
        <f>IF(HO54&lt;=$C$42,1,0)</f>
        <v>1</v>
      </c>
      <c r="KD54" s="46">
        <f>IF(HP54&lt;=$C$42,1,0)</f>
        <v>1</v>
      </c>
      <c r="KE54" s="46">
        <f>IF(HQ54&lt;=$C$42,1,0)</f>
        <v>1</v>
      </c>
      <c r="KF54" s="46">
        <f>IF(HR54&lt;=$C$42,1,0)</f>
        <v>1</v>
      </c>
      <c r="KG54" s="46">
        <f>IF(HS54&lt;=$C$42,1,0)</f>
        <v>1</v>
      </c>
      <c r="KH54" s="46">
        <f>IF(HT54&lt;=$C$42,1,0)</f>
        <v>0</v>
      </c>
      <c r="KI54" s="46">
        <f>IF(HU54&lt;=$C$42,1,0)</f>
        <v>0</v>
      </c>
      <c r="KJ54" s="46">
        <f>IF(HV54&lt;=$C$42,1,0)</f>
        <v>0</v>
      </c>
      <c r="KK54" s="46">
        <f>IF(HW54&lt;=$C$42,1,0)</f>
        <v>1</v>
      </c>
      <c r="KL54" s="46">
        <f>IF(HX54&lt;=$C$42,1,0)</f>
        <v>1</v>
      </c>
      <c r="KM54" s="46">
        <f>IF(HY54&lt;=$C$42,1,0)</f>
        <v>1</v>
      </c>
      <c r="KN54" s="46">
        <f>IF(HZ54&lt;=$C$42,1,0)</f>
        <v>1</v>
      </c>
      <c r="KO54" s="46">
        <f>IF(IA54&lt;=$C$42,1,0)</f>
        <v>1</v>
      </c>
      <c r="KP54" s="46">
        <f>IF(IB54&lt;=$C$42,1,0)</f>
        <v>1</v>
      </c>
      <c r="KQ54" s="46">
        <f>IF(IC54&lt;=$C$42,1,0)</f>
        <v>1</v>
      </c>
      <c r="KR54" s="61">
        <f t="shared" si="166"/>
        <v>1.840000000000001</v>
      </c>
      <c r="KS54" s="1">
        <f>IF(OR(KS53=1,AND(OY54=1,LO54&lt;=$C$43)),1,0)</f>
        <v>0</v>
      </c>
      <c r="KT54" s="1">
        <f>IF(OR(KT53=1,AND(OZ54=1,LP54&lt;=$C$43)),1,0)</f>
        <v>0</v>
      </c>
      <c r="KU54" s="1">
        <f>IF(OR(KU53=1,AND(PA54=1,LQ54&lt;=$C$43)),1,0)</f>
        <v>0</v>
      </c>
      <c r="KV54" s="1">
        <f>IF(OR(KV53=1,AND(PB54=1,LR54&lt;=$C$43)),1,0)</f>
        <v>0</v>
      </c>
      <c r="KW54" s="1">
        <f>IF(OR(KW53=1,AND(PC54=1,LS54&lt;=$C$43)),1,0)</f>
        <v>0</v>
      </c>
      <c r="KX54" s="1">
        <f>IF(OR(KX53=1,AND(PD54=1,LT54&lt;=$C$43)),1,0)</f>
        <v>0</v>
      </c>
      <c r="KY54" s="1">
        <f>IF(OR(KY53=1,AND(PE54=1,LU54&lt;=$C$43)),1,0)</f>
        <v>0</v>
      </c>
      <c r="KZ54" s="1">
        <f>IF(OR(KZ53=1,AND(PF54=1,LV54&lt;=$C$43)),1,0)</f>
        <v>0</v>
      </c>
      <c r="LA54" s="1">
        <f>IF(OR(LA53=1,AND(PG54=1,LW54&lt;=$C$43)),1,0)</f>
        <v>0</v>
      </c>
      <c r="LB54" s="1">
        <f>IF(OR(LB53=1,AND(PH54=1,LX54&lt;=$C$43)),1,0)</f>
        <v>0</v>
      </c>
      <c r="LC54" s="1">
        <f>IF(OR(LC53=1,AND(PI54=1,LY54&lt;=$C$43)),1,0)</f>
        <v>0</v>
      </c>
      <c r="LD54" s="1">
        <f>IF(OR(LD53=1,AND(PJ54=1,LZ54&lt;=$C$43)),1,0)</f>
        <v>0</v>
      </c>
      <c r="LE54" s="1">
        <f>IF(OR(LE53=1,AND(PK54=1,MA54&lt;=$C$43)),1,0)</f>
        <v>0</v>
      </c>
      <c r="LF54" s="1">
        <f>IF(OR(LF53=1,AND(PL54=1,MB54&lt;=$C$43)),1,0)</f>
        <v>0</v>
      </c>
      <c r="LG54" s="1">
        <f>IF(OR(LG53=1,AND(PM54=1,MC54&lt;=$C$43)),1,0)</f>
        <v>0</v>
      </c>
      <c r="LH54" s="1">
        <f>IF(OR(LH53=1,AND(PN54=1,MD54&lt;=$C$43)),1,0)</f>
        <v>0</v>
      </c>
      <c r="LI54" s="1">
        <f>IF(OR(LI53=1,AND(PO54=1,ME54&lt;=$C$43)),1,0)</f>
        <v>0</v>
      </c>
      <c r="LJ54" s="1">
        <f>IF(OR(LJ53=1,AND(PP54=1,MF54&lt;=$C$43)),1,0)</f>
        <v>0</v>
      </c>
      <c r="LK54" s="1">
        <f>IF(OR(LK53=1,AND(PQ54=1,MG54&lt;=$C$43)),1,0)</f>
        <v>0</v>
      </c>
      <c r="LL54" s="1">
        <f>IF(OR(LL53=1,AND(PR54=1,MH54&lt;=$C$43)),1,0)</f>
        <v>0</v>
      </c>
      <c r="LM54" s="1">
        <f>IF(OR(LM53=1,AND(PS54=1,MI54&lt;=$C$43)),1,0)</f>
        <v>0</v>
      </c>
      <c r="LN54" s="61">
        <f t="shared" si="167"/>
        <v>1.840000000000001</v>
      </c>
      <c r="LO54" s="57">
        <f t="shared" si="168"/>
        <v>11.041697645862424</v>
      </c>
      <c r="LP54" s="57">
        <f t="shared" si="169"/>
        <v>9.6104247277276276</v>
      </c>
      <c r="LQ54" s="57">
        <f t="shared" si="170"/>
        <v>13.521937041355201</v>
      </c>
      <c r="LR54" s="57">
        <f t="shared" si="171"/>
        <v>15.466204181638533</v>
      </c>
      <c r="LS54" s="57">
        <f t="shared" si="172"/>
        <v>13.934906852441715</v>
      </c>
      <c r="LT54" s="57">
        <f t="shared" si="173"/>
        <v>12.002775275841699</v>
      </c>
      <c r="LU54" s="57">
        <f t="shared" si="174"/>
        <v>10.977950010097299</v>
      </c>
      <c r="LV54" s="57">
        <f t="shared" si="175"/>
        <v>9.6035666096442949</v>
      </c>
      <c r="LW54" s="57">
        <f t="shared" si="176"/>
        <v>8.528909310543348</v>
      </c>
      <c r="LX54" s="57">
        <f t="shared" si="177"/>
        <v>7.6699397456771425</v>
      </c>
      <c r="LY54" s="57">
        <f t="shared" si="178"/>
        <v>6.9681174291815591</v>
      </c>
      <c r="LZ54" s="57">
        <f t="shared" si="179"/>
        <v>8.7124138995464797</v>
      </c>
      <c r="MA54" s="57">
        <f t="shared" si="180"/>
        <v>10.63454334064879</v>
      </c>
      <c r="MB54" s="57">
        <f t="shared" si="181"/>
        <v>10.990025947122897</v>
      </c>
      <c r="MC54" s="57">
        <f t="shared" si="182"/>
        <v>11.026948958160398</v>
      </c>
      <c r="MD54" s="57">
        <f t="shared" si="183"/>
        <v>11.037314321347301</v>
      </c>
      <c r="ME54" s="57">
        <f t="shared" si="184"/>
        <v>11.041697645862424</v>
      </c>
      <c r="MF54" s="57">
        <f t="shared" si="185"/>
        <v>11.041552803380412</v>
      </c>
      <c r="MG54" s="57">
        <f t="shared" si="186"/>
        <v>11.041567702747015</v>
      </c>
      <c r="MH54" s="57">
        <f t="shared" si="187"/>
        <v>11.041568726787414</v>
      </c>
      <c r="MI54" s="57">
        <f t="shared" si="188"/>
        <v>11.04156818802921</v>
      </c>
      <c r="MJ54" s="61">
        <f t="shared" si="189"/>
        <v>1.840000000000001</v>
      </c>
      <c r="MK54" s="57" t="e">
        <f t="shared" si="259"/>
        <v>#N/A</v>
      </c>
      <c r="ML54" s="57" t="e">
        <f t="shared" si="260"/>
        <v>#N/A</v>
      </c>
      <c r="MM54" s="57" t="e">
        <f t="shared" si="261"/>
        <v>#N/A</v>
      </c>
      <c r="MN54" s="57" t="e">
        <f t="shared" si="262"/>
        <v>#N/A</v>
      </c>
      <c r="MO54" s="57" t="e">
        <f t="shared" si="263"/>
        <v>#N/A</v>
      </c>
      <c r="MP54" s="57" t="e">
        <f t="shared" si="264"/>
        <v>#N/A</v>
      </c>
      <c r="MQ54" s="57" t="e">
        <f t="shared" si="265"/>
        <v>#N/A</v>
      </c>
      <c r="MR54" s="57" t="e">
        <f t="shared" si="266"/>
        <v>#N/A</v>
      </c>
      <c r="MS54" s="57" t="e">
        <f t="shared" si="267"/>
        <v>#N/A</v>
      </c>
      <c r="MT54" s="57" t="e">
        <f t="shared" si="268"/>
        <v>#N/A</v>
      </c>
      <c r="MU54" s="57" t="e">
        <f t="shared" si="269"/>
        <v>#N/A</v>
      </c>
      <c r="MV54" s="57" t="e">
        <f t="shared" si="270"/>
        <v>#N/A</v>
      </c>
      <c r="MW54" s="57" t="e">
        <f t="shared" si="271"/>
        <v>#N/A</v>
      </c>
      <c r="MX54" s="57" t="e">
        <f t="shared" si="272"/>
        <v>#N/A</v>
      </c>
      <c r="MY54" s="57" t="e">
        <f t="shared" si="273"/>
        <v>#N/A</v>
      </c>
      <c r="MZ54" s="57" t="e">
        <f t="shared" si="274"/>
        <v>#N/A</v>
      </c>
      <c r="NA54" s="57" t="e">
        <f t="shared" si="275"/>
        <v>#N/A</v>
      </c>
      <c r="NB54" s="57" t="e">
        <f t="shared" si="276"/>
        <v>#N/A</v>
      </c>
      <c r="NC54" s="57" t="e">
        <f t="shared" si="277"/>
        <v>#N/A</v>
      </c>
      <c r="ND54" s="57" t="e">
        <f t="shared" si="278"/>
        <v>#N/A</v>
      </c>
      <c r="NE54" s="57" t="e">
        <f t="shared" si="279"/>
        <v>#N/A</v>
      </c>
      <c r="NF54" s="61">
        <f t="shared" si="211"/>
        <v>1.840000000000001</v>
      </c>
      <c r="NG54" s="261">
        <f>IF(OY53=0,MIN('Drive Train'!$F$35-FQ53*$C$26*'Drive Train'!$F$38,NG53+$C$41)-$C$7,IF(LO53-1&lt;=0,0,IF($C$39=Motors!$C$29,MAX(MAX(NG$8:NG53)*-1,NG53-$C$41),MAX(0,MAX(NG$8:NG53)*-1,NG53-$C$41))))</f>
        <v>11.966299119679105</v>
      </c>
      <c r="NH54" s="261">
        <f>IF(OZ53=0,MIN('Drive Train'!$F$35-FR53*$C$26*'Drive Train'!$F$38,NH53+$C$41)-$C$7,IF(LP53-1&lt;=0,0,IF($C$39=Motors!$C$29,MAX(MAX(NH$8:NH53)*-1,NH53-$C$41),MAX(0,MAX(NH$8:NH53)*-1,NH53-$C$41))))</f>
        <v>8.82</v>
      </c>
      <c r="NI54" s="261">
        <f>IF(PA53=0,MIN('Drive Train'!$F$35-FS53*$C$26*'Drive Train'!$F$38,NI53+$C$41)-$C$7,IF(LQ53-1&lt;=0,0,IF($C$39=Motors!$C$29,MAX(MAX(NI$8:NI53)*-1,NI53-$C$41),MAX(0,MAX(NI$8:NI53)*-1,NI53-$C$41))))</f>
        <v>8.82</v>
      </c>
      <c r="NJ54" s="261">
        <f>IF(PB53=0,MIN('Drive Train'!$F$35-FT53*$C$26*'Drive Train'!$F$38,NJ53+$C$41)-$C$7,IF(LR53-1&lt;=0,0,IF($C$39=Motors!$C$29,MAX(MAX(NJ$8:NJ53)*-1,NJ53-$C$41),MAX(0,MAX(NJ$8:NJ53)*-1,NJ53-$C$41))))</f>
        <v>9.9343288527854057</v>
      </c>
      <c r="NK54" s="261">
        <f>IF(PC53=0,MIN('Drive Train'!$F$35-FU53*$C$26*'Drive Train'!$F$38,NK53+$C$41)-$C$7,IF(LS53-1&lt;=0,0,IF($C$39=Motors!$C$29,MAX(MAX(NK$8:NK53)*-1,NK53-$C$41),MAX(0,MAX(NK$8:NK53)*-1,NK53-$C$41))))</f>
        <v>0</v>
      </c>
      <c r="NL54" s="261">
        <f>IF(PD53=0,MIN('Drive Train'!$F$35-FV53*$C$26*'Drive Train'!$F$38,NL53+$C$41)-$C$7,IF(LT53-1&lt;=0,0,IF($C$39=Motors!$C$29,MAX(MAX(NL$8:NL53)*-1,NL53-$C$41),MAX(0,MAX(NL$8:NL53)*-1,NL53-$C$41))))</f>
        <v>0</v>
      </c>
      <c r="NM54" s="261">
        <f>IF(PE53=0,MIN('Drive Train'!$F$35-FW53*$C$26*'Drive Train'!$F$38,NM53+$C$41)-$C$7,IF(LU53-1&lt;=0,0,IF($C$39=Motors!$C$29,MAX(MAX(NM$8:NM53)*-1,NM53-$C$41),MAX(0,MAX(NM$8:NM53)*-1,NM53-$C$41))))</f>
        <v>11.967820201014076</v>
      </c>
      <c r="NN54" s="261">
        <f>IF(PF53=0,MIN('Drive Train'!$F$35-FX53*$C$26*'Drive Train'!$F$38,NN53+$C$41)-$C$7,IF(LV53-1&lt;=0,0,IF($C$39=Motors!$C$29,MAX(MAX(NN$8:NN53)*-1,NN53-$C$41),MAX(0,MAX(NN$8:NN53)*-1,NN53-$C$41))))</f>
        <v>11.981726991505862</v>
      </c>
      <c r="NO54" s="261">
        <f>IF(PG53=0,MIN('Drive Train'!$F$35-FY53*$C$26*'Drive Train'!$F$38,NO53+$C$41)-$C$7,IF(LW53-1&lt;=0,0,IF($C$39=Motors!$C$29,MAX(MAX(NO$8:NO53)*-1,NO53-$C$41),MAX(0,MAX(NO$8:NO53)*-1,NO53-$C$41))))</f>
        <v>11.983242242979681</v>
      </c>
      <c r="NP54" s="261">
        <f>IF(PH53=0,MIN('Drive Train'!$F$35-FZ53*$C$26*'Drive Train'!$F$38,NP53+$C$41)-$C$7,IF(LX53-1&lt;=0,0,IF($C$39=Motors!$C$29,MAX(MAX(NP$8:NP53)*-1,NP53-$C$41),MAX(0,MAX(NP$8:NP53)*-1,NP53-$C$41))))</f>
        <v>11.983350384552494</v>
      </c>
      <c r="NQ54" s="261">
        <f>IF(PI53=0,MIN('Drive Train'!$F$35-GA53*$C$26*'Drive Train'!$F$38,NQ53+$C$41)-$C$7,IF(LY53-1&lt;=0,0,IF($C$39=Motors!$C$29,MAX(MAX(NQ$8:NQ53)*-1,NQ53-$C$41),MAX(0,MAX(NQ$8:NQ53)*-1,NQ53-$C$41))))</f>
        <v>11.983355324176252</v>
      </c>
      <c r="NR54" s="261">
        <f>IF(PJ53=0,MIN('Drive Train'!$F$35-GB53*$C$26*'Drive Train'!$F$38,NR53+$C$41)-$C$7,IF(LZ53-1&lt;=0,0,IF($C$39=Motors!$C$29,MAX(MAX(NR$8:NR53)*-1,NR53-$C$41),MAX(0,MAX(NR$8:NR53)*-1,NR53-$C$41))))</f>
        <v>11.476062121046878</v>
      </c>
      <c r="NS54" s="261">
        <f>IF(PK53=0,MIN('Drive Train'!$F$35-GC53*$C$26*'Drive Train'!$F$38,NS53+$C$41)-$C$7,IF(MA53-1&lt;=0,0,IF($C$39=Motors!$C$29,MAX(MAX(NS$8:NS53)*-1,NS53-$C$41),MAX(0,MAX(NS$8:NS53)*-1,NS53-$C$41))))</f>
        <v>11.502767834014994</v>
      </c>
      <c r="NT54" s="261">
        <f>IF(PL53=0,MIN('Drive Train'!$F$35-GD53*$C$26*'Drive Train'!$F$38,NT53+$C$41)-$C$7,IF(MB53-1&lt;=0,0,IF($C$39=Motors!$C$29,MAX(MAX(NT$8:NT53)*-1,NT53-$C$41),MAX(0,MAX(NT$8:NT53)*-1,NT53-$C$41))))</f>
        <v>11.90544510353811</v>
      </c>
      <c r="NU54" s="261">
        <f>IF(PM53=0,MIN('Drive Train'!$F$35-GE53*$C$26*'Drive Train'!$F$38,NU53+$C$41)-$C$7,IF(MC53-1&lt;=0,0,IF($C$39=Motors!$C$29,MAX(MAX(NU$8:NU53)*-1,NU53-$C$41),MAX(0,MAX(NU$8:NU53)*-1,NU53-$C$41))))</f>
        <v>11.948861888050752</v>
      </c>
      <c r="NV54" s="261">
        <f>IF(PN53=0,MIN('Drive Train'!$F$35-GF53*$C$26*'Drive Train'!$F$38,NV53+$C$41)-$C$7,IF(MD53-1&lt;=0,0,IF($C$39=Motors!$C$29,MAX(MAX(NV$8:NV53)*-1,NV53-$C$41),MAX(0,MAX(NV$8:NV53)*-1,NV53-$C$41))))</f>
        <v>11.961111076636865</v>
      </c>
      <c r="NW54" s="261">
        <f>IF(PO53=0,MIN('Drive Train'!$F$35-GG53*$C$26*'Drive Train'!$F$38,NW53+$C$41)-$C$7,IF(ME53-1&lt;=0,0,IF($C$39=Motors!$C$29,MAX(MAX(NW$8:NW53)*-1,NW53-$C$41),MAX(0,MAX(NW$8:NW53)*-1,NW53-$C$41))))</f>
        <v>11.966299119679105</v>
      </c>
      <c r="NX54" s="261">
        <f>IF(PP53=0,MIN('Drive Train'!$F$35-GH53*$C$26*'Drive Train'!$F$38,NX53+$C$41)-$C$7,IF(MF53-1&lt;=0,0,IF($C$39=Motors!$C$29,MAX(MAX(NX$8:NX53)*-1,NX53-$C$41),MAX(0,MAX(NX$8:NX53)*-1,NX53-$C$41))))</f>
        <v>11.966127609178205</v>
      </c>
      <c r="NY54" s="261">
        <f>IF(PQ53=0,MIN('Drive Train'!$F$35-GI53*$C$26*'Drive Train'!$F$38,NY53+$C$41)-$C$7,IF(MG53-1&lt;=0,0,IF($C$39=Motors!$C$29,MAX(MAX(NY$8:NY53)*-1,NY53-$C$41),MAX(0,MAX(NY$8:NY53)*-1,NY53-$C$41))))</f>
        <v>11.966145251534487</v>
      </c>
      <c r="NZ54" s="261">
        <f>IF(PR53=0,MIN('Drive Train'!$F$35-GJ53*$C$26*'Drive Train'!$F$38,NZ53+$C$41)-$C$7,IF(MH53-1&lt;=0,0,IF($C$39=Motors!$C$29,MAX(MAX(NZ$8:NZ53)*-1,NZ53-$C$41),MAX(0,MAX(NZ$8:NZ53)*-1,NZ53-$C$41))))</f>
        <v>11.966146464103888</v>
      </c>
      <c r="OA54" s="261">
        <f>IF(PS53=0,MIN('Drive Train'!$F$35-GK53*$C$26*'Drive Train'!$F$38,OA53+$C$41)-$C$7,IF(MI53-1&lt;=0,0,IF($C$39=Motors!$C$29,MAX(MAX(OA$8:OA53)*-1,OA53-$C$41),MAX(0,MAX(OA$8:OA53)*-1,OA53-$C$41))))</f>
        <v>11.966145826158607</v>
      </c>
      <c r="OB54" s="61">
        <f t="shared" si="212"/>
        <v>1.840000000000001</v>
      </c>
      <c r="OC54" s="261">
        <f>'Drive Train'!$F$35-FQ54*$C$26*'Drive Train'!$F$38</f>
        <v>12.148977704844553</v>
      </c>
      <c r="OD54" s="261">
        <f>'Drive Train'!$F$35-FR54*$C$26*'Drive Train'!$F$38</f>
        <v>9</v>
      </c>
      <c r="OE54" s="261">
        <f>'Drive Train'!$F$35-FS54*$C$26*'Drive Train'!$F$38</f>
        <v>9</v>
      </c>
      <c r="OF54" s="261">
        <f>'Drive Train'!$F$35-FT54*$C$26*'Drive Train'!$F$38</f>
        <v>10.193560236688946</v>
      </c>
      <c r="OG54" s="261">
        <f>'Drive Train'!$F$35-FU54*$C$26*'Drive Train'!$F$38</f>
        <v>12.213034</v>
      </c>
      <c r="OH54" s="261">
        <f>'Drive Train'!$F$35-FV54*$C$26*'Drive Train'!$F$38</f>
        <v>12.213034</v>
      </c>
      <c r="OI54" s="261">
        <f>'Drive Train'!$F$35-FW54*$C$26*'Drive Train'!$F$38</f>
        <v>12.150288397434277</v>
      </c>
      <c r="OJ54" s="261">
        <f>'Drive Train'!$F$35-FX54*$C$26*'Drive Train'!$F$38</f>
        <v>12.162062564225026</v>
      </c>
      <c r="OK54" s="261">
        <f>'Drive Train'!$F$35-FY54*$C$26*'Drive Train'!$F$38</f>
        <v>12.163271420642868</v>
      </c>
      <c r="OL54" s="261">
        <f>'Drive Train'!$F$35-FZ54*$C$26*'Drive Train'!$F$38</f>
        <v>12.163351975413658</v>
      </c>
      <c r="OM54" s="261">
        <f>'Drive Train'!$F$35-GA54*$C$26*'Drive Train'!$F$38</f>
        <v>12.163355376122723</v>
      </c>
      <c r="ON54" s="261">
        <f>'Drive Train'!$F$35-GB54*$C$26*'Drive Train'!$F$38</f>
        <v>11.673777908741968</v>
      </c>
      <c r="OO54" s="261">
        <f>'Drive Train'!$F$35-GC54*$C$26*'Drive Train'!$F$38</f>
        <v>11.754652013760532</v>
      </c>
      <c r="OP54" s="261">
        <f>'Drive Train'!$F$35-GD54*$C$26*'Drive Train'!$F$38</f>
        <v>12.097577256250538</v>
      </c>
      <c r="OQ54" s="261">
        <f>'Drive Train'!$F$35-GE54*$C$26*'Drive Train'!$F$38</f>
        <v>12.134265761632555</v>
      </c>
      <c r="OR54" s="261">
        <f>'Drive Train'!$F$35-GF54*$C$26*'Drive Train'!$F$38</f>
        <v>12.144601892007342</v>
      </c>
      <c r="OS54" s="261">
        <f>'Drive Train'!$F$35-GG54*$C$26*'Drive Train'!$F$38</f>
        <v>12.148977704844553</v>
      </c>
      <c r="OT54" s="261">
        <f>'Drive Train'!$F$35-GH54*$C$26*'Drive Train'!$F$38</f>
        <v>12.148833064455944</v>
      </c>
      <c r="OU54" s="261">
        <f>'Drive Train'!$F$35-GI54*$C$26*'Drive Train'!$F$38</f>
        <v>12.148847942888498</v>
      </c>
      <c r="OV54" s="261">
        <f>'Drive Train'!$F$35-GJ54*$C$26*'Drive Train'!$F$38</f>
        <v>12.148848965491313</v>
      </c>
      <c r="OW54" s="261">
        <f>'Drive Train'!$F$35-GK54*$C$26*'Drive Train'!$F$38</f>
        <v>12.148848427489419</v>
      </c>
      <c r="OX54" s="61">
        <f t="shared" si="213"/>
        <v>1.840000000000001</v>
      </c>
      <c r="OY54" s="1">
        <f>IF(PU54&gt;='Drive Train'!$F$29,1,0)</f>
        <v>1</v>
      </c>
      <c r="OZ54" s="1">
        <f>IF(PV54&gt;='Drive Train'!$F$29,1,0)</f>
        <v>0</v>
      </c>
      <c r="PA54" s="1">
        <f>IF(PW54&gt;='Drive Train'!$F$29,1,0)</f>
        <v>0</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1</v>
      </c>
      <c r="PP54" s="1">
        <f>IF(QL54&gt;='Drive Train'!$F$29,1,0)</f>
        <v>1</v>
      </c>
      <c r="PQ54" s="1">
        <f>IF(QM54&gt;='Drive Train'!$F$29,1,0)</f>
        <v>1</v>
      </c>
      <c r="PR54" s="1">
        <f>IF(QN54&gt;='Drive Train'!$F$29,1,0)</f>
        <v>1</v>
      </c>
      <c r="PS54" s="1">
        <f>IF(QO54&gt;='Drive Train'!$F$29,1,0)</f>
        <v>1</v>
      </c>
      <c r="PT54" s="258">
        <f t="shared" si="214"/>
        <v>1.840000000000001</v>
      </c>
      <c r="PU54" s="57">
        <f t="shared" si="215"/>
        <v>16.273001417714845</v>
      </c>
      <c r="PV54" s="57">
        <f t="shared" si="216"/>
        <v>9.2155261200834993</v>
      </c>
      <c r="PW54" s="57">
        <f t="shared" si="217"/>
        <v>13.292794355415552</v>
      </c>
      <c r="PX54" s="57">
        <f t="shared" si="218"/>
        <v>16.389720237571012</v>
      </c>
      <c r="PY54" s="57">
        <f t="shared" si="219"/>
        <v>17.519460580349058</v>
      </c>
      <c r="PZ54" s="57">
        <f t="shared" si="220"/>
        <v>17.19022404583119</v>
      </c>
      <c r="QA54" s="57">
        <f t="shared" si="221"/>
        <v>16.225665329678638</v>
      </c>
      <c r="QB54" s="57">
        <f t="shared" si="222"/>
        <v>14.731629110849747</v>
      </c>
      <c r="QC54" s="57">
        <f t="shared" si="223"/>
        <v>13.453451272916945</v>
      </c>
      <c r="QD54" s="57">
        <f t="shared" si="224"/>
        <v>12.351009337897423</v>
      </c>
      <c r="QE54" s="57">
        <f t="shared" si="225"/>
        <v>11.402915726478289</v>
      </c>
      <c r="QF54" s="57">
        <f t="shared" si="226"/>
        <v>10.196583169436868</v>
      </c>
      <c r="QG54" s="57">
        <f t="shared" si="227"/>
        <v>12.484616190007266</v>
      </c>
      <c r="QH54" s="57">
        <f t="shared" si="228"/>
        <v>14.197686470150451</v>
      </c>
      <c r="QI54" s="57">
        <f t="shared" si="229"/>
        <v>15.203222459562673</v>
      </c>
      <c r="QJ54" s="57">
        <f t="shared" si="230"/>
        <v>15.841750303050809</v>
      </c>
      <c r="QK54" s="57">
        <f t="shared" si="231"/>
        <v>16.273001417714845</v>
      </c>
      <c r="QL54" s="57">
        <f t="shared" si="232"/>
        <v>16.241210610815163</v>
      </c>
      <c r="QM54" s="57">
        <f t="shared" si="233"/>
        <v>16.242310499463571</v>
      </c>
      <c r="QN54" s="57">
        <f t="shared" si="234"/>
        <v>16.242386104530485</v>
      </c>
      <c r="QO54" s="57">
        <f t="shared" si="235"/>
        <v>16.242346327778236</v>
      </c>
      <c r="QP54" s="61">
        <f t="shared" si="236"/>
        <v>1.840000000000001</v>
      </c>
      <c r="QQ54" s="57">
        <f>MIN(FQ54,$C$16)*$C$17*1000/60/60/$C$25</f>
        <v>5.1915222366065342E-2</v>
      </c>
      <c r="QR54" s="57">
        <f>MIN(FR54,$C$16)*$C$17*1000/60/60/$C$25</f>
        <v>0.70317162838191627</v>
      </c>
      <c r="QS54" s="57">
        <f>MIN(FS54,$C$16)*$C$17*1000/60/60/$C$25</f>
        <v>0.70317162838191627</v>
      </c>
      <c r="QT54" s="57">
        <f>MIN(FT54,$C$16)*$C$17*1000/60/60/$C$25</f>
        <v>0.4563252474394246</v>
      </c>
      <c r="QU54" s="57">
        <f>MIN(FU54,$C$16)*$C$17*1000/60/60/$C$25</f>
        <v>3.8667407844721571E-2</v>
      </c>
      <c r="QV54" s="57">
        <f>MIN(FV54,$C$16)*$C$17*1000/60/60/$C$25</f>
        <v>3.8667407844721571E-2</v>
      </c>
      <c r="QW54" s="57">
        <f>MIN(FW54,$C$16)*$C$17*1000/60/60/$C$25</f>
        <v>5.1644151235881737E-2</v>
      </c>
      <c r="QX54" s="57">
        <f>MIN(FX54,$C$16)*$C$17*1000/60/60/$C$25</f>
        <v>4.9209074754972347E-2</v>
      </c>
      <c r="QY54" s="57">
        <f>MIN(FY54,$C$16)*$C$17*1000/60/60/$C$25</f>
        <v>4.8959064891497581E-2</v>
      </c>
      <c r="QZ54" s="57">
        <f>MIN(FZ54,$C$16)*$C$17*1000/60/60/$C$25</f>
        <v>4.8942404941688722E-2</v>
      </c>
      <c r="RA54" s="57">
        <f>MIN(GA54,$C$16)*$C$17*1000/60/60/$C$25</f>
        <v>4.8941701623414893E-2</v>
      </c>
      <c r="RB54" s="57">
        <f>MIN(GB54,$C$16)*$C$17*1000/60/60/$C$25</f>
        <v>0.15019375602259716</v>
      </c>
      <c r="RC54" s="57">
        <f>MIN(GC54,$C$16)*$C$17*1000/60/60/$C$25</f>
        <v>0.13346776304617577</v>
      </c>
      <c r="RD54" s="57">
        <f>MIN(GD54,$C$16)*$C$17*1000/60/60/$C$25</f>
        <v>6.2545615641775229E-2</v>
      </c>
      <c r="RE54" s="57">
        <f>MIN(GE54,$C$16)*$C$17*1000/60/60/$C$25</f>
        <v>5.4957875620489531E-2</v>
      </c>
      <c r="RF54" s="57">
        <f>MIN(GF54,$C$16)*$C$17*1000/60/60/$C$25</f>
        <v>5.2820206906722816E-2</v>
      </c>
      <c r="RG54" s="57">
        <f>MIN(GG54,$C$16)*$C$17*1000/60/60/$C$25</f>
        <v>5.1915222366065342E-2</v>
      </c>
      <c r="RH54" s="57">
        <f>MIN(GH54,$C$16)*$C$17*1000/60/60/$C$25</f>
        <v>5.1945136194767642E-2</v>
      </c>
      <c r="RI54" s="57">
        <f>MIN(GI54,$C$16)*$C$17*1000/60/60/$C$25</f>
        <v>5.1942059108989282E-2</v>
      </c>
      <c r="RJ54" s="57">
        <f>MIN(GJ54,$C$16)*$C$17*1000/60/60/$C$25</f>
        <v>5.1941847619198858E-2</v>
      </c>
      <c r="RK54" s="57">
        <f>MIN(GK54,$C$16)*$C$17*1000/60/60/$C$25</f>
        <v>5.1941958886160232E-2</v>
      </c>
      <c r="RL54" s="148">
        <f t="shared" si="237"/>
        <v>1.840000000000001</v>
      </c>
    </row>
    <row r="55" spans="3:480" x14ac:dyDescent="0.2">
      <c r="C55" s="3" t="s">
        <v>121</v>
      </c>
      <c r="E55" s="18">
        <f>NG6</f>
        <v>12.4</v>
      </c>
      <c r="F55" s="18">
        <f t="shared" ref="F55:O55" si="312">NH6</f>
        <v>12.213034</v>
      </c>
      <c r="G55" s="18">
        <f t="shared" si="312"/>
        <v>12.213034</v>
      </c>
      <c r="H55" s="18">
        <f t="shared" si="312"/>
        <v>12.4</v>
      </c>
      <c r="I55" s="18">
        <f t="shared" si="312"/>
        <v>12.4</v>
      </c>
      <c r="J55" s="18">
        <f t="shared" si="312"/>
        <v>12.4</v>
      </c>
      <c r="K55" s="18">
        <f t="shared" si="312"/>
        <v>12.4</v>
      </c>
      <c r="L55" s="18">
        <f t="shared" si="312"/>
        <v>12.4</v>
      </c>
      <c r="M55" s="18">
        <f t="shared" si="312"/>
        <v>12.4</v>
      </c>
      <c r="N55" s="18">
        <f t="shared" si="312"/>
        <v>12.4</v>
      </c>
      <c r="O55" s="18">
        <f t="shared" si="312"/>
        <v>12.4</v>
      </c>
      <c r="R55" s="63">
        <f t="shared" si="113"/>
        <v>1.880000000000001</v>
      </c>
      <c r="S55" s="2">
        <f>NG55/'Drive Train'!$F$35</f>
        <v>0</v>
      </c>
      <c r="T55" s="2">
        <f>NH55/'Drive Train'!$F$35</f>
        <v>0.71129032258064517</v>
      </c>
      <c r="U55" s="2">
        <f>NI55/'Drive Train'!$F$35</f>
        <v>0.71129032258064517</v>
      </c>
      <c r="V55" s="2">
        <f>NJ55/'Drive Train'!$F$35</f>
        <v>0</v>
      </c>
      <c r="W55" s="2">
        <f>NK55/'Drive Train'!$F$35</f>
        <v>0</v>
      </c>
      <c r="X55" s="2">
        <f>NL55/'Drive Train'!$F$35</f>
        <v>0</v>
      </c>
      <c r="Y55" s="2">
        <f>NM55/'Drive Train'!$F$35</f>
        <v>0</v>
      </c>
      <c r="Z55" s="2">
        <f>NN55/'Drive Train'!$F$35</f>
        <v>0.96629536808266336</v>
      </c>
      <c r="AA55" s="2">
        <f>NO55/'Drive Train'!$F$35</f>
        <v>0.96639285650345708</v>
      </c>
      <c r="AB55" s="2">
        <f>NP55/'Drive Train'!$F$35</f>
        <v>0.96639935285594014</v>
      </c>
      <c r="AC55" s="2">
        <f>NQ55/'Drive Train'!$F$35</f>
        <v>0.96639962710667127</v>
      </c>
      <c r="AD55" s="2">
        <f>NR55/'Drive Train'!$F$35</f>
        <v>0.92691757328564262</v>
      </c>
      <c r="AE55" s="2">
        <f>NS55/'Drive Train'!$F$35</f>
        <v>0.93343967852907517</v>
      </c>
      <c r="AF55" s="2">
        <f>NT55/'Drive Train'!$F$35</f>
        <v>0.96109494002020468</v>
      </c>
      <c r="AG55" s="2">
        <f>NU55/'Drive Train'!$F$35</f>
        <v>0.96405369045423828</v>
      </c>
      <c r="AH55" s="2">
        <f>NV55/'Drive Train'!$F$35</f>
        <v>0.9648872493554308</v>
      </c>
      <c r="AI55" s="2">
        <f>NW55/'Drive Train'!$F$35</f>
        <v>0</v>
      </c>
      <c r="AJ55" s="2">
        <f>NX55/'Drive Train'!$F$35</f>
        <v>0</v>
      </c>
      <c r="AK55" s="2">
        <f>NY55/'Drive Train'!$F$35</f>
        <v>0</v>
      </c>
      <c r="AL55" s="2">
        <f>NZ55/'Drive Train'!$F$35</f>
        <v>0</v>
      </c>
      <c r="AM55" s="2">
        <f>OA55/'Drive Train'!$F$35</f>
        <v>0</v>
      </c>
      <c r="AN55" s="61">
        <f t="shared" si="114"/>
        <v>1.880000000000001</v>
      </c>
      <c r="AO55" s="46">
        <f>LO55*12*60/(PI() * 'Drive Train'!$F$15)/S$6*ABS(S55)</f>
        <v>0</v>
      </c>
      <c r="AP55" s="46">
        <f>LP55*12*60/(PI() * 'Drive Train'!$F$15)/T$6*ABS(T55)</f>
        <v>799.65831860478283</v>
      </c>
      <c r="AQ55" s="46">
        <f>LQ55*12*60/(PI() * 'Drive Train'!$F$15)/U$6*ABS(U55)</f>
        <v>1705.6681605112028</v>
      </c>
      <c r="AR55" s="46">
        <f>LR55*12*60/(PI() * 'Drive Train'!$F$15)/V$6*ABS(V55)</f>
        <v>0</v>
      </c>
      <c r="AS55" s="46">
        <f>LS55*12*60/(PI() * 'Drive Train'!$F$15)/W$6*ABS(W55)</f>
        <v>0</v>
      </c>
      <c r="AT55" s="46">
        <f>LT55*12*60/(PI() * 'Drive Train'!$F$15)/X$6*ABS(X55)</f>
        <v>0</v>
      </c>
      <c r="AU55" s="46">
        <f>LU55*12*60/(PI() * 'Drive Train'!$F$15)/Y$6*ABS(Y55)</f>
        <v>0</v>
      </c>
      <c r="AV55" s="46">
        <f>LV55*12*60/(PI() * 'Drive Train'!$F$15)/Z$6*ABS(Z55)</f>
        <v>4371.8462436461896</v>
      </c>
      <c r="AW55" s="46">
        <f>LW55*12*60/(PI() * 'Drive Train'!$F$15)/AA$6*ABS(AA55)</f>
        <v>4372.672558525137</v>
      </c>
      <c r="AX55" s="46">
        <f>LX55*12*60/(PI() * 'Drive Train'!$F$15)/AB$6*ABS(AB55)</f>
        <v>4372.7262697004562</v>
      </c>
      <c r="AY55" s="46">
        <f>LY55*12*60/(PI() * 'Drive Train'!$F$15)/AC$6*ABS(AC55)</f>
        <v>4372.7284762193021</v>
      </c>
      <c r="AZ55" s="46">
        <f>LZ55*12*60/(PI() * 'Drive Train'!$F$15)/AD$6*ABS(AD55)</f>
        <v>3334.2332325276307</v>
      </c>
      <c r="BA55" s="46">
        <f>MA55*12*60/(PI() * 'Drive Train'!$F$15)/AE$6*ABS(AE55)</f>
        <v>4087.1174592560383</v>
      </c>
      <c r="BB55" s="46">
        <f>MB55*12*60/(PI() * 'Drive Train'!$F$15)/AF$6*ABS(AF55)</f>
        <v>4326.8144824388746</v>
      </c>
      <c r="BC55" s="46">
        <f>MC55*12*60/(PI() * 'Drive Train'!$F$15)/AG$6*ABS(AG55)</f>
        <v>4352.4255830833235</v>
      </c>
      <c r="BD55" s="46">
        <f>MD55*12*60/(PI() * 'Drive Train'!$F$15)/AH$6*ABS(AH55)</f>
        <v>4359.639989221987</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280"/>
        <v>1.880000000000001</v>
      </c>
      <c r="BK55" s="2">
        <f>IF(OR(KS54=1,AND($C$39=Motors!$C$31,OY54=1)),0,IF(NG55=0,-(CG54+$C$15)/($C$14-$C$15)*$C$12,($C$11*S55-AO55)/($C$11*S55)*$C$12*S55))</f>
        <v>0</v>
      </c>
      <c r="BL55" s="2">
        <f>IF(OR(KT54=1,AND($C$39=Motors!$C$31,OZ54=1)),0,IF(NH55=0,-(CH54+$C$15)/($C$14-$C$15)*$C$12,($C$11*T55-AP55)/($C$11*T55)*$C$12*T55))</f>
        <v>1.3643016919740618</v>
      </c>
      <c r="BM55" s="2">
        <f>IF(OR(KU54=1,AND($C$39=Motors!$C$31,PA54=1)),0,IF(NI55=0,-(CI54+$C$15)/($C$14-$C$15)*$C$12,($C$11*U55-AQ55)/($C$11*U55)*$C$12*U55))</f>
        <v>0.96785727165187962</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0.41577490301385844</v>
      </c>
      <c r="BS55" s="2">
        <f>IF(OR(LA54=1,AND($C$39=Motors!$C$31,PG54=1)),0,IF(NO55=0,-(CO54+$C$15)/($C$14-$C$15)*$C$12,($C$11*AA55-AW55)/($C$11*AA55)*$C$12*AA55))</f>
        <v>0.4156482779615821</v>
      </c>
      <c r="BT55" s="2">
        <f>IF(OR(LB54=1,AND($C$39=Motors!$C$31,PH54=1)),0,IF(NP55=0,-(CP54+$C$15)/($C$14-$C$15)*$C$12,($C$11*AB55-AX55)/($C$11*AB55)*$C$12*AB55))</f>
        <v>0.41564043167166786</v>
      </c>
      <c r="BU55" s="2">
        <f>IF(OR(LC54=1,AND($C$39=Motors!$C$31,PI54=1)),0,IF(NQ55=0,-(CQ54+$C$15)/($C$14-$C$15)*$C$12,($C$11*AC55-AY55)/($C$11*AC55)*$C$12*AC55))</f>
        <v>0.41564012710535336</v>
      </c>
      <c r="BV55" s="2">
        <f>IF(OR(LD54=1,AND($C$39=Motors!$C$31,PJ54=1)),0,IF(NR55=0,-(CR54+$C$15)/($C$14-$C$15)*$C$12,($C$11*AD55-AZ55)/($C$11*AD55)*$C$12*AD55))</f>
        <v>0.77490468266150414</v>
      </c>
      <c r="BW55" s="2">
        <f>IF(OR(LE54=1,AND($C$39=Motors!$C$31,PK54=1)),0,IF(NS55=0,-(CS54+$C$15)/($C$14-$C$15)*$C$12,($C$11*AE55-BA55)/($C$11*AE55)*$C$12*AE55))</f>
        <v>0.46118199768010559</v>
      </c>
      <c r="BX55" s="2">
        <f>IF(OR(LF54=1,AND($C$39=Motors!$C$31,PL54=1)),0,IF(NT55=0,-(CT54+$C$15)/($C$14-$C$15)*$C$12,($C$11*AF55-BB55)/($C$11*AF55)*$C$12*AF55))</f>
        <v>0.42294650332238093</v>
      </c>
      <c r="BY55" s="2">
        <f>IF(OR(LG54=1,AND($C$39=Motors!$C$31,PM54=1)),0,IF(NU55=0,-(CU54+$C$15)/($C$14-$C$15)*$C$12,($C$11*AG55-BC55)/($C$11*AG55)*$C$12*AG55))</f>
        <v>0.41887039467906784</v>
      </c>
      <c r="BZ55" s="2">
        <f>IF(OR(LH54=1,AND($C$39=Motors!$C$31,PN54=1)),0,IF(NV55=0,-(CV54+$C$15)/($C$14-$C$15)*$C$12,($C$11*AH55-BD55)/($C$11*AH55)*$C$12*AH55))</f>
        <v>0.41772245044940454</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281"/>
        <v>1.880000000000001</v>
      </c>
      <c r="CG55" s="57">
        <f>IF(AND(KS54=1,OY54=1),0,ABS(BK55/$C$12*($C$14-$C$15)+$C$15) *'Drive Train'!$AA$48 + CG54*(1-'Drive Train'!$AA$48))</f>
        <v>2.7495000000000003</v>
      </c>
      <c r="CH55" s="57">
        <f>IF(AND(KT54=1,OZ54=1),0,ABS(BL55/$C$12*($C$14-$C$15)+$C$15) *'Drive Train'!$AA$48 + CH54*(1-'Drive Train'!$AA$48))</f>
        <v>76.711729063655781</v>
      </c>
      <c r="CI55" s="57">
        <f>IF(AND(KU54=1,PA54=1),0,ABS(BM55/$C$12*($C$14-$C$15)+$C$15) *'Drive Train'!$AA$48 + CI54*(1-'Drive Train'!$AA$48))</f>
        <v>55.219479072782832</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25.289704118001577</v>
      </c>
      <c r="CO55" s="57">
        <f>IF(AND(LA54=1,PG54=1),0,ABS(BS55/$C$12*($C$14-$C$15)+$C$15) *'Drive Train'!$AA$48 + CO54*(1-'Drive Train'!$AA$48))</f>
        <v>25.282839455165817</v>
      </c>
      <c r="CP55" s="57">
        <f>IF(AND(LB54=1,PH54=1),0,ABS(BT55/$C$12*($C$14-$C$15)+$C$15) *'Drive Train'!$AA$48 + CP54*(1-'Drive Train'!$AA$48))</f>
        <v>25.282414088038184</v>
      </c>
      <c r="CQ55" s="57">
        <f>IF(AND(LC54=1,PI54=1),0,ABS(BU55/$C$12*($C$14-$C$15)+$C$15) *'Drive Train'!$AA$48 + CQ54*(1-'Drive Train'!$AA$48))</f>
        <v>25.282397576731594</v>
      </c>
      <c r="CR55" s="57">
        <f>IF(AND(LD54=1,PJ54=1),0,ABS(BV55/$C$12*($C$14-$C$15)+$C$15) *'Drive Train'!$AA$48 + CR54*(1-'Drive Train'!$AA$48))</f>
        <v>44.759033506170653</v>
      </c>
      <c r="CS55" s="57">
        <f>IF(AND(LE54=1,PK54=1),0,ABS(BW55/$C$12*($C$14-$C$15)+$C$15) *'Drive Train'!$AA$48 + CS54*(1-'Drive Train'!$AA$48))</f>
        <v>27.751337022642087</v>
      </c>
      <c r="CT55" s="57">
        <f>IF(AND(LF54=1,PL54=1),0,ABS(BX55/$C$12*($C$14-$C$15)+$C$15) *'Drive Train'!$AA$48 + CT54*(1-'Drive Train'!$AA$48))</f>
        <v>25.678494623717672</v>
      </c>
      <c r="CU55" s="57">
        <f>IF(AND(LG54=1,PM54=1),0,ABS(BY55/$C$12*($C$14-$C$15)+$C$15) *'Drive Train'!$AA$48 + CU54*(1-'Drive Train'!$AA$48))</f>
        <v>25.457518513419924</v>
      </c>
      <c r="CV55" s="57">
        <f>IF(AND(LH54=1,PN54=1),0,ABS(BZ55/$C$12*($C$14-$C$15)+$C$15) *'Drive Train'!$AA$48 + CV54*(1-'Drive Train'!$AA$48))</f>
        <v>25.395285567022409</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15"/>
        <v>1.880000000000001</v>
      </c>
      <c r="DC55" s="57">
        <f t="shared" si="282"/>
        <v>2.7495000000000003</v>
      </c>
      <c r="DD55" s="57">
        <f t="shared" si="283"/>
        <v>50</v>
      </c>
      <c r="DE55" s="57">
        <f t="shared" si="284"/>
        <v>50</v>
      </c>
      <c r="DF55" s="57">
        <f t="shared" si="285"/>
        <v>2.7495000000000003</v>
      </c>
      <c r="DG55" s="57">
        <f t="shared" si="286"/>
        <v>2.7495000000000003</v>
      </c>
      <c r="DH55" s="57">
        <f t="shared" si="287"/>
        <v>2.7495000000000003</v>
      </c>
      <c r="DI55" s="57">
        <f t="shared" si="288"/>
        <v>2.7495000000000003</v>
      </c>
      <c r="DJ55" s="57">
        <f t="shared" si="289"/>
        <v>25.289704118001577</v>
      </c>
      <c r="DK55" s="57">
        <f t="shared" si="290"/>
        <v>25.282839455165817</v>
      </c>
      <c r="DL55" s="57">
        <f t="shared" si="291"/>
        <v>25.282414088038184</v>
      </c>
      <c r="DM55" s="57">
        <f t="shared" si="292"/>
        <v>25.282397576731594</v>
      </c>
      <c r="DN55" s="57">
        <f t="shared" si="293"/>
        <v>25</v>
      </c>
      <c r="DO55" s="57">
        <f t="shared" si="294"/>
        <v>27.751337022642087</v>
      </c>
      <c r="DP55" s="57">
        <f t="shared" si="295"/>
        <v>25.678494623717672</v>
      </c>
      <c r="DQ55" s="57">
        <f t="shared" si="296"/>
        <v>25.457518513419924</v>
      </c>
      <c r="DR55" s="57">
        <f t="shared" si="297"/>
        <v>25.395285567022409</v>
      </c>
      <c r="DS55" s="57">
        <f t="shared" si="298"/>
        <v>2.7495000000000003</v>
      </c>
      <c r="DT55" s="57">
        <f t="shared" si="299"/>
        <v>2.7495000000000003</v>
      </c>
      <c r="DU55" s="57">
        <f t="shared" si="300"/>
        <v>2.7495000000000003</v>
      </c>
      <c r="DV55" s="57">
        <f t="shared" si="301"/>
        <v>2.7495000000000003</v>
      </c>
      <c r="DW55" s="57">
        <f t="shared" si="302"/>
        <v>2.7495000000000003</v>
      </c>
      <c r="DX55" s="61">
        <f t="shared" si="116"/>
        <v>1.880000000000001</v>
      </c>
      <c r="DY55" s="2">
        <f>IF(OY55=0,($C$23/0.4536*IF(ISNA(MK54),'Drive Train'!$F$16,'Drive Train'!$F$17)*4.448*$C$24/$C$26*$C$25*S$6)*SIGN(BK55),BK55)</f>
        <v>0</v>
      </c>
      <c r="DZ55" s="2">
        <f>IF(OZ55=0,($C$23/0.4536*IF(ISNA(ML54),'Drive Train'!$F$16,'Drive Train'!$F$17)*4.448*$C$24/$C$26*$C$25*T$6)*SIGN(BL55),BL55)</f>
        <v>3.1911020778922987</v>
      </c>
      <c r="EA55" s="2">
        <f>IF(PA55=0,($C$23/0.4536*IF(ISNA(MM54),'Drive Train'!$F$16,'Drive Train'!$F$17)*4.448*$C$24/$C$26*$C$25*U$6)*SIGN(BM55),BM55)</f>
        <v>2.1014574659290748</v>
      </c>
      <c r="EB55" s="2">
        <f>IF(PB55=0,($C$23/0.4536*IF(ISNA(MN54),'Drive Train'!$F$16,'Drive Train'!$F$17)*4.448*$C$24/$C$26*$C$25*V$6)*SIGN(BN55),BN55)</f>
        <v>0</v>
      </c>
      <c r="EC55" s="2">
        <f>IF(PC55=0,($C$23/0.4536*IF(ISNA(MO54),'Drive Train'!$F$16,'Drive Train'!$F$17)*4.448*$C$24/$C$26*$C$25*W$6)*SIGN(BO55),BO55)</f>
        <v>0</v>
      </c>
      <c r="ED55" s="2">
        <f>IF(PD55=0,($C$23/0.4536*IF(ISNA(MP54),'Drive Train'!$F$16,'Drive Train'!$F$17)*4.448*$C$24/$C$26*$C$25*X$6)*SIGN(BP55),BP55)</f>
        <v>0</v>
      </c>
      <c r="EE55" s="2">
        <f>IF(PE55=0,($C$23/0.4536*IF(ISNA(MQ54),'Drive Train'!$F$16,'Drive Train'!$F$17)*4.448*$C$24/$C$26*$C$25*Y$6)*SIGN(BQ55),BQ55)</f>
        <v>0</v>
      </c>
      <c r="EF55" s="2">
        <f>IF(PF55=0,($C$23/0.4536*IF(ISNA(MR54),'Drive Train'!$F$16,'Drive Train'!$F$17)*4.448*$C$24/$C$26*$C$25*Z$6)*SIGN(BR55),BR55)</f>
        <v>0.77621401894677544</v>
      </c>
      <c r="EG55" s="2">
        <f>IF(PG55=0,($C$23/0.4536*IF(ISNA(MS54),'Drive Train'!$F$16,'Drive Train'!$F$17)*4.448*$C$24/$C$26*$C$25*AA$6)*SIGN(BS55),BS55)</f>
        <v>0.68927804882473664</v>
      </c>
      <c r="EH55" s="2">
        <f>IF(PH55=0,($C$23/0.4536*IF(ISNA(MT54),'Drive Train'!$F$16,'Drive Train'!$F$17)*4.448*$C$24/$C$26*$C$25*AB$6)*SIGN(BT55),BT55)</f>
        <v>0.61985436045389986</v>
      </c>
      <c r="EI55" s="2">
        <f>IF(PI55=0,($C$23/0.4536*IF(ISNA(MU54),'Drive Train'!$F$16,'Drive Train'!$F$17)*4.448*$C$24/$C$26*$C$25*AC$6)*SIGN(BU55),BU55)</f>
        <v>0.56313566080452337</v>
      </c>
      <c r="EJ55" s="2">
        <f>IF(PJ55=0,($C$23/0.4536*IF(ISNA(MV54),'Drive Train'!$F$16,'Drive Train'!$F$17)*4.448*$C$24/$C$26*$C$25*AD$6)*SIGN(BV55),BV55)</f>
        <v>0.89350858180984372</v>
      </c>
      <c r="EK55" s="2">
        <f>IF(PK55=0,($C$23/0.4536*IF(ISNA(MW54),'Drive Train'!$F$16,'Drive Train'!$F$17)*4.448*$C$24/$C$26*$C$25*AE$6)*SIGN(BW55),BW55)</f>
        <v>0.89350858180984372</v>
      </c>
      <c r="EL55" s="2">
        <f>IF(PL55=0,($C$23/0.4536*IF(ISNA(MX54),'Drive Train'!$F$16,'Drive Train'!$F$17)*4.448*$C$24/$C$26*$C$25*AF$6)*SIGN(BX55),BX55)</f>
        <v>0.89350858180984372</v>
      </c>
      <c r="EM55" s="2">
        <f>IF(PM55=0,($C$23/0.4536*IF(ISNA(MY54),'Drive Train'!$F$16,'Drive Train'!$F$17)*4.448*$C$24/$C$26*$C$25*AG$6)*SIGN(BY55),BY55)</f>
        <v>0.89350858180984372</v>
      </c>
      <c r="EN55" s="2">
        <f>IF(PN55=0,($C$23/0.4536*IF(ISNA(MZ54),'Drive Train'!$F$16,'Drive Train'!$F$17)*4.448*$C$24/$C$26*$C$25*AH$6)*SIGN(BZ55),BZ55)</f>
        <v>0.41772245044940454</v>
      </c>
      <c r="EO55" s="2">
        <f>IF(PO55=0,($C$23/0.4536*IF(ISNA(NA54),'Drive Train'!$F$16,'Drive Train'!$F$17)*4.448*$C$24/$C$26*$C$25*AI$6)*SIGN(CA55),CA55)</f>
        <v>0</v>
      </c>
      <c r="EP55" s="2">
        <f>IF(PP55=0,($C$23/0.4536*IF(ISNA(NB54),'Drive Train'!$F$16,'Drive Train'!$F$17)*4.448*$C$24/$C$26*$C$25*AJ$6)*SIGN(CB55),CB55)</f>
        <v>0</v>
      </c>
      <c r="EQ55" s="2">
        <f>IF(PQ55=0,($C$23/0.4536*IF(ISNA(NC54),'Drive Train'!$F$16,'Drive Train'!$F$17)*4.448*$C$24/$C$26*$C$25*AK$6)*SIGN(CC55),CC55)</f>
        <v>0</v>
      </c>
      <c r="ER55" s="2">
        <f>IF(PR55=0,($C$23/0.4536*IF(ISNA(ND54),'Drive Train'!$F$16,'Drive Train'!$F$17)*4.448*$C$24/$C$26*$C$25*AL$6)*SIGN(CD55),CD55)</f>
        <v>0</v>
      </c>
      <c r="ES55" s="2">
        <f>IF(PS55=0,($C$23/0.4536*IF(ISNA(NE54),'Drive Train'!$F$16,'Drive Train'!$F$17)*4.448*$C$24/$C$26*$C$25*AM$6)*SIGN(CE55),CE55)</f>
        <v>0</v>
      </c>
      <c r="ET55" s="61">
        <f t="shared" si="303"/>
        <v>1.880000000000001</v>
      </c>
      <c r="EU55" s="260">
        <f>MAX(MIN(IF(AND(OY54=1,NG55&lt;0),-1,1)*(DC55-$C$15)/($C$14-$C$15)*$C$12-$C$33*LO55/AO$6 -  OY54*$C$33,DY54),MAX(EU$8:EU54)*-1)</f>
        <v>-0.87157915482968151</v>
      </c>
      <c r="EV55" s="260">
        <f>MAX(MIN(IF(AND(OZ54=1,NH55&lt;0),-1,1)*(DD55-$C$15)/($C$14-$C$15)*$C$12-$C$33*LP55/AP$6 -  OZ54*$C$33,DZ54),MAX(EV$8:EV54)*-1)</f>
        <v>0.76830794576727002</v>
      </c>
      <c r="EW55" s="260">
        <f>MAX(MIN(IF(AND(PA54=1,NI55&lt;0),-1,1)*(DE55-$C$15)/($C$14-$C$15)*$C$12-$C$33*LQ55/AQ$6 -  PA54*$C$33,EA54),MAX(EW$8:EW54)*-1)</f>
        <v>0.65130205760322402</v>
      </c>
      <c r="EX55" s="260">
        <f>MAX(MIN(IF(AND(PB54=1,NJ55&lt;0),-1,1)*(DF55-$C$15)/($C$14-$C$15)*$C$12-$C$33*LR55/AR$6 -  PB54*$C$33,EB54),MAX(EX$8:EX54)*-1)</f>
        <v>-0.84135048057670936</v>
      </c>
      <c r="EY55" s="260">
        <f>MAX(MIN(IF(AND(PC54=1,NK55&lt;0),-1,1)*(DG55-$C$15)/($C$14-$C$15)*$C$12-$C$33*LS55/AS$6 -  PC54*$C$33,EC54),MAX(EY$8:EY54)*-1)</f>
        <v>-0.86519952973465597</v>
      </c>
      <c r="EZ55" s="260">
        <f>MAX(MIN(IF(AND(PD54=1,NL55&lt;0),-1,1)*(DH55-$C$15)/($C$14-$C$15)*$C$12-$C$33*LT55/AT$6 -  PD54*$C$33,ED54),MAX(EZ$8:EZ54)*-1)</f>
        <v>-0.87157915482968151</v>
      </c>
      <c r="FA55" s="260">
        <f>MAX(MIN(IF(AND(PE54=1,NM55&lt;0),-1,1)*(DI55-$C$15)/($C$14-$C$15)*$C$12-$C$33*LU55/AU$6 -  PE54*$C$33,EE54),MAX(FA$8:FA54)*-1)</f>
        <v>-0.87157915482968151</v>
      </c>
      <c r="FB55" s="260">
        <f>MAX(MIN(IF(AND(PF54=1,NN55&lt;0),-1,1)*(DJ55-$C$15)/($C$14-$C$15)*$C$12-$C$33*LV55/AV$6 -  PF54*$C$33,EF54),MAX(FB$8:FB54)*-1)</f>
        <v>1.7380724751303589E-4</v>
      </c>
      <c r="FC55" s="260">
        <f>MAX(MIN(IF(AND(PG54=1,NO55&lt;0),-1,1)*(DK55-$C$15)/($C$14-$C$15)*$C$12-$C$33*LW55/AW$6 -  PG54*$C$33,EG54),MAX(FC$8:FC54)*-1)</f>
        <v>1.0563379424399777E-5</v>
      </c>
      <c r="FD55" s="260">
        <f>MAX(MIN(IF(AND(PH54=1,NP55&lt;0),-1,1)*(DL55-$C$15)/($C$14-$C$15)*$C$12-$C$33*LX55/AX$6 -  PH54*$C$33,EH54),MAX(FD$8:FD54)*-1)</f>
        <v>4.0569968817738555E-7</v>
      </c>
      <c r="FE55" s="260">
        <f>MAX(MIN(IF(AND(PI54=1,NQ55&lt;0),-1,1)*(DM55-$C$15)/($C$14-$C$15)*$C$12-$C$33*LY55/AY$6 -  PI54*$C$33,EI54),MAX(FE$8:FE54)*-1)</f>
        <v>9.3504031739577442E-9</v>
      </c>
      <c r="FF55" s="260">
        <f>MAX(MIN(IF(AND(PJ54=1,NR55&lt;0),-1,1)*(DN55-$C$15)/($C$14-$C$15)*$C$12-$C$33*LZ55/AZ$6 -  PJ54*$C$33,EJ54),MAX(FF$8:FF54)*-1)</f>
        <v>8.0003255525688322E-2</v>
      </c>
      <c r="FG55" s="260">
        <f>MAX(MIN(IF(AND(PK54=1,NS55&lt;0),-1,1)*(DO55-$C$15)/($C$14-$C$15)*$C$12-$C$33*MA55/BA$6 -  PK54*$C$33,EK54),MAX(FG$8:FG54)*-1)</f>
        <v>5.897227624922674E-2</v>
      </c>
      <c r="FH55" s="260">
        <f>MAX(MIN(IF(AND(PL54=1,NT55&lt;0),-1,1)*(DP55-$C$15)/($C$14-$C$15)*$C$12-$C$33*MB55/BB$6 -  PL54*$C$33,EL54),MAX(FH$8:FH54)*-1)</f>
        <v>9.4006351546113698E-3</v>
      </c>
      <c r="FI55" s="260">
        <f>MAX(MIN(IF(AND(PM54=1,NU55&lt;0),-1,1)*(DQ55-$C$15)/($C$14-$C$15)*$C$12-$C$33*MC55/BC$6 -  PM54*$C$33,EM54),MAX(FI$8:FI54)*-1)</f>
        <v>4.1533977369507258E-3</v>
      </c>
      <c r="FJ55" s="260">
        <f>MAX(MIN(IF(AND(PN54=1,NV55&lt;0),-1,1)*(DR55-$C$15)/($C$14-$C$15)*$C$12-$C$33*MD55/BD$6 -  PN54*$C$33,EN54),MAX(FJ$8:FJ54)*-1)</f>
        <v>2.6769000183149427E-3</v>
      </c>
      <c r="FK55" s="260">
        <f>MAX(MIN(IF(AND(PO54=1,NW55&lt;0),-1,1)*(DS55-$C$15)/($C$14-$C$15)*$C$12-$C$33*ME55/BE$6 -  PO54*$C$33,EO54),MAX(FK$8:FK54)*-1)</f>
        <v>-0.87157915482968151</v>
      </c>
      <c r="FL55" s="260">
        <f>MAX(MIN(IF(AND(PP54=1,NX55&lt;0),-1,1)*(DT55-$C$15)/($C$14-$C$15)*$C$12-$C$33*MF55/BF$6 -  PP54*$C$33,EP54),MAX(FL$8:FL54)*-1)</f>
        <v>-0.89350858180984383</v>
      </c>
      <c r="FM55" s="260">
        <f>MAX(MIN(IF(AND(PQ54=1,NY55&lt;0),-1,1)*(DU55-$C$15)/($C$14-$C$15)*$C$12-$C$33*MG55/BG$6 -  PQ54*$C$33,EQ54),MAX(FM$8:FM54)*-1)</f>
        <v>-0.89350858180984383</v>
      </c>
      <c r="FN55" s="260">
        <f>MAX(MIN(IF(AND(PR54=1,NZ55&lt;0),-1,1)*(DV55-$C$15)/($C$14-$C$15)*$C$12-$C$33*MH55/BH$6 -  PR54*$C$33,ER54),MAX(FN$8:FN54)*-1)</f>
        <v>-0.89350858180984383</v>
      </c>
      <c r="FO55" s="260">
        <f>MAX(MIN(IF(AND(PS54=1,OA55&lt;0),-1,1)*(DW55-$C$15)/($C$14-$C$15)*$C$12-$C$33*MI55/BI$6 -  PS54*$C$33,ES54),MAX(FO$8:FO54)*-1)</f>
        <v>-0.89350858180984383</v>
      </c>
      <c r="FP55" s="61">
        <f t="shared" si="117"/>
        <v>1.880000000000001</v>
      </c>
      <c r="FQ55" s="261">
        <f>IF(AND(KS55=1,OY55=1),0,MIN((ABS(($C$14-$C$15)*EU55/$C$12/$C$25)+$C$15)/$C$25,DC55))</f>
        <v>2.7495000000000003</v>
      </c>
      <c r="FR55" s="261">
        <f>IF(AND(KT55=1,OZ55=1),0,MIN((ABS(($C$14-$C$15)*EV55/$C$12/$C$25)+$C$15)/$C$25,DD55))</f>
        <v>50</v>
      </c>
      <c r="FS55" s="261">
        <f>IF(AND(KU55=1,PA55=1),0,MIN((ABS(($C$14-$C$15)*EW55/$C$12/$C$25)+$C$15)/$C$25,DE55))</f>
        <v>50</v>
      </c>
      <c r="FT55" s="261">
        <f>IF(AND(KV55=1,PB55=1),0,MIN((ABS(($C$14-$C$15)*EX55/$C$12/$C$25)+$C$15)/$C$25,DF55))</f>
        <v>2.7495000000000003</v>
      </c>
      <c r="FU55" s="261">
        <f>IF(AND(KW55=1,PC55=1),0,MIN((ABS(($C$14-$C$15)*EY55/$C$12/$C$25)+$C$15)/$C$25,DG55))</f>
        <v>2.7495000000000003</v>
      </c>
      <c r="FV55" s="261">
        <f>IF(AND(KX55=1,PD55=1),0,MIN((ABS(($C$14-$C$15)*EZ55/$C$12/$C$25)+$C$15)/$C$25,DH55))</f>
        <v>2.7495000000000003</v>
      </c>
      <c r="FW55" s="261">
        <f>IF(AND(KY55=1,PE55=1),0,MIN((ABS(($C$14-$C$15)*FA55/$C$12/$C$25)+$C$15)/$C$25,DI55))</f>
        <v>2.7495000000000003</v>
      </c>
      <c r="FX55" s="261">
        <f>IF(AND(KZ55=1,PF55=1),0,MIN((ABS(($C$14-$C$15)*FB55/$C$12/$C$25)+$C$15)/$C$25,DJ55))</f>
        <v>3.4951617764926475</v>
      </c>
      <c r="FY55" s="261">
        <f>IF(AND(LA55=1,PG55=1),0,MIN((ABS(($C$14-$C$15)*FC55/$C$12/$C$25)+$C$15)/$C$25,DK55))</f>
        <v>3.480984130120139</v>
      </c>
      <c r="FZ55" s="261">
        <f>IF(AND(LB55=1,PH55=1),0,MIN((ABS(($C$14-$C$15)*FD55/$C$12/$C$25)+$C$15)/$C$25,DL55))</f>
        <v>3.4801019408351661</v>
      </c>
      <c r="GA55" s="261">
        <f>IF(AND(LC55=1,PI55=1),0,MIN((ABS(($C$14-$C$15)*FE55/$C$12/$C$25)+$C$15)/$C$25,DM55))</f>
        <v>3.4800675181026706</v>
      </c>
      <c r="GB55" s="261">
        <f>IF(AND(LD55=1,PJ55=1),0,MIN((ABS(($C$14-$C$15)*FF55/$C$12/$C$25)+$C$15)/$C$25,DN55))</f>
        <v>10.428308491601559</v>
      </c>
      <c r="GC55" s="261">
        <f>IF(AND(LE55=1,PK55=1),0,MIN((ABS(($C$14-$C$15)*FG55/$C$12/$C$25)+$C$15)/$C$25,DO55))</f>
        <v>8.6017787080306167</v>
      </c>
      <c r="GD55" s="261">
        <f>IF(AND(LF55=1,PL55=1),0,MIN((ABS(($C$14-$C$15)*FH55/$C$12/$C$25)+$C$15)/$C$25,DP55))</f>
        <v>4.2965070566461518</v>
      </c>
      <c r="GE55" s="261">
        <f>IF(AND(LG55=1,PM55=1),0,MIN((ABS(($C$14-$C$15)*FI55/$C$12/$C$25)+$C$15)/$C$25,DQ55))</f>
        <v>3.8407871731906074</v>
      </c>
      <c r="GF55" s="261">
        <f>IF(AND(LH55=1,PN55=1),0,MIN((ABS(($C$14-$C$15)*FJ55/$C$12/$C$25)+$C$15)/$C$25,DR55))</f>
        <v>3.7125541022046447</v>
      </c>
      <c r="GG55" s="261">
        <f>IF(AND(LI55=1,PO55=1),0,MIN((ABS(($C$14-$C$15)*FK55/$C$12/$C$25)+$C$15)/$C$25,DS55))</f>
        <v>2.7495000000000003</v>
      </c>
      <c r="GH55" s="261">
        <f>IF(AND(LJ55=1,PP55=1),0,MIN((ABS(($C$14-$C$15)*FL55/$C$12/$C$25)+$C$15)/$C$25,DT55))</f>
        <v>2.7495000000000003</v>
      </c>
      <c r="GI55" s="261">
        <f>IF(AND(LK55=1,PQ55=1),0,MIN((ABS(($C$14-$C$15)*FM55/$C$12/$C$25)+$C$15)/$C$25,DU55))</f>
        <v>2.7495000000000003</v>
      </c>
      <c r="GJ55" s="261">
        <f>IF(AND(LL55=1,PR55=1),0,MIN((ABS(($C$14-$C$15)*FN55/$C$12/$C$25)+$C$15)/$C$25,DV55))</f>
        <v>2.7495000000000003</v>
      </c>
      <c r="GK55" s="261">
        <f>IF(AND(LM55=1,PS55=1),0,MIN((ABS(($C$14-$C$15)*FO55/$C$12/$C$25)+$C$15)/$C$25,DW55))</f>
        <v>2.7495000000000003</v>
      </c>
      <c r="GL55" s="61">
        <f t="shared" si="118"/>
        <v>1.880000000000001</v>
      </c>
      <c r="GM55" s="57">
        <f>IF(AND(KS54=1,OY54=1),0,EU55*$C$26/S$6/$C$24/$C$23*3.39*$C$25)</f>
        <v>-20.240994576688525</v>
      </c>
      <c r="GN55" s="57">
        <f>IF(AND(KT54=1,OZ54=1),0,EV55*$C$26/T$6/$C$24/$C$23*3.39*$C$25)</f>
        <v>4.9959532942609988</v>
      </c>
      <c r="GO55" s="57">
        <f>IF(AND(KU54=1,PA54=1),0,EW55*$C$26/U$6/$C$24/$C$23*3.39*$C$25)</f>
        <v>6.4311048138138451</v>
      </c>
      <c r="GP55" s="57">
        <f>IF(AND(KV54=1,PB54=1),0,EX55*$C$26/V$6/$C$24/$C$23*3.39*$C$25)</f>
        <v>-11.144457117662382</v>
      </c>
      <c r="GQ55" s="57">
        <f>IF(AND(KW54=1,PC54=1),0,EY55*$C$26/W$6/$C$24/$C$23*3.39*$C$25)</f>
        <v>-14.377542044095076</v>
      </c>
      <c r="GR55" s="57">
        <f>IF(AND(KX54=1,PD54=1),0,EZ55*$C$26/X$6/$C$24/$C$23*3.39*$C$25)</f>
        <v>-17.422248665268199</v>
      </c>
      <c r="GS55" s="57">
        <f>IF(AND(KY54=1,PE54=1),0,FA55*$C$26/Y$6/$C$24/$C$23*3.39*$C$25)</f>
        <v>-20.360941211217053</v>
      </c>
      <c r="GT55" s="57">
        <f>IF(AND(KZ54=1,PF54=1),0,FB55*$C$26/Z$6/$C$24/$C$23*3.39*$C$25)</f>
        <v>4.6463309602513122E-3</v>
      </c>
      <c r="GU55" s="57">
        <f>IF(AND(LA54=1,PG54=1),0,FC55*$C$26/AA$6/$C$24/$C$23*3.39*$C$25)</f>
        <v>3.1800370014031803E-4</v>
      </c>
      <c r="GV55" s="57">
        <f>IF(AND(LB54=1,PH54=1),0,FD55*$C$26/AB$6/$C$24/$C$23*3.39*$C$25)</f>
        <v>1.3581219081959272E-5</v>
      </c>
      <c r="GW55" s="57">
        <f>IF(AND(LC54=1,PI54=1),0,FE55*$C$26/AC$6/$C$24/$C$23*3.39*$C$25)</f>
        <v>3.4454111034874071E-7</v>
      </c>
      <c r="GX55" s="57">
        <f>IF(AND(LD54=1,PJ54=1),0,FF55*$C$26/AD$6/$C$24/$C$23*3.39*$C$25)</f>
        <v>1.8579442294364257</v>
      </c>
      <c r="GY55" s="57">
        <f>IF(AND(LE54=1,PK54=1),0,FG55*$C$26/AE$6/$C$24/$C$23*3.39*$C$25)</f>
        <v>1.3695342724997055</v>
      </c>
      <c r="GZ55" s="57">
        <f>IF(AND(LF54=1,PL54=1),0,FH55*$C$26/AF$6/$C$24/$C$23*3.39*$C$25)</f>
        <v>0.21831431388363021</v>
      </c>
      <c r="HA55" s="57">
        <f>IF(AND(LG54=1,PM54=1),0,FI55*$C$26/AG$6/$C$24/$C$23*3.39*$C$25)</f>
        <v>9.6455841793139555E-2</v>
      </c>
      <c r="HB55" s="57">
        <f>IF(AND(LH54=1,PN54=1),0,FJ55*$C$26/AH$6/$C$24/$C$23*3.39*$C$25)</f>
        <v>6.2166606960257442E-2</v>
      </c>
      <c r="HC55" s="57">
        <f>IF(AND(LI54=1,PO54=1),0,FK55*$C$26/AI$6/$C$24/$C$23*3.39*$C$25)</f>
        <v>-20.240994576688525</v>
      </c>
      <c r="HD55" s="57">
        <f>IF(AND(LJ54=1,PP54=1),0,FL55*$C$26/AJ$6/$C$24/$C$23*3.39*$C$25)</f>
        <v>-20.750269506126333</v>
      </c>
      <c r="HE55" s="57">
        <f>IF(AND(LK54=1,PQ54=1),0,FM55*$C$26/AK$6/$C$24/$C$23*3.39*$C$25)</f>
        <v>-20.750269506126333</v>
      </c>
      <c r="HF55" s="57">
        <f>IF(AND(LL54=1,PR54=1),0,FN55*$C$26/AL$6/$C$24/$C$23*3.39*$C$25)</f>
        <v>-20.750269506126333</v>
      </c>
      <c r="HG55" s="57">
        <f>IF(AND(LM54=1,PS54=1),0,FO55*$C$26/AM$6/$C$24/$C$23*3.39*$C$25)</f>
        <v>-20.750269506126333</v>
      </c>
      <c r="HH55" s="61">
        <f t="shared" si="119"/>
        <v>1.880000000000001</v>
      </c>
      <c r="HI55" s="57">
        <f t="shared" si="120"/>
        <v>20.240994576688525</v>
      </c>
      <c r="HJ55" s="57">
        <f t="shared" si="121"/>
        <v>4.9959532942609988</v>
      </c>
      <c r="HK55" s="57">
        <f t="shared" si="122"/>
        <v>6.4311048138138451</v>
      </c>
      <c r="HL55" s="57">
        <f t="shared" si="123"/>
        <v>11.144457117662382</v>
      </c>
      <c r="HM55" s="57">
        <f t="shared" si="124"/>
        <v>14.377542044095076</v>
      </c>
      <c r="HN55" s="57">
        <f t="shared" si="125"/>
        <v>17.422248665268199</v>
      </c>
      <c r="HO55" s="57">
        <f t="shared" si="126"/>
        <v>20.360941211217053</v>
      </c>
      <c r="HP55" s="57">
        <f t="shared" si="127"/>
        <v>4.6463309602513122E-3</v>
      </c>
      <c r="HQ55" s="57">
        <f t="shared" si="128"/>
        <v>3.1800370014031803E-4</v>
      </c>
      <c r="HR55" s="57">
        <f t="shared" si="129"/>
        <v>1.3581219081959272E-5</v>
      </c>
      <c r="HS55" s="57">
        <f t="shared" si="130"/>
        <v>3.4454111034874071E-7</v>
      </c>
      <c r="HT55" s="57">
        <f t="shared" si="131"/>
        <v>1.8579442294364257</v>
      </c>
      <c r="HU55" s="57">
        <f t="shared" si="132"/>
        <v>1.3695342724997055</v>
      </c>
      <c r="HV55" s="57">
        <f t="shared" si="133"/>
        <v>0.21831431388363021</v>
      </c>
      <c r="HW55" s="57">
        <f t="shared" si="134"/>
        <v>9.6455841793139555E-2</v>
      </c>
      <c r="HX55" s="57">
        <f t="shared" si="135"/>
        <v>6.2166606960257442E-2</v>
      </c>
      <c r="HY55" s="57">
        <f t="shared" si="136"/>
        <v>20.240994576688525</v>
      </c>
      <c r="HZ55" s="57">
        <f t="shared" si="137"/>
        <v>20.750269506126333</v>
      </c>
      <c r="IA55" s="57">
        <f t="shared" si="138"/>
        <v>20.750269506126333</v>
      </c>
      <c r="IB55" s="57">
        <f t="shared" si="139"/>
        <v>20.750269506126333</v>
      </c>
      <c r="IC55" s="57">
        <f t="shared" si="140"/>
        <v>20.750269506126333</v>
      </c>
      <c r="ID55" s="61">
        <f t="shared" si="141"/>
        <v>1.880000000000001</v>
      </c>
      <c r="IE55" s="57">
        <f t="shared" si="142"/>
        <v>0</v>
      </c>
      <c r="IF55" s="57">
        <f t="shared" si="143"/>
        <v>8.82</v>
      </c>
      <c r="IG55" s="57">
        <f t="shared" si="144"/>
        <v>8.82</v>
      </c>
      <c r="IH55" s="57">
        <f t="shared" si="145"/>
        <v>0</v>
      </c>
      <c r="II55" s="57">
        <f t="shared" si="146"/>
        <v>0</v>
      </c>
      <c r="IJ55" s="57">
        <f t="shared" si="147"/>
        <v>0</v>
      </c>
      <c r="IK55" s="57">
        <f t="shared" si="148"/>
        <v>0</v>
      </c>
      <c r="IL55" s="57">
        <f t="shared" si="149"/>
        <v>11.982062564225027</v>
      </c>
      <c r="IM55" s="57">
        <f t="shared" si="150"/>
        <v>11.983271420642868</v>
      </c>
      <c r="IN55" s="57">
        <f t="shared" si="151"/>
        <v>11.983351975413658</v>
      </c>
      <c r="IO55" s="57">
        <f t="shared" si="152"/>
        <v>11.983355376122724</v>
      </c>
      <c r="IP55" s="57">
        <f t="shared" si="153"/>
        <v>11.493777908741968</v>
      </c>
      <c r="IQ55" s="57">
        <f t="shared" si="154"/>
        <v>11.574652013760533</v>
      </c>
      <c r="IR55" s="57">
        <f t="shared" si="155"/>
        <v>11.917577256250539</v>
      </c>
      <c r="IS55" s="57">
        <f t="shared" si="156"/>
        <v>11.954265761632556</v>
      </c>
      <c r="IT55" s="57">
        <f t="shared" si="157"/>
        <v>11.964601892007343</v>
      </c>
      <c r="IU55" s="57">
        <f t="shared" si="158"/>
        <v>0</v>
      </c>
      <c r="IV55" s="57">
        <f t="shared" si="159"/>
        <v>0</v>
      </c>
      <c r="IW55" s="57">
        <f t="shared" si="160"/>
        <v>0</v>
      </c>
      <c r="IX55" s="57">
        <f t="shared" si="161"/>
        <v>0</v>
      </c>
      <c r="IY55" s="57">
        <f t="shared" si="162"/>
        <v>0</v>
      </c>
      <c r="IZ55" s="61">
        <f t="shared" si="163"/>
        <v>1.880000000000001</v>
      </c>
      <c r="JA55" s="261" t="e">
        <f t="shared" si="238"/>
        <v>#N/A</v>
      </c>
      <c r="JB55" s="261">
        <f t="shared" si="239"/>
        <v>6</v>
      </c>
      <c r="JC55" s="261">
        <f t="shared" si="240"/>
        <v>6</v>
      </c>
      <c r="JD55" s="261" t="e">
        <f t="shared" si="241"/>
        <v>#N/A</v>
      </c>
      <c r="JE55" s="261" t="e">
        <f t="shared" si="242"/>
        <v>#N/A</v>
      </c>
      <c r="JF55" s="261" t="e">
        <f t="shared" si="243"/>
        <v>#N/A</v>
      </c>
      <c r="JG55" s="261" t="e">
        <f t="shared" si="244"/>
        <v>#N/A</v>
      </c>
      <c r="JH55" s="261" t="e">
        <f t="shared" si="245"/>
        <v>#N/A</v>
      </c>
      <c r="JI55" s="261" t="e">
        <f t="shared" si="246"/>
        <v>#N/A</v>
      </c>
      <c r="JJ55" s="261" t="e">
        <f t="shared" si="247"/>
        <v>#N/A</v>
      </c>
      <c r="JK55" s="261" t="e">
        <f t="shared" si="248"/>
        <v>#N/A</v>
      </c>
      <c r="JL55" s="261" t="e">
        <f t="shared" si="249"/>
        <v>#N/A</v>
      </c>
      <c r="JM55" s="261" t="e">
        <f t="shared" si="250"/>
        <v>#N/A</v>
      </c>
      <c r="JN55" s="261" t="e">
        <f t="shared" si="251"/>
        <v>#N/A</v>
      </c>
      <c r="JO55" s="261" t="e">
        <f t="shared" si="252"/>
        <v>#N/A</v>
      </c>
      <c r="JP55" s="261" t="e">
        <f t="shared" si="253"/>
        <v>#N/A</v>
      </c>
      <c r="JQ55" s="261" t="e">
        <f t="shared" si="254"/>
        <v>#N/A</v>
      </c>
      <c r="JR55" s="261" t="e">
        <f t="shared" si="255"/>
        <v>#N/A</v>
      </c>
      <c r="JS55" s="261" t="e">
        <f t="shared" si="256"/>
        <v>#N/A</v>
      </c>
      <c r="JT55" s="261" t="e">
        <f t="shared" si="257"/>
        <v>#N/A</v>
      </c>
      <c r="JU55" s="261" t="e">
        <f t="shared" si="258"/>
        <v>#N/A</v>
      </c>
      <c r="JV55" s="61">
        <f t="shared" si="165"/>
        <v>1.880000000000001</v>
      </c>
      <c r="JW55" s="46">
        <f>IF(HI55&lt;=$C$42,1,0)</f>
        <v>0</v>
      </c>
      <c r="JX55" s="46">
        <f>IF(HJ55&lt;=$C$42,1,0)</f>
        <v>0</v>
      </c>
      <c r="JY55" s="46">
        <f>IF(HK55&lt;=$C$42,1,0)</f>
        <v>0</v>
      </c>
      <c r="JZ55" s="46">
        <f>IF(HL55&lt;=$C$42,1,0)</f>
        <v>0</v>
      </c>
      <c r="KA55" s="46">
        <f>IF(HM55&lt;=$C$42,1,0)</f>
        <v>0</v>
      </c>
      <c r="KB55" s="46">
        <f>IF(HN55&lt;=$C$42,1,0)</f>
        <v>0</v>
      </c>
      <c r="KC55" s="46">
        <f>IF(HO55&lt;=$C$42,1,0)</f>
        <v>0</v>
      </c>
      <c r="KD55" s="46">
        <f>IF(HP55&lt;=$C$42,1,0)</f>
        <v>1</v>
      </c>
      <c r="KE55" s="46">
        <f>IF(HQ55&lt;=$C$42,1,0)</f>
        <v>1</v>
      </c>
      <c r="KF55" s="46">
        <f>IF(HR55&lt;=$C$42,1,0)</f>
        <v>1</v>
      </c>
      <c r="KG55" s="46">
        <f>IF(HS55&lt;=$C$42,1,0)</f>
        <v>1</v>
      </c>
      <c r="KH55" s="46">
        <f>IF(HT55&lt;=$C$42,1,0)</f>
        <v>0</v>
      </c>
      <c r="KI55" s="46">
        <f>IF(HU55&lt;=$C$42,1,0)</f>
        <v>0</v>
      </c>
      <c r="KJ55" s="46">
        <f>IF(HV55&lt;=$C$42,1,0)</f>
        <v>0</v>
      </c>
      <c r="KK55" s="46">
        <f>IF(HW55&lt;=$C$42,1,0)</f>
        <v>1</v>
      </c>
      <c r="KL55" s="46">
        <f>IF(HX55&lt;=$C$42,1,0)</f>
        <v>1</v>
      </c>
      <c r="KM55" s="46">
        <f>IF(HY55&lt;=$C$42,1,0)</f>
        <v>0</v>
      </c>
      <c r="KN55" s="46">
        <f>IF(HZ55&lt;=$C$42,1,0)</f>
        <v>0</v>
      </c>
      <c r="KO55" s="46">
        <f>IF(IA55&lt;=$C$42,1,0)</f>
        <v>0</v>
      </c>
      <c r="KP55" s="46">
        <f>IF(IB55&lt;=$C$42,1,0)</f>
        <v>0</v>
      </c>
      <c r="KQ55" s="46">
        <f>IF(IC55&lt;=$C$42,1,0)</f>
        <v>0</v>
      </c>
      <c r="KR55" s="61">
        <f t="shared" si="166"/>
        <v>1.880000000000001</v>
      </c>
      <c r="KS55" s="1">
        <f>IF(OR(KS54=1,AND(OY55=1,LO55&lt;=$C$43)),1,0)</f>
        <v>0</v>
      </c>
      <c r="KT55" s="1">
        <f>IF(OR(KT54=1,AND(OZ55=1,LP55&lt;=$C$43)),1,0)</f>
        <v>0</v>
      </c>
      <c r="KU55" s="1">
        <f>IF(OR(KU54=1,AND(PA55=1,LQ55&lt;=$C$43)),1,0)</f>
        <v>0</v>
      </c>
      <c r="KV55" s="1">
        <f>IF(OR(KV54=1,AND(PB55=1,LR55&lt;=$C$43)),1,0)</f>
        <v>0</v>
      </c>
      <c r="KW55" s="1">
        <f>IF(OR(KW54=1,AND(PC55=1,LS55&lt;=$C$43)),1,0)</f>
        <v>0</v>
      </c>
      <c r="KX55" s="1">
        <f>IF(OR(KX54=1,AND(PD55=1,LT55&lt;=$C$43)),1,0)</f>
        <v>0</v>
      </c>
      <c r="KY55" s="1">
        <f>IF(OR(KY54=1,AND(PE55=1,LU55&lt;=$C$43)),1,0)</f>
        <v>0</v>
      </c>
      <c r="KZ55" s="1">
        <f>IF(OR(KZ54=1,AND(PF55=1,LV55&lt;=$C$43)),1,0)</f>
        <v>0</v>
      </c>
      <c r="LA55" s="1">
        <f>IF(OR(LA54=1,AND(PG55=1,LW55&lt;=$C$43)),1,0)</f>
        <v>0</v>
      </c>
      <c r="LB55" s="1">
        <f>IF(OR(LB54=1,AND(PH55=1,LX55&lt;=$C$43)),1,0)</f>
        <v>0</v>
      </c>
      <c r="LC55" s="1">
        <f>IF(OR(LC54=1,AND(PI55=1,LY55&lt;=$C$43)),1,0)</f>
        <v>0</v>
      </c>
      <c r="LD55" s="1">
        <f>IF(OR(LD54=1,AND(PJ55=1,LZ55&lt;=$C$43)),1,0)</f>
        <v>0</v>
      </c>
      <c r="LE55" s="1">
        <f>IF(OR(LE54=1,AND(PK55=1,MA55&lt;=$C$43)),1,0)</f>
        <v>0</v>
      </c>
      <c r="LF55" s="1">
        <f>IF(OR(LF54=1,AND(PL55=1,MB55&lt;=$C$43)),1,0)</f>
        <v>0</v>
      </c>
      <c r="LG55" s="1">
        <f>IF(OR(LG54=1,AND(PM55=1,MC55&lt;=$C$43)),1,0)</f>
        <v>0</v>
      </c>
      <c r="LH55" s="1">
        <f>IF(OR(LH54=1,AND(PN55=1,MD55&lt;=$C$43)),1,0)</f>
        <v>0</v>
      </c>
      <c r="LI55" s="1">
        <f>IF(OR(LI54=1,AND(PO55=1,ME55&lt;=$C$43)),1,0)</f>
        <v>0</v>
      </c>
      <c r="LJ55" s="1">
        <f>IF(OR(LJ54=1,AND(PP55=1,MF55&lt;=$C$43)),1,0)</f>
        <v>0</v>
      </c>
      <c r="LK55" s="1">
        <f>IF(OR(LK54=1,AND(PQ55=1,MG55&lt;=$C$43)),1,0)</f>
        <v>0</v>
      </c>
      <c r="LL55" s="1">
        <f>IF(OR(LL54=1,AND(PR55=1,MH55&lt;=$C$43)),1,0)</f>
        <v>0</v>
      </c>
      <c r="LM55" s="1">
        <f>IF(OR(LM54=1,AND(PS55=1,MI55&lt;=$C$43)),1,0)</f>
        <v>0</v>
      </c>
      <c r="LN55" s="61">
        <f t="shared" si="167"/>
        <v>1.880000000000001</v>
      </c>
      <c r="LO55" s="57">
        <f t="shared" si="168"/>
        <v>11.043959163783194</v>
      </c>
      <c r="LP55" s="57">
        <f t="shared" si="169"/>
        <v>9.8108114981649415</v>
      </c>
      <c r="LQ55" s="57">
        <f t="shared" si="170"/>
        <v>13.780815616247247</v>
      </c>
      <c r="LR55" s="57">
        <f t="shared" si="171"/>
        <v>15.642924655328381</v>
      </c>
      <c r="LS55" s="57">
        <f t="shared" si="172"/>
        <v>13.355564607668942</v>
      </c>
      <c r="LT55" s="57">
        <f t="shared" si="173"/>
        <v>11.305885329230971</v>
      </c>
      <c r="LU55" s="57">
        <f t="shared" si="174"/>
        <v>10.980017545401317</v>
      </c>
      <c r="LV55" s="57">
        <f t="shared" si="175"/>
        <v>9.6038007039943736</v>
      </c>
      <c r="LW55" s="57">
        <f t="shared" si="176"/>
        <v>8.5289264468194759</v>
      </c>
      <c r="LX55" s="57">
        <f t="shared" si="177"/>
        <v>7.6699405366583511</v>
      </c>
      <c r="LY55" s="57">
        <f t="shared" si="178"/>
        <v>6.9681174511107793</v>
      </c>
      <c r="LZ55" s="57">
        <f t="shared" si="179"/>
        <v>8.7894209215432433</v>
      </c>
      <c r="MA55" s="57">
        <f t="shared" si="180"/>
        <v>10.698829448630256</v>
      </c>
      <c r="MB55" s="57">
        <f t="shared" si="181"/>
        <v>11.000372385263335</v>
      </c>
      <c r="MC55" s="57">
        <f t="shared" si="182"/>
        <v>11.031524558747737</v>
      </c>
      <c r="MD55" s="57">
        <f t="shared" si="183"/>
        <v>11.040264123099298</v>
      </c>
      <c r="ME55" s="57">
        <f t="shared" si="184"/>
        <v>11.043959163783194</v>
      </c>
      <c r="MF55" s="57">
        <f t="shared" si="185"/>
        <v>11.043837072192165</v>
      </c>
      <c r="MG55" s="57">
        <f t="shared" si="186"/>
        <v>11.043849631288529</v>
      </c>
      <c r="MH55" s="57">
        <f t="shared" si="187"/>
        <v>11.043850494480871</v>
      </c>
      <c r="MI55" s="57">
        <f t="shared" si="188"/>
        <v>11.04385004034649</v>
      </c>
      <c r="MJ55" s="61">
        <f t="shared" si="189"/>
        <v>1.880000000000001</v>
      </c>
      <c r="MK55" s="57" t="e">
        <f t="shared" si="259"/>
        <v>#N/A</v>
      </c>
      <c r="ML55" s="57" t="e">
        <f t="shared" si="260"/>
        <v>#N/A</v>
      </c>
      <c r="MM55" s="57" t="e">
        <f t="shared" si="261"/>
        <v>#N/A</v>
      </c>
      <c r="MN55" s="57" t="e">
        <f t="shared" si="262"/>
        <v>#N/A</v>
      </c>
      <c r="MO55" s="57" t="e">
        <f t="shared" si="263"/>
        <v>#N/A</v>
      </c>
      <c r="MP55" s="57" t="e">
        <f t="shared" si="264"/>
        <v>#N/A</v>
      </c>
      <c r="MQ55" s="57" t="e">
        <f t="shared" si="265"/>
        <v>#N/A</v>
      </c>
      <c r="MR55" s="57" t="e">
        <f t="shared" si="266"/>
        <v>#N/A</v>
      </c>
      <c r="MS55" s="57" t="e">
        <f t="shared" si="267"/>
        <v>#N/A</v>
      </c>
      <c r="MT55" s="57" t="e">
        <f t="shared" si="268"/>
        <v>#N/A</v>
      </c>
      <c r="MU55" s="57" t="e">
        <f t="shared" si="269"/>
        <v>#N/A</v>
      </c>
      <c r="MV55" s="57" t="e">
        <f t="shared" si="270"/>
        <v>#N/A</v>
      </c>
      <c r="MW55" s="57" t="e">
        <f t="shared" si="271"/>
        <v>#N/A</v>
      </c>
      <c r="MX55" s="57" t="e">
        <f t="shared" si="272"/>
        <v>#N/A</v>
      </c>
      <c r="MY55" s="57" t="e">
        <f t="shared" si="273"/>
        <v>#N/A</v>
      </c>
      <c r="MZ55" s="57" t="e">
        <f t="shared" si="274"/>
        <v>#N/A</v>
      </c>
      <c r="NA55" s="57" t="e">
        <f t="shared" si="275"/>
        <v>#N/A</v>
      </c>
      <c r="NB55" s="57" t="e">
        <f t="shared" si="276"/>
        <v>#N/A</v>
      </c>
      <c r="NC55" s="57" t="e">
        <f t="shared" si="277"/>
        <v>#N/A</v>
      </c>
      <c r="ND55" s="57" t="e">
        <f t="shared" si="278"/>
        <v>#N/A</v>
      </c>
      <c r="NE55" s="57" t="e">
        <f t="shared" si="279"/>
        <v>#N/A</v>
      </c>
      <c r="NF55" s="61">
        <f t="shared" si="211"/>
        <v>1.880000000000001</v>
      </c>
      <c r="NG55" s="261">
        <f>IF(OY54=0,MIN('Drive Train'!$F$35-FQ54*$C$26*'Drive Train'!$F$38,NG54+$C$41)-$C$7,IF(LO54-1&lt;=0,0,IF($C$39=Motors!$C$29,MAX(MAX(NG$8:NG54)*-1,NG54-$C$41),MAX(0,MAX(NG$8:NG54)*-1,NG54-$C$41))))</f>
        <v>0</v>
      </c>
      <c r="NH55" s="261">
        <f>IF(OZ54=0,MIN('Drive Train'!$F$35-FR54*$C$26*'Drive Train'!$F$38,NH54+$C$41)-$C$7,IF(LP54-1&lt;=0,0,IF($C$39=Motors!$C$29,MAX(MAX(NH$8:NH54)*-1,NH54-$C$41),MAX(0,MAX(NH$8:NH54)*-1,NH54-$C$41))))</f>
        <v>8.82</v>
      </c>
      <c r="NI55" s="261">
        <f>IF(PA54=0,MIN('Drive Train'!$F$35-FS54*$C$26*'Drive Train'!$F$38,NI54+$C$41)-$C$7,IF(LQ54-1&lt;=0,0,IF($C$39=Motors!$C$29,MAX(MAX(NI$8:NI54)*-1,NI54-$C$41),MAX(0,MAX(NI$8:NI54)*-1,NI54-$C$41))))</f>
        <v>8.82</v>
      </c>
      <c r="NJ55" s="261">
        <f>IF(PB54=0,MIN('Drive Train'!$F$35-FT54*$C$26*'Drive Train'!$F$38,NJ54+$C$41)-$C$7,IF(LR54-1&lt;=0,0,IF($C$39=Motors!$C$29,MAX(MAX(NJ$8:NJ54)*-1,NJ54-$C$41),MAX(0,MAX(NJ$8:NJ54)*-1,NJ54-$C$41))))</f>
        <v>0</v>
      </c>
      <c r="NK55" s="261">
        <f>IF(PC54=0,MIN('Drive Train'!$F$35-FU54*$C$26*'Drive Train'!$F$38,NK54+$C$41)-$C$7,IF(LS54-1&lt;=0,0,IF($C$39=Motors!$C$29,MAX(MAX(NK$8:NK54)*-1,NK54-$C$41),MAX(0,MAX(NK$8:NK54)*-1,NK54-$C$41))))</f>
        <v>0</v>
      </c>
      <c r="NL55" s="261">
        <f>IF(PD54=0,MIN('Drive Train'!$F$35-FV54*$C$26*'Drive Train'!$F$38,NL54+$C$41)-$C$7,IF(LT54-1&lt;=0,0,IF($C$39=Motors!$C$29,MAX(MAX(NL$8:NL54)*-1,NL54-$C$41),MAX(0,MAX(NL$8:NL54)*-1,NL54-$C$41))))</f>
        <v>0</v>
      </c>
      <c r="NM55" s="261">
        <f>IF(PE54=0,MIN('Drive Train'!$F$35-FW54*$C$26*'Drive Train'!$F$38,NM54+$C$41)-$C$7,IF(LU54-1&lt;=0,0,IF($C$39=Motors!$C$29,MAX(MAX(NM$8:NM54)*-1,NM54-$C$41),MAX(0,MAX(NM$8:NM54)*-1,NM54-$C$41))))</f>
        <v>0</v>
      </c>
      <c r="NN55" s="261">
        <f>IF(PF54=0,MIN('Drive Train'!$F$35-FX54*$C$26*'Drive Train'!$F$38,NN54+$C$41)-$C$7,IF(LV54-1&lt;=0,0,IF($C$39=Motors!$C$29,MAX(MAX(NN$8:NN54)*-1,NN54-$C$41),MAX(0,MAX(NN$8:NN54)*-1,NN54-$C$41))))</f>
        <v>11.982062564225027</v>
      </c>
      <c r="NO55" s="261">
        <f>IF(PG54=0,MIN('Drive Train'!$F$35-FY54*$C$26*'Drive Train'!$F$38,NO54+$C$41)-$C$7,IF(LW54-1&lt;=0,0,IF($C$39=Motors!$C$29,MAX(MAX(NO$8:NO54)*-1,NO54-$C$41),MAX(0,MAX(NO$8:NO54)*-1,NO54-$C$41))))</f>
        <v>11.983271420642868</v>
      </c>
      <c r="NP55" s="261">
        <f>IF(PH54=0,MIN('Drive Train'!$F$35-FZ54*$C$26*'Drive Train'!$F$38,NP54+$C$41)-$C$7,IF(LX54-1&lt;=0,0,IF($C$39=Motors!$C$29,MAX(MAX(NP$8:NP54)*-1,NP54-$C$41),MAX(0,MAX(NP$8:NP54)*-1,NP54-$C$41))))</f>
        <v>11.983351975413658</v>
      </c>
      <c r="NQ55" s="261">
        <f>IF(PI54=0,MIN('Drive Train'!$F$35-GA54*$C$26*'Drive Train'!$F$38,NQ54+$C$41)-$C$7,IF(LY54-1&lt;=0,0,IF($C$39=Motors!$C$29,MAX(MAX(NQ$8:NQ54)*-1,NQ54-$C$41),MAX(0,MAX(NQ$8:NQ54)*-1,NQ54-$C$41))))</f>
        <v>11.983355376122724</v>
      </c>
      <c r="NR55" s="261">
        <f>IF(PJ54=0,MIN('Drive Train'!$F$35-GB54*$C$26*'Drive Train'!$F$38,NR54+$C$41)-$C$7,IF(LZ54-1&lt;=0,0,IF($C$39=Motors!$C$29,MAX(MAX(NR$8:NR54)*-1,NR54-$C$41),MAX(0,MAX(NR$8:NR54)*-1,NR54-$C$41))))</f>
        <v>11.493777908741968</v>
      </c>
      <c r="NS55" s="261">
        <f>IF(PK54=0,MIN('Drive Train'!$F$35-GC54*$C$26*'Drive Train'!$F$38,NS54+$C$41)-$C$7,IF(MA54-1&lt;=0,0,IF($C$39=Motors!$C$29,MAX(MAX(NS$8:NS54)*-1,NS54-$C$41),MAX(0,MAX(NS$8:NS54)*-1,NS54-$C$41))))</f>
        <v>11.574652013760533</v>
      </c>
      <c r="NT55" s="261">
        <f>IF(PL54=0,MIN('Drive Train'!$F$35-GD54*$C$26*'Drive Train'!$F$38,NT54+$C$41)-$C$7,IF(MB54-1&lt;=0,0,IF($C$39=Motors!$C$29,MAX(MAX(NT$8:NT54)*-1,NT54-$C$41),MAX(0,MAX(NT$8:NT54)*-1,NT54-$C$41))))</f>
        <v>11.917577256250539</v>
      </c>
      <c r="NU55" s="261">
        <f>IF(PM54=0,MIN('Drive Train'!$F$35-GE54*$C$26*'Drive Train'!$F$38,NU54+$C$41)-$C$7,IF(MC54-1&lt;=0,0,IF($C$39=Motors!$C$29,MAX(MAX(NU$8:NU54)*-1,NU54-$C$41),MAX(0,MAX(NU$8:NU54)*-1,NU54-$C$41))))</f>
        <v>11.954265761632556</v>
      </c>
      <c r="NV55" s="261">
        <f>IF(PN54=0,MIN('Drive Train'!$F$35-GF54*$C$26*'Drive Train'!$F$38,NV54+$C$41)-$C$7,IF(MD54-1&lt;=0,0,IF($C$39=Motors!$C$29,MAX(MAX(NV$8:NV54)*-1,NV54-$C$41),MAX(0,MAX(NV$8:NV54)*-1,NV54-$C$41))))</f>
        <v>11.964601892007343</v>
      </c>
      <c r="NW55" s="261">
        <f>IF(PO54=0,MIN('Drive Train'!$F$35-GG54*$C$26*'Drive Train'!$F$38,NW54+$C$41)-$C$7,IF(ME54-1&lt;=0,0,IF($C$39=Motors!$C$29,MAX(MAX(NW$8:NW54)*-1,NW54-$C$41),MAX(0,MAX(NW$8:NW54)*-1,NW54-$C$41))))</f>
        <v>0</v>
      </c>
      <c r="NX55" s="261">
        <f>IF(PP54=0,MIN('Drive Train'!$F$35-GH54*$C$26*'Drive Train'!$F$38,NX54+$C$41)-$C$7,IF(MF54-1&lt;=0,0,IF($C$39=Motors!$C$29,MAX(MAX(NX$8:NX54)*-1,NX54-$C$41),MAX(0,MAX(NX$8:NX54)*-1,NX54-$C$41))))</f>
        <v>0</v>
      </c>
      <c r="NY55" s="261">
        <f>IF(PQ54=0,MIN('Drive Train'!$F$35-GI54*$C$26*'Drive Train'!$F$38,NY54+$C$41)-$C$7,IF(MG54-1&lt;=0,0,IF($C$39=Motors!$C$29,MAX(MAX(NY$8:NY54)*-1,NY54-$C$41),MAX(0,MAX(NY$8:NY54)*-1,NY54-$C$41))))</f>
        <v>0</v>
      </c>
      <c r="NZ55" s="261">
        <f>IF(PR54=0,MIN('Drive Train'!$F$35-GJ54*$C$26*'Drive Train'!$F$38,NZ54+$C$41)-$C$7,IF(MH54-1&lt;=0,0,IF($C$39=Motors!$C$29,MAX(MAX(NZ$8:NZ54)*-1,NZ54-$C$41),MAX(0,MAX(NZ$8:NZ54)*-1,NZ54-$C$41))))</f>
        <v>0</v>
      </c>
      <c r="OA55" s="261">
        <f>IF(PS54=0,MIN('Drive Train'!$F$35-GK54*$C$26*'Drive Train'!$F$38,OA54+$C$41)-$C$7,IF(MI54-1&lt;=0,0,IF($C$39=Motors!$C$29,MAX(MAX(OA$8:OA54)*-1,OA54-$C$41),MAX(0,MAX(OA$8:OA54)*-1,OA54-$C$41))))</f>
        <v>0</v>
      </c>
      <c r="OB55" s="61">
        <f t="shared" si="212"/>
        <v>1.880000000000001</v>
      </c>
      <c r="OC55" s="261">
        <f>'Drive Train'!$F$35-FQ55*$C$26*'Drive Train'!$F$38</f>
        <v>12.213034</v>
      </c>
      <c r="OD55" s="261">
        <f>'Drive Train'!$F$35-FR55*$C$26*'Drive Train'!$F$38</f>
        <v>9</v>
      </c>
      <c r="OE55" s="261">
        <f>'Drive Train'!$F$35-FS55*$C$26*'Drive Train'!$F$38</f>
        <v>9</v>
      </c>
      <c r="OF55" s="261">
        <f>'Drive Train'!$F$35-FT55*$C$26*'Drive Train'!$F$38</f>
        <v>12.213034</v>
      </c>
      <c r="OG55" s="261">
        <f>'Drive Train'!$F$35-FU55*$C$26*'Drive Train'!$F$38</f>
        <v>12.213034</v>
      </c>
      <c r="OH55" s="261">
        <f>'Drive Train'!$F$35-FV55*$C$26*'Drive Train'!$F$38</f>
        <v>12.213034</v>
      </c>
      <c r="OI55" s="261">
        <f>'Drive Train'!$F$35-FW55*$C$26*'Drive Train'!$F$38</f>
        <v>12.213034</v>
      </c>
      <c r="OJ55" s="261">
        <f>'Drive Train'!$F$35-FX55*$C$26*'Drive Train'!$F$38</f>
        <v>12.1623289991985</v>
      </c>
      <c r="OK55" s="261">
        <f>'Drive Train'!$F$35-FY55*$C$26*'Drive Train'!$F$38</f>
        <v>12.163293079151831</v>
      </c>
      <c r="OL55" s="261">
        <f>'Drive Train'!$F$35-FZ55*$C$26*'Drive Train'!$F$38</f>
        <v>12.163353068023209</v>
      </c>
      <c r="OM55" s="261">
        <f>'Drive Train'!$F$35-GA55*$C$26*'Drive Train'!$F$38</f>
        <v>12.163355408769018</v>
      </c>
      <c r="ON55" s="261">
        <f>'Drive Train'!$F$35-GB55*$C$26*'Drive Train'!$F$38</f>
        <v>11.690875022571094</v>
      </c>
      <c r="OO55" s="261">
        <f>'Drive Train'!$F$35-GC55*$C$26*'Drive Train'!$F$38</f>
        <v>11.815079047853919</v>
      </c>
      <c r="OP55" s="261">
        <f>'Drive Train'!$F$35-GD55*$C$26*'Drive Train'!$F$38</f>
        <v>12.107837520148061</v>
      </c>
      <c r="OQ55" s="261">
        <f>'Drive Train'!$F$35-GE55*$C$26*'Drive Train'!$F$38</f>
        <v>12.138826472223039</v>
      </c>
      <c r="OR55" s="261">
        <f>'Drive Train'!$F$35-GF55*$C$26*'Drive Train'!$F$38</f>
        <v>12.147546321050084</v>
      </c>
      <c r="OS55" s="261">
        <f>'Drive Train'!$F$35-GG55*$C$26*'Drive Train'!$F$38</f>
        <v>12.213034</v>
      </c>
      <c r="OT55" s="261">
        <f>'Drive Train'!$F$35-GH55*$C$26*'Drive Train'!$F$38</f>
        <v>12.213034</v>
      </c>
      <c r="OU55" s="261">
        <f>'Drive Train'!$F$35-GI55*$C$26*'Drive Train'!$F$38</f>
        <v>12.213034</v>
      </c>
      <c r="OV55" s="261">
        <f>'Drive Train'!$F$35-GJ55*$C$26*'Drive Train'!$F$38</f>
        <v>12.213034</v>
      </c>
      <c r="OW55" s="261">
        <f>'Drive Train'!$F$35-GK55*$C$26*'Drive Train'!$F$38</f>
        <v>12.213034</v>
      </c>
      <c r="OX55" s="61">
        <f t="shared" si="213"/>
        <v>1.880000000000001</v>
      </c>
      <c r="OY55" s="1">
        <f>IF(PU55&gt;='Drive Train'!$F$29,1,0)</f>
        <v>1</v>
      </c>
      <c r="OZ55" s="1">
        <f>IF(PV55&gt;='Drive Train'!$F$29,1,0)</f>
        <v>0</v>
      </c>
      <c r="PA55" s="1">
        <f>IF(PW55&gt;='Drive Train'!$F$29,1,0)</f>
        <v>0</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1</v>
      </c>
      <c r="PO55" s="1">
        <f>IF(QK55&gt;='Drive Train'!$F$29,1,0)</f>
        <v>1</v>
      </c>
      <c r="PP55" s="1">
        <f>IF(QL55&gt;='Drive Train'!$F$29,1,0)</f>
        <v>1</v>
      </c>
      <c r="PQ55" s="1">
        <f>IF(QM55&gt;='Drive Train'!$F$29,1,0)</f>
        <v>1</v>
      </c>
      <c r="PR55" s="1">
        <f>IF(QN55&gt;='Drive Train'!$F$29,1,0)</f>
        <v>1</v>
      </c>
      <c r="PS55" s="1">
        <f>IF(QO55&gt;='Drive Train'!$F$29,1,0)</f>
        <v>1</v>
      </c>
      <c r="PT55" s="258">
        <f t="shared" si="214"/>
        <v>1.880000000000001</v>
      </c>
      <c r="PU55" s="57">
        <f t="shared" si="215"/>
        <v>16.698566988604821</v>
      </c>
      <c r="PV55" s="57">
        <f t="shared" si="216"/>
        <v>9.6119553426455049</v>
      </c>
      <c r="PW55" s="57">
        <f t="shared" si="217"/>
        <v>13.849171863916492</v>
      </c>
      <c r="PX55" s="57">
        <f t="shared" si="218"/>
        <v>17.006521658090016</v>
      </c>
      <c r="PY55" s="57">
        <f t="shared" si="219"/>
        <v>18.042181131020538</v>
      </c>
      <c r="PZ55" s="57">
        <f t="shared" si="220"/>
        <v>17.628521660068213</v>
      </c>
      <c r="QA55" s="57">
        <f t="shared" si="221"/>
        <v>16.648577278525718</v>
      </c>
      <c r="QB55" s="57">
        <f t="shared" si="222"/>
        <v>15.11578485607429</v>
      </c>
      <c r="QC55" s="57">
        <f t="shared" si="223"/>
        <v>13.794608585192686</v>
      </c>
      <c r="QD55" s="57">
        <f t="shared" si="224"/>
        <v>12.657806970228732</v>
      </c>
      <c r="QE55" s="57">
        <f t="shared" si="225"/>
        <v>11.681640424798355</v>
      </c>
      <c r="QF55" s="57">
        <f t="shared" si="226"/>
        <v>10.549646361682148</v>
      </c>
      <c r="QG55" s="57">
        <f t="shared" si="227"/>
        <v>12.913664995370477</v>
      </c>
      <c r="QH55" s="57">
        <f t="shared" si="228"/>
        <v>14.637876017012092</v>
      </c>
      <c r="QI55" s="57">
        <f t="shared" si="229"/>
        <v>15.644560606586017</v>
      </c>
      <c r="QJ55" s="57">
        <f t="shared" si="230"/>
        <v>16.28341060126035</v>
      </c>
      <c r="QK55" s="57">
        <f t="shared" si="231"/>
        <v>16.698566988604821</v>
      </c>
      <c r="QL55" s="57">
        <f t="shared" si="232"/>
        <v>16.66636387809795</v>
      </c>
      <c r="QM55" s="57">
        <f t="shared" si="233"/>
        <v>16.667464269110212</v>
      </c>
      <c r="QN55" s="57">
        <f t="shared" si="234"/>
        <v>16.667539908704821</v>
      </c>
      <c r="QO55" s="57">
        <f t="shared" si="235"/>
        <v>16.667500113787195</v>
      </c>
      <c r="QP55" s="61">
        <f t="shared" si="236"/>
        <v>1.880000000000001</v>
      </c>
      <c r="QQ55" s="57">
        <f>MIN(FQ55,$C$16)*$C$17*1000/60/60/$C$25</f>
        <v>3.8667407844721571E-2</v>
      </c>
      <c r="QR55" s="57">
        <f>MIN(FR55,$C$16)*$C$17*1000/60/60/$C$25</f>
        <v>0.70317162838191627</v>
      </c>
      <c r="QS55" s="57">
        <f>MIN(FS55,$C$16)*$C$17*1000/60/60/$C$25</f>
        <v>0.70317162838191627</v>
      </c>
      <c r="QT55" s="57">
        <f>MIN(FT55,$C$16)*$C$17*1000/60/60/$C$25</f>
        <v>3.8667407844721571E-2</v>
      </c>
      <c r="QU55" s="57">
        <f>MIN(FU55,$C$16)*$C$17*1000/60/60/$C$25</f>
        <v>3.8667407844721571E-2</v>
      </c>
      <c r="QV55" s="57">
        <f>MIN(FV55,$C$16)*$C$17*1000/60/60/$C$25</f>
        <v>3.8667407844721571E-2</v>
      </c>
      <c r="QW55" s="57">
        <f>MIN(FW55,$C$16)*$C$17*1000/60/60/$C$25</f>
        <v>3.8667407844721571E-2</v>
      </c>
      <c r="QX55" s="57">
        <f>MIN(FX55,$C$16)*$C$17*1000/60/60/$C$25</f>
        <v>4.9153971956691321E-2</v>
      </c>
      <c r="QY55" s="57">
        <f>MIN(FY55,$C$16)*$C$17*1000/60/60/$C$25</f>
        <v>4.8954585582963721E-2</v>
      </c>
      <c r="QZ55" s="57">
        <f>MIN(FZ55,$C$16)*$C$17*1000/60/60/$C$25</f>
        <v>4.8942178973442621E-2</v>
      </c>
      <c r="RA55" s="57">
        <f>MIN(GA55,$C$16)*$C$17*1000/60/60/$C$25</f>
        <v>4.8941694871665373E-2</v>
      </c>
      <c r="RB55" s="57">
        <f>MIN(GB55,$C$16)*$C$17*1000/60/60/$C$25</f>
        <v>0.14665781326616867</v>
      </c>
      <c r="RC55" s="57">
        <f>MIN(GC55,$C$16)*$C$17*1000/60/60/$C$25</f>
        <v>0.12097053482213567</v>
      </c>
      <c r="RD55" s="57">
        <f>MIN(GD55,$C$16)*$C$17*1000/60/60/$C$25</f>
        <v>6.0423637267525365E-2</v>
      </c>
      <c r="RE55" s="57">
        <f>MIN(GE55,$C$16)*$C$17*1000/60/60/$C$25</f>
        <v>5.4014651416816314E-2</v>
      </c>
      <c r="RF55" s="57">
        <f>MIN(GF55,$C$16)*$C$17*1000/60/60/$C$25</f>
        <v>5.2211254270064067E-2</v>
      </c>
      <c r="RG55" s="57">
        <f>MIN(GG55,$C$16)*$C$17*1000/60/60/$C$25</f>
        <v>3.8667407844721571E-2</v>
      </c>
      <c r="RH55" s="57">
        <f>MIN(GH55,$C$16)*$C$17*1000/60/60/$C$25</f>
        <v>3.8667407844721571E-2</v>
      </c>
      <c r="RI55" s="57">
        <f>MIN(GI55,$C$16)*$C$17*1000/60/60/$C$25</f>
        <v>3.8667407844721571E-2</v>
      </c>
      <c r="RJ55" s="57">
        <f>MIN(GJ55,$C$16)*$C$17*1000/60/60/$C$25</f>
        <v>3.8667407844721571E-2</v>
      </c>
      <c r="RK55" s="57">
        <f>MIN(GK55,$C$16)*$C$17*1000/60/60/$C$25</f>
        <v>3.8667407844721571E-2</v>
      </c>
      <c r="RL55" s="148">
        <f t="shared" si="237"/>
        <v>1.880000000000001</v>
      </c>
    </row>
    <row r="56" spans="3:480" x14ac:dyDescent="0.2">
      <c r="C56" s="3" t="s">
        <v>120</v>
      </c>
      <c r="E56" s="121">
        <f t="shared" ref="E56:O56" si="313">+E63+E64</f>
        <v>0.68747396351743106</v>
      </c>
      <c r="F56" s="121">
        <f t="shared" si="313"/>
        <v>1.4149173923200093</v>
      </c>
      <c r="G56" s="121">
        <f t="shared" si="313"/>
        <v>1.2394882780981895</v>
      </c>
      <c r="H56" s="121">
        <f t="shared" si="313"/>
        <v>1.103938957371609</v>
      </c>
      <c r="I56" s="121">
        <f t="shared" si="313"/>
        <v>0.93300001425494572</v>
      </c>
      <c r="J56" s="121">
        <f t="shared" si="313"/>
        <v>0.78662266020843996</v>
      </c>
      <c r="K56" s="121">
        <f t="shared" si="313"/>
        <v>0.68411953492638367</v>
      </c>
      <c r="L56" s="121">
        <f t="shared" si="313"/>
        <v>0.63486488817282416</v>
      </c>
      <c r="M56" s="121">
        <f t="shared" si="313"/>
        <v>0.602009122220452</v>
      </c>
      <c r="N56" s="121">
        <f t="shared" si="313"/>
        <v>0.57313747259295478</v>
      </c>
      <c r="O56" s="121">
        <f t="shared" si="313"/>
        <v>0.52834584996984235</v>
      </c>
      <c r="R56" s="63">
        <f t="shared" si="113"/>
        <v>1.920000000000001</v>
      </c>
      <c r="S56" s="2">
        <f>NG56/'Drive Train'!$F$35</f>
        <v>0</v>
      </c>
      <c r="T56" s="2">
        <f>NH56/'Drive Train'!$F$35</f>
        <v>0.71129032258064517</v>
      </c>
      <c r="U56" s="2">
        <f>NI56/'Drive Train'!$F$35</f>
        <v>0.71129032258064517</v>
      </c>
      <c r="V56" s="2">
        <f>NJ56/'Drive Train'!$F$35</f>
        <v>0</v>
      </c>
      <c r="W56" s="2">
        <f>NK56/'Drive Train'!$F$35</f>
        <v>0</v>
      </c>
      <c r="X56" s="2">
        <f>NL56/'Drive Train'!$F$35</f>
        <v>0</v>
      </c>
      <c r="Y56" s="2">
        <f>NM56/'Drive Train'!$F$35</f>
        <v>0</v>
      </c>
      <c r="Z56" s="2">
        <f>NN56/'Drive Train'!$F$35</f>
        <v>0.96631685477407259</v>
      </c>
      <c r="AA56" s="2">
        <f>NO56/'Drive Train'!$F$35</f>
        <v>0.96639460315740577</v>
      </c>
      <c r="AB56" s="2">
        <f>NP56/'Drive Train'!$F$35</f>
        <v>0.96639944096961361</v>
      </c>
      <c r="AC56" s="2">
        <f>NQ56/'Drive Train'!$F$35</f>
        <v>0.96639962973943694</v>
      </c>
      <c r="AD56" s="2">
        <f>NR56/'Drive Train'!$F$35</f>
        <v>0.92829637278799138</v>
      </c>
      <c r="AE56" s="2">
        <f>NS56/'Drive Train'!$F$35</f>
        <v>0.93831282643983216</v>
      </c>
      <c r="AF56" s="2">
        <f>NT56/'Drive Train'!$F$35</f>
        <v>0.96192238065710167</v>
      </c>
      <c r="AG56" s="2">
        <f>NU56/'Drive Train'!$F$35</f>
        <v>0.96442148969540642</v>
      </c>
      <c r="AH56" s="2">
        <f>NV56/'Drive Train'!$F$35</f>
        <v>0</v>
      </c>
      <c r="AI56" s="2">
        <f>NW56/'Drive Train'!$F$35</f>
        <v>0</v>
      </c>
      <c r="AJ56" s="2">
        <f>NX56/'Drive Train'!$F$35</f>
        <v>0</v>
      </c>
      <c r="AK56" s="2">
        <f>NY56/'Drive Train'!$F$35</f>
        <v>0</v>
      </c>
      <c r="AL56" s="2">
        <f>NZ56/'Drive Train'!$F$35</f>
        <v>0</v>
      </c>
      <c r="AM56" s="2">
        <f>OA56/'Drive Train'!$F$35</f>
        <v>0</v>
      </c>
      <c r="AN56" s="61">
        <f t="shared" si="114"/>
        <v>1.920000000000001</v>
      </c>
      <c r="AO56" s="46">
        <f>LO56*12*60/(PI() * 'Drive Train'!$F$15)/S$6*ABS(S56)</f>
        <v>0</v>
      </c>
      <c r="AP56" s="46">
        <f>LP56*12*60/(PI() * 'Drive Train'!$F$15)/T$6*ABS(T56)</f>
        <v>815.94669846760678</v>
      </c>
      <c r="AQ56" s="46">
        <f>LQ56*12*60/(PI() * 'Drive Train'!$F$15)/U$6*ABS(U56)</f>
        <v>1737.507584311054</v>
      </c>
      <c r="AR56" s="46">
        <f>LR56*12*60/(PI() * 'Drive Train'!$F$15)/V$6*ABS(V56)</f>
        <v>0</v>
      </c>
      <c r="AS56" s="46">
        <f>LS56*12*60/(PI() * 'Drive Train'!$F$15)/W$6*ABS(W56)</f>
        <v>0</v>
      </c>
      <c r="AT56" s="46">
        <f>LT56*12*60/(PI() * 'Drive Train'!$F$15)/X$6*ABS(X56)</f>
        <v>0</v>
      </c>
      <c r="AU56" s="46">
        <f>LU56*12*60/(PI() * 'Drive Train'!$F$15)/Y$6*ABS(Y56)</f>
        <v>0</v>
      </c>
      <c r="AV56" s="46">
        <f>LV56*12*60/(PI() * 'Drive Train'!$F$15)/Z$6*ABS(Z56)</f>
        <v>4372.0280627586317</v>
      </c>
      <c r="AW56" s="46">
        <f>LW56*12*60/(PI() * 'Drive Train'!$F$15)/AA$6*ABS(AA56)</f>
        <v>4372.686983143707</v>
      </c>
      <c r="AX56" s="46">
        <f>LX56*12*60/(PI() * 'Drive Train'!$F$15)/AB$6*ABS(AB56)</f>
        <v>4372.7269781065324</v>
      </c>
      <c r="AY56" s="46">
        <f>LY56*12*60/(PI() * 'Drive Train'!$F$15)/AC$6*ABS(AC56)</f>
        <v>4372.7284967803871</v>
      </c>
      <c r="AZ56" s="46">
        <f>LZ56*12*60/(PI() * 'Drive Train'!$F$15)/AD$6*ABS(AD56)</f>
        <v>3367.4270368571028</v>
      </c>
      <c r="BA56" s="46">
        <f>MA56*12*60/(PI() * 'Drive Train'!$F$15)/AE$6*ABS(AE56)</f>
        <v>4129.4913884249272</v>
      </c>
      <c r="BB56" s="46">
        <f>MB56*12*60/(PI() * 'Drive Train'!$F$15)/AF$6*ABS(AF56)</f>
        <v>4333.9773601980896</v>
      </c>
      <c r="BC56" s="46">
        <f>MC56*12*60/(PI() * 'Drive Train'!$F$15)/AG$6*ABS(AG56)</f>
        <v>4355.6089160594538</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280"/>
        <v>1.920000000000001</v>
      </c>
      <c r="BK56" s="2">
        <f>IF(OR(KS55=1,AND($C$39=Motors!$C$31,OY55=1)),0,IF(NG56=0,-(CG55+$C$15)/($C$14-$C$15)*$C$12,($C$11*S56-AO56)/($C$11*S56)*$C$12*S56))</f>
        <v>0</v>
      </c>
      <c r="BL56" s="2">
        <f>IF(OR(KT55=1,AND($C$39=Motors!$C$31,OZ55=1)),0,IF(NH56=0,-(CH55+$C$15)/($C$14-$C$15)*$C$12,($C$11*T56-AP56)/($C$11*T56)*$C$12*T56))</f>
        <v>1.3571743551461117</v>
      </c>
      <c r="BM56" s="2">
        <f>IF(OR(KU55=1,AND($C$39=Motors!$C$31,PA55=1)),0,IF(NI56=0,-(CI55+$C$15)/($C$14-$C$15)*$C$12,($C$11*U56-AQ56)/($C$11*U56)*$C$12*U56))</f>
        <v>0.95392523545549124</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0.41574712701120969</v>
      </c>
      <c r="BS56" s="2">
        <f>IF(OR(LA55=1,AND($C$39=Motors!$C$31,PG55=1)),0,IF(NO56=0,-(CO55+$C$15)/($C$14-$C$15)*$C$12,($C$11*AA56-AW56)/($C$11*AA56)*$C$12*AA56))</f>
        <v>0.4156461755902835</v>
      </c>
      <c r="BT56" s="2">
        <f>IF(OR(LB55=1,AND($C$39=Motors!$C$31,PH55=1)),0,IF(NP56=0,-(CP55+$C$15)/($C$14-$C$15)*$C$12,($C$11*AB56-AX56)/($C$11*AB56)*$C$12*AB56))</f>
        <v>0.41564033404704981</v>
      </c>
      <c r="BU56" s="2">
        <f>IF(OR(LC55=1,AND($C$39=Motors!$C$31,PI55=1)),0,IF(NQ56=0,-(CQ55+$C$15)/($C$14-$C$15)*$C$12,($C$11*AC56-AY56)/($C$11*AC56)*$C$12*AC56))</f>
        <v>0.4156401244533664</v>
      </c>
      <c r="BV56" s="2">
        <f>IF(OR(LD55=1,AND($C$39=Motors!$C$31,PJ55=1)),0,IF(NR56=0,-(CR55+$C$15)/($C$14-$C$15)*$C$12,($C$11*AD56-AZ56)/($C$11*AD56)*$C$12*AD56))</f>
        <v>0.76370291444539529</v>
      </c>
      <c r="BW56" s="2">
        <f>IF(OR(LE55=1,AND($C$39=Motors!$C$31,PK55=1)),0,IF(NS56=0,-(CS55+$C$15)/($C$14-$C$15)*$C$12,($C$11*AE56-BA56)/($C$11*AE56)*$C$12*AE56))</f>
        <v>0.45438464473989371</v>
      </c>
      <c r="BX56" s="2">
        <f>IF(OR(LF55=1,AND($C$39=Motors!$C$31,PL55=1)),0,IF(NT56=0,-(CT55+$C$15)/($C$14-$C$15)*$C$12,($C$11*AF56-BB56)/($C$11*AF56)*$C$12*AF56))</f>
        <v>0.42180636144509376</v>
      </c>
      <c r="BY56" s="2">
        <f>IF(OR(LG55=1,AND($C$39=Motors!$C$31,PM55=1)),0,IF(NU56=0,-(CU55+$C$15)/($C$14-$C$15)*$C$12,($C$11*AG56-BC56)/($C$11*AG56)*$C$12*AG56))</f>
        <v>0.41836385388862835</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281"/>
        <v>1.920000000000001</v>
      </c>
      <c r="CG56" s="57">
        <f>IF(AND(KS55=1,OY55=1),0,ABS(BK56/$C$12*($C$14-$C$15)+$C$15) *'Drive Train'!$AA$48 + CG55*(1-'Drive Train'!$AA$48))</f>
        <v>2.7495000000000003</v>
      </c>
      <c r="CH56" s="57">
        <f>IF(AND(KT55=1,OZ55=1),0,ABS(BL56/$C$12*($C$14-$C$15)+$C$15) *'Drive Train'!$AA$48 + CH55*(1-'Drive Train'!$AA$48))</f>
        <v>76.325338192645489</v>
      </c>
      <c r="CI56" s="57">
        <f>IF(AND(KU55=1,PA55=1),0,ABS(BM56/$C$12*($C$14-$C$15)+$C$15) *'Drive Train'!$AA$48 + CI55*(1-'Drive Train'!$AA$48))</f>
        <v>54.464188319614131</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25.288198310977759</v>
      </c>
      <c r="CO56" s="57">
        <f>IF(AND(LA55=1,PG55=1),0,ABS(BS56/$C$12*($C$14-$C$15)+$C$15) *'Drive Train'!$AA$48 + CO55*(1-'Drive Train'!$AA$48))</f>
        <v>25.282725480325443</v>
      </c>
      <c r="CP56" s="57">
        <f>IF(AND(LB55=1,PH55=1),0,ABS(BT56/$C$12*($C$14-$C$15)+$C$15) *'Drive Train'!$AA$48 + CP55*(1-'Drive Train'!$AA$48))</f>
        <v>25.282408795561889</v>
      </c>
      <c r="CQ56" s="57">
        <f>IF(AND(LC55=1,PI55=1),0,ABS(BU56/$C$12*($C$14-$C$15)+$C$15) *'Drive Train'!$AA$48 + CQ55*(1-'Drive Train'!$AA$48))</f>
        <v>25.282397432960707</v>
      </c>
      <c r="CR56" s="57">
        <f>IF(AND(LD55=1,PJ55=1),0,ABS(BV56/$C$12*($C$14-$C$15)+$C$15) *'Drive Train'!$AA$48 + CR55*(1-'Drive Train'!$AA$48))</f>
        <v>44.15175745308666</v>
      </c>
      <c r="CS56" s="57">
        <f>IF(AND(LE55=1,PK55=1),0,ABS(BW56/$C$12*($C$14-$C$15)+$C$15) *'Drive Train'!$AA$48 + CS55*(1-'Drive Train'!$AA$48))</f>
        <v>27.382835408850919</v>
      </c>
      <c r="CT56" s="57">
        <f>IF(AND(LF55=1,PL55=1),0,ABS(BX56/$C$12*($C$14-$C$15)+$C$15) *'Drive Train'!$AA$48 + CT55*(1-'Drive Train'!$AA$48))</f>
        <v>25.616684662483248</v>
      </c>
      <c r="CU56" s="57">
        <f>IF(AND(LG55=1,PM55=1),0,ABS(BY56/$C$12*($C$14-$C$15)+$C$15) *'Drive Train'!$AA$48 + CU55*(1-'Drive Train'!$AA$48))</f>
        <v>25.430057662060598</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15"/>
        <v>1.920000000000001</v>
      </c>
      <c r="DC56" s="57">
        <f t="shared" si="282"/>
        <v>2.7495000000000003</v>
      </c>
      <c r="DD56" s="57">
        <f t="shared" si="283"/>
        <v>50</v>
      </c>
      <c r="DE56" s="57">
        <f t="shared" si="284"/>
        <v>50</v>
      </c>
      <c r="DF56" s="57">
        <f t="shared" si="285"/>
        <v>2.7495000000000003</v>
      </c>
      <c r="DG56" s="57">
        <f t="shared" si="286"/>
        <v>2.7495000000000003</v>
      </c>
      <c r="DH56" s="57">
        <f t="shared" si="287"/>
        <v>2.7495000000000003</v>
      </c>
      <c r="DI56" s="57">
        <f t="shared" si="288"/>
        <v>2.7495000000000003</v>
      </c>
      <c r="DJ56" s="57">
        <f t="shared" si="289"/>
        <v>25.288198310977759</v>
      </c>
      <c r="DK56" s="57">
        <f t="shared" si="290"/>
        <v>25.282725480325443</v>
      </c>
      <c r="DL56" s="57">
        <f t="shared" si="291"/>
        <v>25.282408795561889</v>
      </c>
      <c r="DM56" s="57">
        <f t="shared" si="292"/>
        <v>25.282397432960707</v>
      </c>
      <c r="DN56" s="57">
        <f t="shared" si="293"/>
        <v>25</v>
      </c>
      <c r="DO56" s="57">
        <f t="shared" si="294"/>
        <v>27.382835408850919</v>
      </c>
      <c r="DP56" s="57">
        <f t="shared" si="295"/>
        <v>25.616684662483248</v>
      </c>
      <c r="DQ56" s="57">
        <f t="shared" si="296"/>
        <v>25.430057662060598</v>
      </c>
      <c r="DR56" s="57">
        <f t="shared" si="297"/>
        <v>2.7495000000000003</v>
      </c>
      <c r="DS56" s="57">
        <f t="shared" si="298"/>
        <v>2.7495000000000003</v>
      </c>
      <c r="DT56" s="57">
        <f t="shared" si="299"/>
        <v>2.7495000000000003</v>
      </c>
      <c r="DU56" s="57">
        <f t="shared" si="300"/>
        <v>2.7495000000000003</v>
      </c>
      <c r="DV56" s="57">
        <f t="shared" si="301"/>
        <v>2.7495000000000003</v>
      </c>
      <c r="DW56" s="57">
        <f t="shared" si="302"/>
        <v>2.7495000000000003</v>
      </c>
      <c r="DX56" s="61">
        <f t="shared" si="116"/>
        <v>1.920000000000001</v>
      </c>
      <c r="DY56" s="2">
        <f>IF(OY56=0,($C$23/0.4536*IF(ISNA(MK55),'Drive Train'!$F$16,'Drive Train'!$F$17)*4.448*$C$24/$C$26*$C$25*S$6)*SIGN(BK56),BK56)</f>
        <v>0</v>
      </c>
      <c r="DZ56" s="2">
        <f>IF(OZ56=0,($C$23/0.4536*IF(ISNA(ML55),'Drive Train'!$F$16,'Drive Train'!$F$17)*4.448*$C$24/$C$26*$C$25*T$6)*SIGN(BL56),BL56)</f>
        <v>3.1911020778922987</v>
      </c>
      <c r="EA56" s="2">
        <f>IF(PA56=0,($C$23/0.4536*IF(ISNA(MM55),'Drive Train'!$F$16,'Drive Train'!$F$17)*4.448*$C$24/$C$26*$C$25*U$6)*SIGN(BM56),BM56)</f>
        <v>2.1014574659290748</v>
      </c>
      <c r="EB56" s="2">
        <f>IF(PB56=0,($C$23/0.4536*IF(ISNA(MN55),'Drive Train'!$F$16,'Drive Train'!$F$17)*4.448*$C$24/$C$26*$C$25*V$6)*SIGN(BN56),BN56)</f>
        <v>0</v>
      </c>
      <c r="EC56" s="2">
        <f>IF(PC56=0,($C$23/0.4536*IF(ISNA(MO55),'Drive Train'!$F$16,'Drive Train'!$F$17)*4.448*$C$24/$C$26*$C$25*W$6)*SIGN(BO56),BO56)</f>
        <v>0</v>
      </c>
      <c r="ED56" s="2">
        <f>IF(PD56=0,($C$23/0.4536*IF(ISNA(MP55),'Drive Train'!$F$16,'Drive Train'!$F$17)*4.448*$C$24/$C$26*$C$25*X$6)*SIGN(BP56),BP56)</f>
        <v>0</v>
      </c>
      <c r="EE56" s="2">
        <f>IF(PE56=0,($C$23/0.4536*IF(ISNA(MQ55),'Drive Train'!$F$16,'Drive Train'!$F$17)*4.448*$C$24/$C$26*$C$25*Y$6)*SIGN(BQ56),BQ56)</f>
        <v>0</v>
      </c>
      <c r="EF56" s="2">
        <f>IF(PF56=0,($C$23/0.4536*IF(ISNA(MR55),'Drive Train'!$F$16,'Drive Train'!$F$17)*4.448*$C$24/$C$26*$C$25*Z$6)*SIGN(BR56),BR56)</f>
        <v>0.77621401894677544</v>
      </c>
      <c r="EG56" s="2">
        <f>IF(PG56=0,($C$23/0.4536*IF(ISNA(MS55),'Drive Train'!$F$16,'Drive Train'!$F$17)*4.448*$C$24/$C$26*$C$25*AA$6)*SIGN(BS56),BS56)</f>
        <v>0.68927804882473664</v>
      </c>
      <c r="EH56" s="2">
        <f>IF(PH56=0,($C$23/0.4536*IF(ISNA(MT55),'Drive Train'!$F$16,'Drive Train'!$F$17)*4.448*$C$24/$C$26*$C$25*AB$6)*SIGN(BT56),BT56)</f>
        <v>0.61985436045389986</v>
      </c>
      <c r="EI56" s="2">
        <f>IF(PI56=0,($C$23/0.4536*IF(ISNA(MU55),'Drive Train'!$F$16,'Drive Train'!$F$17)*4.448*$C$24/$C$26*$C$25*AC$6)*SIGN(BU56),BU56)</f>
        <v>0.56313566080452337</v>
      </c>
      <c r="EJ56" s="2">
        <f>IF(PJ56=0,($C$23/0.4536*IF(ISNA(MV55),'Drive Train'!$F$16,'Drive Train'!$F$17)*4.448*$C$24/$C$26*$C$25*AD$6)*SIGN(BV56),BV56)</f>
        <v>0.89350858180984372</v>
      </c>
      <c r="EK56" s="2">
        <f>IF(PK56=0,($C$23/0.4536*IF(ISNA(MW55),'Drive Train'!$F$16,'Drive Train'!$F$17)*4.448*$C$24/$C$26*$C$25*AE$6)*SIGN(BW56),BW56)</f>
        <v>0.89350858180984372</v>
      </c>
      <c r="EL56" s="2">
        <f>IF(PL56=0,($C$23/0.4536*IF(ISNA(MX55),'Drive Train'!$F$16,'Drive Train'!$F$17)*4.448*$C$24/$C$26*$C$25*AF$6)*SIGN(BX56),BX56)</f>
        <v>0.89350858180984372</v>
      </c>
      <c r="EM56" s="2">
        <f>IF(PM56=0,($C$23/0.4536*IF(ISNA(MY55),'Drive Train'!$F$16,'Drive Train'!$F$17)*4.448*$C$24/$C$26*$C$25*AG$6)*SIGN(BY56),BY56)</f>
        <v>0.41836385388862835</v>
      </c>
      <c r="EN56" s="2">
        <f>IF(PN56=0,($C$23/0.4536*IF(ISNA(MZ55),'Drive Train'!$F$16,'Drive Train'!$F$17)*4.448*$C$24/$C$26*$C$25*AH$6)*SIGN(BZ56),BZ56)</f>
        <v>0</v>
      </c>
      <c r="EO56" s="2">
        <f>IF(PO56=0,($C$23/0.4536*IF(ISNA(NA55),'Drive Train'!$F$16,'Drive Train'!$F$17)*4.448*$C$24/$C$26*$C$25*AI$6)*SIGN(CA56),CA56)</f>
        <v>0</v>
      </c>
      <c r="EP56" s="2">
        <f>IF(PP56=0,($C$23/0.4536*IF(ISNA(NB55),'Drive Train'!$F$16,'Drive Train'!$F$17)*4.448*$C$24/$C$26*$C$25*AJ$6)*SIGN(CB56),CB56)</f>
        <v>0</v>
      </c>
      <c r="EQ56" s="2">
        <f>IF(PQ56=0,($C$23/0.4536*IF(ISNA(NC55),'Drive Train'!$F$16,'Drive Train'!$F$17)*4.448*$C$24/$C$26*$C$25*AK$6)*SIGN(CC56),CC56)</f>
        <v>0</v>
      </c>
      <c r="ER56" s="2">
        <f>IF(PR56=0,($C$23/0.4536*IF(ISNA(ND55),'Drive Train'!$F$16,'Drive Train'!$F$17)*4.448*$C$24/$C$26*$C$25*AL$6)*SIGN(CD56),CD56)</f>
        <v>0</v>
      </c>
      <c r="ES56" s="2">
        <f>IF(PS56=0,($C$23/0.4536*IF(ISNA(NE55),'Drive Train'!$F$16,'Drive Train'!$F$17)*4.448*$C$24/$C$26*$C$25*AM$6)*SIGN(CE56),CE56)</f>
        <v>0</v>
      </c>
      <c r="ET56" s="61">
        <f t="shared" si="303"/>
        <v>1.920000000000001</v>
      </c>
      <c r="EU56" s="260">
        <f>MAX(MIN(IF(AND(OY55=1,NG56&lt;0),-1,1)*(DC56-$C$15)/($C$14-$C$15)*$C$12-$C$33*LO56/AO$6 -  OY55*$C$33,DY55),MAX(EU$8:EU55)*-1)</f>
        <v>-0.87157915482968151</v>
      </c>
      <c r="EV56" s="260">
        <f>MAX(MIN(IF(AND(OZ55=1,NH56&lt;0),-1,1)*(DD56-$C$15)/($C$14-$C$15)*$C$12-$C$33*LP56/AP$6 -  OZ55*$C$33,DZ55),MAX(EV$8:EV55)*-1)</f>
        <v>0.76620439648507588</v>
      </c>
      <c r="EW56" s="260">
        <f>MAX(MIN(IF(AND(PA55=1,NI56&lt;0),-1,1)*(DE56-$C$15)/($C$14-$C$15)*$C$12-$C$33*LQ56/AQ$6 -  PA55*$C$33,EA55),MAX(EW$8:EW55)*-1)</f>
        <v>0.64719018167426712</v>
      </c>
      <c r="EX56" s="260">
        <f>MAX(MIN(IF(AND(PB55=1,NJ56&lt;0),-1,1)*(DF56-$C$15)/($C$14-$C$15)*$C$12-$C$33*LR56/AR$6 -  PB55*$C$33,EB55),MAX(EX$8:EX55)*-1)</f>
        <v>-0.83179192731760176</v>
      </c>
      <c r="EY56" s="260">
        <f>MAX(MIN(IF(AND(PC55=1,NK56&lt;0),-1,1)*(DG56-$C$15)/($C$14-$C$15)*$C$12-$C$33*LS56/AS$6 -  PC55*$C$33,EC55),MAX(EY$8:EY55)*-1)</f>
        <v>-0.84972903172023229</v>
      </c>
      <c r="EZ56" s="260">
        <f>MAX(MIN(IF(AND(PD55=1,NL56&lt;0),-1,1)*(DH56-$C$15)/($C$14-$C$15)*$C$12-$C$33*LT56/AT$6 -  PD55*$C$33,ED55),MAX(EZ$8:EZ55)*-1)</f>
        <v>-0.8492201354532124</v>
      </c>
      <c r="FA56" s="260">
        <f>MAX(MIN(IF(AND(PE55=1,NM56&lt;0),-1,1)*(DI56-$C$15)/($C$14-$C$15)*$C$12-$C$33*LU56/AU$6 -  PE55*$C$33,EE55),MAX(FA$8:FA55)*-1)</f>
        <v>-0.87157915482968151</v>
      </c>
      <c r="FB56" s="260">
        <f>MAX(MIN(IF(AND(PF55=1,NN56&lt;0),-1,1)*(DJ56-$C$15)/($C$14-$C$15)*$C$12-$C$33*LV56/AV$6 -  PF55*$C$33,EF55),MAX(FB$8:FB55)*-1)</f>
        <v>1.3798851137619694E-4</v>
      </c>
      <c r="FC56" s="260">
        <f>MAX(MIN(IF(AND(PG55=1,NO56&lt;0),-1,1)*(DK56-$C$15)/($C$14-$C$15)*$C$12-$C$33*LW56/AW$6 -  PG55*$C$33,EG55),MAX(FC$8:FC55)*-1)</f>
        <v>7.8411208188633452E-6</v>
      </c>
      <c r="FD56" s="260">
        <f>MAX(MIN(IF(AND(PH55=1,NP56&lt;0),-1,1)*(DL56-$C$15)/($C$14-$C$15)*$C$12-$C$33*LX56/AX$6 -  PH55*$C$33,EH55),MAX(FD$8:FD55)*-1)</f>
        <v>2.786359982742681E-7</v>
      </c>
      <c r="FE56" s="260">
        <f>MAX(MIN(IF(AND(PI55=1,NQ56&lt;0),-1,1)*(DM56-$C$15)/($C$14-$C$15)*$C$12-$C$33*LY56/AY$6 -  PI55*$C$33,EI55),MAX(FE$8:FE55)*-1)</f>
        <v>5.8763571786357716E-9</v>
      </c>
      <c r="FF56" s="260">
        <f>MAX(MIN(IF(AND(PJ55=1,NR56&lt;0),-1,1)*(DN56-$C$15)/($C$14-$C$15)*$C$12-$C$33*LZ56/AZ$6 -  PJ55*$C$33,EJ55),MAX(FF$8:FF55)*-1)</f>
        <v>7.7209367710039833E-2</v>
      </c>
      <c r="FG56" s="260">
        <f>MAX(MIN(IF(AND(PK55=1,NS56&lt;0),-1,1)*(DO56-$C$15)/($C$14-$C$15)*$C$12-$C$33*MA56/BA$6 -  PK55*$C$33,EK55),MAX(FG$8:FG55)*-1)</f>
        <v>5.0115483065100386E-2</v>
      </c>
      <c r="FH56" s="260">
        <f>MAX(MIN(IF(AND(PL55=1,NT56&lt;0),-1,1)*(DP56-$C$15)/($C$14-$C$15)*$C$12-$C$33*MB56/BB$6 -  PL55*$C$33,EL55),MAX(FH$8:FH55)*-1)</f>
        <v>7.9322026365840625E-3</v>
      </c>
      <c r="FI56" s="260">
        <f>MAX(MIN(IF(AND(PM55=1,NU56&lt;0),-1,1)*(DQ56-$C$15)/($C$14-$C$15)*$C$12-$C$33*MC56/BC$6 -  PM55*$C$33,EM55),MAX(FI$8:FI55)*-1)</f>
        <v>3.5018112573756977E-3</v>
      </c>
      <c r="FJ56" s="260">
        <f>MAX(MIN(IF(AND(PN55=1,NV56&lt;0),-1,1)*(DR56-$C$15)/($C$14-$C$15)*$C$12-$C$33*MD56/BD$6 -  PN55*$C$33,EN55),MAX(FJ$8:FJ55)*-1)</f>
        <v>-0.77934953240984672</v>
      </c>
      <c r="FK56" s="260">
        <f>MAX(MIN(IF(AND(PO55=1,NW56&lt;0),-1,1)*(DS56-$C$15)/($C$14-$C$15)*$C$12-$C$33*ME56/BE$6 -  PO55*$C$33,EO55),MAX(FK$8:FK55)*-1)</f>
        <v>-0.87157915482968151</v>
      </c>
      <c r="FL56" s="260">
        <f>MAX(MIN(IF(AND(PP55=1,NX56&lt;0),-1,1)*(DT56-$C$15)/($C$14-$C$15)*$C$12-$C$33*MF56/BF$6 -  PP55*$C$33,EP55),MAX(FL$8:FL55)*-1)</f>
        <v>-0.88990534610120475</v>
      </c>
      <c r="FM56" s="260">
        <f>MAX(MIN(IF(AND(PQ55=1,NY56&lt;0),-1,1)*(DU56-$C$15)/($C$14-$C$15)*$C$12-$C$33*MG56/BG$6 -  PQ55*$C$33,EQ55),MAX(FM$8:FM55)*-1)</f>
        <v>-0.88990581824544024</v>
      </c>
      <c r="FN56" s="260">
        <f>MAX(MIN(IF(AND(PR55=1,NZ56&lt;0),-1,1)*(DV56-$C$15)/($C$14-$C$15)*$C$12-$C$33*MH56/BH$6 -  PR55*$C$33,ER55),MAX(FN$8:FN55)*-1)</f>
        <v>-0.88990585069612593</v>
      </c>
      <c r="FO56" s="260">
        <f>MAX(MIN(IF(AND(PS55=1,OA56&lt;0),-1,1)*(DW56-$C$15)/($C$14-$C$15)*$C$12-$C$33*MI56/BI$6 -  PS55*$C$33,ES55),MAX(FO$8:FO55)*-1)</f>
        <v>-0.88990583362348596</v>
      </c>
      <c r="FP56" s="61">
        <f t="shared" si="117"/>
        <v>1.920000000000001</v>
      </c>
      <c r="FQ56" s="261">
        <f>IF(AND(KS56=1,OY56=1),0,MIN((ABS(($C$14-$C$15)*EU56/$C$12/$C$25)+$C$15)/$C$25,DC56))</f>
        <v>2.7495000000000003</v>
      </c>
      <c r="FR56" s="261">
        <f>IF(AND(KT56=1,OZ56=1),0,MIN((ABS(($C$14-$C$15)*EV56/$C$12/$C$25)+$C$15)/$C$25,DD56))</f>
        <v>50</v>
      </c>
      <c r="FS56" s="261">
        <f>IF(AND(KU56=1,PA56=1),0,MIN((ABS(($C$14-$C$15)*EW56/$C$12/$C$25)+$C$15)/$C$25,DE56))</f>
        <v>50</v>
      </c>
      <c r="FT56" s="261">
        <f>IF(AND(KV56=1,PB56=1),0,MIN((ABS(($C$14-$C$15)*EX56/$C$12/$C$25)+$C$15)/$C$25,DF56))</f>
        <v>2.7495000000000003</v>
      </c>
      <c r="FU56" s="261">
        <f>IF(AND(KW56=1,PC56=1),0,MIN((ABS(($C$14-$C$15)*EY56/$C$12/$C$25)+$C$15)/$C$25,DG56))</f>
        <v>2.7495000000000003</v>
      </c>
      <c r="FV56" s="261">
        <f>IF(AND(KX56=1,PD56=1),0,MIN((ABS(($C$14-$C$15)*EZ56/$C$12/$C$25)+$C$15)/$C$25,DH56))</f>
        <v>2.7495000000000003</v>
      </c>
      <c r="FW56" s="261">
        <f>IF(AND(KY56=1,PE56=1),0,MIN((ABS(($C$14-$C$15)*FA56/$C$12/$C$25)+$C$15)/$C$25,DI56))</f>
        <v>2.7495000000000003</v>
      </c>
      <c r="FX56" s="261">
        <f>IF(AND(KZ56=1,PF56=1),0,MIN((ABS(($C$14-$C$15)*FB56/$C$12/$C$25)+$C$15)/$C$25,DJ56))</f>
        <v>3.4920509375961903</v>
      </c>
      <c r="FY56" s="261">
        <f>IF(AND(LA56=1,PG56=1),0,MIN((ABS(($C$14-$C$15)*FC56/$C$12/$C$25)+$C$15)/$C$25,DK56))</f>
        <v>3.4807477033538805</v>
      </c>
      <c r="FZ56" s="261">
        <f>IF(AND(LB56=1,PH56=1),0,MIN((ABS(($C$14-$C$15)*FD56/$C$12/$C$25)+$C$15)/$C$25,DL56))</f>
        <v>3.4800909054187468</v>
      </c>
      <c r="GA56" s="261">
        <f>IF(AND(LC56=1,PI56=1),0,MIN((ABS(($C$14-$C$15)*FE56/$C$12/$C$25)+$C$15)/$C$25,DM56))</f>
        <v>3.4800672163835547</v>
      </c>
      <c r="GB56" s="261">
        <f>IF(AND(LD56=1,PJ56=1),0,MIN((ABS(($C$14-$C$15)*FF56/$C$12/$C$25)+$C$15)/$C$25,DN56))</f>
        <v>10.185660765114118</v>
      </c>
      <c r="GC56" s="261">
        <f>IF(AND(LE56=1,PK56=1),0,MIN((ABS(($C$14-$C$15)*FG56/$C$12/$C$25)+$C$15)/$C$25,DO56))</f>
        <v>7.8325707541318259</v>
      </c>
      <c r="GD56" s="261">
        <f>IF(AND(LF56=1,PL56=1),0,MIN((ABS(($C$14-$C$15)*FH56/$C$12/$C$25)+$C$15)/$C$25,DP56))</f>
        <v>4.1689744442041405</v>
      </c>
      <c r="GE56" s="261">
        <f>IF(AND(LG56=1,PM56=1),0,MIN((ABS(($C$14-$C$15)*FI56/$C$12/$C$25)+$C$15)/$C$25,DQ56))</f>
        <v>3.7841972210123953</v>
      </c>
      <c r="GF56" s="261">
        <f>IF(AND(LH56=1,PN56=1),0,MIN((ABS(($C$14-$C$15)*FJ56/$C$12/$C$25)+$C$15)/$C$25,DR56))</f>
        <v>2.7495000000000003</v>
      </c>
      <c r="GG56" s="261">
        <f>IF(AND(LI56=1,PO56=1),0,MIN((ABS(($C$14-$C$15)*FK56/$C$12/$C$25)+$C$15)/$C$25,DS56))</f>
        <v>2.7495000000000003</v>
      </c>
      <c r="GH56" s="261">
        <f>IF(AND(LJ56=1,PP56=1),0,MIN((ABS(($C$14-$C$15)*FL56/$C$12/$C$25)+$C$15)/$C$25,DT56))</f>
        <v>2.7495000000000003</v>
      </c>
      <c r="GI56" s="261">
        <f>IF(AND(LK56=1,PQ56=1),0,MIN((ABS(($C$14-$C$15)*FM56/$C$12/$C$25)+$C$15)/$C$25,DU56))</f>
        <v>2.7495000000000003</v>
      </c>
      <c r="GJ56" s="261">
        <f>IF(AND(LL56=1,PR56=1),0,MIN((ABS(($C$14-$C$15)*FN56/$C$12/$C$25)+$C$15)/$C$25,DV56))</f>
        <v>2.7495000000000003</v>
      </c>
      <c r="GK56" s="261">
        <f>IF(AND(LM56=1,PS56=1),0,MIN((ABS(($C$14-$C$15)*FO56/$C$12/$C$25)+$C$15)/$C$25,DW56))</f>
        <v>2.7495000000000003</v>
      </c>
      <c r="GL56" s="61">
        <f t="shared" si="118"/>
        <v>1.920000000000001</v>
      </c>
      <c r="GM56" s="57">
        <f>IF(AND(KS55=1,OY55=1),0,EU56*$C$26/S$6/$C$24/$C$23*3.39*$C$25)</f>
        <v>-20.240994576688525</v>
      </c>
      <c r="GN56" s="57">
        <f>IF(AND(KT55=1,OZ55=1),0,EV56*$C$26/T$6/$C$24/$C$23*3.39*$C$25)</f>
        <v>4.9822748805156838</v>
      </c>
      <c r="GO56" s="57">
        <f>IF(AND(KU55=1,PA55=1),0,EW56*$C$26/U$6/$C$24/$C$23*3.39*$C$25)</f>
        <v>6.3905032146452001</v>
      </c>
      <c r="GP56" s="57">
        <f>IF(AND(KV55=1,PB55=1),0,EX56*$C$26/V$6/$C$24/$C$23*3.39*$C$25)</f>
        <v>-11.017845331775012</v>
      </c>
      <c r="GQ56" s="57">
        <f>IF(AND(KW55=1,PC55=1),0,EY56*$C$26/W$6/$C$24/$C$23*3.39*$C$25)</f>
        <v>-14.120459454471291</v>
      </c>
      <c r="GR56" s="57">
        <f>IF(AND(KX55=1,PD55=1),0,EZ56*$C$26/X$6/$C$24/$C$23*3.39*$C$25)</f>
        <v>-16.975307738182217</v>
      </c>
      <c r="GS56" s="57">
        <f>IF(AND(KY55=1,PE55=1),0,FA56*$C$26/Y$6/$C$24/$C$23*3.39*$C$25)</f>
        <v>-20.360941211217053</v>
      </c>
      <c r="GT56" s="57">
        <f>IF(AND(KZ55=1,PF55=1),0,FB56*$C$26/Z$6/$C$24/$C$23*3.39*$C$25)</f>
        <v>3.6888006785685229E-3</v>
      </c>
      <c r="GU56" s="57">
        <f>IF(AND(LA55=1,PG55=1),0,FC56*$C$26/AA$6/$C$24/$C$23*3.39*$C$25)</f>
        <v>2.3605186687569054E-4</v>
      </c>
      <c r="GV56" s="57">
        <f>IF(AND(LB55=1,PH55=1),0,FD56*$C$26/AB$6/$C$24/$C$23*3.39*$C$25)</f>
        <v>9.3276298872299728E-6</v>
      </c>
      <c r="GW56" s="57">
        <f>IF(AND(LC55=1,PI55=1),0,FE56*$C$26/AC$6/$C$24/$C$23*3.39*$C$25)</f>
        <v>2.1653040938083848E-7</v>
      </c>
      <c r="GX56" s="57">
        <f>IF(AND(LD55=1,PJ55=1),0,FF56*$C$26/AD$6/$C$24/$C$23*3.39*$C$25)</f>
        <v>1.7930607729987047</v>
      </c>
      <c r="GY56" s="57">
        <f>IF(AND(LE55=1,PK55=1),0,FG56*$C$26/AE$6/$C$24/$C$23*3.39*$C$25)</f>
        <v>1.163849795291453</v>
      </c>
      <c r="GZ56" s="57">
        <f>IF(AND(LF55=1,PL55=1),0,FH56*$C$26/AF$6/$C$24/$C$23*3.39*$C$25)</f>
        <v>0.18421238009032839</v>
      </c>
      <c r="HA56" s="57">
        <f>IF(AND(LG55=1,PM55=1),0,FI56*$C$26/AG$6/$C$24/$C$23*3.39*$C$25)</f>
        <v>8.1323815830564805E-2</v>
      </c>
      <c r="HB56" s="57">
        <f>IF(AND(LH55=1,PN55=1),0,FJ56*$C$26/AH$6/$C$24/$C$23*3.39*$C$25)</f>
        <v>-18.099113054092101</v>
      </c>
      <c r="HC56" s="57">
        <f>IF(AND(LI55=1,PO55=1),0,FK56*$C$26/AI$6/$C$24/$C$23*3.39*$C$25)</f>
        <v>-20.240994576688525</v>
      </c>
      <c r="HD56" s="57">
        <f>IF(AND(LJ55=1,PP55=1),0,FL56*$C$26/AJ$6/$C$24/$C$23*3.39*$C$25)</f>
        <v>-20.666590273972897</v>
      </c>
      <c r="HE56" s="57">
        <f>IF(AND(LK55=1,PQ55=1),0,FM56*$C$26/AK$6/$C$24/$C$23*3.39*$C$25)</f>
        <v>-20.666601238747415</v>
      </c>
      <c r="HF56" s="57">
        <f>IF(AND(LL55=1,PR55=1),0,FN56*$C$26/AL$6/$C$24/$C$23*3.39*$C$25)</f>
        <v>-20.666601992361297</v>
      </c>
      <c r="HG56" s="57">
        <f>IF(AND(LM55=1,PS55=1),0,FO56*$C$26/AM$6/$C$24/$C$23*3.39*$C$25)</f>
        <v>-20.666601595877275</v>
      </c>
      <c r="HH56" s="61">
        <f t="shared" si="119"/>
        <v>1.920000000000001</v>
      </c>
      <c r="HI56" s="57">
        <f t="shared" si="120"/>
        <v>20.240994576688525</v>
      </c>
      <c r="HJ56" s="57">
        <f t="shared" si="121"/>
        <v>4.9822748805156838</v>
      </c>
      <c r="HK56" s="57">
        <f t="shared" si="122"/>
        <v>6.3905032146452001</v>
      </c>
      <c r="HL56" s="57">
        <f t="shared" si="123"/>
        <v>11.017845331775012</v>
      </c>
      <c r="HM56" s="57">
        <f t="shared" si="124"/>
        <v>14.120459454471291</v>
      </c>
      <c r="HN56" s="57">
        <f t="shared" si="125"/>
        <v>16.975307738182217</v>
      </c>
      <c r="HO56" s="57">
        <f t="shared" si="126"/>
        <v>20.360941211217053</v>
      </c>
      <c r="HP56" s="57">
        <f t="shared" si="127"/>
        <v>3.6888006785685229E-3</v>
      </c>
      <c r="HQ56" s="57">
        <f t="shared" si="128"/>
        <v>2.3605186687569054E-4</v>
      </c>
      <c r="HR56" s="57">
        <f t="shared" si="129"/>
        <v>9.3276298872299728E-6</v>
      </c>
      <c r="HS56" s="57">
        <f t="shared" si="130"/>
        <v>2.1653040938083848E-7</v>
      </c>
      <c r="HT56" s="57">
        <f t="shared" si="131"/>
        <v>1.7930607729987047</v>
      </c>
      <c r="HU56" s="57">
        <f t="shared" si="132"/>
        <v>1.163849795291453</v>
      </c>
      <c r="HV56" s="57">
        <f t="shared" si="133"/>
        <v>0.18421238009032839</v>
      </c>
      <c r="HW56" s="57">
        <f t="shared" si="134"/>
        <v>8.1323815830564805E-2</v>
      </c>
      <c r="HX56" s="57">
        <f t="shared" si="135"/>
        <v>18.099113054092101</v>
      </c>
      <c r="HY56" s="57">
        <f t="shared" si="136"/>
        <v>20.240994576688525</v>
      </c>
      <c r="HZ56" s="57">
        <f t="shared" si="137"/>
        <v>20.666590273972897</v>
      </c>
      <c r="IA56" s="57">
        <f t="shared" si="138"/>
        <v>20.666601238747415</v>
      </c>
      <c r="IB56" s="57">
        <f t="shared" si="139"/>
        <v>20.666601992361297</v>
      </c>
      <c r="IC56" s="57">
        <f t="shared" si="140"/>
        <v>20.666601595877275</v>
      </c>
      <c r="ID56" s="61">
        <f t="shared" si="141"/>
        <v>1.920000000000001</v>
      </c>
      <c r="IE56" s="57">
        <f t="shared" si="142"/>
        <v>0</v>
      </c>
      <c r="IF56" s="57">
        <f t="shared" si="143"/>
        <v>8.82</v>
      </c>
      <c r="IG56" s="57">
        <f t="shared" si="144"/>
        <v>8.82</v>
      </c>
      <c r="IH56" s="57">
        <f t="shared" si="145"/>
        <v>0</v>
      </c>
      <c r="II56" s="57">
        <f t="shared" si="146"/>
        <v>0</v>
      </c>
      <c r="IJ56" s="57">
        <f t="shared" si="147"/>
        <v>0</v>
      </c>
      <c r="IK56" s="57">
        <f t="shared" si="148"/>
        <v>0</v>
      </c>
      <c r="IL56" s="57">
        <f t="shared" si="149"/>
        <v>11.982328999198501</v>
      </c>
      <c r="IM56" s="57">
        <f t="shared" si="150"/>
        <v>11.983293079151832</v>
      </c>
      <c r="IN56" s="57">
        <f t="shared" si="151"/>
        <v>11.983353068023209</v>
      </c>
      <c r="IO56" s="57">
        <f t="shared" si="152"/>
        <v>11.983355408769018</v>
      </c>
      <c r="IP56" s="57">
        <f t="shared" si="153"/>
        <v>11.510875022571094</v>
      </c>
      <c r="IQ56" s="57">
        <f t="shared" si="154"/>
        <v>11.635079047853919</v>
      </c>
      <c r="IR56" s="57">
        <f t="shared" si="155"/>
        <v>11.927837520148062</v>
      </c>
      <c r="IS56" s="57">
        <f t="shared" si="156"/>
        <v>11.95882647222304</v>
      </c>
      <c r="IT56" s="57">
        <f t="shared" si="157"/>
        <v>0</v>
      </c>
      <c r="IU56" s="57">
        <f t="shared" si="158"/>
        <v>0</v>
      </c>
      <c r="IV56" s="57">
        <f t="shared" si="159"/>
        <v>0</v>
      </c>
      <c r="IW56" s="57">
        <f t="shared" si="160"/>
        <v>0</v>
      </c>
      <c r="IX56" s="57">
        <f t="shared" si="161"/>
        <v>0</v>
      </c>
      <c r="IY56" s="57">
        <f t="shared" si="162"/>
        <v>0</v>
      </c>
      <c r="IZ56" s="61">
        <f t="shared" si="163"/>
        <v>1.920000000000001</v>
      </c>
      <c r="JA56" s="261" t="e">
        <f t="shared" si="238"/>
        <v>#N/A</v>
      </c>
      <c r="JB56" s="261">
        <f t="shared" si="239"/>
        <v>6</v>
      </c>
      <c r="JC56" s="261">
        <f t="shared" si="240"/>
        <v>6</v>
      </c>
      <c r="JD56" s="261" t="e">
        <f t="shared" si="241"/>
        <v>#N/A</v>
      </c>
      <c r="JE56" s="261" t="e">
        <f t="shared" si="242"/>
        <v>#N/A</v>
      </c>
      <c r="JF56" s="261" t="e">
        <f t="shared" si="243"/>
        <v>#N/A</v>
      </c>
      <c r="JG56" s="261" t="e">
        <f t="shared" si="244"/>
        <v>#N/A</v>
      </c>
      <c r="JH56" s="261" t="e">
        <f t="shared" si="245"/>
        <v>#N/A</v>
      </c>
      <c r="JI56" s="261" t="e">
        <f t="shared" si="246"/>
        <v>#N/A</v>
      </c>
      <c r="JJ56" s="261" t="e">
        <f t="shared" si="247"/>
        <v>#N/A</v>
      </c>
      <c r="JK56" s="261" t="e">
        <f t="shared" si="248"/>
        <v>#N/A</v>
      </c>
      <c r="JL56" s="261" t="e">
        <f t="shared" si="249"/>
        <v>#N/A</v>
      </c>
      <c r="JM56" s="261" t="e">
        <f t="shared" si="250"/>
        <v>#N/A</v>
      </c>
      <c r="JN56" s="261" t="e">
        <f t="shared" si="251"/>
        <v>#N/A</v>
      </c>
      <c r="JO56" s="261" t="e">
        <f t="shared" si="252"/>
        <v>#N/A</v>
      </c>
      <c r="JP56" s="261" t="e">
        <f t="shared" si="253"/>
        <v>#N/A</v>
      </c>
      <c r="JQ56" s="261" t="e">
        <f t="shared" si="254"/>
        <v>#N/A</v>
      </c>
      <c r="JR56" s="261" t="e">
        <f t="shared" si="255"/>
        <v>#N/A</v>
      </c>
      <c r="JS56" s="261" t="e">
        <f t="shared" si="256"/>
        <v>#N/A</v>
      </c>
      <c r="JT56" s="261" t="e">
        <f t="shared" si="257"/>
        <v>#N/A</v>
      </c>
      <c r="JU56" s="261" t="e">
        <f t="shared" si="258"/>
        <v>#N/A</v>
      </c>
      <c r="JV56" s="61">
        <f t="shared" si="165"/>
        <v>1.920000000000001</v>
      </c>
      <c r="JW56" s="46">
        <f>IF(HI56&lt;=$C$42,1,0)</f>
        <v>0</v>
      </c>
      <c r="JX56" s="46">
        <f>IF(HJ56&lt;=$C$42,1,0)</f>
        <v>0</v>
      </c>
      <c r="JY56" s="46">
        <f>IF(HK56&lt;=$C$42,1,0)</f>
        <v>0</v>
      </c>
      <c r="JZ56" s="46">
        <f>IF(HL56&lt;=$C$42,1,0)</f>
        <v>0</v>
      </c>
      <c r="KA56" s="46">
        <f>IF(HM56&lt;=$C$42,1,0)</f>
        <v>0</v>
      </c>
      <c r="KB56" s="46">
        <f>IF(HN56&lt;=$C$42,1,0)</f>
        <v>0</v>
      </c>
      <c r="KC56" s="46">
        <f>IF(HO56&lt;=$C$42,1,0)</f>
        <v>0</v>
      </c>
      <c r="KD56" s="46">
        <f>IF(HP56&lt;=$C$42,1,0)</f>
        <v>1</v>
      </c>
      <c r="KE56" s="46">
        <f>IF(HQ56&lt;=$C$42,1,0)</f>
        <v>1</v>
      </c>
      <c r="KF56" s="46">
        <f>IF(HR56&lt;=$C$42,1,0)</f>
        <v>1</v>
      </c>
      <c r="KG56" s="46">
        <f>IF(HS56&lt;=$C$42,1,0)</f>
        <v>1</v>
      </c>
      <c r="KH56" s="46">
        <f>IF(HT56&lt;=$C$42,1,0)</f>
        <v>0</v>
      </c>
      <c r="KI56" s="46">
        <f>IF(HU56&lt;=$C$42,1,0)</f>
        <v>0</v>
      </c>
      <c r="KJ56" s="46">
        <f>IF(HV56&lt;=$C$42,1,0)</f>
        <v>0</v>
      </c>
      <c r="KK56" s="46">
        <f>IF(HW56&lt;=$C$42,1,0)</f>
        <v>1</v>
      </c>
      <c r="KL56" s="46">
        <f>IF(HX56&lt;=$C$42,1,0)</f>
        <v>0</v>
      </c>
      <c r="KM56" s="46">
        <f>IF(HY56&lt;=$C$42,1,0)</f>
        <v>0</v>
      </c>
      <c r="KN56" s="46">
        <f>IF(HZ56&lt;=$C$42,1,0)</f>
        <v>0</v>
      </c>
      <c r="KO56" s="46">
        <f>IF(IA56&lt;=$C$42,1,0)</f>
        <v>0</v>
      </c>
      <c r="KP56" s="46">
        <f>IF(IB56&lt;=$C$42,1,0)</f>
        <v>0</v>
      </c>
      <c r="KQ56" s="46">
        <f>IF(IC56&lt;=$C$42,1,0)</f>
        <v>0</v>
      </c>
      <c r="KR56" s="61">
        <f t="shared" si="166"/>
        <v>1.920000000000001</v>
      </c>
      <c r="KS56" s="1">
        <f>IF(OR(KS55=1,AND(OY56=1,LO56&lt;=$C$43)),1,0)</f>
        <v>0</v>
      </c>
      <c r="KT56" s="1">
        <f>IF(OR(KT55=1,AND(OZ56=1,LP56&lt;=$C$43)),1,0)</f>
        <v>0</v>
      </c>
      <c r="KU56" s="1">
        <f>IF(OR(KU55=1,AND(PA56=1,LQ56&lt;=$C$43)),1,0)</f>
        <v>0</v>
      </c>
      <c r="KV56" s="1">
        <f>IF(OR(KV55=1,AND(PB56=1,LR56&lt;=$C$43)),1,0)</f>
        <v>0</v>
      </c>
      <c r="KW56" s="1">
        <f>IF(OR(KW55=1,AND(PC56=1,LS56&lt;=$C$43)),1,0)</f>
        <v>0</v>
      </c>
      <c r="KX56" s="1">
        <f>IF(OR(KX55=1,AND(PD56=1,LT56&lt;=$C$43)),1,0)</f>
        <v>0</v>
      </c>
      <c r="KY56" s="1">
        <f>IF(OR(KY55=1,AND(PE56=1,LU56&lt;=$C$43)),1,0)</f>
        <v>0</v>
      </c>
      <c r="KZ56" s="1">
        <f>IF(OR(KZ55=1,AND(PF56=1,LV56&lt;=$C$43)),1,0)</f>
        <v>0</v>
      </c>
      <c r="LA56" s="1">
        <f>IF(OR(LA55=1,AND(PG56=1,LW56&lt;=$C$43)),1,0)</f>
        <v>0</v>
      </c>
      <c r="LB56" s="1">
        <f>IF(OR(LB55=1,AND(PH56=1,LX56&lt;=$C$43)),1,0)</f>
        <v>0</v>
      </c>
      <c r="LC56" s="1">
        <f>IF(OR(LC55=1,AND(PI56=1,LY56&lt;=$C$43)),1,0)</f>
        <v>0</v>
      </c>
      <c r="LD56" s="1">
        <f>IF(OR(LD55=1,AND(PJ56=1,LZ56&lt;=$C$43)),1,0)</f>
        <v>0</v>
      </c>
      <c r="LE56" s="1">
        <f>IF(OR(LE55=1,AND(PK56=1,MA56&lt;=$C$43)),1,0)</f>
        <v>0</v>
      </c>
      <c r="LF56" s="1">
        <f>IF(OR(LF55=1,AND(PL56=1,MB56&lt;=$C$43)),1,0)</f>
        <v>0</v>
      </c>
      <c r="LG56" s="1">
        <f>IF(OR(LG55=1,AND(PM56=1,MC56&lt;=$C$43)),1,0)</f>
        <v>0</v>
      </c>
      <c r="LH56" s="1">
        <f>IF(OR(LH55=1,AND(PN56=1,MD56&lt;=$C$43)),1,0)</f>
        <v>0</v>
      </c>
      <c r="LI56" s="1">
        <f>IF(OR(LI55=1,AND(PO56=1,ME56&lt;=$C$43)),1,0)</f>
        <v>0</v>
      </c>
      <c r="LJ56" s="1">
        <f>IF(OR(LJ55=1,AND(PP56=1,MF56&lt;=$C$43)),1,0)</f>
        <v>0</v>
      </c>
      <c r="LK56" s="1">
        <f>IF(OR(LK55=1,AND(PQ56=1,MG56&lt;=$C$43)),1,0)</f>
        <v>0</v>
      </c>
      <c r="LL56" s="1">
        <f>IF(OR(LL55=1,AND(PR56=1,MH56&lt;=$C$43)),1,0)</f>
        <v>0</v>
      </c>
      <c r="LM56" s="1">
        <f>IF(OR(LM55=1,AND(PS56=1,MI56&lt;=$C$43)),1,0)</f>
        <v>0</v>
      </c>
      <c r="LN56" s="61">
        <f t="shared" si="167"/>
        <v>1.920000000000001</v>
      </c>
      <c r="LO56" s="57">
        <f t="shared" si="168"/>
        <v>10.234319380715654</v>
      </c>
      <c r="LP56" s="57">
        <f t="shared" si="169"/>
        <v>10.010649629935381</v>
      </c>
      <c r="LQ56" s="57">
        <f t="shared" si="170"/>
        <v>14.038059808799801</v>
      </c>
      <c r="LR56" s="57">
        <f t="shared" si="171"/>
        <v>15.197146370621885</v>
      </c>
      <c r="LS56" s="57">
        <f t="shared" si="172"/>
        <v>12.780462925905139</v>
      </c>
      <c r="LT56" s="57">
        <f t="shared" si="173"/>
        <v>10.608995382620243</v>
      </c>
      <c r="LU56" s="57">
        <f t="shared" si="174"/>
        <v>10.165579896952636</v>
      </c>
      <c r="LV56" s="57">
        <f t="shared" si="175"/>
        <v>9.6039865572327834</v>
      </c>
      <c r="LW56" s="57">
        <f t="shared" si="176"/>
        <v>8.528939166967481</v>
      </c>
      <c r="LX56" s="57">
        <f t="shared" si="177"/>
        <v>7.6699410799071144</v>
      </c>
      <c r="LY56" s="57">
        <f t="shared" si="178"/>
        <v>6.9681174648924236</v>
      </c>
      <c r="LZ56" s="57">
        <f t="shared" si="179"/>
        <v>8.8637386907206999</v>
      </c>
      <c r="MA56" s="57">
        <f t="shared" si="180"/>
        <v>10.753610819530245</v>
      </c>
      <c r="MB56" s="57">
        <f t="shared" si="181"/>
        <v>11.00910495781868</v>
      </c>
      <c r="MC56" s="57">
        <f t="shared" si="182"/>
        <v>11.035382792419462</v>
      </c>
      <c r="MD56" s="57">
        <f t="shared" si="183"/>
        <v>11.04275078737771</v>
      </c>
      <c r="ME56" s="57">
        <f t="shared" si="184"/>
        <v>10.234319380715654</v>
      </c>
      <c r="MF56" s="57">
        <f t="shared" si="185"/>
        <v>10.213826291947111</v>
      </c>
      <c r="MG56" s="57">
        <f t="shared" si="186"/>
        <v>10.213838851043475</v>
      </c>
      <c r="MH56" s="57">
        <f t="shared" si="187"/>
        <v>10.213839714235817</v>
      </c>
      <c r="MI56" s="57">
        <f t="shared" si="188"/>
        <v>10.213839260101436</v>
      </c>
      <c r="MJ56" s="61">
        <f t="shared" si="189"/>
        <v>1.920000000000001</v>
      </c>
      <c r="MK56" s="57" t="e">
        <f t="shared" si="259"/>
        <v>#N/A</v>
      </c>
      <c r="ML56" s="57" t="e">
        <f t="shared" si="260"/>
        <v>#N/A</v>
      </c>
      <c r="MM56" s="57" t="e">
        <f t="shared" si="261"/>
        <v>#N/A</v>
      </c>
      <c r="MN56" s="57" t="e">
        <f t="shared" si="262"/>
        <v>#N/A</v>
      </c>
      <c r="MO56" s="57" t="e">
        <f t="shared" si="263"/>
        <v>#N/A</v>
      </c>
      <c r="MP56" s="57" t="e">
        <f t="shared" si="264"/>
        <v>#N/A</v>
      </c>
      <c r="MQ56" s="57" t="e">
        <f t="shared" si="265"/>
        <v>#N/A</v>
      </c>
      <c r="MR56" s="57" t="e">
        <f t="shared" si="266"/>
        <v>#N/A</v>
      </c>
      <c r="MS56" s="57" t="e">
        <f t="shared" si="267"/>
        <v>#N/A</v>
      </c>
      <c r="MT56" s="57" t="e">
        <f t="shared" si="268"/>
        <v>#N/A</v>
      </c>
      <c r="MU56" s="57" t="e">
        <f t="shared" si="269"/>
        <v>#N/A</v>
      </c>
      <c r="MV56" s="57" t="e">
        <f t="shared" si="270"/>
        <v>#N/A</v>
      </c>
      <c r="MW56" s="57" t="e">
        <f t="shared" si="271"/>
        <v>#N/A</v>
      </c>
      <c r="MX56" s="57" t="e">
        <f t="shared" si="272"/>
        <v>#N/A</v>
      </c>
      <c r="MY56" s="57" t="e">
        <f t="shared" si="273"/>
        <v>#N/A</v>
      </c>
      <c r="MZ56" s="57" t="e">
        <f t="shared" si="274"/>
        <v>#N/A</v>
      </c>
      <c r="NA56" s="57" t="e">
        <f t="shared" si="275"/>
        <v>#N/A</v>
      </c>
      <c r="NB56" s="57" t="e">
        <f t="shared" si="276"/>
        <v>#N/A</v>
      </c>
      <c r="NC56" s="57" t="e">
        <f t="shared" si="277"/>
        <v>#N/A</v>
      </c>
      <c r="ND56" s="57" t="e">
        <f t="shared" si="278"/>
        <v>#N/A</v>
      </c>
      <c r="NE56" s="57" t="e">
        <f t="shared" si="279"/>
        <v>#N/A</v>
      </c>
      <c r="NF56" s="61">
        <f t="shared" si="211"/>
        <v>1.920000000000001</v>
      </c>
      <c r="NG56" s="261">
        <f>IF(OY55=0,MIN('Drive Train'!$F$35-FQ55*$C$26*'Drive Train'!$F$38,NG55+$C$41)-$C$7,IF(LO55-1&lt;=0,0,IF($C$39=Motors!$C$29,MAX(MAX(NG$8:NG55)*-1,NG55-$C$41),MAX(0,MAX(NG$8:NG55)*-1,NG55-$C$41))))</f>
        <v>0</v>
      </c>
      <c r="NH56" s="261">
        <f>IF(OZ55=0,MIN('Drive Train'!$F$35-FR55*$C$26*'Drive Train'!$F$38,NH55+$C$41)-$C$7,IF(LP55-1&lt;=0,0,IF($C$39=Motors!$C$29,MAX(MAX(NH$8:NH55)*-1,NH55-$C$41),MAX(0,MAX(NH$8:NH55)*-1,NH55-$C$41))))</f>
        <v>8.82</v>
      </c>
      <c r="NI56" s="261">
        <f>IF(PA55=0,MIN('Drive Train'!$F$35-FS55*$C$26*'Drive Train'!$F$38,NI55+$C$41)-$C$7,IF(LQ55-1&lt;=0,0,IF($C$39=Motors!$C$29,MAX(MAX(NI$8:NI55)*-1,NI55-$C$41),MAX(0,MAX(NI$8:NI55)*-1,NI55-$C$41))))</f>
        <v>8.82</v>
      </c>
      <c r="NJ56" s="261">
        <f>IF(PB55=0,MIN('Drive Train'!$F$35-FT55*$C$26*'Drive Train'!$F$38,NJ55+$C$41)-$C$7,IF(LR55-1&lt;=0,0,IF($C$39=Motors!$C$29,MAX(MAX(NJ$8:NJ55)*-1,NJ55-$C$41),MAX(0,MAX(NJ$8:NJ55)*-1,NJ55-$C$41))))</f>
        <v>0</v>
      </c>
      <c r="NK56" s="261">
        <f>IF(PC55=0,MIN('Drive Train'!$F$35-FU55*$C$26*'Drive Train'!$F$38,NK55+$C$41)-$C$7,IF(LS55-1&lt;=0,0,IF($C$39=Motors!$C$29,MAX(MAX(NK$8:NK55)*-1,NK55-$C$41),MAX(0,MAX(NK$8:NK55)*-1,NK55-$C$41))))</f>
        <v>0</v>
      </c>
      <c r="NL56" s="261">
        <f>IF(PD55=0,MIN('Drive Train'!$F$35-FV55*$C$26*'Drive Train'!$F$38,NL55+$C$41)-$C$7,IF(LT55-1&lt;=0,0,IF($C$39=Motors!$C$29,MAX(MAX(NL$8:NL55)*-1,NL55-$C$41),MAX(0,MAX(NL$8:NL55)*-1,NL55-$C$41))))</f>
        <v>0</v>
      </c>
      <c r="NM56" s="261">
        <f>IF(PE55=0,MIN('Drive Train'!$F$35-FW55*$C$26*'Drive Train'!$F$38,NM55+$C$41)-$C$7,IF(LU55-1&lt;=0,0,IF($C$39=Motors!$C$29,MAX(MAX(NM$8:NM55)*-1,NM55-$C$41),MAX(0,MAX(NM$8:NM55)*-1,NM55-$C$41))))</f>
        <v>0</v>
      </c>
      <c r="NN56" s="261">
        <f>IF(PF55=0,MIN('Drive Train'!$F$35-FX55*$C$26*'Drive Train'!$F$38,NN55+$C$41)-$C$7,IF(LV55-1&lt;=0,0,IF($C$39=Motors!$C$29,MAX(MAX(NN$8:NN55)*-1,NN55-$C$41),MAX(0,MAX(NN$8:NN55)*-1,NN55-$C$41))))</f>
        <v>11.982328999198501</v>
      </c>
      <c r="NO56" s="261">
        <f>IF(PG55=0,MIN('Drive Train'!$F$35-FY55*$C$26*'Drive Train'!$F$38,NO55+$C$41)-$C$7,IF(LW55-1&lt;=0,0,IF($C$39=Motors!$C$29,MAX(MAX(NO$8:NO55)*-1,NO55-$C$41),MAX(0,MAX(NO$8:NO55)*-1,NO55-$C$41))))</f>
        <v>11.983293079151832</v>
      </c>
      <c r="NP56" s="261">
        <f>IF(PH55=0,MIN('Drive Train'!$F$35-FZ55*$C$26*'Drive Train'!$F$38,NP55+$C$41)-$C$7,IF(LX55-1&lt;=0,0,IF($C$39=Motors!$C$29,MAX(MAX(NP$8:NP55)*-1,NP55-$C$41),MAX(0,MAX(NP$8:NP55)*-1,NP55-$C$41))))</f>
        <v>11.983353068023209</v>
      </c>
      <c r="NQ56" s="261">
        <f>IF(PI55=0,MIN('Drive Train'!$F$35-GA55*$C$26*'Drive Train'!$F$38,NQ55+$C$41)-$C$7,IF(LY55-1&lt;=0,0,IF($C$39=Motors!$C$29,MAX(MAX(NQ$8:NQ55)*-1,NQ55-$C$41),MAX(0,MAX(NQ$8:NQ55)*-1,NQ55-$C$41))))</f>
        <v>11.983355408769018</v>
      </c>
      <c r="NR56" s="261">
        <f>IF(PJ55=0,MIN('Drive Train'!$F$35-GB55*$C$26*'Drive Train'!$F$38,NR55+$C$41)-$C$7,IF(LZ55-1&lt;=0,0,IF($C$39=Motors!$C$29,MAX(MAX(NR$8:NR55)*-1,NR55-$C$41),MAX(0,MAX(NR$8:NR55)*-1,NR55-$C$41))))</f>
        <v>11.510875022571094</v>
      </c>
      <c r="NS56" s="261">
        <f>IF(PK55=0,MIN('Drive Train'!$F$35-GC55*$C$26*'Drive Train'!$F$38,NS55+$C$41)-$C$7,IF(MA55-1&lt;=0,0,IF($C$39=Motors!$C$29,MAX(MAX(NS$8:NS55)*-1,NS55-$C$41),MAX(0,MAX(NS$8:NS55)*-1,NS55-$C$41))))</f>
        <v>11.635079047853919</v>
      </c>
      <c r="NT56" s="261">
        <f>IF(PL55=0,MIN('Drive Train'!$F$35-GD55*$C$26*'Drive Train'!$F$38,NT55+$C$41)-$C$7,IF(MB55-1&lt;=0,0,IF($C$39=Motors!$C$29,MAX(MAX(NT$8:NT55)*-1,NT55-$C$41),MAX(0,MAX(NT$8:NT55)*-1,NT55-$C$41))))</f>
        <v>11.927837520148062</v>
      </c>
      <c r="NU56" s="261">
        <f>IF(PM55=0,MIN('Drive Train'!$F$35-GE55*$C$26*'Drive Train'!$F$38,NU55+$C$41)-$C$7,IF(MC55-1&lt;=0,0,IF($C$39=Motors!$C$29,MAX(MAX(NU$8:NU55)*-1,NU55-$C$41),MAX(0,MAX(NU$8:NU55)*-1,NU55-$C$41))))</f>
        <v>11.95882647222304</v>
      </c>
      <c r="NV56" s="261">
        <f>IF(PN55=0,MIN('Drive Train'!$F$35-GF55*$C$26*'Drive Train'!$F$38,NV55+$C$41)-$C$7,IF(MD55-1&lt;=0,0,IF($C$39=Motors!$C$29,MAX(MAX(NV$8:NV55)*-1,NV55-$C$41),MAX(0,MAX(NV$8:NV55)*-1,NV55-$C$41))))</f>
        <v>0</v>
      </c>
      <c r="NW56" s="261">
        <f>IF(PO55=0,MIN('Drive Train'!$F$35-GG55*$C$26*'Drive Train'!$F$38,NW55+$C$41)-$C$7,IF(ME55-1&lt;=0,0,IF($C$39=Motors!$C$29,MAX(MAX(NW$8:NW55)*-1,NW55-$C$41),MAX(0,MAX(NW$8:NW55)*-1,NW55-$C$41))))</f>
        <v>0</v>
      </c>
      <c r="NX56" s="261">
        <f>IF(PP55=0,MIN('Drive Train'!$F$35-GH55*$C$26*'Drive Train'!$F$38,NX55+$C$41)-$C$7,IF(MF55-1&lt;=0,0,IF($C$39=Motors!$C$29,MAX(MAX(NX$8:NX55)*-1,NX55-$C$41),MAX(0,MAX(NX$8:NX55)*-1,NX55-$C$41))))</f>
        <v>0</v>
      </c>
      <c r="NY56" s="261">
        <f>IF(PQ55=0,MIN('Drive Train'!$F$35-GI55*$C$26*'Drive Train'!$F$38,NY55+$C$41)-$C$7,IF(MG55-1&lt;=0,0,IF($C$39=Motors!$C$29,MAX(MAX(NY$8:NY55)*-1,NY55-$C$41),MAX(0,MAX(NY$8:NY55)*-1,NY55-$C$41))))</f>
        <v>0</v>
      </c>
      <c r="NZ56" s="261">
        <f>IF(PR55=0,MIN('Drive Train'!$F$35-GJ55*$C$26*'Drive Train'!$F$38,NZ55+$C$41)-$C$7,IF(MH55-1&lt;=0,0,IF($C$39=Motors!$C$29,MAX(MAX(NZ$8:NZ55)*-1,NZ55-$C$41),MAX(0,MAX(NZ$8:NZ55)*-1,NZ55-$C$41))))</f>
        <v>0</v>
      </c>
      <c r="OA56" s="261">
        <f>IF(PS55=0,MIN('Drive Train'!$F$35-GK55*$C$26*'Drive Train'!$F$38,OA55+$C$41)-$C$7,IF(MI55-1&lt;=0,0,IF($C$39=Motors!$C$29,MAX(MAX(OA$8:OA55)*-1,OA55-$C$41),MAX(0,MAX(OA$8:OA55)*-1,OA55-$C$41))))</f>
        <v>0</v>
      </c>
      <c r="OB56" s="61">
        <f t="shared" si="212"/>
        <v>1.920000000000001</v>
      </c>
      <c r="OC56" s="261">
        <f>'Drive Train'!$F$35-FQ56*$C$26*'Drive Train'!$F$38</f>
        <v>12.213034</v>
      </c>
      <c r="OD56" s="261">
        <f>'Drive Train'!$F$35-FR56*$C$26*'Drive Train'!$F$38</f>
        <v>9</v>
      </c>
      <c r="OE56" s="261">
        <f>'Drive Train'!$F$35-FS56*$C$26*'Drive Train'!$F$38</f>
        <v>9</v>
      </c>
      <c r="OF56" s="261">
        <f>'Drive Train'!$F$35-FT56*$C$26*'Drive Train'!$F$38</f>
        <v>12.213034</v>
      </c>
      <c r="OG56" s="261">
        <f>'Drive Train'!$F$35-FU56*$C$26*'Drive Train'!$F$38</f>
        <v>12.213034</v>
      </c>
      <c r="OH56" s="261">
        <f>'Drive Train'!$F$35-FV56*$C$26*'Drive Train'!$F$38</f>
        <v>12.213034</v>
      </c>
      <c r="OI56" s="261">
        <f>'Drive Train'!$F$35-FW56*$C$26*'Drive Train'!$F$38</f>
        <v>12.213034</v>
      </c>
      <c r="OJ56" s="261">
        <f>'Drive Train'!$F$35-FX56*$C$26*'Drive Train'!$F$38</f>
        <v>12.16254053624346</v>
      </c>
      <c r="OK56" s="261">
        <f>'Drive Train'!$F$35-FY56*$C$26*'Drive Train'!$F$38</f>
        <v>12.163309156171936</v>
      </c>
      <c r="OL56" s="261">
        <f>'Drive Train'!$F$35-FZ56*$C$26*'Drive Train'!$F$38</f>
        <v>12.163353818431526</v>
      </c>
      <c r="OM56" s="261">
        <f>'Drive Train'!$F$35-GA56*$C$26*'Drive Train'!$F$38</f>
        <v>12.163355429285918</v>
      </c>
      <c r="ON56" s="261">
        <f>'Drive Train'!$F$35-GB56*$C$26*'Drive Train'!$F$38</f>
        <v>11.70737506797224</v>
      </c>
      <c r="OO56" s="261">
        <f>'Drive Train'!$F$35-GC56*$C$26*'Drive Train'!$F$38</f>
        <v>11.867385188719036</v>
      </c>
      <c r="OP56" s="261">
        <f>'Drive Train'!$F$35-GD56*$C$26*'Drive Train'!$F$38</f>
        <v>12.116509737794118</v>
      </c>
      <c r="OQ56" s="261">
        <f>'Drive Train'!$F$35-GE56*$C$26*'Drive Train'!$F$38</f>
        <v>12.142674588971158</v>
      </c>
      <c r="OR56" s="261">
        <f>'Drive Train'!$F$35-GF56*$C$26*'Drive Train'!$F$38</f>
        <v>12.213034</v>
      </c>
      <c r="OS56" s="261">
        <f>'Drive Train'!$F$35-GG56*$C$26*'Drive Train'!$F$38</f>
        <v>12.213034</v>
      </c>
      <c r="OT56" s="261">
        <f>'Drive Train'!$F$35-GH56*$C$26*'Drive Train'!$F$38</f>
        <v>12.213034</v>
      </c>
      <c r="OU56" s="261">
        <f>'Drive Train'!$F$35-GI56*$C$26*'Drive Train'!$F$38</f>
        <v>12.213034</v>
      </c>
      <c r="OV56" s="261">
        <f>'Drive Train'!$F$35-GJ56*$C$26*'Drive Train'!$F$38</f>
        <v>12.213034</v>
      </c>
      <c r="OW56" s="261">
        <f>'Drive Train'!$F$35-GK56*$C$26*'Drive Train'!$F$38</f>
        <v>12.213034</v>
      </c>
      <c r="OX56" s="61">
        <f t="shared" si="213"/>
        <v>1.920000000000001</v>
      </c>
      <c r="OY56" s="1">
        <f>IF(PU56&gt;='Drive Train'!$F$29,1,0)</f>
        <v>1</v>
      </c>
      <c r="OZ56" s="1">
        <f>IF(PV56&gt;='Drive Train'!$F$29,1,0)</f>
        <v>0</v>
      </c>
      <c r="PA56" s="1">
        <f>IF(PW56&gt;='Drive Train'!$F$29,1,0)</f>
        <v>0</v>
      </c>
      <c r="PB56" s="1">
        <f>IF(PX56&gt;='Drive Train'!$F$29,1,0)</f>
        <v>1</v>
      </c>
      <c r="PC56" s="1">
        <f>IF(PY56&gt;='Drive Train'!$F$29,1,0)</f>
        <v>1</v>
      </c>
      <c r="PD56" s="1">
        <f>IF(PZ56&gt;='Drive Train'!$F$29,1,0)</f>
        <v>1</v>
      </c>
      <c r="PE56" s="1">
        <f>IF(QA56&gt;='Drive Train'!$F$29,1,0)</f>
        <v>1</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8">
        <f t="shared" si="214"/>
        <v>1.920000000000001</v>
      </c>
      <c r="PU56" s="57">
        <f t="shared" si="215"/>
        <v>17.091746968172096</v>
      </c>
      <c r="PV56" s="57">
        <f t="shared" si="216"/>
        <v>10.016367147747333</v>
      </c>
      <c r="PW56" s="57">
        <f t="shared" si="217"/>
        <v>14.415806658840202</v>
      </c>
      <c r="PX56" s="57">
        <f t="shared" si="218"/>
        <v>17.605593236649472</v>
      </c>
      <c r="PY56" s="57">
        <f t="shared" si="219"/>
        <v>18.542103280493166</v>
      </c>
      <c r="PZ56" s="57">
        <f t="shared" si="220"/>
        <v>18.039301229182477</v>
      </c>
      <c r="QA56" s="57">
        <f t="shared" si="221"/>
        <v>17.03891172143485</v>
      </c>
      <c r="QB56" s="57">
        <f t="shared" si="222"/>
        <v>15.499947269404144</v>
      </c>
      <c r="QC56" s="57">
        <f t="shared" si="223"/>
        <v>14.135766340712879</v>
      </c>
      <c r="QD56" s="57">
        <f t="shared" si="224"/>
        <v>12.964604620887121</v>
      </c>
      <c r="QE56" s="57">
        <f t="shared" si="225"/>
        <v>11.960365123567277</v>
      </c>
      <c r="QF56" s="57">
        <f t="shared" si="226"/>
        <v>10.905630357929375</v>
      </c>
      <c r="QG56" s="57">
        <f t="shared" si="227"/>
        <v>13.34474050798792</v>
      </c>
      <c r="QH56" s="57">
        <f t="shared" si="228"/>
        <v>15.07838758522891</v>
      </c>
      <c r="QI56" s="57">
        <f t="shared" si="229"/>
        <v>16.086040977335461</v>
      </c>
      <c r="QJ56" s="57">
        <f t="shared" si="230"/>
        <v>16.710641342312186</v>
      </c>
      <c r="QK56" s="57">
        <f t="shared" si="231"/>
        <v>17.091746968172096</v>
      </c>
      <c r="QL56" s="57">
        <f t="shared" si="232"/>
        <v>17.058383657556657</v>
      </c>
      <c r="QM56" s="57">
        <f t="shared" si="233"/>
        <v>17.059484542160952</v>
      </c>
      <c r="QN56" s="57">
        <f t="shared" si="234"/>
        <v>17.059560215680364</v>
      </c>
      <c r="QO56" s="57">
        <f t="shared" si="235"/>
        <v>17.059520402914551</v>
      </c>
      <c r="QP56" s="61">
        <f t="shared" si="236"/>
        <v>1.920000000000001</v>
      </c>
      <c r="QQ56" s="57">
        <f>MIN(FQ56,$C$16)*$C$17*1000/60/60/$C$25</f>
        <v>3.8667407844721571E-2</v>
      </c>
      <c r="QR56" s="57">
        <f>MIN(FR56,$C$16)*$C$17*1000/60/60/$C$25</f>
        <v>0.70317162838191627</v>
      </c>
      <c r="QS56" s="57">
        <f>MIN(FS56,$C$16)*$C$17*1000/60/60/$C$25</f>
        <v>0.70317162838191627</v>
      </c>
      <c r="QT56" s="57">
        <f>MIN(FT56,$C$16)*$C$17*1000/60/60/$C$25</f>
        <v>3.8667407844721571E-2</v>
      </c>
      <c r="QU56" s="57">
        <f>MIN(FU56,$C$16)*$C$17*1000/60/60/$C$25</f>
        <v>3.8667407844721571E-2</v>
      </c>
      <c r="QV56" s="57">
        <f>MIN(FV56,$C$16)*$C$17*1000/60/60/$C$25</f>
        <v>3.8667407844721571E-2</v>
      </c>
      <c r="QW56" s="57">
        <f>MIN(FW56,$C$16)*$C$17*1000/60/60/$C$25</f>
        <v>3.8667407844721571E-2</v>
      </c>
      <c r="QX56" s="57">
        <f>MIN(FX56,$C$16)*$C$17*1000/60/60/$C$25</f>
        <v>4.911022288364221E-2</v>
      </c>
      <c r="QY56" s="57">
        <f>MIN(FY56,$C$16)*$C$17*1000/60/60/$C$25</f>
        <v>4.8951260611079267E-2</v>
      </c>
      <c r="QZ56" s="57">
        <f>MIN(FZ56,$C$16)*$C$17*1000/60/60/$C$25</f>
        <v>4.8942023777607951E-2</v>
      </c>
      <c r="RA56" s="57">
        <f>MIN(GA56,$C$16)*$C$17*1000/60/60/$C$25</f>
        <v>4.8941690628458934E-2</v>
      </c>
      <c r="RB56" s="57">
        <f>MIN(GB56,$C$16)*$C$17*1000/60/60/$C$25</f>
        <v>0.14324535332702179</v>
      </c>
      <c r="RC56" s="57">
        <f>MIN(GC56,$C$16)*$C$17*1000/60/60/$C$25</f>
        <v>0.110152830631989</v>
      </c>
      <c r="RD56" s="57">
        <f>MIN(GD56,$C$16)*$C$17*1000/60/60/$C$25</f>
        <v>5.863009097227239E-2</v>
      </c>
      <c r="RE56" s="57">
        <f>MIN(GE56,$C$16)*$C$17*1000/60/60/$C$25</f>
        <v>5.321880244035216E-2</v>
      </c>
      <c r="RF56" s="57">
        <f>MIN(GF56,$C$16)*$C$17*1000/60/60/$C$25</f>
        <v>3.8667407844721571E-2</v>
      </c>
      <c r="RG56" s="57">
        <f>MIN(GG56,$C$16)*$C$17*1000/60/60/$C$25</f>
        <v>3.8667407844721571E-2</v>
      </c>
      <c r="RH56" s="57">
        <f>MIN(GH56,$C$16)*$C$17*1000/60/60/$C$25</f>
        <v>3.8667407844721571E-2</v>
      </c>
      <c r="RI56" s="57">
        <f>MIN(GI56,$C$16)*$C$17*1000/60/60/$C$25</f>
        <v>3.8667407844721571E-2</v>
      </c>
      <c r="RJ56" s="57">
        <f>MIN(GJ56,$C$16)*$C$17*1000/60/60/$C$25</f>
        <v>3.8667407844721571E-2</v>
      </c>
      <c r="RK56" s="57">
        <f>MIN(GK56,$C$16)*$C$17*1000/60/60/$C$25</f>
        <v>3.8667407844721571E-2</v>
      </c>
      <c r="RL56" s="148">
        <f t="shared" si="237"/>
        <v>1.920000000000001</v>
      </c>
    </row>
    <row r="57" spans="3:480" x14ac:dyDescent="0.2">
      <c r="C57" s="58" t="s">
        <v>124</v>
      </c>
      <c r="E57" s="18">
        <f>LO6</f>
        <v>11.043959163783194</v>
      </c>
      <c r="F57" s="18">
        <f t="shared" ref="F57:O57" si="314">LP6</f>
        <v>12.943396687272601</v>
      </c>
      <c r="G57" s="18">
        <f t="shared" si="314"/>
        <v>15.050898148387764</v>
      </c>
      <c r="H57" s="18">
        <f t="shared" si="314"/>
        <v>15.642924655328381</v>
      </c>
      <c r="I57" s="18">
        <f t="shared" si="314"/>
        <v>14.514249097214488</v>
      </c>
      <c r="J57" s="18">
        <f t="shared" si="314"/>
        <v>12.699665222452428</v>
      </c>
      <c r="K57" s="18">
        <f t="shared" si="314"/>
        <v>10.980017545401317</v>
      </c>
      <c r="L57" s="18">
        <f t="shared" si="314"/>
        <v>9.6043442530853351</v>
      </c>
      <c r="M57" s="18">
        <f t="shared" si="314"/>
        <v>8.528971256115744</v>
      </c>
      <c r="N57" s="18">
        <f t="shared" si="314"/>
        <v>7.6699422520826008</v>
      </c>
      <c r="O57" s="18">
        <f t="shared" si="314"/>
        <v>6.9681174881903027</v>
      </c>
      <c r="R57" s="63">
        <f t="shared" si="113"/>
        <v>1.9600000000000011</v>
      </c>
      <c r="S57" s="2">
        <f>NG57/'Drive Train'!$F$35</f>
        <v>0</v>
      </c>
      <c r="T57" s="2">
        <f>NH57/'Drive Train'!$F$35</f>
        <v>0.71129032258064517</v>
      </c>
      <c r="U57" s="2">
        <f>NI57/'Drive Train'!$F$35</f>
        <v>0.71129032258064517</v>
      </c>
      <c r="V57" s="2">
        <f>NJ57/'Drive Train'!$F$35</f>
        <v>0</v>
      </c>
      <c r="W57" s="2">
        <f>NK57/'Drive Train'!$F$35</f>
        <v>0</v>
      </c>
      <c r="X57" s="2">
        <f>NL57/'Drive Train'!$F$35</f>
        <v>0</v>
      </c>
      <c r="Y57" s="2">
        <f>NM57/'Drive Train'!$F$35</f>
        <v>0</v>
      </c>
      <c r="Z57" s="2">
        <f>NN57/'Drive Train'!$F$35</f>
        <v>0.96633391421318227</v>
      </c>
      <c r="AA57" s="2">
        <f>NO57/'Drive Train'!$F$35</f>
        <v>0.96639589969128514</v>
      </c>
      <c r="AB57" s="2">
        <f>NP57/'Drive Train'!$F$35</f>
        <v>0.9663995014864134</v>
      </c>
      <c r="AC57" s="2">
        <f>NQ57/'Drive Train'!$F$35</f>
        <v>0.96639963139402563</v>
      </c>
      <c r="AD57" s="2">
        <f>NR57/'Drive Train'!$F$35</f>
        <v>0.92962702161066457</v>
      </c>
      <c r="AE57" s="2">
        <f>NS57/'Drive Train'!$F$35</f>
        <v>0.94253106360637384</v>
      </c>
      <c r="AF57" s="2">
        <f>NT57/'Drive Train'!$F$35</f>
        <v>0.96262175304791275</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14"/>
        <v>1.9600000000000011</v>
      </c>
      <c r="AO57" s="46">
        <f>LO57*12*60/(PI() * 'Drive Train'!$F$15)/S$6*ABS(S57)</f>
        <v>0</v>
      </c>
      <c r="AP57" s="46">
        <f>LP57*12*60/(PI() * 'Drive Train'!$F$15)/T$6*ABS(T57)</f>
        <v>832.19048239730603</v>
      </c>
      <c r="AQ57" s="46">
        <f>LQ57*12*60/(PI() * 'Drive Train'!$F$15)/U$6*ABS(U57)</f>
        <v>1769.1459957560594</v>
      </c>
      <c r="AR57" s="46">
        <f>LR57*12*60/(PI() * 'Drive Train'!$F$15)/V$6*ABS(V57)</f>
        <v>0</v>
      </c>
      <c r="AS57" s="46">
        <f>LS57*12*60/(PI() * 'Drive Train'!$F$15)/W$6*ABS(W57)</f>
        <v>0</v>
      </c>
      <c r="AT57" s="46">
        <f>LT57*12*60/(PI() * 'Drive Train'!$F$15)/X$6*ABS(X57)</f>
        <v>0</v>
      </c>
      <c r="AU57" s="46">
        <f>LU57*12*60/(PI() * 'Drive Train'!$F$15)/Y$6*ABS(Y57)</f>
        <v>0</v>
      </c>
      <c r="AV57" s="46">
        <f>LV57*12*60/(PI() * 'Drive Train'!$F$15)/Z$6*ABS(Z57)</f>
        <v>4372.1724182861317</v>
      </c>
      <c r="AW57" s="46">
        <f>LW57*12*60/(PI() * 'Drive Train'!$F$15)/AA$6*ABS(AA57)</f>
        <v>4372.6976904733237</v>
      </c>
      <c r="AX57" s="46">
        <f>LX57*12*60/(PI() * 'Drive Train'!$F$15)/AB$6*ABS(AB57)</f>
        <v>4372.7274646424539</v>
      </c>
      <c r="AY57" s="46">
        <f>LY57*12*60/(PI() * 'Drive Train'!$F$15)/AC$6*ABS(AC57)</f>
        <v>4372.7285097022122</v>
      </c>
      <c r="AZ57" s="46">
        <f>LZ57*12*60/(PI() * 'Drive Train'!$F$15)/AD$6*ABS(AD57)</f>
        <v>3399.5411711969264</v>
      </c>
      <c r="BA57" s="46">
        <f>MA57*12*60/(PI() * 'Drive Train'!$F$15)/AE$6*ABS(AE57)</f>
        <v>4166.0132997527344</v>
      </c>
      <c r="BB57" s="46">
        <f>MB57*12*60/(PI() * 'Drive Train'!$F$15)/AF$6*ABS(AF57)</f>
        <v>4340.0312886671991</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280"/>
        <v>1.9600000000000011</v>
      </c>
      <c r="BK57" s="2">
        <f>IF(OR(KS56=1,AND($C$39=Motors!$C$31,OY56=1)),0,IF(NG57=0,-(CG56+$C$15)/($C$14-$C$15)*$C$12,($C$11*S57-AO57)/($C$11*S57)*$C$12*S57))</f>
        <v>0</v>
      </c>
      <c r="BL57" s="2">
        <f>IF(OR(KT56=1,AND($C$39=Motors!$C$31,OZ56=1)),0,IF(NH57=0,-(CH56+$C$15)/($C$14-$C$15)*$C$12,($C$11*T57-AP57)/($C$11*T57)*$C$12*T57))</f>
        <v>1.350066532243992</v>
      </c>
      <c r="BM57" s="2">
        <f>IF(OR(KU56=1,AND($C$39=Motors!$C$31,PA56=1)),0,IF(NI57=0,-(CI56+$C$15)/($C$14-$C$15)*$C$12,($C$11*U57-AQ57)/($C$11*U57)*$C$12*U57))</f>
        <v>0.94008115661100844</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0.41572507434142086</v>
      </c>
      <c r="BS57" s="2">
        <f>IF(OR(LA56=1,AND($C$39=Motors!$C$31,PG56=1)),0,IF(NO57=0,-(CO56+$C$15)/($C$14-$C$15)*$C$12,($C$11*AA57-AW57)/($C$11*AA57)*$C$12*AA57))</f>
        <v>0.41564461501069494</v>
      </c>
      <c r="BT57" s="2">
        <f>IF(OR(LB56=1,AND($C$39=Motors!$C$31,PH56=1)),0,IF(NP57=0,-(CP56+$C$15)/($C$14-$C$15)*$C$12,($C$11*AB57-AX57)/($C$11*AB57)*$C$12*AB57))</f>
        <v>0.41564026699810475</v>
      </c>
      <c r="BU57" s="2">
        <f>IF(OR(LC56=1,AND($C$39=Motors!$C$31,PI56=1)),0,IF(NQ57=0,-(CQ56+$C$15)/($C$14-$C$15)*$C$12,($C$11*AC57-AY57)/($C$11*AC57)*$C$12*AC57))</f>
        <v>0.41564012278669771</v>
      </c>
      <c r="BV57" s="2">
        <f>IF(OR(LD56=1,AND($C$39=Motors!$C$31,PJ56=1)),0,IF(NR57=0,-(CR56+$C$15)/($C$14-$C$15)*$C$12,($C$11*AD57-AZ57)/($C$11*AD57)*$C$12*AD57))</f>
        <v>0.75285753630709817</v>
      </c>
      <c r="BW57" s="2">
        <f>IF(OR(LE56=1,AND($C$39=Motors!$C$31,PK56=1)),0,IF(NS57=0,-(CS56+$C$15)/($C$14-$C$15)*$C$12,($C$11*AE57-BA57)/($C$11*AE57)*$C$12*AE57))</f>
        <v>0.44856963529328159</v>
      </c>
      <c r="BX57" s="2">
        <f>IF(OR(LF56=1,AND($C$39=Motors!$C$31,PL56=1)),0,IF(NT57=0,-(CT56+$C$15)/($C$14-$C$15)*$C$12,($C$11*AF57-BB57)/($C$11*AF57)*$C$12*AF57))</f>
        <v>0.42084282010880875</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281"/>
        <v>1.9600000000000011</v>
      </c>
      <c r="CG57" s="57">
        <f>IF(AND(KS56=1,OY56=1),0,ABS(BK57/$C$12*($C$14-$C$15)+$C$15) *'Drive Train'!$AA$48 + CG56*(1-'Drive Train'!$AA$48))</f>
        <v>2.7495000000000003</v>
      </c>
      <c r="CH57" s="57">
        <f>IF(AND(KT56=1,OZ56=1),0,ABS(BL57/$C$12*($C$14-$C$15)+$C$15) *'Drive Train'!$AA$48 + CH56*(1-'Drive Train'!$AA$48))</f>
        <v>75.940005220676653</v>
      </c>
      <c r="CI57" s="57">
        <f>IF(AND(KU56=1,PA56=1),0,ABS(BM57/$C$12*($C$14-$C$15)+$C$15) *'Drive Train'!$AA$48 + CI56*(1-'Drive Train'!$AA$48))</f>
        <v>53.713665955906322</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25.287002780235561</v>
      </c>
      <c r="CO57" s="57">
        <f>IF(AND(LA56=1,PG56=1),0,ABS(BS57/$C$12*($C$14-$C$15)+$C$15) *'Drive Train'!$AA$48 + CO56*(1-'Drive Train'!$AA$48))</f>
        <v>25.282640877377514</v>
      </c>
      <c r="CP57" s="57">
        <f>IF(AND(LB56=1,PH56=1),0,ABS(BT57/$C$12*($C$14-$C$15)+$C$15) *'Drive Train'!$AA$48 + CP56*(1-'Drive Train'!$AA$48))</f>
        <v>25.282405160669796</v>
      </c>
      <c r="CQ57" s="57">
        <f>IF(AND(LC56=1,PI56=1),0,ABS(BU57/$C$12*($C$14-$C$15)+$C$15) *'Drive Train'!$AA$48 + CQ56*(1-'Drive Train'!$AA$48))</f>
        <v>25.282397342606401</v>
      </c>
      <c r="CR57" s="57">
        <f>IF(AND(LD56=1,PJ56=1),0,ABS(BV57/$C$12*($C$14-$C$15)+$C$15) *'Drive Train'!$AA$48 + CR56*(1-'Drive Train'!$AA$48))</f>
        <v>43.563802203257687</v>
      </c>
      <c r="CS57" s="57">
        <f>IF(AND(LE56=1,PK56=1),0,ABS(BW57/$C$12*($C$14-$C$15)+$C$15) *'Drive Train'!$AA$48 + CS56*(1-'Drive Train'!$AA$48))</f>
        <v>27.067589108690331</v>
      </c>
      <c r="CT57" s="57">
        <f>IF(AND(LF56=1,PL56=1),0,ABS(BX57/$C$12*($C$14-$C$15)+$C$15) *'Drive Train'!$AA$48 + CT56*(1-'Drive Train'!$AA$48))</f>
        <v>25.564448661131159</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15"/>
        <v>1.9600000000000011</v>
      </c>
      <c r="DC57" s="57">
        <f t="shared" si="282"/>
        <v>2.7495000000000003</v>
      </c>
      <c r="DD57" s="57">
        <f t="shared" si="283"/>
        <v>50</v>
      </c>
      <c r="DE57" s="57">
        <f t="shared" si="284"/>
        <v>50</v>
      </c>
      <c r="DF57" s="57">
        <f t="shared" si="285"/>
        <v>2.7495000000000003</v>
      </c>
      <c r="DG57" s="57">
        <f t="shared" si="286"/>
        <v>2.7495000000000003</v>
      </c>
      <c r="DH57" s="57">
        <f t="shared" si="287"/>
        <v>2.7495000000000003</v>
      </c>
      <c r="DI57" s="57">
        <f t="shared" si="288"/>
        <v>2.7495000000000003</v>
      </c>
      <c r="DJ57" s="57">
        <f t="shared" si="289"/>
        <v>25.287002780235561</v>
      </c>
      <c r="DK57" s="57">
        <f t="shared" si="290"/>
        <v>25.282640877377514</v>
      </c>
      <c r="DL57" s="57">
        <f t="shared" si="291"/>
        <v>25.282405160669796</v>
      </c>
      <c r="DM57" s="57">
        <f t="shared" si="292"/>
        <v>25.282397342606401</v>
      </c>
      <c r="DN57" s="57">
        <f t="shared" si="293"/>
        <v>25</v>
      </c>
      <c r="DO57" s="57">
        <f t="shared" si="294"/>
        <v>27.067589108690331</v>
      </c>
      <c r="DP57" s="57">
        <f t="shared" si="295"/>
        <v>25.564448661131159</v>
      </c>
      <c r="DQ57" s="57">
        <f t="shared" si="296"/>
        <v>2.7495000000000003</v>
      </c>
      <c r="DR57" s="57">
        <f t="shared" si="297"/>
        <v>2.7495000000000003</v>
      </c>
      <c r="DS57" s="57">
        <f t="shared" si="298"/>
        <v>2.7495000000000003</v>
      </c>
      <c r="DT57" s="57">
        <f t="shared" si="299"/>
        <v>2.7495000000000003</v>
      </c>
      <c r="DU57" s="57">
        <f t="shared" si="300"/>
        <v>2.7495000000000003</v>
      </c>
      <c r="DV57" s="57">
        <f t="shared" si="301"/>
        <v>2.7495000000000003</v>
      </c>
      <c r="DW57" s="57">
        <f t="shared" si="302"/>
        <v>2.7495000000000003</v>
      </c>
      <c r="DX57" s="61">
        <f t="shared" si="116"/>
        <v>1.9600000000000011</v>
      </c>
      <c r="DY57" s="2">
        <f>IF(OY57=0,($C$23/0.4536*IF(ISNA(MK56),'Drive Train'!$F$16,'Drive Train'!$F$17)*4.448*$C$24/$C$26*$C$25*S$6)*SIGN(BK57),BK57)</f>
        <v>0</v>
      </c>
      <c r="DZ57" s="2">
        <f>IF(OZ57=0,($C$23/0.4536*IF(ISNA(ML56),'Drive Train'!$F$16,'Drive Train'!$F$17)*4.448*$C$24/$C$26*$C$25*T$6)*SIGN(BL57),BL57)</f>
        <v>3.1911020778922987</v>
      </c>
      <c r="EA57" s="2">
        <f>IF(PA57=0,($C$23/0.4536*IF(ISNA(MM56),'Drive Train'!$F$16,'Drive Train'!$F$17)*4.448*$C$24/$C$26*$C$25*U$6)*SIGN(BM57),BM57)</f>
        <v>2.1014574659290748</v>
      </c>
      <c r="EB57" s="2">
        <f>IF(PB57=0,($C$23/0.4536*IF(ISNA(MN56),'Drive Train'!$F$16,'Drive Train'!$F$17)*4.448*$C$24/$C$26*$C$25*V$6)*SIGN(BN57),BN57)</f>
        <v>0</v>
      </c>
      <c r="EC57" s="2">
        <f>IF(PC57=0,($C$23/0.4536*IF(ISNA(MO56),'Drive Train'!$F$16,'Drive Train'!$F$17)*4.448*$C$24/$C$26*$C$25*W$6)*SIGN(BO57),BO57)</f>
        <v>0</v>
      </c>
      <c r="ED57" s="2">
        <f>IF(PD57=0,($C$23/0.4536*IF(ISNA(MP56),'Drive Train'!$F$16,'Drive Train'!$F$17)*4.448*$C$24/$C$26*$C$25*X$6)*SIGN(BP57),BP57)</f>
        <v>0</v>
      </c>
      <c r="EE57" s="2">
        <f>IF(PE57=0,($C$23/0.4536*IF(ISNA(MQ56),'Drive Train'!$F$16,'Drive Train'!$F$17)*4.448*$C$24/$C$26*$C$25*Y$6)*SIGN(BQ57),BQ57)</f>
        <v>0</v>
      </c>
      <c r="EF57" s="2">
        <f>IF(PF57=0,($C$23/0.4536*IF(ISNA(MR56),'Drive Train'!$F$16,'Drive Train'!$F$17)*4.448*$C$24/$C$26*$C$25*Z$6)*SIGN(BR57),BR57)</f>
        <v>0.77621401894677544</v>
      </c>
      <c r="EG57" s="2">
        <f>IF(PG57=0,($C$23/0.4536*IF(ISNA(MS56),'Drive Train'!$F$16,'Drive Train'!$F$17)*4.448*$C$24/$C$26*$C$25*AA$6)*SIGN(BS57),BS57)</f>
        <v>0.68927804882473664</v>
      </c>
      <c r="EH57" s="2">
        <f>IF(PH57=0,($C$23/0.4536*IF(ISNA(MT56),'Drive Train'!$F$16,'Drive Train'!$F$17)*4.448*$C$24/$C$26*$C$25*AB$6)*SIGN(BT57),BT57)</f>
        <v>0.61985436045389986</v>
      </c>
      <c r="EI57" s="2">
        <f>IF(PI57=0,($C$23/0.4536*IF(ISNA(MU56),'Drive Train'!$F$16,'Drive Train'!$F$17)*4.448*$C$24/$C$26*$C$25*AC$6)*SIGN(BU57),BU57)</f>
        <v>0.56313566080452337</v>
      </c>
      <c r="EJ57" s="2">
        <f>IF(PJ57=0,($C$23/0.4536*IF(ISNA(MV56),'Drive Train'!$F$16,'Drive Train'!$F$17)*4.448*$C$24/$C$26*$C$25*AD$6)*SIGN(BV57),BV57)</f>
        <v>0.89350858180984372</v>
      </c>
      <c r="EK57" s="2">
        <f>IF(PK57=0,($C$23/0.4536*IF(ISNA(MW56),'Drive Train'!$F$16,'Drive Train'!$F$17)*4.448*$C$24/$C$26*$C$25*AE$6)*SIGN(BW57),BW57)</f>
        <v>0.89350858180984372</v>
      </c>
      <c r="EL57" s="2">
        <f>IF(PL57=0,($C$23/0.4536*IF(ISNA(MX56),'Drive Train'!$F$16,'Drive Train'!$F$17)*4.448*$C$24/$C$26*$C$25*AF$6)*SIGN(BX57),BX57)</f>
        <v>0.89350858180984372</v>
      </c>
      <c r="EM57" s="2">
        <f>IF(PM57=0,($C$23/0.4536*IF(ISNA(MY56),'Drive Train'!$F$16,'Drive Train'!$F$17)*4.448*$C$24/$C$26*$C$25*AG$6)*SIGN(BY57),BY57)</f>
        <v>0</v>
      </c>
      <c r="EN57" s="2">
        <f>IF(PN57=0,($C$23/0.4536*IF(ISNA(MZ56),'Drive Train'!$F$16,'Drive Train'!$F$17)*4.448*$C$24/$C$26*$C$25*AH$6)*SIGN(BZ57),BZ57)</f>
        <v>0</v>
      </c>
      <c r="EO57" s="2">
        <f>IF(PO57=0,($C$23/0.4536*IF(ISNA(NA56),'Drive Train'!$F$16,'Drive Train'!$F$17)*4.448*$C$24/$C$26*$C$25*AI$6)*SIGN(CA57),CA57)</f>
        <v>0</v>
      </c>
      <c r="EP57" s="2">
        <f>IF(PP57=0,($C$23/0.4536*IF(ISNA(NB56),'Drive Train'!$F$16,'Drive Train'!$F$17)*4.448*$C$24/$C$26*$C$25*AJ$6)*SIGN(CB57),CB57)</f>
        <v>0</v>
      </c>
      <c r="EQ57" s="2">
        <f>IF(PQ57=0,($C$23/0.4536*IF(ISNA(NC56),'Drive Train'!$F$16,'Drive Train'!$F$17)*4.448*$C$24/$C$26*$C$25*AK$6)*SIGN(CC57),CC57)</f>
        <v>0</v>
      </c>
      <c r="ER57" s="2">
        <f>IF(PR57=0,($C$23/0.4536*IF(ISNA(ND56),'Drive Train'!$F$16,'Drive Train'!$F$17)*4.448*$C$24/$C$26*$C$25*AL$6)*SIGN(CD57),CD57)</f>
        <v>0</v>
      </c>
      <c r="ES57" s="2">
        <f>IF(PS57=0,($C$23/0.4536*IF(ISNA(NE56),'Drive Train'!$F$16,'Drive Train'!$F$17)*4.448*$C$24/$C$26*$C$25*AM$6)*SIGN(CE57),CE57)</f>
        <v>0</v>
      </c>
      <c r="ET57" s="61">
        <f t="shared" si="303"/>
        <v>1.9600000000000011</v>
      </c>
      <c r="EU57" s="260">
        <f>MAX(MIN(IF(AND(OY56=1,NG57&lt;0),-1,1)*(DC57-$C$15)/($C$14-$C$15)*$C$12-$C$33*LO57/AO$6 -  OY56*$C$33,DY56),MAX(EU$8:EU56)*-1)</f>
        <v>-0.86023831817015062</v>
      </c>
      <c r="EV57" s="260">
        <f>MAX(MIN(IF(AND(OZ56=1,NH57&lt;0),-1,1)*(DD57-$C$15)/($C$14-$C$15)*$C$12-$C$33*LP57/AP$6 -  OZ56*$C$33,DZ56),MAX(EV$8:EV56)*-1)</f>
        <v>0.7641066065076072</v>
      </c>
      <c r="EW57" s="260">
        <f>MAX(MIN(IF(AND(PA56=1,NI57&lt;0),-1,1)*(DE57-$C$15)/($C$14-$C$15)*$C$12-$C$33*LQ57/AQ$6 -  PA56*$C$33,EA56),MAX(EW$8:EW56)*-1)</f>
        <v>0.64310426531884102</v>
      </c>
      <c r="EX57" s="260">
        <f>MAX(MIN(IF(AND(PB56=1,NJ57&lt;0),-1,1)*(DF57-$C$15)/($C$14-$C$15)*$C$12-$C$33*LR57/AR$6 -  PB56*$C$33,EB56),MAX(EX$8:EX56)*-1)</f>
        <v>-0.82234196844634611</v>
      </c>
      <c r="EY57" s="260">
        <f>MAX(MIN(IF(AND(PC56=1,NK57&lt;0),-1,1)*(DG57-$C$15)/($C$14-$C$15)*$C$12-$C$33*LS57/AS$6 -  PC56*$C$33,EC56),MAX(EY$8:EY56)*-1)</f>
        <v>-0.83453515927088229</v>
      </c>
      <c r="EZ57" s="260">
        <f>MAX(MIN(IF(AND(PD56=1,NL57&lt;0),-1,1)*(DH57-$C$15)/($C$14-$C$15)*$C$12-$C$33*LT57/AT$6 -  PD56*$C$33,ED56),MAX(EZ$8:EZ56)*-1)</f>
        <v>-0.82724830161927754</v>
      </c>
      <c r="FA57" s="260">
        <f>MAX(MIN(IF(AND(PE56=1,NM57&lt;0),-1,1)*(DI57-$C$15)/($C$14-$C$15)*$C$12-$C$33*LU57/AU$6 -  PE56*$C$33,EE56),MAX(FA$8:FA56)*-1)</f>
        <v>-0.85955699912107653</v>
      </c>
      <c r="FB57" s="260">
        <f>MAX(MIN(IF(AND(PF56=1,NN57&lt;0),-1,1)*(DJ57-$C$15)/($C$14-$C$15)*$C$12-$C$33*LV57/AV$6 -  PF56*$C$33,EF56),MAX(FB$8:FB56)*-1)</f>
        <v>1.0955057953832004E-4</v>
      </c>
      <c r="FC57" s="260">
        <f>MAX(MIN(IF(AND(PG56=1,NO57&lt;0),-1,1)*(DK57-$C$15)/($C$14-$C$15)*$C$12-$C$33*LW57/AW$6 -  PG56*$C$33,EG56),MAX(FC$8:FC56)*-1)</f>
        <v>5.8204033262510002E-6</v>
      </c>
      <c r="FD57" s="260">
        <f>MAX(MIN(IF(AND(PH56=1,NP57&lt;0),-1,1)*(DL57-$C$15)/($C$14-$C$15)*$C$12-$C$33*LX57/AX$6 -  PH56*$C$33,EH56),MAX(FD$8:FD56)*-1)</f>
        <v>1.9136819329190757E-7</v>
      </c>
      <c r="FE57" s="260">
        <f>MAX(MIN(IF(AND(PI56=1,NQ57&lt;0),-1,1)*(DM57-$C$15)/($C$14-$C$15)*$C$12-$C$33*LY57/AY$6 -  PI56*$C$33,EI56),MAX(FE$8:FE56)*-1)</f>
        <v>3.6930569158322157E-9</v>
      </c>
      <c r="FF57" s="260">
        <f>MAX(MIN(IF(AND(PJ56=1,NR57&lt;0),-1,1)*(DN57-$C$15)/($C$14-$C$15)*$C$12-$C$33*LZ57/AZ$6 -  PJ56*$C$33,EJ56),MAX(FF$8:FF56)*-1)</f>
        <v>7.4513048538006388E-2</v>
      </c>
      <c r="FG57" s="260">
        <f>MAX(MIN(IF(AND(PK56=1,NS57&lt;0),-1,1)*(DO57-$C$15)/($C$14-$C$15)*$C$12-$C$33*MA57/BA$6 -  PK56*$C$33,EK56),MAX(FG$8:FG56)*-1)</f>
        <v>4.2550331869994462E-2</v>
      </c>
      <c r="FH57" s="260">
        <f>MAX(MIN(IF(AND(PL56=1,NT57&lt;0),-1,1)*(DP57-$C$15)/($C$14-$C$15)*$C$12-$C$33*MB57/BB$6 -  PL56*$C$33,EL56),MAX(FH$8:FH56)*-1)</f>
        <v>6.6916515192346759E-3</v>
      </c>
      <c r="FI57" s="260">
        <f>MAX(MIN(IF(AND(PM56=1,NU57&lt;0),-1,1)*(DQ57-$C$15)/($C$14-$C$15)*$C$12-$C$33*MC57/BC$6 -  PM56*$C$33,EM56),MAX(FI$8:FI56)*-1)</f>
        <v>-0.68711990999001171</v>
      </c>
      <c r="FJ57" s="260">
        <f>MAX(MIN(IF(AND(PN56=1,NV57&lt;0),-1,1)*(DR57-$C$15)/($C$14-$C$15)*$C$12-$C$33*MD57/BD$6 -  PN56*$C$33,EN56),MAX(FJ$8:FJ56)*-1)</f>
        <v>-0.77934953240984672</v>
      </c>
      <c r="FK57" s="260">
        <f>MAX(MIN(IF(AND(PO56=1,NW57&lt;0),-1,1)*(DS57-$C$15)/($C$14-$C$15)*$C$12-$C$33*ME57/BE$6 -  PO56*$C$33,EO56),MAX(FK$8:FK56)*-1)</f>
        <v>-0.86023831817015062</v>
      </c>
      <c r="FL57" s="260">
        <f>MAX(MIN(IF(AND(PP56=1,NX57&lt;0),-1,1)*(DT57-$C$15)/($C$14-$C$15)*$C$12-$C$33*MF57/BF$6 -  PP56*$C$33,EP56),MAX(FL$8:FL56)*-1)</f>
        <v>-0.85882791447400963</v>
      </c>
      <c r="FM57" s="260">
        <f>MAX(MIN(IF(AND(PQ56=1,NY57&lt;0),-1,1)*(DU57-$C$15)/($C$14-$C$15)*$C$12-$C$33*MG57/BG$6 -  PQ56*$C$33,EQ56),MAX(FM$8:FM56)*-1)</f>
        <v>-0.85882837012994062</v>
      </c>
      <c r="FN57" s="260">
        <f>MAX(MIN(IF(AND(PR56=1,NZ57&lt;0),-1,1)*(DV57-$C$15)/($C$14-$C$15)*$C$12-$C$33*MH57/BH$6 -  PR56*$C$33,ER56),MAX(FN$8:FN56)*-1)</f>
        <v>-0.85882840144737771</v>
      </c>
      <c r="FO57" s="260">
        <f>MAX(MIN(IF(AND(PS56=1,OA57&lt;0),-1,1)*(DW57-$C$15)/($C$14-$C$15)*$C$12-$C$33*MI57/BI$6 -  PS56*$C$33,ES56),MAX(FO$8:FO56)*-1)</f>
        <v>-0.85882838497095149</v>
      </c>
      <c r="FP57" s="61">
        <f t="shared" si="117"/>
        <v>1.9600000000000011</v>
      </c>
      <c r="FQ57" s="261">
        <f>IF(AND(KS57=1,OY57=1),0,MIN((ABS(($C$14-$C$15)*EU57/$C$12/$C$25)+$C$15)/$C$25,DC57))</f>
        <v>2.7495000000000003</v>
      </c>
      <c r="FR57" s="261">
        <f>IF(AND(KT57=1,OZ57=1),0,MIN((ABS(($C$14-$C$15)*EV57/$C$12/$C$25)+$C$15)/$C$25,DD57))</f>
        <v>50</v>
      </c>
      <c r="FS57" s="261">
        <f>IF(AND(KU57=1,PA57=1),0,MIN((ABS(($C$14-$C$15)*EW57/$C$12/$C$25)+$C$15)/$C$25,DE57))</f>
        <v>50</v>
      </c>
      <c r="FT57" s="261">
        <f>IF(AND(KV57=1,PB57=1),0,MIN((ABS(($C$14-$C$15)*EX57/$C$12/$C$25)+$C$15)/$C$25,DF57))</f>
        <v>2.7495000000000003</v>
      </c>
      <c r="FU57" s="261">
        <f>IF(AND(KW57=1,PC57=1),0,MIN((ABS(($C$14-$C$15)*EY57/$C$12/$C$25)+$C$15)/$C$25,DG57))</f>
        <v>2.7495000000000003</v>
      </c>
      <c r="FV57" s="261">
        <f>IF(AND(KX57=1,PD57=1),0,MIN((ABS(($C$14-$C$15)*EZ57/$C$12/$C$25)+$C$15)/$C$25,DH57))</f>
        <v>2.7495000000000003</v>
      </c>
      <c r="FW57" s="261">
        <f>IF(AND(KY57=1,PE57=1),0,MIN((ABS(($C$14-$C$15)*FA57/$C$12/$C$25)+$C$15)/$C$25,DI57))</f>
        <v>2.7495000000000003</v>
      </c>
      <c r="FX57" s="261">
        <f>IF(AND(KZ57=1,PF57=1),0,MIN((ABS(($C$14-$C$15)*FB57/$C$12/$C$25)+$C$15)/$C$25,DJ57))</f>
        <v>3.4895811177745721</v>
      </c>
      <c r="FY57" s="261">
        <f>IF(AND(LA57=1,PG57=1),0,MIN((ABS(($C$14-$C$15)*FC57/$C$12/$C$25)+$C$15)/$C$25,DK57))</f>
        <v>3.4805722050741323</v>
      </c>
      <c r="FZ57" s="261">
        <f>IF(AND(LB57=1,PH57=1),0,MIN((ABS(($C$14-$C$15)*FD57/$C$12/$C$25)+$C$15)/$C$25,DL57))</f>
        <v>3.4800833262545603</v>
      </c>
      <c r="GA57" s="261">
        <f>IF(AND(LC57=1,PI57=1),0,MIN((ABS(($C$14-$C$15)*FE57/$C$12/$C$25)+$C$15)/$C$25,DM57))</f>
        <v>3.4800670267650444</v>
      </c>
      <c r="GB57" s="261">
        <f>IF(AND(LD57=1,PJ57=1),0,MIN((ABS(($C$14-$C$15)*FF57/$C$12/$C$25)+$C$15)/$C$25,DN57))</f>
        <v>9.9514868253753956</v>
      </c>
      <c r="GC57" s="261">
        <f>IF(AND(LE57=1,PK57=1),0,MIN((ABS(($C$14-$C$15)*FG57/$C$12/$C$25)+$C$15)/$C$25,DO57))</f>
        <v>7.1755412457368593</v>
      </c>
      <c r="GD57" s="261">
        <f>IF(AND(LF57=1,PL57=1),0,MIN((ABS(($C$14-$C$15)*FH57/$C$12/$C$25)+$C$15)/$C$25,DP57))</f>
        <v>4.0612332147495085</v>
      </c>
      <c r="GE57" s="261">
        <f>IF(AND(LG57=1,PM57=1),0,MIN((ABS(($C$14-$C$15)*FI57/$C$12/$C$25)+$C$15)/$C$25,DQ57))</f>
        <v>2.7495000000000003</v>
      </c>
      <c r="GF57" s="261">
        <f>IF(AND(LH57=1,PN57=1),0,MIN((ABS(($C$14-$C$15)*FJ57/$C$12/$C$25)+$C$15)/$C$25,DR57))</f>
        <v>2.7495000000000003</v>
      </c>
      <c r="GG57" s="261">
        <f>IF(AND(LI57=1,PO57=1),0,MIN((ABS(($C$14-$C$15)*FK57/$C$12/$C$25)+$C$15)/$C$25,DS57))</f>
        <v>2.7495000000000003</v>
      </c>
      <c r="GH57" s="261">
        <f>IF(AND(LJ57=1,PP57=1),0,MIN((ABS(($C$14-$C$15)*FL57/$C$12/$C$25)+$C$15)/$C$25,DT57))</f>
        <v>2.7495000000000003</v>
      </c>
      <c r="GI57" s="261">
        <f>IF(AND(LK57=1,PQ57=1),0,MIN((ABS(($C$14-$C$15)*FM57/$C$12/$C$25)+$C$15)/$C$25,DU57))</f>
        <v>2.7495000000000003</v>
      </c>
      <c r="GJ57" s="261">
        <f>IF(AND(LL57=1,PR57=1),0,MIN((ABS(($C$14-$C$15)*FN57/$C$12/$C$25)+$C$15)/$C$25,DV57))</f>
        <v>2.7495000000000003</v>
      </c>
      <c r="GK57" s="261">
        <f>IF(AND(LM57=1,PS57=1),0,MIN((ABS(($C$14-$C$15)*FO57/$C$12/$C$25)+$C$15)/$C$25,DW57))</f>
        <v>2.7495000000000003</v>
      </c>
      <c r="GL57" s="61">
        <f t="shared" si="118"/>
        <v>1.9600000000000011</v>
      </c>
      <c r="GM57" s="57">
        <f>IF(AND(KS56=1,OY56=1),0,EU57*$C$26/S$6/$C$24/$C$23*3.39*$C$25)</f>
        <v>-19.977622269022987</v>
      </c>
      <c r="GN57" s="57">
        <f>IF(AND(KT56=1,OZ56=1),0,EV57*$C$26/T$6/$C$24/$C$23*3.39*$C$25)</f>
        <v>4.9686339168808011</v>
      </c>
      <c r="GO57" s="57">
        <f>IF(AND(KU56=1,PA56=1),0,EW57*$C$26/U$6/$C$24/$C$23*3.39*$C$25)</f>
        <v>6.3501579462164157</v>
      </c>
      <c r="GP57" s="57">
        <f>IF(AND(KV56=1,PB56=1),0,EX57*$C$26/V$6/$C$24/$C$23*3.39*$C$25)</f>
        <v>-10.892671977940125</v>
      </c>
      <c r="GQ57" s="57">
        <f>IF(AND(KW56=1,PC56=1),0,EY57*$C$26/W$6/$C$24/$C$23*3.39*$C$25)</f>
        <v>-13.867973718585443</v>
      </c>
      <c r="GR57" s="57">
        <f>IF(AND(KX56=1,PD56=1),0,EZ57*$C$26/X$6/$C$24/$C$23*3.39*$C$25)</f>
        <v>-16.536106375270354</v>
      </c>
      <c r="GS57" s="57">
        <f>IF(AND(KY56=1,PE56=1),0,FA57*$C$26/Y$6/$C$24/$C$23*3.39*$C$25)</f>
        <v>-20.080091899644383</v>
      </c>
      <c r="GT57" s="57">
        <f>IF(AND(KZ56=1,PF56=1),0,FB57*$C$26/Z$6/$C$24/$C$23*3.39*$C$25)</f>
        <v>2.928578967250451E-3</v>
      </c>
      <c r="GU57" s="57">
        <f>IF(AND(LA56=1,PG56=1),0,FC57*$C$26/AA$6/$C$24/$C$23*3.39*$C$25)</f>
        <v>1.7521947472430241E-4</v>
      </c>
      <c r="GV57" s="57">
        <f>IF(AND(LB56=1,PH56=1),0,FD57*$C$26/AB$6/$C$24/$C$23*3.39*$C$25)</f>
        <v>6.406249337021304E-6</v>
      </c>
      <c r="GW57" s="57">
        <f>IF(AND(LC56=1,PI56=1),0,FE57*$C$26/AC$6/$C$24/$C$23*3.39*$C$25)</f>
        <v>1.3608075573743998E-7</v>
      </c>
      <c r="GX57" s="57">
        <f>IF(AND(LD56=1,PJ56=1),0,FF57*$C$26/AD$6/$C$24/$C$23*3.39*$C$25)</f>
        <v>1.7304431880831783</v>
      </c>
      <c r="GY57" s="57">
        <f>IF(AND(LE56=1,PK56=1),0,FG57*$C$26/AE$6/$C$24/$C$23*3.39*$C$25)</f>
        <v>0.98816158216307626</v>
      </c>
      <c r="GZ57" s="57">
        <f>IF(AND(LF56=1,PL56=1),0,FH57*$C$26/AF$6/$C$24/$C$23*3.39*$C$25)</f>
        <v>0.15540261760434892</v>
      </c>
      <c r="HA57" s="57">
        <f>IF(AND(LG56=1,PM56=1),0,FI57*$C$26/AG$6/$C$24/$C$23*3.39*$C$25)</f>
        <v>-15.957231531495665</v>
      </c>
      <c r="HB57" s="57">
        <f>IF(AND(LH56=1,PN56=1),0,FJ57*$C$26/AH$6/$C$24/$C$23*3.39*$C$25)</f>
        <v>-18.099113054092101</v>
      </c>
      <c r="HC57" s="57">
        <f>IF(AND(LI56=1,PO56=1),0,FK57*$C$26/AI$6/$C$24/$C$23*3.39*$C$25)</f>
        <v>-19.977622269022987</v>
      </c>
      <c r="HD57" s="57">
        <f>IF(AND(LJ56=1,PP56=1),0,FL57*$C$26/AJ$6/$C$24/$C$23*3.39*$C$25)</f>
        <v>-19.944867959323929</v>
      </c>
      <c r="HE57" s="57">
        <f>IF(AND(LK56=1,PQ56=1),0,FM57*$C$26/AK$6/$C$24/$C$23*3.39*$C$25)</f>
        <v>-19.944878541184657</v>
      </c>
      <c r="HF57" s="57">
        <f>IF(AND(LL56=1,PR56=1),0,FN57*$C$26/AL$6/$C$24/$C$23*3.39*$C$25)</f>
        <v>-19.944879268480705</v>
      </c>
      <c r="HG57" s="57">
        <f>IF(AND(LM56=1,PS56=1),0,FO57*$C$26/AM$6/$C$24/$C$23*3.39*$C$25)</f>
        <v>-19.944878885842765</v>
      </c>
      <c r="HH57" s="61">
        <f t="shared" si="119"/>
        <v>1.9600000000000011</v>
      </c>
      <c r="HI57" s="57">
        <f t="shared" si="120"/>
        <v>19.977622269022987</v>
      </c>
      <c r="HJ57" s="57">
        <f t="shared" si="121"/>
        <v>4.9686339168808011</v>
      </c>
      <c r="HK57" s="57">
        <f t="shared" si="122"/>
        <v>6.3501579462164157</v>
      </c>
      <c r="HL57" s="57">
        <f t="shared" si="123"/>
        <v>10.892671977940125</v>
      </c>
      <c r="HM57" s="57">
        <f t="shared" si="124"/>
        <v>13.867973718585443</v>
      </c>
      <c r="HN57" s="57">
        <f t="shared" si="125"/>
        <v>16.536106375270354</v>
      </c>
      <c r="HO57" s="57">
        <f t="shared" si="126"/>
        <v>20.080091899644383</v>
      </c>
      <c r="HP57" s="57">
        <f t="shared" si="127"/>
        <v>2.928578967250451E-3</v>
      </c>
      <c r="HQ57" s="57">
        <f t="shared" si="128"/>
        <v>1.7521947472430241E-4</v>
      </c>
      <c r="HR57" s="57">
        <f t="shared" si="129"/>
        <v>6.406249337021304E-6</v>
      </c>
      <c r="HS57" s="57">
        <f t="shared" si="130"/>
        <v>1.3608075573743998E-7</v>
      </c>
      <c r="HT57" s="57">
        <f t="shared" si="131"/>
        <v>1.7304431880831783</v>
      </c>
      <c r="HU57" s="57">
        <f t="shared" si="132"/>
        <v>0.98816158216307626</v>
      </c>
      <c r="HV57" s="57">
        <f t="shared" si="133"/>
        <v>0.15540261760434892</v>
      </c>
      <c r="HW57" s="57">
        <f t="shared" si="134"/>
        <v>15.957231531495665</v>
      </c>
      <c r="HX57" s="57">
        <f t="shared" si="135"/>
        <v>18.099113054092101</v>
      </c>
      <c r="HY57" s="57">
        <f t="shared" si="136"/>
        <v>19.977622269022987</v>
      </c>
      <c r="HZ57" s="57">
        <f t="shared" si="137"/>
        <v>19.944867959323929</v>
      </c>
      <c r="IA57" s="57">
        <f t="shared" si="138"/>
        <v>19.944878541184657</v>
      </c>
      <c r="IB57" s="57">
        <f t="shared" si="139"/>
        <v>19.944879268480705</v>
      </c>
      <c r="IC57" s="57">
        <f t="shared" si="140"/>
        <v>19.944878885842765</v>
      </c>
      <c r="ID57" s="61">
        <f t="shared" si="141"/>
        <v>1.9600000000000011</v>
      </c>
      <c r="IE57" s="57">
        <f t="shared" si="142"/>
        <v>0</v>
      </c>
      <c r="IF57" s="57">
        <f t="shared" si="143"/>
        <v>8.82</v>
      </c>
      <c r="IG57" s="57">
        <f t="shared" si="144"/>
        <v>8.82</v>
      </c>
      <c r="IH57" s="57">
        <f t="shared" si="145"/>
        <v>0</v>
      </c>
      <c r="II57" s="57">
        <f t="shared" si="146"/>
        <v>0</v>
      </c>
      <c r="IJ57" s="57">
        <f t="shared" si="147"/>
        <v>0</v>
      </c>
      <c r="IK57" s="57">
        <f t="shared" si="148"/>
        <v>0</v>
      </c>
      <c r="IL57" s="57">
        <f t="shared" si="149"/>
        <v>11.98254053624346</v>
      </c>
      <c r="IM57" s="57">
        <f t="shared" si="150"/>
        <v>11.983309156171936</v>
      </c>
      <c r="IN57" s="57">
        <f t="shared" si="151"/>
        <v>11.983353818431526</v>
      </c>
      <c r="IO57" s="57">
        <f t="shared" si="152"/>
        <v>11.983355429285918</v>
      </c>
      <c r="IP57" s="57">
        <f t="shared" si="153"/>
        <v>11.52737506797224</v>
      </c>
      <c r="IQ57" s="57">
        <f t="shared" si="154"/>
        <v>11.687385188719036</v>
      </c>
      <c r="IR57" s="57">
        <f t="shared" si="155"/>
        <v>11.936509737794118</v>
      </c>
      <c r="IS57" s="57">
        <f t="shared" si="156"/>
        <v>0</v>
      </c>
      <c r="IT57" s="57">
        <f t="shared" si="157"/>
        <v>0</v>
      </c>
      <c r="IU57" s="57">
        <f t="shared" si="158"/>
        <v>0</v>
      </c>
      <c r="IV57" s="57">
        <f t="shared" si="159"/>
        <v>0</v>
      </c>
      <c r="IW57" s="57">
        <f t="shared" si="160"/>
        <v>0</v>
      </c>
      <c r="IX57" s="57">
        <f t="shared" si="161"/>
        <v>0</v>
      </c>
      <c r="IY57" s="57">
        <f t="shared" si="162"/>
        <v>0</v>
      </c>
      <c r="IZ57" s="61">
        <f t="shared" si="163"/>
        <v>1.9600000000000011</v>
      </c>
      <c r="JA57" s="261" t="e">
        <f t="shared" si="238"/>
        <v>#N/A</v>
      </c>
      <c r="JB57" s="261">
        <f t="shared" si="239"/>
        <v>6</v>
      </c>
      <c r="JC57" s="261">
        <f t="shared" si="240"/>
        <v>6</v>
      </c>
      <c r="JD57" s="261" t="e">
        <f t="shared" si="241"/>
        <v>#N/A</v>
      </c>
      <c r="JE57" s="261" t="e">
        <f t="shared" si="242"/>
        <v>#N/A</v>
      </c>
      <c r="JF57" s="261" t="e">
        <f t="shared" si="243"/>
        <v>#N/A</v>
      </c>
      <c r="JG57" s="261" t="e">
        <f t="shared" si="244"/>
        <v>#N/A</v>
      </c>
      <c r="JH57" s="261" t="e">
        <f t="shared" si="245"/>
        <v>#N/A</v>
      </c>
      <c r="JI57" s="261" t="e">
        <f t="shared" si="246"/>
        <v>#N/A</v>
      </c>
      <c r="JJ57" s="261" t="e">
        <f t="shared" si="247"/>
        <v>#N/A</v>
      </c>
      <c r="JK57" s="261" t="e">
        <f t="shared" si="248"/>
        <v>#N/A</v>
      </c>
      <c r="JL57" s="261" t="e">
        <f t="shared" si="249"/>
        <v>#N/A</v>
      </c>
      <c r="JM57" s="261" t="e">
        <f t="shared" si="250"/>
        <v>#N/A</v>
      </c>
      <c r="JN57" s="261" t="e">
        <f t="shared" si="251"/>
        <v>#N/A</v>
      </c>
      <c r="JO57" s="261" t="e">
        <f t="shared" si="252"/>
        <v>#N/A</v>
      </c>
      <c r="JP57" s="261" t="e">
        <f t="shared" si="253"/>
        <v>#N/A</v>
      </c>
      <c r="JQ57" s="261" t="e">
        <f t="shared" si="254"/>
        <v>#N/A</v>
      </c>
      <c r="JR57" s="261" t="e">
        <f t="shared" si="255"/>
        <v>#N/A</v>
      </c>
      <c r="JS57" s="261" t="e">
        <f t="shared" si="256"/>
        <v>#N/A</v>
      </c>
      <c r="JT57" s="261" t="e">
        <f t="shared" si="257"/>
        <v>#N/A</v>
      </c>
      <c r="JU57" s="261" t="e">
        <f t="shared" si="258"/>
        <v>#N/A</v>
      </c>
      <c r="JV57" s="61">
        <f t="shared" si="165"/>
        <v>1.9600000000000011</v>
      </c>
      <c r="JW57" s="46">
        <f>IF(HI57&lt;=$C$42,1,0)</f>
        <v>0</v>
      </c>
      <c r="JX57" s="46">
        <f>IF(HJ57&lt;=$C$42,1,0)</f>
        <v>0</v>
      </c>
      <c r="JY57" s="46">
        <f>IF(HK57&lt;=$C$42,1,0)</f>
        <v>0</v>
      </c>
      <c r="JZ57" s="46">
        <f>IF(HL57&lt;=$C$42,1,0)</f>
        <v>0</v>
      </c>
      <c r="KA57" s="46">
        <f>IF(HM57&lt;=$C$42,1,0)</f>
        <v>0</v>
      </c>
      <c r="KB57" s="46">
        <f>IF(HN57&lt;=$C$42,1,0)</f>
        <v>0</v>
      </c>
      <c r="KC57" s="46">
        <f>IF(HO57&lt;=$C$42,1,0)</f>
        <v>0</v>
      </c>
      <c r="KD57" s="46">
        <f>IF(HP57&lt;=$C$42,1,0)</f>
        <v>1</v>
      </c>
      <c r="KE57" s="46">
        <f>IF(HQ57&lt;=$C$42,1,0)</f>
        <v>1</v>
      </c>
      <c r="KF57" s="46">
        <f>IF(HR57&lt;=$C$42,1,0)</f>
        <v>1</v>
      </c>
      <c r="KG57" s="46">
        <f>IF(HS57&lt;=$C$42,1,0)</f>
        <v>1</v>
      </c>
      <c r="KH57" s="46">
        <f>IF(HT57&lt;=$C$42,1,0)</f>
        <v>0</v>
      </c>
      <c r="KI57" s="46">
        <f>IF(HU57&lt;=$C$42,1,0)</f>
        <v>0</v>
      </c>
      <c r="KJ57" s="46">
        <f>IF(HV57&lt;=$C$42,1,0)</f>
        <v>0</v>
      </c>
      <c r="KK57" s="46">
        <f>IF(HW57&lt;=$C$42,1,0)</f>
        <v>0</v>
      </c>
      <c r="KL57" s="46">
        <f>IF(HX57&lt;=$C$42,1,0)</f>
        <v>0</v>
      </c>
      <c r="KM57" s="46">
        <f>IF(HY57&lt;=$C$42,1,0)</f>
        <v>0</v>
      </c>
      <c r="KN57" s="46">
        <f>IF(HZ57&lt;=$C$42,1,0)</f>
        <v>0</v>
      </c>
      <c r="KO57" s="46">
        <f>IF(IA57&lt;=$C$42,1,0)</f>
        <v>0</v>
      </c>
      <c r="KP57" s="46">
        <f>IF(IB57&lt;=$C$42,1,0)</f>
        <v>0</v>
      </c>
      <c r="KQ57" s="46">
        <f>IF(IC57&lt;=$C$42,1,0)</f>
        <v>0</v>
      </c>
      <c r="KR57" s="61">
        <f t="shared" si="166"/>
        <v>1.9600000000000011</v>
      </c>
      <c r="KS57" s="1">
        <f>IF(OR(KS56=1,AND(OY57=1,LO57&lt;=$C$43)),1,0)</f>
        <v>0</v>
      </c>
      <c r="KT57" s="1">
        <f>IF(OR(KT56=1,AND(OZ57=1,LP57&lt;=$C$43)),1,0)</f>
        <v>0</v>
      </c>
      <c r="KU57" s="1">
        <f>IF(OR(KU56=1,AND(PA57=1,LQ57&lt;=$C$43)),1,0)</f>
        <v>0</v>
      </c>
      <c r="KV57" s="1">
        <f>IF(OR(KV56=1,AND(PB57=1,LR57&lt;=$C$43)),1,0)</f>
        <v>0</v>
      </c>
      <c r="KW57" s="1">
        <f>IF(OR(KW56=1,AND(PC57=1,LS57&lt;=$C$43)),1,0)</f>
        <v>0</v>
      </c>
      <c r="KX57" s="1">
        <f>IF(OR(KX56=1,AND(PD57=1,LT57&lt;=$C$43)),1,0)</f>
        <v>0</v>
      </c>
      <c r="KY57" s="1">
        <f>IF(OR(KY56=1,AND(PE57=1,LU57&lt;=$C$43)),1,0)</f>
        <v>0</v>
      </c>
      <c r="KZ57" s="1">
        <f>IF(OR(KZ56=1,AND(PF57=1,LV57&lt;=$C$43)),1,0)</f>
        <v>0</v>
      </c>
      <c r="LA57" s="1">
        <f>IF(OR(LA56=1,AND(PG57=1,LW57&lt;=$C$43)),1,0)</f>
        <v>0</v>
      </c>
      <c r="LB57" s="1">
        <f>IF(OR(LB56=1,AND(PH57=1,LX57&lt;=$C$43)),1,0)</f>
        <v>0</v>
      </c>
      <c r="LC57" s="1">
        <f>IF(OR(LC56=1,AND(PI57=1,LY57&lt;=$C$43)),1,0)</f>
        <v>0</v>
      </c>
      <c r="LD57" s="1">
        <f>IF(OR(LD56=1,AND(PJ57=1,LZ57&lt;=$C$43)),1,0)</f>
        <v>0</v>
      </c>
      <c r="LE57" s="1">
        <f>IF(OR(LE56=1,AND(PK57=1,MA57&lt;=$C$43)),1,0)</f>
        <v>0</v>
      </c>
      <c r="LF57" s="1">
        <f>IF(OR(LF56=1,AND(PL57=1,MB57&lt;=$C$43)),1,0)</f>
        <v>0</v>
      </c>
      <c r="LG57" s="1">
        <f>IF(OR(LG56=1,AND(PM57=1,MC57&lt;=$C$43)),1,0)</f>
        <v>0</v>
      </c>
      <c r="LH57" s="1">
        <f>IF(OR(LH56=1,AND(PN57=1,MD57&lt;=$C$43)),1,0)</f>
        <v>0</v>
      </c>
      <c r="LI57" s="1">
        <f>IF(OR(LI56=1,AND(PO57=1,ME57&lt;=$C$43)),1,0)</f>
        <v>0</v>
      </c>
      <c r="LJ57" s="1">
        <f>IF(OR(LJ56=1,AND(PP57=1,MF57&lt;=$C$43)),1,0)</f>
        <v>0</v>
      </c>
      <c r="LK57" s="1">
        <f>IF(OR(LK56=1,AND(PQ57=1,MG57&lt;=$C$43)),1,0)</f>
        <v>0</v>
      </c>
      <c r="LL57" s="1">
        <f>IF(OR(LL56=1,AND(PR57=1,MH57&lt;=$C$43)),1,0)</f>
        <v>0</v>
      </c>
      <c r="LM57" s="1">
        <f>IF(OR(LM56=1,AND(PS57=1,MI57&lt;=$C$43)),1,0)</f>
        <v>0</v>
      </c>
      <c r="LN57" s="61">
        <f t="shared" si="167"/>
        <v>1.9600000000000011</v>
      </c>
      <c r="LO57" s="57">
        <f t="shared" si="168"/>
        <v>9.4246795976481135</v>
      </c>
      <c r="LP57" s="57">
        <f t="shared" si="169"/>
        <v>10.209940625156008</v>
      </c>
      <c r="LQ57" s="57">
        <f t="shared" si="170"/>
        <v>14.293679937385608</v>
      </c>
      <c r="LR57" s="57">
        <f t="shared" si="171"/>
        <v>14.756432557350884</v>
      </c>
      <c r="LS57" s="57">
        <f t="shared" si="172"/>
        <v>12.215644547726288</v>
      </c>
      <c r="LT57" s="57">
        <f t="shared" si="173"/>
        <v>9.9299830730929539</v>
      </c>
      <c r="LU57" s="57">
        <f t="shared" si="174"/>
        <v>9.3511422485039546</v>
      </c>
      <c r="LV57" s="57">
        <f t="shared" si="175"/>
        <v>9.6041341092599257</v>
      </c>
      <c r="LW57" s="57">
        <f t="shared" si="176"/>
        <v>8.5289486090421569</v>
      </c>
      <c r="LX57" s="57">
        <f t="shared" si="177"/>
        <v>7.66994145301231</v>
      </c>
      <c r="LY57" s="57">
        <f t="shared" si="178"/>
        <v>6.9681174735536402</v>
      </c>
      <c r="LZ57" s="57">
        <f t="shared" si="179"/>
        <v>8.9354611216406479</v>
      </c>
      <c r="MA57" s="57">
        <f t="shared" si="180"/>
        <v>10.800164811341903</v>
      </c>
      <c r="MB57" s="57">
        <f t="shared" si="181"/>
        <v>11.016473453022293</v>
      </c>
      <c r="MC57" s="57">
        <f t="shared" si="182"/>
        <v>11.038635745052684</v>
      </c>
      <c r="MD57" s="57">
        <f t="shared" si="183"/>
        <v>10.318786265214026</v>
      </c>
      <c r="ME57" s="57">
        <f t="shared" si="184"/>
        <v>9.4246795976481135</v>
      </c>
      <c r="MF57" s="57">
        <f t="shared" si="185"/>
        <v>9.3871626809881956</v>
      </c>
      <c r="MG57" s="57">
        <f t="shared" si="186"/>
        <v>9.387174801493579</v>
      </c>
      <c r="MH57" s="57">
        <f t="shared" si="187"/>
        <v>9.3871756345413662</v>
      </c>
      <c r="MI57" s="57">
        <f t="shared" si="188"/>
        <v>9.3871751962663446</v>
      </c>
      <c r="MJ57" s="61">
        <f t="shared" si="189"/>
        <v>1.9600000000000011</v>
      </c>
      <c r="MK57" s="57" t="e">
        <f t="shared" si="259"/>
        <v>#N/A</v>
      </c>
      <c r="ML57" s="57" t="e">
        <f t="shared" si="260"/>
        <v>#N/A</v>
      </c>
      <c r="MM57" s="57" t="e">
        <f t="shared" si="261"/>
        <v>#N/A</v>
      </c>
      <c r="MN57" s="57" t="e">
        <f t="shared" si="262"/>
        <v>#N/A</v>
      </c>
      <c r="MO57" s="57" t="e">
        <f t="shared" si="263"/>
        <v>#N/A</v>
      </c>
      <c r="MP57" s="57" t="e">
        <f t="shared" si="264"/>
        <v>#N/A</v>
      </c>
      <c r="MQ57" s="57" t="e">
        <f t="shared" si="265"/>
        <v>#N/A</v>
      </c>
      <c r="MR57" s="57" t="e">
        <f t="shared" si="266"/>
        <v>#N/A</v>
      </c>
      <c r="MS57" s="57" t="e">
        <f t="shared" si="267"/>
        <v>#N/A</v>
      </c>
      <c r="MT57" s="57" t="e">
        <f t="shared" si="268"/>
        <v>#N/A</v>
      </c>
      <c r="MU57" s="57" t="e">
        <f t="shared" si="269"/>
        <v>#N/A</v>
      </c>
      <c r="MV57" s="57" t="e">
        <f t="shared" si="270"/>
        <v>#N/A</v>
      </c>
      <c r="MW57" s="57" t="e">
        <f t="shared" si="271"/>
        <v>#N/A</v>
      </c>
      <c r="MX57" s="57" t="e">
        <f t="shared" si="272"/>
        <v>#N/A</v>
      </c>
      <c r="MY57" s="57" t="e">
        <f t="shared" si="273"/>
        <v>#N/A</v>
      </c>
      <c r="MZ57" s="57" t="e">
        <f t="shared" si="274"/>
        <v>#N/A</v>
      </c>
      <c r="NA57" s="57" t="e">
        <f t="shared" si="275"/>
        <v>#N/A</v>
      </c>
      <c r="NB57" s="57" t="e">
        <f t="shared" si="276"/>
        <v>#N/A</v>
      </c>
      <c r="NC57" s="57" t="e">
        <f t="shared" si="277"/>
        <v>#N/A</v>
      </c>
      <c r="ND57" s="57" t="e">
        <f t="shared" si="278"/>
        <v>#N/A</v>
      </c>
      <c r="NE57" s="57" t="e">
        <f t="shared" si="279"/>
        <v>#N/A</v>
      </c>
      <c r="NF57" s="61">
        <f t="shared" si="211"/>
        <v>1.9600000000000011</v>
      </c>
      <c r="NG57" s="261">
        <f>IF(OY56=0,MIN('Drive Train'!$F$35-FQ56*$C$26*'Drive Train'!$F$38,NG56+$C$41)-$C$7,IF(LO56-1&lt;=0,0,IF($C$39=Motors!$C$29,MAX(MAX(NG$8:NG56)*-1,NG56-$C$41),MAX(0,MAX(NG$8:NG56)*-1,NG56-$C$41))))</f>
        <v>0</v>
      </c>
      <c r="NH57" s="261">
        <f>IF(OZ56=0,MIN('Drive Train'!$F$35-FR56*$C$26*'Drive Train'!$F$38,NH56+$C$41)-$C$7,IF(LP56-1&lt;=0,0,IF($C$39=Motors!$C$29,MAX(MAX(NH$8:NH56)*-1,NH56-$C$41),MAX(0,MAX(NH$8:NH56)*-1,NH56-$C$41))))</f>
        <v>8.82</v>
      </c>
      <c r="NI57" s="261">
        <f>IF(PA56=0,MIN('Drive Train'!$F$35-FS56*$C$26*'Drive Train'!$F$38,NI56+$C$41)-$C$7,IF(LQ56-1&lt;=0,0,IF($C$39=Motors!$C$29,MAX(MAX(NI$8:NI56)*-1,NI56-$C$41),MAX(0,MAX(NI$8:NI56)*-1,NI56-$C$41))))</f>
        <v>8.82</v>
      </c>
      <c r="NJ57" s="261">
        <f>IF(PB56=0,MIN('Drive Train'!$F$35-FT56*$C$26*'Drive Train'!$F$38,NJ56+$C$41)-$C$7,IF(LR56-1&lt;=0,0,IF($C$39=Motors!$C$29,MAX(MAX(NJ$8:NJ56)*-1,NJ56-$C$41),MAX(0,MAX(NJ$8:NJ56)*-1,NJ56-$C$41))))</f>
        <v>0</v>
      </c>
      <c r="NK57" s="261">
        <f>IF(PC56=0,MIN('Drive Train'!$F$35-FU56*$C$26*'Drive Train'!$F$38,NK56+$C$41)-$C$7,IF(LS56-1&lt;=0,0,IF($C$39=Motors!$C$29,MAX(MAX(NK$8:NK56)*-1,NK56-$C$41),MAX(0,MAX(NK$8:NK56)*-1,NK56-$C$41))))</f>
        <v>0</v>
      </c>
      <c r="NL57" s="261">
        <f>IF(PD56=0,MIN('Drive Train'!$F$35-FV56*$C$26*'Drive Train'!$F$38,NL56+$C$41)-$C$7,IF(LT56-1&lt;=0,0,IF($C$39=Motors!$C$29,MAX(MAX(NL$8:NL56)*-1,NL56-$C$41),MAX(0,MAX(NL$8:NL56)*-1,NL56-$C$41))))</f>
        <v>0</v>
      </c>
      <c r="NM57" s="261">
        <f>IF(PE56=0,MIN('Drive Train'!$F$35-FW56*$C$26*'Drive Train'!$F$38,NM56+$C$41)-$C$7,IF(LU56-1&lt;=0,0,IF($C$39=Motors!$C$29,MAX(MAX(NM$8:NM56)*-1,NM56-$C$41),MAX(0,MAX(NM$8:NM56)*-1,NM56-$C$41))))</f>
        <v>0</v>
      </c>
      <c r="NN57" s="261">
        <f>IF(PF56=0,MIN('Drive Train'!$F$35-FX56*$C$26*'Drive Train'!$F$38,NN56+$C$41)-$C$7,IF(LV56-1&lt;=0,0,IF($C$39=Motors!$C$29,MAX(MAX(NN$8:NN56)*-1,NN56-$C$41),MAX(0,MAX(NN$8:NN56)*-1,NN56-$C$41))))</f>
        <v>11.98254053624346</v>
      </c>
      <c r="NO57" s="261">
        <f>IF(PG56=0,MIN('Drive Train'!$F$35-FY56*$C$26*'Drive Train'!$F$38,NO56+$C$41)-$C$7,IF(LW56-1&lt;=0,0,IF($C$39=Motors!$C$29,MAX(MAX(NO$8:NO56)*-1,NO56-$C$41),MAX(0,MAX(NO$8:NO56)*-1,NO56-$C$41))))</f>
        <v>11.983309156171936</v>
      </c>
      <c r="NP57" s="261">
        <f>IF(PH56=0,MIN('Drive Train'!$F$35-FZ56*$C$26*'Drive Train'!$F$38,NP56+$C$41)-$C$7,IF(LX56-1&lt;=0,0,IF($C$39=Motors!$C$29,MAX(MAX(NP$8:NP56)*-1,NP56-$C$41),MAX(0,MAX(NP$8:NP56)*-1,NP56-$C$41))))</f>
        <v>11.983353818431526</v>
      </c>
      <c r="NQ57" s="261">
        <f>IF(PI56=0,MIN('Drive Train'!$F$35-GA56*$C$26*'Drive Train'!$F$38,NQ56+$C$41)-$C$7,IF(LY56-1&lt;=0,0,IF($C$39=Motors!$C$29,MAX(MAX(NQ$8:NQ56)*-1,NQ56-$C$41),MAX(0,MAX(NQ$8:NQ56)*-1,NQ56-$C$41))))</f>
        <v>11.983355429285918</v>
      </c>
      <c r="NR57" s="261">
        <f>IF(PJ56=0,MIN('Drive Train'!$F$35-GB56*$C$26*'Drive Train'!$F$38,NR56+$C$41)-$C$7,IF(LZ56-1&lt;=0,0,IF($C$39=Motors!$C$29,MAX(MAX(NR$8:NR56)*-1,NR56-$C$41),MAX(0,MAX(NR$8:NR56)*-1,NR56-$C$41))))</f>
        <v>11.52737506797224</v>
      </c>
      <c r="NS57" s="261">
        <f>IF(PK56=0,MIN('Drive Train'!$F$35-GC56*$C$26*'Drive Train'!$F$38,NS56+$C$41)-$C$7,IF(MA56-1&lt;=0,0,IF($C$39=Motors!$C$29,MAX(MAX(NS$8:NS56)*-1,NS56-$C$41),MAX(0,MAX(NS$8:NS56)*-1,NS56-$C$41))))</f>
        <v>11.687385188719036</v>
      </c>
      <c r="NT57" s="261">
        <f>IF(PL56=0,MIN('Drive Train'!$F$35-GD56*$C$26*'Drive Train'!$F$38,NT56+$C$41)-$C$7,IF(MB56-1&lt;=0,0,IF($C$39=Motors!$C$29,MAX(MAX(NT$8:NT56)*-1,NT56-$C$41),MAX(0,MAX(NT$8:NT56)*-1,NT56-$C$41))))</f>
        <v>11.936509737794118</v>
      </c>
      <c r="NU57" s="261">
        <f>IF(PM56=0,MIN('Drive Train'!$F$35-GE56*$C$26*'Drive Train'!$F$38,NU56+$C$41)-$C$7,IF(MC56-1&lt;=0,0,IF($C$39=Motors!$C$29,MAX(MAX(NU$8:NU56)*-1,NU56-$C$41),MAX(0,MAX(NU$8:NU56)*-1,NU56-$C$41))))</f>
        <v>0</v>
      </c>
      <c r="NV57" s="261">
        <f>IF(PN56=0,MIN('Drive Train'!$F$35-GF56*$C$26*'Drive Train'!$F$38,NV56+$C$41)-$C$7,IF(MD56-1&lt;=0,0,IF($C$39=Motors!$C$29,MAX(MAX(NV$8:NV56)*-1,NV56-$C$41),MAX(0,MAX(NV$8:NV56)*-1,NV56-$C$41))))</f>
        <v>0</v>
      </c>
      <c r="NW57" s="261">
        <f>IF(PO56=0,MIN('Drive Train'!$F$35-GG56*$C$26*'Drive Train'!$F$38,NW56+$C$41)-$C$7,IF(ME56-1&lt;=0,0,IF($C$39=Motors!$C$29,MAX(MAX(NW$8:NW56)*-1,NW56-$C$41),MAX(0,MAX(NW$8:NW56)*-1,NW56-$C$41))))</f>
        <v>0</v>
      </c>
      <c r="NX57" s="261">
        <f>IF(PP56=0,MIN('Drive Train'!$F$35-GH56*$C$26*'Drive Train'!$F$38,NX56+$C$41)-$C$7,IF(MF56-1&lt;=0,0,IF($C$39=Motors!$C$29,MAX(MAX(NX$8:NX56)*-1,NX56-$C$41),MAX(0,MAX(NX$8:NX56)*-1,NX56-$C$41))))</f>
        <v>0</v>
      </c>
      <c r="NY57" s="261">
        <f>IF(PQ56=0,MIN('Drive Train'!$F$35-GI56*$C$26*'Drive Train'!$F$38,NY56+$C$41)-$C$7,IF(MG56-1&lt;=0,0,IF($C$39=Motors!$C$29,MAX(MAX(NY$8:NY56)*-1,NY56-$C$41),MAX(0,MAX(NY$8:NY56)*-1,NY56-$C$41))))</f>
        <v>0</v>
      </c>
      <c r="NZ57" s="261">
        <f>IF(PR56=0,MIN('Drive Train'!$F$35-GJ56*$C$26*'Drive Train'!$F$38,NZ56+$C$41)-$C$7,IF(MH56-1&lt;=0,0,IF($C$39=Motors!$C$29,MAX(MAX(NZ$8:NZ56)*-1,NZ56-$C$41),MAX(0,MAX(NZ$8:NZ56)*-1,NZ56-$C$41))))</f>
        <v>0</v>
      </c>
      <c r="OA57" s="261">
        <f>IF(PS56=0,MIN('Drive Train'!$F$35-GK56*$C$26*'Drive Train'!$F$38,OA56+$C$41)-$C$7,IF(MI56-1&lt;=0,0,IF($C$39=Motors!$C$29,MAX(MAX(OA$8:OA56)*-1,OA56-$C$41),MAX(0,MAX(OA$8:OA56)*-1,OA56-$C$41))))</f>
        <v>0</v>
      </c>
      <c r="OB57" s="61">
        <f t="shared" si="212"/>
        <v>1.9600000000000011</v>
      </c>
      <c r="OC57" s="261">
        <f>'Drive Train'!$F$35-FQ57*$C$26*'Drive Train'!$F$38</f>
        <v>12.213034</v>
      </c>
      <c r="OD57" s="261">
        <f>'Drive Train'!$F$35-FR57*$C$26*'Drive Train'!$F$38</f>
        <v>9</v>
      </c>
      <c r="OE57" s="261">
        <f>'Drive Train'!$F$35-FS57*$C$26*'Drive Train'!$F$38</f>
        <v>9</v>
      </c>
      <c r="OF57" s="261">
        <f>'Drive Train'!$F$35-FT57*$C$26*'Drive Train'!$F$38</f>
        <v>12.213034</v>
      </c>
      <c r="OG57" s="261">
        <f>'Drive Train'!$F$35-FU57*$C$26*'Drive Train'!$F$38</f>
        <v>12.213034</v>
      </c>
      <c r="OH57" s="261">
        <f>'Drive Train'!$F$35-FV57*$C$26*'Drive Train'!$F$38</f>
        <v>12.213034</v>
      </c>
      <c r="OI57" s="261">
        <f>'Drive Train'!$F$35-FW57*$C$26*'Drive Train'!$F$38</f>
        <v>12.213034</v>
      </c>
      <c r="OJ57" s="261">
        <f>'Drive Train'!$F$35-FX57*$C$26*'Drive Train'!$F$38</f>
        <v>12.162708483991329</v>
      </c>
      <c r="OK57" s="261">
        <f>'Drive Train'!$F$35-FY57*$C$26*'Drive Train'!$F$38</f>
        <v>12.163321090054959</v>
      </c>
      <c r="OL57" s="261">
        <f>'Drive Train'!$F$35-FZ57*$C$26*'Drive Train'!$F$38</f>
        <v>12.16335433381469</v>
      </c>
      <c r="OM57" s="261">
        <f>'Drive Train'!$F$35-GA57*$C$26*'Drive Train'!$F$38</f>
        <v>12.163355442179977</v>
      </c>
      <c r="ON57" s="261">
        <f>'Drive Train'!$F$35-GB57*$C$26*'Drive Train'!$F$38</f>
        <v>11.723298895874473</v>
      </c>
      <c r="OO57" s="261">
        <f>'Drive Train'!$F$35-GC57*$C$26*'Drive Train'!$F$38</f>
        <v>11.912063195289894</v>
      </c>
      <c r="OP57" s="261">
        <f>'Drive Train'!$F$35-GD57*$C$26*'Drive Train'!$F$38</f>
        <v>12.123836141397033</v>
      </c>
      <c r="OQ57" s="261">
        <f>'Drive Train'!$F$35-GE57*$C$26*'Drive Train'!$F$38</f>
        <v>12.213034</v>
      </c>
      <c r="OR57" s="261">
        <f>'Drive Train'!$F$35-GF57*$C$26*'Drive Train'!$F$38</f>
        <v>12.213034</v>
      </c>
      <c r="OS57" s="261">
        <f>'Drive Train'!$F$35-GG57*$C$26*'Drive Train'!$F$38</f>
        <v>12.213034</v>
      </c>
      <c r="OT57" s="261">
        <f>'Drive Train'!$F$35-GH57*$C$26*'Drive Train'!$F$38</f>
        <v>12.213034</v>
      </c>
      <c r="OU57" s="261">
        <f>'Drive Train'!$F$35-GI57*$C$26*'Drive Train'!$F$38</f>
        <v>12.213034</v>
      </c>
      <c r="OV57" s="261">
        <f>'Drive Train'!$F$35-GJ57*$C$26*'Drive Train'!$F$38</f>
        <v>12.213034</v>
      </c>
      <c r="OW57" s="261">
        <f>'Drive Train'!$F$35-GK57*$C$26*'Drive Train'!$F$38</f>
        <v>12.213034</v>
      </c>
      <c r="OX57" s="61">
        <f t="shared" si="213"/>
        <v>1.9600000000000011</v>
      </c>
      <c r="OY57" s="1">
        <f>IF(PU57&gt;='Drive Train'!$F$29,1,0)</f>
        <v>1</v>
      </c>
      <c r="OZ57" s="1">
        <f>IF(PV57&gt;='Drive Train'!$F$29,1,0)</f>
        <v>0</v>
      </c>
      <c r="PA57" s="1">
        <f>IF(PW57&gt;='Drive Train'!$F$29,1,0)</f>
        <v>0</v>
      </c>
      <c r="PB57" s="1">
        <f>IF(PX57&gt;='Drive Train'!$F$29,1,0)</f>
        <v>1</v>
      </c>
      <c r="PC57" s="1">
        <f>IF(PY57&gt;='Drive Train'!$F$29,1,0)</f>
        <v>1</v>
      </c>
      <c r="PD57" s="1">
        <f>IF(PZ57&gt;='Drive Train'!$F$29,1,0)</f>
        <v>1</v>
      </c>
      <c r="PE57" s="1">
        <f>IF(QA57&gt;='Drive Train'!$F$29,1,0)</f>
        <v>1</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8">
        <f t="shared" si="214"/>
        <v>1.9600000000000011</v>
      </c>
      <c r="PU57" s="57">
        <f t="shared" si="215"/>
        <v>17.452752054262803</v>
      </c>
      <c r="PV57" s="57">
        <f t="shared" si="216"/>
        <v>10.428739679887077</v>
      </c>
      <c r="PW57" s="57">
        <f t="shared" si="217"/>
        <v>14.992633982692599</v>
      </c>
      <c r="PX57" s="57">
        <f t="shared" si="218"/>
        <v>18.187136401361155</v>
      </c>
      <c r="PY57" s="57">
        <f t="shared" si="219"/>
        <v>19.019634683427348</v>
      </c>
      <c r="PZ57" s="57">
        <f t="shared" si="220"/>
        <v>18.423271667005981</v>
      </c>
      <c r="QA57" s="57">
        <f t="shared" si="221"/>
        <v>17.396893337855293</v>
      </c>
      <c r="QB57" s="57">
        <f t="shared" si="222"/>
        <v>15.884114976637715</v>
      </c>
      <c r="QC57" s="57">
        <f t="shared" si="223"/>
        <v>14.476924425250145</v>
      </c>
      <c r="QD57" s="57">
        <f t="shared" si="224"/>
        <v>13.271402284132613</v>
      </c>
      <c r="QE57" s="57">
        <f t="shared" si="225"/>
        <v>12.239089822618286</v>
      </c>
      <c r="QF57" s="57">
        <f t="shared" si="226"/>
        <v>11.264433157345469</v>
      </c>
      <c r="QG57" s="57">
        <f t="shared" si="227"/>
        <v>13.777537629707327</v>
      </c>
      <c r="QH57" s="57">
        <f t="shared" si="228"/>
        <v>15.519170845443886</v>
      </c>
      <c r="QI57" s="57">
        <f t="shared" si="229"/>
        <v>16.514820621912374</v>
      </c>
      <c r="QJ57" s="57">
        <f t="shared" si="230"/>
        <v>17.108913502477474</v>
      </c>
      <c r="QK57" s="57">
        <f t="shared" si="231"/>
        <v>17.452752054262803</v>
      </c>
      <c r="QL57" s="57">
        <f t="shared" si="232"/>
        <v>17.417914270428728</v>
      </c>
      <c r="QM57" s="57">
        <f t="shared" si="233"/>
        <v>17.419015631387747</v>
      </c>
      <c r="QN57" s="57">
        <f t="shared" si="234"/>
        <v>17.419091337647234</v>
      </c>
      <c r="QO57" s="57">
        <f t="shared" si="235"/>
        <v>17.41905150765653</v>
      </c>
      <c r="QP57" s="61">
        <f t="shared" si="236"/>
        <v>1.9600000000000011</v>
      </c>
      <c r="QQ57" s="57">
        <f>MIN(FQ57,$C$16)*$C$17*1000/60/60/$C$25</f>
        <v>3.8667407844721571E-2</v>
      </c>
      <c r="QR57" s="57">
        <f>MIN(FR57,$C$16)*$C$17*1000/60/60/$C$25</f>
        <v>0.70317162838191627</v>
      </c>
      <c r="QS57" s="57">
        <f>MIN(FS57,$C$16)*$C$17*1000/60/60/$C$25</f>
        <v>0.70317162838191627</v>
      </c>
      <c r="QT57" s="57">
        <f>MIN(FT57,$C$16)*$C$17*1000/60/60/$C$25</f>
        <v>3.8667407844721571E-2</v>
      </c>
      <c r="QU57" s="57">
        <f>MIN(FU57,$C$16)*$C$17*1000/60/60/$C$25</f>
        <v>3.8667407844721571E-2</v>
      </c>
      <c r="QV57" s="57">
        <f>MIN(FV57,$C$16)*$C$17*1000/60/60/$C$25</f>
        <v>3.8667407844721571E-2</v>
      </c>
      <c r="QW57" s="57">
        <f>MIN(FW57,$C$16)*$C$17*1000/60/60/$C$25</f>
        <v>3.8667407844721571E-2</v>
      </c>
      <c r="QX57" s="57">
        <f>MIN(FX57,$C$16)*$C$17*1000/60/60/$C$25</f>
        <v>4.907548873912667E-2</v>
      </c>
      <c r="QY57" s="57">
        <f>MIN(FY57,$C$16)*$C$17*1000/60/60/$C$25</f>
        <v>4.8948792502856282E-2</v>
      </c>
      <c r="QZ57" s="57">
        <f>MIN(FZ57,$C$16)*$C$17*1000/60/60/$C$25</f>
        <v>4.8941917188543495E-2</v>
      </c>
      <c r="RA57" s="57">
        <f>MIN(GA57,$C$16)*$C$17*1000/60/60/$C$25</f>
        <v>4.8941687961771792E-2</v>
      </c>
      <c r="RB57" s="57">
        <f>MIN(GB57,$C$16)*$C$17*1000/60/60/$C$25</f>
        <v>0.13995206391640808</v>
      </c>
      <c r="RC57" s="57">
        <f>MIN(GC57,$C$16)*$C$17*1000/60/60/$C$25</f>
        <v>0.10091274044572782</v>
      </c>
      <c r="RD57" s="57">
        <f>MIN(GD57,$C$16)*$C$17*1000/60/60/$C$25</f>
        <v>5.7114879457082733E-2</v>
      </c>
      <c r="RE57" s="57">
        <f>MIN(GE57,$C$16)*$C$17*1000/60/60/$C$25</f>
        <v>3.8667407844721571E-2</v>
      </c>
      <c r="RF57" s="57">
        <f>MIN(GF57,$C$16)*$C$17*1000/60/60/$C$25</f>
        <v>3.8667407844721571E-2</v>
      </c>
      <c r="RG57" s="57">
        <f>MIN(GG57,$C$16)*$C$17*1000/60/60/$C$25</f>
        <v>3.8667407844721571E-2</v>
      </c>
      <c r="RH57" s="57">
        <f>MIN(GH57,$C$16)*$C$17*1000/60/60/$C$25</f>
        <v>3.8667407844721571E-2</v>
      </c>
      <c r="RI57" s="57">
        <f>MIN(GI57,$C$16)*$C$17*1000/60/60/$C$25</f>
        <v>3.8667407844721571E-2</v>
      </c>
      <c r="RJ57" s="57">
        <f>MIN(GJ57,$C$16)*$C$17*1000/60/60/$C$25</f>
        <v>3.8667407844721571E-2</v>
      </c>
      <c r="RK57" s="57">
        <f>MIN(GK57,$C$16)*$C$17*1000/60/60/$C$25</f>
        <v>3.8667407844721571E-2</v>
      </c>
      <c r="RL57" s="148">
        <f t="shared" si="237"/>
        <v>1.9600000000000011</v>
      </c>
    </row>
    <row r="58" spans="3:480" x14ac:dyDescent="0.2">
      <c r="C58" s="3" t="s">
        <v>123</v>
      </c>
      <c r="E58" s="18">
        <f>MK6</f>
        <v>8.6956521739130395</v>
      </c>
      <c r="F58" s="18">
        <f t="shared" ref="F58:O58" si="315">ML6</f>
        <v>6.4516129032258034</v>
      </c>
      <c r="G58" s="18">
        <f t="shared" si="315"/>
        <v>7.8431372549019569</v>
      </c>
      <c r="H58" s="18">
        <f t="shared" si="315"/>
        <v>8.6956521739130395</v>
      </c>
      <c r="I58" s="18">
        <f t="shared" si="315"/>
        <v>9.0909090909090864</v>
      </c>
      <c r="J58" s="18">
        <f t="shared" si="315"/>
        <v>9.0909090909090864</v>
      </c>
      <c r="K58" s="18">
        <f t="shared" si="315"/>
        <v>8.6956521739130395</v>
      </c>
      <c r="L58" s="18">
        <f t="shared" si="315"/>
        <v>7.9999999999999964</v>
      </c>
      <c r="M58" s="18">
        <f t="shared" si="315"/>
        <v>7.4074074074074039</v>
      </c>
      <c r="N58" s="18">
        <f t="shared" si="315"/>
        <v>6.8965517241379279</v>
      </c>
      <c r="O58" s="18">
        <f t="shared" si="315"/>
        <v>6.3492063492063462</v>
      </c>
      <c r="R58" s="63">
        <f t="shared" si="113"/>
        <v>2.0000000000000009</v>
      </c>
      <c r="S58" s="2">
        <f>NG58/'Drive Train'!$F$35</f>
        <v>0</v>
      </c>
      <c r="T58" s="2">
        <f>NH58/'Drive Train'!$F$35</f>
        <v>0.71129032258064517</v>
      </c>
      <c r="U58" s="2">
        <f>NI58/'Drive Train'!$F$35</f>
        <v>0.71129032258064517</v>
      </c>
      <c r="V58" s="2">
        <f>NJ58/'Drive Train'!$F$35</f>
        <v>0</v>
      </c>
      <c r="W58" s="2">
        <f>NK58/'Drive Train'!$F$35</f>
        <v>0</v>
      </c>
      <c r="X58" s="2">
        <f>NL58/'Drive Train'!$F$35</f>
        <v>0</v>
      </c>
      <c r="Y58" s="2">
        <f>NM58/'Drive Train'!$F$35</f>
        <v>0</v>
      </c>
      <c r="Z58" s="2">
        <f>NN58/'Drive Train'!$F$35</f>
        <v>0.96634745838639746</v>
      </c>
      <c r="AA58" s="2">
        <f>NO58/'Drive Train'!$F$35</f>
        <v>0.96639686210120634</v>
      </c>
      <c r="AB58" s="2">
        <f>NP58/'Drive Train'!$F$35</f>
        <v>0.96639954304957176</v>
      </c>
      <c r="AC58" s="2">
        <f>NQ58/'Drive Train'!$F$35</f>
        <v>0.96639963243386917</v>
      </c>
      <c r="AD58" s="2">
        <f>NR58/'Drive Train'!$F$35</f>
        <v>0.93091120128019944</v>
      </c>
      <c r="AE58" s="2">
        <f>NS58/'Drive Train'!$F$35</f>
        <v>0.94613412865241087</v>
      </c>
      <c r="AF58" s="2">
        <f>NT58/'Drive Train'!$F$35</f>
        <v>0.96321259204814791</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14"/>
        <v>2.0000000000000009</v>
      </c>
      <c r="AO58" s="46">
        <f>LO58*12*60/(PI() * 'Drive Train'!$F$15)/S$6*ABS(S58)</f>
        <v>0</v>
      </c>
      <c r="AP58" s="46">
        <f>LP58*12*60/(PI() * 'Drive Train'!$F$15)/T$6*ABS(T58)</f>
        <v>848.38979249302542</v>
      </c>
      <c r="AQ58" s="46">
        <f>LQ58*12*60/(PI() * 'Drive Train'!$F$15)/U$6*ABS(U58)</f>
        <v>1800.5846639008064</v>
      </c>
      <c r="AR58" s="46">
        <f>LR58*12*60/(PI() * 'Drive Train'!$F$15)/V$6*ABS(V58)</f>
        <v>0</v>
      </c>
      <c r="AS58" s="46">
        <f>LS58*12*60/(PI() * 'Drive Train'!$F$15)/W$6*ABS(W58)</f>
        <v>0</v>
      </c>
      <c r="AT58" s="46">
        <f>LT58*12*60/(PI() * 'Drive Train'!$F$15)/X$6*ABS(X58)</f>
        <v>0</v>
      </c>
      <c r="AU58" s="46">
        <f>LU58*12*60/(PI() * 'Drive Train'!$F$15)/Y$6*ABS(Y58)</f>
        <v>0</v>
      </c>
      <c r="AV58" s="46">
        <f>LV58*12*60/(PI() * 'Drive Train'!$F$15)/Z$6*ABS(Z58)</f>
        <v>4372.2870276556914</v>
      </c>
      <c r="AW58" s="46">
        <f>LW58*12*60/(PI() * 'Drive Train'!$F$15)/AA$6*ABS(AA58)</f>
        <v>4372.7056384625712</v>
      </c>
      <c r="AX58" s="46">
        <f>LX58*12*60/(PI() * 'Drive Train'!$F$15)/AB$6*ABS(AB58)</f>
        <v>4372.7277987970929</v>
      </c>
      <c r="AY58" s="46">
        <f>LY58*12*60/(PI() * 'Drive Train'!$F$15)/AC$6*ABS(AC58)</f>
        <v>4372.7285178230668</v>
      </c>
      <c r="AZ58" s="46">
        <f>LZ58*12*60/(PI() * 'Drive Train'!$F$15)/AD$6*ABS(AD58)</f>
        <v>3430.6078822496315</v>
      </c>
      <c r="BA58" s="46">
        <f>MA58*12*60/(PI() * 'Drive Train'!$F$15)/AE$6*ABS(AE58)</f>
        <v>4197.2440145862547</v>
      </c>
      <c r="BB58" s="46">
        <f>MB58*12*60/(PI() * 'Drive Train'!$F$15)/AF$6*ABS(AF58)</f>
        <v>4345.1455068712476</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280"/>
        <v>2.0000000000000009</v>
      </c>
      <c r="BK58" s="2">
        <f>IF(OR(KS57=1,AND($C$39=Motors!$C$31,OY57=1)),0,IF(NG58=0,-(CG57+$C$15)/($C$14-$C$15)*$C$12,($C$11*S58-AO58)/($C$11*S58)*$C$12*S58))</f>
        <v>0</v>
      </c>
      <c r="BL58" s="2">
        <f>IF(OR(KT57=1,AND($C$39=Motors!$C$31,OZ57=1)),0,IF(NH58=0,-(CH57+$C$15)/($C$14-$C$15)*$C$12,($C$11*T58-AP58)/($C$11*T58)*$C$12*T58))</f>
        <v>1.3429781698405512</v>
      </c>
      <c r="BM58" s="2">
        <f>IF(OR(KU57=1,AND($C$39=Motors!$C$31,PA57=1)),0,IF(NI58=0,-(CI57+$C$15)/($C$14-$C$15)*$C$12,($C$11*U58-AQ58)/($C$11*U58)*$C$12*U58))</f>
        <v>0.92632447981584287</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0.41570756596276748</v>
      </c>
      <c r="BS58" s="2">
        <f>IF(OR(LA57=1,AND($C$39=Motors!$C$31,PG57=1)),0,IF(NO58=0,-(CO57+$C$15)/($C$14-$C$15)*$C$12,($C$11*AA58-AW58)/($C$11*AA58)*$C$12*AA58))</f>
        <v>0.41564345660209107</v>
      </c>
      <c r="BT58" s="2">
        <f>IF(OR(LB57=1,AND($C$39=Motors!$C$31,PH57=1)),0,IF(NP58=0,-(CP57+$C$15)/($C$14-$C$15)*$C$12,($C$11*AB58-AX58)/($C$11*AB58)*$C$12*AB58))</f>
        <v>0.415640220948646</v>
      </c>
      <c r="BU58" s="2">
        <f>IF(OR(LC57=1,AND($C$39=Motors!$C$31,PI57=1)),0,IF(NQ58=0,-(CQ57+$C$15)/($C$14-$C$15)*$C$12,($C$11*AC58-AY58)/($C$11*AC58)*$C$12*AC58))</f>
        <v>0.41564012173926318</v>
      </c>
      <c r="BV58" s="2">
        <f>IF(OR(LD57=1,AND($C$39=Motors!$C$31,PJ57=1)),0,IF(NR58=0,-(CR57+$C$15)/($C$14-$C$15)*$C$12,($C$11*AD58-AZ58)/($C$11*AD58)*$C$12*AD58))</f>
        <v>0.74235849047565561</v>
      </c>
      <c r="BW58" s="2">
        <f>IF(OR(LE57=1,AND($C$39=Motors!$C$31,PK57=1)),0,IF(NS58=0,-(CS57+$C$15)/($C$14-$C$15)*$C$12,($C$11*AE58-BA58)/($C$11*AE58)*$C$12*AE58))</f>
        <v>0.44358733977823028</v>
      </c>
      <c r="BX58" s="2">
        <f>IF(OR(LF57=1,AND($C$39=Motors!$C$31,PL57=1)),0,IF(NT58=0,-(CT57+$C$15)/($C$14-$C$15)*$C$12,($C$11*AF58-BB58)/($C$11*AF58)*$C$12*AF58))</f>
        <v>0.42002890407872151</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281"/>
        <v>2.0000000000000009</v>
      </c>
      <c r="CG58" s="57">
        <f>IF(AND(KS57=1,OY57=1),0,ABS(BK58/$C$12*($C$14-$C$15)+$C$15) *'Drive Train'!$AA$48 + CG57*(1-'Drive Train'!$AA$48))</f>
        <v>2.7495000000000003</v>
      </c>
      <c r="CH58" s="57">
        <f>IF(AND(KT57=1,OZ57=1),0,ABS(BL58/$C$12*($C$14-$C$15)+$C$15) *'Drive Train'!$AA$48 + CH57*(1-'Drive Train'!$AA$48))</f>
        <v>75.555727251328904</v>
      </c>
      <c r="CI58" s="57">
        <f>IF(AND(KU57=1,PA57=1),0,ABS(BM58/$C$12*($C$14-$C$15)+$C$15) *'Drive Train'!$AA$48 + CI57*(1-'Drive Train'!$AA$48))</f>
        <v>52.967881877308209</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25.286053606955111</v>
      </c>
      <c r="CO58" s="57">
        <f>IF(AND(LA57=1,PG57=1),0,ABS(BS58/$C$12*($C$14-$C$15)+$C$15) *'Drive Train'!$AA$48 + CO57*(1-'Drive Train'!$AA$48))</f>
        <v>25.282578077131053</v>
      </c>
      <c r="CP58" s="57">
        <f>IF(AND(LB57=1,PH57=1),0,ABS(BT58/$C$12*($C$14-$C$15)+$C$15) *'Drive Train'!$AA$48 + CP57*(1-'Drive Train'!$AA$48))</f>
        <v>25.282402664212722</v>
      </c>
      <c r="CQ58" s="57">
        <f>IF(AND(LC57=1,PI57=1),0,ABS(BU58/$C$12*($C$14-$C$15)+$C$15) *'Drive Train'!$AA$48 + CQ57*(1-'Drive Train'!$AA$48))</f>
        <v>25.282397285822338</v>
      </c>
      <c r="CR58" s="57">
        <f>IF(AND(LD57=1,PJ57=1),0,ABS(BV58/$C$12*($C$14-$C$15)+$C$15) *'Drive Train'!$AA$48 + CR57*(1-'Drive Train'!$AA$48))</f>
        <v>42.994622499601839</v>
      </c>
      <c r="CS58" s="57">
        <f>IF(AND(LE57=1,PK57=1),0,ABS(BW58/$C$12*($C$14-$C$15)+$C$15) *'Drive Train'!$AA$48 + CS57*(1-'Drive Train'!$AA$48))</f>
        <v>26.797486326941343</v>
      </c>
      <c r="CT58" s="57">
        <f>IF(AND(LF57=1,PL57=1),0,ABS(BX58/$C$12*($C$14-$C$15)+$C$15) *'Drive Train'!$AA$48 + CT57*(1-'Drive Train'!$AA$48))</f>
        <v>25.520324224278202</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15"/>
        <v>2.0000000000000009</v>
      </c>
      <c r="DC58" s="57">
        <f t="shared" si="282"/>
        <v>2.7495000000000003</v>
      </c>
      <c r="DD58" s="57">
        <f t="shared" si="283"/>
        <v>50</v>
      </c>
      <c r="DE58" s="57">
        <f t="shared" si="284"/>
        <v>50</v>
      </c>
      <c r="DF58" s="57">
        <f t="shared" si="285"/>
        <v>2.7495000000000003</v>
      </c>
      <c r="DG58" s="57">
        <f t="shared" si="286"/>
        <v>2.7495000000000003</v>
      </c>
      <c r="DH58" s="57">
        <f t="shared" si="287"/>
        <v>2.7495000000000003</v>
      </c>
      <c r="DI58" s="57">
        <f t="shared" si="288"/>
        <v>2.7495000000000003</v>
      </c>
      <c r="DJ58" s="57">
        <f t="shared" si="289"/>
        <v>25.286053606955111</v>
      </c>
      <c r="DK58" s="57">
        <f t="shared" si="290"/>
        <v>25.282578077131053</v>
      </c>
      <c r="DL58" s="57">
        <f t="shared" si="291"/>
        <v>25.282402664212722</v>
      </c>
      <c r="DM58" s="57">
        <f t="shared" si="292"/>
        <v>25.282397285822338</v>
      </c>
      <c r="DN58" s="57">
        <f t="shared" si="293"/>
        <v>25</v>
      </c>
      <c r="DO58" s="57">
        <f t="shared" si="294"/>
        <v>26.797486326941343</v>
      </c>
      <c r="DP58" s="57">
        <f t="shared" si="295"/>
        <v>25.520324224278202</v>
      </c>
      <c r="DQ58" s="57">
        <f t="shared" si="296"/>
        <v>2.7495000000000003</v>
      </c>
      <c r="DR58" s="57">
        <f t="shared" si="297"/>
        <v>2.7495000000000003</v>
      </c>
      <c r="DS58" s="57">
        <f t="shared" si="298"/>
        <v>2.7495000000000003</v>
      </c>
      <c r="DT58" s="57">
        <f t="shared" si="299"/>
        <v>2.7495000000000003</v>
      </c>
      <c r="DU58" s="57">
        <f t="shared" si="300"/>
        <v>2.7495000000000003</v>
      </c>
      <c r="DV58" s="57">
        <f t="shared" si="301"/>
        <v>2.7495000000000003</v>
      </c>
      <c r="DW58" s="57">
        <f t="shared" si="302"/>
        <v>2.7495000000000003</v>
      </c>
      <c r="DX58" s="61">
        <f t="shared" si="116"/>
        <v>2.0000000000000009</v>
      </c>
      <c r="DY58" s="2">
        <f>IF(OY58=0,($C$23/0.4536*IF(ISNA(MK57),'Drive Train'!$F$16,'Drive Train'!$F$17)*4.448*$C$24/$C$26*$C$25*S$6)*SIGN(BK58),BK58)</f>
        <v>0</v>
      </c>
      <c r="DZ58" s="2">
        <f>IF(OZ58=0,($C$23/0.4536*IF(ISNA(ML57),'Drive Train'!$F$16,'Drive Train'!$F$17)*4.448*$C$24/$C$26*$C$25*T$6)*SIGN(BL58),BL58)</f>
        <v>3.1911020778922987</v>
      </c>
      <c r="EA58" s="2">
        <f>IF(PA58=0,($C$23/0.4536*IF(ISNA(MM57),'Drive Train'!$F$16,'Drive Train'!$F$17)*4.448*$C$24/$C$26*$C$25*U$6)*SIGN(BM58),BM58)</f>
        <v>2.1014574659290748</v>
      </c>
      <c r="EB58" s="2">
        <f>IF(PB58=0,($C$23/0.4536*IF(ISNA(MN57),'Drive Train'!$F$16,'Drive Train'!$F$17)*4.448*$C$24/$C$26*$C$25*V$6)*SIGN(BN58),BN58)</f>
        <v>0</v>
      </c>
      <c r="EC58" s="2">
        <f>IF(PC58=0,($C$23/0.4536*IF(ISNA(MO57),'Drive Train'!$F$16,'Drive Train'!$F$17)*4.448*$C$24/$C$26*$C$25*W$6)*SIGN(BO58),BO58)</f>
        <v>0</v>
      </c>
      <c r="ED58" s="2">
        <f>IF(PD58=0,($C$23/0.4536*IF(ISNA(MP57),'Drive Train'!$F$16,'Drive Train'!$F$17)*4.448*$C$24/$C$26*$C$25*X$6)*SIGN(BP58),BP58)</f>
        <v>0</v>
      </c>
      <c r="EE58" s="2">
        <f>IF(PE58=0,($C$23/0.4536*IF(ISNA(MQ57),'Drive Train'!$F$16,'Drive Train'!$F$17)*4.448*$C$24/$C$26*$C$25*Y$6)*SIGN(BQ58),BQ58)</f>
        <v>0</v>
      </c>
      <c r="EF58" s="2">
        <f>IF(PF58=0,($C$23/0.4536*IF(ISNA(MR57),'Drive Train'!$F$16,'Drive Train'!$F$17)*4.448*$C$24/$C$26*$C$25*Z$6)*SIGN(BR58),BR58)</f>
        <v>0.41570756596276748</v>
      </c>
      <c r="EG58" s="2">
        <f>IF(PG58=0,($C$23/0.4536*IF(ISNA(MS57),'Drive Train'!$F$16,'Drive Train'!$F$17)*4.448*$C$24/$C$26*$C$25*AA$6)*SIGN(BS58),BS58)</f>
        <v>0.68927804882473664</v>
      </c>
      <c r="EH58" s="2">
        <f>IF(PH58=0,($C$23/0.4536*IF(ISNA(MT57),'Drive Train'!$F$16,'Drive Train'!$F$17)*4.448*$C$24/$C$26*$C$25*AB$6)*SIGN(BT58),BT58)</f>
        <v>0.61985436045389986</v>
      </c>
      <c r="EI58" s="2">
        <f>IF(PI58=0,($C$23/0.4536*IF(ISNA(MU57),'Drive Train'!$F$16,'Drive Train'!$F$17)*4.448*$C$24/$C$26*$C$25*AC$6)*SIGN(BU58),BU58)</f>
        <v>0.56313566080452337</v>
      </c>
      <c r="EJ58" s="2">
        <f>IF(PJ58=0,($C$23/0.4536*IF(ISNA(MV57),'Drive Train'!$F$16,'Drive Train'!$F$17)*4.448*$C$24/$C$26*$C$25*AD$6)*SIGN(BV58),BV58)</f>
        <v>0.89350858180984372</v>
      </c>
      <c r="EK58" s="2">
        <f>IF(PK58=0,($C$23/0.4536*IF(ISNA(MW57),'Drive Train'!$F$16,'Drive Train'!$F$17)*4.448*$C$24/$C$26*$C$25*AE$6)*SIGN(BW58),BW58)</f>
        <v>0.89350858180984372</v>
      </c>
      <c r="EL58" s="2">
        <f>IF(PL58=0,($C$23/0.4536*IF(ISNA(MX57),'Drive Train'!$F$16,'Drive Train'!$F$17)*4.448*$C$24/$C$26*$C$25*AF$6)*SIGN(BX58),BX58)</f>
        <v>0.89350858180984372</v>
      </c>
      <c r="EM58" s="2">
        <f>IF(PM58=0,($C$23/0.4536*IF(ISNA(MY57),'Drive Train'!$F$16,'Drive Train'!$F$17)*4.448*$C$24/$C$26*$C$25*AG$6)*SIGN(BY58),BY58)</f>
        <v>0</v>
      </c>
      <c r="EN58" s="2">
        <f>IF(PN58=0,($C$23/0.4536*IF(ISNA(MZ57),'Drive Train'!$F$16,'Drive Train'!$F$17)*4.448*$C$24/$C$26*$C$25*AH$6)*SIGN(BZ58),BZ58)</f>
        <v>0</v>
      </c>
      <c r="EO58" s="2">
        <f>IF(PO58=0,($C$23/0.4536*IF(ISNA(NA57),'Drive Train'!$F$16,'Drive Train'!$F$17)*4.448*$C$24/$C$26*$C$25*AI$6)*SIGN(CA58),CA58)</f>
        <v>0</v>
      </c>
      <c r="EP58" s="2">
        <f>IF(PP58=0,($C$23/0.4536*IF(ISNA(NB57),'Drive Train'!$F$16,'Drive Train'!$F$17)*4.448*$C$24/$C$26*$C$25*AJ$6)*SIGN(CB58),CB58)</f>
        <v>0</v>
      </c>
      <c r="EQ58" s="2">
        <f>IF(PQ58=0,($C$23/0.4536*IF(ISNA(NC57),'Drive Train'!$F$16,'Drive Train'!$F$17)*4.448*$C$24/$C$26*$C$25*AK$6)*SIGN(CC58),CC58)</f>
        <v>0</v>
      </c>
      <c r="ER58" s="2">
        <f>IF(PR58=0,($C$23/0.4536*IF(ISNA(ND57),'Drive Train'!$F$16,'Drive Train'!$F$17)*4.448*$C$24/$C$26*$C$25*AL$6)*SIGN(CD58),CD58)</f>
        <v>0</v>
      </c>
      <c r="ES58" s="2">
        <f>IF(PS58=0,($C$23/0.4536*IF(ISNA(NE57),'Drive Train'!$F$16,'Drive Train'!$F$17)*4.448*$C$24/$C$26*$C$25*AM$6)*SIGN(CE58),CE58)</f>
        <v>0</v>
      </c>
      <c r="ET58" s="61">
        <f t="shared" si="303"/>
        <v>2.0000000000000009</v>
      </c>
      <c r="EU58" s="260">
        <f>MAX(MIN(IF(AND(OY57=1,NG58&lt;0),-1,1)*(DC58-$C$15)/($C$14-$C$15)*$C$12-$C$33*LO58/AO$6 -  OY57*$C$33,DY57),MAX(EU$8:EU57)*-1)</f>
        <v>-0.83019692373067278</v>
      </c>
      <c r="EV58" s="260">
        <f>MAX(MIN(IF(AND(OZ57=1,NH58&lt;0),-1,1)*(DD58-$C$15)/($C$14-$C$15)*$C$12-$C$33*LP58/AP$6 -  OZ57*$C$33,DZ57),MAX(EV$8:EV57)*-1)</f>
        <v>0.76201456006647117</v>
      </c>
      <c r="EW58" s="260">
        <f>MAX(MIN(IF(AND(PA57=1,NI58&lt;0),-1,1)*(DE58-$C$15)/($C$14-$C$15)*$C$12-$C$33*LQ58/AQ$6 -  PA57*$C$33,EA57),MAX(EW$8:EW57)*-1)</f>
        <v>0.63904414464594583</v>
      </c>
      <c r="EX58" s="260">
        <f>MAX(MIN(IF(AND(PB57=1,NJ58&lt;0),-1,1)*(DF58-$C$15)/($C$14-$C$15)*$C$12-$C$33*LR58/AR$6 -  PB57*$C$33,EB57),MAX(EX$8:EX57)*-1)</f>
        <v>-0.81299937022591617</v>
      </c>
      <c r="EY58" s="260">
        <f>MAX(MIN(IF(AND(PC57=1,NK58&lt;0),-1,1)*(DG58-$C$15)/($C$14-$C$15)*$C$12-$C$33*LS58/AS$6 -  PC57*$C$33,EC57),MAX(EY$8:EY57)*-1)</f>
        <v>-0.8196129660879683</v>
      </c>
      <c r="EZ58" s="260">
        <f>MAX(MIN(IF(AND(PD57=1,NL58&lt;0),-1,1)*(DH58-$C$15)/($C$14-$C$15)*$C$12-$C$33*LT58/AT$6 -  PD57*$C$33,ED57),MAX(EZ$8:EZ57)*-1)</f>
        <v>-0.80584494404005191</v>
      </c>
      <c r="FA58" s="260">
        <f>MAX(MIN(IF(AND(PE57=1,NM58&lt;0),-1,1)*(DI58-$C$15)/($C$14-$C$15)*$C$12-$C$33*LU58/AU$6 -  PE57*$C$33,EE57),MAX(FA$8:FA57)*-1)</f>
        <v>-0.82918257954619057</v>
      </c>
      <c r="FB58" s="260">
        <f>MAX(MIN(IF(AND(PF57=1,NN58&lt;0),-1,1)*(DJ58-$C$15)/($C$14-$C$15)*$C$12-$C$33*LV58/AV$6 -  PF57*$C$33,EF57),MAX(FB$8:FB57)*-1)</f>
        <v>8.6972871916779493E-5</v>
      </c>
      <c r="FC58" s="260">
        <f>MAX(MIN(IF(AND(PG57=1,NO58&lt;0),-1,1)*(DK58-$C$15)/($C$14-$C$15)*$C$12-$C$33*LW58/AW$6 -  PG57*$C$33,EG57),MAX(FC$8:FC57)*-1)</f>
        <v>4.3204379158168216E-6</v>
      </c>
      <c r="FD58" s="260">
        <f>MAX(MIN(IF(AND(PH57=1,NP58&lt;0),-1,1)*(DL58-$C$15)/($C$14-$C$15)*$C$12-$C$33*LX58/AX$6 -  PH57*$C$33,EH57),MAX(FD$8:FD57)*-1)</f>
        <v>1.3143234983692409E-7</v>
      </c>
      <c r="FE58" s="260">
        <f>MAX(MIN(IF(AND(PI57=1,NQ58&lt;0),-1,1)*(DM58-$C$15)/($C$14-$C$15)*$C$12-$C$33*LY58/AY$6 -  PI57*$C$33,EI57),MAX(FE$8:FE57)*-1)</f>
        <v>2.3209400512591571E-9</v>
      </c>
      <c r="FF58" s="260">
        <f>MAX(MIN(IF(AND(PJ57=1,NR58&lt;0),-1,1)*(DN58-$C$15)/($C$14-$C$15)*$C$12-$C$33*LZ58/AZ$6 -  PJ57*$C$33,EJ57),MAX(FF$8:FF57)*-1)</f>
        <v>7.1910890700187968E-2</v>
      </c>
      <c r="FG58" s="260">
        <f>MAX(MIN(IF(AND(PK57=1,NS58&lt;0),-1,1)*(DO58-$C$15)/($C$14-$C$15)*$C$12-$C$33*MA58/BA$6 -  PK57*$C$33,EK57),MAX(FG$8:FG57)*-1)</f>
        <v>3.6082086152264214E-2</v>
      </c>
      <c r="FH58" s="260">
        <f>MAX(MIN(IF(AND(PL57=1,NT58&lt;0),-1,1)*(DP58-$C$15)/($C$14-$C$15)*$C$12-$C$33*MB58/BB$6 -  PL57*$C$33,EL57),MAX(FH$8:FH57)*-1)</f>
        <v>5.6440484532473412E-3</v>
      </c>
      <c r="FI58" s="260">
        <f>MAX(MIN(IF(AND(PM57=1,NU58&lt;0),-1,1)*(DQ58-$C$15)/($C$14-$C$15)*$C$12-$C$33*MC58/BC$6 -  PM57*$C$33,EM57),MAX(FI$8:FI57)*-1)</f>
        <v>-0.68711990999001171</v>
      </c>
      <c r="FJ58" s="260">
        <f>MAX(MIN(IF(AND(PN57=1,NV58&lt;0),-1,1)*(DR58-$C$15)/($C$14-$C$15)*$C$12-$C$33*MD58/BD$6 -  PN57*$C$33,EN57),MAX(FJ$8:FJ57)*-1)</f>
        <v>-0.77934953240984672</v>
      </c>
      <c r="FK58" s="260">
        <f>MAX(MIN(IF(AND(PO57=1,NW58&lt;0),-1,1)*(DS58-$C$15)/($C$14-$C$15)*$C$12-$C$33*ME58/BE$6 -  PO57*$C$33,EO57),MAX(FK$8:FK57)*-1)</f>
        <v>-0.83019692373067278</v>
      </c>
      <c r="FL58" s="260">
        <f>MAX(MIN(IF(AND(PP57=1,NX58&lt;0),-1,1)*(DT58-$C$15)/($C$14-$C$15)*$C$12-$C$33*MF58/BF$6 -  PP57*$C$33,EP57),MAX(FL$8:FL57)*-1)</f>
        <v>-0.8288357744014434</v>
      </c>
      <c r="FM58" s="260">
        <f>MAX(MIN(IF(AND(PQ57=1,NY58&lt;0),-1,1)*(DU58-$C$15)/($C$14-$C$15)*$C$12-$C$33*MG58/BG$6 -  PQ57*$C$33,EQ57),MAX(FM$8:FM57)*-1)</f>
        <v>-0.82883621414487763</v>
      </c>
      <c r="FN58" s="260">
        <f>MAX(MIN(IF(AND(PR57=1,NZ58&lt;0),-1,1)*(DV58-$C$15)/($C$14-$C$15)*$C$12-$C$33*MH58/BH$6 -  PR57*$C$33,ER57),MAX(FN$8:FN57)*-1)</f>
        <v>-0.82883624436864167</v>
      </c>
      <c r="FO58" s="260">
        <f>MAX(MIN(IF(AND(PS57=1,OA58&lt;0),-1,1)*(DW58-$C$15)/($C$14-$C$15)*$C$12-$C$33*MI58/BI$6 -  PS57*$C$33,ES57),MAX(FO$8:FO57)*-1)</f>
        <v>-0.82883622846760807</v>
      </c>
      <c r="FP58" s="61">
        <f t="shared" si="117"/>
        <v>2.0000000000000009</v>
      </c>
      <c r="FQ58" s="261">
        <f>IF(AND(KS58=1,OY58=1),0,MIN((ABS(($C$14-$C$15)*EU58/$C$12/$C$25)+$C$15)/$C$25,DC58))</f>
        <v>2.7495000000000003</v>
      </c>
      <c r="FR58" s="261">
        <f>IF(AND(KT58=1,OZ58=1),0,MIN((ABS(($C$14-$C$15)*EV58/$C$12/$C$25)+$C$15)/$C$25,DD58))</f>
        <v>50</v>
      </c>
      <c r="FS58" s="261">
        <f>IF(AND(KU58=1,PA58=1),0,MIN((ABS(($C$14-$C$15)*EW58/$C$12/$C$25)+$C$15)/$C$25,DE58))</f>
        <v>50</v>
      </c>
      <c r="FT58" s="261">
        <f>IF(AND(KV58=1,PB58=1),0,MIN((ABS(($C$14-$C$15)*EX58/$C$12/$C$25)+$C$15)/$C$25,DF58))</f>
        <v>2.7495000000000003</v>
      </c>
      <c r="FU58" s="261">
        <f>IF(AND(KW58=1,PC58=1),0,MIN((ABS(($C$14-$C$15)*EY58/$C$12/$C$25)+$C$15)/$C$25,DG58))</f>
        <v>2.7495000000000003</v>
      </c>
      <c r="FV58" s="261">
        <f>IF(AND(KX58=1,PD58=1),0,MIN((ABS(($C$14-$C$15)*EZ58/$C$12/$C$25)+$C$15)/$C$25,DH58))</f>
        <v>2.7495000000000003</v>
      </c>
      <c r="FW58" s="261">
        <f>IF(AND(KY58=1,PE58=1),0,MIN((ABS(($C$14-$C$15)*FA58/$C$12/$C$25)+$C$15)/$C$25,DI58))</f>
        <v>2.7495000000000003</v>
      </c>
      <c r="FX58" s="261">
        <f>IF(AND(KZ58=1,PF58=1),0,MIN((ABS(($C$14-$C$15)*FB58/$C$12/$C$25)+$C$15)/$C$25,DJ58))</f>
        <v>3.4876202554260627</v>
      </c>
      <c r="FY58" s="261">
        <f>IF(AND(LA58=1,PG58=1),0,MIN((ABS(($C$14-$C$15)*FC58/$C$12/$C$25)+$C$15)/$C$25,DK58))</f>
        <v>3.4804419338461274</v>
      </c>
      <c r="FZ58" s="261">
        <f>IF(AND(LB58=1,PH58=1),0,MIN((ABS(($C$14-$C$15)*FD58/$C$12/$C$25)+$C$15)/$C$25,DL58))</f>
        <v>3.48007812085724</v>
      </c>
      <c r="GA58" s="261">
        <f>IF(AND(LC58=1,PI58=1),0,MIN((ABS(($C$14-$C$15)*FE58/$C$12/$C$25)+$C$15)/$C$25,DM58))</f>
        <v>3.4800669075973971</v>
      </c>
      <c r="GB58" s="261">
        <f>IF(AND(LD58=1,PJ58=1),0,MIN((ABS(($C$14-$C$15)*FF58/$C$12/$C$25)+$C$15)/$C$25,DN58))</f>
        <v>9.7254907493083387</v>
      </c>
      <c r="GC58" s="261">
        <f>IF(AND(LE58=1,PK58=1),0,MIN((ABS(($C$14-$C$15)*FG58/$C$12/$C$25)+$C$15)/$C$25,DO58))</f>
        <v>6.6137774165026908</v>
      </c>
      <c r="GD58" s="261">
        <f>IF(AND(LF58=1,PL58=1),0,MIN((ABS(($C$14-$C$15)*FH58/$C$12/$C$25)+$C$15)/$C$25,DP58))</f>
        <v>3.9702494247779341</v>
      </c>
      <c r="GE58" s="261">
        <f>IF(AND(LG58=1,PM58=1),0,MIN((ABS(($C$14-$C$15)*FI58/$C$12/$C$25)+$C$15)/$C$25,DQ58))</f>
        <v>2.7495000000000003</v>
      </c>
      <c r="GF58" s="261">
        <f>IF(AND(LH58=1,PN58=1),0,MIN((ABS(($C$14-$C$15)*FJ58/$C$12/$C$25)+$C$15)/$C$25,DR58))</f>
        <v>2.7495000000000003</v>
      </c>
      <c r="GG58" s="261">
        <f>IF(AND(LI58=1,PO58=1),0,MIN((ABS(($C$14-$C$15)*FK58/$C$12/$C$25)+$C$15)/$C$25,DS58))</f>
        <v>2.7495000000000003</v>
      </c>
      <c r="GH58" s="261">
        <f>IF(AND(LJ58=1,PP58=1),0,MIN((ABS(($C$14-$C$15)*FL58/$C$12/$C$25)+$C$15)/$C$25,DT58))</f>
        <v>2.7495000000000003</v>
      </c>
      <c r="GI58" s="261">
        <f>IF(AND(LK58=1,PQ58=1),0,MIN((ABS(($C$14-$C$15)*FM58/$C$12/$C$25)+$C$15)/$C$25,DU58))</f>
        <v>2.7495000000000003</v>
      </c>
      <c r="GJ58" s="261">
        <f>IF(AND(LL58=1,PR58=1),0,MIN((ABS(($C$14-$C$15)*FN58/$C$12/$C$25)+$C$15)/$C$25,DV58))</f>
        <v>2.7495000000000003</v>
      </c>
      <c r="GK58" s="261">
        <f>IF(AND(LM58=1,PS58=1),0,MIN((ABS(($C$14-$C$15)*FO58/$C$12/$C$25)+$C$15)/$C$25,DW58))</f>
        <v>2.7495000000000003</v>
      </c>
      <c r="GL58" s="61">
        <f t="shared" si="118"/>
        <v>2.0000000000000009</v>
      </c>
      <c r="GM58" s="57">
        <f>IF(AND(KS57=1,OY57=1),0,EU58*$C$26/S$6/$C$24/$C$23*3.39*$C$25)</f>
        <v>-19.279960216694008</v>
      </c>
      <c r="GN58" s="57">
        <f>IF(AND(KT57=1,OZ57=1),0,EV58*$C$26/T$6/$C$24/$C$23*3.39*$C$25)</f>
        <v>4.9550303008217442</v>
      </c>
      <c r="GO58" s="57">
        <f>IF(AND(KU57=1,PA57=1),0,EW58*$C$26/U$6/$C$24/$C$23*3.39*$C$25)</f>
        <v>6.3100673902304436</v>
      </c>
      <c r="GP58" s="57">
        <f>IF(AND(KV57=1,PB57=1),0,EX58*$C$26/V$6/$C$24/$C$23*3.39*$C$25)</f>
        <v>-10.768920714181693</v>
      </c>
      <c r="GQ58" s="57">
        <f>IF(AND(KW57=1,PC57=1),0,EY58*$C$26/W$6/$C$24/$C$23*3.39*$C$25)</f>
        <v>-13.620002640811906</v>
      </c>
      <c r="GR58" s="57">
        <f>IF(AND(KX57=1,PD57=1),0,EZ58*$C$26/X$6/$C$24/$C$23*3.39*$C$25)</f>
        <v>-16.108268449190316</v>
      </c>
      <c r="GS58" s="57">
        <f>IF(AND(KY57=1,PE57=1),0,FA58*$C$26/Y$6/$C$24/$C$23*3.39*$C$25)</f>
        <v>-19.370515760905789</v>
      </c>
      <c r="GT58" s="57">
        <f>IF(AND(KZ57=1,PF57=1),0,FB58*$C$26/Z$6/$C$24/$C$23*3.39*$C$25)</f>
        <v>2.3250166680108997E-3</v>
      </c>
      <c r="GU58" s="57">
        <f>IF(AND(LA57=1,PG57=1),0,FC58*$C$26/AA$6/$C$24/$C$23*3.39*$C$25)</f>
        <v>1.300639869361069E-4</v>
      </c>
      <c r="GV58" s="57">
        <f>IF(AND(LB57=1,PH57=1),0,FD58*$C$26/AB$6/$C$24/$C$23*3.39*$C$25)</f>
        <v>4.3998346304163618E-6</v>
      </c>
      <c r="GW58" s="57">
        <f>IF(AND(LC57=1,PI57=1),0,FE58*$C$26/AC$6/$C$24/$C$23*3.39*$C$25)</f>
        <v>8.5521367093652446E-8</v>
      </c>
      <c r="GX58" s="57">
        <f>IF(AND(LD57=1,PJ57=1),0,FF58*$C$26/AD$6/$C$24/$C$23*3.39*$C$25)</f>
        <v>1.6700123455244635</v>
      </c>
      <c r="GY58" s="57">
        <f>IF(AND(LE57=1,PK57=1),0,FG58*$C$26/AE$6/$C$24/$C$23*3.39*$C$25)</f>
        <v>0.83794719742500745</v>
      </c>
      <c r="GZ58" s="57">
        <f>IF(AND(LF57=1,PL57=1),0,FH58*$C$26/AF$6/$C$24/$C$23*3.39*$C$25)</f>
        <v>0.13107375675485378</v>
      </c>
      <c r="HA58" s="57">
        <f>IF(AND(LG57=1,PM57=1),0,FI58*$C$26/AG$6/$C$24/$C$23*3.39*$C$25)</f>
        <v>-15.957231531495665</v>
      </c>
      <c r="HB58" s="57">
        <f>IF(AND(LH57=1,PN57=1),0,FJ58*$C$26/AH$6/$C$24/$C$23*3.39*$C$25)</f>
        <v>-18.099113054092101</v>
      </c>
      <c r="HC58" s="57">
        <f>IF(AND(LI57=1,PO57=1),0,FK58*$C$26/AI$6/$C$24/$C$23*3.39*$C$25)</f>
        <v>-19.279960216694008</v>
      </c>
      <c r="HD58" s="57">
        <f>IF(AND(LJ57=1,PP57=1),0,FL58*$C$26/AJ$6/$C$24/$C$23*3.39*$C$25)</f>
        <v>-19.248349758781693</v>
      </c>
      <c r="HE58" s="57">
        <f>IF(AND(LK57=1,PQ57=1),0,FM58*$C$26/AK$6/$C$24/$C$23*3.39*$C$25)</f>
        <v>-19.248359971100815</v>
      </c>
      <c r="HF58" s="57">
        <f>IF(AND(LL57=1,PR57=1),0,FN58*$C$26/AL$6/$C$24/$C$23*3.39*$C$25)</f>
        <v>-19.2483606729981</v>
      </c>
      <c r="HG58" s="57">
        <f>IF(AND(LM57=1,PS57=1),0,FO58*$C$26/AM$6/$C$24/$C$23*3.39*$C$25)</f>
        <v>-19.248360303722709</v>
      </c>
      <c r="HH58" s="61">
        <f t="shared" si="119"/>
        <v>2.0000000000000009</v>
      </c>
      <c r="HI58" s="57">
        <f t="shared" si="120"/>
        <v>19.279960216694008</v>
      </c>
      <c r="HJ58" s="57">
        <f t="shared" si="121"/>
        <v>4.9550303008217442</v>
      </c>
      <c r="HK58" s="57">
        <f t="shared" si="122"/>
        <v>6.3100673902304436</v>
      </c>
      <c r="HL58" s="57">
        <f t="shared" si="123"/>
        <v>10.768920714181693</v>
      </c>
      <c r="HM58" s="57">
        <f t="shared" si="124"/>
        <v>13.620002640811906</v>
      </c>
      <c r="HN58" s="57">
        <f t="shared" si="125"/>
        <v>16.108268449190316</v>
      </c>
      <c r="HO58" s="57">
        <f t="shared" si="126"/>
        <v>19.370515760905789</v>
      </c>
      <c r="HP58" s="57">
        <f t="shared" si="127"/>
        <v>2.3250166680108997E-3</v>
      </c>
      <c r="HQ58" s="57">
        <f t="shared" si="128"/>
        <v>1.300639869361069E-4</v>
      </c>
      <c r="HR58" s="57">
        <f t="shared" si="129"/>
        <v>4.3998346304163618E-6</v>
      </c>
      <c r="HS58" s="57">
        <f t="shared" si="130"/>
        <v>8.5521367093652446E-8</v>
      </c>
      <c r="HT58" s="57">
        <f t="shared" si="131"/>
        <v>1.6700123455244635</v>
      </c>
      <c r="HU58" s="57">
        <f t="shared" si="132"/>
        <v>0.83794719742500745</v>
      </c>
      <c r="HV58" s="57">
        <f t="shared" si="133"/>
        <v>0.13107375675485378</v>
      </c>
      <c r="HW58" s="57">
        <f t="shared" si="134"/>
        <v>15.957231531495665</v>
      </c>
      <c r="HX58" s="57">
        <f t="shared" si="135"/>
        <v>18.099113054092101</v>
      </c>
      <c r="HY58" s="57">
        <f t="shared" si="136"/>
        <v>19.279960216694008</v>
      </c>
      <c r="HZ58" s="57">
        <f t="shared" si="137"/>
        <v>19.248349758781693</v>
      </c>
      <c r="IA58" s="57">
        <f t="shared" si="138"/>
        <v>19.248359971100815</v>
      </c>
      <c r="IB58" s="57">
        <f t="shared" si="139"/>
        <v>19.2483606729981</v>
      </c>
      <c r="IC58" s="57">
        <f t="shared" si="140"/>
        <v>19.248360303722709</v>
      </c>
      <c r="ID58" s="61">
        <f t="shared" si="141"/>
        <v>2.0000000000000009</v>
      </c>
      <c r="IE58" s="57">
        <f t="shared" si="142"/>
        <v>0</v>
      </c>
      <c r="IF58" s="57">
        <f t="shared" si="143"/>
        <v>8.82</v>
      </c>
      <c r="IG58" s="57">
        <f t="shared" si="144"/>
        <v>8.82</v>
      </c>
      <c r="IH58" s="57">
        <f t="shared" si="145"/>
        <v>0</v>
      </c>
      <c r="II58" s="57">
        <f t="shared" si="146"/>
        <v>0</v>
      </c>
      <c r="IJ58" s="57">
        <f t="shared" si="147"/>
        <v>0</v>
      </c>
      <c r="IK58" s="57">
        <f t="shared" si="148"/>
        <v>0</v>
      </c>
      <c r="IL58" s="57">
        <f t="shared" si="149"/>
        <v>11.982708483991329</v>
      </c>
      <c r="IM58" s="57">
        <f t="shared" si="150"/>
        <v>11.983321090054959</v>
      </c>
      <c r="IN58" s="57">
        <f t="shared" si="151"/>
        <v>11.98335433381469</v>
      </c>
      <c r="IO58" s="57">
        <f t="shared" si="152"/>
        <v>11.983355442179978</v>
      </c>
      <c r="IP58" s="57">
        <f t="shared" si="153"/>
        <v>11.543298895874473</v>
      </c>
      <c r="IQ58" s="57">
        <f t="shared" si="154"/>
        <v>11.732063195289895</v>
      </c>
      <c r="IR58" s="57">
        <f t="shared" si="155"/>
        <v>11.943836141397034</v>
      </c>
      <c r="IS58" s="57">
        <f t="shared" si="156"/>
        <v>0</v>
      </c>
      <c r="IT58" s="57">
        <f t="shared" si="157"/>
        <v>0</v>
      </c>
      <c r="IU58" s="57">
        <f t="shared" si="158"/>
        <v>0</v>
      </c>
      <c r="IV58" s="57">
        <f t="shared" si="159"/>
        <v>0</v>
      </c>
      <c r="IW58" s="57">
        <f t="shared" si="160"/>
        <v>0</v>
      </c>
      <c r="IX58" s="57">
        <f t="shared" si="161"/>
        <v>0</v>
      </c>
      <c r="IY58" s="57">
        <f t="shared" si="162"/>
        <v>0</v>
      </c>
      <c r="IZ58" s="61">
        <f t="shared" si="163"/>
        <v>2.0000000000000009</v>
      </c>
      <c r="JA58" s="261" t="e">
        <f t="shared" si="238"/>
        <v>#N/A</v>
      </c>
      <c r="JB58" s="261">
        <f t="shared" si="239"/>
        <v>6</v>
      </c>
      <c r="JC58" s="261">
        <f t="shared" si="240"/>
        <v>6</v>
      </c>
      <c r="JD58" s="261" t="e">
        <f t="shared" si="241"/>
        <v>#N/A</v>
      </c>
      <c r="JE58" s="261" t="e">
        <f t="shared" si="242"/>
        <v>#N/A</v>
      </c>
      <c r="JF58" s="261" t="e">
        <f t="shared" si="243"/>
        <v>#N/A</v>
      </c>
      <c r="JG58" s="261" t="e">
        <f t="shared" si="244"/>
        <v>#N/A</v>
      </c>
      <c r="JH58" s="261" t="e">
        <f t="shared" si="245"/>
        <v>#N/A</v>
      </c>
      <c r="JI58" s="261" t="e">
        <f t="shared" si="246"/>
        <v>#N/A</v>
      </c>
      <c r="JJ58" s="261" t="e">
        <f t="shared" si="247"/>
        <v>#N/A</v>
      </c>
      <c r="JK58" s="261" t="e">
        <f t="shared" si="248"/>
        <v>#N/A</v>
      </c>
      <c r="JL58" s="261" t="e">
        <f t="shared" si="249"/>
        <v>#N/A</v>
      </c>
      <c r="JM58" s="261" t="e">
        <f t="shared" si="250"/>
        <v>#N/A</v>
      </c>
      <c r="JN58" s="261" t="e">
        <f t="shared" si="251"/>
        <v>#N/A</v>
      </c>
      <c r="JO58" s="261" t="e">
        <f t="shared" si="252"/>
        <v>#N/A</v>
      </c>
      <c r="JP58" s="261" t="e">
        <f t="shared" si="253"/>
        <v>#N/A</v>
      </c>
      <c r="JQ58" s="261" t="e">
        <f t="shared" si="254"/>
        <v>#N/A</v>
      </c>
      <c r="JR58" s="261" t="e">
        <f t="shared" si="255"/>
        <v>#N/A</v>
      </c>
      <c r="JS58" s="261" t="e">
        <f t="shared" si="256"/>
        <v>#N/A</v>
      </c>
      <c r="JT58" s="261" t="e">
        <f t="shared" si="257"/>
        <v>#N/A</v>
      </c>
      <c r="JU58" s="261" t="e">
        <f t="shared" si="258"/>
        <v>#N/A</v>
      </c>
      <c r="JV58" s="61">
        <f t="shared" si="165"/>
        <v>2.0000000000000009</v>
      </c>
      <c r="JW58" s="46">
        <f>IF(HI58&lt;=$C$42,1,0)</f>
        <v>0</v>
      </c>
      <c r="JX58" s="46">
        <f>IF(HJ58&lt;=$C$42,1,0)</f>
        <v>0</v>
      </c>
      <c r="JY58" s="46">
        <f>IF(HK58&lt;=$C$42,1,0)</f>
        <v>0</v>
      </c>
      <c r="JZ58" s="46">
        <f>IF(HL58&lt;=$C$42,1,0)</f>
        <v>0</v>
      </c>
      <c r="KA58" s="46">
        <f>IF(HM58&lt;=$C$42,1,0)</f>
        <v>0</v>
      </c>
      <c r="KB58" s="46">
        <f>IF(HN58&lt;=$C$42,1,0)</f>
        <v>0</v>
      </c>
      <c r="KC58" s="46">
        <f>IF(HO58&lt;=$C$42,1,0)</f>
        <v>0</v>
      </c>
      <c r="KD58" s="46">
        <f>IF(HP58&lt;=$C$42,1,0)</f>
        <v>1</v>
      </c>
      <c r="KE58" s="46">
        <f>IF(HQ58&lt;=$C$42,1,0)</f>
        <v>1</v>
      </c>
      <c r="KF58" s="46">
        <f>IF(HR58&lt;=$C$42,1,0)</f>
        <v>1</v>
      </c>
      <c r="KG58" s="46">
        <f>IF(HS58&lt;=$C$42,1,0)</f>
        <v>1</v>
      </c>
      <c r="KH58" s="46">
        <f>IF(HT58&lt;=$C$42,1,0)</f>
        <v>0</v>
      </c>
      <c r="KI58" s="46">
        <f>IF(HU58&lt;=$C$42,1,0)</f>
        <v>0</v>
      </c>
      <c r="KJ58" s="46">
        <f>IF(HV58&lt;=$C$42,1,0)</f>
        <v>0</v>
      </c>
      <c r="KK58" s="46">
        <f>IF(HW58&lt;=$C$42,1,0)</f>
        <v>0</v>
      </c>
      <c r="KL58" s="46">
        <f>IF(HX58&lt;=$C$42,1,0)</f>
        <v>0</v>
      </c>
      <c r="KM58" s="46">
        <f>IF(HY58&lt;=$C$42,1,0)</f>
        <v>0</v>
      </c>
      <c r="KN58" s="46">
        <f>IF(HZ58&lt;=$C$42,1,0)</f>
        <v>0</v>
      </c>
      <c r="KO58" s="46">
        <f>IF(IA58&lt;=$C$42,1,0)</f>
        <v>0</v>
      </c>
      <c r="KP58" s="46">
        <f>IF(IB58&lt;=$C$42,1,0)</f>
        <v>0</v>
      </c>
      <c r="KQ58" s="46">
        <f>IF(IC58&lt;=$C$42,1,0)</f>
        <v>0</v>
      </c>
      <c r="KR58" s="61">
        <f t="shared" si="166"/>
        <v>2.0000000000000009</v>
      </c>
      <c r="KS58" s="1">
        <f>IF(OR(KS57=1,AND(OY58=1,LO58&lt;=$C$43)),1,0)</f>
        <v>0</v>
      </c>
      <c r="KT58" s="1">
        <f>IF(OR(KT57=1,AND(OZ58=1,LP58&lt;=$C$43)),1,0)</f>
        <v>0</v>
      </c>
      <c r="KU58" s="1">
        <f>IF(OR(KU57=1,AND(PA58=1,LQ58&lt;=$C$43)),1,0)</f>
        <v>0</v>
      </c>
      <c r="KV58" s="1">
        <f>IF(OR(KV57=1,AND(PB58=1,LR58&lt;=$C$43)),1,0)</f>
        <v>0</v>
      </c>
      <c r="KW58" s="1">
        <f>IF(OR(KW57=1,AND(PC58=1,LS58&lt;=$C$43)),1,0)</f>
        <v>0</v>
      </c>
      <c r="KX58" s="1">
        <f>IF(OR(KX57=1,AND(PD58=1,LT58&lt;=$C$43)),1,0)</f>
        <v>0</v>
      </c>
      <c r="KY58" s="1">
        <f>IF(OR(KY57=1,AND(PE58=1,LU58&lt;=$C$43)),1,0)</f>
        <v>0</v>
      </c>
      <c r="KZ58" s="1">
        <f>IF(OR(KZ57=1,AND(PF58=1,LV58&lt;=$C$43)),1,0)</f>
        <v>0</v>
      </c>
      <c r="LA58" s="1">
        <f>IF(OR(LA57=1,AND(PG58=1,LW58&lt;=$C$43)),1,0)</f>
        <v>0</v>
      </c>
      <c r="LB58" s="1">
        <f>IF(OR(LB57=1,AND(PH58=1,LX58&lt;=$C$43)),1,0)</f>
        <v>0</v>
      </c>
      <c r="LC58" s="1">
        <f>IF(OR(LC57=1,AND(PI58=1,LY58&lt;=$C$43)),1,0)</f>
        <v>0</v>
      </c>
      <c r="LD58" s="1">
        <f>IF(OR(LD57=1,AND(PJ58=1,LZ58&lt;=$C$43)),1,0)</f>
        <v>0</v>
      </c>
      <c r="LE58" s="1">
        <f>IF(OR(LE57=1,AND(PK58=1,MA58&lt;=$C$43)),1,0)</f>
        <v>0</v>
      </c>
      <c r="LF58" s="1">
        <f>IF(OR(LF57=1,AND(PL58=1,MB58&lt;=$C$43)),1,0)</f>
        <v>0</v>
      </c>
      <c r="LG58" s="1">
        <f>IF(OR(LG57=1,AND(PM58=1,MC58&lt;=$C$43)),1,0)</f>
        <v>0</v>
      </c>
      <c r="LH58" s="1">
        <f>IF(OR(LH57=1,AND(PN58=1,MD58&lt;=$C$43)),1,0)</f>
        <v>0</v>
      </c>
      <c r="LI58" s="1">
        <f>IF(OR(LI57=1,AND(PO58=1,ME58&lt;=$C$43)),1,0)</f>
        <v>0</v>
      </c>
      <c r="LJ58" s="1">
        <f>IF(OR(LJ57=1,AND(PP58=1,MF58&lt;=$C$43)),1,0)</f>
        <v>0</v>
      </c>
      <c r="LK58" s="1">
        <f>IF(OR(LK57=1,AND(PQ58=1,MG58&lt;=$C$43)),1,0)</f>
        <v>0</v>
      </c>
      <c r="LL58" s="1">
        <f>IF(OR(LL57=1,AND(PR58=1,MH58&lt;=$C$43)),1,0)</f>
        <v>0</v>
      </c>
      <c r="LM58" s="1">
        <f>IF(OR(LM57=1,AND(PS58=1,MI58&lt;=$C$43)),1,0)</f>
        <v>0</v>
      </c>
      <c r="LN58" s="61">
        <f t="shared" si="167"/>
        <v>2.0000000000000009</v>
      </c>
      <c r="LO58" s="57">
        <f t="shared" si="168"/>
        <v>8.6255747068871944</v>
      </c>
      <c r="LP58" s="57">
        <f t="shared" si="169"/>
        <v>10.40868598183124</v>
      </c>
      <c r="LQ58" s="57">
        <f t="shared" si="170"/>
        <v>14.547686255234265</v>
      </c>
      <c r="LR58" s="57">
        <f t="shared" si="171"/>
        <v>14.320725678233279</v>
      </c>
      <c r="LS58" s="57">
        <f t="shared" si="172"/>
        <v>11.660925598982871</v>
      </c>
      <c r="LT58" s="57">
        <f t="shared" si="173"/>
        <v>9.2685388180821402</v>
      </c>
      <c r="LU58" s="57">
        <f t="shared" si="174"/>
        <v>8.5479385725181789</v>
      </c>
      <c r="LV58" s="57">
        <f t="shared" si="175"/>
        <v>9.6042512524186154</v>
      </c>
      <c r="LW58" s="57">
        <f t="shared" si="176"/>
        <v>8.5289556178211452</v>
      </c>
      <c r="LX58" s="57">
        <f t="shared" si="177"/>
        <v>7.6699417092622832</v>
      </c>
      <c r="LY58" s="57">
        <f t="shared" si="178"/>
        <v>6.9681174789968701</v>
      </c>
      <c r="LZ58" s="57">
        <f t="shared" si="179"/>
        <v>9.0046788491639749</v>
      </c>
      <c r="MA58" s="57">
        <f t="shared" si="180"/>
        <v>10.839691274628425</v>
      </c>
      <c r="MB58" s="57">
        <f t="shared" si="181"/>
        <v>11.022689557726467</v>
      </c>
      <c r="MC58" s="57">
        <f t="shared" si="182"/>
        <v>10.400346483792857</v>
      </c>
      <c r="MD58" s="57">
        <f t="shared" si="183"/>
        <v>9.5948217430503426</v>
      </c>
      <c r="ME58" s="57">
        <f t="shared" si="184"/>
        <v>8.6255747068871944</v>
      </c>
      <c r="MF58" s="57">
        <f t="shared" si="185"/>
        <v>8.5893679626152384</v>
      </c>
      <c r="MG58" s="57">
        <f t="shared" si="186"/>
        <v>8.5893796598461929</v>
      </c>
      <c r="MH58" s="57">
        <f t="shared" si="187"/>
        <v>8.5893804638021383</v>
      </c>
      <c r="MI58" s="57">
        <f t="shared" si="188"/>
        <v>8.5893800408326335</v>
      </c>
      <c r="MJ58" s="61">
        <f t="shared" si="189"/>
        <v>2.0000000000000009</v>
      </c>
      <c r="MK58" s="57" t="e">
        <f t="shared" si="259"/>
        <v>#N/A</v>
      </c>
      <c r="ML58" s="57" t="e">
        <f t="shared" si="260"/>
        <v>#N/A</v>
      </c>
      <c r="MM58" s="57" t="e">
        <f t="shared" si="261"/>
        <v>#N/A</v>
      </c>
      <c r="MN58" s="57" t="e">
        <f t="shared" si="262"/>
        <v>#N/A</v>
      </c>
      <c r="MO58" s="57" t="e">
        <f t="shared" si="263"/>
        <v>#N/A</v>
      </c>
      <c r="MP58" s="57" t="e">
        <f t="shared" si="264"/>
        <v>#N/A</v>
      </c>
      <c r="MQ58" s="57" t="e">
        <f t="shared" si="265"/>
        <v>#N/A</v>
      </c>
      <c r="MR58" s="57" t="e">
        <f t="shared" si="266"/>
        <v>#N/A</v>
      </c>
      <c r="MS58" s="57" t="e">
        <f t="shared" si="267"/>
        <v>#N/A</v>
      </c>
      <c r="MT58" s="57" t="e">
        <f t="shared" si="268"/>
        <v>#N/A</v>
      </c>
      <c r="MU58" s="57" t="e">
        <f t="shared" si="269"/>
        <v>#N/A</v>
      </c>
      <c r="MV58" s="57" t="e">
        <f t="shared" si="270"/>
        <v>#N/A</v>
      </c>
      <c r="MW58" s="57" t="e">
        <f t="shared" si="271"/>
        <v>#N/A</v>
      </c>
      <c r="MX58" s="57" t="e">
        <f t="shared" si="272"/>
        <v>#N/A</v>
      </c>
      <c r="MY58" s="57" t="e">
        <f t="shared" si="273"/>
        <v>#N/A</v>
      </c>
      <c r="MZ58" s="57" t="e">
        <f t="shared" si="274"/>
        <v>#N/A</v>
      </c>
      <c r="NA58" s="57" t="e">
        <f t="shared" si="275"/>
        <v>#N/A</v>
      </c>
      <c r="NB58" s="57" t="e">
        <f t="shared" si="276"/>
        <v>#N/A</v>
      </c>
      <c r="NC58" s="57" t="e">
        <f t="shared" si="277"/>
        <v>#N/A</v>
      </c>
      <c r="ND58" s="57" t="e">
        <f t="shared" si="278"/>
        <v>#N/A</v>
      </c>
      <c r="NE58" s="57" t="e">
        <f t="shared" si="279"/>
        <v>#N/A</v>
      </c>
      <c r="NF58" s="61">
        <f t="shared" si="211"/>
        <v>2.0000000000000009</v>
      </c>
      <c r="NG58" s="261">
        <f>IF(OY57=0,MIN('Drive Train'!$F$35-FQ57*$C$26*'Drive Train'!$F$38,NG57+$C$41)-$C$7,IF(LO57-1&lt;=0,0,IF($C$39=Motors!$C$29,MAX(MAX(NG$8:NG57)*-1,NG57-$C$41),MAX(0,MAX(NG$8:NG57)*-1,NG57-$C$41))))</f>
        <v>0</v>
      </c>
      <c r="NH58" s="261">
        <f>IF(OZ57=0,MIN('Drive Train'!$F$35-FR57*$C$26*'Drive Train'!$F$38,NH57+$C$41)-$C$7,IF(LP57-1&lt;=0,0,IF($C$39=Motors!$C$29,MAX(MAX(NH$8:NH57)*-1,NH57-$C$41),MAX(0,MAX(NH$8:NH57)*-1,NH57-$C$41))))</f>
        <v>8.82</v>
      </c>
      <c r="NI58" s="261">
        <f>IF(PA57=0,MIN('Drive Train'!$F$35-FS57*$C$26*'Drive Train'!$F$38,NI57+$C$41)-$C$7,IF(LQ57-1&lt;=0,0,IF($C$39=Motors!$C$29,MAX(MAX(NI$8:NI57)*-1,NI57-$C$41),MAX(0,MAX(NI$8:NI57)*-1,NI57-$C$41))))</f>
        <v>8.82</v>
      </c>
      <c r="NJ58" s="261">
        <f>IF(PB57=0,MIN('Drive Train'!$F$35-FT57*$C$26*'Drive Train'!$F$38,NJ57+$C$41)-$C$7,IF(LR57-1&lt;=0,0,IF($C$39=Motors!$C$29,MAX(MAX(NJ$8:NJ57)*-1,NJ57-$C$41),MAX(0,MAX(NJ$8:NJ57)*-1,NJ57-$C$41))))</f>
        <v>0</v>
      </c>
      <c r="NK58" s="261">
        <f>IF(PC57=0,MIN('Drive Train'!$F$35-FU57*$C$26*'Drive Train'!$F$38,NK57+$C$41)-$C$7,IF(LS57-1&lt;=0,0,IF($C$39=Motors!$C$29,MAX(MAX(NK$8:NK57)*-1,NK57-$C$41),MAX(0,MAX(NK$8:NK57)*-1,NK57-$C$41))))</f>
        <v>0</v>
      </c>
      <c r="NL58" s="261">
        <f>IF(PD57=0,MIN('Drive Train'!$F$35-FV57*$C$26*'Drive Train'!$F$38,NL57+$C$41)-$C$7,IF(LT57-1&lt;=0,0,IF($C$39=Motors!$C$29,MAX(MAX(NL$8:NL57)*-1,NL57-$C$41),MAX(0,MAX(NL$8:NL57)*-1,NL57-$C$41))))</f>
        <v>0</v>
      </c>
      <c r="NM58" s="261">
        <f>IF(PE57=0,MIN('Drive Train'!$F$35-FW57*$C$26*'Drive Train'!$F$38,NM57+$C$41)-$C$7,IF(LU57-1&lt;=0,0,IF($C$39=Motors!$C$29,MAX(MAX(NM$8:NM57)*-1,NM57-$C$41),MAX(0,MAX(NM$8:NM57)*-1,NM57-$C$41))))</f>
        <v>0</v>
      </c>
      <c r="NN58" s="261">
        <f>IF(PF57=0,MIN('Drive Train'!$F$35-FX57*$C$26*'Drive Train'!$F$38,NN57+$C$41)-$C$7,IF(LV57-1&lt;=0,0,IF($C$39=Motors!$C$29,MAX(MAX(NN$8:NN57)*-1,NN57-$C$41),MAX(0,MAX(NN$8:NN57)*-1,NN57-$C$41))))</f>
        <v>11.982708483991329</v>
      </c>
      <c r="NO58" s="261">
        <f>IF(PG57=0,MIN('Drive Train'!$F$35-FY57*$C$26*'Drive Train'!$F$38,NO57+$C$41)-$C$7,IF(LW57-1&lt;=0,0,IF($C$39=Motors!$C$29,MAX(MAX(NO$8:NO57)*-1,NO57-$C$41),MAX(0,MAX(NO$8:NO57)*-1,NO57-$C$41))))</f>
        <v>11.983321090054959</v>
      </c>
      <c r="NP58" s="261">
        <f>IF(PH57=0,MIN('Drive Train'!$F$35-FZ57*$C$26*'Drive Train'!$F$38,NP57+$C$41)-$C$7,IF(LX57-1&lt;=0,0,IF($C$39=Motors!$C$29,MAX(MAX(NP$8:NP57)*-1,NP57-$C$41),MAX(0,MAX(NP$8:NP57)*-1,NP57-$C$41))))</f>
        <v>11.98335433381469</v>
      </c>
      <c r="NQ58" s="261">
        <f>IF(PI57=0,MIN('Drive Train'!$F$35-GA57*$C$26*'Drive Train'!$F$38,NQ57+$C$41)-$C$7,IF(LY57-1&lt;=0,0,IF($C$39=Motors!$C$29,MAX(MAX(NQ$8:NQ57)*-1,NQ57-$C$41),MAX(0,MAX(NQ$8:NQ57)*-1,NQ57-$C$41))))</f>
        <v>11.983355442179978</v>
      </c>
      <c r="NR58" s="261">
        <f>IF(PJ57=0,MIN('Drive Train'!$F$35-GB57*$C$26*'Drive Train'!$F$38,NR57+$C$41)-$C$7,IF(LZ57-1&lt;=0,0,IF($C$39=Motors!$C$29,MAX(MAX(NR$8:NR57)*-1,NR57-$C$41),MAX(0,MAX(NR$8:NR57)*-1,NR57-$C$41))))</f>
        <v>11.543298895874473</v>
      </c>
      <c r="NS58" s="261">
        <f>IF(PK57=0,MIN('Drive Train'!$F$35-GC57*$C$26*'Drive Train'!$F$38,NS57+$C$41)-$C$7,IF(MA57-1&lt;=0,0,IF($C$39=Motors!$C$29,MAX(MAX(NS$8:NS57)*-1,NS57-$C$41),MAX(0,MAX(NS$8:NS57)*-1,NS57-$C$41))))</f>
        <v>11.732063195289895</v>
      </c>
      <c r="NT58" s="261">
        <f>IF(PL57=0,MIN('Drive Train'!$F$35-GD57*$C$26*'Drive Train'!$F$38,NT57+$C$41)-$C$7,IF(MB57-1&lt;=0,0,IF($C$39=Motors!$C$29,MAX(MAX(NT$8:NT57)*-1,NT57-$C$41),MAX(0,MAX(NT$8:NT57)*-1,NT57-$C$41))))</f>
        <v>11.943836141397034</v>
      </c>
      <c r="NU58" s="261">
        <f>IF(PM57=0,MIN('Drive Train'!$F$35-GE57*$C$26*'Drive Train'!$F$38,NU57+$C$41)-$C$7,IF(MC57-1&lt;=0,0,IF($C$39=Motors!$C$29,MAX(MAX(NU$8:NU57)*-1,NU57-$C$41),MAX(0,MAX(NU$8:NU57)*-1,NU57-$C$41))))</f>
        <v>0</v>
      </c>
      <c r="NV58" s="261">
        <f>IF(PN57=0,MIN('Drive Train'!$F$35-GF57*$C$26*'Drive Train'!$F$38,NV57+$C$41)-$C$7,IF(MD57-1&lt;=0,0,IF($C$39=Motors!$C$29,MAX(MAX(NV$8:NV57)*-1,NV57-$C$41),MAX(0,MAX(NV$8:NV57)*-1,NV57-$C$41))))</f>
        <v>0</v>
      </c>
      <c r="NW58" s="261">
        <f>IF(PO57=0,MIN('Drive Train'!$F$35-GG57*$C$26*'Drive Train'!$F$38,NW57+$C$41)-$C$7,IF(ME57-1&lt;=0,0,IF($C$39=Motors!$C$29,MAX(MAX(NW$8:NW57)*-1,NW57-$C$41),MAX(0,MAX(NW$8:NW57)*-1,NW57-$C$41))))</f>
        <v>0</v>
      </c>
      <c r="NX58" s="261">
        <f>IF(PP57=0,MIN('Drive Train'!$F$35-GH57*$C$26*'Drive Train'!$F$38,NX57+$C$41)-$C$7,IF(MF57-1&lt;=0,0,IF($C$39=Motors!$C$29,MAX(MAX(NX$8:NX57)*-1,NX57-$C$41),MAX(0,MAX(NX$8:NX57)*-1,NX57-$C$41))))</f>
        <v>0</v>
      </c>
      <c r="NY58" s="261">
        <f>IF(PQ57=0,MIN('Drive Train'!$F$35-GI57*$C$26*'Drive Train'!$F$38,NY57+$C$41)-$C$7,IF(MG57-1&lt;=0,0,IF($C$39=Motors!$C$29,MAX(MAX(NY$8:NY57)*-1,NY57-$C$41),MAX(0,MAX(NY$8:NY57)*-1,NY57-$C$41))))</f>
        <v>0</v>
      </c>
      <c r="NZ58" s="261">
        <f>IF(PR57=0,MIN('Drive Train'!$F$35-GJ57*$C$26*'Drive Train'!$F$38,NZ57+$C$41)-$C$7,IF(MH57-1&lt;=0,0,IF($C$39=Motors!$C$29,MAX(MAX(NZ$8:NZ57)*-1,NZ57-$C$41),MAX(0,MAX(NZ$8:NZ57)*-1,NZ57-$C$41))))</f>
        <v>0</v>
      </c>
      <c r="OA58" s="261">
        <f>IF(PS57=0,MIN('Drive Train'!$F$35-GK57*$C$26*'Drive Train'!$F$38,OA57+$C$41)-$C$7,IF(MI57-1&lt;=0,0,IF($C$39=Motors!$C$29,MAX(MAX(OA$8:OA57)*-1,OA57-$C$41),MAX(0,MAX(OA$8:OA57)*-1,OA57-$C$41))))</f>
        <v>0</v>
      </c>
      <c r="OB58" s="61">
        <f t="shared" si="212"/>
        <v>2.0000000000000009</v>
      </c>
      <c r="OC58" s="261">
        <f>'Drive Train'!$F$35-FQ58*$C$26*'Drive Train'!$F$38</f>
        <v>12.213034</v>
      </c>
      <c r="OD58" s="261">
        <f>'Drive Train'!$F$35-FR58*$C$26*'Drive Train'!$F$38</f>
        <v>9</v>
      </c>
      <c r="OE58" s="261">
        <f>'Drive Train'!$F$35-FS58*$C$26*'Drive Train'!$F$38</f>
        <v>9</v>
      </c>
      <c r="OF58" s="261">
        <f>'Drive Train'!$F$35-FT58*$C$26*'Drive Train'!$F$38</f>
        <v>12.213034</v>
      </c>
      <c r="OG58" s="261">
        <f>'Drive Train'!$F$35-FU58*$C$26*'Drive Train'!$F$38</f>
        <v>12.213034</v>
      </c>
      <c r="OH58" s="261">
        <f>'Drive Train'!$F$35-FV58*$C$26*'Drive Train'!$F$38</f>
        <v>12.213034</v>
      </c>
      <c r="OI58" s="261">
        <f>'Drive Train'!$F$35-FW58*$C$26*'Drive Train'!$F$38</f>
        <v>12.213034</v>
      </c>
      <c r="OJ58" s="261">
        <f>'Drive Train'!$F$35-FX58*$C$26*'Drive Train'!$F$38</f>
        <v>12.162841822631028</v>
      </c>
      <c r="OK58" s="261">
        <f>'Drive Train'!$F$35-FY58*$C$26*'Drive Train'!$F$38</f>
        <v>12.163329948498463</v>
      </c>
      <c r="OL58" s="261">
        <f>'Drive Train'!$F$35-FZ58*$C$26*'Drive Train'!$F$38</f>
        <v>12.163354687781709</v>
      </c>
      <c r="OM58" s="261">
        <f>'Drive Train'!$F$35-GA58*$C$26*'Drive Train'!$F$38</f>
        <v>12.163355450283378</v>
      </c>
      <c r="ON58" s="261">
        <f>'Drive Train'!$F$35-GB58*$C$26*'Drive Train'!$F$38</f>
        <v>11.738666629047033</v>
      </c>
      <c r="OO58" s="261">
        <f>'Drive Train'!$F$35-GC58*$C$26*'Drive Train'!$F$38</f>
        <v>11.950263135677817</v>
      </c>
      <c r="OP58" s="261">
        <f>'Drive Train'!$F$35-GD58*$C$26*'Drive Train'!$F$38</f>
        <v>12.1300230391151</v>
      </c>
      <c r="OQ58" s="261">
        <f>'Drive Train'!$F$35-GE58*$C$26*'Drive Train'!$F$38</f>
        <v>12.213034</v>
      </c>
      <c r="OR58" s="261">
        <f>'Drive Train'!$F$35-GF58*$C$26*'Drive Train'!$F$38</f>
        <v>12.213034</v>
      </c>
      <c r="OS58" s="261">
        <f>'Drive Train'!$F$35-GG58*$C$26*'Drive Train'!$F$38</f>
        <v>12.213034</v>
      </c>
      <c r="OT58" s="261">
        <f>'Drive Train'!$F$35-GH58*$C$26*'Drive Train'!$F$38</f>
        <v>12.213034</v>
      </c>
      <c r="OU58" s="261">
        <f>'Drive Train'!$F$35-GI58*$C$26*'Drive Train'!$F$38</f>
        <v>12.213034</v>
      </c>
      <c r="OV58" s="261">
        <f>'Drive Train'!$F$35-GJ58*$C$26*'Drive Train'!$F$38</f>
        <v>12.213034</v>
      </c>
      <c r="OW58" s="261">
        <f>'Drive Train'!$F$35-GK58*$C$26*'Drive Train'!$F$38</f>
        <v>12.213034</v>
      </c>
      <c r="OX58" s="61">
        <f t="shared" si="213"/>
        <v>2.0000000000000009</v>
      </c>
      <c r="OY58" s="1">
        <f>IF(PU58&gt;='Drive Train'!$F$29,1,0)</f>
        <v>1</v>
      </c>
      <c r="OZ58" s="1">
        <f>IF(PV58&gt;='Drive Train'!$F$29,1,0)</f>
        <v>0</v>
      </c>
      <c r="PA58" s="1">
        <f>IF(PW58&gt;='Drive Train'!$F$29,1,0)</f>
        <v>0</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8">
        <f t="shared" si="214"/>
        <v>2.0000000000000009</v>
      </c>
      <c r="PU58" s="57">
        <f t="shared" si="215"/>
        <v>17.782351074364936</v>
      </c>
      <c r="PV58" s="57">
        <f t="shared" si="216"/>
        <v>10.849051143400983</v>
      </c>
      <c r="PW58" s="57">
        <f t="shared" si="217"/>
        <v>15.579589486814154</v>
      </c>
      <c r="PX58" s="57">
        <f t="shared" si="218"/>
        <v>18.751350291919138</v>
      </c>
      <c r="PY58" s="57">
        <f t="shared" si="219"/>
        <v>19.475175705274015</v>
      </c>
      <c r="PZ58" s="57">
        <f t="shared" si="220"/>
        <v>18.781126604969913</v>
      </c>
      <c r="QA58" s="57">
        <f t="shared" si="221"/>
        <v>17.723314468147297</v>
      </c>
      <c r="QB58" s="57">
        <f t="shared" si="222"/>
        <v>16.268286886747795</v>
      </c>
      <c r="QC58" s="57">
        <f t="shared" si="223"/>
        <v>14.81808275401418</v>
      </c>
      <c r="QD58" s="57">
        <f t="shared" si="224"/>
        <v>13.578199956022971</v>
      </c>
      <c r="QE58" s="57">
        <f t="shared" si="225"/>
        <v>12.517814521846578</v>
      </c>
      <c r="QF58" s="57">
        <f t="shared" si="226"/>
        <v>11.625956321188447</v>
      </c>
      <c r="QG58" s="57">
        <f t="shared" si="227"/>
        <v>14.211795638450404</v>
      </c>
      <c r="QH58" s="57">
        <f t="shared" si="228"/>
        <v>15.960183286758349</v>
      </c>
      <c r="QI58" s="57">
        <f t="shared" si="229"/>
        <v>16.918068696038894</v>
      </c>
      <c r="QJ58" s="57">
        <f t="shared" si="230"/>
        <v>17.478227081756216</v>
      </c>
      <c r="QK58" s="57">
        <f t="shared" si="231"/>
        <v>17.782351074364936</v>
      </c>
      <c r="QL58" s="57">
        <f t="shared" si="232"/>
        <v>17.746090309126313</v>
      </c>
      <c r="QM58" s="57">
        <f t="shared" si="233"/>
        <v>17.747192129804716</v>
      </c>
      <c r="QN58" s="57">
        <f t="shared" si="234"/>
        <v>17.747267867660923</v>
      </c>
      <c r="QO58" s="57">
        <f t="shared" si="235"/>
        <v>17.747228021046858</v>
      </c>
      <c r="QP58" s="61">
        <f t="shared" si="236"/>
        <v>2.0000000000000009</v>
      </c>
      <c r="QQ58" s="57">
        <f>MIN(FQ58,$C$16)*$C$17*1000/60/60/$C$25</f>
        <v>3.8667407844721571E-2</v>
      </c>
      <c r="QR58" s="57">
        <f>MIN(FR58,$C$16)*$C$17*1000/60/60/$C$25</f>
        <v>0.70317162838191627</v>
      </c>
      <c r="QS58" s="57">
        <f>MIN(FS58,$C$16)*$C$17*1000/60/60/$C$25</f>
        <v>0.70317162838191627</v>
      </c>
      <c r="QT58" s="57">
        <f>MIN(FT58,$C$16)*$C$17*1000/60/60/$C$25</f>
        <v>3.8667407844721571E-2</v>
      </c>
      <c r="QU58" s="57">
        <f>MIN(FU58,$C$16)*$C$17*1000/60/60/$C$25</f>
        <v>3.8667407844721571E-2</v>
      </c>
      <c r="QV58" s="57">
        <f>MIN(FV58,$C$16)*$C$17*1000/60/60/$C$25</f>
        <v>3.8667407844721571E-2</v>
      </c>
      <c r="QW58" s="57">
        <f>MIN(FW58,$C$16)*$C$17*1000/60/60/$C$25</f>
        <v>3.8667407844721571E-2</v>
      </c>
      <c r="QX58" s="57">
        <f>MIN(FX58,$C$16)*$C$17*1000/60/60/$C$25</f>
        <v>4.9047912283713968E-2</v>
      </c>
      <c r="QY58" s="57">
        <f>MIN(FY58,$C$16)*$C$17*1000/60/60/$C$25</f>
        <v>4.8946960442225733E-2</v>
      </c>
      <c r="QZ58" s="57">
        <f>MIN(FZ58,$C$16)*$C$17*1000/60/60/$C$25</f>
        <v>4.8941843982789279E-2</v>
      </c>
      <c r="RA58" s="57">
        <f>MIN(GA58,$C$16)*$C$17*1000/60/60/$C$25</f>
        <v>4.8941686285865621E-2</v>
      </c>
      <c r="RB58" s="57">
        <f>MIN(GB58,$C$16)*$C$17*1000/60/60/$C$25</f>
        <v>0.13677378334008816</v>
      </c>
      <c r="RC58" s="57">
        <f>MIN(GC58,$C$16)*$C$17*1000/60/60/$C$25</f>
        <v>9.30124127143548E-2</v>
      </c>
      <c r="RD58" s="57">
        <f>MIN(GD58,$C$16)*$C$17*1000/60/60/$C$25</f>
        <v>5.5835335062069315E-2</v>
      </c>
      <c r="RE58" s="57">
        <f>MIN(GE58,$C$16)*$C$17*1000/60/60/$C$25</f>
        <v>3.8667407844721571E-2</v>
      </c>
      <c r="RF58" s="57">
        <f>MIN(GF58,$C$16)*$C$17*1000/60/60/$C$25</f>
        <v>3.8667407844721571E-2</v>
      </c>
      <c r="RG58" s="57">
        <f>MIN(GG58,$C$16)*$C$17*1000/60/60/$C$25</f>
        <v>3.8667407844721571E-2</v>
      </c>
      <c r="RH58" s="57">
        <f>MIN(GH58,$C$16)*$C$17*1000/60/60/$C$25</f>
        <v>3.8667407844721571E-2</v>
      </c>
      <c r="RI58" s="57">
        <f>MIN(GI58,$C$16)*$C$17*1000/60/60/$C$25</f>
        <v>3.8667407844721571E-2</v>
      </c>
      <c r="RJ58" s="57">
        <f>MIN(GJ58,$C$16)*$C$17*1000/60/60/$C$25</f>
        <v>3.8667407844721571E-2</v>
      </c>
      <c r="RK58" s="57">
        <f>MIN(GK58,$C$16)*$C$17*1000/60/60/$C$25</f>
        <v>3.8667407844721571E-2</v>
      </c>
      <c r="RL58" s="148">
        <f t="shared" si="237"/>
        <v>2.0000000000000009</v>
      </c>
    </row>
    <row r="59" spans="3:480" x14ac:dyDescent="0.2">
      <c r="C59" s="3" t="s">
        <v>126</v>
      </c>
      <c r="E59" s="26">
        <f>$C$12*$C$26/E46*$C$25</f>
        <v>81.603054026785699</v>
      </c>
      <c r="F59" s="26">
        <f>$C$12*$C$26/F46*$C$25</f>
        <v>22.848855127499995</v>
      </c>
      <c r="G59" s="26">
        <f>$C$12*$C$26/G46*$C$25</f>
        <v>34.696409638055549</v>
      </c>
      <c r="H59" s="26">
        <f>$C$12*$C$26/H46*$C$25</f>
        <v>46.543964148611103</v>
      </c>
      <c r="I59" s="26">
        <f>$C$12*$C$26/I46*$C$25</f>
        <v>58.39151865916665</v>
      </c>
      <c r="J59" s="26">
        <f>$C$12*$C$26/J46*$C$25</f>
        <v>70.239073169722204</v>
      </c>
      <c r="K59" s="26">
        <f>$C$12*$C$26/K46*$C$25</f>
        <v>82.086627680277758</v>
      </c>
      <c r="L59" s="26">
        <f>$C$12*$C$26/L46*$C$25</f>
        <v>93.934182190833312</v>
      </c>
      <c r="M59" s="26">
        <f>$C$12*$C$26/M46*$C$25</f>
        <v>105.78173670138887</v>
      </c>
      <c r="N59" s="26">
        <f>$C$12*$C$26/N46*$C$25</f>
        <v>117.62929121194442</v>
      </c>
      <c r="O59" s="26">
        <f>$C$12*$C$26/O46*$C$25</f>
        <v>129.47684572249997</v>
      </c>
      <c r="R59" s="63">
        <f t="shared" si="113"/>
        <v>2.0400000000000009</v>
      </c>
      <c r="S59" s="2">
        <f>NG59/'Drive Train'!$F$35</f>
        <v>0</v>
      </c>
      <c r="T59" s="2">
        <f>NH59/'Drive Train'!$F$35</f>
        <v>0.71129032258064517</v>
      </c>
      <c r="U59" s="2">
        <f>NI59/'Drive Train'!$F$35</f>
        <v>0.71129032258064517</v>
      </c>
      <c r="V59" s="2">
        <f>NJ59/'Drive Train'!$F$35</f>
        <v>0</v>
      </c>
      <c r="W59" s="2">
        <f>NK59/'Drive Train'!$F$35</f>
        <v>0</v>
      </c>
      <c r="X59" s="2">
        <f>NL59/'Drive Train'!$F$35</f>
        <v>0</v>
      </c>
      <c r="Y59" s="2">
        <f>NM59/'Drive Train'!$F$35</f>
        <v>0</v>
      </c>
      <c r="Z59" s="2">
        <f>NN59/'Drive Train'!$F$35</f>
        <v>0</v>
      </c>
      <c r="AA59" s="2">
        <f>NO59/'Drive Train'!$F$35</f>
        <v>0.96639757649181157</v>
      </c>
      <c r="AB59" s="2">
        <f>NP59/'Drive Train'!$F$35</f>
        <v>0.9663995715952991</v>
      </c>
      <c r="AC59" s="2">
        <f>NQ59/'Drive Train'!$F$35</f>
        <v>0.9663996330873692</v>
      </c>
      <c r="AD59" s="2">
        <f>NR59/'Drive Train'!$F$35</f>
        <v>0.93215053460056718</v>
      </c>
      <c r="AE59" s="2">
        <f>NS59/'Drive Train'!$F$35</f>
        <v>0.94921476900627555</v>
      </c>
      <c r="AF59" s="2">
        <f>NT59/'Drive Train'!$F$35</f>
        <v>0.96371153541250809</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14"/>
        <v>2.0400000000000009</v>
      </c>
      <c r="AO59" s="46">
        <f>LO59*12*60/(PI() * 'Drive Train'!$F$15)/S$6*ABS(S59)</f>
        <v>0</v>
      </c>
      <c r="AP59" s="46">
        <f>LP59*12*60/(PI() * 'Drive Train'!$F$15)/T$6*ABS(T59)</f>
        <v>864.54475051961481</v>
      </c>
      <c r="AQ59" s="46">
        <f>LQ59*12*60/(PI() * 'Drive Train'!$F$15)/U$6*ABS(U59)</f>
        <v>1831.8248497879376</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4372.7115382018992</v>
      </c>
      <c r="AX59" s="46">
        <f>LX59*12*60/(PI() * 'Drive Train'!$F$15)/AB$6*ABS(AB59)</f>
        <v>4372.7280282957008</v>
      </c>
      <c r="AY59" s="46">
        <f>LY59*12*60/(PI() * 'Drive Train'!$F$15)/AC$6*ABS(AC59)</f>
        <v>4372.7285229267</v>
      </c>
      <c r="AZ59" s="46">
        <f>LZ59*12*60/(PI() * 'Drive Train'!$F$15)/AD$6*ABS(AD59)</f>
        <v>3460.6586651278612</v>
      </c>
      <c r="BA59" s="46">
        <f>MA59*12*60/(PI() * 'Drive Train'!$F$15)/AE$6*ABS(AE59)</f>
        <v>4223.9311054960845</v>
      </c>
      <c r="BB59" s="46">
        <f>MB59*12*60/(PI() * 'Drive Train'!$F$15)/AF$6*ABS(AF59)</f>
        <v>4349.4641310158868</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280"/>
        <v>2.0400000000000009</v>
      </c>
      <c r="BK59" s="2">
        <f>IF(OR(KS58=1,AND($C$39=Motors!$C$31,OY58=1)),0,IF(NG59=0,-(CG58+$C$15)/($C$14-$C$15)*$C$12,($C$11*S59-AO59)/($C$11*S59)*$C$12*S59))</f>
        <v>0</v>
      </c>
      <c r="BL59" s="2">
        <f>IF(OR(KT58=1,AND($C$39=Motors!$C$31,OZ58=1)),0,IF(NH59=0,-(CH58+$C$15)/($C$14-$C$15)*$C$12,($C$11*T59-AP59)/($C$11*T59)*$C$12*T59))</f>
        <v>1.3359092146549165</v>
      </c>
      <c r="BM59" s="2">
        <f>IF(OR(KU58=1,AND($C$39=Motors!$C$31,PA58=1)),0,IF(NI59=0,-(CI58+$C$15)/($C$14-$C$15)*$C$12,($C$11*U59-AQ59)/($C$11*U59)*$C$12*U59))</f>
        <v>0.91265465327320783</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0.4156425967234823</v>
      </c>
      <c r="BT59" s="2">
        <f>IF(OR(LB58=1,AND($C$39=Motors!$C$31,PH58=1)),0,IF(NP59=0,-(CP58+$C$15)/($C$14-$C$15)*$C$12,($C$11*AB59-AX59)/($C$11*AB59)*$C$12*AB59))</f>
        <v>0.41564018932171398</v>
      </c>
      <c r="BU59" s="2">
        <f>IF(OR(LC58=1,AND($C$39=Motors!$C$31,PI58=1)),0,IF(NQ59=0,-(CQ58+$C$15)/($C$14-$C$15)*$C$12,($C$11*AC59-AY59)/($C$11*AC59)*$C$12*AC59))</f>
        <v>0.41564012108099208</v>
      </c>
      <c r="BV59" s="2">
        <f>IF(OR(LD58=1,AND($C$39=Motors!$C$31,PJ58=1)),0,IF(NR59=0,-(CR58+$C$15)/($C$14-$C$15)*$C$12,($C$11*AD59-AZ59)/($C$11*AD59)*$C$12*AD59))</f>
        <v>0.73219590653331879</v>
      </c>
      <c r="BW59" s="2">
        <f>IF(OR(LE58=1,AND($C$39=Motors!$C$31,PK58=1)),0,IF(NS59=0,-(CS58+$C$15)/($C$14-$C$15)*$C$12,($C$11*AE59-BA59)/($C$11*AE59)*$C$12*AE59))</f>
        <v>0.43933416276970744</v>
      </c>
      <c r="BX59" s="2">
        <f>IF(OR(LF58=1,AND($C$39=Motors!$C$31,PL58=1)),0,IF(NT59=0,-(CT58+$C$15)/($C$14-$C$15)*$C$12,($C$11*AF59-BB59)/($C$11*AF59)*$C$12*AF59))</f>
        <v>0.41934164914612615</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281"/>
        <v>2.0400000000000009</v>
      </c>
      <c r="CG59" s="57">
        <f>IF(AND(KS58=1,OY58=1),0,ABS(BK59/$C$12*($C$14-$C$15)+$C$15) *'Drive Train'!$AA$48 + CG58*(1-'Drive Train'!$AA$48))</f>
        <v>2.7495000000000003</v>
      </c>
      <c r="CH59" s="57">
        <f>IF(AND(KT58=1,OZ58=1),0,ABS(BL59/$C$12*($C$14-$C$15)+$C$15) *'Drive Train'!$AA$48 + CH58*(1-'Drive Train'!$AA$48))</f>
        <v>75.172501396111997</v>
      </c>
      <c r="CI59" s="57">
        <f>IF(AND(KU58=1,PA58=1),0,ABS(BM59/$C$12*($C$14-$C$15)+$C$15) *'Drive Train'!$AA$48 + CI58*(1-'Drive Train'!$AA$48))</f>
        <v>52.226806169526974</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25.282531460947105</v>
      </c>
      <c r="CP59" s="57">
        <f>IF(AND(LB58=1,PH58=1),0,ABS(BT59/$C$12*($C$14-$C$15)+$C$15) *'Drive Train'!$AA$48 + CP58*(1-'Drive Train'!$AA$48))</f>
        <v>25.282400949637118</v>
      </c>
      <c r="CQ59" s="57">
        <f>IF(AND(LC58=1,PI58=1),0,ABS(BU59/$C$12*($C$14-$C$15)+$C$15) *'Drive Train'!$AA$48 + CQ58*(1-'Drive Train'!$AA$48))</f>
        <v>25.282397250135805</v>
      </c>
      <c r="CR59" s="57">
        <f>IF(AND(LD58=1,PJ58=1),0,ABS(BV59/$C$12*($C$14-$C$15)+$C$15) *'Drive Train'!$AA$48 + CR58*(1-'Drive Train'!$AA$48))</f>
        <v>42.443683241926237</v>
      </c>
      <c r="CS59" s="57">
        <f>IF(AND(LE58=1,PK58=1),0,ABS(BW59/$C$12*($C$14-$C$15)+$C$15) *'Drive Train'!$AA$48 + CS58*(1-'Drive Train'!$AA$48))</f>
        <v>26.56691089483331</v>
      </c>
      <c r="CT59" s="57">
        <f>IF(AND(LF58=1,PL58=1),0,ABS(BX59/$C$12*($C$14-$C$15)+$C$15) *'Drive Train'!$AA$48 + CT58*(1-'Drive Train'!$AA$48))</f>
        <v>25.483066404362873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15"/>
        <v>2.0400000000000009</v>
      </c>
      <c r="DC59" s="57">
        <f t="shared" si="282"/>
        <v>2.7495000000000003</v>
      </c>
      <c r="DD59" s="57">
        <f t="shared" si="283"/>
        <v>50</v>
      </c>
      <c r="DE59" s="57">
        <f t="shared" si="284"/>
        <v>50</v>
      </c>
      <c r="DF59" s="57">
        <f t="shared" si="285"/>
        <v>2.7495000000000003</v>
      </c>
      <c r="DG59" s="57">
        <f t="shared" si="286"/>
        <v>2.7495000000000003</v>
      </c>
      <c r="DH59" s="57">
        <f t="shared" si="287"/>
        <v>2.7495000000000003</v>
      </c>
      <c r="DI59" s="57">
        <f t="shared" si="288"/>
        <v>2.7495000000000003</v>
      </c>
      <c r="DJ59" s="57">
        <f t="shared" si="289"/>
        <v>2.7495000000000003</v>
      </c>
      <c r="DK59" s="57">
        <f t="shared" si="290"/>
        <v>25.282531460947105</v>
      </c>
      <c r="DL59" s="57">
        <f t="shared" si="291"/>
        <v>25.282400949637118</v>
      </c>
      <c r="DM59" s="57">
        <f t="shared" si="292"/>
        <v>25.282397250135805</v>
      </c>
      <c r="DN59" s="57">
        <f t="shared" si="293"/>
        <v>25</v>
      </c>
      <c r="DO59" s="57">
        <f t="shared" si="294"/>
        <v>26.56691089483331</v>
      </c>
      <c r="DP59" s="57">
        <f t="shared" si="295"/>
        <v>25.483066404362873</v>
      </c>
      <c r="DQ59" s="57">
        <f t="shared" si="296"/>
        <v>2.7495000000000003</v>
      </c>
      <c r="DR59" s="57">
        <f t="shared" si="297"/>
        <v>2.7495000000000003</v>
      </c>
      <c r="DS59" s="57">
        <f t="shared" si="298"/>
        <v>2.7495000000000003</v>
      </c>
      <c r="DT59" s="57">
        <f t="shared" si="299"/>
        <v>2.7495000000000003</v>
      </c>
      <c r="DU59" s="57">
        <f t="shared" si="300"/>
        <v>2.7495000000000003</v>
      </c>
      <c r="DV59" s="57">
        <f t="shared" si="301"/>
        <v>2.7495000000000003</v>
      </c>
      <c r="DW59" s="57">
        <f t="shared" si="302"/>
        <v>2.7495000000000003</v>
      </c>
      <c r="DX59" s="61">
        <f t="shared" si="116"/>
        <v>2.0400000000000009</v>
      </c>
      <c r="DY59" s="2">
        <f>IF(OY59=0,($C$23/0.4536*IF(ISNA(MK58),'Drive Train'!$F$16,'Drive Train'!$F$17)*4.448*$C$24/$C$26*$C$25*S$6)*SIGN(BK59),BK59)</f>
        <v>0</v>
      </c>
      <c r="DZ59" s="2">
        <f>IF(OZ59=0,($C$23/0.4536*IF(ISNA(ML58),'Drive Train'!$F$16,'Drive Train'!$F$17)*4.448*$C$24/$C$26*$C$25*T$6)*SIGN(BL59),BL59)</f>
        <v>3.1911020778922987</v>
      </c>
      <c r="EA59" s="2">
        <f>IF(PA59=0,($C$23/0.4536*IF(ISNA(MM58),'Drive Train'!$F$16,'Drive Train'!$F$17)*4.448*$C$24/$C$26*$C$25*U$6)*SIGN(BM59),BM59)</f>
        <v>0.91265465327320783</v>
      </c>
      <c r="EB59" s="2">
        <f>IF(PB59=0,($C$23/0.4536*IF(ISNA(MN58),'Drive Train'!$F$16,'Drive Train'!$F$17)*4.448*$C$24/$C$26*$C$25*V$6)*SIGN(BN59),BN59)</f>
        <v>0</v>
      </c>
      <c r="EC59" s="2">
        <f>IF(PC59=0,($C$23/0.4536*IF(ISNA(MO58),'Drive Train'!$F$16,'Drive Train'!$F$17)*4.448*$C$24/$C$26*$C$25*W$6)*SIGN(BO59),BO59)</f>
        <v>0</v>
      </c>
      <c r="ED59" s="2">
        <f>IF(PD59=0,($C$23/0.4536*IF(ISNA(MP58),'Drive Train'!$F$16,'Drive Train'!$F$17)*4.448*$C$24/$C$26*$C$25*X$6)*SIGN(BP59),BP59)</f>
        <v>0</v>
      </c>
      <c r="EE59" s="2">
        <f>IF(PE59=0,($C$23/0.4536*IF(ISNA(MQ58),'Drive Train'!$F$16,'Drive Train'!$F$17)*4.448*$C$24/$C$26*$C$25*Y$6)*SIGN(BQ59),BQ59)</f>
        <v>0</v>
      </c>
      <c r="EF59" s="2">
        <f>IF(PF59=0,($C$23/0.4536*IF(ISNA(MR58),'Drive Train'!$F$16,'Drive Train'!$F$17)*4.448*$C$24/$C$26*$C$25*Z$6)*SIGN(BR59),BR59)</f>
        <v>0</v>
      </c>
      <c r="EG59" s="2">
        <f>IF(PG59=0,($C$23/0.4536*IF(ISNA(MS58),'Drive Train'!$F$16,'Drive Train'!$F$17)*4.448*$C$24/$C$26*$C$25*AA$6)*SIGN(BS59),BS59)</f>
        <v>0.68927804882473664</v>
      </c>
      <c r="EH59" s="2">
        <f>IF(PH59=0,($C$23/0.4536*IF(ISNA(MT58),'Drive Train'!$F$16,'Drive Train'!$F$17)*4.448*$C$24/$C$26*$C$25*AB$6)*SIGN(BT59),BT59)</f>
        <v>0.61985436045389986</v>
      </c>
      <c r="EI59" s="2">
        <f>IF(PI59=0,($C$23/0.4536*IF(ISNA(MU58),'Drive Train'!$F$16,'Drive Train'!$F$17)*4.448*$C$24/$C$26*$C$25*AC$6)*SIGN(BU59),BU59)</f>
        <v>0.56313566080452337</v>
      </c>
      <c r="EJ59" s="2">
        <f>IF(PJ59=0,($C$23/0.4536*IF(ISNA(MV58),'Drive Train'!$F$16,'Drive Train'!$F$17)*4.448*$C$24/$C$26*$C$25*AD$6)*SIGN(BV59),BV59)</f>
        <v>0.89350858180984372</v>
      </c>
      <c r="EK59" s="2">
        <f>IF(PK59=0,($C$23/0.4536*IF(ISNA(MW58),'Drive Train'!$F$16,'Drive Train'!$F$17)*4.448*$C$24/$C$26*$C$25*AE$6)*SIGN(BW59),BW59)</f>
        <v>0.89350858180984372</v>
      </c>
      <c r="EL59" s="2">
        <f>IF(PL59=0,($C$23/0.4536*IF(ISNA(MX58),'Drive Train'!$F$16,'Drive Train'!$F$17)*4.448*$C$24/$C$26*$C$25*AF$6)*SIGN(BX59),BX59)</f>
        <v>0.41934164914612615</v>
      </c>
      <c r="EM59" s="2">
        <f>IF(PM59=0,($C$23/0.4536*IF(ISNA(MY58),'Drive Train'!$F$16,'Drive Train'!$F$17)*4.448*$C$24/$C$26*$C$25*AG$6)*SIGN(BY59),BY59)</f>
        <v>0</v>
      </c>
      <c r="EN59" s="2">
        <f>IF(PN59=0,($C$23/0.4536*IF(ISNA(MZ58),'Drive Train'!$F$16,'Drive Train'!$F$17)*4.448*$C$24/$C$26*$C$25*AH$6)*SIGN(BZ59),BZ59)</f>
        <v>0</v>
      </c>
      <c r="EO59" s="2">
        <f>IF(PO59=0,($C$23/0.4536*IF(ISNA(NA58),'Drive Train'!$F$16,'Drive Train'!$F$17)*4.448*$C$24/$C$26*$C$25*AI$6)*SIGN(CA59),CA59)</f>
        <v>0</v>
      </c>
      <c r="EP59" s="2">
        <f>IF(PP59=0,($C$23/0.4536*IF(ISNA(NB58),'Drive Train'!$F$16,'Drive Train'!$F$17)*4.448*$C$24/$C$26*$C$25*AJ$6)*SIGN(CB59),CB59)</f>
        <v>0</v>
      </c>
      <c r="EQ59" s="2">
        <f>IF(PQ59=0,($C$23/0.4536*IF(ISNA(NC58),'Drive Train'!$F$16,'Drive Train'!$F$17)*4.448*$C$24/$C$26*$C$25*AK$6)*SIGN(CC59),CC59)</f>
        <v>0</v>
      </c>
      <c r="ER59" s="2">
        <f>IF(PR59=0,($C$23/0.4536*IF(ISNA(ND58),'Drive Train'!$F$16,'Drive Train'!$F$17)*4.448*$C$24/$C$26*$C$25*AL$6)*SIGN(CD59),CD59)</f>
        <v>0</v>
      </c>
      <c r="ES59" s="2">
        <f>IF(PS59=0,($C$23/0.4536*IF(ISNA(NE58),'Drive Train'!$F$16,'Drive Train'!$F$17)*4.448*$C$24/$C$26*$C$25*AM$6)*SIGN(CE59),CE59)</f>
        <v>0</v>
      </c>
      <c r="ET59" s="61">
        <f t="shared" si="303"/>
        <v>2.0400000000000009</v>
      </c>
      <c r="EU59" s="260">
        <f>MAX(MIN(IF(AND(OY58=1,NG59&lt;0),-1,1)*(DC59-$C$15)/($C$14-$C$15)*$C$12-$C$33*LO59/AO$6 -  OY58*$C$33,DY58),MAX(EU$8:EU58)*-1)</f>
        <v>-0.80120464017222159</v>
      </c>
      <c r="EV59" s="260">
        <f>MAX(MIN(IF(AND(OZ58=1,NH59&lt;0),-1,1)*(DD59-$C$15)/($C$14-$C$15)*$C$12-$C$33*LP59/AP$6 -  OZ58*$C$33,DZ58),MAX(EV$8:EV58)*-1)</f>
        <v>0.75992824143644777</v>
      </c>
      <c r="EW59" s="260">
        <f>MAX(MIN(IF(AND(PA58=1,NI59&lt;0),-1,1)*(DE59-$C$15)/($C$14-$C$15)*$C$12-$C$33*LQ59/AQ$6 -  PA58*$C$33,EA58),MAX(EW$8:EW58)*-1)</f>
        <v>0.63500965679927712</v>
      </c>
      <c r="EX59" s="260">
        <f>MAX(MIN(IF(AND(PB58=1,NJ59&lt;0),-1,1)*(DF59-$C$15)/($C$14-$C$15)*$C$12-$C$33*LR59/AR$6 -  PB58*$C$33,EB58),MAX(EX$8:EX58)*-1)</f>
        <v>-0.80376291293572888</v>
      </c>
      <c r="EY59" s="260">
        <f>MAX(MIN(IF(AND(PC58=1,NK59&lt;0),-1,1)*(DG59-$C$15)/($C$14-$C$15)*$C$12-$C$33*LS59/AS$6 -  PC58*$C$33,EC58),MAX(EY$8:EY58)*-1)</f>
        <v>-0.8049575943168481</v>
      </c>
      <c r="EZ59" s="260">
        <f>MAX(MIN(IF(AND(PD58=1,NL59&lt;0),-1,1)*(DH59-$C$15)/($C$14-$C$15)*$C$12-$C$33*LT59/AT$6 -  PD58*$C$33,ED58),MAX(EZ$8:EZ58)*-1)</f>
        <v>-0.78499535455532388</v>
      </c>
      <c r="FA59" s="260">
        <f>MAX(MIN(IF(AND(PE58=1,NM59&lt;0),-1,1)*(DI59-$C$15)/($C$14-$C$15)*$C$12-$C$33*LU59/AU$6 -  PE58*$C$33,EE58),MAX(FA$8:FA58)*-1)</f>
        <v>-0.79988150980785377</v>
      </c>
      <c r="FB59" s="260">
        <f>MAX(MIN(IF(AND(PF58=1,NN59&lt;0),-1,1)*(DJ59-$C$15)/($C$14-$C$15)*$C$12-$C$33*LV59/AV$6 -  PF58*$C$33,EF58),MAX(FB$8:FB58)*-1)</f>
        <v>-0.77621401894677555</v>
      </c>
      <c r="FC59" s="260">
        <f>MAX(MIN(IF(AND(PG58=1,NO59&lt;0),-1,1)*(DK59-$C$15)/($C$14-$C$15)*$C$12-$C$33*LW59/AW$6 -  PG58*$C$33,EG58),MAX(FC$8:FC58)*-1)</f>
        <v>3.207024475315734E-6</v>
      </c>
      <c r="FD59" s="260">
        <f>MAX(MIN(IF(AND(PH58=1,NP59&lt;0),-1,1)*(DL59-$C$15)/($C$14-$C$15)*$C$12-$C$33*LX59/AX$6 -  PH58*$C$33,EH58),MAX(FD$8:FD58)*-1)</f>
        <v>9.0268199748333444E-8</v>
      </c>
      <c r="FE59" s="260">
        <f>MAX(MIN(IF(AND(PI58=1,NQ59&lt;0),-1,1)*(DM59-$C$15)/($C$14-$C$15)*$C$12-$C$33*LY59/AY$6 -  PI58*$C$33,EI58),MAX(FE$8:FE58)*-1)</f>
        <v>1.4586188923360055E-9</v>
      </c>
      <c r="FF59" s="260">
        <f>MAX(MIN(IF(AND(PJ58=1,NR59&lt;0),-1,1)*(DN59-$C$15)/($C$14-$C$15)*$C$12-$C$33*LZ59/AZ$6 -  PJ58*$C$33,EJ58),MAX(FF$8:FF58)*-1)</f>
        <v>6.9399605877844994E-2</v>
      </c>
      <c r="FG59" s="260">
        <f>MAX(MIN(IF(AND(PK58=1,NS59&lt;0),-1,1)*(DO59-$C$15)/($C$14-$C$15)*$C$12-$C$33*MA59/BA$6 -  PK58*$C$33,EK58),MAX(FG$8:FG58)*-1)</f>
        <v>3.0568844160115516E-2</v>
      </c>
      <c r="FH59" s="260">
        <f>MAX(MIN(IF(AND(PL58=1,NT59&lt;0),-1,1)*(DP59-$C$15)/($C$14-$C$15)*$C$12-$C$33*MB59/BB$6 -  PL58*$C$33,EL58),MAX(FH$8:FH58)*-1)</f>
        <v>4.7596910639976509E-3</v>
      </c>
      <c r="FI59" s="260">
        <f>MAX(MIN(IF(AND(PM58=1,NU59&lt;0),-1,1)*(DQ59-$C$15)/($C$14-$C$15)*$C$12-$C$33*MC59/BC$6 -  PM58*$C$33,EM58),MAX(FI$8:FI58)*-1)</f>
        <v>-0.68711990999001171</v>
      </c>
      <c r="FJ59" s="260">
        <f>MAX(MIN(IF(AND(PN58=1,NV59&lt;0),-1,1)*(DR59-$C$15)/($C$14-$C$15)*$C$12-$C$33*MD59/BD$6 -  PN58*$C$33,EN58),MAX(FJ$8:FJ58)*-1)</f>
        <v>-0.77934953240984672</v>
      </c>
      <c r="FK59" s="260">
        <f>MAX(MIN(IF(AND(PO58=1,NW59&lt;0),-1,1)*(DS59-$C$15)/($C$14-$C$15)*$C$12-$C$33*ME59/BE$6 -  PO58*$C$33,EO58),MAX(FK$8:FK58)*-1)</f>
        <v>-0.80120464017222159</v>
      </c>
      <c r="FL59" s="260">
        <f>MAX(MIN(IF(AND(PP58=1,NX59&lt;0),-1,1)*(DT59-$C$15)/($C$14-$C$15)*$C$12-$C$33*MF59/BF$6 -  PP58*$C$33,EP58),MAX(FL$8:FL58)*-1)</f>
        <v>-0.79989102514020582</v>
      </c>
      <c r="FM59" s="260">
        <f>MAX(MIN(IF(AND(PQ58=1,NY59&lt;0),-1,1)*(DU59-$C$15)/($C$14-$C$15)*$C$12-$C$33*MG59/BG$6 -  PQ58*$C$33,EQ58),MAX(FM$8:FM58)*-1)</f>
        <v>-0.7998914495268421</v>
      </c>
      <c r="FN59" s="260">
        <f>MAX(MIN(IF(AND(PR58=1,NZ59&lt;0),-1,1)*(DV59-$C$15)/($C$14-$C$15)*$C$12-$C$33*MH59/BH$6 -  PR58*$C$33,ER58),MAX(FN$8:FN58)*-1)</f>
        <v>-0.79989147869512656</v>
      </c>
      <c r="FO59" s="260">
        <f>MAX(MIN(IF(AND(PS58=1,OA59&lt;0),-1,1)*(DW59-$C$15)/($C$14-$C$15)*$C$12-$C$33*MI59/BI$6 -  PS58*$C$33,ES58),MAX(FO$8:FO58)*-1)</f>
        <v>-0.79989146334939165</v>
      </c>
      <c r="FP59" s="61">
        <f t="shared" si="117"/>
        <v>2.0400000000000009</v>
      </c>
      <c r="FQ59" s="261">
        <f>IF(AND(KS59=1,OY59=1),0,MIN((ABS(($C$14-$C$15)*EU59/$C$12/$C$25)+$C$15)/$C$25,DC59))</f>
        <v>2.7495000000000003</v>
      </c>
      <c r="FR59" s="261">
        <f>IF(AND(KT59=1,OZ59=1),0,MIN((ABS(($C$14-$C$15)*EV59/$C$12/$C$25)+$C$15)/$C$25,DD59))</f>
        <v>50</v>
      </c>
      <c r="FS59" s="261">
        <f>IF(AND(KU59=1,PA59=1),0,MIN((ABS(($C$14-$C$15)*EW59/$C$12/$C$25)+$C$15)/$C$25,DE59))</f>
        <v>50</v>
      </c>
      <c r="FT59" s="261">
        <f>IF(AND(KV59=1,PB59=1),0,MIN((ABS(($C$14-$C$15)*EX59/$C$12/$C$25)+$C$15)/$C$25,DF59))</f>
        <v>2.7495000000000003</v>
      </c>
      <c r="FU59" s="261">
        <f>IF(AND(KW59=1,PC59=1),0,MIN((ABS(($C$14-$C$15)*EY59/$C$12/$C$25)+$C$15)/$C$25,DG59))</f>
        <v>2.7495000000000003</v>
      </c>
      <c r="FV59" s="261">
        <f>IF(AND(KX59=1,PD59=1),0,MIN((ABS(($C$14-$C$15)*EZ59/$C$12/$C$25)+$C$15)/$C$25,DH59))</f>
        <v>2.7495000000000003</v>
      </c>
      <c r="FW59" s="261">
        <f>IF(AND(KY59=1,PE59=1),0,MIN((ABS(($C$14-$C$15)*FA59/$C$12/$C$25)+$C$15)/$C$25,DI59))</f>
        <v>2.7495000000000003</v>
      </c>
      <c r="FX59" s="261">
        <f>IF(AND(KZ59=1,PF59=1),0,MIN((ABS(($C$14-$C$15)*FB59/$C$12/$C$25)+$C$15)/$C$25,DJ59))</f>
        <v>2.7495000000000003</v>
      </c>
      <c r="FY59" s="261">
        <f>IF(AND(LA59=1,PG59=1),0,MIN((ABS(($C$14-$C$15)*FC59/$C$12/$C$25)+$C$15)/$C$25,DK59))</f>
        <v>3.4803452344588206</v>
      </c>
      <c r="FZ59" s="261">
        <f>IF(AND(LB59=1,PH59=1),0,MIN((ABS(($C$14-$C$15)*FD59/$C$12/$C$25)+$C$15)/$C$25,DL59))</f>
        <v>3.480074545771878</v>
      </c>
      <c r="GA59" s="261">
        <f>IF(AND(LC59=1,PI59=1),0,MIN((ABS(($C$14-$C$15)*FE59/$C$12/$C$25)+$C$15)/$C$25,DM59))</f>
        <v>3.4800668327052455</v>
      </c>
      <c r="GB59" s="261">
        <f>IF(AND(LD59=1,PJ59=1),0,MIN((ABS(($C$14-$C$15)*FF59/$C$12/$C$25)+$C$15)/$C$25,DN59))</f>
        <v>9.5073869481138331</v>
      </c>
      <c r="GC59" s="261">
        <f>IF(AND(LE59=1,PK59=1),0,MIN((ABS(($C$14-$C$15)*FG59/$C$12/$C$25)+$C$15)/$C$25,DO59))</f>
        <v>6.1349551719311179</v>
      </c>
      <c r="GD59" s="261">
        <f>IF(AND(LF59=1,PL59=1),0,MIN((ABS(($C$14-$C$15)*FH59/$C$12/$C$25)+$C$15)/$C$25,DP59))</f>
        <v>3.893443438259109</v>
      </c>
      <c r="GE59" s="261">
        <f>IF(AND(LG59=1,PM59=1),0,MIN((ABS(($C$14-$C$15)*FI59/$C$12/$C$25)+$C$15)/$C$25,DQ59))</f>
        <v>2.7495000000000003</v>
      </c>
      <c r="GF59" s="261">
        <f>IF(AND(LH59=1,PN59=1),0,MIN((ABS(($C$14-$C$15)*FJ59/$C$12/$C$25)+$C$15)/$C$25,DR59))</f>
        <v>2.7495000000000003</v>
      </c>
      <c r="GG59" s="261">
        <f>IF(AND(LI59=1,PO59=1),0,MIN((ABS(($C$14-$C$15)*FK59/$C$12/$C$25)+$C$15)/$C$25,DS59))</f>
        <v>2.7495000000000003</v>
      </c>
      <c r="GH59" s="261">
        <f>IF(AND(LJ59=1,PP59=1),0,MIN((ABS(($C$14-$C$15)*FL59/$C$12/$C$25)+$C$15)/$C$25,DT59))</f>
        <v>2.7495000000000003</v>
      </c>
      <c r="GI59" s="261">
        <f>IF(AND(LK59=1,PQ59=1),0,MIN((ABS(($C$14-$C$15)*FM59/$C$12/$C$25)+$C$15)/$C$25,DU59))</f>
        <v>2.7495000000000003</v>
      </c>
      <c r="GJ59" s="261">
        <f>IF(AND(LL59=1,PR59=1),0,MIN((ABS(($C$14-$C$15)*FN59/$C$12/$C$25)+$C$15)/$C$25,DV59))</f>
        <v>2.7495000000000003</v>
      </c>
      <c r="GK59" s="261">
        <f>IF(AND(LM59=1,PS59=1),0,MIN((ABS(($C$14-$C$15)*FO59/$C$12/$C$25)+$C$15)/$C$25,DW59))</f>
        <v>2.7495000000000003</v>
      </c>
      <c r="GL59" s="61">
        <f t="shared" si="118"/>
        <v>2.0400000000000009</v>
      </c>
      <c r="GM59" s="57">
        <f>IF(AND(KS58=1,OY58=1),0,EU59*$C$26/S$6/$C$24/$C$23*3.39*$C$25)</f>
        <v>-18.606662041742705</v>
      </c>
      <c r="GN59" s="57">
        <f>IF(AND(KT58=1,OZ58=1),0,EV59*$C$26/T$6/$C$24/$C$23*3.39*$C$25)</f>
        <v>4.9414639300846392</v>
      </c>
      <c r="GO59" s="57">
        <f>IF(AND(KU58=1,PA58=1),0,EW59*$C$26/U$6/$C$24/$C$23*3.39*$C$25)</f>
        <v>6.2702299386070495</v>
      </c>
      <c r="GP59" s="57">
        <f>IF(AND(KV58=1,PB58=1),0,EX59*$C$26/V$6/$C$24/$C$23*3.39*$C$25)</f>
        <v>-10.646575384184315</v>
      </c>
      <c r="GQ59" s="57">
        <f>IF(AND(KW58=1,PC58=1),0,EY59*$C$26/W$6/$C$24/$C$23*3.39*$C$25)</f>
        <v>-13.376465495252265</v>
      </c>
      <c r="GR59" s="57">
        <f>IF(AND(KX58=1,PD58=1),0,EZ59*$C$26/X$6/$C$24/$C$23*3.39*$C$25)</f>
        <v>-15.691499954259207</v>
      </c>
      <c r="GS59" s="57">
        <f>IF(AND(KY58=1,PE58=1),0,FA59*$C$26/Y$6/$C$24/$C$23*3.39*$C$25)</f>
        <v>-18.686014123777223</v>
      </c>
      <c r="GT59" s="57">
        <f>IF(AND(KZ58=1,PF58=1),0,FB59*$C$26/Z$6/$C$24/$C$23*3.39*$C$25)</f>
        <v>-20.75026950612634</v>
      </c>
      <c r="GU59" s="57">
        <f>IF(AND(LA58=1,PG58=1),0,FC59*$C$26/AA$6/$C$24/$C$23*3.39*$C$25)</f>
        <v>9.6545395996595491E-5</v>
      </c>
      <c r="GV59" s="57">
        <f>IF(AND(LB58=1,PH58=1),0,FD59*$C$26/AB$6/$C$24/$C$23*3.39*$C$25)</f>
        <v>3.0218218860945979E-6</v>
      </c>
      <c r="GW59" s="57">
        <f>IF(AND(LC58=1,PI58=1),0,FE59*$C$26/AC$6/$C$24/$C$23*3.39*$C$25)</f>
        <v>5.374679181115796E-8</v>
      </c>
      <c r="GX59" s="57">
        <f>IF(AND(LD58=1,PJ58=1),0,FF59*$C$26/AD$6/$C$24/$C$23*3.39*$C$25)</f>
        <v>1.6116918795198614</v>
      </c>
      <c r="GY59" s="57">
        <f>IF(AND(LE58=1,PK58=1),0,FG59*$C$26/AE$6/$C$24/$C$23*3.39*$C$25)</f>
        <v>0.70991120592075885</v>
      </c>
      <c r="GZ59" s="57">
        <f>IF(AND(LF58=1,PL58=1),0,FH59*$C$26/AF$6/$C$24/$C$23*3.39*$C$25)</f>
        <v>0.11053600866798567</v>
      </c>
      <c r="HA59" s="57">
        <f>IF(AND(LG58=1,PM58=1),0,FI59*$C$26/AG$6/$C$24/$C$23*3.39*$C$25)</f>
        <v>-15.957231531495665</v>
      </c>
      <c r="HB59" s="57">
        <f>IF(AND(LH58=1,PN58=1),0,FJ59*$C$26/AH$6/$C$24/$C$23*3.39*$C$25)</f>
        <v>-18.099113054092101</v>
      </c>
      <c r="HC59" s="57">
        <f>IF(AND(LI58=1,PO58=1),0,FK59*$C$26/AI$6/$C$24/$C$23*3.39*$C$25)</f>
        <v>-18.606662041742705</v>
      </c>
      <c r="HD59" s="57">
        <f>IF(AND(LJ58=1,PP58=1),0,FL59*$C$26/AJ$6/$C$24/$C$23*3.39*$C$25)</f>
        <v>-18.576155489823059</v>
      </c>
      <c r="HE59" s="57">
        <f>IF(AND(LK58=1,PQ58=1),0,FM59*$C$26/AK$6/$C$24/$C$23*3.39*$C$25)</f>
        <v>-18.576165345505768</v>
      </c>
      <c r="HF59" s="57">
        <f>IF(AND(LL58=1,PR58=1),0,FN59*$C$26/AL$6/$C$24/$C$23*3.39*$C$25)</f>
        <v>-18.576166022891275</v>
      </c>
      <c r="HG59" s="57">
        <f>IF(AND(LM58=1,PS58=1),0,FO59*$C$26/AM$6/$C$24/$C$23*3.39*$C$25)</f>
        <v>-18.57616566651178</v>
      </c>
      <c r="HH59" s="61">
        <f t="shared" si="119"/>
        <v>2.0400000000000009</v>
      </c>
      <c r="HI59" s="57">
        <f t="shared" si="120"/>
        <v>18.606662041742705</v>
      </c>
      <c r="HJ59" s="57">
        <f t="shared" si="121"/>
        <v>4.9414639300846392</v>
      </c>
      <c r="HK59" s="57">
        <f t="shared" si="122"/>
        <v>6.2702299386070495</v>
      </c>
      <c r="HL59" s="57">
        <f t="shared" si="123"/>
        <v>10.646575384184315</v>
      </c>
      <c r="HM59" s="57">
        <f t="shared" si="124"/>
        <v>13.376465495252265</v>
      </c>
      <c r="HN59" s="57">
        <f t="shared" si="125"/>
        <v>15.691499954259207</v>
      </c>
      <c r="HO59" s="57">
        <f t="shared" si="126"/>
        <v>18.686014123777223</v>
      </c>
      <c r="HP59" s="57">
        <f t="shared" si="127"/>
        <v>20.75026950612634</v>
      </c>
      <c r="HQ59" s="57">
        <f t="shared" si="128"/>
        <v>9.6545395996595491E-5</v>
      </c>
      <c r="HR59" s="57">
        <f t="shared" si="129"/>
        <v>3.0218218860945979E-6</v>
      </c>
      <c r="HS59" s="57">
        <f t="shared" si="130"/>
        <v>5.374679181115796E-8</v>
      </c>
      <c r="HT59" s="57">
        <f t="shared" si="131"/>
        <v>1.6116918795198614</v>
      </c>
      <c r="HU59" s="57">
        <f t="shared" si="132"/>
        <v>0.70991120592075885</v>
      </c>
      <c r="HV59" s="57">
        <f t="shared" si="133"/>
        <v>0.11053600866798567</v>
      </c>
      <c r="HW59" s="57">
        <f t="shared" si="134"/>
        <v>15.957231531495665</v>
      </c>
      <c r="HX59" s="57">
        <f t="shared" si="135"/>
        <v>18.099113054092101</v>
      </c>
      <c r="HY59" s="57">
        <f t="shared" si="136"/>
        <v>18.606662041742705</v>
      </c>
      <c r="HZ59" s="57">
        <f t="shared" si="137"/>
        <v>18.576155489823059</v>
      </c>
      <c r="IA59" s="57">
        <f t="shared" si="138"/>
        <v>18.576165345505768</v>
      </c>
      <c r="IB59" s="57">
        <f t="shared" si="139"/>
        <v>18.576166022891275</v>
      </c>
      <c r="IC59" s="57">
        <f t="shared" si="140"/>
        <v>18.57616566651178</v>
      </c>
      <c r="ID59" s="61">
        <f t="shared" si="141"/>
        <v>2.0400000000000009</v>
      </c>
      <c r="IE59" s="57">
        <f t="shared" si="142"/>
        <v>0</v>
      </c>
      <c r="IF59" s="57">
        <f t="shared" si="143"/>
        <v>8.82</v>
      </c>
      <c r="IG59" s="57">
        <f t="shared" si="144"/>
        <v>8.82</v>
      </c>
      <c r="IH59" s="57">
        <f t="shared" si="145"/>
        <v>0</v>
      </c>
      <c r="II59" s="57">
        <f t="shared" si="146"/>
        <v>0</v>
      </c>
      <c r="IJ59" s="57">
        <f t="shared" si="147"/>
        <v>0</v>
      </c>
      <c r="IK59" s="57">
        <f t="shared" si="148"/>
        <v>0</v>
      </c>
      <c r="IL59" s="57">
        <f t="shared" si="149"/>
        <v>0</v>
      </c>
      <c r="IM59" s="57">
        <f t="shared" si="150"/>
        <v>11.983329948498463</v>
      </c>
      <c r="IN59" s="57">
        <f t="shared" si="151"/>
        <v>11.983354687781709</v>
      </c>
      <c r="IO59" s="57">
        <f t="shared" si="152"/>
        <v>11.983355450283378</v>
      </c>
      <c r="IP59" s="57">
        <f t="shared" si="153"/>
        <v>11.558666629047034</v>
      </c>
      <c r="IQ59" s="57">
        <f t="shared" si="154"/>
        <v>11.770263135677817</v>
      </c>
      <c r="IR59" s="57">
        <f t="shared" si="155"/>
        <v>11.9500230391151</v>
      </c>
      <c r="IS59" s="57">
        <f t="shared" si="156"/>
        <v>0</v>
      </c>
      <c r="IT59" s="57">
        <f t="shared" si="157"/>
        <v>0</v>
      </c>
      <c r="IU59" s="57">
        <f t="shared" si="158"/>
        <v>0</v>
      </c>
      <c r="IV59" s="57">
        <f t="shared" si="159"/>
        <v>0</v>
      </c>
      <c r="IW59" s="57">
        <f t="shared" si="160"/>
        <v>0</v>
      </c>
      <c r="IX59" s="57">
        <f t="shared" si="161"/>
        <v>0</v>
      </c>
      <c r="IY59" s="57">
        <f t="shared" si="162"/>
        <v>0</v>
      </c>
      <c r="IZ59" s="61">
        <f t="shared" si="163"/>
        <v>2.0400000000000009</v>
      </c>
      <c r="JA59" s="261" t="e">
        <f t="shared" si="238"/>
        <v>#N/A</v>
      </c>
      <c r="JB59" s="261">
        <f t="shared" si="239"/>
        <v>6</v>
      </c>
      <c r="JC59" s="261">
        <f t="shared" si="240"/>
        <v>6</v>
      </c>
      <c r="JD59" s="261" t="e">
        <f t="shared" si="241"/>
        <v>#N/A</v>
      </c>
      <c r="JE59" s="261" t="e">
        <f t="shared" si="242"/>
        <v>#N/A</v>
      </c>
      <c r="JF59" s="261" t="e">
        <f t="shared" si="243"/>
        <v>#N/A</v>
      </c>
      <c r="JG59" s="261" t="e">
        <f t="shared" si="244"/>
        <v>#N/A</v>
      </c>
      <c r="JH59" s="261" t="e">
        <f t="shared" si="245"/>
        <v>#N/A</v>
      </c>
      <c r="JI59" s="261" t="e">
        <f t="shared" si="246"/>
        <v>#N/A</v>
      </c>
      <c r="JJ59" s="261" t="e">
        <f t="shared" si="247"/>
        <v>#N/A</v>
      </c>
      <c r="JK59" s="261" t="e">
        <f t="shared" si="248"/>
        <v>#N/A</v>
      </c>
      <c r="JL59" s="261" t="e">
        <f t="shared" si="249"/>
        <v>#N/A</v>
      </c>
      <c r="JM59" s="261" t="e">
        <f t="shared" si="250"/>
        <v>#N/A</v>
      </c>
      <c r="JN59" s="261" t="e">
        <f t="shared" si="251"/>
        <v>#N/A</v>
      </c>
      <c r="JO59" s="261" t="e">
        <f t="shared" si="252"/>
        <v>#N/A</v>
      </c>
      <c r="JP59" s="261" t="e">
        <f t="shared" si="253"/>
        <v>#N/A</v>
      </c>
      <c r="JQ59" s="261" t="e">
        <f t="shared" si="254"/>
        <v>#N/A</v>
      </c>
      <c r="JR59" s="261" t="e">
        <f t="shared" si="255"/>
        <v>#N/A</v>
      </c>
      <c r="JS59" s="261" t="e">
        <f t="shared" si="256"/>
        <v>#N/A</v>
      </c>
      <c r="JT59" s="261" t="e">
        <f t="shared" si="257"/>
        <v>#N/A</v>
      </c>
      <c r="JU59" s="261" t="e">
        <f t="shared" si="258"/>
        <v>#N/A</v>
      </c>
      <c r="JV59" s="61">
        <f t="shared" si="165"/>
        <v>2.0400000000000009</v>
      </c>
      <c r="JW59" s="46">
        <f>IF(HI59&lt;=$C$42,1,0)</f>
        <v>0</v>
      </c>
      <c r="JX59" s="46">
        <f>IF(HJ59&lt;=$C$42,1,0)</f>
        <v>0</v>
      </c>
      <c r="JY59" s="46">
        <f>IF(HK59&lt;=$C$42,1,0)</f>
        <v>0</v>
      </c>
      <c r="JZ59" s="46">
        <f>IF(HL59&lt;=$C$42,1,0)</f>
        <v>0</v>
      </c>
      <c r="KA59" s="46">
        <f>IF(HM59&lt;=$C$42,1,0)</f>
        <v>0</v>
      </c>
      <c r="KB59" s="46">
        <f>IF(HN59&lt;=$C$42,1,0)</f>
        <v>0</v>
      </c>
      <c r="KC59" s="46">
        <f>IF(HO59&lt;=$C$42,1,0)</f>
        <v>0</v>
      </c>
      <c r="KD59" s="46">
        <f>IF(HP59&lt;=$C$42,1,0)</f>
        <v>0</v>
      </c>
      <c r="KE59" s="46">
        <f>IF(HQ59&lt;=$C$42,1,0)</f>
        <v>1</v>
      </c>
      <c r="KF59" s="46">
        <f>IF(HR59&lt;=$C$42,1,0)</f>
        <v>1</v>
      </c>
      <c r="KG59" s="46">
        <f>IF(HS59&lt;=$C$42,1,0)</f>
        <v>1</v>
      </c>
      <c r="KH59" s="46">
        <f>IF(HT59&lt;=$C$42,1,0)</f>
        <v>0</v>
      </c>
      <c r="KI59" s="46">
        <f>IF(HU59&lt;=$C$42,1,0)</f>
        <v>0</v>
      </c>
      <c r="KJ59" s="46">
        <f>IF(HV59&lt;=$C$42,1,0)</f>
        <v>1</v>
      </c>
      <c r="KK59" s="46">
        <f>IF(HW59&lt;=$C$42,1,0)</f>
        <v>0</v>
      </c>
      <c r="KL59" s="46">
        <f>IF(HX59&lt;=$C$42,1,0)</f>
        <v>0</v>
      </c>
      <c r="KM59" s="46">
        <f>IF(HY59&lt;=$C$42,1,0)</f>
        <v>0</v>
      </c>
      <c r="KN59" s="46">
        <f>IF(HZ59&lt;=$C$42,1,0)</f>
        <v>0</v>
      </c>
      <c r="KO59" s="46">
        <f>IF(IA59&lt;=$C$42,1,0)</f>
        <v>0</v>
      </c>
      <c r="KP59" s="46">
        <f>IF(IB59&lt;=$C$42,1,0)</f>
        <v>0</v>
      </c>
      <c r="KQ59" s="46">
        <f>IF(IC59&lt;=$C$42,1,0)</f>
        <v>0</v>
      </c>
      <c r="KR59" s="61">
        <f t="shared" si="166"/>
        <v>2.0400000000000009</v>
      </c>
      <c r="KS59" s="1">
        <f>IF(OR(KS58=1,AND(OY59=1,LO59&lt;=$C$43)),1,0)</f>
        <v>0</v>
      </c>
      <c r="KT59" s="1">
        <f>IF(OR(KT58=1,AND(OZ59=1,LP59&lt;=$C$43)),1,0)</f>
        <v>0</v>
      </c>
      <c r="KU59" s="1">
        <f>IF(OR(KU58=1,AND(PA59=1,LQ59&lt;=$C$43)),1,0)</f>
        <v>0</v>
      </c>
      <c r="KV59" s="1">
        <f>IF(OR(KV58=1,AND(PB59=1,LR59&lt;=$C$43)),1,0)</f>
        <v>0</v>
      </c>
      <c r="KW59" s="1">
        <f>IF(OR(KW58=1,AND(PC59=1,LS59&lt;=$C$43)),1,0)</f>
        <v>0</v>
      </c>
      <c r="KX59" s="1">
        <f>IF(OR(KX58=1,AND(PD59=1,LT59&lt;=$C$43)),1,0)</f>
        <v>0</v>
      </c>
      <c r="KY59" s="1">
        <f>IF(OR(KY58=1,AND(PE59=1,LU59&lt;=$C$43)),1,0)</f>
        <v>0</v>
      </c>
      <c r="KZ59" s="1">
        <f>IF(OR(KZ58=1,AND(PF59=1,LV59&lt;=$C$43)),1,0)</f>
        <v>0</v>
      </c>
      <c r="LA59" s="1">
        <f>IF(OR(LA58=1,AND(PG59=1,LW59&lt;=$C$43)),1,0)</f>
        <v>0</v>
      </c>
      <c r="LB59" s="1">
        <f>IF(OR(LB58=1,AND(PH59=1,LX59&lt;=$C$43)),1,0)</f>
        <v>0</v>
      </c>
      <c r="LC59" s="1">
        <f>IF(OR(LC58=1,AND(PI59=1,LY59&lt;=$C$43)),1,0)</f>
        <v>0</v>
      </c>
      <c r="LD59" s="1">
        <f>IF(OR(LD58=1,AND(PJ59=1,LZ59&lt;=$C$43)),1,0)</f>
        <v>0</v>
      </c>
      <c r="LE59" s="1">
        <f>IF(OR(LE58=1,AND(PK59=1,MA59&lt;=$C$43)),1,0)</f>
        <v>0</v>
      </c>
      <c r="LF59" s="1">
        <f>IF(OR(LF58=1,AND(PL59=1,MB59&lt;=$C$43)),1,0)</f>
        <v>0</v>
      </c>
      <c r="LG59" s="1">
        <f>IF(OR(LG58=1,AND(PM59=1,MC59&lt;=$C$43)),1,0)</f>
        <v>0</v>
      </c>
      <c r="LH59" s="1">
        <f>IF(OR(LH58=1,AND(PN59=1,MD59&lt;=$C$43)),1,0)</f>
        <v>0</v>
      </c>
      <c r="LI59" s="1">
        <f>IF(OR(LI58=1,AND(PO59=1,ME59&lt;=$C$43)),1,0)</f>
        <v>0</v>
      </c>
      <c r="LJ59" s="1">
        <f>IF(OR(LJ58=1,AND(PP59=1,MF59&lt;=$C$43)),1,0)</f>
        <v>0</v>
      </c>
      <c r="LK59" s="1">
        <f>IF(OR(LK58=1,AND(PQ59=1,MG59&lt;=$C$43)),1,0)</f>
        <v>0</v>
      </c>
      <c r="LL59" s="1">
        <f>IF(OR(LL58=1,AND(PR59=1,MH59&lt;=$C$43)),1,0)</f>
        <v>0</v>
      </c>
      <c r="LM59" s="1">
        <f>IF(OR(LM58=1,AND(PS59=1,MI59&lt;=$C$43)),1,0)</f>
        <v>0</v>
      </c>
      <c r="LN59" s="61">
        <f t="shared" si="167"/>
        <v>2.0400000000000009</v>
      </c>
      <c r="LO59" s="57">
        <f t="shared" si="168"/>
        <v>7.8543762982194343</v>
      </c>
      <c r="LP59" s="57">
        <f t="shared" si="169"/>
        <v>10.606887193864111</v>
      </c>
      <c r="LQ59" s="57">
        <f t="shared" si="170"/>
        <v>14.800088950843483</v>
      </c>
      <c r="LR59" s="57">
        <f t="shared" si="171"/>
        <v>13.889968849666012</v>
      </c>
      <c r="LS59" s="57">
        <f t="shared" si="172"/>
        <v>11.116125493350395</v>
      </c>
      <c r="LT59" s="57">
        <f t="shared" si="173"/>
        <v>8.6242080801145278</v>
      </c>
      <c r="LU59" s="57">
        <f t="shared" si="174"/>
        <v>7.7731179420819476</v>
      </c>
      <c r="LV59" s="57">
        <f t="shared" si="175"/>
        <v>9.6043442530853351</v>
      </c>
      <c r="LW59" s="57">
        <f t="shared" si="176"/>
        <v>8.5289608203806218</v>
      </c>
      <c r="LX59" s="57">
        <f t="shared" si="177"/>
        <v>7.6699418852556684</v>
      </c>
      <c r="LY59" s="57">
        <f t="shared" si="178"/>
        <v>6.9681174824177248</v>
      </c>
      <c r="LZ59" s="57">
        <f t="shared" si="179"/>
        <v>9.0714793429849543</v>
      </c>
      <c r="MA59" s="57">
        <f t="shared" si="180"/>
        <v>10.873209162525425</v>
      </c>
      <c r="MB59" s="57">
        <f t="shared" si="181"/>
        <v>11.027932507996661</v>
      </c>
      <c r="MC59" s="57">
        <f t="shared" si="182"/>
        <v>9.7620572225330307</v>
      </c>
      <c r="MD59" s="57">
        <f t="shared" si="183"/>
        <v>8.8708572208866592</v>
      </c>
      <c r="ME59" s="57">
        <f t="shared" si="184"/>
        <v>7.8543762982194343</v>
      </c>
      <c r="MF59" s="57">
        <f t="shared" si="185"/>
        <v>7.8194339722639707</v>
      </c>
      <c r="MG59" s="57">
        <f t="shared" si="186"/>
        <v>7.8194452610021603</v>
      </c>
      <c r="MH59" s="57">
        <f t="shared" si="187"/>
        <v>7.8194460368822138</v>
      </c>
      <c r="MI59" s="57">
        <f t="shared" si="188"/>
        <v>7.8194456286837255</v>
      </c>
      <c r="MJ59" s="61">
        <f t="shared" si="189"/>
        <v>2.0400000000000009</v>
      </c>
      <c r="MK59" s="57" t="e">
        <f t="shared" si="259"/>
        <v>#N/A</v>
      </c>
      <c r="ML59" s="57" t="e">
        <f t="shared" si="260"/>
        <v>#N/A</v>
      </c>
      <c r="MM59" s="57" t="e">
        <f t="shared" si="261"/>
        <v>#N/A</v>
      </c>
      <c r="MN59" s="57" t="e">
        <f t="shared" si="262"/>
        <v>#N/A</v>
      </c>
      <c r="MO59" s="57" t="e">
        <f t="shared" si="263"/>
        <v>#N/A</v>
      </c>
      <c r="MP59" s="57" t="e">
        <f t="shared" si="264"/>
        <v>#N/A</v>
      </c>
      <c r="MQ59" s="57" t="e">
        <f t="shared" si="265"/>
        <v>#N/A</v>
      </c>
      <c r="MR59" s="57" t="e">
        <f t="shared" si="266"/>
        <v>#N/A</v>
      </c>
      <c r="MS59" s="57" t="e">
        <f t="shared" si="267"/>
        <v>#N/A</v>
      </c>
      <c r="MT59" s="57" t="e">
        <f t="shared" si="268"/>
        <v>#N/A</v>
      </c>
      <c r="MU59" s="57" t="e">
        <f t="shared" si="269"/>
        <v>#N/A</v>
      </c>
      <c r="MV59" s="57" t="e">
        <f t="shared" si="270"/>
        <v>#N/A</v>
      </c>
      <c r="MW59" s="57" t="e">
        <f t="shared" si="271"/>
        <v>#N/A</v>
      </c>
      <c r="MX59" s="57" t="e">
        <f t="shared" si="272"/>
        <v>#N/A</v>
      </c>
      <c r="MY59" s="57" t="e">
        <f t="shared" si="273"/>
        <v>#N/A</v>
      </c>
      <c r="MZ59" s="57" t="e">
        <f t="shared" si="274"/>
        <v>#N/A</v>
      </c>
      <c r="NA59" s="57" t="e">
        <f t="shared" si="275"/>
        <v>#N/A</v>
      </c>
      <c r="NB59" s="57" t="e">
        <f t="shared" si="276"/>
        <v>#N/A</v>
      </c>
      <c r="NC59" s="57" t="e">
        <f t="shared" si="277"/>
        <v>#N/A</v>
      </c>
      <c r="ND59" s="57" t="e">
        <f t="shared" si="278"/>
        <v>#N/A</v>
      </c>
      <c r="NE59" s="57" t="e">
        <f t="shared" si="279"/>
        <v>#N/A</v>
      </c>
      <c r="NF59" s="61">
        <f t="shared" si="211"/>
        <v>2.0400000000000009</v>
      </c>
      <c r="NG59" s="261">
        <f>IF(OY58=0,MIN('Drive Train'!$F$35-FQ58*$C$26*'Drive Train'!$F$38,NG58+$C$41)-$C$7,IF(LO58-1&lt;=0,0,IF($C$39=Motors!$C$29,MAX(MAX(NG$8:NG58)*-1,NG58-$C$41),MAX(0,MAX(NG$8:NG58)*-1,NG58-$C$41))))</f>
        <v>0</v>
      </c>
      <c r="NH59" s="261">
        <f>IF(OZ58=0,MIN('Drive Train'!$F$35-FR58*$C$26*'Drive Train'!$F$38,NH58+$C$41)-$C$7,IF(LP58-1&lt;=0,0,IF($C$39=Motors!$C$29,MAX(MAX(NH$8:NH58)*-1,NH58-$C$41),MAX(0,MAX(NH$8:NH58)*-1,NH58-$C$41))))</f>
        <v>8.82</v>
      </c>
      <c r="NI59" s="261">
        <f>IF(PA58=0,MIN('Drive Train'!$F$35-FS58*$C$26*'Drive Train'!$F$38,NI58+$C$41)-$C$7,IF(LQ58-1&lt;=0,0,IF($C$39=Motors!$C$29,MAX(MAX(NI$8:NI58)*-1,NI58-$C$41),MAX(0,MAX(NI$8:NI58)*-1,NI58-$C$41))))</f>
        <v>8.82</v>
      </c>
      <c r="NJ59" s="261">
        <f>IF(PB58=0,MIN('Drive Train'!$F$35-FT58*$C$26*'Drive Train'!$F$38,NJ58+$C$41)-$C$7,IF(LR58-1&lt;=0,0,IF($C$39=Motors!$C$29,MAX(MAX(NJ$8:NJ58)*-1,NJ58-$C$41),MAX(0,MAX(NJ$8:NJ58)*-1,NJ58-$C$41))))</f>
        <v>0</v>
      </c>
      <c r="NK59" s="261">
        <f>IF(PC58=0,MIN('Drive Train'!$F$35-FU58*$C$26*'Drive Train'!$F$38,NK58+$C$41)-$C$7,IF(LS58-1&lt;=0,0,IF($C$39=Motors!$C$29,MAX(MAX(NK$8:NK58)*-1,NK58-$C$41),MAX(0,MAX(NK$8:NK58)*-1,NK58-$C$41))))</f>
        <v>0</v>
      </c>
      <c r="NL59" s="261">
        <f>IF(PD58=0,MIN('Drive Train'!$F$35-FV58*$C$26*'Drive Train'!$F$38,NL58+$C$41)-$C$7,IF(LT58-1&lt;=0,0,IF($C$39=Motors!$C$29,MAX(MAX(NL$8:NL58)*-1,NL58-$C$41),MAX(0,MAX(NL$8:NL58)*-1,NL58-$C$41))))</f>
        <v>0</v>
      </c>
      <c r="NM59" s="261">
        <f>IF(PE58=0,MIN('Drive Train'!$F$35-FW58*$C$26*'Drive Train'!$F$38,NM58+$C$41)-$C$7,IF(LU58-1&lt;=0,0,IF($C$39=Motors!$C$29,MAX(MAX(NM$8:NM58)*-1,NM58-$C$41),MAX(0,MAX(NM$8:NM58)*-1,NM58-$C$41))))</f>
        <v>0</v>
      </c>
      <c r="NN59" s="261">
        <f>IF(PF58=0,MIN('Drive Train'!$F$35-FX58*$C$26*'Drive Train'!$F$38,NN58+$C$41)-$C$7,IF(LV58-1&lt;=0,0,IF($C$39=Motors!$C$29,MAX(MAX(NN$8:NN58)*-1,NN58-$C$41),MAX(0,MAX(NN$8:NN58)*-1,NN58-$C$41))))</f>
        <v>0</v>
      </c>
      <c r="NO59" s="261">
        <f>IF(PG58=0,MIN('Drive Train'!$F$35-FY58*$C$26*'Drive Train'!$F$38,NO58+$C$41)-$C$7,IF(LW58-1&lt;=0,0,IF($C$39=Motors!$C$29,MAX(MAX(NO$8:NO58)*-1,NO58-$C$41),MAX(0,MAX(NO$8:NO58)*-1,NO58-$C$41))))</f>
        <v>11.983329948498463</v>
      </c>
      <c r="NP59" s="261">
        <f>IF(PH58=0,MIN('Drive Train'!$F$35-FZ58*$C$26*'Drive Train'!$F$38,NP58+$C$41)-$C$7,IF(LX58-1&lt;=0,0,IF($C$39=Motors!$C$29,MAX(MAX(NP$8:NP58)*-1,NP58-$C$41),MAX(0,MAX(NP$8:NP58)*-1,NP58-$C$41))))</f>
        <v>11.983354687781709</v>
      </c>
      <c r="NQ59" s="261">
        <f>IF(PI58=0,MIN('Drive Train'!$F$35-GA58*$C$26*'Drive Train'!$F$38,NQ58+$C$41)-$C$7,IF(LY58-1&lt;=0,0,IF($C$39=Motors!$C$29,MAX(MAX(NQ$8:NQ58)*-1,NQ58-$C$41),MAX(0,MAX(NQ$8:NQ58)*-1,NQ58-$C$41))))</f>
        <v>11.983355450283378</v>
      </c>
      <c r="NR59" s="261">
        <f>IF(PJ58=0,MIN('Drive Train'!$F$35-GB58*$C$26*'Drive Train'!$F$38,NR58+$C$41)-$C$7,IF(LZ58-1&lt;=0,0,IF($C$39=Motors!$C$29,MAX(MAX(NR$8:NR58)*-1,NR58-$C$41),MAX(0,MAX(NR$8:NR58)*-1,NR58-$C$41))))</f>
        <v>11.558666629047034</v>
      </c>
      <c r="NS59" s="261">
        <f>IF(PK58=0,MIN('Drive Train'!$F$35-GC58*$C$26*'Drive Train'!$F$38,NS58+$C$41)-$C$7,IF(MA58-1&lt;=0,0,IF($C$39=Motors!$C$29,MAX(MAX(NS$8:NS58)*-1,NS58-$C$41),MAX(0,MAX(NS$8:NS58)*-1,NS58-$C$41))))</f>
        <v>11.770263135677817</v>
      </c>
      <c r="NT59" s="261">
        <f>IF(PL58=0,MIN('Drive Train'!$F$35-GD58*$C$26*'Drive Train'!$F$38,NT58+$C$41)-$C$7,IF(MB58-1&lt;=0,0,IF($C$39=Motors!$C$29,MAX(MAX(NT$8:NT58)*-1,NT58-$C$41),MAX(0,MAX(NT$8:NT58)*-1,NT58-$C$41))))</f>
        <v>11.9500230391151</v>
      </c>
      <c r="NU59" s="261">
        <f>IF(PM58=0,MIN('Drive Train'!$F$35-GE58*$C$26*'Drive Train'!$F$38,NU58+$C$41)-$C$7,IF(MC58-1&lt;=0,0,IF($C$39=Motors!$C$29,MAX(MAX(NU$8:NU58)*-1,NU58-$C$41),MAX(0,MAX(NU$8:NU58)*-1,NU58-$C$41))))</f>
        <v>0</v>
      </c>
      <c r="NV59" s="261">
        <f>IF(PN58=0,MIN('Drive Train'!$F$35-GF58*$C$26*'Drive Train'!$F$38,NV58+$C$41)-$C$7,IF(MD58-1&lt;=0,0,IF($C$39=Motors!$C$29,MAX(MAX(NV$8:NV58)*-1,NV58-$C$41),MAX(0,MAX(NV$8:NV58)*-1,NV58-$C$41))))</f>
        <v>0</v>
      </c>
      <c r="NW59" s="261">
        <f>IF(PO58=0,MIN('Drive Train'!$F$35-GG58*$C$26*'Drive Train'!$F$38,NW58+$C$41)-$C$7,IF(ME58-1&lt;=0,0,IF($C$39=Motors!$C$29,MAX(MAX(NW$8:NW58)*-1,NW58-$C$41),MAX(0,MAX(NW$8:NW58)*-1,NW58-$C$41))))</f>
        <v>0</v>
      </c>
      <c r="NX59" s="261">
        <f>IF(PP58=0,MIN('Drive Train'!$F$35-GH58*$C$26*'Drive Train'!$F$38,NX58+$C$41)-$C$7,IF(MF58-1&lt;=0,0,IF($C$39=Motors!$C$29,MAX(MAX(NX$8:NX58)*-1,NX58-$C$41),MAX(0,MAX(NX$8:NX58)*-1,NX58-$C$41))))</f>
        <v>0</v>
      </c>
      <c r="NY59" s="261">
        <f>IF(PQ58=0,MIN('Drive Train'!$F$35-GI58*$C$26*'Drive Train'!$F$38,NY58+$C$41)-$C$7,IF(MG58-1&lt;=0,0,IF($C$39=Motors!$C$29,MAX(MAX(NY$8:NY58)*-1,NY58-$C$41),MAX(0,MAX(NY$8:NY58)*-1,NY58-$C$41))))</f>
        <v>0</v>
      </c>
      <c r="NZ59" s="261">
        <f>IF(PR58=0,MIN('Drive Train'!$F$35-GJ58*$C$26*'Drive Train'!$F$38,NZ58+$C$41)-$C$7,IF(MH58-1&lt;=0,0,IF($C$39=Motors!$C$29,MAX(MAX(NZ$8:NZ58)*-1,NZ58-$C$41),MAX(0,MAX(NZ$8:NZ58)*-1,NZ58-$C$41))))</f>
        <v>0</v>
      </c>
      <c r="OA59" s="261">
        <f>IF(PS58=0,MIN('Drive Train'!$F$35-GK58*$C$26*'Drive Train'!$F$38,OA58+$C$41)-$C$7,IF(MI58-1&lt;=0,0,IF($C$39=Motors!$C$29,MAX(MAX(OA$8:OA58)*-1,OA58-$C$41),MAX(0,MAX(OA$8:OA58)*-1,OA58-$C$41))))</f>
        <v>0</v>
      </c>
      <c r="OB59" s="61">
        <f t="shared" si="212"/>
        <v>2.0400000000000009</v>
      </c>
      <c r="OC59" s="261">
        <f>'Drive Train'!$F$35-FQ59*$C$26*'Drive Train'!$F$38</f>
        <v>12.213034</v>
      </c>
      <c r="OD59" s="261">
        <f>'Drive Train'!$F$35-FR59*$C$26*'Drive Train'!$F$38</f>
        <v>9</v>
      </c>
      <c r="OE59" s="261">
        <f>'Drive Train'!$F$35-FS59*$C$26*'Drive Train'!$F$38</f>
        <v>9</v>
      </c>
      <c r="OF59" s="261">
        <f>'Drive Train'!$F$35-FT59*$C$26*'Drive Train'!$F$38</f>
        <v>12.213034</v>
      </c>
      <c r="OG59" s="261">
        <f>'Drive Train'!$F$35-FU59*$C$26*'Drive Train'!$F$38</f>
        <v>12.213034</v>
      </c>
      <c r="OH59" s="261">
        <f>'Drive Train'!$F$35-FV59*$C$26*'Drive Train'!$F$38</f>
        <v>12.213034</v>
      </c>
      <c r="OI59" s="261">
        <f>'Drive Train'!$F$35-FW59*$C$26*'Drive Train'!$F$38</f>
        <v>12.213034</v>
      </c>
      <c r="OJ59" s="261">
        <f>'Drive Train'!$F$35-FX59*$C$26*'Drive Train'!$F$38</f>
        <v>12.213034</v>
      </c>
      <c r="OK59" s="261">
        <f>'Drive Train'!$F$35-FY59*$C$26*'Drive Train'!$F$38</f>
        <v>12.163336524056801</v>
      </c>
      <c r="OL59" s="261">
        <f>'Drive Train'!$F$35-FZ59*$C$26*'Drive Train'!$F$38</f>
        <v>12.163354930887513</v>
      </c>
      <c r="OM59" s="261">
        <f>'Drive Train'!$F$35-GA59*$C$26*'Drive Train'!$F$38</f>
        <v>12.163355455376044</v>
      </c>
      <c r="ON59" s="261">
        <f>'Drive Train'!$F$35-GB59*$C$26*'Drive Train'!$F$38</f>
        <v>11.75349768752826</v>
      </c>
      <c r="OO59" s="261">
        <f>'Drive Train'!$F$35-GC59*$C$26*'Drive Train'!$F$38</f>
        <v>11.982823048308685</v>
      </c>
      <c r="OP59" s="261">
        <f>'Drive Train'!$F$35-GD59*$C$26*'Drive Train'!$F$38</f>
        <v>12.13524584619838</v>
      </c>
      <c r="OQ59" s="261">
        <f>'Drive Train'!$F$35-GE59*$C$26*'Drive Train'!$F$38</f>
        <v>12.213034</v>
      </c>
      <c r="OR59" s="261">
        <f>'Drive Train'!$F$35-GF59*$C$26*'Drive Train'!$F$38</f>
        <v>12.213034</v>
      </c>
      <c r="OS59" s="261">
        <f>'Drive Train'!$F$35-GG59*$C$26*'Drive Train'!$F$38</f>
        <v>12.213034</v>
      </c>
      <c r="OT59" s="261">
        <f>'Drive Train'!$F$35-GH59*$C$26*'Drive Train'!$F$38</f>
        <v>12.213034</v>
      </c>
      <c r="OU59" s="261">
        <f>'Drive Train'!$F$35-GI59*$C$26*'Drive Train'!$F$38</f>
        <v>12.213034</v>
      </c>
      <c r="OV59" s="261">
        <f>'Drive Train'!$F$35-GJ59*$C$26*'Drive Train'!$F$38</f>
        <v>12.213034</v>
      </c>
      <c r="OW59" s="261">
        <f>'Drive Train'!$F$35-GK59*$C$26*'Drive Train'!$F$38</f>
        <v>12.213034</v>
      </c>
      <c r="OX59" s="61">
        <f t="shared" si="213"/>
        <v>2.0400000000000009</v>
      </c>
      <c r="OY59" s="1">
        <f>IF(PU59&gt;='Drive Train'!$F$29,1,0)</f>
        <v>1</v>
      </c>
      <c r="OZ59" s="1">
        <f>IF(PV59&gt;='Drive Train'!$F$29,1,0)</f>
        <v>0</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0</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8">
        <f t="shared" si="214"/>
        <v>2.0400000000000009</v>
      </c>
      <c r="PU59" s="57">
        <f t="shared" si="215"/>
        <v>18.08164079666032</v>
      </c>
      <c r="PV59" s="57">
        <f t="shared" si="216"/>
        <v>11.277279802299613</v>
      </c>
      <c r="PW59" s="57">
        <f t="shared" si="217"/>
        <v>16.176609228798778</v>
      </c>
      <c r="PX59" s="57">
        <f t="shared" si="218"/>
        <v>19.298431785598432</v>
      </c>
      <c r="PY59" s="57">
        <f t="shared" si="219"/>
        <v>19.909119552611827</v>
      </c>
      <c r="PZ59" s="57">
        <f t="shared" si="220"/>
        <v>19.113541728211089</v>
      </c>
      <c r="QA59" s="57">
        <f t="shared" si="221"/>
        <v>18.019290374531554</v>
      </c>
      <c r="QB59" s="57">
        <f t="shared" si="222"/>
        <v>16.63586044126631</v>
      </c>
      <c r="QC59" s="57">
        <f t="shared" si="223"/>
        <v>15.159241264065722</v>
      </c>
      <c r="QD59" s="57">
        <f t="shared" si="224"/>
        <v>13.884997633850656</v>
      </c>
      <c r="QE59" s="57">
        <f t="shared" si="225"/>
        <v>12.796539221186285</v>
      </c>
      <c r="QF59" s="57">
        <f t="shared" si="226"/>
        <v>11.990104848411461</v>
      </c>
      <c r="QG59" s="57">
        <f t="shared" si="227"/>
        <v>14.647291933916158</v>
      </c>
      <c r="QH59" s="57">
        <f t="shared" si="228"/>
        <v>16.401389015885151</v>
      </c>
      <c r="QI59" s="57">
        <f t="shared" si="229"/>
        <v>17.29578519971502</v>
      </c>
      <c r="QJ59" s="57">
        <f t="shared" si="230"/>
        <v>17.81858208014841</v>
      </c>
      <c r="QK59" s="57">
        <f t="shared" si="231"/>
        <v>18.08164079666032</v>
      </c>
      <c r="QL59" s="57">
        <f t="shared" si="232"/>
        <v>18.044006743625015</v>
      </c>
      <c r="QM59" s="57">
        <f t="shared" si="233"/>
        <v>18.045109007968396</v>
      </c>
      <c r="QN59" s="57">
        <f t="shared" si="234"/>
        <v>18.0451847763179</v>
      </c>
      <c r="QO59" s="57">
        <f t="shared" si="235"/>
        <v>18.045144913660998</v>
      </c>
      <c r="QP59" s="61">
        <f t="shared" si="236"/>
        <v>2.0400000000000009</v>
      </c>
      <c r="QQ59" s="57">
        <f>MIN(FQ59,$C$16)*$C$17*1000/60/60/$C$25</f>
        <v>3.8667407844721571E-2</v>
      </c>
      <c r="QR59" s="57">
        <f>MIN(FR59,$C$16)*$C$17*1000/60/60/$C$25</f>
        <v>0.70317162838191627</v>
      </c>
      <c r="QS59" s="57">
        <f>MIN(FS59,$C$16)*$C$17*1000/60/60/$C$25</f>
        <v>0.70317162838191627</v>
      </c>
      <c r="QT59" s="57">
        <f>MIN(FT59,$C$16)*$C$17*1000/60/60/$C$25</f>
        <v>3.8667407844721571E-2</v>
      </c>
      <c r="QU59" s="57">
        <f>MIN(FU59,$C$16)*$C$17*1000/60/60/$C$25</f>
        <v>3.8667407844721571E-2</v>
      </c>
      <c r="QV59" s="57">
        <f>MIN(FV59,$C$16)*$C$17*1000/60/60/$C$25</f>
        <v>3.8667407844721571E-2</v>
      </c>
      <c r="QW59" s="57">
        <f>MIN(FW59,$C$16)*$C$17*1000/60/60/$C$25</f>
        <v>3.8667407844721571E-2</v>
      </c>
      <c r="QX59" s="57">
        <f>MIN(FX59,$C$16)*$C$17*1000/60/60/$C$25</f>
        <v>3.8667407844721571E-2</v>
      </c>
      <c r="QY59" s="57">
        <f>MIN(FY59,$C$16)*$C$17*1000/60/60/$C$25</f>
        <v>4.8945600516913011E-2</v>
      </c>
      <c r="QZ59" s="57">
        <f>MIN(FZ59,$C$16)*$C$17*1000/60/60/$C$25</f>
        <v>4.8941793704817389E-2</v>
      </c>
      <c r="RA59" s="57">
        <f>MIN(GA59,$C$16)*$C$17*1000/60/60/$C$25</f>
        <v>4.8941685232624904E-2</v>
      </c>
      <c r="RB59" s="57">
        <f>MIN(GB59,$C$16)*$C$17*1000/60/60/$C$25</f>
        <v>0.13370649523924363</v>
      </c>
      <c r="RC59" s="57">
        <f>MIN(GC59,$C$16)*$C$17*1000/60/60/$C$25</f>
        <v>8.627852836593726E-2</v>
      </c>
      <c r="RD59" s="57">
        <f>MIN(GD59,$C$16)*$C$17*1000/60/60/$C$25</f>
        <v>5.4755179249870875E-2</v>
      </c>
      <c r="RE59" s="57">
        <f>MIN(GE59,$C$16)*$C$17*1000/60/60/$C$25</f>
        <v>3.8667407844721571E-2</v>
      </c>
      <c r="RF59" s="57">
        <f>MIN(GF59,$C$16)*$C$17*1000/60/60/$C$25</f>
        <v>3.8667407844721571E-2</v>
      </c>
      <c r="RG59" s="57">
        <f>MIN(GG59,$C$16)*$C$17*1000/60/60/$C$25</f>
        <v>3.8667407844721571E-2</v>
      </c>
      <c r="RH59" s="57">
        <f>MIN(GH59,$C$16)*$C$17*1000/60/60/$C$25</f>
        <v>3.8667407844721571E-2</v>
      </c>
      <c r="RI59" s="57">
        <f>MIN(GI59,$C$16)*$C$17*1000/60/60/$C$25</f>
        <v>3.8667407844721571E-2</v>
      </c>
      <c r="RJ59" s="57">
        <f>MIN(GJ59,$C$16)*$C$17*1000/60/60/$C$25</f>
        <v>3.8667407844721571E-2</v>
      </c>
      <c r="RK59" s="57">
        <f>MIN(GK59,$C$16)*$C$17*1000/60/60/$C$25</f>
        <v>3.8667407844721571E-2</v>
      </c>
      <c r="RL59" s="148">
        <f t="shared" si="237"/>
        <v>2.0400000000000009</v>
      </c>
    </row>
    <row r="60" spans="3:480" x14ac:dyDescent="0.2">
      <c r="C60" s="3" t="s">
        <v>66</v>
      </c>
      <c r="E60" s="19">
        <f>MIN(((E61/$C$12)*($C$14-$C$15)+$C$15)*$C$26,'Drive Train'!$F$37)</f>
        <v>50</v>
      </c>
      <c r="F60" s="19">
        <f>MIN(((F61)/$C$12*($C$14-$C$15)+$C$15)*$C$26,'Drive Train'!$F$37)</f>
        <v>50</v>
      </c>
      <c r="G60" s="19">
        <f>MIN(((G61)/$C$12*($C$14-$C$15)+$C$15)*$C$26,'Drive Train'!$F$37)</f>
        <v>50</v>
      </c>
      <c r="H60" s="19">
        <f>MIN(((H61)/$C$12*($C$14-$C$15)+$C$15)*$C$26,'Drive Train'!$F$37)</f>
        <v>50</v>
      </c>
      <c r="I60" s="19">
        <f>MIN(((I61)/$C$12*($C$14-$C$15)+$C$15)*$C$26,'Drive Train'!$F$37)</f>
        <v>50</v>
      </c>
      <c r="J60" s="19">
        <f>MIN(((J61)/$C$12*($C$14-$C$15)+$C$15)*$C$26,'Drive Train'!$F$37)</f>
        <v>50</v>
      </c>
      <c r="K60" s="19">
        <f>MIN(((K61)/$C$12*($C$14-$C$15)+$C$15)*$C$26,'Drive Train'!$F$37)</f>
        <v>50</v>
      </c>
      <c r="L60" s="19">
        <f>MIN(((L61)/$C$12*($C$14-$C$15)+$C$15)*$C$26,'Drive Train'!$F$37)</f>
        <v>50</v>
      </c>
      <c r="M60" s="19">
        <f>MIN(((M61)/$C$12*($C$14-$C$15)+$C$15)*$C$26,'Drive Train'!$F$37)</f>
        <v>50</v>
      </c>
      <c r="N60" s="19">
        <f>MIN(((N61)/$C$12*($C$14-$C$15)+$C$15)*$C$26,'Drive Train'!$F$37)</f>
        <v>49.914177054806174</v>
      </c>
      <c r="O60" s="19">
        <f>MIN(((O61)/$C$12*($C$14-$C$15)+$C$15)*$C$26,'Drive Train'!$F$37)</f>
        <v>46.353219677242208</v>
      </c>
      <c r="R60" s="63">
        <f t="shared" si="113"/>
        <v>2.080000000000001</v>
      </c>
      <c r="S60" s="2">
        <f>NG60/'Drive Train'!$F$35</f>
        <v>0</v>
      </c>
      <c r="T60" s="2">
        <f>NH60/'Drive Train'!$F$35</f>
        <v>0.71129032258064517</v>
      </c>
      <c r="U60" s="2">
        <f>NI60/'Drive Train'!$F$35</f>
        <v>0</v>
      </c>
      <c r="V60" s="2">
        <f>NJ60/'Drive Train'!$F$35</f>
        <v>0</v>
      </c>
      <c r="W60" s="2">
        <f>NK60/'Drive Train'!$F$35</f>
        <v>0</v>
      </c>
      <c r="X60" s="2">
        <f>NL60/'Drive Train'!$F$35</f>
        <v>0</v>
      </c>
      <c r="Y60" s="2">
        <f>NM60/'Drive Train'!$F$35</f>
        <v>0</v>
      </c>
      <c r="Z60" s="2">
        <f>NN60/'Drive Train'!$F$35</f>
        <v>0</v>
      </c>
      <c r="AA60" s="2">
        <f>NO60/'Drive Train'!$F$35</f>
        <v>0.96639810677877425</v>
      </c>
      <c r="AB60" s="2">
        <f>NP60/'Drive Train'!$F$35</f>
        <v>0.96639959120060592</v>
      </c>
      <c r="AC60" s="2">
        <f>NQ60/'Drive Train'!$F$35</f>
        <v>0.96639963349806801</v>
      </c>
      <c r="AD60" s="2">
        <f>NR60/'Drive Train'!$F$35</f>
        <v>0.93334658770389189</v>
      </c>
      <c r="AE60" s="2">
        <f>NS60/'Drive Train'!$F$35</f>
        <v>0.95184056841199072</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14"/>
        <v>2.080000000000001</v>
      </c>
      <c r="AO60" s="46">
        <f>LO60*12*60/(PI() * 'Drive Train'!$F$15)/S$6*ABS(S60)</f>
        <v>0</v>
      </c>
      <c r="AP60" s="46">
        <f>LP60*12*60/(PI() * 'Drive Train'!$F$15)/T$6*ABS(T60)</f>
        <v>880.65547790854407</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4372.715917534907</v>
      </c>
      <c r="AX60" s="46">
        <f>LX60*12*60/(PI() * 'Drive Train'!$F$15)/AB$6*ABS(AB60)</f>
        <v>4372.7281859161594</v>
      </c>
      <c r="AY60" s="46">
        <f>LY60*12*60/(PI() * 'Drive Train'!$F$15)/AC$6*ABS(AC60)</f>
        <v>4372.7285261341322</v>
      </c>
      <c r="AZ60" s="46">
        <f>LZ60*12*60/(PI() * 'Drive Train'!$F$15)/AD$6*ABS(AD60)</f>
        <v>3489.724263899132</v>
      </c>
      <c r="BA60" s="46">
        <f>MA60*12*60/(PI() * 'Drive Train'!$F$15)/AE$6*ABS(AE60)</f>
        <v>4246.6774307542373</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280"/>
        <v>2.080000000000001</v>
      </c>
      <c r="BK60" s="2">
        <f>IF(OR(KS59=1,AND($C$39=Motors!$C$31,OY59=1)),0,IF(NG60=0,-(CG59+$C$15)/($C$14-$C$15)*$C$12,($C$11*S60-AO60)/($C$11*S60)*$C$12*S60))</f>
        <v>0</v>
      </c>
      <c r="BL60" s="2">
        <f>IF(OR(KT59=1,AND($C$39=Motors!$C$31,OZ59=1)),0,IF(NH60=0,-(CH59+$C$15)/($C$14-$C$15)*$C$12,($C$11*T60-AP60)/($C$11*T60)*$C$12*T60))</f>
        <v>1.3288596135520927</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0.41564195844213098</v>
      </c>
      <c r="BT60" s="2">
        <f>IF(OR(LB59=1,AND($C$39=Motors!$C$31,PH59=1)),0,IF(NP60=0,-(CP59+$C$15)/($C$14-$C$15)*$C$12,($C$11*AB60-AX60)/($C$11*AB60)*$C$12*AB60))</f>
        <v>0.4156401676002246</v>
      </c>
      <c r="BU60" s="2">
        <f>IF(OR(LC59=1,AND($C$39=Motors!$C$31,PI59=1)),0,IF(NQ60=0,-(CQ59+$C$15)/($C$14-$C$15)*$C$12,($C$11*AC60-AY60)/($C$11*AC60)*$C$12*AC60))</f>
        <v>0.41564012066729389</v>
      </c>
      <c r="BV60" s="2">
        <f>IF(OR(LD59=1,AND($C$39=Motors!$C$31,PJ59=1)),0,IF(NR60=0,-(CR59+$C$15)/($C$14-$C$15)*$C$12,($C$11*AD60-AZ60)/($C$11*AD60)*$C$12*AD60))</f>
        <v>0.72236010611940715</v>
      </c>
      <c r="BW60" s="2">
        <f>IF(OR(LE59=1,AND($C$39=Motors!$C$31,PK59=1)),0,IF(NS60=0,-(CS59+$C$15)/($C$14-$C$15)*$C$12,($C$11*AE60-BA60)/($C$11*AE60)*$C$12*AE60))</f>
        <v>0.43570918726966978</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281"/>
        <v>2.080000000000001</v>
      </c>
      <c r="CG60" s="57">
        <f>IF(AND(KS59=1,OY59=1),0,ABS(BK60/$C$12*($C$14-$C$15)+$C$15) *'Drive Train'!$AA$48 + CG59*(1-'Drive Train'!$AA$48))</f>
        <v>2.7495000000000003</v>
      </c>
      <c r="CH60" s="57">
        <f>IF(AND(KT59=1,OZ59=1),0,ABS(BL60/$C$12*($C$14-$C$15)+$C$15) *'Drive Train'!$AA$48 + CH59*(1-'Drive Train'!$AA$48))</f>
        <v>74.790324774444088</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25.282496858108313</v>
      </c>
      <c r="CP60" s="57">
        <f>IF(AND(LB59=1,PH59=1),0,ABS(BT60/$C$12*($C$14-$C$15)+$C$15) *'Drive Train'!$AA$48 + CP59*(1-'Drive Train'!$AA$48))</f>
        <v>25.282399772060501</v>
      </c>
      <c r="CQ60" s="57">
        <f>IF(AND(LC59=1,PI59=1),0,ABS(BU60/$C$12*($C$14-$C$15)+$C$15) *'Drive Train'!$AA$48 + CQ59*(1-'Drive Train'!$AA$48))</f>
        <v>25.282397227708184</v>
      </c>
      <c r="CR60" s="57">
        <f>IF(AND(LD59=1,PJ59=1),0,ABS(BV60/$C$12*($C$14-$C$15)+$C$15) *'Drive Train'!$AA$48 + CR59*(1-'Drive Train'!$AA$48))</f>
        <v>41.910459741935178</v>
      </c>
      <c r="CS60" s="57">
        <f>IF(AND(LE59=1,PK59=1),0,ABS(BW60/$C$12*($C$14-$C$15)+$C$15) *'Drive Train'!$AA$48 + CS59*(1-'Drive Train'!$AA$48))</f>
        <v>26.370391847865051</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15"/>
        <v>2.080000000000001</v>
      </c>
      <c r="DC60" s="57">
        <f t="shared" si="282"/>
        <v>2.7495000000000003</v>
      </c>
      <c r="DD60" s="57">
        <f t="shared" si="283"/>
        <v>50</v>
      </c>
      <c r="DE60" s="57">
        <f t="shared" si="284"/>
        <v>2.7495000000000003</v>
      </c>
      <c r="DF60" s="57">
        <f t="shared" si="285"/>
        <v>2.7495000000000003</v>
      </c>
      <c r="DG60" s="57">
        <f t="shared" si="286"/>
        <v>2.7495000000000003</v>
      </c>
      <c r="DH60" s="57">
        <f t="shared" si="287"/>
        <v>2.7495000000000003</v>
      </c>
      <c r="DI60" s="57">
        <f t="shared" si="288"/>
        <v>2.7495000000000003</v>
      </c>
      <c r="DJ60" s="57">
        <f t="shared" si="289"/>
        <v>2.7495000000000003</v>
      </c>
      <c r="DK60" s="57">
        <f t="shared" si="290"/>
        <v>25.282496858108313</v>
      </c>
      <c r="DL60" s="57">
        <f t="shared" si="291"/>
        <v>25.282399772060501</v>
      </c>
      <c r="DM60" s="57">
        <f t="shared" si="292"/>
        <v>25.282397227708184</v>
      </c>
      <c r="DN60" s="57">
        <f t="shared" si="293"/>
        <v>25</v>
      </c>
      <c r="DO60" s="57">
        <f t="shared" si="294"/>
        <v>26.370391847865051</v>
      </c>
      <c r="DP60" s="57">
        <f t="shared" si="295"/>
        <v>2.7495000000000003</v>
      </c>
      <c r="DQ60" s="57">
        <f t="shared" si="296"/>
        <v>2.7495000000000003</v>
      </c>
      <c r="DR60" s="57">
        <f t="shared" si="297"/>
        <v>2.7495000000000003</v>
      </c>
      <c r="DS60" s="57">
        <f t="shared" si="298"/>
        <v>2.7495000000000003</v>
      </c>
      <c r="DT60" s="57">
        <f t="shared" si="299"/>
        <v>2.7495000000000003</v>
      </c>
      <c r="DU60" s="57">
        <f t="shared" si="300"/>
        <v>2.7495000000000003</v>
      </c>
      <c r="DV60" s="57">
        <f t="shared" si="301"/>
        <v>2.7495000000000003</v>
      </c>
      <c r="DW60" s="57">
        <f t="shared" si="302"/>
        <v>2.7495000000000003</v>
      </c>
      <c r="DX60" s="61">
        <f t="shared" si="116"/>
        <v>2.080000000000001</v>
      </c>
      <c r="DY60" s="2">
        <f>IF(OY60=0,($C$23/0.4536*IF(ISNA(MK59),'Drive Train'!$F$16,'Drive Train'!$F$17)*4.448*$C$24/$C$26*$C$25*S$6)*SIGN(BK60),BK60)</f>
        <v>0</v>
      </c>
      <c r="DZ60" s="2">
        <f>IF(OZ60=0,($C$23/0.4536*IF(ISNA(ML59),'Drive Train'!$F$16,'Drive Train'!$F$17)*4.448*$C$24/$C$26*$C$25*T$6)*SIGN(BL60),BL60)</f>
        <v>3.1911020778922987</v>
      </c>
      <c r="EA60" s="2">
        <f>IF(PA60=0,($C$23/0.4536*IF(ISNA(MM59),'Drive Train'!$F$16,'Drive Train'!$F$17)*4.448*$C$24/$C$26*$C$25*U$6)*SIGN(BM60),BM60)</f>
        <v>0</v>
      </c>
      <c r="EB60" s="2">
        <f>IF(PB60=0,($C$23/0.4536*IF(ISNA(MN59),'Drive Train'!$F$16,'Drive Train'!$F$17)*4.448*$C$24/$C$26*$C$25*V$6)*SIGN(BN60),BN60)</f>
        <v>0</v>
      </c>
      <c r="EC60" s="2">
        <f>IF(PC60=0,($C$23/0.4536*IF(ISNA(MO59),'Drive Train'!$F$16,'Drive Train'!$F$17)*4.448*$C$24/$C$26*$C$25*W$6)*SIGN(BO60),BO60)</f>
        <v>0</v>
      </c>
      <c r="ED60" s="2">
        <f>IF(PD60=0,($C$23/0.4536*IF(ISNA(MP59),'Drive Train'!$F$16,'Drive Train'!$F$17)*4.448*$C$24/$C$26*$C$25*X$6)*SIGN(BP60),BP60)</f>
        <v>0</v>
      </c>
      <c r="EE60" s="2">
        <f>IF(PE60=0,($C$23/0.4536*IF(ISNA(MQ59),'Drive Train'!$F$16,'Drive Train'!$F$17)*4.448*$C$24/$C$26*$C$25*Y$6)*SIGN(BQ60),BQ60)</f>
        <v>0</v>
      </c>
      <c r="EF60" s="2">
        <f>IF(PF60=0,($C$23/0.4536*IF(ISNA(MR59),'Drive Train'!$F$16,'Drive Train'!$F$17)*4.448*$C$24/$C$26*$C$25*Z$6)*SIGN(BR60),BR60)</f>
        <v>0</v>
      </c>
      <c r="EG60" s="2">
        <f>IF(PG60=0,($C$23/0.4536*IF(ISNA(MS59),'Drive Train'!$F$16,'Drive Train'!$F$17)*4.448*$C$24/$C$26*$C$25*AA$6)*SIGN(BS60),BS60)</f>
        <v>0.68927804882473664</v>
      </c>
      <c r="EH60" s="2">
        <f>IF(PH60=0,($C$23/0.4536*IF(ISNA(MT59),'Drive Train'!$F$16,'Drive Train'!$F$17)*4.448*$C$24/$C$26*$C$25*AB$6)*SIGN(BT60),BT60)</f>
        <v>0.61985436045389986</v>
      </c>
      <c r="EI60" s="2">
        <f>IF(PI60=0,($C$23/0.4536*IF(ISNA(MU59),'Drive Train'!$F$16,'Drive Train'!$F$17)*4.448*$C$24/$C$26*$C$25*AC$6)*SIGN(BU60),BU60)</f>
        <v>0.56313566080452337</v>
      </c>
      <c r="EJ60" s="2">
        <f>IF(PJ60=0,($C$23/0.4536*IF(ISNA(MV59),'Drive Train'!$F$16,'Drive Train'!$F$17)*4.448*$C$24/$C$26*$C$25*AD$6)*SIGN(BV60),BV60)</f>
        <v>0.89350858180984372</v>
      </c>
      <c r="EK60" s="2">
        <f>IF(PK60=0,($C$23/0.4536*IF(ISNA(MW59),'Drive Train'!$F$16,'Drive Train'!$F$17)*4.448*$C$24/$C$26*$C$25*AE$6)*SIGN(BW60),BW60)</f>
        <v>0.89350858180984372</v>
      </c>
      <c r="EL60" s="2">
        <f>IF(PL60=0,($C$23/0.4536*IF(ISNA(MX59),'Drive Train'!$F$16,'Drive Train'!$F$17)*4.448*$C$24/$C$26*$C$25*AF$6)*SIGN(BX60),BX60)</f>
        <v>0</v>
      </c>
      <c r="EM60" s="2">
        <f>IF(PM60=0,($C$23/0.4536*IF(ISNA(MY59),'Drive Train'!$F$16,'Drive Train'!$F$17)*4.448*$C$24/$C$26*$C$25*AG$6)*SIGN(BY60),BY60)</f>
        <v>0</v>
      </c>
      <c r="EN60" s="2">
        <f>IF(PN60=0,($C$23/0.4536*IF(ISNA(MZ59),'Drive Train'!$F$16,'Drive Train'!$F$17)*4.448*$C$24/$C$26*$C$25*AH$6)*SIGN(BZ60),BZ60)</f>
        <v>0</v>
      </c>
      <c r="EO60" s="2">
        <f>IF(PO60=0,($C$23/0.4536*IF(ISNA(NA59),'Drive Train'!$F$16,'Drive Train'!$F$17)*4.448*$C$24/$C$26*$C$25*AI$6)*SIGN(CA60),CA60)</f>
        <v>0</v>
      </c>
      <c r="EP60" s="2">
        <f>IF(PP60=0,($C$23/0.4536*IF(ISNA(NB59),'Drive Train'!$F$16,'Drive Train'!$F$17)*4.448*$C$24/$C$26*$C$25*AJ$6)*SIGN(CB60),CB60)</f>
        <v>0</v>
      </c>
      <c r="EQ60" s="2">
        <f>IF(PQ60=0,($C$23/0.4536*IF(ISNA(NC59),'Drive Train'!$F$16,'Drive Train'!$F$17)*4.448*$C$24/$C$26*$C$25*AK$6)*SIGN(CC60),CC60)</f>
        <v>0</v>
      </c>
      <c r="ER60" s="2">
        <f>IF(PR60=0,($C$23/0.4536*IF(ISNA(ND59),'Drive Train'!$F$16,'Drive Train'!$F$17)*4.448*$C$24/$C$26*$C$25*AL$6)*SIGN(CD60),CD60)</f>
        <v>0</v>
      </c>
      <c r="ES60" s="2">
        <f>IF(PS60=0,($C$23/0.4536*IF(ISNA(NE59),'Drive Train'!$F$16,'Drive Train'!$F$17)*4.448*$C$24/$C$26*$C$25*AM$6)*SIGN(CE60),CE60)</f>
        <v>0</v>
      </c>
      <c r="ET60" s="61">
        <f t="shared" si="303"/>
        <v>2.080000000000001</v>
      </c>
      <c r="EU60" s="260">
        <f>MAX(MIN(IF(AND(OY59=1,NG60&lt;0),-1,1)*(DC60-$C$15)/($C$14-$C$15)*$C$12-$C$33*LO60/AO$6 -  OY59*$C$33,DY59),MAX(EU$8:EU59)*-1)</f>
        <v>-0.77322483025936806</v>
      </c>
      <c r="EV60" s="260">
        <f>MAX(MIN(IF(AND(OZ59=1,NH60&lt;0),-1,1)*(DD60-$C$15)/($C$14-$C$15)*$C$12-$C$33*LP60/AP$6 -  OZ59*$C$33,DZ59),MAX(EV$8:EV59)*-1)</f>
        <v>0.75784763493537044</v>
      </c>
      <c r="EW60" s="260">
        <f>MAX(MIN(IF(AND(PA59=1,NI60&lt;0),-1,1)*(DE60-$C$15)/($C$14-$C$15)*$C$12-$C$33*LQ60/AQ$6 -  PA59*$C$33,EA59),MAX(EW$8:EW59)*-1)</f>
        <v>-0.74650725425398778</v>
      </c>
      <c r="EX60" s="260">
        <f>MAX(MIN(IF(AND(PB59=1,NJ60&lt;0),-1,1)*(DF60-$C$15)/($C$14-$C$15)*$C$12-$C$33*LR60/AR$6 -  PB59*$C$33,EB59),MAX(EX$8:EX59)*-1)</f>
        <v>-0.79463139071240363</v>
      </c>
      <c r="EY60" s="260">
        <f>MAX(MIN(IF(AND(PC59=1,NK60&lt;0),-1,1)*(DG60-$C$15)/($C$14-$C$15)*$C$12-$C$33*LS60/AS$6 -  PC59*$C$33,EC59),MAX(EY$8:EY59)*-1)</f>
        <v>-0.79056427296542164</v>
      </c>
      <c r="EZ60" s="260">
        <f>MAX(MIN(IF(AND(PD59=1,NL60&lt;0),-1,1)*(DH60-$C$15)/($C$14-$C$15)*$C$12-$C$33*LT60/AT$6 -  PD59*$C$33,ED59),MAX(EZ$8:EZ59)*-1)</f>
        <v>-0.76468520554844066</v>
      </c>
      <c r="FA60" s="260">
        <f>MAX(MIN(IF(AND(PE59=1,NM60&lt;0),-1,1)*(DI60-$C$15)/($C$14-$C$15)*$C$12-$C$33*LU60/AU$6 -  PE59*$C$33,EE59),MAX(FA$8:FA59)*-1)</f>
        <v>-0.77161586062584453</v>
      </c>
      <c r="FB60" s="260">
        <f>MAX(MIN(IF(AND(PF59=1,NN60&lt;0),-1,1)*(DJ60-$C$15)/($C$14-$C$15)*$C$12-$C$33*LV60/AV$6 -  PF59*$C$33,EF59),MAX(FB$8:FB59)*-1)</f>
        <v>-0.77621401894677555</v>
      </c>
      <c r="FC60" s="260">
        <f>MAX(MIN(IF(AND(PG59=1,NO60&lt;0),-1,1)*(DK60-$C$15)/($C$14-$C$15)*$C$12-$C$33*LW60/AW$6 -  PG59*$C$33,EG59),MAX(FC$8:FC59)*-1)</f>
        <v>2.3805463656989545E-6</v>
      </c>
      <c r="FD60" s="260">
        <f>MAX(MIN(IF(AND(PH59=1,NP60&lt;0),-1,1)*(DL60-$C$15)/($C$14-$C$15)*$C$12-$C$33*LX60/AX$6 -  PH59*$C$33,EH59),MAX(FD$8:FD59)*-1)</f>
        <v>6.1996515476892E-8</v>
      </c>
      <c r="FE60" s="260">
        <f>MAX(MIN(IF(AND(PI59=1,NQ60&lt;0),-1,1)*(DM60-$C$15)/($C$14-$C$15)*$C$12-$C$33*LY60/AY$6 -  PI59*$C$33,EI59),MAX(FE$8:FE59)*-1)</f>
        <v>9.1668339585737613E-10</v>
      </c>
      <c r="FF60" s="260">
        <f>MAX(MIN(IF(AND(PJ59=1,NR60&lt;0),-1,1)*(DN60-$C$15)/($C$14-$C$15)*$C$12-$C$33*LZ60/AZ$6 -  PJ59*$C$33,EJ59),MAX(FF$8:FF59)*-1)</f>
        <v>6.6976020587485585E-2</v>
      </c>
      <c r="FG60" s="260">
        <f>MAX(MIN(IF(AND(PK59=1,NS60&lt;0),-1,1)*(DO60-$C$15)/($C$14-$C$15)*$C$12-$C$33*MA60/BA$6 -  PK59*$C$33,EK59),MAX(FG$8:FG59)*-1)</f>
        <v>2.5876338086775419E-2</v>
      </c>
      <c r="FH60" s="260">
        <f>MAX(MIN(IF(AND(PL59=1,NT60&lt;0),-1,1)*(DP60-$C$15)/($C$14-$C$15)*$C$12-$C$33*MB60/BB$6 -  PL59*$C$33,EL59),MAX(FH$8:FH59)*-1)</f>
        <v>-0.59489028757017692</v>
      </c>
      <c r="FI60" s="260">
        <f>MAX(MIN(IF(AND(PM59=1,NU60&lt;0),-1,1)*(DQ60-$C$15)/($C$14-$C$15)*$C$12-$C$33*MC60/BC$6 -  PM59*$C$33,EM59),MAX(FI$8:FI59)*-1)</f>
        <v>-0.68711990999001171</v>
      </c>
      <c r="FJ60" s="260">
        <f>MAX(MIN(IF(AND(PN59=1,NV60&lt;0),-1,1)*(DR60-$C$15)/($C$14-$C$15)*$C$12-$C$33*MD60/BD$6 -  PN59*$C$33,EN59),MAX(FJ$8:FJ59)*-1)</f>
        <v>-0.77934953240984672</v>
      </c>
      <c r="FK60" s="260">
        <f>MAX(MIN(IF(AND(PO59=1,NW60&lt;0),-1,1)*(DS60-$C$15)/($C$14-$C$15)*$C$12-$C$33*ME60/BE$6 -  PO59*$C$33,EO59),MAX(FK$8:FK59)*-1)</f>
        <v>-0.77322483025936806</v>
      </c>
      <c r="FL60" s="260">
        <f>MAX(MIN(IF(AND(PP59=1,NX60&lt;0),-1,1)*(DT60-$C$15)/($C$14-$C$15)*$C$12-$C$33*MF60/BF$6 -  PP59*$C$33,EP59),MAX(FL$8:FL59)*-1)</f>
        <v>-0.77195708952344555</v>
      </c>
      <c r="FM60" s="260">
        <f>MAX(MIN(IF(AND(PQ59=1,NY60&lt;0),-1,1)*(DU60-$C$15)/($C$14-$C$15)*$C$12-$C$33*MG60/BG$6 -  PQ59*$C$33,EQ59),MAX(FM$8:FM59)*-1)</f>
        <v>-0.77195749908957678</v>
      </c>
      <c r="FN60" s="260">
        <f>MAX(MIN(IF(AND(PR59=1,NZ60&lt;0),-1,1)*(DV60-$C$15)/($C$14-$C$15)*$C$12-$C$33*MH60/BH$6 -  PR59*$C$33,ER59),MAX(FN$8:FN59)*-1)</f>
        <v>-0.77195752723924116</v>
      </c>
      <c r="FO60" s="260">
        <f>MAX(MIN(IF(AND(PS59=1,OA60&lt;0),-1,1)*(DW60-$C$15)/($C$14-$C$15)*$C$12-$C$33*MI60/BI$6 -  PS59*$C$33,ES59),MAX(FO$8:FO59)*-1)</f>
        <v>-0.7719575124294128</v>
      </c>
      <c r="FP60" s="61">
        <f t="shared" si="117"/>
        <v>2.080000000000001</v>
      </c>
      <c r="FQ60" s="261">
        <f>IF(AND(KS60=1,OY60=1),0,MIN((ABS(($C$14-$C$15)*EU60/$C$12/$C$25)+$C$15)/$C$25,DC60))</f>
        <v>2.7495000000000003</v>
      </c>
      <c r="FR60" s="261">
        <f>IF(AND(KT60=1,OZ60=1),0,MIN((ABS(($C$14-$C$15)*EV60/$C$12/$C$25)+$C$15)/$C$25,DD60))</f>
        <v>50</v>
      </c>
      <c r="FS60" s="261">
        <f>IF(AND(KU60=1,PA60=1),0,MIN((ABS(($C$14-$C$15)*EW60/$C$12/$C$25)+$C$15)/$C$25,DE60))</f>
        <v>2.7495000000000003</v>
      </c>
      <c r="FT60" s="261">
        <f>IF(AND(KV60=1,PB60=1),0,MIN((ABS(($C$14-$C$15)*EX60/$C$12/$C$25)+$C$15)/$C$25,DF60))</f>
        <v>2.7495000000000003</v>
      </c>
      <c r="FU60" s="261">
        <f>IF(AND(KW60=1,PC60=1),0,MIN((ABS(($C$14-$C$15)*EY60/$C$12/$C$25)+$C$15)/$C$25,DG60))</f>
        <v>2.7495000000000003</v>
      </c>
      <c r="FV60" s="261">
        <f>IF(AND(KX60=1,PD60=1),0,MIN((ABS(($C$14-$C$15)*EZ60/$C$12/$C$25)+$C$15)/$C$25,DH60))</f>
        <v>2.7495000000000003</v>
      </c>
      <c r="FW60" s="261">
        <f>IF(AND(KY60=1,PE60=1),0,MIN((ABS(($C$14-$C$15)*FA60/$C$12/$C$25)+$C$15)/$C$25,DI60))</f>
        <v>2.7495000000000003</v>
      </c>
      <c r="FX60" s="261">
        <f>IF(AND(KZ60=1,PF60=1),0,MIN((ABS(($C$14-$C$15)*FB60/$C$12/$C$25)+$C$15)/$C$25,DJ60))</f>
        <v>2.7495000000000003</v>
      </c>
      <c r="FY60" s="261">
        <f>IF(AND(LA60=1,PG60=1),0,MIN((ABS(($C$14-$C$15)*FC60/$C$12/$C$25)+$C$15)/$C$25,DK60))</f>
        <v>3.4802734552581072</v>
      </c>
      <c r="FZ60" s="261">
        <f>IF(AND(LB60=1,PH60=1),0,MIN((ABS(($C$14-$C$15)*FD60/$C$12/$C$25)+$C$15)/$C$25,DL60))</f>
        <v>3.4800720903905722</v>
      </c>
      <c r="GA60" s="261">
        <f>IF(AND(LC60=1,PI60=1),0,MIN((ABS(($C$14-$C$15)*FE60/$C$12/$C$25)+$C$15)/$C$25,DM60))</f>
        <v>3.4800667856384253</v>
      </c>
      <c r="GB60" s="261">
        <f>IF(AND(LD60=1,PJ60=1),0,MIN((ABS(($C$14-$C$15)*FF60/$C$12/$C$25)+$C$15)/$C$25,DN60))</f>
        <v>9.2968998063752455</v>
      </c>
      <c r="GC60" s="261">
        <f>IF(AND(LE60=1,PK60=1),0,MIN((ABS(($C$14-$C$15)*FG60/$C$12/$C$25)+$C$15)/$C$25,DO60))</f>
        <v>5.7274134217409056</v>
      </c>
      <c r="GD60" s="261">
        <f>IF(AND(LF60=1,PL60=1),0,MIN((ABS(($C$14-$C$15)*FH60/$C$12/$C$25)+$C$15)/$C$25,DP60))</f>
        <v>2.7495000000000003</v>
      </c>
      <c r="GE60" s="261">
        <f>IF(AND(LG60=1,PM60=1),0,MIN((ABS(($C$14-$C$15)*FI60/$C$12/$C$25)+$C$15)/$C$25,DQ60))</f>
        <v>2.7495000000000003</v>
      </c>
      <c r="GF60" s="261">
        <f>IF(AND(LH60=1,PN60=1),0,MIN((ABS(($C$14-$C$15)*FJ60/$C$12/$C$25)+$C$15)/$C$25,DR60))</f>
        <v>2.7495000000000003</v>
      </c>
      <c r="GG60" s="261">
        <f>IF(AND(LI60=1,PO60=1),0,MIN((ABS(($C$14-$C$15)*FK60/$C$12/$C$25)+$C$15)/$C$25,DS60))</f>
        <v>2.7495000000000003</v>
      </c>
      <c r="GH60" s="261">
        <f>IF(AND(LJ60=1,PP60=1),0,MIN((ABS(($C$14-$C$15)*FL60/$C$12/$C$25)+$C$15)/$C$25,DT60))</f>
        <v>2.7495000000000003</v>
      </c>
      <c r="GI60" s="261">
        <f>IF(AND(LK60=1,PQ60=1),0,MIN((ABS(($C$14-$C$15)*FM60/$C$12/$C$25)+$C$15)/$C$25,DU60))</f>
        <v>2.7495000000000003</v>
      </c>
      <c r="GJ60" s="261">
        <f>IF(AND(LL60=1,PR60=1),0,MIN((ABS(($C$14-$C$15)*FN60/$C$12/$C$25)+$C$15)/$C$25,DV60))</f>
        <v>2.7495000000000003</v>
      </c>
      <c r="GK60" s="261">
        <f>IF(AND(LM60=1,PS60=1),0,MIN((ABS(($C$14-$C$15)*FO60/$C$12/$C$25)+$C$15)/$C$25,DW60))</f>
        <v>2.7495000000000003</v>
      </c>
      <c r="GL60" s="61">
        <f t="shared" si="118"/>
        <v>2.080000000000001</v>
      </c>
      <c r="GM60" s="57">
        <f>IF(AND(KS59=1,OY59=1),0,EU60*$C$26/S$6/$C$24/$C$23*3.39*$C$25)</f>
        <v>-17.95687690454135</v>
      </c>
      <c r="GN60" s="57">
        <f>IF(AND(KT59=1,OZ59=1),0,EV60*$C$26/T$6/$C$24/$C$23*3.39*$C$25)</f>
        <v>4.9279347026955636</v>
      </c>
      <c r="GO60" s="57">
        <f>IF(AND(KU59=1,PA59=1),0,EW60*$C$26/U$6/$C$24/$C$23*3.39*$C$25)</f>
        <v>-7.3711826031178989</v>
      </c>
      <c r="GP60" s="57">
        <f>IF(AND(KV59=1,PB59=1),0,EX60*$C$26/V$6/$C$24/$C$23*3.39*$C$25)</f>
        <v>-10.525620015183902</v>
      </c>
      <c r="GQ60" s="57">
        <f>IF(AND(KW59=1,PC59=1),0,EY60*$C$26/W$6/$C$24/$C$23*3.39*$C$25)</f>
        <v>-13.137282999455289</v>
      </c>
      <c r="GR60" s="57">
        <f>IF(AND(KX59=1,PD59=1),0,EZ60*$C$26/X$6/$C$24/$C$23*3.39*$C$25)</f>
        <v>-15.285514491589765</v>
      </c>
      <c r="GS60" s="57">
        <f>IF(AND(KY59=1,PE59=1),0,FA60*$C$26/Y$6/$C$24/$C$23*3.39*$C$25)</f>
        <v>-18.025700923188761</v>
      </c>
      <c r="GT60" s="57">
        <f>IF(AND(KZ59=1,PF59=1),0,FB60*$C$26/Z$6/$C$24/$C$23*3.39*$C$25)</f>
        <v>-20.75026950612634</v>
      </c>
      <c r="GU60" s="57">
        <f>IF(AND(LA59=1,PG59=1),0,FC60*$C$26/AA$6/$C$24/$C$23*3.39*$C$25)</f>
        <v>7.16648074667515E-5</v>
      </c>
      <c r="GV60" s="57">
        <f>IF(AND(LB59=1,PH59=1),0,FD60*$C$26/AB$6/$C$24/$C$23*3.39*$C$25)</f>
        <v>2.0753978461072997E-6</v>
      </c>
      <c r="GW60" s="57">
        <f>IF(AND(LC59=1,PI59=1),0,FE60*$C$26/AC$6/$C$24/$C$23*3.39*$C$25)</f>
        <v>3.3777700188009223E-8</v>
      </c>
      <c r="GX60" s="57">
        <f>IF(AND(LD59=1,PJ59=1),0,FF60*$C$26/AD$6/$C$24/$C$23*3.39*$C$25)</f>
        <v>1.5554080911267198</v>
      </c>
      <c r="GY60" s="57">
        <f>IF(AND(LE59=1,PK59=1),0,FG60*$C$26/AE$6/$C$24/$C$23*3.39*$C$25)</f>
        <v>0.60093545833060968</v>
      </c>
      <c r="GZ60" s="57">
        <f>IF(AND(LF59=1,PL59=1),0,FH60*$C$26/AF$6/$C$24/$C$23*3.39*$C$25)</f>
        <v>-13.815350008899237</v>
      </c>
      <c r="HA60" s="57">
        <f>IF(AND(LG59=1,PM59=1),0,FI60*$C$26/AG$6/$C$24/$C$23*3.39*$C$25)</f>
        <v>-15.957231531495665</v>
      </c>
      <c r="HB60" s="57">
        <f>IF(AND(LH59=1,PN59=1),0,FJ60*$C$26/AH$6/$C$24/$C$23*3.39*$C$25)</f>
        <v>-18.099113054092101</v>
      </c>
      <c r="HC60" s="57">
        <f>IF(AND(LI59=1,PO59=1),0,FK60*$C$26/AI$6/$C$24/$C$23*3.39*$C$25)</f>
        <v>-17.95687690454135</v>
      </c>
      <c r="HD60" s="57">
        <f>IF(AND(LJ59=1,PP59=1),0,FL60*$C$26/AJ$6/$C$24/$C$23*3.39*$C$25)</f>
        <v>-17.927435707814389</v>
      </c>
      <c r="HE60" s="57">
        <f>IF(AND(LK59=1,PQ59=1),0,FM60*$C$26/AK$6/$C$24/$C$23*3.39*$C$25)</f>
        <v>-17.927445219315207</v>
      </c>
      <c r="HF60" s="57">
        <f>IF(AND(LL59=1,PR59=1),0,FN60*$C$26/AL$6/$C$24/$C$23*3.39*$C$25)</f>
        <v>-17.927445873044935</v>
      </c>
      <c r="HG60" s="57">
        <f>IF(AND(LM59=1,PS59=1),0,FO60*$C$26/AM$6/$C$24/$C$23*3.39*$C$25)</f>
        <v>-17.927445529110994</v>
      </c>
      <c r="HH60" s="61">
        <f t="shared" si="119"/>
        <v>2.080000000000001</v>
      </c>
      <c r="HI60" s="57">
        <f t="shared" si="120"/>
        <v>17.95687690454135</v>
      </c>
      <c r="HJ60" s="57">
        <f t="shared" si="121"/>
        <v>4.9279347026955636</v>
      </c>
      <c r="HK60" s="57">
        <f t="shared" si="122"/>
        <v>7.3711826031178989</v>
      </c>
      <c r="HL60" s="57">
        <f t="shared" si="123"/>
        <v>10.525620015183902</v>
      </c>
      <c r="HM60" s="57">
        <f t="shared" si="124"/>
        <v>13.137282999455289</v>
      </c>
      <c r="HN60" s="57">
        <f t="shared" si="125"/>
        <v>15.285514491589765</v>
      </c>
      <c r="HO60" s="57">
        <f t="shared" si="126"/>
        <v>18.025700923188761</v>
      </c>
      <c r="HP60" s="57">
        <f t="shared" si="127"/>
        <v>20.75026950612634</v>
      </c>
      <c r="HQ60" s="57">
        <f t="shared" si="128"/>
        <v>7.16648074667515E-5</v>
      </c>
      <c r="HR60" s="57">
        <f t="shared" si="129"/>
        <v>2.0753978461072997E-6</v>
      </c>
      <c r="HS60" s="57">
        <f t="shared" si="130"/>
        <v>3.3777700188009223E-8</v>
      </c>
      <c r="HT60" s="57">
        <f t="shared" si="131"/>
        <v>1.5554080911267198</v>
      </c>
      <c r="HU60" s="57">
        <f t="shared" si="132"/>
        <v>0.60093545833060968</v>
      </c>
      <c r="HV60" s="57">
        <f t="shared" si="133"/>
        <v>13.815350008899237</v>
      </c>
      <c r="HW60" s="57">
        <f t="shared" si="134"/>
        <v>15.957231531495665</v>
      </c>
      <c r="HX60" s="57">
        <f t="shared" si="135"/>
        <v>18.099113054092101</v>
      </c>
      <c r="HY60" s="57">
        <f t="shared" si="136"/>
        <v>17.95687690454135</v>
      </c>
      <c r="HZ60" s="57">
        <f t="shared" si="137"/>
        <v>17.927435707814389</v>
      </c>
      <c r="IA60" s="57">
        <f t="shared" si="138"/>
        <v>17.927445219315207</v>
      </c>
      <c r="IB60" s="57">
        <f t="shared" si="139"/>
        <v>17.927445873044935</v>
      </c>
      <c r="IC60" s="57">
        <f t="shared" si="140"/>
        <v>17.927445529110994</v>
      </c>
      <c r="ID60" s="61">
        <f t="shared" si="141"/>
        <v>2.080000000000001</v>
      </c>
      <c r="IE60" s="57">
        <f t="shared" si="142"/>
        <v>0</v>
      </c>
      <c r="IF60" s="57">
        <f t="shared" si="143"/>
        <v>8.82</v>
      </c>
      <c r="IG60" s="57">
        <f t="shared" si="144"/>
        <v>0</v>
      </c>
      <c r="IH60" s="57">
        <f t="shared" si="145"/>
        <v>0</v>
      </c>
      <c r="II60" s="57">
        <f t="shared" si="146"/>
        <v>0</v>
      </c>
      <c r="IJ60" s="57">
        <f t="shared" si="147"/>
        <v>0</v>
      </c>
      <c r="IK60" s="57">
        <f t="shared" si="148"/>
        <v>0</v>
      </c>
      <c r="IL60" s="57">
        <f t="shared" si="149"/>
        <v>0</v>
      </c>
      <c r="IM60" s="57">
        <f t="shared" si="150"/>
        <v>11.983336524056801</v>
      </c>
      <c r="IN60" s="57">
        <f t="shared" si="151"/>
        <v>11.983354930887513</v>
      </c>
      <c r="IO60" s="57">
        <f t="shared" si="152"/>
        <v>11.983355455376044</v>
      </c>
      <c r="IP60" s="57">
        <f t="shared" si="153"/>
        <v>11.57349768752826</v>
      </c>
      <c r="IQ60" s="57">
        <f t="shared" si="154"/>
        <v>11.802823048308685</v>
      </c>
      <c r="IR60" s="57">
        <f t="shared" si="155"/>
        <v>0</v>
      </c>
      <c r="IS60" s="57">
        <f t="shared" si="156"/>
        <v>0</v>
      </c>
      <c r="IT60" s="57">
        <f t="shared" si="157"/>
        <v>0</v>
      </c>
      <c r="IU60" s="57">
        <f t="shared" si="158"/>
        <v>0</v>
      </c>
      <c r="IV60" s="57">
        <f t="shared" si="159"/>
        <v>0</v>
      </c>
      <c r="IW60" s="57">
        <f t="shared" si="160"/>
        <v>0</v>
      </c>
      <c r="IX60" s="57">
        <f t="shared" si="161"/>
        <v>0</v>
      </c>
      <c r="IY60" s="57">
        <f t="shared" si="162"/>
        <v>0</v>
      </c>
      <c r="IZ60" s="61">
        <f t="shared" si="163"/>
        <v>2.080000000000001</v>
      </c>
      <c r="JA60" s="261" t="e">
        <f t="shared" si="238"/>
        <v>#N/A</v>
      </c>
      <c r="JB60" s="261">
        <f t="shared" si="239"/>
        <v>6</v>
      </c>
      <c r="JC60" s="261" t="e">
        <f t="shared" si="240"/>
        <v>#N/A</v>
      </c>
      <c r="JD60" s="261" t="e">
        <f t="shared" si="241"/>
        <v>#N/A</v>
      </c>
      <c r="JE60" s="261" t="e">
        <f t="shared" si="242"/>
        <v>#N/A</v>
      </c>
      <c r="JF60" s="261" t="e">
        <f t="shared" si="243"/>
        <v>#N/A</v>
      </c>
      <c r="JG60" s="261" t="e">
        <f t="shared" si="244"/>
        <v>#N/A</v>
      </c>
      <c r="JH60" s="261" t="e">
        <f t="shared" si="245"/>
        <v>#N/A</v>
      </c>
      <c r="JI60" s="261" t="e">
        <f t="shared" si="246"/>
        <v>#N/A</v>
      </c>
      <c r="JJ60" s="261" t="e">
        <f t="shared" si="247"/>
        <v>#N/A</v>
      </c>
      <c r="JK60" s="261" t="e">
        <f t="shared" si="248"/>
        <v>#N/A</v>
      </c>
      <c r="JL60" s="261" t="e">
        <f t="shared" si="249"/>
        <v>#N/A</v>
      </c>
      <c r="JM60" s="261" t="e">
        <f t="shared" si="250"/>
        <v>#N/A</v>
      </c>
      <c r="JN60" s="261" t="e">
        <f t="shared" si="251"/>
        <v>#N/A</v>
      </c>
      <c r="JO60" s="261" t="e">
        <f t="shared" si="252"/>
        <v>#N/A</v>
      </c>
      <c r="JP60" s="261" t="e">
        <f t="shared" si="253"/>
        <v>#N/A</v>
      </c>
      <c r="JQ60" s="261" t="e">
        <f t="shared" si="254"/>
        <v>#N/A</v>
      </c>
      <c r="JR60" s="261" t="e">
        <f t="shared" si="255"/>
        <v>#N/A</v>
      </c>
      <c r="JS60" s="261" t="e">
        <f t="shared" si="256"/>
        <v>#N/A</v>
      </c>
      <c r="JT60" s="261" t="e">
        <f t="shared" si="257"/>
        <v>#N/A</v>
      </c>
      <c r="JU60" s="261" t="e">
        <f t="shared" si="258"/>
        <v>#N/A</v>
      </c>
      <c r="JV60" s="61">
        <f t="shared" si="165"/>
        <v>2.080000000000001</v>
      </c>
      <c r="JW60" s="46">
        <f>IF(HI60&lt;=$C$42,1,0)</f>
        <v>0</v>
      </c>
      <c r="JX60" s="46">
        <f>IF(HJ60&lt;=$C$42,1,0)</f>
        <v>0</v>
      </c>
      <c r="JY60" s="46">
        <f>IF(HK60&lt;=$C$42,1,0)</f>
        <v>0</v>
      </c>
      <c r="JZ60" s="46">
        <f>IF(HL60&lt;=$C$42,1,0)</f>
        <v>0</v>
      </c>
      <c r="KA60" s="46">
        <f>IF(HM60&lt;=$C$42,1,0)</f>
        <v>0</v>
      </c>
      <c r="KB60" s="46">
        <f>IF(HN60&lt;=$C$42,1,0)</f>
        <v>0</v>
      </c>
      <c r="KC60" s="46">
        <f>IF(HO60&lt;=$C$42,1,0)</f>
        <v>0</v>
      </c>
      <c r="KD60" s="46">
        <f>IF(HP60&lt;=$C$42,1,0)</f>
        <v>0</v>
      </c>
      <c r="KE60" s="46">
        <f>IF(HQ60&lt;=$C$42,1,0)</f>
        <v>1</v>
      </c>
      <c r="KF60" s="46">
        <f>IF(HR60&lt;=$C$42,1,0)</f>
        <v>1</v>
      </c>
      <c r="KG60" s="46">
        <f>IF(HS60&lt;=$C$42,1,0)</f>
        <v>1</v>
      </c>
      <c r="KH60" s="46">
        <f>IF(HT60&lt;=$C$42,1,0)</f>
        <v>0</v>
      </c>
      <c r="KI60" s="46">
        <f>IF(HU60&lt;=$C$42,1,0)</f>
        <v>0</v>
      </c>
      <c r="KJ60" s="46">
        <f>IF(HV60&lt;=$C$42,1,0)</f>
        <v>0</v>
      </c>
      <c r="KK60" s="46">
        <f>IF(HW60&lt;=$C$42,1,0)</f>
        <v>0</v>
      </c>
      <c r="KL60" s="46">
        <f>IF(HX60&lt;=$C$42,1,0)</f>
        <v>0</v>
      </c>
      <c r="KM60" s="46">
        <f>IF(HY60&lt;=$C$42,1,0)</f>
        <v>0</v>
      </c>
      <c r="KN60" s="46">
        <f>IF(HZ60&lt;=$C$42,1,0)</f>
        <v>0</v>
      </c>
      <c r="KO60" s="46">
        <f>IF(IA60&lt;=$C$42,1,0)</f>
        <v>0</v>
      </c>
      <c r="KP60" s="46">
        <f>IF(IB60&lt;=$C$42,1,0)</f>
        <v>0</v>
      </c>
      <c r="KQ60" s="46">
        <f>IF(IC60&lt;=$C$42,1,0)</f>
        <v>0</v>
      </c>
      <c r="KR60" s="61">
        <f t="shared" si="166"/>
        <v>2.080000000000001</v>
      </c>
      <c r="KS60" s="1">
        <f>IF(OR(KS59=1,AND(OY60=1,LO60&lt;=$C$43)),1,0)</f>
        <v>0</v>
      </c>
      <c r="KT60" s="1">
        <f>IF(OR(KT59=1,AND(OZ60=1,LP60&lt;=$C$43)),1,0)</f>
        <v>0</v>
      </c>
      <c r="KU60" s="1">
        <f>IF(OR(KU59=1,AND(PA60=1,LQ60&lt;=$C$43)),1,0)</f>
        <v>0</v>
      </c>
      <c r="KV60" s="1">
        <f>IF(OR(KV59=1,AND(PB60=1,LR60&lt;=$C$43)),1,0)</f>
        <v>0</v>
      </c>
      <c r="KW60" s="1">
        <f>IF(OR(KW59=1,AND(PC60=1,LS60&lt;=$C$43)),1,0)</f>
        <v>0</v>
      </c>
      <c r="KX60" s="1">
        <f>IF(OR(KX59=1,AND(PD60=1,LT60&lt;=$C$43)),1,0)</f>
        <v>0</v>
      </c>
      <c r="KY60" s="1">
        <f>IF(OR(KY59=1,AND(PE60=1,LU60&lt;=$C$43)),1,0)</f>
        <v>0</v>
      </c>
      <c r="KZ60" s="1">
        <f>IF(OR(KZ59=1,AND(PF60=1,LV60&lt;=$C$43)),1,0)</f>
        <v>0</v>
      </c>
      <c r="LA60" s="1">
        <f>IF(OR(LA59=1,AND(PG60=1,LW60&lt;=$C$43)),1,0)</f>
        <v>0</v>
      </c>
      <c r="LB60" s="1">
        <f>IF(OR(LB59=1,AND(PH60=1,LX60&lt;=$C$43)),1,0)</f>
        <v>0</v>
      </c>
      <c r="LC60" s="1">
        <f>IF(OR(LC59=1,AND(PI60=1,LY60&lt;=$C$43)),1,0)</f>
        <v>0</v>
      </c>
      <c r="LD60" s="1">
        <f>IF(OR(LD59=1,AND(PJ60=1,LZ60&lt;=$C$43)),1,0)</f>
        <v>0</v>
      </c>
      <c r="LE60" s="1">
        <f>IF(OR(LE59=1,AND(PK60=1,MA60&lt;=$C$43)),1,0)</f>
        <v>0</v>
      </c>
      <c r="LF60" s="1">
        <f>IF(OR(LF59=1,AND(PL60=1,MB60&lt;=$C$43)),1,0)</f>
        <v>0</v>
      </c>
      <c r="LG60" s="1">
        <f>IF(OR(LG59=1,AND(PM60=1,MC60&lt;=$C$43)),1,0)</f>
        <v>0</v>
      </c>
      <c r="LH60" s="1">
        <f>IF(OR(LH59=1,AND(PN60=1,MD60&lt;=$C$43)),1,0)</f>
        <v>0</v>
      </c>
      <c r="LI60" s="1">
        <f>IF(OR(LI59=1,AND(PO60=1,ME60&lt;=$C$43)),1,0)</f>
        <v>0</v>
      </c>
      <c r="LJ60" s="1">
        <f>IF(OR(LJ59=1,AND(PP60=1,MF60&lt;=$C$43)),1,0)</f>
        <v>0</v>
      </c>
      <c r="LK60" s="1">
        <f>IF(OR(LK59=1,AND(PQ60=1,MG60&lt;=$C$43)),1,0)</f>
        <v>0</v>
      </c>
      <c r="LL60" s="1">
        <f>IF(OR(LL59=1,AND(PR60=1,MH60&lt;=$C$43)),1,0)</f>
        <v>0</v>
      </c>
      <c r="LM60" s="1">
        <f>IF(OR(LM59=1,AND(PS60=1,MI60&lt;=$C$43)),1,0)</f>
        <v>0</v>
      </c>
      <c r="LN60" s="61">
        <f t="shared" si="167"/>
        <v>2.080000000000001</v>
      </c>
      <c r="LO60" s="57">
        <f t="shared" si="168"/>
        <v>7.1101098165497261</v>
      </c>
      <c r="LP60" s="57">
        <f t="shared" si="169"/>
        <v>10.804545751067497</v>
      </c>
      <c r="LQ60" s="57">
        <f t="shared" si="170"/>
        <v>15.050898148387764</v>
      </c>
      <c r="LR60" s="57">
        <f t="shared" si="171"/>
        <v>13.464105834298639</v>
      </c>
      <c r="LS60" s="57">
        <f t="shared" si="172"/>
        <v>10.581066873540305</v>
      </c>
      <c r="LT60" s="57">
        <f t="shared" si="173"/>
        <v>7.9965480819441597</v>
      </c>
      <c r="LU60" s="57">
        <f t="shared" si="174"/>
        <v>7.0256773771308589</v>
      </c>
      <c r="LV60" s="57">
        <f t="shared" si="175"/>
        <v>8.7743334728402811</v>
      </c>
      <c r="LW60" s="57">
        <f t="shared" si="176"/>
        <v>8.5289646821964613</v>
      </c>
      <c r="LX60" s="57">
        <f t="shared" si="177"/>
        <v>7.6699420061285437</v>
      </c>
      <c r="LY60" s="57">
        <f t="shared" si="178"/>
        <v>6.9681174845675962</v>
      </c>
      <c r="LZ60" s="57">
        <f t="shared" si="179"/>
        <v>9.1359470181657496</v>
      </c>
      <c r="MA60" s="57">
        <f t="shared" si="180"/>
        <v>10.901605610762255</v>
      </c>
      <c r="MB60" s="57">
        <f t="shared" si="181"/>
        <v>11.032353948343381</v>
      </c>
      <c r="MC60" s="57">
        <f t="shared" si="182"/>
        <v>9.1237679612732041</v>
      </c>
      <c r="MD60" s="57">
        <f t="shared" si="183"/>
        <v>8.1468926987229757</v>
      </c>
      <c r="ME60" s="57">
        <f t="shared" si="184"/>
        <v>7.1101098165497261</v>
      </c>
      <c r="MF60" s="57">
        <f t="shared" si="185"/>
        <v>7.0763877526710486</v>
      </c>
      <c r="MG60" s="57">
        <f t="shared" si="186"/>
        <v>7.0763986471819296</v>
      </c>
      <c r="MH60" s="57">
        <f t="shared" si="187"/>
        <v>7.076399395966563</v>
      </c>
      <c r="MI60" s="57">
        <f t="shared" si="188"/>
        <v>7.0763990020232539</v>
      </c>
      <c r="MJ60" s="61">
        <f t="shared" si="189"/>
        <v>2.080000000000001</v>
      </c>
      <c r="MK60" s="57" t="e">
        <f t="shared" si="259"/>
        <v>#N/A</v>
      </c>
      <c r="ML60" s="57" t="e">
        <f t="shared" si="260"/>
        <v>#N/A</v>
      </c>
      <c r="MM60" s="57" t="e">
        <f t="shared" si="261"/>
        <v>#N/A</v>
      </c>
      <c r="MN60" s="57" t="e">
        <f t="shared" si="262"/>
        <v>#N/A</v>
      </c>
      <c r="MO60" s="57" t="e">
        <f t="shared" si="263"/>
        <v>#N/A</v>
      </c>
      <c r="MP60" s="57" t="e">
        <f t="shared" si="264"/>
        <v>#N/A</v>
      </c>
      <c r="MQ60" s="57" t="e">
        <f t="shared" si="265"/>
        <v>#N/A</v>
      </c>
      <c r="MR60" s="57" t="e">
        <f t="shared" si="266"/>
        <v>#N/A</v>
      </c>
      <c r="MS60" s="57" t="e">
        <f t="shared" si="267"/>
        <v>#N/A</v>
      </c>
      <c r="MT60" s="57" t="e">
        <f t="shared" si="268"/>
        <v>#N/A</v>
      </c>
      <c r="MU60" s="57" t="e">
        <f t="shared" si="269"/>
        <v>#N/A</v>
      </c>
      <c r="MV60" s="57" t="e">
        <f t="shared" si="270"/>
        <v>#N/A</v>
      </c>
      <c r="MW60" s="57" t="e">
        <f t="shared" si="271"/>
        <v>#N/A</v>
      </c>
      <c r="MX60" s="57" t="e">
        <f t="shared" si="272"/>
        <v>#N/A</v>
      </c>
      <c r="MY60" s="57" t="e">
        <f t="shared" si="273"/>
        <v>#N/A</v>
      </c>
      <c r="MZ60" s="57" t="e">
        <f t="shared" si="274"/>
        <v>#N/A</v>
      </c>
      <c r="NA60" s="57" t="e">
        <f t="shared" si="275"/>
        <v>#N/A</v>
      </c>
      <c r="NB60" s="57" t="e">
        <f t="shared" si="276"/>
        <v>#N/A</v>
      </c>
      <c r="NC60" s="57" t="e">
        <f t="shared" si="277"/>
        <v>#N/A</v>
      </c>
      <c r="ND60" s="57" t="e">
        <f t="shared" si="278"/>
        <v>#N/A</v>
      </c>
      <c r="NE60" s="57" t="e">
        <f t="shared" si="279"/>
        <v>#N/A</v>
      </c>
      <c r="NF60" s="61">
        <f t="shared" si="211"/>
        <v>2.080000000000001</v>
      </c>
      <c r="NG60" s="261">
        <f>IF(OY59=0,MIN('Drive Train'!$F$35-FQ59*$C$26*'Drive Train'!$F$38,NG59+$C$41)-$C$7,IF(LO59-1&lt;=0,0,IF($C$39=Motors!$C$29,MAX(MAX(NG$8:NG59)*-1,NG59-$C$41),MAX(0,MAX(NG$8:NG59)*-1,NG59-$C$41))))</f>
        <v>0</v>
      </c>
      <c r="NH60" s="261">
        <f>IF(OZ59=0,MIN('Drive Train'!$F$35-FR59*$C$26*'Drive Train'!$F$38,NH59+$C$41)-$C$7,IF(LP59-1&lt;=0,0,IF($C$39=Motors!$C$29,MAX(MAX(NH$8:NH59)*-1,NH59-$C$41),MAX(0,MAX(NH$8:NH59)*-1,NH59-$C$41))))</f>
        <v>8.82</v>
      </c>
      <c r="NI60" s="261">
        <f>IF(PA59=0,MIN('Drive Train'!$F$35-FS59*$C$26*'Drive Train'!$F$38,NI59+$C$41)-$C$7,IF(LQ59-1&lt;=0,0,IF($C$39=Motors!$C$29,MAX(MAX(NI$8:NI59)*-1,NI59-$C$41),MAX(0,MAX(NI$8:NI59)*-1,NI59-$C$41))))</f>
        <v>0</v>
      </c>
      <c r="NJ60" s="261">
        <f>IF(PB59=0,MIN('Drive Train'!$F$35-FT59*$C$26*'Drive Train'!$F$38,NJ59+$C$41)-$C$7,IF(LR59-1&lt;=0,0,IF($C$39=Motors!$C$29,MAX(MAX(NJ$8:NJ59)*-1,NJ59-$C$41),MAX(0,MAX(NJ$8:NJ59)*-1,NJ59-$C$41))))</f>
        <v>0</v>
      </c>
      <c r="NK60" s="261">
        <f>IF(PC59=0,MIN('Drive Train'!$F$35-FU59*$C$26*'Drive Train'!$F$38,NK59+$C$41)-$C$7,IF(LS59-1&lt;=0,0,IF($C$39=Motors!$C$29,MAX(MAX(NK$8:NK59)*-1,NK59-$C$41),MAX(0,MAX(NK$8:NK59)*-1,NK59-$C$41))))</f>
        <v>0</v>
      </c>
      <c r="NL60" s="261">
        <f>IF(PD59=0,MIN('Drive Train'!$F$35-FV59*$C$26*'Drive Train'!$F$38,NL59+$C$41)-$C$7,IF(LT59-1&lt;=0,0,IF($C$39=Motors!$C$29,MAX(MAX(NL$8:NL59)*-1,NL59-$C$41),MAX(0,MAX(NL$8:NL59)*-1,NL59-$C$41))))</f>
        <v>0</v>
      </c>
      <c r="NM60" s="261">
        <f>IF(PE59=0,MIN('Drive Train'!$F$35-FW59*$C$26*'Drive Train'!$F$38,NM59+$C$41)-$C$7,IF(LU59-1&lt;=0,0,IF($C$39=Motors!$C$29,MAX(MAX(NM$8:NM59)*-1,NM59-$C$41),MAX(0,MAX(NM$8:NM59)*-1,NM59-$C$41))))</f>
        <v>0</v>
      </c>
      <c r="NN60" s="261">
        <f>IF(PF59=0,MIN('Drive Train'!$F$35-FX59*$C$26*'Drive Train'!$F$38,NN59+$C$41)-$C$7,IF(LV59-1&lt;=0,0,IF($C$39=Motors!$C$29,MAX(MAX(NN$8:NN59)*-1,NN59-$C$41),MAX(0,MAX(NN$8:NN59)*-1,NN59-$C$41))))</f>
        <v>0</v>
      </c>
      <c r="NO60" s="261">
        <f>IF(PG59=0,MIN('Drive Train'!$F$35-FY59*$C$26*'Drive Train'!$F$38,NO59+$C$41)-$C$7,IF(LW59-1&lt;=0,0,IF($C$39=Motors!$C$29,MAX(MAX(NO$8:NO59)*-1,NO59-$C$41),MAX(0,MAX(NO$8:NO59)*-1,NO59-$C$41))))</f>
        <v>11.983336524056801</v>
      </c>
      <c r="NP60" s="261">
        <f>IF(PH59=0,MIN('Drive Train'!$F$35-FZ59*$C$26*'Drive Train'!$F$38,NP59+$C$41)-$C$7,IF(LX59-1&lt;=0,0,IF($C$39=Motors!$C$29,MAX(MAX(NP$8:NP59)*-1,NP59-$C$41),MAX(0,MAX(NP$8:NP59)*-1,NP59-$C$41))))</f>
        <v>11.983354930887513</v>
      </c>
      <c r="NQ60" s="261">
        <f>IF(PI59=0,MIN('Drive Train'!$F$35-GA59*$C$26*'Drive Train'!$F$38,NQ59+$C$41)-$C$7,IF(LY59-1&lt;=0,0,IF($C$39=Motors!$C$29,MAX(MAX(NQ$8:NQ59)*-1,NQ59-$C$41),MAX(0,MAX(NQ$8:NQ59)*-1,NQ59-$C$41))))</f>
        <v>11.983355455376044</v>
      </c>
      <c r="NR60" s="261">
        <f>IF(PJ59=0,MIN('Drive Train'!$F$35-GB59*$C$26*'Drive Train'!$F$38,NR59+$C$41)-$C$7,IF(LZ59-1&lt;=0,0,IF($C$39=Motors!$C$29,MAX(MAX(NR$8:NR59)*-1,NR59-$C$41),MAX(0,MAX(NR$8:NR59)*-1,NR59-$C$41))))</f>
        <v>11.57349768752826</v>
      </c>
      <c r="NS60" s="261">
        <f>IF(PK59=0,MIN('Drive Train'!$F$35-GC59*$C$26*'Drive Train'!$F$38,NS59+$C$41)-$C$7,IF(MA59-1&lt;=0,0,IF($C$39=Motors!$C$29,MAX(MAX(NS$8:NS59)*-1,NS59-$C$41),MAX(0,MAX(NS$8:NS59)*-1,NS59-$C$41))))</f>
        <v>11.802823048308685</v>
      </c>
      <c r="NT60" s="261">
        <f>IF(PL59=0,MIN('Drive Train'!$F$35-GD59*$C$26*'Drive Train'!$F$38,NT59+$C$41)-$C$7,IF(MB59-1&lt;=0,0,IF($C$39=Motors!$C$29,MAX(MAX(NT$8:NT59)*-1,NT59-$C$41),MAX(0,MAX(NT$8:NT59)*-1,NT59-$C$41))))</f>
        <v>0</v>
      </c>
      <c r="NU60" s="261">
        <f>IF(PM59=0,MIN('Drive Train'!$F$35-GE59*$C$26*'Drive Train'!$F$38,NU59+$C$41)-$C$7,IF(MC59-1&lt;=0,0,IF($C$39=Motors!$C$29,MAX(MAX(NU$8:NU59)*-1,NU59-$C$41),MAX(0,MAX(NU$8:NU59)*-1,NU59-$C$41))))</f>
        <v>0</v>
      </c>
      <c r="NV60" s="261">
        <f>IF(PN59=0,MIN('Drive Train'!$F$35-GF59*$C$26*'Drive Train'!$F$38,NV59+$C$41)-$C$7,IF(MD59-1&lt;=0,0,IF($C$39=Motors!$C$29,MAX(MAX(NV$8:NV59)*-1,NV59-$C$41),MAX(0,MAX(NV$8:NV59)*-1,NV59-$C$41))))</f>
        <v>0</v>
      </c>
      <c r="NW60" s="261">
        <f>IF(PO59=0,MIN('Drive Train'!$F$35-GG59*$C$26*'Drive Train'!$F$38,NW59+$C$41)-$C$7,IF(ME59-1&lt;=0,0,IF($C$39=Motors!$C$29,MAX(MAX(NW$8:NW59)*-1,NW59-$C$41),MAX(0,MAX(NW$8:NW59)*-1,NW59-$C$41))))</f>
        <v>0</v>
      </c>
      <c r="NX60" s="261">
        <f>IF(PP59=0,MIN('Drive Train'!$F$35-GH59*$C$26*'Drive Train'!$F$38,NX59+$C$41)-$C$7,IF(MF59-1&lt;=0,0,IF($C$39=Motors!$C$29,MAX(MAX(NX$8:NX59)*-1,NX59-$C$41),MAX(0,MAX(NX$8:NX59)*-1,NX59-$C$41))))</f>
        <v>0</v>
      </c>
      <c r="NY60" s="261">
        <f>IF(PQ59=0,MIN('Drive Train'!$F$35-GI59*$C$26*'Drive Train'!$F$38,NY59+$C$41)-$C$7,IF(MG59-1&lt;=0,0,IF($C$39=Motors!$C$29,MAX(MAX(NY$8:NY59)*-1,NY59-$C$41),MAX(0,MAX(NY$8:NY59)*-1,NY59-$C$41))))</f>
        <v>0</v>
      </c>
      <c r="NZ60" s="261">
        <f>IF(PR59=0,MIN('Drive Train'!$F$35-GJ59*$C$26*'Drive Train'!$F$38,NZ59+$C$41)-$C$7,IF(MH59-1&lt;=0,0,IF($C$39=Motors!$C$29,MAX(MAX(NZ$8:NZ59)*-1,NZ59-$C$41),MAX(0,MAX(NZ$8:NZ59)*-1,NZ59-$C$41))))</f>
        <v>0</v>
      </c>
      <c r="OA60" s="261">
        <f>IF(PS59=0,MIN('Drive Train'!$F$35-GK59*$C$26*'Drive Train'!$F$38,OA59+$C$41)-$C$7,IF(MI59-1&lt;=0,0,IF($C$39=Motors!$C$29,MAX(MAX(OA$8:OA59)*-1,OA59-$C$41),MAX(0,MAX(OA$8:OA59)*-1,OA59-$C$41))))</f>
        <v>0</v>
      </c>
      <c r="OB60" s="61">
        <f t="shared" si="212"/>
        <v>2.080000000000001</v>
      </c>
      <c r="OC60" s="261">
        <f>'Drive Train'!$F$35-FQ60*$C$26*'Drive Train'!$F$38</f>
        <v>12.213034</v>
      </c>
      <c r="OD60" s="261">
        <f>'Drive Train'!$F$35-FR60*$C$26*'Drive Train'!$F$38</f>
        <v>9</v>
      </c>
      <c r="OE60" s="261">
        <f>'Drive Train'!$F$35-FS60*$C$26*'Drive Train'!$F$38</f>
        <v>12.213034</v>
      </c>
      <c r="OF60" s="261">
        <f>'Drive Train'!$F$35-FT60*$C$26*'Drive Train'!$F$38</f>
        <v>12.213034</v>
      </c>
      <c r="OG60" s="261">
        <f>'Drive Train'!$F$35-FU60*$C$26*'Drive Train'!$F$38</f>
        <v>12.213034</v>
      </c>
      <c r="OH60" s="261">
        <f>'Drive Train'!$F$35-FV60*$C$26*'Drive Train'!$F$38</f>
        <v>12.213034</v>
      </c>
      <c r="OI60" s="261">
        <f>'Drive Train'!$F$35-FW60*$C$26*'Drive Train'!$F$38</f>
        <v>12.213034</v>
      </c>
      <c r="OJ60" s="261">
        <f>'Drive Train'!$F$35-FX60*$C$26*'Drive Train'!$F$38</f>
        <v>12.213034</v>
      </c>
      <c r="OK60" s="261">
        <f>'Drive Train'!$F$35-FY60*$C$26*'Drive Train'!$F$38</f>
        <v>12.163341405042448</v>
      </c>
      <c r="OL60" s="261">
        <f>'Drive Train'!$F$35-FZ60*$C$26*'Drive Train'!$F$38</f>
        <v>12.163355097853442</v>
      </c>
      <c r="OM60" s="261">
        <f>'Drive Train'!$F$35-GA60*$C$26*'Drive Train'!$F$38</f>
        <v>12.163355458576588</v>
      </c>
      <c r="ON60" s="261">
        <f>'Drive Train'!$F$35-GB60*$C$26*'Drive Train'!$F$38</f>
        <v>11.767810813166484</v>
      </c>
      <c r="OO60" s="261">
        <f>'Drive Train'!$F$35-GC60*$C$26*'Drive Train'!$F$38</f>
        <v>12.010535887321618</v>
      </c>
      <c r="OP60" s="261">
        <f>'Drive Train'!$F$35-GD60*$C$26*'Drive Train'!$F$38</f>
        <v>12.213034</v>
      </c>
      <c r="OQ60" s="261">
        <f>'Drive Train'!$F$35-GE60*$C$26*'Drive Train'!$F$38</f>
        <v>12.213034</v>
      </c>
      <c r="OR60" s="261">
        <f>'Drive Train'!$F$35-GF60*$C$26*'Drive Train'!$F$38</f>
        <v>12.213034</v>
      </c>
      <c r="OS60" s="261">
        <f>'Drive Train'!$F$35-GG60*$C$26*'Drive Train'!$F$38</f>
        <v>12.213034</v>
      </c>
      <c r="OT60" s="261">
        <f>'Drive Train'!$F$35-GH60*$C$26*'Drive Train'!$F$38</f>
        <v>12.213034</v>
      </c>
      <c r="OU60" s="261">
        <f>'Drive Train'!$F$35-GI60*$C$26*'Drive Train'!$F$38</f>
        <v>12.213034</v>
      </c>
      <c r="OV60" s="261">
        <f>'Drive Train'!$F$35-GJ60*$C$26*'Drive Train'!$F$38</f>
        <v>12.213034</v>
      </c>
      <c r="OW60" s="261">
        <f>'Drive Train'!$F$35-GK60*$C$26*'Drive Train'!$F$38</f>
        <v>12.213034</v>
      </c>
      <c r="OX60" s="61">
        <f t="shared" si="213"/>
        <v>2.080000000000001</v>
      </c>
      <c r="OY60" s="1">
        <f>IF(PU60&gt;='Drive Train'!$F$29,1,0)</f>
        <v>1</v>
      </c>
      <c r="OZ60" s="1">
        <f>IF(PV60&gt;='Drive Train'!$F$29,1,0)</f>
        <v>0</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0</v>
      </c>
      <c r="PH60" s="1">
        <f>IF(QD60&gt;='Drive Train'!$F$29,1,0)</f>
        <v>0</v>
      </c>
      <c r="PI60" s="1">
        <f>IF(QE60&gt;='Drive Train'!$F$29,1,0)</f>
        <v>0</v>
      </c>
      <c r="PJ60" s="1">
        <f>IF(QF60&gt;='Drive Train'!$F$29,1,0)</f>
        <v>0</v>
      </c>
      <c r="PK60" s="1">
        <f>IF(QG60&gt;='Drive Train'!$F$29,1,0)</f>
        <v>0</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8">
        <f t="shared" si="214"/>
        <v>2.080000000000001</v>
      </c>
      <c r="PU60" s="57">
        <f t="shared" si="215"/>
        <v>18.351679687798676</v>
      </c>
      <c r="PV60" s="57">
        <f t="shared" si="216"/>
        <v>11.71340398010447</v>
      </c>
      <c r="PW60" s="57">
        <f t="shared" si="217"/>
        <v>16.772748208651794</v>
      </c>
      <c r="PX60" s="57">
        <f t="shared" si="218"/>
        <v>19.828575522958232</v>
      </c>
      <c r="PY60" s="57">
        <f t="shared" si="219"/>
        <v>20.321852401153876</v>
      </c>
      <c r="PZ60" s="57">
        <f t="shared" si="220"/>
        <v>19.421175239895586</v>
      </c>
      <c r="QA60" s="57">
        <f t="shared" si="221"/>
        <v>18.285896908878239</v>
      </c>
      <c r="QB60" s="57">
        <f t="shared" si="222"/>
        <v>16.970233564575022</v>
      </c>
      <c r="QC60" s="57">
        <f t="shared" si="223"/>
        <v>15.500399908685427</v>
      </c>
      <c r="QD60" s="57">
        <f t="shared" si="224"/>
        <v>14.191795315756115</v>
      </c>
      <c r="QE60" s="57">
        <f t="shared" si="225"/>
        <v>13.07526392059601</v>
      </c>
      <c r="QF60" s="57">
        <f t="shared" si="226"/>
        <v>12.356787055610992</v>
      </c>
      <c r="QG60" s="57">
        <f t="shared" si="227"/>
        <v>15.083836906713312</v>
      </c>
      <c r="QH60" s="57">
        <f t="shared" si="228"/>
        <v>16.831630893811766</v>
      </c>
      <c r="QI60" s="57">
        <f t="shared" si="229"/>
        <v>17.647970132940753</v>
      </c>
      <c r="QJ60" s="57">
        <f t="shared" si="230"/>
        <v>18.129978497654058</v>
      </c>
      <c r="QK60" s="57">
        <f t="shared" si="231"/>
        <v>18.351679687798676</v>
      </c>
      <c r="QL60" s="57">
        <f t="shared" si="232"/>
        <v>18.312720305165605</v>
      </c>
      <c r="QM60" s="57">
        <f t="shared" si="233"/>
        <v>18.313822997680219</v>
      </c>
      <c r="QN60" s="57">
        <f t="shared" si="234"/>
        <v>18.31389879545813</v>
      </c>
      <c r="QO60" s="57">
        <f t="shared" si="235"/>
        <v>18.31385891731864</v>
      </c>
      <c r="QP60" s="61">
        <f t="shared" si="236"/>
        <v>2.080000000000001</v>
      </c>
      <c r="QQ60" s="57">
        <f>MIN(FQ60,$C$16)*$C$17*1000/60/60/$C$25</f>
        <v>3.8667407844721571E-2</v>
      </c>
      <c r="QR60" s="57">
        <f>MIN(FR60,$C$16)*$C$17*1000/60/60/$C$25</f>
        <v>0.70317162838191627</v>
      </c>
      <c r="QS60" s="57">
        <f>MIN(FS60,$C$16)*$C$17*1000/60/60/$C$25</f>
        <v>3.8667407844721571E-2</v>
      </c>
      <c r="QT60" s="57">
        <f>MIN(FT60,$C$16)*$C$17*1000/60/60/$C$25</f>
        <v>3.8667407844721571E-2</v>
      </c>
      <c r="QU60" s="57">
        <f>MIN(FU60,$C$16)*$C$17*1000/60/60/$C$25</f>
        <v>3.8667407844721571E-2</v>
      </c>
      <c r="QV60" s="57">
        <f>MIN(FV60,$C$16)*$C$17*1000/60/60/$C$25</f>
        <v>3.8667407844721571E-2</v>
      </c>
      <c r="QW60" s="57">
        <f>MIN(FW60,$C$16)*$C$17*1000/60/60/$C$25</f>
        <v>3.8667407844721571E-2</v>
      </c>
      <c r="QX60" s="57">
        <f>MIN(FX60,$C$16)*$C$17*1000/60/60/$C$25</f>
        <v>3.8667407844721571E-2</v>
      </c>
      <c r="QY60" s="57">
        <f>MIN(FY60,$C$16)*$C$17*1000/60/60/$C$25</f>
        <v>4.8944591054964022E-2</v>
      </c>
      <c r="QZ60" s="57">
        <f>MIN(FZ60,$C$16)*$C$17*1000/60/60/$C$25</f>
        <v>4.8941759173727957E-2</v>
      </c>
      <c r="RA60" s="57">
        <f>MIN(GA60,$C$16)*$C$17*1000/60/60/$C$25</f>
        <v>4.8941684570703858E-2</v>
      </c>
      <c r="RB60" s="57">
        <f>MIN(GB60,$C$16)*$C$17*1000/60/60/$C$25</f>
        <v>0.13074632351504806</v>
      </c>
      <c r="RC60" s="57">
        <f>MIN(GC60,$C$16)*$C$17*1000/60/60/$C$25</f>
        <v>8.0547092443639917E-2</v>
      </c>
      <c r="RD60" s="57">
        <f>MIN(GD60,$C$16)*$C$17*1000/60/60/$C$25</f>
        <v>3.8667407844721571E-2</v>
      </c>
      <c r="RE60" s="57">
        <f>MIN(GE60,$C$16)*$C$17*1000/60/60/$C$25</f>
        <v>3.8667407844721571E-2</v>
      </c>
      <c r="RF60" s="57">
        <f>MIN(GF60,$C$16)*$C$17*1000/60/60/$C$25</f>
        <v>3.8667407844721571E-2</v>
      </c>
      <c r="RG60" s="57">
        <f>MIN(GG60,$C$16)*$C$17*1000/60/60/$C$25</f>
        <v>3.8667407844721571E-2</v>
      </c>
      <c r="RH60" s="57">
        <f>MIN(GH60,$C$16)*$C$17*1000/60/60/$C$25</f>
        <v>3.8667407844721571E-2</v>
      </c>
      <c r="RI60" s="57">
        <f>MIN(GI60,$C$16)*$C$17*1000/60/60/$C$25</f>
        <v>3.8667407844721571E-2</v>
      </c>
      <c r="RJ60" s="57">
        <f>MIN(GJ60,$C$16)*$C$17*1000/60/60/$C$25</f>
        <v>3.8667407844721571E-2</v>
      </c>
      <c r="RK60" s="57">
        <f>MIN(GK60,$C$16)*$C$17*1000/60/60/$C$25</f>
        <v>3.8667407844721571E-2</v>
      </c>
      <c r="RL60" s="148">
        <f t="shared" si="237"/>
        <v>2.080000000000001</v>
      </c>
    </row>
    <row r="61" spans="3:480" x14ac:dyDescent="0.2">
      <c r="C61" s="3" t="s">
        <v>45</v>
      </c>
      <c r="E61" s="24">
        <f>$C$32*E46/$C$26+$C$33*E46</f>
        <v>0.25869001920458767</v>
      </c>
      <c r="F61" s="24">
        <f>$C$32*F46/$C$26+$C$33*F46</f>
        <v>0.92389292573067017</v>
      </c>
      <c r="G61" s="24">
        <f>$C$32*G46/$C$26+$C$33*G46</f>
        <v>0.60841729255434374</v>
      </c>
      <c r="H61" s="24">
        <f>$C$32*H46/$C$26+$C$33*H46</f>
        <v>0.45354743626778349</v>
      </c>
      <c r="I61" s="24">
        <f>$C$32*I46/$C$26+$C$33*I46</f>
        <v>0.36152331876417532</v>
      </c>
      <c r="J61" s="24">
        <f>$C$32*J46/$C$26+$C$33*J46</f>
        <v>0.30054348186419394</v>
      </c>
      <c r="K61" s="24">
        <f>$C$32*K46/$C$26+$C$33*K46</f>
        <v>0.25716607211059894</v>
      </c>
      <c r="L61" s="24">
        <f>$C$32*L46/$C$26+$C$33*L46</f>
        <v>0.22473071166421707</v>
      </c>
      <c r="M61" s="24">
        <f>$C$32*M46/$C$26+$C$33*M46</f>
        <v>0.19956087195782479</v>
      </c>
      <c r="N61" s="24">
        <f>$C$32*N46/$C$26+$C$33*N46</f>
        <v>0.17946121578941074</v>
      </c>
      <c r="O61" s="24">
        <f>$C$32*O46/$C$26+$C$33*O46</f>
        <v>0.16303992807011827</v>
      </c>
      <c r="R61" s="63">
        <f t="shared" si="113"/>
        <v>2.120000000000001</v>
      </c>
      <c r="S61" s="2">
        <f>NG61/'Drive Train'!$F$35</f>
        <v>0</v>
      </c>
      <c r="T61" s="2">
        <f>NH61/'Drive Train'!$F$35</f>
        <v>0.71129032258064517</v>
      </c>
      <c r="U61" s="2">
        <f>NI61/'Drive Train'!$F$35</f>
        <v>0</v>
      </c>
      <c r="V61" s="2">
        <f>NJ61/'Drive Train'!$F$35</f>
        <v>0</v>
      </c>
      <c r="W61" s="2">
        <f>NK61/'Drive Train'!$F$35</f>
        <v>0</v>
      </c>
      <c r="X61" s="2">
        <f>NL61/'Drive Train'!$F$35</f>
        <v>0</v>
      </c>
      <c r="Y61" s="2">
        <f>NM61/'Drive Train'!$F$35</f>
        <v>0</v>
      </c>
      <c r="Z61" s="2">
        <f>NN61/'Drive Train'!$F$35</f>
        <v>0</v>
      </c>
      <c r="AA61" s="2">
        <f>NO61/'Drive Train'!$F$35</f>
        <v>0.9663985004066491</v>
      </c>
      <c r="AB61" s="2">
        <f>NP61/'Drive Train'!$F$35</f>
        <v>0.96639960466560015</v>
      </c>
      <c r="AC61" s="2">
        <f>NQ61/'Drive Train'!$F$35</f>
        <v>0.96639963375617643</v>
      </c>
      <c r="AD61" s="2">
        <f>NR61/'Drive Train'!$F$35</f>
        <v>0.93450087202955523</v>
      </c>
      <c r="AE61" s="2">
        <f>NS61/'Drive Train'!$F$35</f>
        <v>0.95407547478400145</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14"/>
        <v>2.120000000000001</v>
      </c>
      <c r="AO61" s="46">
        <f>LO61*12*60/(PI() * 'Drive Train'!$F$15)/S$6*ABS(S61)</f>
        <v>0</v>
      </c>
      <c r="AP61" s="46">
        <f>LP61*12*60/(PI() * 'Drive Train'!$F$15)/T$6*ABS(T61)</f>
        <v>896.72209575881573</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4372.7191682792572</v>
      </c>
      <c r="AX61" s="46">
        <f>LX61*12*60/(PI() * 'Drive Train'!$F$15)/AB$6*ABS(AB61)</f>
        <v>4372.728294170448</v>
      </c>
      <c r="AY61" s="46">
        <f>LY61*12*60/(PI() * 'Drive Train'!$F$15)/AC$6*ABS(AC61)</f>
        <v>4372.7285281498771</v>
      </c>
      <c r="AZ61" s="46">
        <f>LZ61*12*60/(PI() * 'Drive Train'!$F$15)/AD$6*ABS(AD61)</f>
        <v>3517.8346738753849</v>
      </c>
      <c r="BA61" s="46">
        <f>MA61*12*60/(PI() * 'Drive Train'!$F$15)/AE$6*ABS(AE61)</f>
        <v>4266.034228373388</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280"/>
        <v>2.120000000000001</v>
      </c>
      <c r="BK61" s="2">
        <f>IF(OR(KS60=1,AND($C$39=Motors!$C$31,OY60=1)),0,IF(NG61=0,-(CG60+$C$15)/($C$14-$C$15)*$C$12,($C$11*S61-AO61)/($C$11*S61)*$C$12*S61))</f>
        <v>0</v>
      </c>
      <c r="BL61" s="2">
        <f>IF(OR(KT60=1,AND($C$39=Motors!$C$31,OZ60=1)),0,IF(NH61=0,-(CH60+$C$15)/($C$14-$C$15)*$C$12,($C$11*T61-AP61)/($C$11*T61)*$C$12*T61))</f>
        <v>1.3218293135425627</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0.41564148465102674</v>
      </c>
      <c r="BT61" s="2">
        <f>IF(OR(LB60=1,AND($C$39=Motors!$C$31,PH60=1)),0,IF(NP61=0,-(CP60+$C$15)/($C$14-$C$15)*$C$12,($C$11*AB61-AX61)/($C$11*AB61)*$C$12*AB61))</f>
        <v>0.4156401526818293</v>
      </c>
      <c r="BU61" s="2">
        <f>IF(OR(LC60=1,AND($C$39=Motors!$C$31,PI60=1)),0,IF(NQ61=0,-(CQ60+$C$15)/($C$14-$C$15)*$C$12,($C$11*AC61-AY61)/($C$11*AC61)*$C$12*AC61))</f>
        <v>0.41564012040730214</v>
      </c>
      <c r="BV61" s="2">
        <f>IF(OR(LD60=1,AND($C$39=Motors!$C$31,PJ60=1)),0,IF(NR61=0,-(CR60+$C$15)/($C$14-$C$15)*$C$12,($C$11*AD61-AZ61)/($C$11*AD61)*$C$12*AD61))</f>
        <v>0.7128416066981077</v>
      </c>
      <c r="BW61" s="2">
        <f>IF(OR(LE60=1,AND($C$39=Motors!$C$31,PK60=1)),0,IF(NS61=0,-(CS60+$C$15)/($C$14-$C$15)*$C$12,($C$11*AE61-BA61)/($C$11*AE61)*$C$12*AE61))</f>
        <v>0.4326253215041761</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281"/>
        <v>2.120000000000001</v>
      </c>
      <c r="CG61" s="57">
        <f>IF(AND(KS60=1,OY60=1),0,ABS(BK61/$C$12*($C$14-$C$15)+$C$15) *'Drive Train'!$AA$48 + CG60*(1-'Drive Train'!$AA$48))</f>
        <v>2.7495000000000003</v>
      </c>
      <c r="CH61" s="57">
        <f>IF(AND(KT60=1,OZ60=1),0,ABS(BL61/$C$12*($C$14-$C$15)+$C$15) *'Drive Train'!$AA$48 + CH60*(1-'Drive Train'!$AA$48))</f>
        <v>74.409194513630069</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25.282471172699882</v>
      </c>
      <c r="CP61" s="57">
        <f>IF(AND(LB60=1,PH60=1),0,ABS(BT61/$C$12*($C$14-$C$15)+$C$15) *'Drive Train'!$AA$48 + CP60*(1-'Drive Train'!$AA$48))</f>
        <v>25.282398963296739</v>
      </c>
      <c r="CQ61" s="57">
        <f>IF(AND(LC60=1,PI60=1),0,ABS(BU61/$C$12*($C$14-$C$15)+$C$15) *'Drive Train'!$AA$48 + CQ60*(1-'Drive Train'!$AA$48))</f>
        <v>25.282397213613375</v>
      </c>
      <c r="CR61" s="57">
        <f>IF(AND(LD60=1,PJ60=1),0,ABS(BV61/$C$12*($C$14-$C$15)+$C$15) *'Drive Train'!$AA$48 + CR60*(1-'Drive Train'!$AA$48))</f>
        <v>41.39443792749195</v>
      </c>
      <c r="CS61" s="57">
        <f>IF(AND(LE60=1,PK60=1),0,ABS(BW61/$C$12*($C$14-$C$15)+$C$15) *'Drive Train'!$AA$48 + CS60*(1-'Drive Train'!$AA$48))</f>
        <v>26.203207721736042</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15"/>
        <v>2.120000000000001</v>
      </c>
      <c r="DC61" s="57">
        <f t="shared" si="282"/>
        <v>2.7495000000000003</v>
      </c>
      <c r="DD61" s="57">
        <f t="shared" si="283"/>
        <v>50</v>
      </c>
      <c r="DE61" s="57">
        <f t="shared" si="284"/>
        <v>2.7495000000000003</v>
      </c>
      <c r="DF61" s="57">
        <f t="shared" si="285"/>
        <v>2.7495000000000003</v>
      </c>
      <c r="DG61" s="57">
        <f t="shared" si="286"/>
        <v>2.7495000000000003</v>
      </c>
      <c r="DH61" s="57">
        <f t="shared" si="287"/>
        <v>2.7495000000000003</v>
      </c>
      <c r="DI61" s="57">
        <f t="shared" si="288"/>
        <v>2.7495000000000003</v>
      </c>
      <c r="DJ61" s="57">
        <f t="shared" si="289"/>
        <v>2.7495000000000003</v>
      </c>
      <c r="DK61" s="57">
        <f t="shared" si="290"/>
        <v>25.282471172699882</v>
      </c>
      <c r="DL61" s="57">
        <f t="shared" si="291"/>
        <v>25.282398963296739</v>
      </c>
      <c r="DM61" s="57">
        <f t="shared" si="292"/>
        <v>25.282397213613375</v>
      </c>
      <c r="DN61" s="57">
        <f t="shared" si="293"/>
        <v>25</v>
      </c>
      <c r="DO61" s="57">
        <f t="shared" si="294"/>
        <v>26.203207721736042</v>
      </c>
      <c r="DP61" s="57">
        <f t="shared" si="295"/>
        <v>2.7495000000000003</v>
      </c>
      <c r="DQ61" s="57">
        <f t="shared" si="296"/>
        <v>2.7495000000000003</v>
      </c>
      <c r="DR61" s="57">
        <f t="shared" si="297"/>
        <v>2.7495000000000003</v>
      </c>
      <c r="DS61" s="57">
        <f t="shared" si="298"/>
        <v>2.7495000000000003</v>
      </c>
      <c r="DT61" s="57">
        <f t="shared" si="299"/>
        <v>2.7495000000000003</v>
      </c>
      <c r="DU61" s="57">
        <f t="shared" si="300"/>
        <v>2.7495000000000003</v>
      </c>
      <c r="DV61" s="57">
        <f t="shared" si="301"/>
        <v>2.7495000000000003</v>
      </c>
      <c r="DW61" s="57">
        <f t="shared" si="302"/>
        <v>2.7495000000000003</v>
      </c>
      <c r="DX61" s="61">
        <f t="shared" si="116"/>
        <v>2.120000000000001</v>
      </c>
      <c r="DY61" s="2">
        <f>IF(OY61=0,($C$23/0.4536*IF(ISNA(MK60),'Drive Train'!$F$16,'Drive Train'!$F$17)*4.448*$C$24/$C$26*$C$25*S$6)*SIGN(BK61),BK61)</f>
        <v>0</v>
      </c>
      <c r="DZ61" s="2">
        <f>IF(OZ61=0,($C$23/0.4536*IF(ISNA(ML60),'Drive Train'!$F$16,'Drive Train'!$F$17)*4.448*$C$24/$C$26*$C$25*T$6)*SIGN(BL61),BL61)</f>
        <v>3.1911020778922987</v>
      </c>
      <c r="EA61" s="2">
        <f>IF(PA61=0,($C$23/0.4536*IF(ISNA(MM60),'Drive Train'!$F$16,'Drive Train'!$F$17)*4.448*$C$24/$C$26*$C$25*U$6)*SIGN(BM61),BM61)</f>
        <v>0</v>
      </c>
      <c r="EB61" s="2">
        <f>IF(PB61=0,($C$23/0.4536*IF(ISNA(MN60),'Drive Train'!$F$16,'Drive Train'!$F$17)*4.448*$C$24/$C$26*$C$25*V$6)*SIGN(BN61),BN61)</f>
        <v>0</v>
      </c>
      <c r="EC61" s="2">
        <f>IF(PC61=0,($C$23/0.4536*IF(ISNA(MO60),'Drive Train'!$F$16,'Drive Train'!$F$17)*4.448*$C$24/$C$26*$C$25*W$6)*SIGN(BO61),BO61)</f>
        <v>0</v>
      </c>
      <c r="ED61" s="2">
        <f>IF(PD61=0,($C$23/0.4536*IF(ISNA(MP60),'Drive Train'!$F$16,'Drive Train'!$F$17)*4.448*$C$24/$C$26*$C$25*X$6)*SIGN(BP61),BP61)</f>
        <v>0</v>
      </c>
      <c r="EE61" s="2">
        <f>IF(PE61=0,($C$23/0.4536*IF(ISNA(MQ60),'Drive Train'!$F$16,'Drive Train'!$F$17)*4.448*$C$24/$C$26*$C$25*Y$6)*SIGN(BQ61),BQ61)</f>
        <v>0</v>
      </c>
      <c r="EF61" s="2">
        <f>IF(PF61=0,($C$23/0.4536*IF(ISNA(MR60),'Drive Train'!$F$16,'Drive Train'!$F$17)*4.448*$C$24/$C$26*$C$25*Z$6)*SIGN(BR61),BR61)</f>
        <v>0</v>
      </c>
      <c r="EG61" s="2">
        <f>IF(PG61=0,($C$23/0.4536*IF(ISNA(MS60),'Drive Train'!$F$16,'Drive Train'!$F$17)*4.448*$C$24/$C$26*$C$25*AA$6)*SIGN(BS61),BS61)</f>
        <v>0.68927804882473664</v>
      </c>
      <c r="EH61" s="2">
        <f>IF(PH61=0,($C$23/0.4536*IF(ISNA(MT60),'Drive Train'!$F$16,'Drive Train'!$F$17)*4.448*$C$24/$C$26*$C$25*AB$6)*SIGN(BT61),BT61)</f>
        <v>0.61985436045389986</v>
      </c>
      <c r="EI61" s="2">
        <f>IF(PI61=0,($C$23/0.4536*IF(ISNA(MU60),'Drive Train'!$F$16,'Drive Train'!$F$17)*4.448*$C$24/$C$26*$C$25*AC$6)*SIGN(BU61),BU61)</f>
        <v>0.56313566080452337</v>
      </c>
      <c r="EJ61" s="2">
        <f>IF(PJ61=0,($C$23/0.4536*IF(ISNA(MV60),'Drive Train'!$F$16,'Drive Train'!$F$17)*4.448*$C$24/$C$26*$C$25*AD$6)*SIGN(BV61),BV61)</f>
        <v>0.89350858180984372</v>
      </c>
      <c r="EK61" s="2">
        <f>IF(PK61=0,($C$23/0.4536*IF(ISNA(MW60),'Drive Train'!$F$16,'Drive Train'!$F$17)*4.448*$C$24/$C$26*$C$25*AE$6)*SIGN(BW61),BW61)</f>
        <v>0.89350858180984372</v>
      </c>
      <c r="EL61" s="2">
        <f>IF(PL61=0,($C$23/0.4536*IF(ISNA(MX60),'Drive Train'!$F$16,'Drive Train'!$F$17)*4.448*$C$24/$C$26*$C$25*AF$6)*SIGN(BX61),BX61)</f>
        <v>0</v>
      </c>
      <c r="EM61" s="2">
        <f>IF(PM61=0,($C$23/0.4536*IF(ISNA(MY60),'Drive Train'!$F$16,'Drive Train'!$F$17)*4.448*$C$24/$C$26*$C$25*AG$6)*SIGN(BY61),BY61)</f>
        <v>0</v>
      </c>
      <c r="EN61" s="2">
        <f>IF(PN61=0,($C$23/0.4536*IF(ISNA(MZ60),'Drive Train'!$F$16,'Drive Train'!$F$17)*4.448*$C$24/$C$26*$C$25*AH$6)*SIGN(BZ61),BZ61)</f>
        <v>0</v>
      </c>
      <c r="EO61" s="2">
        <f>IF(PO61=0,($C$23/0.4536*IF(ISNA(NA60),'Drive Train'!$F$16,'Drive Train'!$F$17)*4.448*$C$24/$C$26*$C$25*AI$6)*SIGN(CA61),CA61)</f>
        <v>0</v>
      </c>
      <c r="EP61" s="2">
        <f>IF(PP61=0,($C$23/0.4536*IF(ISNA(NB60),'Drive Train'!$F$16,'Drive Train'!$F$17)*4.448*$C$24/$C$26*$C$25*AJ$6)*SIGN(CB61),CB61)</f>
        <v>0</v>
      </c>
      <c r="EQ61" s="2">
        <f>IF(PQ61=0,($C$23/0.4536*IF(ISNA(NC60),'Drive Train'!$F$16,'Drive Train'!$F$17)*4.448*$C$24/$C$26*$C$25*AK$6)*SIGN(CC61),CC61)</f>
        <v>0</v>
      </c>
      <c r="ER61" s="2">
        <f>IF(PR61=0,($C$23/0.4536*IF(ISNA(ND60),'Drive Train'!$F$16,'Drive Train'!$F$17)*4.448*$C$24/$C$26*$C$25*AL$6)*SIGN(CD61),CD61)</f>
        <v>0</v>
      </c>
      <c r="ES61" s="2">
        <f>IF(PS61=0,($C$23/0.4536*IF(ISNA(NE60),'Drive Train'!$F$16,'Drive Train'!$F$17)*4.448*$C$24/$C$26*$C$25*AM$6)*SIGN(CE61),CE61)</f>
        <v>0</v>
      </c>
      <c r="ET61" s="61">
        <f t="shared" si="303"/>
        <v>2.120000000000001</v>
      </c>
      <c r="EU61" s="260">
        <f>MAX(MIN(IF(AND(OY60=1,NG61&lt;0),-1,1)*(DC61-$C$15)/($C$14-$C$15)*$C$12-$C$33*LO61/AO$6 -  OY60*$C$33,DY60),MAX(EU$8:EU60)*-1)</f>
        <v>-0.74622213620868827</v>
      </c>
      <c r="EV61" s="260">
        <f>MAX(MIN(IF(AND(OZ60=1,NH61&lt;0),-1,1)*(DD61-$C$15)/($C$14-$C$15)*$C$12-$C$33*LP61/AP$6 -  OZ60*$C$33,DZ60),MAX(EV$8:EV60)*-1)</f>
        <v>0.75577272492400938</v>
      </c>
      <c r="EW61" s="260">
        <f>MAX(MIN(IF(AND(PA60=1,NI61&lt;0),-1,1)*(DE61-$C$15)/($C$14-$C$15)*$C$12-$C$33*LQ61/AQ$6 -  PA60*$C$33,EA60),MAX(EW$8:EW60)*-1)</f>
        <v>-0.74179431780042504</v>
      </c>
      <c r="EX61" s="260">
        <f>MAX(MIN(IF(AND(PB60=1,NJ61&lt;0),-1,1)*(DF61-$C$15)/($C$14-$C$15)*$C$12-$C$33*LR61/AR$6 -  PB60*$C$33,EB60),MAX(EX$8:EX60)*-1)</f>
        <v>-0.78560361139233137</v>
      </c>
      <c r="EY61" s="260">
        <f>MAX(MIN(IF(AND(PC60=1,NK61&lt;0),-1,1)*(DG61-$C$15)/($C$14-$C$15)*$C$12-$C$33*LS61/AS$6 -  PC60*$C$33,EC60),MAX(EY$8:EY60)*-1)</f>
        <v>-0.77642831635095533</v>
      </c>
      <c r="EZ61" s="260">
        <f>MAX(MIN(IF(AND(PD60=1,NL61&lt;0),-1,1)*(DH61-$C$15)/($C$14-$C$15)*$C$12-$C$33*LT61/AT$6 -  PD60*$C$33,ED60),MAX(EZ$8:EZ60)*-1)</f>
        <v>-0.7449005401005212</v>
      </c>
      <c r="FA61" s="260">
        <f>MAX(MIN(IF(AND(PE60=1,NM61&lt;0),-1,1)*(DI61-$C$15)/($C$14-$C$15)*$C$12-$C$33*LU61/AU$6 -  PE60*$C$33,EE60),MAX(FA$8:FA60)*-1)</f>
        <v>-0.74434904303812033</v>
      </c>
      <c r="FB61" s="260">
        <f>MAX(MIN(IF(AND(PF60=1,NN61&lt;0),-1,1)*(DJ61-$C$15)/($C$14-$C$15)*$C$12-$C$33*LV61/AV$6 -  PF60*$C$33,EF60),MAX(FB$8:FB60)*-1)</f>
        <v>-0.77621401894677555</v>
      </c>
      <c r="FC61" s="260">
        <f>MAX(MIN(IF(AND(PG60=1,NO61&lt;0),-1,1)*(DK61-$C$15)/($C$14-$C$15)*$C$12-$C$33*LW61/AW$6 -  PG60*$C$33,EG60),MAX(FC$8:FC60)*-1)</f>
        <v>1.7670584450124593E-6</v>
      </c>
      <c r="FD61" s="260">
        <f>MAX(MIN(IF(AND(PH60=1,NP61&lt;0),-1,1)*(DL61-$C$15)/($C$14-$C$15)*$C$12-$C$33*LX61/AX$6 -  PH60*$C$33,EH60),MAX(FD$8:FD60)*-1)</f>
        <v>4.257942343155463E-8</v>
      </c>
      <c r="FE61" s="260">
        <f>MAX(MIN(IF(AND(PI60=1,NQ61&lt;0),-1,1)*(DM61-$C$15)/($C$14-$C$15)*$C$12-$C$33*LY61/AY$6 -  PI60*$C$33,EI60),MAX(FE$8:FE60)*-1)</f>
        <v>5.7609966797045331E-10</v>
      </c>
      <c r="FF61" s="260">
        <f>MAX(MIN(IF(AND(PJ60=1,NR61&lt;0),-1,1)*(DN61-$C$15)/($C$14-$C$15)*$C$12-$C$33*LZ61/AZ$6 -  PJ60*$C$33,EJ60),MAX(FF$8:FF60)*-1)</f>
        <v>6.4637072170568799E-2</v>
      </c>
      <c r="FG61" s="260">
        <f>MAX(MIN(IF(AND(PK60=1,NS61&lt;0),-1,1)*(DO61-$C$15)/($C$14-$C$15)*$C$12-$C$33*MA61/BA$6 -  PK60*$C$33,EK60),MAX(FG$8:FG60)*-1)</f>
        <v>2.1888814273628543E-2</v>
      </c>
      <c r="FH61" s="260">
        <f>MAX(MIN(IF(AND(PL60=1,NT61&lt;0),-1,1)*(DP61-$C$15)/($C$14-$C$15)*$C$12-$C$33*MB61/BB$6 -  PL60*$C$33,EL60),MAX(FH$8:FH60)*-1)</f>
        <v>-0.59489028757017692</v>
      </c>
      <c r="FI61" s="260">
        <f>MAX(MIN(IF(AND(PM60=1,NU61&lt;0),-1,1)*(DQ61-$C$15)/($C$14-$C$15)*$C$12-$C$33*MC61/BC$6 -  PM60*$C$33,EM60),MAX(FI$8:FI60)*-1)</f>
        <v>-0.68711990999001171</v>
      </c>
      <c r="FJ61" s="260">
        <f>MAX(MIN(IF(AND(PN60=1,NV61&lt;0),-1,1)*(DR61-$C$15)/($C$14-$C$15)*$C$12-$C$33*MD61/BD$6 -  PN60*$C$33,EN60),MAX(FJ$8:FJ60)*-1)</f>
        <v>-0.77934953240984672</v>
      </c>
      <c r="FK61" s="260">
        <f>MAX(MIN(IF(AND(PO60=1,NW61&lt;0),-1,1)*(DS61-$C$15)/($C$14-$C$15)*$C$12-$C$33*ME61/BE$6 -  PO60*$C$33,EO60),MAX(FK$8:FK60)*-1)</f>
        <v>-0.74622213620868827</v>
      </c>
      <c r="FL61" s="260">
        <f>MAX(MIN(IF(AND(PP60=1,NX61&lt;0),-1,1)*(DT61-$C$15)/($C$14-$C$15)*$C$12-$C$33*MF61/BF$6 -  PP60*$C$33,EP60),MAX(FL$8:FL60)*-1)</f>
        <v>-0.74499866773859058</v>
      </c>
      <c r="FM61" s="260">
        <f>MAX(MIN(IF(AND(PQ60=1,NY61&lt;0),-1,1)*(DU61-$C$15)/($C$14-$C$15)*$C$12-$C$33*MG61/BG$6 -  PQ60*$C$33,EQ60),MAX(FM$8:FM60)*-1)</f>
        <v>-0.74499906300178109</v>
      </c>
      <c r="FN61" s="260">
        <f>MAX(MIN(IF(AND(PR60=1,NZ61&lt;0),-1,1)*(DV61-$C$15)/($C$14-$C$15)*$C$12-$C$33*MH61/BH$6 -  PR60*$C$33,ER60),MAX(FN$8:FN60)*-1)</f>
        <v>-0.74499909016839805</v>
      </c>
      <c r="FO61" s="260">
        <f>MAX(MIN(IF(AND(PS60=1,OA61&lt;0),-1,1)*(DW61-$C$15)/($C$14-$C$15)*$C$12-$C$33*MI61/BI$6 -  PS60*$C$33,ES60),MAX(FO$8:FO60)*-1)</f>
        <v>-0.74499907587576097</v>
      </c>
      <c r="FP61" s="61">
        <f t="shared" si="117"/>
        <v>2.120000000000001</v>
      </c>
      <c r="FQ61" s="261">
        <f>IF(AND(KS61=1,OY61=1),0,MIN((ABS(($C$14-$C$15)*EU61/$C$12/$C$25)+$C$15)/$C$25,DC61))</f>
        <v>2.7495000000000003</v>
      </c>
      <c r="FR61" s="261">
        <f>IF(AND(KT61=1,OZ61=1),0,MIN((ABS(($C$14-$C$15)*EV61/$C$12/$C$25)+$C$15)/$C$25,DD61))</f>
        <v>50</v>
      </c>
      <c r="FS61" s="261">
        <f>IF(AND(KU61=1,PA61=1),0,MIN((ABS(($C$14-$C$15)*EW61/$C$12/$C$25)+$C$15)/$C$25,DE61))</f>
        <v>2.7495000000000003</v>
      </c>
      <c r="FT61" s="261">
        <f>IF(AND(KV61=1,PB61=1),0,MIN((ABS(($C$14-$C$15)*EX61/$C$12/$C$25)+$C$15)/$C$25,DF61))</f>
        <v>2.7495000000000003</v>
      </c>
      <c r="FU61" s="261">
        <f>IF(AND(KW61=1,PC61=1),0,MIN((ABS(($C$14-$C$15)*EY61/$C$12/$C$25)+$C$15)/$C$25,DG61))</f>
        <v>2.7495000000000003</v>
      </c>
      <c r="FV61" s="261">
        <f>IF(AND(KX61=1,PD61=1),0,MIN((ABS(($C$14-$C$15)*EZ61/$C$12/$C$25)+$C$15)/$C$25,DH61))</f>
        <v>2.7495000000000003</v>
      </c>
      <c r="FW61" s="261">
        <f>IF(AND(KY61=1,PE61=1),0,MIN((ABS(($C$14-$C$15)*FA61/$C$12/$C$25)+$C$15)/$C$25,DI61))</f>
        <v>2.7495000000000003</v>
      </c>
      <c r="FX61" s="261">
        <f>IF(AND(KZ61=1,PF61=1),0,MIN((ABS(($C$14-$C$15)*FB61/$C$12/$C$25)+$C$15)/$C$25,DJ61))</f>
        <v>2.7495000000000003</v>
      </c>
      <c r="FY61" s="261">
        <f>IF(AND(LA61=1,PG61=1),0,MIN((ABS(($C$14-$C$15)*FC61/$C$12/$C$25)+$C$15)/$C$25,DK61))</f>
        <v>3.4802201741462637</v>
      </c>
      <c r="FZ61" s="261">
        <f>IF(AND(LB61=1,PH61=1),0,MIN((ABS(($C$14-$C$15)*FD61/$C$12/$C$25)+$C$15)/$C$25,DL61))</f>
        <v>3.4800704040260686</v>
      </c>
      <c r="GA61" s="261">
        <f>IF(AND(LC61=1,PI61=1),0,MIN((ABS(($C$14-$C$15)*FE61/$C$12/$C$25)+$C$15)/$C$25,DM61))</f>
        <v>3.4800667560589029</v>
      </c>
      <c r="GB61" s="261">
        <f>IF(AND(LD61=1,PJ61=1),0,MIN((ABS(($C$14-$C$15)*FF61/$C$12/$C$25)+$C$15)/$C$25,DN61))</f>
        <v>9.0937633337661872</v>
      </c>
      <c r="GC61" s="261">
        <f>IF(AND(LE61=1,PK61=1),0,MIN((ABS(($C$14-$C$15)*FG61/$C$12/$C$25)+$C$15)/$C$25,DO61))</f>
        <v>5.3810990199401854</v>
      </c>
      <c r="GD61" s="261">
        <f>IF(AND(LF61=1,PL61=1),0,MIN((ABS(($C$14-$C$15)*FH61/$C$12/$C$25)+$C$15)/$C$25,DP61))</f>
        <v>2.7495000000000003</v>
      </c>
      <c r="GE61" s="261">
        <f>IF(AND(LG61=1,PM61=1),0,MIN((ABS(($C$14-$C$15)*FI61/$C$12/$C$25)+$C$15)/$C$25,DQ61))</f>
        <v>2.7495000000000003</v>
      </c>
      <c r="GF61" s="261">
        <f>IF(AND(LH61=1,PN61=1),0,MIN((ABS(($C$14-$C$15)*FJ61/$C$12/$C$25)+$C$15)/$C$25,DR61))</f>
        <v>2.7495000000000003</v>
      </c>
      <c r="GG61" s="261">
        <f>IF(AND(LI61=1,PO61=1),0,MIN((ABS(($C$14-$C$15)*FK61/$C$12/$C$25)+$C$15)/$C$25,DS61))</f>
        <v>2.7495000000000003</v>
      </c>
      <c r="GH61" s="261">
        <f>IF(AND(LJ61=1,PP61=1),0,MIN((ABS(($C$14-$C$15)*FL61/$C$12/$C$25)+$C$15)/$C$25,DT61))</f>
        <v>2.7495000000000003</v>
      </c>
      <c r="GI61" s="261">
        <f>IF(AND(LK61=1,PQ61=1),0,MIN((ABS(($C$14-$C$15)*FM61/$C$12/$C$25)+$C$15)/$C$25,DU61))</f>
        <v>2.7495000000000003</v>
      </c>
      <c r="GJ61" s="261">
        <f>IF(AND(LL61=1,PR61=1),0,MIN((ABS(($C$14-$C$15)*FN61/$C$12/$C$25)+$C$15)/$C$25,DV61))</f>
        <v>2.7495000000000003</v>
      </c>
      <c r="GK61" s="261">
        <f>IF(AND(LM61=1,PS61=1),0,MIN((ABS(($C$14-$C$15)*FO61/$C$12/$C$25)+$C$15)/$C$25,DW61))</f>
        <v>2.7495000000000003</v>
      </c>
      <c r="GL61" s="61">
        <f t="shared" si="118"/>
        <v>2.120000000000001</v>
      </c>
      <c r="GM61" s="57">
        <f>IF(AND(KS60=1,OY60=1),0,EU61*$C$26/S$6/$C$24/$C$23*3.39*$C$25)</f>
        <v>-17.329783678633948</v>
      </c>
      <c r="GN61" s="57">
        <f>IF(AND(KT60=1,OZ60=1),0,EV61*$C$26/T$6/$C$24/$C$23*3.39*$C$25)</f>
        <v>4.9144425169598014</v>
      </c>
      <c r="GO61" s="57">
        <f>IF(AND(KU60=1,PA60=1),0,EW61*$C$26/U$6/$C$24/$C$23*3.39*$C$25)</f>
        <v>-7.3246459954719105</v>
      </c>
      <c r="GP61" s="57">
        <f>IF(AND(KV60=1,PB60=1),0,EX61*$C$26/V$6/$C$24/$C$23*3.39*$C$25)</f>
        <v>-10.406038815882392</v>
      </c>
      <c r="GQ61" s="57">
        <f>IF(AND(KW60=1,PC60=1),0,EY61*$C$26/W$6/$C$24/$C$23*3.39*$C$25)</f>
        <v>-12.902377288606919</v>
      </c>
      <c r="GR61" s="57">
        <f>IF(AND(KX60=1,PD60=1),0,EZ61*$C$26/X$6/$C$24/$C$23*3.39*$C$25)</f>
        <v>-14.890033072280064</v>
      </c>
      <c r="GS61" s="57">
        <f>IF(AND(KY60=1,PE60=1),0,FA61*$C$26/Y$6/$C$24/$C$23*3.39*$C$25)</f>
        <v>-17.388721405213573</v>
      </c>
      <c r="GT61" s="57">
        <f>IF(AND(KZ60=1,PF60=1),0,FB61*$C$26/Z$6/$C$24/$C$23*3.39*$C$25)</f>
        <v>-20.75026950612634</v>
      </c>
      <c r="GU61" s="57">
        <f>IF(AND(LA60=1,PG60=1),0,FC61*$C$26/AA$6/$C$24/$C$23*3.39*$C$25)</f>
        <v>5.3196150711029523E-5</v>
      </c>
      <c r="GV61" s="57">
        <f>IF(AND(LB60=1,PH60=1),0,FD61*$C$26/AB$6/$C$24/$C$23*3.39*$C$25)</f>
        <v>1.4253904916846028E-6</v>
      </c>
      <c r="GW61" s="57">
        <f>IF(AND(LC60=1,PI60=1),0,FE61*$C$26/AC$6/$C$24/$C$23*3.39*$C$25)</f>
        <v>2.1227963712506527E-8</v>
      </c>
      <c r="GX61" s="57">
        <f>IF(AND(LD60=1,PJ60=1),0,FF61*$C$26/AD$6/$C$24/$C$23*3.39*$C$25)</f>
        <v>1.5010898551298779</v>
      </c>
      <c r="GY61" s="57">
        <f>IF(AND(LE60=1,PK60=1),0,FG61*$C$26/AE$6/$C$24/$C$23*3.39*$C$25)</f>
        <v>0.50833176602214181</v>
      </c>
      <c r="GZ61" s="57">
        <f>IF(AND(LF60=1,PL60=1),0,FH61*$C$26/AF$6/$C$24/$C$23*3.39*$C$25)</f>
        <v>-13.815350008899237</v>
      </c>
      <c r="HA61" s="57">
        <f>IF(AND(LG60=1,PM60=1),0,FI61*$C$26/AG$6/$C$24/$C$23*3.39*$C$25)</f>
        <v>-15.957231531495665</v>
      </c>
      <c r="HB61" s="57">
        <f>IF(AND(LH60=1,PN60=1),0,FJ61*$C$26/AH$6/$C$24/$C$23*3.39*$C$25)</f>
        <v>-18.099113054092101</v>
      </c>
      <c r="HC61" s="57">
        <f>IF(AND(LI60=1,PO60=1),0,FK61*$C$26/AI$6/$C$24/$C$23*3.39*$C$25)</f>
        <v>-17.329783678633948</v>
      </c>
      <c r="HD61" s="57">
        <f>IF(AND(LJ60=1,PP60=1),0,FL61*$C$26/AJ$6/$C$24/$C$23*3.39*$C$25)</f>
        <v>-17.301370632577523</v>
      </c>
      <c r="HE61" s="57">
        <f>IF(AND(LK60=1,PQ60=1),0,FM61*$C$26/AK$6/$C$24/$C$23*3.39*$C$25)</f>
        <v>-17.301379811916028</v>
      </c>
      <c r="HF61" s="57">
        <f>IF(AND(LL60=1,PR60=1),0,FN61*$C$26/AL$6/$C$24/$C$23*3.39*$C$25)</f>
        <v>-17.301380442816097</v>
      </c>
      <c r="HG61" s="57">
        <f>IF(AND(LM60=1,PS60=1),0,FO61*$C$26/AM$6/$C$24/$C$23*3.39*$C$25)</f>
        <v>-17.301380110893071</v>
      </c>
      <c r="HH61" s="61">
        <f t="shared" si="119"/>
        <v>2.120000000000001</v>
      </c>
      <c r="HI61" s="57">
        <f t="shared" si="120"/>
        <v>17.329783678633948</v>
      </c>
      <c r="HJ61" s="57">
        <f t="shared" si="121"/>
        <v>4.9144425169598014</v>
      </c>
      <c r="HK61" s="57">
        <f t="shared" si="122"/>
        <v>7.3246459954719105</v>
      </c>
      <c r="HL61" s="57">
        <f t="shared" si="123"/>
        <v>10.406038815882392</v>
      </c>
      <c r="HM61" s="57">
        <f t="shared" si="124"/>
        <v>12.902377288606919</v>
      </c>
      <c r="HN61" s="57">
        <f t="shared" si="125"/>
        <v>14.890033072280064</v>
      </c>
      <c r="HO61" s="57">
        <f t="shared" si="126"/>
        <v>17.388721405213573</v>
      </c>
      <c r="HP61" s="57">
        <f t="shared" si="127"/>
        <v>20.75026950612634</v>
      </c>
      <c r="HQ61" s="57">
        <f t="shared" si="128"/>
        <v>5.3196150711029523E-5</v>
      </c>
      <c r="HR61" s="57">
        <f t="shared" si="129"/>
        <v>1.4253904916846028E-6</v>
      </c>
      <c r="HS61" s="57">
        <f t="shared" si="130"/>
        <v>2.1227963712506527E-8</v>
      </c>
      <c r="HT61" s="57">
        <f t="shared" si="131"/>
        <v>1.5010898551298779</v>
      </c>
      <c r="HU61" s="57">
        <f t="shared" si="132"/>
        <v>0.50833176602214181</v>
      </c>
      <c r="HV61" s="57">
        <f t="shared" si="133"/>
        <v>13.815350008899237</v>
      </c>
      <c r="HW61" s="57">
        <f t="shared" si="134"/>
        <v>15.957231531495665</v>
      </c>
      <c r="HX61" s="57">
        <f t="shared" si="135"/>
        <v>18.099113054092101</v>
      </c>
      <c r="HY61" s="57">
        <f t="shared" si="136"/>
        <v>17.329783678633948</v>
      </c>
      <c r="HZ61" s="57">
        <f t="shared" si="137"/>
        <v>17.301370632577523</v>
      </c>
      <c r="IA61" s="57">
        <f t="shared" si="138"/>
        <v>17.301379811916028</v>
      </c>
      <c r="IB61" s="57">
        <f t="shared" si="139"/>
        <v>17.301380442816097</v>
      </c>
      <c r="IC61" s="57">
        <f t="shared" si="140"/>
        <v>17.301380110893071</v>
      </c>
      <c r="ID61" s="61">
        <f t="shared" si="141"/>
        <v>2.120000000000001</v>
      </c>
      <c r="IE61" s="57">
        <f t="shared" si="142"/>
        <v>0</v>
      </c>
      <c r="IF61" s="57">
        <f t="shared" si="143"/>
        <v>8.82</v>
      </c>
      <c r="IG61" s="57">
        <f t="shared" si="144"/>
        <v>0</v>
      </c>
      <c r="IH61" s="57">
        <f t="shared" si="145"/>
        <v>0</v>
      </c>
      <c r="II61" s="57">
        <f t="shared" si="146"/>
        <v>0</v>
      </c>
      <c r="IJ61" s="57">
        <f t="shared" si="147"/>
        <v>0</v>
      </c>
      <c r="IK61" s="57">
        <f t="shared" si="148"/>
        <v>0</v>
      </c>
      <c r="IL61" s="57">
        <f t="shared" si="149"/>
        <v>0</v>
      </c>
      <c r="IM61" s="57">
        <f t="shared" si="150"/>
        <v>11.983341405042449</v>
      </c>
      <c r="IN61" s="57">
        <f t="shared" si="151"/>
        <v>11.983355097853442</v>
      </c>
      <c r="IO61" s="57">
        <f t="shared" si="152"/>
        <v>11.983355458576588</v>
      </c>
      <c r="IP61" s="57">
        <f t="shared" si="153"/>
        <v>11.587810813166485</v>
      </c>
      <c r="IQ61" s="57">
        <f t="shared" si="154"/>
        <v>11.830535887321618</v>
      </c>
      <c r="IR61" s="57">
        <f t="shared" si="155"/>
        <v>0</v>
      </c>
      <c r="IS61" s="57">
        <f t="shared" si="156"/>
        <v>0</v>
      </c>
      <c r="IT61" s="57">
        <f t="shared" si="157"/>
        <v>0</v>
      </c>
      <c r="IU61" s="57">
        <f t="shared" si="158"/>
        <v>0</v>
      </c>
      <c r="IV61" s="57">
        <f t="shared" si="159"/>
        <v>0</v>
      </c>
      <c r="IW61" s="57">
        <f t="shared" si="160"/>
        <v>0</v>
      </c>
      <c r="IX61" s="57">
        <f t="shared" si="161"/>
        <v>0</v>
      </c>
      <c r="IY61" s="57">
        <f t="shared" si="162"/>
        <v>0</v>
      </c>
      <c r="IZ61" s="61">
        <f t="shared" si="163"/>
        <v>2.120000000000001</v>
      </c>
      <c r="JA61" s="261" t="e">
        <f t="shared" si="238"/>
        <v>#N/A</v>
      </c>
      <c r="JB61" s="261">
        <f t="shared" si="239"/>
        <v>6</v>
      </c>
      <c r="JC61" s="261" t="e">
        <f t="shared" si="240"/>
        <v>#N/A</v>
      </c>
      <c r="JD61" s="261" t="e">
        <f t="shared" si="241"/>
        <v>#N/A</v>
      </c>
      <c r="JE61" s="261" t="e">
        <f t="shared" si="242"/>
        <v>#N/A</v>
      </c>
      <c r="JF61" s="261" t="e">
        <f t="shared" si="243"/>
        <v>#N/A</v>
      </c>
      <c r="JG61" s="261" t="e">
        <f t="shared" si="244"/>
        <v>#N/A</v>
      </c>
      <c r="JH61" s="261" t="e">
        <f t="shared" si="245"/>
        <v>#N/A</v>
      </c>
      <c r="JI61" s="261" t="e">
        <f t="shared" si="246"/>
        <v>#N/A</v>
      </c>
      <c r="JJ61" s="261" t="e">
        <f t="shared" si="247"/>
        <v>#N/A</v>
      </c>
      <c r="JK61" s="261" t="e">
        <f t="shared" si="248"/>
        <v>#N/A</v>
      </c>
      <c r="JL61" s="261" t="e">
        <f t="shared" si="249"/>
        <v>#N/A</v>
      </c>
      <c r="JM61" s="261" t="e">
        <f t="shared" si="250"/>
        <v>#N/A</v>
      </c>
      <c r="JN61" s="261" t="e">
        <f t="shared" si="251"/>
        <v>#N/A</v>
      </c>
      <c r="JO61" s="261" t="e">
        <f t="shared" si="252"/>
        <v>#N/A</v>
      </c>
      <c r="JP61" s="261" t="e">
        <f t="shared" si="253"/>
        <v>#N/A</v>
      </c>
      <c r="JQ61" s="261" t="e">
        <f t="shared" si="254"/>
        <v>#N/A</v>
      </c>
      <c r="JR61" s="261" t="e">
        <f t="shared" si="255"/>
        <v>#N/A</v>
      </c>
      <c r="JS61" s="261" t="e">
        <f t="shared" si="256"/>
        <v>#N/A</v>
      </c>
      <c r="JT61" s="261" t="e">
        <f t="shared" si="257"/>
        <v>#N/A</v>
      </c>
      <c r="JU61" s="261" t="e">
        <f t="shared" si="258"/>
        <v>#N/A</v>
      </c>
      <c r="JV61" s="61">
        <f t="shared" si="165"/>
        <v>2.120000000000001</v>
      </c>
      <c r="JW61" s="46">
        <f>IF(HI61&lt;=$C$42,1,0)</f>
        <v>0</v>
      </c>
      <c r="JX61" s="46">
        <f>IF(HJ61&lt;=$C$42,1,0)</f>
        <v>0</v>
      </c>
      <c r="JY61" s="46">
        <f>IF(HK61&lt;=$C$42,1,0)</f>
        <v>0</v>
      </c>
      <c r="JZ61" s="46">
        <f>IF(HL61&lt;=$C$42,1,0)</f>
        <v>0</v>
      </c>
      <c r="KA61" s="46">
        <f>IF(HM61&lt;=$C$42,1,0)</f>
        <v>0</v>
      </c>
      <c r="KB61" s="46">
        <f>IF(HN61&lt;=$C$42,1,0)</f>
        <v>0</v>
      </c>
      <c r="KC61" s="46">
        <f>IF(HO61&lt;=$C$42,1,0)</f>
        <v>0</v>
      </c>
      <c r="KD61" s="46">
        <f>IF(HP61&lt;=$C$42,1,0)</f>
        <v>0</v>
      </c>
      <c r="KE61" s="46">
        <f>IF(HQ61&lt;=$C$42,1,0)</f>
        <v>1</v>
      </c>
      <c r="KF61" s="46">
        <f>IF(HR61&lt;=$C$42,1,0)</f>
        <v>1</v>
      </c>
      <c r="KG61" s="46">
        <f>IF(HS61&lt;=$C$42,1,0)</f>
        <v>1</v>
      </c>
      <c r="KH61" s="46">
        <f>IF(HT61&lt;=$C$42,1,0)</f>
        <v>0</v>
      </c>
      <c r="KI61" s="46">
        <f>IF(HU61&lt;=$C$42,1,0)</f>
        <v>0</v>
      </c>
      <c r="KJ61" s="46">
        <f>IF(HV61&lt;=$C$42,1,0)</f>
        <v>0</v>
      </c>
      <c r="KK61" s="46">
        <f>IF(HW61&lt;=$C$42,1,0)</f>
        <v>0</v>
      </c>
      <c r="KL61" s="46">
        <f>IF(HX61&lt;=$C$42,1,0)</f>
        <v>0</v>
      </c>
      <c r="KM61" s="46">
        <f>IF(HY61&lt;=$C$42,1,0)</f>
        <v>0</v>
      </c>
      <c r="KN61" s="46">
        <f>IF(HZ61&lt;=$C$42,1,0)</f>
        <v>0</v>
      </c>
      <c r="KO61" s="46">
        <f>IF(IA61&lt;=$C$42,1,0)</f>
        <v>0</v>
      </c>
      <c r="KP61" s="46">
        <f>IF(IB61&lt;=$C$42,1,0)</f>
        <v>0</v>
      </c>
      <c r="KQ61" s="46">
        <f>IF(IC61&lt;=$C$42,1,0)</f>
        <v>0</v>
      </c>
      <c r="KR61" s="61">
        <f t="shared" si="166"/>
        <v>2.120000000000001</v>
      </c>
      <c r="KS61" s="1">
        <f>IF(OR(KS60=1,AND(OY61=1,LO61&lt;=$C$43)),1,0)</f>
        <v>0</v>
      </c>
      <c r="KT61" s="1">
        <f>IF(OR(KT60=1,AND(OZ61=1,LP61&lt;=$C$43)),1,0)</f>
        <v>0</v>
      </c>
      <c r="KU61" s="1">
        <f>IF(OR(KU60=1,AND(PA61=1,LQ61&lt;=$C$43)),1,0)</f>
        <v>0</v>
      </c>
      <c r="KV61" s="1">
        <f>IF(OR(KV60=1,AND(PB61=1,LR61&lt;=$C$43)),1,0)</f>
        <v>0</v>
      </c>
      <c r="KW61" s="1">
        <f>IF(OR(KW60=1,AND(PC61=1,LS61&lt;=$C$43)),1,0)</f>
        <v>0</v>
      </c>
      <c r="KX61" s="1">
        <f>IF(OR(KX60=1,AND(PD61=1,LT61&lt;=$C$43)),1,0)</f>
        <v>0</v>
      </c>
      <c r="KY61" s="1">
        <f>IF(OR(KY60=1,AND(PE61=1,LU61&lt;=$C$43)),1,0)</f>
        <v>0</v>
      </c>
      <c r="KZ61" s="1">
        <f>IF(OR(KZ60=1,AND(PF61=1,LV61&lt;=$C$43)),1,0)</f>
        <v>0</v>
      </c>
      <c r="LA61" s="1">
        <f>IF(OR(LA60=1,AND(PG61=1,LW61&lt;=$C$43)),1,0)</f>
        <v>0</v>
      </c>
      <c r="LB61" s="1">
        <f>IF(OR(LB60=1,AND(PH61=1,LX61&lt;=$C$43)),1,0)</f>
        <v>0</v>
      </c>
      <c r="LC61" s="1">
        <f>IF(OR(LC60=1,AND(PI61=1,LY61&lt;=$C$43)),1,0)</f>
        <v>0</v>
      </c>
      <c r="LD61" s="1">
        <f>IF(OR(LD60=1,AND(PJ61=1,LZ61&lt;=$C$43)),1,0)</f>
        <v>0</v>
      </c>
      <c r="LE61" s="1">
        <f>IF(OR(LE60=1,AND(PK61=1,MA61&lt;=$C$43)),1,0)</f>
        <v>0</v>
      </c>
      <c r="LF61" s="1">
        <f>IF(OR(LF60=1,AND(PL61=1,MB61&lt;=$C$43)),1,0)</f>
        <v>0</v>
      </c>
      <c r="LG61" s="1">
        <f>IF(OR(LG60=1,AND(PM61=1,MC61&lt;=$C$43)),1,0)</f>
        <v>0</v>
      </c>
      <c r="LH61" s="1">
        <f>IF(OR(LH60=1,AND(PN61=1,MD61&lt;=$C$43)),1,0)</f>
        <v>0</v>
      </c>
      <c r="LI61" s="1">
        <f>IF(OR(LI60=1,AND(PO61=1,ME61&lt;=$C$43)),1,0)</f>
        <v>0</v>
      </c>
      <c r="LJ61" s="1">
        <f>IF(OR(LJ60=1,AND(PP61=1,MF61&lt;=$C$43)),1,0)</f>
        <v>0</v>
      </c>
      <c r="LK61" s="1">
        <f>IF(OR(LK60=1,AND(PQ61=1,MG61&lt;=$C$43)),1,0)</f>
        <v>0</v>
      </c>
      <c r="LL61" s="1">
        <f>IF(OR(LL60=1,AND(PR61=1,MH61&lt;=$C$43)),1,0)</f>
        <v>0</v>
      </c>
      <c r="LM61" s="1">
        <f>IF(OR(LM60=1,AND(PS61=1,MI61&lt;=$C$43)),1,0)</f>
        <v>0</v>
      </c>
      <c r="LN61" s="61">
        <f t="shared" si="167"/>
        <v>2.120000000000001</v>
      </c>
      <c r="LO61" s="57">
        <f t="shared" si="168"/>
        <v>6.391834740368072</v>
      </c>
      <c r="LP61" s="57">
        <f t="shared" si="169"/>
        <v>11.001663139175319</v>
      </c>
      <c r="LQ61" s="57">
        <f t="shared" si="170"/>
        <v>14.756050844263049</v>
      </c>
      <c r="LR61" s="57">
        <f t="shared" si="171"/>
        <v>13.043081033691283</v>
      </c>
      <c r="LS61" s="57">
        <f t="shared" si="172"/>
        <v>10.055575553562093</v>
      </c>
      <c r="LT61" s="57">
        <f t="shared" si="173"/>
        <v>7.3851275022805689</v>
      </c>
      <c r="LU61" s="57">
        <f t="shared" si="174"/>
        <v>6.3046493402033086</v>
      </c>
      <c r="LV61" s="57">
        <f t="shared" si="175"/>
        <v>7.9443226925952271</v>
      </c>
      <c r="LW61" s="57">
        <f t="shared" si="176"/>
        <v>8.52896754878876</v>
      </c>
      <c r="LX61" s="57">
        <f t="shared" si="177"/>
        <v>7.6699420891444579</v>
      </c>
      <c r="LY61" s="57">
        <f t="shared" si="178"/>
        <v>6.9681174859187038</v>
      </c>
      <c r="LZ61" s="57">
        <f t="shared" si="179"/>
        <v>9.1981633418108188</v>
      </c>
      <c r="MA61" s="57">
        <f t="shared" si="180"/>
        <v>10.925643029095479</v>
      </c>
      <c r="MB61" s="57">
        <f t="shared" si="181"/>
        <v>10.479739947987412</v>
      </c>
      <c r="MC61" s="57">
        <f t="shared" si="182"/>
        <v>8.4854787000133776</v>
      </c>
      <c r="MD61" s="57">
        <f t="shared" si="183"/>
        <v>7.4229281765592914</v>
      </c>
      <c r="ME61" s="57">
        <f t="shared" si="184"/>
        <v>6.391834740368072</v>
      </c>
      <c r="MF61" s="57">
        <f t="shared" si="185"/>
        <v>6.3592903243584731</v>
      </c>
      <c r="MG61" s="57">
        <f t="shared" si="186"/>
        <v>6.3593008384093217</v>
      </c>
      <c r="MH61" s="57">
        <f t="shared" si="187"/>
        <v>6.3593015610447656</v>
      </c>
      <c r="MI61" s="57">
        <f t="shared" si="188"/>
        <v>6.3593011808588145</v>
      </c>
      <c r="MJ61" s="61">
        <f t="shared" si="189"/>
        <v>2.120000000000001</v>
      </c>
      <c r="MK61" s="57" t="e">
        <f t="shared" si="259"/>
        <v>#N/A</v>
      </c>
      <c r="ML61" s="57" t="e">
        <f t="shared" si="260"/>
        <v>#N/A</v>
      </c>
      <c r="MM61" s="57" t="e">
        <f t="shared" si="261"/>
        <v>#N/A</v>
      </c>
      <c r="MN61" s="57" t="e">
        <f t="shared" si="262"/>
        <v>#N/A</v>
      </c>
      <c r="MO61" s="57" t="e">
        <f t="shared" si="263"/>
        <v>#N/A</v>
      </c>
      <c r="MP61" s="57" t="e">
        <f t="shared" si="264"/>
        <v>#N/A</v>
      </c>
      <c r="MQ61" s="57" t="e">
        <f t="shared" si="265"/>
        <v>#N/A</v>
      </c>
      <c r="MR61" s="57" t="e">
        <f t="shared" si="266"/>
        <v>#N/A</v>
      </c>
      <c r="MS61" s="57" t="e">
        <f t="shared" si="267"/>
        <v>#N/A</v>
      </c>
      <c r="MT61" s="57" t="e">
        <f t="shared" si="268"/>
        <v>#N/A</v>
      </c>
      <c r="MU61" s="57" t="e">
        <f t="shared" si="269"/>
        <v>#N/A</v>
      </c>
      <c r="MV61" s="57" t="e">
        <f t="shared" si="270"/>
        <v>#N/A</v>
      </c>
      <c r="MW61" s="57" t="e">
        <f t="shared" si="271"/>
        <v>#N/A</v>
      </c>
      <c r="MX61" s="57" t="e">
        <f t="shared" si="272"/>
        <v>#N/A</v>
      </c>
      <c r="MY61" s="57" t="e">
        <f t="shared" si="273"/>
        <v>#N/A</v>
      </c>
      <c r="MZ61" s="57" t="e">
        <f t="shared" si="274"/>
        <v>#N/A</v>
      </c>
      <c r="NA61" s="57" t="e">
        <f t="shared" si="275"/>
        <v>#N/A</v>
      </c>
      <c r="NB61" s="57" t="e">
        <f t="shared" si="276"/>
        <v>#N/A</v>
      </c>
      <c r="NC61" s="57" t="e">
        <f t="shared" si="277"/>
        <v>#N/A</v>
      </c>
      <c r="ND61" s="57" t="e">
        <f t="shared" si="278"/>
        <v>#N/A</v>
      </c>
      <c r="NE61" s="57" t="e">
        <f t="shared" si="279"/>
        <v>#N/A</v>
      </c>
      <c r="NF61" s="61">
        <f t="shared" si="211"/>
        <v>2.120000000000001</v>
      </c>
      <c r="NG61" s="261">
        <f>IF(OY60=0,MIN('Drive Train'!$F$35-FQ60*$C$26*'Drive Train'!$F$38,NG60+$C$41)-$C$7,IF(LO60-1&lt;=0,0,IF($C$39=Motors!$C$29,MAX(MAX(NG$8:NG60)*-1,NG60-$C$41),MAX(0,MAX(NG$8:NG60)*-1,NG60-$C$41))))</f>
        <v>0</v>
      </c>
      <c r="NH61" s="261">
        <f>IF(OZ60=0,MIN('Drive Train'!$F$35-FR60*$C$26*'Drive Train'!$F$38,NH60+$C$41)-$C$7,IF(LP60-1&lt;=0,0,IF($C$39=Motors!$C$29,MAX(MAX(NH$8:NH60)*-1,NH60-$C$41),MAX(0,MAX(NH$8:NH60)*-1,NH60-$C$41))))</f>
        <v>8.82</v>
      </c>
      <c r="NI61" s="261">
        <f>IF(PA60=0,MIN('Drive Train'!$F$35-FS60*$C$26*'Drive Train'!$F$38,NI60+$C$41)-$C$7,IF(LQ60-1&lt;=0,0,IF($C$39=Motors!$C$29,MAX(MAX(NI$8:NI60)*-1,NI60-$C$41),MAX(0,MAX(NI$8:NI60)*-1,NI60-$C$41))))</f>
        <v>0</v>
      </c>
      <c r="NJ61" s="261">
        <f>IF(PB60=0,MIN('Drive Train'!$F$35-FT60*$C$26*'Drive Train'!$F$38,NJ60+$C$41)-$C$7,IF(LR60-1&lt;=0,0,IF($C$39=Motors!$C$29,MAX(MAX(NJ$8:NJ60)*-1,NJ60-$C$41),MAX(0,MAX(NJ$8:NJ60)*-1,NJ60-$C$41))))</f>
        <v>0</v>
      </c>
      <c r="NK61" s="261">
        <f>IF(PC60=0,MIN('Drive Train'!$F$35-FU60*$C$26*'Drive Train'!$F$38,NK60+$C$41)-$C$7,IF(LS60-1&lt;=0,0,IF($C$39=Motors!$C$29,MAX(MAX(NK$8:NK60)*-1,NK60-$C$41),MAX(0,MAX(NK$8:NK60)*-1,NK60-$C$41))))</f>
        <v>0</v>
      </c>
      <c r="NL61" s="261">
        <f>IF(PD60=0,MIN('Drive Train'!$F$35-FV60*$C$26*'Drive Train'!$F$38,NL60+$C$41)-$C$7,IF(LT60-1&lt;=0,0,IF($C$39=Motors!$C$29,MAX(MAX(NL$8:NL60)*-1,NL60-$C$41),MAX(0,MAX(NL$8:NL60)*-1,NL60-$C$41))))</f>
        <v>0</v>
      </c>
      <c r="NM61" s="261">
        <f>IF(PE60=0,MIN('Drive Train'!$F$35-FW60*$C$26*'Drive Train'!$F$38,NM60+$C$41)-$C$7,IF(LU60-1&lt;=0,0,IF($C$39=Motors!$C$29,MAX(MAX(NM$8:NM60)*-1,NM60-$C$41),MAX(0,MAX(NM$8:NM60)*-1,NM60-$C$41))))</f>
        <v>0</v>
      </c>
      <c r="NN61" s="261">
        <f>IF(PF60=0,MIN('Drive Train'!$F$35-FX60*$C$26*'Drive Train'!$F$38,NN60+$C$41)-$C$7,IF(LV60-1&lt;=0,0,IF($C$39=Motors!$C$29,MAX(MAX(NN$8:NN60)*-1,NN60-$C$41),MAX(0,MAX(NN$8:NN60)*-1,NN60-$C$41))))</f>
        <v>0</v>
      </c>
      <c r="NO61" s="261">
        <f>IF(PG60=0,MIN('Drive Train'!$F$35-FY60*$C$26*'Drive Train'!$F$38,NO60+$C$41)-$C$7,IF(LW60-1&lt;=0,0,IF($C$39=Motors!$C$29,MAX(MAX(NO$8:NO60)*-1,NO60-$C$41),MAX(0,MAX(NO$8:NO60)*-1,NO60-$C$41))))</f>
        <v>11.983341405042449</v>
      </c>
      <c r="NP61" s="261">
        <f>IF(PH60=0,MIN('Drive Train'!$F$35-FZ60*$C$26*'Drive Train'!$F$38,NP60+$C$41)-$C$7,IF(LX60-1&lt;=0,0,IF($C$39=Motors!$C$29,MAX(MAX(NP$8:NP60)*-1,NP60-$C$41),MAX(0,MAX(NP$8:NP60)*-1,NP60-$C$41))))</f>
        <v>11.983355097853442</v>
      </c>
      <c r="NQ61" s="261">
        <f>IF(PI60=0,MIN('Drive Train'!$F$35-GA60*$C$26*'Drive Train'!$F$38,NQ60+$C$41)-$C$7,IF(LY60-1&lt;=0,0,IF($C$39=Motors!$C$29,MAX(MAX(NQ$8:NQ60)*-1,NQ60-$C$41),MAX(0,MAX(NQ$8:NQ60)*-1,NQ60-$C$41))))</f>
        <v>11.983355458576588</v>
      </c>
      <c r="NR61" s="261">
        <f>IF(PJ60=0,MIN('Drive Train'!$F$35-GB60*$C$26*'Drive Train'!$F$38,NR60+$C$41)-$C$7,IF(LZ60-1&lt;=0,0,IF($C$39=Motors!$C$29,MAX(MAX(NR$8:NR60)*-1,NR60-$C$41),MAX(0,MAX(NR$8:NR60)*-1,NR60-$C$41))))</f>
        <v>11.587810813166485</v>
      </c>
      <c r="NS61" s="261">
        <f>IF(PK60=0,MIN('Drive Train'!$F$35-GC60*$C$26*'Drive Train'!$F$38,NS60+$C$41)-$C$7,IF(MA60-1&lt;=0,0,IF($C$39=Motors!$C$29,MAX(MAX(NS$8:NS60)*-1,NS60-$C$41),MAX(0,MAX(NS$8:NS60)*-1,NS60-$C$41))))</f>
        <v>11.830535887321618</v>
      </c>
      <c r="NT61" s="261">
        <f>IF(PL60=0,MIN('Drive Train'!$F$35-GD60*$C$26*'Drive Train'!$F$38,NT60+$C$41)-$C$7,IF(MB60-1&lt;=0,0,IF($C$39=Motors!$C$29,MAX(MAX(NT$8:NT60)*-1,NT60-$C$41),MAX(0,MAX(NT$8:NT60)*-1,NT60-$C$41))))</f>
        <v>0</v>
      </c>
      <c r="NU61" s="261">
        <f>IF(PM60=0,MIN('Drive Train'!$F$35-GE60*$C$26*'Drive Train'!$F$38,NU60+$C$41)-$C$7,IF(MC60-1&lt;=0,0,IF($C$39=Motors!$C$29,MAX(MAX(NU$8:NU60)*-1,NU60-$C$41),MAX(0,MAX(NU$8:NU60)*-1,NU60-$C$41))))</f>
        <v>0</v>
      </c>
      <c r="NV61" s="261">
        <f>IF(PN60=0,MIN('Drive Train'!$F$35-GF60*$C$26*'Drive Train'!$F$38,NV60+$C$41)-$C$7,IF(MD60-1&lt;=0,0,IF($C$39=Motors!$C$29,MAX(MAX(NV$8:NV60)*-1,NV60-$C$41),MAX(0,MAX(NV$8:NV60)*-1,NV60-$C$41))))</f>
        <v>0</v>
      </c>
      <c r="NW61" s="261">
        <f>IF(PO60=0,MIN('Drive Train'!$F$35-GG60*$C$26*'Drive Train'!$F$38,NW60+$C$41)-$C$7,IF(ME60-1&lt;=0,0,IF($C$39=Motors!$C$29,MAX(MAX(NW$8:NW60)*-1,NW60-$C$41),MAX(0,MAX(NW$8:NW60)*-1,NW60-$C$41))))</f>
        <v>0</v>
      </c>
      <c r="NX61" s="261">
        <f>IF(PP60=0,MIN('Drive Train'!$F$35-GH60*$C$26*'Drive Train'!$F$38,NX60+$C$41)-$C$7,IF(MF60-1&lt;=0,0,IF($C$39=Motors!$C$29,MAX(MAX(NX$8:NX60)*-1,NX60-$C$41),MAX(0,MAX(NX$8:NX60)*-1,NX60-$C$41))))</f>
        <v>0</v>
      </c>
      <c r="NY61" s="261">
        <f>IF(PQ60=0,MIN('Drive Train'!$F$35-GI60*$C$26*'Drive Train'!$F$38,NY60+$C$41)-$C$7,IF(MG60-1&lt;=0,0,IF($C$39=Motors!$C$29,MAX(MAX(NY$8:NY60)*-1,NY60-$C$41),MAX(0,MAX(NY$8:NY60)*-1,NY60-$C$41))))</f>
        <v>0</v>
      </c>
      <c r="NZ61" s="261">
        <f>IF(PR60=0,MIN('Drive Train'!$F$35-GJ60*$C$26*'Drive Train'!$F$38,NZ60+$C$41)-$C$7,IF(MH60-1&lt;=0,0,IF($C$39=Motors!$C$29,MAX(MAX(NZ$8:NZ60)*-1,NZ60-$C$41),MAX(0,MAX(NZ$8:NZ60)*-1,NZ60-$C$41))))</f>
        <v>0</v>
      </c>
      <c r="OA61" s="261">
        <f>IF(PS60=0,MIN('Drive Train'!$F$35-GK60*$C$26*'Drive Train'!$F$38,OA60+$C$41)-$C$7,IF(MI60-1&lt;=0,0,IF($C$39=Motors!$C$29,MAX(MAX(OA$8:OA60)*-1,OA60-$C$41),MAX(0,MAX(OA$8:OA60)*-1,OA60-$C$41))))</f>
        <v>0</v>
      </c>
      <c r="OB61" s="61">
        <f t="shared" si="212"/>
        <v>2.120000000000001</v>
      </c>
      <c r="OC61" s="261">
        <f>'Drive Train'!$F$35-FQ61*$C$26*'Drive Train'!$F$38</f>
        <v>12.213034</v>
      </c>
      <c r="OD61" s="261">
        <f>'Drive Train'!$F$35-FR61*$C$26*'Drive Train'!$F$38</f>
        <v>9</v>
      </c>
      <c r="OE61" s="261">
        <f>'Drive Train'!$F$35-FS61*$C$26*'Drive Train'!$F$38</f>
        <v>12.213034</v>
      </c>
      <c r="OF61" s="261">
        <f>'Drive Train'!$F$35-FT61*$C$26*'Drive Train'!$F$38</f>
        <v>12.213034</v>
      </c>
      <c r="OG61" s="261">
        <f>'Drive Train'!$F$35-FU61*$C$26*'Drive Train'!$F$38</f>
        <v>12.213034</v>
      </c>
      <c r="OH61" s="261">
        <f>'Drive Train'!$F$35-FV61*$C$26*'Drive Train'!$F$38</f>
        <v>12.213034</v>
      </c>
      <c r="OI61" s="261">
        <f>'Drive Train'!$F$35-FW61*$C$26*'Drive Train'!$F$38</f>
        <v>12.213034</v>
      </c>
      <c r="OJ61" s="261">
        <f>'Drive Train'!$F$35-FX61*$C$26*'Drive Train'!$F$38</f>
        <v>12.213034</v>
      </c>
      <c r="OK61" s="261">
        <f>'Drive Train'!$F$35-FY61*$C$26*'Drive Train'!$F$38</f>
        <v>12.163345028158055</v>
      </c>
      <c r="OL61" s="261">
        <f>'Drive Train'!$F$35-FZ61*$C$26*'Drive Train'!$F$38</f>
        <v>12.163355212526227</v>
      </c>
      <c r="OM61" s="261">
        <f>'Drive Train'!$F$35-GA61*$C$26*'Drive Train'!$F$38</f>
        <v>12.163355460587995</v>
      </c>
      <c r="ON61" s="261">
        <f>'Drive Train'!$F$35-GB61*$C$26*'Drive Train'!$F$38</f>
        <v>11.7816240933039</v>
      </c>
      <c r="OO61" s="261">
        <f>'Drive Train'!$F$35-GC61*$C$26*'Drive Train'!$F$38</f>
        <v>12.034085266644068</v>
      </c>
      <c r="OP61" s="261">
        <f>'Drive Train'!$F$35-GD61*$C$26*'Drive Train'!$F$38</f>
        <v>12.213034</v>
      </c>
      <c r="OQ61" s="261">
        <f>'Drive Train'!$F$35-GE61*$C$26*'Drive Train'!$F$38</f>
        <v>12.213034</v>
      </c>
      <c r="OR61" s="261">
        <f>'Drive Train'!$F$35-GF61*$C$26*'Drive Train'!$F$38</f>
        <v>12.213034</v>
      </c>
      <c r="OS61" s="261">
        <f>'Drive Train'!$F$35-GG61*$C$26*'Drive Train'!$F$38</f>
        <v>12.213034</v>
      </c>
      <c r="OT61" s="261">
        <f>'Drive Train'!$F$35-GH61*$C$26*'Drive Train'!$F$38</f>
        <v>12.213034</v>
      </c>
      <c r="OU61" s="261">
        <f>'Drive Train'!$F$35-GI61*$C$26*'Drive Train'!$F$38</f>
        <v>12.213034</v>
      </c>
      <c r="OV61" s="261">
        <f>'Drive Train'!$F$35-GJ61*$C$26*'Drive Train'!$F$38</f>
        <v>12.213034</v>
      </c>
      <c r="OW61" s="261">
        <f>'Drive Train'!$F$35-GK61*$C$26*'Drive Train'!$F$38</f>
        <v>12.213034</v>
      </c>
      <c r="OX61" s="61">
        <f t="shared" si="213"/>
        <v>2.120000000000001</v>
      </c>
      <c r="OY61" s="1">
        <f>IF(PU61&gt;='Drive Train'!$F$29,1,0)</f>
        <v>1</v>
      </c>
      <c r="OZ61" s="1">
        <f>IF(PV61&gt;='Drive Train'!$F$29,1,0)</f>
        <v>0</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0</v>
      </c>
      <c r="PH61" s="1">
        <f>IF(QD61&gt;='Drive Train'!$F$29,1,0)</f>
        <v>0</v>
      </c>
      <c r="PI61" s="1">
        <f>IF(QE61&gt;='Drive Train'!$F$29,1,0)</f>
        <v>0</v>
      </c>
      <c r="PJ61" s="1">
        <f>IF(QF61&gt;='Drive Train'!$F$29,1,0)</f>
        <v>0</v>
      </c>
      <c r="PK61" s="1">
        <f>IF(QG61&gt;='Drive Train'!$F$29,1,0)</f>
        <v>0</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8">
        <f t="shared" si="214"/>
        <v>2.120000000000001</v>
      </c>
      <c r="PU61" s="57">
        <f t="shared" si="215"/>
        <v>18.593489250470494</v>
      </c>
      <c r="PV61" s="57">
        <f t="shared" si="216"/>
        <v>12.157402059685049</v>
      </c>
      <c r="PW61" s="57">
        <f t="shared" si="217"/>
        <v>17.357130525625941</v>
      </c>
      <c r="PX61" s="57">
        <f t="shared" si="218"/>
        <v>20.341973933253175</v>
      </c>
      <c r="PY61" s="57">
        <f t="shared" si="219"/>
        <v>20.713753521465474</v>
      </c>
      <c r="PZ61" s="57">
        <f t="shared" si="220"/>
        <v>19.704668313528984</v>
      </c>
      <c r="QA61" s="57">
        <f t="shared" si="221"/>
        <v>18.524171905362202</v>
      </c>
      <c r="QB61" s="57">
        <f t="shared" si="222"/>
        <v>17.271406256673931</v>
      </c>
      <c r="QC61" s="57">
        <f t="shared" si="223"/>
        <v>15.841558653193898</v>
      </c>
      <c r="QD61" s="57">
        <f t="shared" si="224"/>
        <v>14.498593000462206</v>
      </c>
      <c r="QE61" s="57">
        <f t="shared" si="225"/>
        <v>13.353988620049741</v>
      </c>
      <c r="QF61" s="57">
        <f t="shared" si="226"/>
        <v>12.725914461167529</v>
      </c>
      <c r="QG61" s="57">
        <f t="shared" si="227"/>
        <v>15.521269293289949</v>
      </c>
      <c r="QH61" s="57">
        <f t="shared" si="228"/>
        <v>17.239768211724144</v>
      </c>
      <c r="QI61" s="57">
        <f t="shared" si="229"/>
        <v>17.974623495716092</v>
      </c>
      <c r="QJ61" s="57">
        <f t="shared" si="230"/>
        <v>18.412416334273157</v>
      </c>
      <c r="QK61" s="57">
        <f t="shared" si="231"/>
        <v>18.593489250470494</v>
      </c>
      <c r="QL61" s="57">
        <f t="shared" si="232"/>
        <v>18.553250821633881</v>
      </c>
      <c r="QM61" s="57">
        <f t="shared" si="233"/>
        <v>18.55435392736706</v>
      </c>
      <c r="QN61" s="57">
        <f t="shared" si="234"/>
        <v>18.554429753545669</v>
      </c>
      <c r="QO61" s="57">
        <f t="shared" si="235"/>
        <v>18.554389860464276</v>
      </c>
      <c r="QP61" s="61">
        <f t="shared" si="236"/>
        <v>2.120000000000001</v>
      </c>
      <c r="QQ61" s="57">
        <f>MIN(FQ61,$C$16)*$C$17*1000/60/60/$C$25</f>
        <v>3.8667407844721571E-2</v>
      </c>
      <c r="QR61" s="57">
        <f>MIN(FR61,$C$16)*$C$17*1000/60/60/$C$25</f>
        <v>0.70317162838191627</v>
      </c>
      <c r="QS61" s="57">
        <f>MIN(FS61,$C$16)*$C$17*1000/60/60/$C$25</f>
        <v>3.8667407844721571E-2</v>
      </c>
      <c r="QT61" s="57">
        <f>MIN(FT61,$C$16)*$C$17*1000/60/60/$C$25</f>
        <v>3.8667407844721571E-2</v>
      </c>
      <c r="QU61" s="57">
        <f>MIN(FU61,$C$16)*$C$17*1000/60/60/$C$25</f>
        <v>3.8667407844721571E-2</v>
      </c>
      <c r="QV61" s="57">
        <f>MIN(FV61,$C$16)*$C$17*1000/60/60/$C$25</f>
        <v>3.8667407844721571E-2</v>
      </c>
      <c r="QW61" s="57">
        <f>MIN(FW61,$C$16)*$C$17*1000/60/60/$C$25</f>
        <v>3.8667407844721571E-2</v>
      </c>
      <c r="QX61" s="57">
        <f>MIN(FX61,$C$16)*$C$17*1000/60/60/$C$25</f>
        <v>3.8667407844721571E-2</v>
      </c>
      <c r="QY61" s="57">
        <f>MIN(FY61,$C$16)*$C$17*1000/60/60/$C$25</f>
        <v>4.8943841739640483E-2</v>
      </c>
      <c r="QZ61" s="57">
        <f>MIN(FZ61,$C$16)*$C$17*1000/60/60/$C$25</f>
        <v>4.8941735457654463E-2</v>
      </c>
      <c r="RA61" s="57">
        <f>MIN(GA61,$C$16)*$C$17*1000/60/60/$C$25</f>
        <v>4.8941684154714227E-2</v>
      </c>
      <c r="RB61" s="57">
        <f>MIN(GB61,$C$16)*$C$17*1000/60/60/$C$25</f>
        <v>0.12788952743048268</v>
      </c>
      <c r="RC61" s="57">
        <f>MIN(GC61,$C$16)*$C$17*1000/60/60/$C$25</f>
        <v>7.5676723206713467E-2</v>
      </c>
      <c r="RD61" s="57">
        <f>MIN(GD61,$C$16)*$C$17*1000/60/60/$C$25</f>
        <v>3.8667407844721571E-2</v>
      </c>
      <c r="RE61" s="57">
        <f>MIN(GE61,$C$16)*$C$17*1000/60/60/$C$25</f>
        <v>3.8667407844721571E-2</v>
      </c>
      <c r="RF61" s="57">
        <f>MIN(GF61,$C$16)*$C$17*1000/60/60/$C$25</f>
        <v>3.8667407844721571E-2</v>
      </c>
      <c r="RG61" s="57">
        <f>MIN(GG61,$C$16)*$C$17*1000/60/60/$C$25</f>
        <v>3.8667407844721571E-2</v>
      </c>
      <c r="RH61" s="57">
        <f>MIN(GH61,$C$16)*$C$17*1000/60/60/$C$25</f>
        <v>3.8667407844721571E-2</v>
      </c>
      <c r="RI61" s="57">
        <f>MIN(GI61,$C$16)*$C$17*1000/60/60/$C$25</f>
        <v>3.8667407844721571E-2</v>
      </c>
      <c r="RJ61" s="57">
        <f>MIN(GJ61,$C$16)*$C$17*1000/60/60/$C$25</f>
        <v>3.8667407844721571E-2</v>
      </c>
      <c r="RK61" s="57">
        <f>MIN(GK61,$C$16)*$C$17*1000/60/60/$C$25</f>
        <v>3.8667407844721571E-2</v>
      </c>
      <c r="RL61" s="148">
        <f t="shared" si="237"/>
        <v>2.120000000000001</v>
      </c>
    </row>
    <row r="62" spans="3:480" x14ac:dyDescent="0.2">
      <c r="C62" s="3" t="s">
        <v>255</v>
      </c>
      <c r="E62" s="55"/>
      <c r="F62" s="55"/>
      <c r="G62" s="55"/>
      <c r="H62" s="55"/>
      <c r="I62" s="55"/>
      <c r="J62" s="55"/>
      <c r="K62" s="55"/>
      <c r="L62" s="55"/>
      <c r="M62" s="55"/>
      <c r="N62" s="55"/>
      <c r="O62" s="55"/>
      <c r="R62" s="63">
        <f t="shared" si="113"/>
        <v>2.160000000000001</v>
      </c>
      <c r="S62" s="2">
        <f>NG62/'Drive Train'!$F$35</f>
        <v>0</v>
      </c>
      <c r="T62" s="2">
        <f>NH62/'Drive Train'!$F$35</f>
        <v>0.71129032258064517</v>
      </c>
      <c r="U62" s="2">
        <f>NI62/'Drive Train'!$F$35</f>
        <v>0</v>
      </c>
      <c r="V62" s="2">
        <f>NJ62/'Drive Train'!$F$35</f>
        <v>0</v>
      </c>
      <c r="W62" s="2">
        <f>NK62/'Drive Train'!$F$35</f>
        <v>0</v>
      </c>
      <c r="X62" s="2">
        <f>NL62/'Drive Train'!$F$35</f>
        <v>0</v>
      </c>
      <c r="Y62" s="2">
        <f>NM62/'Drive Train'!$F$35</f>
        <v>0</v>
      </c>
      <c r="Z62" s="2">
        <f>NN62/'Drive Train'!$F$35</f>
        <v>0</v>
      </c>
      <c r="AA62" s="2">
        <f>NO62/'Drive Train'!$F$35</f>
        <v>0.96639879259339156</v>
      </c>
      <c r="AB62" s="2">
        <f>NP62/'Drive Train'!$F$35</f>
        <v>0.96639961391340534</v>
      </c>
      <c r="AC62" s="2">
        <f>NQ62/'Drive Train'!$F$35</f>
        <v>0.96639963391838668</v>
      </c>
      <c r="AD62" s="2">
        <f>NR62/'Drive Train'!$F$35</f>
        <v>0.93561484623418556</v>
      </c>
      <c r="AE62" s="2">
        <f>NS62/'Drive Train'!$F$35</f>
        <v>0.95597461827774743</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14"/>
        <v>2.160000000000001</v>
      </c>
      <c r="AO62" s="46">
        <f>LO62*12*60/(PI() * 'Drive Train'!$F$15)/S$6*ABS(S62)</f>
        <v>0</v>
      </c>
      <c r="AP62" s="46">
        <f>LP62*12*60/(PI() * 'Drive Train'!$F$15)/T$6*ABS(T62)</f>
        <v>912.74472483787599</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4372.7215812799132</v>
      </c>
      <c r="AX62" s="46">
        <f>LX62*12*60/(PI() * 'Drive Train'!$F$15)/AB$6*ABS(AB62)</f>
        <v>4372.7283685198718</v>
      </c>
      <c r="AY62" s="46">
        <f>LY62*12*60/(PI() * 'Drive Train'!$F$15)/AC$6*ABS(AC62)</f>
        <v>4372.7285294166904</v>
      </c>
      <c r="AZ62" s="46">
        <f>LZ62*12*60/(PI() * 'Drive Train'!$F$15)/AD$6*ABS(AD62)</f>
        <v>3545.0191454653618</v>
      </c>
      <c r="BA62" s="46">
        <f>MA62*12*60/(PI() * 'Drive Train'!$F$15)/AE$6*ABS(AE62)</f>
        <v>4282.4811678945771</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280"/>
        <v>2.160000000000001</v>
      </c>
      <c r="BK62" s="2">
        <f>IF(OR(KS61=1,AND($C$39=Motors!$C$31,OY61=1)),0,IF(NG62=0,-(CG61+$C$15)/($C$14-$C$15)*$C$12,($C$11*S62-AO62)/($C$11*S62)*$C$12*S62))</f>
        <v>0</v>
      </c>
      <c r="BL62" s="2">
        <f>IF(OR(KT61=1,AND($C$39=Motors!$C$31,OZ61=1)),0,IF(NH62=0,-(CH61+$C$15)/($C$14-$C$15)*$C$12,($C$11*T62-AP62)/($C$11*T62)*$C$12*T62))</f>
        <v>1.3148182617818895</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0.41564113295986804</v>
      </c>
      <c r="BT62" s="2">
        <f>IF(OR(LB61=1,AND($C$39=Motors!$C$31,PH61=1)),0,IF(NP62=0,-(CP61+$C$15)/($C$14-$C$15)*$C$12,($C$11*AB62-AX62)/($C$11*AB62)*$C$12*AB62))</f>
        <v>0.41564014243582359</v>
      </c>
      <c r="BU62" s="2">
        <f>IF(OR(LC61=1,AND($C$39=Motors!$C$31,PI61=1)),0,IF(NQ62=0,-(CQ61+$C$15)/($C$14-$C$15)*$C$12,($C$11*AC62-AY62)/($C$11*AC62)*$C$12*AC62))</f>
        <v>0.41564012024390673</v>
      </c>
      <c r="BV62" s="2">
        <f>IF(OR(LD61=1,AND($C$39=Motors!$C$31,PJ61=1)),0,IF(NR62=0,-(CR61+$C$15)/($C$14-$C$15)*$C$12,($C$11*AD62-AZ62)/($C$11*AD62)*$C$12*AD62))</f>
        <v>0.70363112447585707</v>
      </c>
      <c r="BW62" s="2">
        <f>IF(OR(LE61=1,AND($C$39=Motors!$C$31,PK61=1)),0,IF(NS62=0,-(CS61+$C$15)/($C$14-$C$15)*$C$12,($C$11*AE62-BA62)/($C$11*AE62)*$C$12*AE62))</f>
        <v>0.43000553925001345</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281"/>
        <v>2.160000000000001</v>
      </c>
      <c r="CG62" s="57">
        <f>IF(AND(KS61=1,OY61=1),0,ABS(BK62/$C$12*($C$14-$C$15)+$C$15) *'Drive Train'!$AA$48 + CG61*(1-'Drive Train'!$AA$48))</f>
        <v>2.7495000000000003</v>
      </c>
      <c r="CH62" s="57">
        <f>IF(AND(KT61=1,OZ61=1),0,ABS(BL62/$C$12*($C$14-$C$15)+$C$15) *'Drive Train'!$AA$48 + CH61*(1-'Drive Train'!$AA$48))</f>
        <v>74.029107748839991</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25.28245210663686</v>
      </c>
      <c r="CP62" s="57">
        <f>IF(AND(LB61=1,PH61=1),0,ABS(BT62/$C$12*($C$14-$C$15)+$C$15) *'Drive Train'!$AA$48 + CP61*(1-'Drive Train'!$AA$48))</f>
        <v>25.282398407834975</v>
      </c>
      <c r="CQ62" s="57">
        <f>IF(AND(LC61=1,PI61=1),0,ABS(BU62/$C$12*($C$14-$C$15)+$C$15) *'Drive Train'!$AA$48 + CQ61*(1-'Drive Train'!$AA$48))</f>
        <v>25.282397204755299</v>
      </c>
      <c r="CR62" s="57">
        <f>IF(AND(LD61=1,PJ61=1),0,ABS(BV62/$C$12*($C$14-$C$15)+$C$15) *'Drive Train'!$AA$48 + CR61*(1-'Drive Train'!$AA$48))</f>
        <v>40.895114500777481</v>
      </c>
      <c r="CS62" s="57">
        <f>IF(AND(LE61=1,PK61=1),0,ABS(BW62/$C$12*($C$14-$C$15)+$C$15) *'Drive Train'!$AA$48 + CS61*(1-'Drive Train'!$AA$48))</f>
        <v>26.061182730988641</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15"/>
        <v>2.160000000000001</v>
      </c>
      <c r="DC62" s="57">
        <f t="shared" si="282"/>
        <v>2.7495000000000003</v>
      </c>
      <c r="DD62" s="57">
        <f t="shared" si="283"/>
        <v>50</v>
      </c>
      <c r="DE62" s="57">
        <f t="shared" si="284"/>
        <v>2.7495000000000003</v>
      </c>
      <c r="DF62" s="57">
        <f t="shared" si="285"/>
        <v>2.7495000000000003</v>
      </c>
      <c r="DG62" s="57">
        <f t="shared" si="286"/>
        <v>2.7495000000000003</v>
      </c>
      <c r="DH62" s="57">
        <f t="shared" si="287"/>
        <v>2.7495000000000003</v>
      </c>
      <c r="DI62" s="57">
        <f t="shared" si="288"/>
        <v>2.7495000000000003</v>
      </c>
      <c r="DJ62" s="57">
        <f t="shared" si="289"/>
        <v>2.7495000000000003</v>
      </c>
      <c r="DK62" s="57">
        <f t="shared" si="290"/>
        <v>25.28245210663686</v>
      </c>
      <c r="DL62" s="57">
        <f t="shared" si="291"/>
        <v>25.282398407834975</v>
      </c>
      <c r="DM62" s="57">
        <f t="shared" si="292"/>
        <v>25.282397204755299</v>
      </c>
      <c r="DN62" s="57">
        <f t="shared" si="293"/>
        <v>25</v>
      </c>
      <c r="DO62" s="57">
        <f t="shared" si="294"/>
        <v>26.061182730988641</v>
      </c>
      <c r="DP62" s="57">
        <f t="shared" si="295"/>
        <v>2.7495000000000003</v>
      </c>
      <c r="DQ62" s="57">
        <f t="shared" si="296"/>
        <v>2.7495000000000003</v>
      </c>
      <c r="DR62" s="57">
        <f t="shared" si="297"/>
        <v>2.7495000000000003</v>
      </c>
      <c r="DS62" s="57">
        <f t="shared" si="298"/>
        <v>2.7495000000000003</v>
      </c>
      <c r="DT62" s="57">
        <f t="shared" si="299"/>
        <v>2.7495000000000003</v>
      </c>
      <c r="DU62" s="57">
        <f t="shared" si="300"/>
        <v>2.7495000000000003</v>
      </c>
      <c r="DV62" s="57">
        <f t="shared" si="301"/>
        <v>2.7495000000000003</v>
      </c>
      <c r="DW62" s="57">
        <f t="shared" si="302"/>
        <v>2.7495000000000003</v>
      </c>
      <c r="DX62" s="61">
        <f t="shared" si="116"/>
        <v>2.160000000000001</v>
      </c>
      <c r="DY62" s="2">
        <f>IF(OY62=0,($C$23/0.4536*IF(ISNA(MK61),'Drive Train'!$F$16,'Drive Train'!$F$17)*4.448*$C$24/$C$26*$C$25*S$6)*SIGN(BK62),BK62)</f>
        <v>0</v>
      </c>
      <c r="DZ62" s="2">
        <f>IF(OZ62=0,($C$23/0.4536*IF(ISNA(ML61),'Drive Train'!$F$16,'Drive Train'!$F$17)*4.448*$C$24/$C$26*$C$25*T$6)*SIGN(BL62),BL62)</f>
        <v>3.1911020778922987</v>
      </c>
      <c r="EA62" s="2">
        <f>IF(PA62=0,($C$23/0.4536*IF(ISNA(MM61),'Drive Train'!$F$16,'Drive Train'!$F$17)*4.448*$C$24/$C$26*$C$25*U$6)*SIGN(BM62),BM62)</f>
        <v>0</v>
      </c>
      <c r="EB62" s="2">
        <f>IF(PB62=0,($C$23/0.4536*IF(ISNA(MN61),'Drive Train'!$F$16,'Drive Train'!$F$17)*4.448*$C$24/$C$26*$C$25*V$6)*SIGN(BN62),BN62)</f>
        <v>0</v>
      </c>
      <c r="EC62" s="2">
        <f>IF(PC62=0,($C$23/0.4536*IF(ISNA(MO61),'Drive Train'!$F$16,'Drive Train'!$F$17)*4.448*$C$24/$C$26*$C$25*W$6)*SIGN(BO62),BO62)</f>
        <v>0</v>
      </c>
      <c r="ED62" s="2">
        <f>IF(PD62=0,($C$23/0.4536*IF(ISNA(MP61),'Drive Train'!$F$16,'Drive Train'!$F$17)*4.448*$C$24/$C$26*$C$25*X$6)*SIGN(BP62),BP62)</f>
        <v>0</v>
      </c>
      <c r="EE62" s="2">
        <f>IF(PE62=0,($C$23/0.4536*IF(ISNA(MQ61),'Drive Train'!$F$16,'Drive Train'!$F$17)*4.448*$C$24/$C$26*$C$25*Y$6)*SIGN(BQ62),BQ62)</f>
        <v>0</v>
      </c>
      <c r="EF62" s="2">
        <f>IF(PF62=0,($C$23/0.4536*IF(ISNA(MR61),'Drive Train'!$F$16,'Drive Train'!$F$17)*4.448*$C$24/$C$26*$C$25*Z$6)*SIGN(BR62),BR62)</f>
        <v>0</v>
      </c>
      <c r="EG62" s="2">
        <f>IF(PG62=0,($C$23/0.4536*IF(ISNA(MS61),'Drive Train'!$F$16,'Drive Train'!$F$17)*4.448*$C$24/$C$26*$C$25*AA$6)*SIGN(BS62),BS62)</f>
        <v>0.41564113295986804</v>
      </c>
      <c r="EH62" s="2">
        <f>IF(PH62=0,($C$23/0.4536*IF(ISNA(MT61),'Drive Train'!$F$16,'Drive Train'!$F$17)*4.448*$C$24/$C$26*$C$25*AB$6)*SIGN(BT62),BT62)</f>
        <v>0.61985436045389986</v>
      </c>
      <c r="EI62" s="2">
        <f>IF(PI62=0,($C$23/0.4536*IF(ISNA(MU61),'Drive Train'!$F$16,'Drive Train'!$F$17)*4.448*$C$24/$C$26*$C$25*AC$6)*SIGN(BU62),BU62)</f>
        <v>0.56313566080452337</v>
      </c>
      <c r="EJ62" s="2">
        <f>IF(PJ62=0,($C$23/0.4536*IF(ISNA(MV61),'Drive Train'!$F$16,'Drive Train'!$F$17)*4.448*$C$24/$C$26*$C$25*AD$6)*SIGN(BV62),BV62)</f>
        <v>0.89350858180984372</v>
      </c>
      <c r="EK62" s="2">
        <f>IF(PK62=0,($C$23/0.4536*IF(ISNA(MW61),'Drive Train'!$F$16,'Drive Train'!$F$17)*4.448*$C$24/$C$26*$C$25*AE$6)*SIGN(BW62),BW62)</f>
        <v>0.89350858180984372</v>
      </c>
      <c r="EL62" s="2">
        <f>IF(PL62=0,($C$23/0.4536*IF(ISNA(MX61),'Drive Train'!$F$16,'Drive Train'!$F$17)*4.448*$C$24/$C$26*$C$25*AF$6)*SIGN(BX62),BX62)</f>
        <v>0</v>
      </c>
      <c r="EM62" s="2">
        <f>IF(PM62=0,($C$23/0.4536*IF(ISNA(MY61),'Drive Train'!$F$16,'Drive Train'!$F$17)*4.448*$C$24/$C$26*$C$25*AG$6)*SIGN(BY62),BY62)</f>
        <v>0</v>
      </c>
      <c r="EN62" s="2">
        <f>IF(PN62=0,($C$23/0.4536*IF(ISNA(MZ61),'Drive Train'!$F$16,'Drive Train'!$F$17)*4.448*$C$24/$C$26*$C$25*AH$6)*SIGN(BZ62),BZ62)</f>
        <v>0</v>
      </c>
      <c r="EO62" s="2">
        <f>IF(PO62=0,($C$23/0.4536*IF(ISNA(NA61),'Drive Train'!$F$16,'Drive Train'!$F$17)*4.448*$C$24/$C$26*$C$25*AI$6)*SIGN(CA62),CA62)</f>
        <v>0</v>
      </c>
      <c r="EP62" s="2">
        <f>IF(PP62=0,($C$23/0.4536*IF(ISNA(NB61),'Drive Train'!$F$16,'Drive Train'!$F$17)*4.448*$C$24/$C$26*$C$25*AJ$6)*SIGN(CB62),CB62)</f>
        <v>0</v>
      </c>
      <c r="EQ62" s="2">
        <f>IF(PQ62=0,($C$23/0.4536*IF(ISNA(NC61),'Drive Train'!$F$16,'Drive Train'!$F$17)*4.448*$C$24/$C$26*$C$25*AK$6)*SIGN(CC62),CC62)</f>
        <v>0</v>
      </c>
      <c r="ER62" s="2">
        <f>IF(PR62=0,($C$23/0.4536*IF(ISNA(ND61),'Drive Train'!$F$16,'Drive Train'!$F$17)*4.448*$C$24/$C$26*$C$25*AL$6)*SIGN(CD62),CD62)</f>
        <v>0</v>
      </c>
      <c r="ES62" s="2">
        <f>IF(PS62=0,($C$23/0.4536*IF(ISNA(NE61),'Drive Train'!$F$16,'Drive Train'!$F$17)*4.448*$C$24/$C$26*$C$25*AM$6)*SIGN(CE62),CE62)</f>
        <v>0</v>
      </c>
      <c r="ET62" s="61">
        <f t="shared" si="303"/>
        <v>2.160000000000001</v>
      </c>
      <c r="EU62" s="260">
        <f>MAX(MIN(IF(AND(OY61=1,NG62&lt;0),-1,1)*(DC62-$C$15)/($C$14-$C$15)*$C$12-$C$33*LO62/AO$6 -  OY61*$C$33,DY61),MAX(EU$8:EU61)*-1)</f>
        <v>-0.72016243500751387</v>
      </c>
      <c r="EV62" s="260">
        <f>MAX(MIN(IF(AND(OZ61=1,NH62&lt;0),-1,1)*(DD62-$C$15)/($C$14-$C$15)*$C$12-$C$33*LP62/AP$6 -  OZ61*$C$33,DZ61),MAX(EV$8:EV61)*-1)</f>
        <v>0.75370349580595286</v>
      </c>
      <c r="EW62" s="260">
        <f>MAX(MIN(IF(AND(PA61=1,NI62&lt;0),-1,1)*(DE62-$C$15)/($C$14-$C$15)*$C$12-$C$33*LQ62/AQ$6 -  PA61*$C$33,EA61),MAX(EW$8:EW61)*-1)</f>
        <v>-0.73711113560563035</v>
      </c>
      <c r="EX62" s="260">
        <f>MAX(MIN(IF(AND(PB61=1,NJ62&lt;0),-1,1)*(DF62-$C$15)/($C$14-$C$15)*$C$12-$C$33*LR62/AR$6 -  PB61*$C$33,EB61),MAX(EX$8:EX61)*-1)</f>
        <v>-0.77667839635603209</v>
      </c>
      <c r="EY62" s="260">
        <f>MAX(MIN(IF(AND(PC61=1,NK62&lt;0),-1,1)*(DG62-$C$15)/($C$14-$C$15)*$C$12-$C$33*LS62/AS$6 -  PC61*$C$33,EC61),MAX(EY$8:EY61)*-1)</f>
        <v>-0.76254512257467855</v>
      </c>
      <c r="EZ62" s="260">
        <f>MAX(MIN(IF(AND(PD61=1,NL62&lt;0),-1,1)*(DH62-$C$15)/($C$14-$C$15)*$C$12-$C$33*LT62/AT$6 -  PD61*$C$33,ED61),MAX(EZ$8:EZ61)*-1)</f>
        <v>-0.7256277623994104</v>
      </c>
      <c r="FA62" s="260">
        <f>MAX(MIN(IF(AND(PE61=1,NM62&lt;0),-1,1)*(DI62-$C$15)/($C$14-$C$15)*$C$12-$C$33*LU62/AU$6 -  PE61*$C$33,EE61),MAX(FA$8:FA61)*-1)</f>
        <v>-0.71804576103759765</v>
      </c>
      <c r="FB62" s="260">
        <f>MAX(MIN(IF(AND(PF61=1,NN62&lt;0),-1,1)*(DJ62-$C$15)/($C$14-$C$15)*$C$12-$C$33*LV62/AV$6 -  PF61*$C$33,EF61),MAX(FB$8:FB61)*-1)</f>
        <v>-0.77621401894677555</v>
      </c>
      <c r="FC62" s="260">
        <f>MAX(MIN(IF(AND(PG61=1,NO62&lt;0),-1,1)*(DK62-$C$15)/($C$14-$C$15)*$C$12-$C$33*LW62/AW$6 -  PG61*$C$33,EG61),MAX(FC$8:FC61)*-1)</f>
        <v>1.3116715789629474E-6</v>
      </c>
      <c r="FD62" s="260">
        <f>MAX(MIN(IF(AND(PH61=1,NP62&lt;0),-1,1)*(DL62-$C$15)/($C$14-$C$15)*$C$12-$C$33*LX62/AX$6 -  PH61*$C$33,EH61),MAX(FD$8:FD61)*-1)</f>
        <v>2.9243697130532098E-8</v>
      </c>
      <c r="FE62" s="260">
        <f>MAX(MIN(IF(AND(PI61=1,NQ62&lt;0),-1,1)*(DM62-$C$15)/($C$14-$C$15)*$C$12-$C$33*LY62/AY$6 -  PI61*$C$33,EI61),MAX(FE$8:FE61)*-1)</f>
        <v>3.6205533016087088E-10</v>
      </c>
      <c r="FF62" s="260">
        <f>MAX(MIN(IF(AND(PJ61=1,NR62&lt;0),-1,1)*(DN62-$C$15)/($C$14-$C$15)*$C$12-$C$33*LZ62/AZ$6 -  PJ61*$C$33,EJ61),MAX(FF$8:FF61)*-1)</f>
        <v>6.2379804923255844E-2</v>
      </c>
      <c r="FG62" s="260">
        <f>MAX(MIN(IF(AND(PK61=1,NS62&lt;0),-1,1)*(DO62-$C$15)/($C$14-$C$15)*$C$12-$C$33*MA62/BA$6 -  PK61*$C$33,EK61),MAX(FG$8:FG61)*-1)</f>
        <v>1.8504626982492722E-2</v>
      </c>
      <c r="FH62" s="260">
        <f>MAX(MIN(IF(AND(PL61=1,NT62&lt;0),-1,1)*(DP62-$C$15)/($C$14-$C$15)*$C$12-$C$33*MB62/BB$6 -  PL61*$C$33,EL61),MAX(FH$8:FH61)*-1)</f>
        <v>-0.59489028757017692</v>
      </c>
      <c r="FI62" s="260">
        <f>MAX(MIN(IF(AND(PM61=1,NU62&lt;0),-1,1)*(DQ62-$C$15)/($C$14-$C$15)*$C$12-$C$33*MC62/BC$6 -  PM61*$C$33,EM61),MAX(FI$8:FI61)*-1)</f>
        <v>-0.68711990999001171</v>
      </c>
      <c r="FJ62" s="260">
        <f>MAX(MIN(IF(AND(PN61=1,NV62&lt;0),-1,1)*(DR62-$C$15)/($C$14-$C$15)*$C$12-$C$33*MD62/BD$6 -  PN61*$C$33,EN61),MAX(FJ$8:FJ61)*-1)</f>
        <v>-0.7577682810974824</v>
      </c>
      <c r="FK62" s="260">
        <f>MAX(MIN(IF(AND(PO61=1,NW62&lt;0),-1,1)*(DS62-$C$15)/($C$14-$C$15)*$C$12-$C$33*ME62/BE$6 -  PO61*$C$33,EO61),MAX(FK$8:FK61)*-1)</f>
        <v>-0.72016243500751387</v>
      </c>
      <c r="FL62" s="260">
        <f>MAX(MIN(IF(AND(PP61=1,NX62&lt;0),-1,1)*(DT62-$C$15)/($C$14-$C$15)*$C$12-$C$33*MF62/BF$6 -  PP61*$C$33,EP61),MAX(FL$8:FL61)*-1)</f>
        <v>-0.71898169271935686</v>
      </c>
      <c r="FM62" s="260">
        <f>MAX(MIN(IF(AND(PQ61=1,NY62&lt;0),-1,1)*(DU62-$C$15)/($C$14-$C$15)*$C$12-$C$33*MG62/BG$6 -  PQ61*$C$33,EQ61),MAX(FM$8:FM61)*-1)</f>
        <v>-0.71898207417909643</v>
      </c>
      <c r="FN62" s="260">
        <f>MAX(MIN(IF(AND(PR61=1,NZ62&lt;0),-1,1)*(DV62-$C$15)/($C$14-$C$15)*$C$12-$C$33*MH62/BH$6 -  PR61*$C$33,ER61),MAX(FN$8:FN61)*-1)</f>
        <v>-0.71898210039699595</v>
      </c>
      <c r="FO62" s="260">
        <f>MAX(MIN(IF(AND(PS61=1,OA62&lt;0),-1,1)*(DW62-$C$15)/($C$14-$C$15)*$C$12-$C$33*MI62/BI$6 -  PS61*$C$33,ES61),MAX(FO$8:FO61)*-1)</f>
        <v>-0.71898208660348895</v>
      </c>
      <c r="FP62" s="61">
        <f t="shared" si="117"/>
        <v>2.160000000000001</v>
      </c>
      <c r="FQ62" s="261">
        <f>IF(AND(KS62=1,OY62=1),0,MIN((ABS(($C$14-$C$15)*EU62/$C$12/$C$25)+$C$15)/$C$25,DC62))</f>
        <v>2.7495000000000003</v>
      </c>
      <c r="FR62" s="261">
        <f>IF(AND(KT62=1,OZ62=1),0,MIN((ABS(($C$14-$C$15)*EV62/$C$12/$C$25)+$C$15)/$C$25,DD62))</f>
        <v>50</v>
      </c>
      <c r="FS62" s="261">
        <f>IF(AND(KU62=1,PA62=1),0,MIN((ABS(($C$14-$C$15)*EW62/$C$12/$C$25)+$C$15)/$C$25,DE62))</f>
        <v>2.7495000000000003</v>
      </c>
      <c r="FT62" s="261">
        <f>IF(AND(KV62=1,PB62=1),0,MIN((ABS(($C$14-$C$15)*EX62/$C$12/$C$25)+$C$15)/$C$25,DF62))</f>
        <v>2.7495000000000003</v>
      </c>
      <c r="FU62" s="261">
        <f>IF(AND(KW62=1,PC62=1),0,MIN((ABS(($C$14-$C$15)*EY62/$C$12/$C$25)+$C$15)/$C$25,DG62))</f>
        <v>2.7495000000000003</v>
      </c>
      <c r="FV62" s="261">
        <f>IF(AND(KX62=1,PD62=1),0,MIN((ABS(($C$14-$C$15)*EZ62/$C$12/$C$25)+$C$15)/$C$25,DH62))</f>
        <v>2.7495000000000003</v>
      </c>
      <c r="FW62" s="261">
        <f>IF(AND(KY62=1,PE62=1),0,MIN((ABS(($C$14-$C$15)*FA62/$C$12/$C$25)+$C$15)/$C$25,DI62))</f>
        <v>2.7495000000000003</v>
      </c>
      <c r="FX62" s="261">
        <f>IF(AND(KZ62=1,PF62=1),0,MIN((ABS(($C$14-$C$15)*FB62/$C$12/$C$25)+$C$15)/$C$25,DJ62))</f>
        <v>2.7495000000000003</v>
      </c>
      <c r="FY62" s="261">
        <f>IF(AND(LA62=1,PG62=1),0,MIN((ABS(($C$14-$C$15)*FC62/$C$12/$C$25)+$C$15)/$C$25,DK62))</f>
        <v>3.4801806240300781</v>
      </c>
      <c r="FZ62" s="261">
        <f>IF(AND(LB62=1,PH62=1),0,MIN((ABS(($C$14-$C$15)*FD62/$C$12/$C$25)+$C$15)/$C$25,DL62))</f>
        <v>3.4800692458250668</v>
      </c>
      <c r="GA62" s="261">
        <f>IF(AND(LC62=1,PI62=1),0,MIN((ABS(($C$14-$C$15)*FE62/$C$12/$C$25)+$C$15)/$C$25,DM62))</f>
        <v>3.480066737469262</v>
      </c>
      <c r="GB62" s="261">
        <f>IF(AND(LD62=1,PJ62=1),0,MIN((ABS(($C$14-$C$15)*FF62/$C$12/$C$25)+$C$15)/$C$25,DN62))</f>
        <v>8.8977208289214005</v>
      </c>
      <c r="GC62" s="261">
        <f>IF(AND(LE62=1,PK62=1),0,MIN((ABS(($C$14-$C$15)*FG62/$C$12/$C$25)+$C$15)/$C$25,DO62))</f>
        <v>5.0871840862043065</v>
      </c>
      <c r="GD62" s="261">
        <f>IF(AND(LF62=1,PL62=1),0,MIN((ABS(($C$14-$C$15)*FH62/$C$12/$C$25)+$C$15)/$C$25,DP62))</f>
        <v>2.7495000000000003</v>
      </c>
      <c r="GE62" s="261">
        <f>IF(AND(LG62=1,PM62=1),0,MIN((ABS(($C$14-$C$15)*FI62/$C$12/$C$25)+$C$15)/$C$25,DQ62))</f>
        <v>2.7495000000000003</v>
      </c>
      <c r="GF62" s="261">
        <f>IF(AND(LH62=1,PN62=1),0,MIN((ABS(($C$14-$C$15)*FJ62/$C$12/$C$25)+$C$15)/$C$25,DR62))</f>
        <v>2.7495000000000003</v>
      </c>
      <c r="GG62" s="261">
        <f>IF(AND(LI62=1,PO62=1),0,MIN((ABS(($C$14-$C$15)*FK62/$C$12/$C$25)+$C$15)/$C$25,DS62))</f>
        <v>2.7495000000000003</v>
      </c>
      <c r="GH62" s="261">
        <f>IF(AND(LJ62=1,PP62=1),0,MIN((ABS(($C$14-$C$15)*FL62/$C$12/$C$25)+$C$15)/$C$25,DT62))</f>
        <v>2.7495000000000003</v>
      </c>
      <c r="GI62" s="261">
        <f>IF(AND(LK62=1,PQ62=1),0,MIN((ABS(($C$14-$C$15)*FM62/$C$12/$C$25)+$C$15)/$C$25,DU62))</f>
        <v>2.7495000000000003</v>
      </c>
      <c r="GJ62" s="261">
        <f>IF(AND(LL62=1,PR62=1),0,MIN((ABS(($C$14-$C$15)*FN62/$C$12/$C$25)+$C$15)/$C$25,DV62))</f>
        <v>2.7495000000000003</v>
      </c>
      <c r="GK62" s="261">
        <f>IF(AND(LM62=1,PS62=1),0,MIN((ABS(($C$14-$C$15)*FO62/$C$12/$C$25)+$C$15)/$C$25,DW62))</f>
        <v>2.7495000000000003</v>
      </c>
      <c r="GL62" s="61">
        <f t="shared" si="118"/>
        <v>2.160000000000001</v>
      </c>
      <c r="GM62" s="57">
        <f>IF(AND(KS61=1,OY61=1),0,EU62*$C$26/S$6/$C$24/$C$23*3.39*$C$25)</f>
        <v>-16.724589913087581</v>
      </c>
      <c r="GN62" s="57">
        <f>IF(AND(KT61=1,OZ61=1),0,EV62*$C$26/T$6/$C$24/$C$23*3.39*$C$25)</f>
        <v>4.9009872714610552</v>
      </c>
      <c r="GO62" s="57">
        <f>IF(AND(KU61=1,PA61=1),0,EW62*$C$26/U$6/$C$24/$C$23*3.39*$C$25)</f>
        <v>-7.2784031881518407</v>
      </c>
      <c r="GP62" s="57">
        <f>IF(AND(KV61=1,PB61=1),0,EX62*$C$26/V$6/$C$24/$C$23*3.39*$C$25)</f>
        <v>-10.2878161743861</v>
      </c>
      <c r="GQ62" s="57">
        <f>IF(AND(KW61=1,PC61=1),0,EY62*$C$26/W$6/$C$24/$C$23*3.39*$C$25)</f>
        <v>-12.67167189018171</v>
      </c>
      <c r="GR62" s="57">
        <f>IF(AND(KX61=1,PD61=1),0,EZ62*$C$26/X$6/$C$24/$C$23*3.39*$C$25)</f>
        <v>-14.504783925695319</v>
      </c>
      <c r="GS62" s="57">
        <f>IF(AND(KY61=1,PE61=1),0,FA62*$C$26/Y$6/$C$24/$C$23*3.39*$C$25)</f>
        <v>-16.774251020616823</v>
      </c>
      <c r="GT62" s="57">
        <f>IF(AND(KZ61=1,PF61=1),0,FB62*$C$26/Z$6/$C$24/$C$23*3.39*$C$25)</f>
        <v>-20.75026950612634</v>
      </c>
      <c r="GU62" s="57">
        <f>IF(AND(LA61=1,PG61=1),0,FC62*$C$26/AA$6/$C$24/$C$23*3.39*$C$25)</f>
        <v>3.9487023869997135E-5</v>
      </c>
      <c r="GV62" s="57">
        <f>IF(AND(LB61=1,PH61=1),0,FD62*$C$26/AB$6/$C$24/$C$23*3.39*$C$25)</f>
        <v>9.7896318156046076E-7</v>
      </c>
      <c r="GW62" s="57">
        <f>IF(AND(LC61=1,PI61=1),0,FE62*$C$26/AC$6/$C$24/$C$23*3.39*$C$25)</f>
        <v>1.3340916230086625E-8</v>
      </c>
      <c r="GX62" s="57">
        <f>IF(AND(LD61=1,PJ61=1),0,FF62*$C$26/AD$6/$C$24/$C$23*3.39*$C$25)</f>
        <v>1.4486685301614919</v>
      </c>
      <c r="GY62" s="57">
        <f>IF(AND(LE61=1,PK61=1),0,FG62*$C$26/AE$6/$C$24/$C$23*3.39*$C$25)</f>
        <v>0.4297395736471829</v>
      </c>
      <c r="GZ62" s="57">
        <f>IF(AND(LF61=1,PL61=1),0,FH62*$C$26/AF$6/$C$24/$C$23*3.39*$C$25)</f>
        <v>-13.815350008899237</v>
      </c>
      <c r="HA62" s="57">
        <f>IF(AND(LG61=1,PM61=1),0,FI62*$C$26/AG$6/$C$24/$C$23*3.39*$C$25)</f>
        <v>-15.957231531495665</v>
      </c>
      <c r="HB62" s="57">
        <f>IF(AND(LH61=1,PN61=1),0,FJ62*$C$26/AH$6/$C$24/$C$23*3.39*$C$25)</f>
        <v>-17.597923932770026</v>
      </c>
      <c r="HC62" s="57">
        <f>IF(AND(LI61=1,PO61=1),0,FK62*$C$26/AI$6/$C$24/$C$23*3.39*$C$25)</f>
        <v>-16.724589913087581</v>
      </c>
      <c r="HD62" s="57">
        <f>IF(AND(LJ61=1,PP61=1),0,FL62*$C$26/AJ$6/$C$24/$C$23*3.39*$C$25)</f>
        <v>-16.697169112442435</v>
      </c>
      <c r="HE62" s="57">
        <f>IF(AND(LK61=1,PQ61=1),0,FM62*$C$26/AK$6/$C$24/$C$23*3.39*$C$25)</f>
        <v>-16.697177971218458</v>
      </c>
      <c r="HF62" s="57">
        <f>IF(AND(LL61=1,PR61=1),0,FN62*$C$26/AL$6/$C$24/$C$23*3.39*$C$25)</f>
        <v>-16.697178580086121</v>
      </c>
      <c r="HG62" s="57">
        <f>IF(AND(LM61=1,PS61=1),0,FO62*$C$26/AM$6/$C$24/$C$23*3.39*$C$25)</f>
        <v>-16.697178259754569</v>
      </c>
      <c r="HH62" s="61">
        <f t="shared" si="119"/>
        <v>2.160000000000001</v>
      </c>
      <c r="HI62" s="57">
        <f t="shared" si="120"/>
        <v>16.724589913087581</v>
      </c>
      <c r="HJ62" s="57">
        <f t="shared" si="121"/>
        <v>4.9009872714610552</v>
      </c>
      <c r="HK62" s="57">
        <f t="shared" si="122"/>
        <v>7.2784031881518407</v>
      </c>
      <c r="HL62" s="57">
        <f t="shared" si="123"/>
        <v>10.2878161743861</v>
      </c>
      <c r="HM62" s="57">
        <f t="shared" si="124"/>
        <v>12.67167189018171</v>
      </c>
      <c r="HN62" s="57">
        <f t="shared" si="125"/>
        <v>14.504783925695319</v>
      </c>
      <c r="HO62" s="57">
        <f t="shared" si="126"/>
        <v>16.774251020616823</v>
      </c>
      <c r="HP62" s="57">
        <f t="shared" si="127"/>
        <v>20.75026950612634</v>
      </c>
      <c r="HQ62" s="57">
        <f t="shared" si="128"/>
        <v>3.9487023869997135E-5</v>
      </c>
      <c r="HR62" s="57">
        <f t="shared" si="129"/>
        <v>9.7896318156046076E-7</v>
      </c>
      <c r="HS62" s="57">
        <f t="shared" si="130"/>
        <v>1.3340916230086625E-8</v>
      </c>
      <c r="HT62" s="57">
        <f t="shared" si="131"/>
        <v>1.4486685301614919</v>
      </c>
      <c r="HU62" s="57">
        <f t="shared" si="132"/>
        <v>0.4297395736471829</v>
      </c>
      <c r="HV62" s="57">
        <f t="shared" si="133"/>
        <v>13.815350008899237</v>
      </c>
      <c r="HW62" s="57">
        <f t="shared" si="134"/>
        <v>15.957231531495665</v>
      </c>
      <c r="HX62" s="57">
        <f t="shared" si="135"/>
        <v>17.597923932770026</v>
      </c>
      <c r="HY62" s="57">
        <f t="shared" si="136"/>
        <v>16.724589913087581</v>
      </c>
      <c r="HZ62" s="57">
        <f t="shared" si="137"/>
        <v>16.697169112442435</v>
      </c>
      <c r="IA62" s="57">
        <f t="shared" si="138"/>
        <v>16.697177971218458</v>
      </c>
      <c r="IB62" s="57">
        <f t="shared" si="139"/>
        <v>16.697178580086121</v>
      </c>
      <c r="IC62" s="57">
        <f t="shared" si="140"/>
        <v>16.697178259754569</v>
      </c>
      <c r="ID62" s="61">
        <f t="shared" si="141"/>
        <v>2.160000000000001</v>
      </c>
      <c r="IE62" s="57">
        <f t="shared" si="142"/>
        <v>0</v>
      </c>
      <c r="IF62" s="57">
        <f t="shared" si="143"/>
        <v>8.82</v>
      </c>
      <c r="IG62" s="57">
        <f t="shared" si="144"/>
        <v>0</v>
      </c>
      <c r="IH62" s="57">
        <f t="shared" si="145"/>
        <v>0</v>
      </c>
      <c r="II62" s="57">
        <f t="shared" si="146"/>
        <v>0</v>
      </c>
      <c r="IJ62" s="57">
        <f t="shared" si="147"/>
        <v>0</v>
      </c>
      <c r="IK62" s="57">
        <f t="shared" si="148"/>
        <v>0</v>
      </c>
      <c r="IL62" s="57">
        <f t="shared" si="149"/>
        <v>0</v>
      </c>
      <c r="IM62" s="57">
        <f t="shared" si="150"/>
        <v>11.983345028158055</v>
      </c>
      <c r="IN62" s="57">
        <f t="shared" si="151"/>
        <v>11.983355212526227</v>
      </c>
      <c r="IO62" s="57">
        <f t="shared" si="152"/>
        <v>11.983355460587996</v>
      </c>
      <c r="IP62" s="57">
        <f t="shared" si="153"/>
        <v>11.601624093303901</v>
      </c>
      <c r="IQ62" s="57">
        <f t="shared" si="154"/>
        <v>11.854085266644068</v>
      </c>
      <c r="IR62" s="57">
        <f t="shared" si="155"/>
        <v>0</v>
      </c>
      <c r="IS62" s="57">
        <f t="shared" si="156"/>
        <v>0</v>
      </c>
      <c r="IT62" s="57">
        <f t="shared" si="157"/>
        <v>0</v>
      </c>
      <c r="IU62" s="57">
        <f t="shared" si="158"/>
        <v>0</v>
      </c>
      <c r="IV62" s="57">
        <f t="shared" si="159"/>
        <v>0</v>
      </c>
      <c r="IW62" s="57">
        <f t="shared" si="160"/>
        <v>0</v>
      </c>
      <c r="IX62" s="57">
        <f t="shared" si="161"/>
        <v>0</v>
      </c>
      <c r="IY62" s="57">
        <f t="shared" si="162"/>
        <v>0</v>
      </c>
      <c r="IZ62" s="61">
        <f t="shared" si="163"/>
        <v>2.160000000000001</v>
      </c>
      <c r="JA62" s="261" t="e">
        <f t="shared" si="238"/>
        <v>#N/A</v>
      </c>
      <c r="JB62" s="261">
        <f t="shared" si="239"/>
        <v>6</v>
      </c>
      <c r="JC62" s="261" t="e">
        <f t="shared" si="240"/>
        <v>#N/A</v>
      </c>
      <c r="JD62" s="261" t="e">
        <f t="shared" si="241"/>
        <v>#N/A</v>
      </c>
      <c r="JE62" s="261" t="e">
        <f t="shared" si="242"/>
        <v>#N/A</v>
      </c>
      <c r="JF62" s="261" t="e">
        <f t="shared" si="243"/>
        <v>#N/A</v>
      </c>
      <c r="JG62" s="261" t="e">
        <f t="shared" si="244"/>
        <v>#N/A</v>
      </c>
      <c r="JH62" s="261" t="e">
        <f t="shared" si="245"/>
        <v>#N/A</v>
      </c>
      <c r="JI62" s="261" t="e">
        <f t="shared" si="246"/>
        <v>#N/A</v>
      </c>
      <c r="JJ62" s="261" t="e">
        <f t="shared" si="247"/>
        <v>#N/A</v>
      </c>
      <c r="JK62" s="261" t="e">
        <f t="shared" si="248"/>
        <v>#N/A</v>
      </c>
      <c r="JL62" s="261" t="e">
        <f t="shared" si="249"/>
        <v>#N/A</v>
      </c>
      <c r="JM62" s="261" t="e">
        <f t="shared" si="250"/>
        <v>#N/A</v>
      </c>
      <c r="JN62" s="261" t="e">
        <f t="shared" si="251"/>
        <v>#N/A</v>
      </c>
      <c r="JO62" s="261" t="e">
        <f t="shared" si="252"/>
        <v>#N/A</v>
      </c>
      <c r="JP62" s="261" t="e">
        <f t="shared" si="253"/>
        <v>#N/A</v>
      </c>
      <c r="JQ62" s="261" t="e">
        <f t="shared" si="254"/>
        <v>#N/A</v>
      </c>
      <c r="JR62" s="261" t="e">
        <f t="shared" si="255"/>
        <v>#N/A</v>
      </c>
      <c r="JS62" s="261" t="e">
        <f t="shared" si="256"/>
        <v>#N/A</v>
      </c>
      <c r="JT62" s="261" t="e">
        <f t="shared" si="257"/>
        <v>#N/A</v>
      </c>
      <c r="JU62" s="261" t="e">
        <f t="shared" si="258"/>
        <v>#N/A</v>
      </c>
      <c r="JV62" s="61">
        <f t="shared" si="165"/>
        <v>2.160000000000001</v>
      </c>
      <c r="JW62" s="46">
        <f>IF(HI62&lt;=$C$42,1,0)</f>
        <v>0</v>
      </c>
      <c r="JX62" s="46">
        <f>IF(HJ62&lt;=$C$42,1,0)</f>
        <v>0</v>
      </c>
      <c r="JY62" s="46">
        <f>IF(HK62&lt;=$C$42,1,0)</f>
        <v>0</v>
      </c>
      <c r="JZ62" s="46">
        <f>IF(HL62&lt;=$C$42,1,0)</f>
        <v>0</v>
      </c>
      <c r="KA62" s="46">
        <f>IF(HM62&lt;=$C$42,1,0)</f>
        <v>0</v>
      </c>
      <c r="KB62" s="46">
        <f>IF(HN62&lt;=$C$42,1,0)</f>
        <v>0</v>
      </c>
      <c r="KC62" s="46">
        <f>IF(HO62&lt;=$C$42,1,0)</f>
        <v>0</v>
      </c>
      <c r="KD62" s="46">
        <f>IF(HP62&lt;=$C$42,1,0)</f>
        <v>0</v>
      </c>
      <c r="KE62" s="46">
        <f>IF(HQ62&lt;=$C$42,1,0)</f>
        <v>1</v>
      </c>
      <c r="KF62" s="46">
        <f>IF(HR62&lt;=$C$42,1,0)</f>
        <v>1</v>
      </c>
      <c r="KG62" s="46">
        <f>IF(HS62&lt;=$C$42,1,0)</f>
        <v>1</v>
      </c>
      <c r="KH62" s="46">
        <f>IF(HT62&lt;=$C$42,1,0)</f>
        <v>0</v>
      </c>
      <c r="KI62" s="46">
        <f>IF(HU62&lt;=$C$42,1,0)</f>
        <v>0</v>
      </c>
      <c r="KJ62" s="46">
        <f>IF(HV62&lt;=$C$42,1,0)</f>
        <v>0</v>
      </c>
      <c r="KK62" s="46">
        <f>IF(HW62&lt;=$C$42,1,0)</f>
        <v>0</v>
      </c>
      <c r="KL62" s="46">
        <f>IF(HX62&lt;=$C$42,1,0)</f>
        <v>0</v>
      </c>
      <c r="KM62" s="46">
        <f>IF(HY62&lt;=$C$42,1,0)</f>
        <v>0</v>
      </c>
      <c r="KN62" s="46">
        <f>IF(HZ62&lt;=$C$42,1,0)</f>
        <v>0</v>
      </c>
      <c r="KO62" s="46">
        <f>IF(IA62&lt;=$C$42,1,0)</f>
        <v>0</v>
      </c>
      <c r="KP62" s="46">
        <f>IF(IB62&lt;=$C$42,1,0)</f>
        <v>0</v>
      </c>
      <c r="KQ62" s="46">
        <f>IF(IC62&lt;=$C$42,1,0)</f>
        <v>0</v>
      </c>
      <c r="KR62" s="61">
        <f t="shared" si="166"/>
        <v>2.160000000000001</v>
      </c>
      <c r="KS62" s="1">
        <f>IF(OR(KS61=1,AND(OY62=1,LO62&lt;=$C$43)),1,0)</f>
        <v>0</v>
      </c>
      <c r="KT62" s="1">
        <f>IF(OR(KT61=1,AND(OZ62=1,LP62&lt;=$C$43)),1,0)</f>
        <v>0</v>
      </c>
      <c r="KU62" s="1">
        <f>IF(OR(KU61=1,AND(PA62=1,LQ62&lt;=$C$43)),1,0)</f>
        <v>0</v>
      </c>
      <c r="KV62" s="1">
        <f>IF(OR(KV61=1,AND(PB62=1,LR62&lt;=$C$43)),1,0)</f>
        <v>0</v>
      </c>
      <c r="KW62" s="1">
        <f>IF(OR(KW61=1,AND(PC62=1,LS62&lt;=$C$43)),1,0)</f>
        <v>0</v>
      </c>
      <c r="KX62" s="1">
        <f>IF(OR(KX61=1,AND(PD62=1,LT62&lt;=$C$43)),1,0)</f>
        <v>0</v>
      </c>
      <c r="KY62" s="1">
        <f>IF(OR(KY61=1,AND(PE62=1,LU62&lt;=$C$43)),1,0)</f>
        <v>0</v>
      </c>
      <c r="KZ62" s="1">
        <f>IF(OR(KZ61=1,AND(PF62=1,LV62&lt;=$C$43)),1,0)</f>
        <v>0</v>
      </c>
      <c r="LA62" s="1">
        <f>IF(OR(LA61=1,AND(PG62=1,LW62&lt;=$C$43)),1,0)</f>
        <v>0</v>
      </c>
      <c r="LB62" s="1">
        <f>IF(OR(LB61=1,AND(PH62=1,LX62&lt;=$C$43)),1,0)</f>
        <v>0</v>
      </c>
      <c r="LC62" s="1">
        <f>IF(OR(LC61=1,AND(PI62=1,LY62&lt;=$C$43)),1,0)</f>
        <v>0</v>
      </c>
      <c r="LD62" s="1">
        <f>IF(OR(LD61=1,AND(PJ62=1,LZ62&lt;=$C$43)),1,0)</f>
        <v>0</v>
      </c>
      <c r="LE62" s="1">
        <f>IF(OR(LE61=1,AND(PK62=1,MA62&lt;=$C$43)),1,0)</f>
        <v>0</v>
      </c>
      <c r="LF62" s="1">
        <f>IF(OR(LF61=1,AND(PL62=1,MB62&lt;=$C$43)),1,0)</f>
        <v>0</v>
      </c>
      <c r="LG62" s="1">
        <f>IF(OR(LG61=1,AND(PM62=1,MC62&lt;=$C$43)),1,0)</f>
        <v>0</v>
      </c>
      <c r="LH62" s="1">
        <f>IF(OR(LH61=1,AND(PN62=1,MD62&lt;=$C$43)),1,0)</f>
        <v>0</v>
      </c>
      <c r="LI62" s="1">
        <f>IF(OR(LI61=1,AND(PO62=1,ME62&lt;=$C$43)),1,0)</f>
        <v>0</v>
      </c>
      <c r="LJ62" s="1">
        <f>IF(OR(LJ61=1,AND(PP62=1,MF62&lt;=$C$43)),1,0)</f>
        <v>0</v>
      </c>
      <c r="LK62" s="1">
        <f>IF(OR(LK61=1,AND(PQ62=1,MG62&lt;=$C$43)),1,0)</f>
        <v>0</v>
      </c>
      <c r="LL62" s="1">
        <f>IF(OR(LL61=1,AND(PR62=1,MH62&lt;=$C$43)),1,0)</f>
        <v>0</v>
      </c>
      <c r="LM62" s="1">
        <f>IF(OR(LM61=1,AND(PS62=1,MI62&lt;=$C$43)),1,0)</f>
        <v>0</v>
      </c>
      <c r="LN62" s="61">
        <f t="shared" si="167"/>
        <v>2.160000000000001</v>
      </c>
      <c r="LO62" s="57">
        <f t="shared" si="168"/>
        <v>5.6986433932227136</v>
      </c>
      <c r="LP62" s="57">
        <f t="shared" si="169"/>
        <v>11.19824083985371</v>
      </c>
      <c r="LQ62" s="57">
        <f t="shared" si="170"/>
        <v>14.463065004444173</v>
      </c>
      <c r="LR62" s="57">
        <f t="shared" si="171"/>
        <v>12.626839481055988</v>
      </c>
      <c r="LS62" s="57">
        <f t="shared" si="172"/>
        <v>9.5394804620178171</v>
      </c>
      <c r="LT62" s="57">
        <f t="shared" si="173"/>
        <v>6.789526179389366</v>
      </c>
      <c r="LU62" s="57">
        <f t="shared" si="174"/>
        <v>5.6091004839947658</v>
      </c>
      <c r="LV62" s="57">
        <f t="shared" si="175"/>
        <v>7.114311912350173</v>
      </c>
      <c r="LW62" s="57">
        <f t="shared" si="176"/>
        <v>8.5289696766347891</v>
      </c>
      <c r="LX62" s="57">
        <f t="shared" si="177"/>
        <v>7.6699421461600776</v>
      </c>
      <c r="LY62" s="57">
        <f t="shared" si="178"/>
        <v>6.9681174867678219</v>
      </c>
      <c r="LZ62" s="57">
        <f t="shared" si="179"/>
        <v>9.2582069360160144</v>
      </c>
      <c r="MA62" s="57">
        <f t="shared" si="180"/>
        <v>10.945976299736365</v>
      </c>
      <c r="MB62" s="57">
        <f t="shared" si="181"/>
        <v>9.927125947631442</v>
      </c>
      <c r="MC62" s="57">
        <f t="shared" si="182"/>
        <v>7.847189438753551</v>
      </c>
      <c r="MD62" s="57">
        <f t="shared" si="183"/>
        <v>6.698963654395607</v>
      </c>
      <c r="ME62" s="57">
        <f t="shared" si="184"/>
        <v>5.6986433932227136</v>
      </c>
      <c r="MF62" s="57">
        <f t="shared" si="185"/>
        <v>5.6672354990553719</v>
      </c>
      <c r="MG62" s="57">
        <f t="shared" si="186"/>
        <v>5.667245645932681</v>
      </c>
      <c r="MH62" s="57">
        <f t="shared" si="187"/>
        <v>5.6672463433321214</v>
      </c>
      <c r="MI62" s="57">
        <f t="shared" si="188"/>
        <v>5.6672459764230911</v>
      </c>
      <c r="MJ62" s="61">
        <f t="shared" si="189"/>
        <v>2.160000000000001</v>
      </c>
      <c r="MK62" s="57" t="e">
        <f t="shared" si="259"/>
        <v>#N/A</v>
      </c>
      <c r="ML62" s="57" t="e">
        <f t="shared" si="260"/>
        <v>#N/A</v>
      </c>
      <c r="MM62" s="57" t="e">
        <f t="shared" si="261"/>
        <v>#N/A</v>
      </c>
      <c r="MN62" s="57" t="e">
        <f t="shared" si="262"/>
        <v>#N/A</v>
      </c>
      <c r="MO62" s="57" t="e">
        <f t="shared" si="263"/>
        <v>#N/A</v>
      </c>
      <c r="MP62" s="57" t="e">
        <f t="shared" si="264"/>
        <v>#N/A</v>
      </c>
      <c r="MQ62" s="57" t="e">
        <f t="shared" si="265"/>
        <v>#N/A</v>
      </c>
      <c r="MR62" s="57" t="e">
        <f t="shared" si="266"/>
        <v>#N/A</v>
      </c>
      <c r="MS62" s="57" t="e">
        <f t="shared" si="267"/>
        <v>#N/A</v>
      </c>
      <c r="MT62" s="57" t="e">
        <f t="shared" si="268"/>
        <v>#N/A</v>
      </c>
      <c r="MU62" s="57" t="e">
        <f t="shared" si="269"/>
        <v>#N/A</v>
      </c>
      <c r="MV62" s="57" t="e">
        <f t="shared" si="270"/>
        <v>#N/A</v>
      </c>
      <c r="MW62" s="57" t="e">
        <f t="shared" si="271"/>
        <v>#N/A</v>
      </c>
      <c r="MX62" s="57" t="e">
        <f t="shared" si="272"/>
        <v>#N/A</v>
      </c>
      <c r="MY62" s="57" t="e">
        <f t="shared" si="273"/>
        <v>#N/A</v>
      </c>
      <c r="MZ62" s="57" t="e">
        <f t="shared" si="274"/>
        <v>#N/A</v>
      </c>
      <c r="NA62" s="57" t="e">
        <f t="shared" si="275"/>
        <v>#N/A</v>
      </c>
      <c r="NB62" s="57" t="e">
        <f t="shared" si="276"/>
        <v>#N/A</v>
      </c>
      <c r="NC62" s="57" t="e">
        <f t="shared" si="277"/>
        <v>#N/A</v>
      </c>
      <c r="ND62" s="57" t="e">
        <f t="shared" si="278"/>
        <v>#N/A</v>
      </c>
      <c r="NE62" s="57" t="e">
        <f t="shared" si="279"/>
        <v>#N/A</v>
      </c>
      <c r="NF62" s="61">
        <f t="shared" si="211"/>
        <v>2.160000000000001</v>
      </c>
      <c r="NG62" s="261">
        <f>IF(OY61=0,MIN('Drive Train'!$F$35-FQ61*$C$26*'Drive Train'!$F$38,NG61+$C$41)-$C$7,IF(LO61-1&lt;=0,0,IF($C$39=Motors!$C$29,MAX(MAX(NG$8:NG61)*-1,NG61-$C$41),MAX(0,MAX(NG$8:NG61)*-1,NG61-$C$41))))</f>
        <v>0</v>
      </c>
      <c r="NH62" s="261">
        <f>IF(OZ61=0,MIN('Drive Train'!$F$35-FR61*$C$26*'Drive Train'!$F$38,NH61+$C$41)-$C$7,IF(LP61-1&lt;=0,0,IF($C$39=Motors!$C$29,MAX(MAX(NH$8:NH61)*-1,NH61-$C$41),MAX(0,MAX(NH$8:NH61)*-1,NH61-$C$41))))</f>
        <v>8.82</v>
      </c>
      <c r="NI62" s="261">
        <f>IF(PA61=0,MIN('Drive Train'!$F$35-FS61*$C$26*'Drive Train'!$F$38,NI61+$C$41)-$C$7,IF(LQ61-1&lt;=0,0,IF($C$39=Motors!$C$29,MAX(MAX(NI$8:NI61)*-1,NI61-$C$41),MAX(0,MAX(NI$8:NI61)*-1,NI61-$C$41))))</f>
        <v>0</v>
      </c>
      <c r="NJ62" s="261">
        <f>IF(PB61=0,MIN('Drive Train'!$F$35-FT61*$C$26*'Drive Train'!$F$38,NJ61+$C$41)-$C$7,IF(LR61-1&lt;=0,0,IF($C$39=Motors!$C$29,MAX(MAX(NJ$8:NJ61)*-1,NJ61-$C$41),MAX(0,MAX(NJ$8:NJ61)*-1,NJ61-$C$41))))</f>
        <v>0</v>
      </c>
      <c r="NK62" s="261">
        <f>IF(PC61=0,MIN('Drive Train'!$F$35-FU61*$C$26*'Drive Train'!$F$38,NK61+$C$41)-$C$7,IF(LS61-1&lt;=0,0,IF($C$39=Motors!$C$29,MAX(MAX(NK$8:NK61)*-1,NK61-$C$41),MAX(0,MAX(NK$8:NK61)*-1,NK61-$C$41))))</f>
        <v>0</v>
      </c>
      <c r="NL62" s="261">
        <f>IF(PD61=0,MIN('Drive Train'!$F$35-FV61*$C$26*'Drive Train'!$F$38,NL61+$C$41)-$C$7,IF(LT61-1&lt;=0,0,IF($C$39=Motors!$C$29,MAX(MAX(NL$8:NL61)*-1,NL61-$C$41),MAX(0,MAX(NL$8:NL61)*-1,NL61-$C$41))))</f>
        <v>0</v>
      </c>
      <c r="NM62" s="261">
        <f>IF(PE61=0,MIN('Drive Train'!$F$35-FW61*$C$26*'Drive Train'!$F$38,NM61+$C$41)-$C$7,IF(LU61-1&lt;=0,0,IF($C$39=Motors!$C$29,MAX(MAX(NM$8:NM61)*-1,NM61-$C$41),MAX(0,MAX(NM$8:NM61)*-1,NM61-$C$41))))</f>
        <v>0</v>
      </c>
      <c r="NN62" s="261">
        <f>IF(PF61=0,MIN('Drive Train'!$F$35-FX61*$C$26*'Drive Train'!$F$38,NN61+$C$41)-$C$7,IF(LV61-1&lt;=0,0,IF($C$39=Motors!$C$29,MAX(MAX(NN$8:NN61)*-1,NN61-$C$41),MAX(0,MAX(NN$8:NN61)*-1,NN61-$C$41))))</f>
        <v>0</v>
      </c>
      <c r="NO62" s="261">
        <f>IF(PG61=0,MIN('Drive Train'!$F$35-FY61*$C$26*'Drive Train'!$F$38,NO61+$C$41)-$C$7,IF(LW61-1&lt;=0,0,IF($C$39=Motors!$C$29,MAX(MAX(NO$8:NO61)*-1,NO61-$C$41),MAX(0,MAX(NO$8:NO61)*-1,NO61-$C$41))))</f>
        <v>11.983345028158055</v>
      </c>
      <c r="NP62" s="261">
        <f>IF(PH61=0,MIN('Drive Train'!$F$35-FZ61*$C$26*'Drive Train'!$F$38,NP61+$C$41)-$C$7,IF(LX61-1&lt;=0,0,IF($C$39=Motors!$C$29,MAX(MAX(NP$8:NP61)*-1,NP61-$C$41),MAX(0,MAX(NP$8:NP61)*-1,NP61-$C$41))))</f>
        <v>11.983355212526227</v>
      </c>
      <c r="NQ62" s="261">
        <f>IF(PI61=0,MIN('Drive Train'!$F$35-GA61*$C$26*'Drive Train'!$F$38,NQ61+$C$41)-$C$7,IF(LY61-1&lt;=0,0,IF($C$39=Motors!$C$29,MAX(MAX(NQ$8:NQ61)*-1,NQ61-$C$41),MAX(0,MAX(NQ$8:NQ61)*-1,NQ61-$C$41))))</f>
        <v>11.983355460587996</v>
      </c>
      <c r="NR62" s="261">
        <f>IF(PJ61=0,MIN('Drive Train'!$F$35-GB61*$C$26*'Drive Train'!$F$38,NR61+$C$41)-$C$7,IF(LZ61-1&lt;=0,0,IF($C$39=Motors!$C$29,MAX(MAX(NR$8:NR61)*-1,NR61-$C$41),MAX(0,MAX(NR$8:NR61)*-1,NR61-$C$41))))</f>
        <v>11.601624093303901</v>
      </c>
      <c r="NS62" s="261">
        <f>IF(PK61=0,MIN('Drive Train'!$F$35-GC61*$C$26*'Drive Train'!$F$38,NS61+$C$41)-$C$7,IF(MA61-1&lt;=0,0,IF($C$39=Motors!$C$29,MAX(MAX(NS$8:NS61)*-1,NS61-$C$41),MAX(0,MAX(NS$8:NS61)*-1,NS61-$C$41))))</f>
        <v>11.854085266644068</v>
      </c>
      <c r="NT62" s="261">
        <f>IF(PL61=0,MIN('Drive Train'!$F$35-GD61*$C$26*'Drive Train'!$F$38,NT61+$C$41)-$C$7,IF(MB61-1&lt;=0,0,IF($C$39=Motors!$C$29,MAX(MAX(NT$8:NT61)*-1,NT61-$C$41),MAX(0,MAX(NT$8:NT61)*-1,NT61-$C$41))))</f>
        <v>0</v>
      </c>
      <c r="NU62" s="261">
        <f>IF(PM61=0,MIN('Drive Train'!$F$35-GE61*$C$26*'Drive Train'!$F$38,NU61+$C$41)-$C$7,IF(MC61-1&lt;=0,0,IF($C$39=Motors!$C$29,MAX(MAX(NU$8:NU61)*-1,NU61-$C$41),MAX(0,MAX(NU$8:NU61)*-1,NU61-$C$41))))</f>
        <v>0</v>
      </c>
      <c r="NV62" s="261">
        <f>IF(PN61=0,MIN('Drive Train'!$F$35-GF61*$C$26*'Drive Train'!$F$38,NV61+$C$41)-$C$7,IF(MD61-1&lt;=0,0,IF($C$39=Motors!$C$29,MAX(MAX(NV$8:NV61)*-1,NV61-$C$41),MAX(0,MAX(NV$8:NV61)*-1,NV61-$C$41))))</f>
        <v>0</v>
      </c>
      <c r="NW62" s="261">
        <f>IF(PO61=0,MIN('Drive Train'!$F$35-GG61*$C$26*'Drive Train'!$F$38,NW61+$C$41)-$C$7,IF(ME61-1&lt;=0,0,IF($C$39=Motors!$C$29,MAX(MAX(NW$8:NW61)*-1,NW61-$C$41),MAX(0,MAX(NW$8:NW61)*-1,NW61-$C$41))))</f>
        <v>0</v>
      </c>
      <c r="NX62" s="261">
        <f>IF(PP61=0,MIN('Drive Train'!$F$35-GH61*$C$26*'Drive Train'!$F$38,NX61+$C$41)-$C$7,IF(MF61-1&lt;=0,0,IF($C$39=Motors!$C$29,MAX(MAX(NX$8:NX61)*-1,NX61-$C$41),MAX(0,MAX(NX$8:NX61)*-1,NX61-$C$41))))</f>
        <v>0</v>
      </c>
      <c r="NY62" s="261">
        <f>IF(PQ61=0,MIN('Drive Train'!$F$35-GI61*$C$26*'Drive Train'!$F$38,NY61+$C$41)-$C$7,IF(MG61-1&lt;=0,0,IF($C$39=Motors!$C$29,MAX(MAX(NY$8:NY61)*-1,NY61-$C$41),MAX(0,MAX(NY$8:NY61)*-1,NY61-$C$41))))</f>
        <v>0</v>
      </c>
      <c r="NZ62" s="261">
        <f>IF(PR61=0,MIN('Drive Train'!$F$35-GJ61*$C$26*'Drive Train'!$F$38,NZ61+$C$41)-$C$7,IF(MH61-1&lt;=0,0,IF($C$39=Motors!$C$29,MAX(MAX(NZ$8:NZ61)*-1,NZ61-$C$41),MAX(0,MAX(NZ$8:NZ61)*-1,NZ61-$C$41))))</f>
        <v>0</v>
      </c>
      <c r="OA62" s="261">
        <f>IF(PS61=0,MIN('Drive Train'!$F$35-GK61*$C$26*'Drive Train'!$F$38,OA61+$C$41)-$C$7,IF(MI61-1&lt;=0,0,IF($C$39=Motors!$C$29,MAX(MAX(OA$8:OA61)*-1,OA61-$C$41),MAX(0,MAX(OA$8:OA61)*-1,OA61-$C$41))))</f>
        <v>0</v>
      </c>
      <c r="OB62" s="61">
        <f t="shared" si="212"/>
        <v>2.160000000000001</v>
      </c>
      <c r="OC62" s="261">
        <f>'Drive Train'!$F$35-FQ62*$C$26*'Drive Train'!$F$38</f>
        <v>12.213034</v>
      </c>
      <c r="OD62" s="261">
        <f>'Drive Train'!$F$35-FR62*$C$26*'Drive Train'!$F$38</f>
        <v>9</v>
      </c>
      <c r="OE62" s="261">
        <f>'Drive Train'!$F$35-FS62*$C$26*'Drive Train'!$F$38</f>
        <v>12.213034</v>
      </c>
      <c r="OF62" s="261">
        <f>'Drive Train'!$F$35-FT62*$C$26*'Drive Train'!$F$38</f>
        <v>12.213034</v>
      </c>
      <c r="OG62" s="261">
        <f>'Drive Train'!$F$35-FU62*$C$26*'Drive Train'!$F$38</f>
        <v>12.213034</v>
      </c>
      <c r="OH62" s="261">
        <f>'Drive Train'!$F$35-FV62*$C$26*'Drive Train'!$F$38</f>
        <v>12.213034</v>
      </c>
      <c r="OI62" s="261">
        <f>'Drive Train'!$F$35-FW62*$C$26*'Drive Train'!$F$38</f>
        <v>12.213034</v>
      </c>
      <c r="OJ62" s="261">
        <f>'Drive Train'!$F$35-FX62*$C$26*'Drive Train'!$F$38</f>
        <v>12.213034</v>
      </c>
      <c r="OK62" s="261">
        <f>'Drive Train'!$F$35-FY62*$C$26*'Drive Train'!$F$38</f>
        <v>12.163347717565955</v>
      </c>
      <c r="OL62" s="261">
        <f>'Drive Train'!$F$35-FZ62*$C$26*'Drive Train'!$F$38</f>
        <v>12.163355291283896</v>
      </c>
      <c r="OM62" s="261">
        <f>'Drive Train'!$F$35-GA62*$C$26*'Drive Train'!$F$38</f>
        <v>12.16335546185209</v>
      </c>
      <c r="ON62" s="261">
        <f>'Drive Train'!$F$35-GB62*$C$26*'Drive Train'!$F$38</f>
        <v>11.794954983633344</v>
      </c>
      <c r="OO62" s="261">
        <f>'Drive Train'!$F$35-GC62*$C$26*'Drive Train'!$F$38</f>
        <v>12.054071482138108</v>
      </c>
      <c r="OP62" s="261">
        <f>'Drive Train'!$F$35-GD62*$C$26*'Drive Train'!$F$38</f>
        <v>12.213034</v>
      </c>
      <c r="OQ62" s="261">
        <f>'Drive Train'!$F$35-GE62*$C$26*'Drive Train'!$F$38</f>
        <v>12.213034</v>
      </c>
      <c r="OR62" s="261">
        <f>'Drive Train'!$F$35-GF62*$C$26*'Drive Train'!$F$38</f>
        <v>12.213034</v>
      </c>
      <c r="OS62" s="261">
        <f>'Drive Train'!$F$35-GG62*$C$26*'Drive Train'!$F$38</f>
        <v>12.213034</v>
      </c>
      <c r="OT62" s="261">
        <f>'Drive Train'!$F$35-GH62*$C$26*'Drive Train'!$F$38</f>
        <v>12.213034</v>
      </c>
      <c r="OU62" s="261">
        <f>'Drive Train'!$F$35-GI62*$C$26*'Drive Train'!$F$38</f>
        <v>12.213034</v>
      </c>
      <c r="OV62" s="261">
        <f>'Drive Train'!$F$35-GJ62*$C$26*'Drive Train'!$F$38</f>
        <v>12.213034</v>
      </c>
      <c r="OW62" s="261">
        <f>'Drive Train'!$F$35-GK62*$C$26*'Drive Train'!$F$38</f>
        <v>12.213034</v>
      </c>
      <c r="OX62" s="61">
        <f t="shared" si="213"/>
        <v>2.160000000000001</v>
      </c>
      <c r="OY62" s="1">
        <f>IF(PU62&gt;='Drive Train'!$F$29,1,0)</f>
        <v>1</v>
      </c>
      <c r="OZ62" s="1">
        <f>IF(PV62&gt;='Drive Train'!$F$29,1,0)</f>
        <v>0</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0</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8">
        <f t="shared" si="214"/>
        <v>2.160000000000001</v>
      </c>
      <c r="PU62" s="57">
        <f t="shared" si="215"/>
        <v>18.808055314268934</v>
      </c>
      <c r="PV62" s="57">
        <f t="shared" si="216"/>
        <v>12.609252483096366</v>
      </c>
      <c r="PW62" s="57">
        <f t="shared" si="217"/>
        <v>17.929830403253185</v>
      </c>
      <c r="PX62" s="57">
        <f t="shared" si="218"/>
        <v>20.838817259555906</v>
      </c>
      <c r="PY62" s="57">
        <f t="shared" si="219"/>
        <v>21.085195402434042</v>
      </c>
      <c r="PZ62" s="57">
        <f t="shared" si="220"/>
        <v>19.964645533563999</v>
      </c>
      <c r="QA62" s="57">
        <f t="shared" si="221"/>
        <v>18.7351165239055</v>
      </c>
      <c r="QB62" s="57">
        <f t="shared" si="222"/>
        <v>17.539378517563037</v>
      </c>
      <c r="QC62" s="57">
        <f t="shared" si="223"/>
        <v>16.18271747184891</v>
      </c>
      <c r="QD62" s="57">
        <f t="shared" si="224"/>
        <v>14.80539068709178</v>
      </c>
      <c r="QE62" s="57">
        <f t="shared" si="225"/>
        <v>13.632713319531126</v>
      </c>
      <c r="QF62" s="57">
        <f t="shared" si="226"/>
        <v>13.097401673432298</v>
      </c>
      <c r="QG62" s="57">
        <f t="shared" si="227"/>
        <v>15.959452136938321</v>
      </c>
      <c r="QH62" s="57">
        <f t="shared" si="228"/>
        <v>17.625800969622279</v>
      </c>
      <c r="QI62" s="57">
        <f t="shared" si="229"/>
        <v>18.275745288041037</v>
      </c>
      <c r="QJ62" s="57">
        <f t="shared" si="230"/>
        <v>18.666296541302764</v>
      </c>
      <c r="QK62" s="57">
        <f t="shared" si="231"/>
        <v>18.808055314268934</v>
      </c>
      <c r="QL62" s="57">
        <f t="shared" si="232"/>
        <v>18.766582506306143</v>
      </c>
      <c r="QM62" s="57">
        <f t="shared" si="233"/>
        <v>18.767686010827394</v>
      </c>
      <c r="QN62" s="57">
        <f t="shared" si="234"/>
        <v>18.767761864414883</v>
      </c>
      <c r="QO62" s="57">
        <f t="shared" si="235"/>
        <v>18.767721956913398</v>
      </c>
      <c r="QP62" s="61">
        <f t="shared" si="236"/>
        <v>2.160000000000001</v>
      </c>
      <c r="QQ62" s="57">
        <f>MIN(FQ62,$C$16)*$C$17*1000/60/60/$C$25</f>
        <v>3.8667407844721571E-2</v>
      </c>
      <c r="QR62" s="57">
        <f>MIN(FR62,$C$16)*$C$17*1000/60/60/$C$25</f>
        <v>0.70317162838191627</v>
      </c>
      <c r="QS62" s="57">
        <f>MIN(FS62,$C$16)*$C$17*1000/60/60/$C$25</f>
        <v>3.8667407844721571E-2</v>
      </c>
      <c r="QT62" s="57">
        <f>MIN(FT62,$C$16)*$C$17*1000/60/60/$C$25</f>
        <v>3.8667407844721571E-2</v>
      </c>
      <c r="QU62" s="57">
        <f>MIN(FU62,$C$16)*$C$17*1000/60/60/$C$25</f>
        <v>3.8667407844721571E-2</v>
      </c>
      <c r="QV62" s="57">
        <f>MIN(FV62,$C$16)*$C$17*1000/60/60/$C$25</f>
        <v>3.8667407844721571E-2</v>
      </c>
      <c r="QW62" s="57">
        <f>MIN(FW62,$C$16)*$C$17*1000/60/60/$C$25</f>
        <v>3.8667407844721571E-2</v>
      </c>
      <c r="QX62" s="57">
        <f>MIN(FX62,$C$16)*$C$17*1000/60/60/$C$25</f>
        <v>3.8667407844721571E-2</v>
      </c>
      <c r="QY62" s="57">
        <f>MIN(FY62,$C$16)*$C$17*1000/60/60/$C$25</f>
        <v>4.8943285529248474E-2</v>
      </c>
      <c r="QZ62" s="57">
        <f>MIN(FZ62,$C$16)*$C$17*1000/60/60/$C$25</f>
        <v>4.8941719169372781E-2</v>
      </c>
      <c r="RA62" s="57">
        <f>MIN(GA62,$C$16)*$C$17*1000/60/60/$C$25</f>
        <v>4.8941683893280054E-2</v>
      </c>
      <c r="RB62" s="57">
        <f>MIN(GB62,$C$16)*$C$17*1000/60/60/$C$25</f>
        <v>0.1251324968832071</v>
      </c>
      <c r="RC62" s="57">
        <f>MIN(GC62,$C$16)*$C$17*1000/60/60/$C$25</f>
        <v>7.1543270355497054E-2</v>
      </c>
      <c r="RD62" s="57">
        <f>MIN(GD62,$C$16)*$C$17*1000/60/60/$C$25</f>
        <v>3.8667407844721571E-2</v>
      </c>
      <c r="RE62" s="57">
        <f>MIN(GE62,$C$16)*$C$17*1000/60/60/$C$25</f>
        <v>3.8667407844721571E-2</v>
      </c>
      <c r="RF62" s="57">
        <f>MIN(GF62,$C$16)*$C$17*1000/60/60/$C$25</f>
        <v>3.8667407844721571E-2</v>
      </c>
      <c r="RG62" s="57">
        <f>MIN(GG62,$C$16)*$C$17*1000/60/60/$C$25</f>
        <v>3.8667407844721571E-2</v>
      </c>
      <c r="RH62" s="57">
        <f>MIN(GH62,$C$16)*$C$17*1000/60/60/$C$25</f>
        <v>3.8667407844721571E-2</v>
      </c>
      <c r="RI62" s="57">
        <f>MIN(GI62,$C$16)*$C$17*1000/60/60/$C$25</f>
        <v>3.8667407844721571E-2</v>
      </c>
      <c r="RJ62" s="57">
        <f>MIN(GJ62,$C$16)*$C$17*1000/60/60/$C$25</f>
        <v>3.8667407844721571E-2</v>
      </c>
      <c r="RK62" s="57">
        <f>MIN(GK62,$C$16)*$C$17*1000/60/60/$C$25</f>
        <v>3.8667407844721571E-2</v>
      </c>
      <c r="RL62" s="148">
        <f t="shared" si="237"/>
        <v>2.160000000000001</v>
      </c>
    </row>
    <row r="63" spans="3:480" x14ac:dyDescent="0.2">
      <c r="C63" s="3" t="s">
        <v>263</v>
      </c>
      <c r="E63" s="55">
        <f>(E60*1000/60/60*'Drive Train'!$F$31)/1000</f>
        <v>0.33333333333333337</v>
      </c>
      <c r="F63" s="55">
        <f>(F60*1000/60/60*'Drive Train'!$F$31)/1000</f>
        <v>0.33333333333333337</v>
      </c>
      <c r="G63" s="55">
        <f>(G60*1000/60/60*'Drive Train'!$F$31)/1000</f>
        <v>0.33333333333333337</v>
      </c>
      <c r="H63" s="55">
        <f>(H60*1000/60/60*'Drive Train'!$F$31)/1000</f>
        <v>0.33333333333333337</v>
      </c>
      <c r="I63" s="55">
        <f>(I60*1000/60/60*'Drive Train'!$F$31)/1000</f>
        <v>0.33333333333333337</v>
      </c>
      <c r="J63" s="55">
        <f>(J60*1000/60/60*'Drive Train'!$F$31)/1000</f>
        <v>0.33333333333333337</v>
      </c>
      <c r="K63" s="55">
        <f>(K60*1000/60/60*'Drive Train'!$F$31)/1000</f>
        <v>0.33333333333333337</v>
      </c>
      <c r="L63" s="55">
        <f>(L60*1000/60/60*'Drive Train'!$F$31)/1000</f>
        <v>0.33333333333333337</v>
      </c>
      <c r="M63" s="55">
        <f>(M60*1000/60/60*'Drive Train'!$F$31)/1000</f>
        <v>0.33333333333333337</v>
      </c>
      <c r="N63" s="55">
        <f>(N60*1000/60/60*'Drive Train'!$F$31)/1000</f>
        <v>0.3327611803653745</v>
      </c>
      <c r="O63" s="55">
        <f>(O60*1000/60/60*'Drive Train'!$F$31)/1000</f>
        <v>0.30902146451494805</v>
      </c>
      <c r="R63" s="63">
        <f t="shared" si="113"/>
        <v>2.2000000000000011</v>
      </c>
      <c r="S63" s="2">
        <f>NG63/'Drive Train'!$F$35</f>
        <v>0</v>
      </c>
      <c r="T63" s="2">
        <f>NH63/'Drive Train'!$F$35</f>
        <v>0.71129032258064517</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0.96639962026483028</v>
      </c>
      <c r="AC63" s="2">
        <f>NQ63/'Drive Train'!$F$35</f>
        <v>0.9663996340203298</v>
      </c>
      <c r="AD63" s="2">
        <f>NR63/'Drive Train'!$F$35</f>
        <v>0.93668991803494717</v>
      </c>
      <c r="AE63" s="2">
        <f>NS63/'Drive Train'!$F$35</f>
        <v>0.95758640984984733</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14"/>
        <v>2.2000000000000011</v>
      </c>
      <c r="AO63" s="46">
        <f>LO63*12*60/(PI() * 'Drive Train'!$F$15)/S$6*ABS(S63)</f>
        <v>0</v>
      </c>
      <c r="AP63" s="46">
        <f>LP63*12*60/(PI() * 'Drive Train'!$F$15)/T$6*ABS(T63)</f>
        <v>928.72348558252213</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4372.7284195833172</v>
      </c>
      <c r="AY63" s="46">
        <f>LY63*12*60/(PI() * 'Drive Train'!$F$15)/AC$6*ABS(AC63)</f>
        <v>4372.728530212833</v>
      </c>
      <c r="AZ63" s="46">
        <f>LZ63*12*60/(PI() * 'Drive Train'!$F$15)/AD$6*ABS(AD63)</f>
        <v>3571.3061894225011</v>
      </c>
      <c r="BA63" s="46">
        <f>MA63*12*60/(PI() * 'Drive Train'!$F$15)/AE$6*ABS(AE63)</f>
        <v>4296.4380692026652</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280"/>
        <v>2.2000000000000011</v>
      </c>
      <c r="BK63" s="2">
        <f>IF(OR(KS62=1,AND($C$39=Motors!$C$31,OY62=1)),0,IF(NG63=0,-(CG62+$C$15)/($C$14-$C$15)*$C$12,($C$11*S63-AO63)/($C$11*S63)*$C$12*S63))</f>
        <v>0</v>
      </c>
      <c r="BL63" s="2">
        <f>IF(OR(KT62=1,AND($C$39=Motors!$C$31,OZ62=1)),0,IF(NH63=0,-(CH62+$C$15)/($C$14-$C$15)*$C$12,($C$11*T63-AP63)/($C$11*T63)*$C$12*T63))</f>
        <v>1.3078264055703182</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0.41564013539883027</v>
      </c>
      <c r="BU63" s="2">
        <f>IF(OR(LC62=1,AND($C$39=Motors!$C$31,PI62=1)),0,IF(NQ63=0,-(CQ62+$C$15)/($C$14-$C$15)*$C$12,($C$11*AC63-AY63)/($C$11*AC63)*$C$12*AC63))</f>
        <v>0.41564012014122026</v>
      </c>
      <c r="BV63" s="2">
        <f>IF(OR(LD62=1,AND($C$39=Motors!$C$31,PJ62=1)),0,IF(NR63=0,-(CR62+$C$15)/($C$14-$C$15)*$C$12,($C$11*AD63-AZ63)/($C$11*AD63)*$C$12*AD63))</f>
        <v>0.69471957654733807</v>
      </c>
      <c r="BW63" s="2">
        <f>IF(OR(LE62=1,AND($C$39=Motors!$C$31,PK62=1)),0,IF(NS63=0,-(CS62+$C$15)/($C$14-$C$15)*$C$12,($C$11*AE63-BA63)/($C$11*AE63)*$C$12*AE63))</f>
        <v>0.4277828095407547</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281"/>
        <v>2.2000000000000011</v>
      </c>
      <c r="CG63" s="57">
        <f>IF(AND(KS62=1,OY62=1),0,ABS(BK63/$C$12*($C$14-$C$15)+$C$15) *'Drive Train'!$AA$48 + CG62*(1-'Drive Train'!$AA$48))</f>
        <v>2.7495000000000003</v>
      </c>
      <c r="CH63" s="57">
        <f>IF(AND(KT62=1,OZ62=1),0,ABS(BL63/$C$12*($C$14-$C$15)+$C$15) *'Drive Train'!$AA$48 + CH62*(1-'Drive Train'!$AA$48))</f>
        <v>73.650061623087453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25.282398026341856</v>
      </c>
      <c r="CQ63" s="57">
        <f>IF(AND(LC62=1,PI62=1),0,ABS(BU63/$C$12*($C$14-$C$15)+$C$15) *'Drive Train'!$AA$48 + CQ62*(1-'Drive Train'!$AA$48))</f>
        <v>25.282397199188409</v>
      </c>
      <c r="CR63" s="57">
        <f>IF(AND(LD62=1,PJ62=1),0,ABS(BV63/$C$12*($C$14-$C$15)+$C$15) *'Drive Train'!$AA$48 + CR62*(1-'Drive Train'!$AA$48))</f>
        <v>40.411997054630241</v>
      </c>
      <c r="CS63" s="57">
        <f>IF(AND(LE62=1,PK62=1),0,ABS(BW63/$C$12*($C$14-$C$15)+$C$15) *'Drive Train'!$AA$48 + CS62*(1-'Drive Train'!$AA$48))</f>
        <v>25.940682958196515</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15"/>
        <v>2.2000000000000011</v>
      </c>
      <c r="DC63" s="57">
        <f t="shared" si="282"/>
        <v>2.7495000000000003</v>
      </c>
      <c r="DD63" s="57">
        <f t="shared" si="283"/>
        <v>50</v>
      </c>
      <c r="DE63" s="57">
        <f t="shared" si="284"/>
        <v>2.7495000000000003</v>
      </c>
      <c r="DF63" s="57">
        <f t="shared" si="285"/>
        <v>2.7495000000000003</v>
      </c>
      <c r="DG63" s="57">
        <f t="shared" si="286"/>
        <v>2.7495000000000003</v>
      </c>
      <c r="DH63" s="57">
        <f t="shared" si="287"/>
        <v>2.7495000000000003</v>
      </c>
      <c r="DI63" s="57">
        <f t="shared" si="288"/>
        <v>2.7495000000000003</v>
      </c>
      <c r="DJ63" s="57">
        <f t="shared" si="289"/>
        <v>2.7495000000000003</v>
      </c>
      <c r="DK63" s="57">
        <f t="shared" si="290"/>
        <v>2.7495000000000003</v>
      </c>
      <c r="DL63" s="57">
        <f t="shared" si="291"/>
        <v>25.282398026341856</v>
      </c>
      <c r="DM63" s="57">
        <f t="shared" si="292"/>
        <v>25.282397199188409</v>
      </c>
      <c r="DN63" s="57">
        <f t="shared" si="293"/>
        <v>25</v>
      </c>
      <c r="DO63" s="57">
        <f t="shared" si="294"/>
        <v>25.940682958196515</v>
      </c>
      <c r="DP63" s="57">
        <f t="shared" si="295"/>
        <v>2.7495000000000003</v>
      </c>
      <c r="DQ63" s="57">
        <f t="shared" si="296"/>
        <v>2.7495000000000003</v>
      </c>
      <c r="DR63" s="57">
        <f t="shared" si="297"/>
        <v>2.7495000000000003</v>
      </c>
      <c r="DS63" s="57">
        <f t="shared" si="298"/>
        <v>2.7495000000000003</v>
      </c>
      <c r="DT63" s="57">
        <f t="shared" si="299"/>
        <v>2.7495000000000003</v>
      </c>
      <c r="DU63" s="57">
        <f t="shared" si="300"/>
        <v>2.7495000000000003</v>
      </c>
      <c r="DV63" s="57">
        <f t="shared" si="301"/>
        <v>2.7495000000000003</v>
      </c>
      <c r="DW63" s="57">
        <f t="shared" si="302"/>
        <v>2.7495000000000003</v>
      </c>
      <c r="DX63" s="61">
        <f t="shared" si="116"/>
        <v>2.2000000000000011</v>
      </c>
      <c r="DY63" s="2">
        <f>IF(OY63=0,($C$23/0.4536*IF(ISNA(MK62),'Drive Train'!$F$16,'Drive Train'!$F$17)*4.448*$C$24/$C$26*$C$25*S$6)*SIGN(BK63),BK63)</f>
        <v>0</v>
      </c>
      <c r="DZ63" s="2">
        <f>IF(OZ63=0,($C$23/0.4536*IF(ISNA(ML62),'Drive Train'!$F$16,'Drive Train'!$F$17)*4.448*$C$24/$C$26*$C$25*T$6)*SIGN(BL63),BL63)</f>
        <v>3.1911020778922987</v>
      </c>
      <c r="EA63" s="2">
        <f>IF(PA63=0,($C$23/0.4536*IF(ISNA(MM62),'Drive Train'!$F$16,'Drive Train'!$F$17)*4.448*$C$24/$C$26*$C$25*U$6)*SIGN(BM63),BM63)</f>
        <v>0</v>
      </c>
      <c r="EB63" s="2">
        <f>IF(PB63=0,($C$23/0.4536*IF(ISNA(MN62),'Drive Train'!$F$16,'Drive Train'!$F$17)*4.448*$C$24/$C$26*$C$25*V$6)*SIGN(BN63),BN63)</f>
        <v>0</v>
      </c>
      <c r="EC63" s="2">
        <f>IF(PC63=0,($C$23/0.4536*IF(ISNA(MO62),'Drive Train'!$F$16,'Drive Train'!$F$17)*4.448*$C$24/$C$26*$C$25*W$6)*SIGN(BO63),BO63)</f>
        <v>0</v>
      </c>
      <c r="ED63" s="2">
        <f>IF(PD63=0,($C$23/0.4536*IF(ISNA(MP62),'Drive Train'!$F$16,'Drive Train'!$F$17)*4.448*$C$24/$C$26*$C$25*X$6)*SIGN(BP63),BP63)</f>
        <v>0</v>
      </c>
      <c r="EE63" s="2">
        <f>IF(PE63=0,($C$23/0.4536*IF(ISNA(MQ62),'Drive Train'!$F$16,'Drive Train'!$F$17)*4.448*$C$24/$C$26*$C$25*Y$6)*SIGN(BQ63),BQ63)</f>
        <v>0</v>
      </c>
      <c r="EF63" s="2">
        <f>IF(PF63=0,($C$23/0.4536*IF(ISNA(MR62),'Drive Train'!$F$16,'Drive Train'!$F$17)*4.448*$C$24/$C$26*$C$25*Z$6)*SIGN(BR63),BR63)</f>
        <v>0</v>
      </c>
      <c r="EG63" s="2">
        <f>IF(PG63=0,($C$23/0.4536*IF(ISNA(MS62),'Drive Train'!$F$16,'Drive Train'!$F$17)*4.448*$C$24/$C$26*$C$25*AA$6)*SIGN(BS63),BS63)</f>
        <v>0</v>
      </c>
      <c r="EH63" s="2">
        <f>IF(PH63=0,($C$23/0.4536*IF(ISNA(MT62),'Drive Train'!$F$16,'Drive Train'!$F$17)*4.448*$C$24/$C$26*$C$25*AB$6)*SIGN(BT63),BT63)</f>
        <v>0.61985436045389986</v>
      </c>
      <c r="EI63" s="2">
        <f>IF(PI63=0,($C$23/0.4536*IF(ISNA(MU62),'Drive Train'!$F$16,'Drive Train'!$F$17)*4.448*$C$24/$C$26*$C$25*AC$6)*SIGN(BU63),BU63)</f>
        <v>0.56313566080452337</v>
      </c>
      <c r="EJ63" s="2">
        <f>IF(PJ63=0,($C$23/0.4536*IF(ISNA(MV62),'Drive Train'!$F$16,'Drive Train'!$F$17)*4.448*$C$24/$C$26*$C$25*AD$6)*SIGN(BV63),BV63)</f>
        <v>0.89350858180984372</v>
      </c>
      <c r="EK63" s="2">
        <f>IF(PK63=0,($C$23/0.4536*IF(ISNA(MW62),'Drive Train'!$F$16,'Drive Train'!$F$17)*4.448*$C$24/$C$26*$C$25*AE$6)*SIGN(BW63),BW63)</f>
        <v>0.4277828095407547</v>
      </c>
      <c r="EL63" s="2">
        <f>IF(PL63=0,($C$23/0.4536*IF(ISNA(MX62),'Drive Train'!$F$16,'Drive Train'!$F$17)*4.448*$C$24/$C$26*$C$25*AF$6)*SIGN(BX63),BX63)</f>
        <v>0</v>
      </c>
      <c r="EM63" s="2">
        <f>IF(PM63=0,($C$23/0.4536*IF(ISNA(MY62),'Drive Train'!$F$16,'Drive Train'!$F$17)*4.448*$C$24/$C$26*$C$25*AG$6)*SIGN(BY63),BY63)</f>
        <v>0</v>
      </c>
      <c r="EN63" s="2">
        <f>IF(PN63=0,($C$23/0.4536*IF(ISNA(MZ62),'Drive Train'!$F$16,'Drive Train'!$F$17)*4.448*$C$24/$C$26*$C$25*AH$6)*SIGN(BZ63),BZ63)</f>
        <v>0</v>
      </c>
      <c r="EO63" s="2">
        <f>IF(PO63=0,($C$23/0.4536*IF(ISNA(NA62),'Drive Train'!$F$16,'Drive Train'!$F$17)*4.448*$C$24/$C$26*$C$25*AI$6)*SIGN(CA63),CA63)</f>
        <v>0</v>
      </c>
      <c r="EP63" s="2">
        <f>IF(PP63=0,($C$23/0.4536*IF(ISNA(NB62),'Drive Train'!$F$16,'Drive Train'!$F$17)*4.448*$C$24/$C$26*$C$25*AJ$6)*SIGN(CB63),CB63)</f>
        <v>0</v>
      </c>
      <c r="EQ63" s="2">
        <f>IF(PQ63=0,($C$23/0.4536*IF(ISNA(NC62),'Drive Train'!$F$16,'Drive Train'!$F$17)*4.448*$C$24/$C$26*$C$25*AK$6)*SIGN(CC63),CC63)</f>
        <v>0</v>
      </c>
      <c r="ER63" s="2">
        <f>IF(PR63=0,($C$23/0.4536*IF(ISNA(ND62),'Drive Train'!$F$16,'Drive Train'!$F$17)*4.448*$C$24/$C$26*$C$25*AL$6)*SIGN(CD63),CD63)</f>
        <v>0</v>
      </c>
      <c r="ES63" s="2">
        <f>IF(PS63=0,($C$23/0.4536*IF(ISNA(NE62),'Drive Train'!$F$16,'Drive Train'!$F$17)*4.448*$C$24/$C$26*$C$25*AM$6)*SIGN(CE63),CE63)</f>
        <v>0</v>
      </c>
      <c r="ET63" s="61">
        <f t="shared" si="303"/>
        <v>2.2000000000000011</v>
      </c>
      <c r="EU63" s="260">
        <f>MAX(MIN(IF(AND(OY62=1,NG63&lt;0),-1,1)*(DC63-$C$15)/($C$14-$C$15)*$C$12-$C$33*LO63/AO$6 -  OY62*$C$33,DY62),MAX(EU$8:EU62)*-1)</f>
        <v>-0.69501279529305005</v>
      </c>
      <c r="EV63" s="260">
        <f>MAX(MIN(IF(AND(OZ62=1,NH63&lt;0),-1,1)*(DD63-$C$15)/($C$14-$C$15)*$C$12-$C$33*LP63/AP$6 -  OZ62*$C$33,DZ62),MAX(EV$8:EV62)*-1)</f>
        <v>0.75163993202749091</v>
      </c>
      <c r="EW63" s="260">
        <f>MAX(MIN(IF(AND(PA62=1,NI63&lt;0),-1,1)*(DE63-$C$15)/($C$14-$C$15)*$C$12-$C$33*LQ63/AQ$6 -  PA62*$C$33,EA62),MAX(EW$8:EW62)*-1)</f>
        <v>-0.73245751982155538</v>
      </c>
      <c r="EX63" s="260">
        <f>MAX(MIN(IF(AND(PB62=1,NJ63&lt;0),-1,1)*(DF63-$C$15)/($C$14-$C$15)*$C$12-$C$33*LR63/AR$6 -  PB62*$C$33,EB62),MAX(EX$8:EX62)*-1)</f>
        <v>-0.76785458037428023</v>
      </c>
      <c r="EY63" s="260">
        <f>MAX(MIN(IF(AND(PC62=1,NK63&lt;0),-1,1)*(DG63-$C$15)/($C$14-$C$15)*$C$12-$C$33*LS63/AS$6 -  PC62*$C$33,EC62),MAX(EY$8:EY62)*-1)</f>
        <v>-0.74891017202365595</v>
      </c>
      <c r="EZ63" s="260">
        <f>MAX(MIN(IF(AND(PD62=1,NL63&lt;0),-1,1)*(DH63-$C$15)/($C$14-$C$15)*$C$12-$C$33*LT63/AT$6 -  PD62*$C$33,ED62),MAX(EZ$8:EZ62)*-1)</f>
        <v>-0.7068536283967809</v>
      </c>
      <c r="FA63" s="260">
        <f>MAX(MIN(IF(AND(PE62=1,NM63&lt;0),-1,1)*(DI63-$C$15)/($C$14-$C$15)*$C$12-$C$33*LU63/AU$6 -  PE62*$C$33,EE62),MAX(FA$8:FA62)*-1)</f>
        <v>-0.69267196588262148</v>
      </c>
      <c r="FB63" s="260">
        <f>MAX(MIN(IF(AND(PF62=1,NN63&lt;0),-1,1)*(DJ63-$C$15)/($C$14-$C$15)*$C$12-$C$33*LV63/AV$6 -  PF62*$C$33,EF62),MAX(FB$8:FB62)*-1)</f>
        <v>-0.77621401894677555</v>
      </c>
      <c r="FC63" s="260">
        <f>MAX(MIN(IF(AND(PG62=1,NO63&lt;0),-1,1)*(DK63-$C$15)/($C$14-$C$15)*$C$12-$C$33*LW63/AW$6 -  PG62*$C$33,EG62),MAX(FC$8:FC62)*-1)</f>
        <v>-0.68927804882473676</v>
      </c>
      <c r="FD63" s="260">
        <f>MAX(MIN(IF(AND(PH62=1,NP63&lt;0),-1,1)*(DL63-$C$15)/($C$14-$C$15)*$C$12-$C$33*LX63/AX$6 -  PH62*$C$33,EH62),MAX(FD$8:FD62)*-1)</f>
        <v>2.0084672813780458E-8</v>
      </c>
      <c r="FE63" s="260">
        <f>MAX(MIN(IF(AND(PI62=1,NQ63&lt;0),-1,1)*(DM63-$C$15)/($C$14-$C$15)*$C$12-$C$33*LY63/AY$6 -  PI62*$C$33,EI62),MAX(FE$8:FE62)*-1)</f>
        <v>2.2753815498433028E-10</v>
      </c>
      <c r="FF63" s="260">
        <f>MAX(MIN(IF(AND(PJ62=1,NR63&lt;0),-1,1)*(DN63-$C$15)/($C$14-$C$15)*$C$12-$C$33*LZ63/AZ$6 -  PJ62*$C$33,EJ62),MAX(FF$8:FF62)*-1)</f>
        <v>6.0201366361319453E-2</v>
      </c>
      <c r="FG63" s="260">
        <f>MAX(MIN(IF(AND(PK62=1,NS63&lt;0),-1,1)*(DO63-$C$15)/($C$14-$C$15)*$C$12-$C$33*MA63/BA$6 -  PK62*$C$33,EK62),MAX(FG$8:FG62)*-1)</f>
        <v>1.5635675422388029E-2</v>
      </c>
      <c r="FH63" s="260">
        <f>MAX(MIN(IF(AND(PL62=1,NT63&lt;0),-1,1)*(DP63-$C$15)/($C$14-$C$15)*$C$12-$C$33*MB63/BB$6 -  PL62*$C$33,EL62),MAX(FH$8:FH62)*-1)</f>
        <v>-0.59489028757017692</v>
      </c>
      <c r="FI63" s="260">
        <f>MAX(MIN(IF(AND(PM62=1,NU63&lt;0),-1,1)*(DQ63-$C$15)/($C$14-$C$15)*$C$12-$C$33*MC63/BC$6 -  PM62*$C$33,EM62),MAX(FI$8:FI62)*-1)</f>
        <v>-0.68711990999001171</v>
      </c>
      <c r="FJ63" s="260">
        <f>MAX(MIN(IF(AND(PN62=1,NV63&lt;0),-1,1)*(DR63-$C$15)/($C$14-$C$15)*$C$12-$C$33*MD63/BD$6 -  PN62*$C$33,EN62),MAX(FJ$8:FJ62)*-1)</f>
        <v>-0.73130536338579799</v>
      </c>
      <c r="FK63" s="260">
        <f>MAX(MIN(IF(AND(PO62=1,NW63&lt;0),-1,1)*(DS63-$C$15)/($C$14-$C$15)*$C$12-$C$33*ME63/BE$6 -  PO62*$C$33,EO62),MAX(FK$8:FK62)*-1)</f>
        <v>-0.69501279529305005</v>
      </c>
      <c r="FL63" s="260">
        <f>MAX(MIN(IF(AND(PP62=1,NX63&lt;0),-1,1)*(DT63-$C$15)/($C$14-$C$15)*$C$12-$C$33*MF63/BF$6 -  PP62*$C$33,EP62),MAX(FL$8:FL62)*-1)</f>
        <v>-0.69387328709556384</v>
      </c>
      <c r="FM63" s="260">
        <f>MAX(MIN(IF(AND(PQ62=1,NY63&lt;0),-1,1)*(DU63-$C$15)/($C$14-$C$15)*$C$12-$C$33*MG63/BG$6 -  PQ62*$C$33,EQ62),MAX(FM$8:FM62)*-1)</f>
        <v>-0.6938736552338991</v>
      </c>
      <c r="FN63" s="260">
        <f>MAX(MIN(IF(AND(PR62=1,NZ63&lt;0),-1,1)*(DV63-$C$15)/($C$14-$C$15)*$C$12-$C$33*MH63/BH$6 -  PR62*$C$33,ER62),MAX(FN$8:FN62)*-1)</f>
        <v>-0.69387368053621246</v>
      </c>
      <c r="FO63" s="260">
        <f>MAX(MIN(IF(AND(PS62=1,OA63&lt;0),-1,1)*(DW63-$C$15)/($C$14-$C$15)*$C$12-$C$33*MI63/BI$6 -  PS62*$C$33,ES62),MAX(FO$8:FO62)*-1)</f>
        <v>-0.6938736672244048</v>
      </c>
      <c r="FP63" s="61">
        <f t="shared" si="117"/>
        <v>2.2000000000000011</v>
      </c>
      <c r="FQ63" s="261">
        <f>IF(AND(KS63=1,OY63=1),0,MIN((ABS(($C$14-$C$15)*EU63/$C$12/$C$25)+$C$15)/$C$25,DC63))</f>
        <v>2.7495000000000003</v>
      </c>
      <c r="FR63" s="261">
        <f>IF(AND(KT63=1,OZ63=1),0,MIN((ABS(($C$14-$C$15)*EV63/$C$12/$C$25)+$C$15)/$C$25,DD63))</f>
        <v>50</v>
      </c>
      <c r="FS63" s="261">
        <f>IF(AND(KU63=1,PA63=1),0,MIN((ABS(($C$14-$C$15)*EW63/$C$12/$C$25)+$C$15)/$C$25,DE63))</f>
        <v>2.7495000000000003</v>
      </c>
      <c r="FT63" s="261">
        <f>IF(AND(KV63=1,PB63=1),0,MIN((ABS(($C$14-$C$15)*EX63/$C$12/$C$25)+$C$15)/$C$25,DF63))</f>
        <v>2.7495000000000003</v>
      </c>
      <c r="FU63" s="261">
        <f>IF(AND(KW63=1,PC63=1),0,MIN((ABS(($C$14-$C$15)*EY63/$C$12/$C$25)+$C$15)/$C$25,DG63))</f>
        <v>2.7495000000000003</v>
      </c>
      <c r="FV63" s="261">
        <f>IF(AND(KX63=1,PD63=1),0,MIN((ABS(($C$14-$C$15)*EZ63/$C$12/$C$25)+$C$15)/$C$25,DH63))</f>
        <v>2.7495000000000003</v>
      </c>
      <c r="FW63" s="261">
        <f>IF(AND(KY63=1,PE63=1),0,MIN((ABS(($C$14-$C$15)*FA63/$C$12/$C$25)+$C$15)/$C$25,DI63))</f>
        <v>2.7495000000000003</v>
      </c>
      <c r="FX63" s="261">
        <f>IF(AND(KZ63=1,PF63=1),0,MIN((ABS(($C$14-$C$15)*FB63/$C$12/$C$25)+$C$15)/$C$25,DJ63))</f>
        <v>2.7495000000000003</v>
      </c>
      <c r="FY63" s="261">
        <f>IF(AND(LA63=1,PG63=1),0,MIN((ABS(($C$14-$C$15)*FC63/$C$12/$C$25)+$C$15)/$C$25,DK63))</f>
        <v>2.7495000000000003</v>
      </c>
      <c r="FZ63" s="261">
        <f>IF(AND(LB63=1,PH63=1),0,MIN((ABS(($C$14-$C$15)*FD63/$C$12/$C$25)+$C$15)/$C$25,DL63))</f>
        <v>3.4800684503684933</v>
      </c>
      <c r="GA63" s="261">
        <f>IF(AND(LC63=1,PI63=1),0,MIN((ABS(($C$14-$C$15)*FE63/$C$12/$C$25)+$C$15)/$C$25,DM63))</f>
        <v>3.4800667257865143</v>
      </c>
      <c r="GB63" s="261">
        <f>IF(AND(LD63=1,PJ63=1),0,MIN((ABS(($C$14-$C$15)*FF63/$C$12/$C$25)+$C$15)/$C$25,DN63))</f>
        <v>8.7085245550460488</v>
      </c>
      <c r="GC63" s="261">
        <f>IF(AND(LE63=1,PK63=1),0,MIN((ABS(($C$14-$C$15)*FG63/$C$12/$C$25)+$C$15)/$C$25,DO63))</f>
        <v>4.8380171119389406</v>
      </c>
      <c r="GD63" s="261">
        <f>IF(AND(LF63=1,PL63=1),0,MIN((ABS(($C$14-$C$15)*FH63/$C$12/$C$25)+$C$15)/$C$25,DP63))</f>
        <v>2.7495000000000003</v>
      </c>
      <c r="GE63" s="261">
        <f>IF(AND(LG63=1,PM63=1),0,MIN((ABS(($C$14-$C$15)*FI63/$C$12/$C$25)+$C$15)/$C$25,DQ63))</f>
        <v>2.7495000000000003</v>
      </c>
      <c r="GF63" s="261">
        <f>IF(AND(LH63=1,PN63=1),0,MIN((ABS(($C$14-$C$15)*FJ63/$C$12/$C$25)+$C$15)/$C$25,DR63))</f>
        <v>2.7495000000000003</v>
      </c>
      <c r="GG63" s="261">
        <f>IF(AND(LI63=1,PO63=1),0,MIN((ABS(($C$14-$C$15)*FK63/$C$12/$C$25)+$C$15)/$C$25,DS63))</f>
        <v>2.7495000000000003</v>
      </c>
      <c r="GH63" s="261">
        <f>IF(AND(LJ63=1,PP63=1),0,MIN((ABS(($C$14-$C$15)*FL63/$C$12/$C$25)+$C$15)/$C$25,DT63))</f>
        <v>2.7495000000000003</v>
      </c>
      <c r="GI63" s="261">
        <f>IF(AND(LK63=1,PQ63=1),0,MIN((ABS(($C$14-$C$15)*FM63/$C$12/$C$25)+$C$15)/$C$25,DU63))</f>
        <v>2.7495000000000003</v>
      </c>
      <c r="GJ63" s="261">
        <f>IF(AND(LL63=1,PR63=1),0,MIN((ABS(($C$14-$C$15)*FN63/$C$12/$C$25)+$C$15)/$C$25,DV63))</f>
        <v>2.7495000000000003</v>
      </c>
      <c r="GK63" s="261">
        <f>IF(AND(LM63=1,PS63=1),0,MIN((ABS(($C$14-$C$15)*FO63/$C$12/$C$25)+$C$15)/$C$25,DW63))</f>
        <v>2.7495000000000003</v>
      </c>
      <c r="GL63" s="61">
        <f t="shared" si="118"/>
        <v>2.2000000000000011</v>
      </c>
      <c r="GM63" s="57">
        <f>IF(AND(KS62=1,OY62=1),0,EU63*$C$26/S$6/$C$24/$C$23*3.39*$C$25)</f>
        <v>-16.140530831080728</v>
      </c>
      <c r="GN63" s="57">
        <f>IF(AND(KT62=1,OZ62=1),0,EV63*$C$26/T$6/$C$24/$C$23*3.39*$C$25)</f>
        <v>4.8875688650607039</v>
      </c>
      <c r="GO63" s="57">
        <f>IF(AND(KU62=1,PA62=1),0,EW63*$C$26/U$6/$C$24/$C$23*3.39*$C$25)</f>
        <v>-7.232452326303286</v>
      </c>
      <c r="GP63" s="57">
        <f>IF(AND(KV62=1,PB62=1),0,EX63*$C$26/V$6/$C$24/$C$23*3.39*$C$25)</f>
        <v>-10.17093665616752</v>
      </c>
      <c r="GQ63" s="57">
        <f>IF(AND(KW62=1,PC62=1),0,EY63*$C$26/W$6/$C$24/$C$23*3.39*$C$25)</f>
        <v>-12.445091699047527</v>
      </c>
      <c r="GR63" s="57">
        <f>IF(AND(KX62=1,PD62=1),0,EZ63*$C$26/X$6/$C$24/$C$23*3.39*$C$25)</f>
        <v>-14.129502312709983</v>
      </c>
      <c r="GS63" s="57">
        <f>IF(AND(KY62=1,PE62=1),0,FA63*$C$26/Y$6/$C$24/$C$23*3.39*$C$25)</f>
        <v>-16.181494357503546</v>
      </c>
      <c r="GT63" s="57">
        <f>IF(AND(KZ62=1,PF62=1),0,FB63*$C$26/Z$6/$C$24/$C$23*3.39*$C$25)</f>
        <v>-20.75026950612634</v>
      </c>
      <c r="GU63" s="57">
        <f>IF(AND(LA62=1,PG62=1),0,FC63*$C$26/AA$6/$C$24/$C$23*3.39*$C$25)</f>
        <v>-20.75026950612634</v>
      </c>
      <c r="GV63" s="57">
        <f>IF(AND(LB62=1,PH62=1),0,FD63*$C$26/AB$6/$C$24/$C$23*3.39*$C$25)</f>
        <v>6.7235531508261273E-7</v>
      </c>
      <c r="GW63" s="57">
        <f>IF(AND(LC62=1,PI62=1),0,FE63*$C$26/AC$6/$C$24/$C$23*3.39*$C$25)</f>
        <v>8.3842639837552835E-9</v>
      </c>
      <c r="GX63" s="57">
        <f>IF(AND(LD62=1,PJ62=1),0,FF63*$C$26/AD$6/$C$24/$C$23*3.39*$C$25)</f>
        <v>1.39807787195969</v>
      </c>
      <c r="GY63" s="57">
        <f>IF(AND(LE62=1,PK62=1),0,FG63*$C$26/AE$6/$C$24/$C$23*3.39*$C$25)</f>
        <v>0.36311288501302325</v>
      </c>
      <c r="GZ63" s="57">
        <f>IF(AND(LF62=1,PL62=1),0,FH63*$C$26/AF$6/$C$24/$C$23*3.39*$C$25)</f>
        <v>-13.815350008899237</v>
      </c>
      <c r="HA63" s="57">
        <f>IF(AND(LG62=1,PM62=1),0,FI63*$C$26/AG$6/$C$24/$C$23*3.39*$C$25)</f>
        <v>-15.957231531495665</v>
      </c>
      <c r="HB63" s="57">
        <f>IF(AND(LH62=1,PN62=1),0,FJ63*$C$26/AH$6/$C$24/$C$23*3.39*$C$25)</f>
        <v>-16.983366125923183</v>
      </c>
      <c r="HC63" s="57">
        <f>IF(AND(LI62=1,PO62=1),0,FK63*$C$26/AI$6/$C$24/$C$23*3.39*$C$25)</f>
        <v>-16.140530831080728</v>
      </c>
      <c r="HD63" s="57">
        <f>IF(AND(LJ62=1,PP62=1),0,FL63*$C$26/AJ$6/$C$24/$C$23*3.39*$C$25)</f>
        <v>-16.114067624477407</v>
      </c>
      <c r="HE63" s="57">
        <f>IF(AND(LK62=1,PQ62=1),0,FM63*$C$26/AK$6/$C$24/$C$23*3.39*$C$25)</f>
        <v>-16.114076173885689</v>
      </c>
      <c r="HF63" s="57">
        <f>IF(AND(LL62=1,PR62=1),0,FN63*$C$26/AL$6/$C$24/$C$23*3.39*$C$25)</f>
        <v>-16.114076761490367</v>
      </c>
      <c r="HG63" s="57">
        <f>IF(AND(LM62=1,PS62=1),0,FO63*$C$26/AM$6/$C$24/$C$23*3.39*$C$25)</f>
        <v>-16.114076452345493</v>
      </c>
      <c r="HH63" s="61">
        <f t="shared" si="119"/>
        <v>2.2000000000000011</v>
      </c>
      <c r="HI63" s="57">
        <f t="shared" si="120"/>
        <v>16.140530831080728</v>
      </c>
      <c r="HJ63" s="57">
        <f t="shared" si="121"/>
        <v>4.8875688650607039</v>
      </c>
      <c r="HK63" s="57">
        <f t="shared" si="122"/>
        <v>7.232452326303286</v>
      </c>
      <c r="HL63" s="57">
        <f t="shared" si="123"/>
        <v>10.17093665616752</v>
      </c>
      <c r="HM63" s="57">
        <f t="shared" si="124"/>
        <v>12.445091699047527</v>
      </c>
      <c r="HN63" s="57">
        <f t="shared" si="125"/>
        <v>14.129502312709983</v>
      </c>
      <c r="HO63" s="57">
        <f t="shared" si="126"/>
        <v>16.181494357503546</v>
      </c>
      <c r="HP63" s="57">
        <f t="shared" si="127"/>
        <v>20.75026950612634</v>
      </c>
      <c r="HQ63" s="57">
        <f t="shared" si="128"/>
        <v>20.75026950612634</v>
      </c>
      <c r="HR63" s="57">
        <f t="shared" si="129"/>
        <v>6.7235531508261273E-7</v>
      </c>
      <c r="HS63" s="57">
        <f t="shared" si="130"/>
        <v>8.3842639837552835E-9</v>
      </c>
      <c r="HT63" s="57">
        <f t="shared" si="131"/>
        <v>1.39807787195969</v>
      </c>
      <c r="HU63" s="57">
        <f t="shared" si="132"/>
        <v>0.36311288501302325</v>
      </c>
      <c r="HV63" s="57">
        <f t="shared" si="133"/>
        <v>13.815350008899237</v>
      </c>
      <c r="HW63" s="57">
        <f t="shared" si="134"/>
        <v>15.957231531495665</v>
      </c>
      <c r="HX63" s="57">
        <f t="shared" si="135"/>
        <v>16.983366125923183</v>
      </c>
      <c r="HY63" s="57">
        <f t="shared" si="136"/>
        <v>16.140530831080728</v>
      </c>
      <c r="HZ63" s="57">
        <f t="shared" si="137"/>
        <v>16.114067624477407</v>
      </c>
      <c r="IA63" s="57">
        <f t="shared" si="138"/>
        <v>16.114076173885689</v>
      </c>
      <c r="IB63" s="57">
        <f t="shared" si="139"/>
        <v>16.114076761490367</v>
      </c>
      <c r="IC63" s="57">
        <f t="shared" si="140"/>
        <v>16.114076452345493</v>
      </c>
      <c r="ID63" s="61">
        <f t="shared" si="141"/>
        <v>2.2000000000000011</v>
      </c>
      <c r="IE63" s="57">
        <f t="shared" si="142"/>
        <v>0</v>
      </c>
      <c r="IF63" s="57">
        <f t="shared" si="143"/>
        <v>8.82</v>
      </c>
      <c r="IG63" s="57">
        <f t="shared" si="144"/>
        <v>0</v>
      </c>
      <c r="IH63" s="57">
        <f t="shared" si="145"/>
        <v>0</v>
      </c>
      <c r="II63" s="57">
        <f t="shared" si="146"/>
        <v>0</v>
      </c>
      <c r="IJ63" s="57">
        <f t="shared" si="147"/>
        <v>0</v>
      </c>
      <c r="IK63" s="57">
        <f t="shared" si="148"/>
        <v>0</v>
      </c>
      <c r="IL63" s="57">
        <f t="shared" si="149"/>
        <v>0</v>
      </c>
      <c r="IM63" s="57">
        <f t="shared" si="150"/>
        <v>0</v>
      </c>
      <c r="IN63" s="57">
        <f t="shared" si="151"/>
        <v>11.983355291283896</v>
      </c>
      <c r="IO63" s="57">
        <f t="shared" si="152"/>
        <v>11.98335546185209</v>
      </c>
      <c r="IP63" s="57">
        <f t="shared" si="153"/>
        <v>11.614954983633345</v>
      </c>
      <c r="IQ63" s="57">
        <f t="shared" si="154"/>
        <v>11.874071482138108</v>
      </c>
      <c r="IR63" s="57">
        <f t="shared" si="155"/>
        <v>0</v>
      </c>
      <c r="IS63" s="57">
        <f t="shared" si="156"/>
        <v>0</v>
      </c>
      <c r="IT63" s="57">
        <f t="shared" si="157"/>
        <v>0</v>
      </c>
      <c r="IU63" s="57">
        <f t="shared" si="158"/>
        <v>0</v>
      </c>
      <c r="IV63" s="57">
        <f t="shared" si="159"/>
        <v>0</v>
      </c>
      <c r="IW63" s="57">
        <f t="shared" si="160"/>
        <v>0</v>
      </c>
      <c r="IX63" s="57">
        <f t="shared" si="161"/>
        <v>0</v>
      </c>
      <c r="IY63" s="57">
        <f t="shared" si="162"/>
        <v>0</v>
      </c>
      <c r="IZ63" s="61">
        <f t="shared" si="163"/>
        <v>2.2000000000000011</v>
      </c>
      <c r="JA63" s="261" t="e">
        <f t="shared" si="238"/>
        <v>#N/A</v>
      </c>
      <c r="JB63" s="261">
        <f t="shared" si="239"/>
        <v>6</v>
      </c>
      <c r="JC63" s="261" t="e">
        <f t="shared" si="240"/>
        <v>#N/A</v>
      </c>
      <c r="JD63" s="261" t="e">
        <f t="shared" si="241"/>
        <v>#N/A</v>
      </c>
      <c r="JE63" s="261" t="e">
        <f t="shared" si="242"/>
        <v>#N/A</v>
      </c>
      <c r="JF63" s="261" t="e">
        <f t="shared" si="243"/>
        <v>#N/A</v>
      </c>
      <c r="JG63" s="261" t="e">
        <f t="shared" si="244"/>
        <v>#N/A</v>
      </c>
      <c r="JH63" s="261" t="e">
        <f t="shared" si="245"/>
        <v>#N/A</v>
      </c>
      <c r="JI63" s="261" t="e">
        <f t="shared" si="246"/>
        <v>#N/A</v>
      </c>
      <c r="JJ63" s="261" t="e">
        <f t="shared" si="247"/>
        <v>#N/A</v>
      </c>
      <c r="JK63" s="261" t="e">
        <f t="shared" si="248"/>
        <v>#N/A</v>
      </c>
      <c r="JL63" s="261" t="e">
        <f t="shared" si="249"/>
        <v>#N/A</v>
      </c>
      <c r="JM63" s="261" t="e">
        <f t="shared" si="250"/>
        <v>#N/A</v>
      </c>
      <c r="JN63" s="261" t="e">
        <f t="shared" si="251"/>
        <v>#N/A</v>
      </c>
      <c r="JO63" s="261" t="e">
        <f t="shared" si="252"/>
        <v>#N/A</v>
      </c>
      <c r="JP63" s="261" t="e">
        <f t="shared" si="253"/>
        <v>#N/A</v>
      </c>
      <c r="JQ63" s="261" t="e">
        <f t="shared" si="254"/>
        <v>#N/A</v>
      </c>
      <c r="JR63" s="261" t="e">
        <f t="shared" si="255"/>
        <v>#N/A</v>
      </c>
      <c r="JS63" s="261" t="e">
        <f t="shared" si="256"/>
        <v>#N/A</v>
      </c>
      <c r="JT63" s="261" t="e">
        <f t="shared" si="257"/>
        <v>#N/A</v>
      </c>
      <c r="JU63" s="261" t="e">
        <f t="shared" si="258"/>
        <v>#N/A</v>
      </c>
      <c r="JV63" s="61">
        <f t="shared" si="165"/>
        <v>2.2000000000000011</v>
      </c>
      <c r="JW63" s="46">
        <f>IF(HI63&lt;=$C$42,1,0)</f>
        <v>0</v>
      </c>
      <c r="JX63" s="46">
        <f>IF(HJ63&lt;=$C$42,1,0)</f>
        <v>0</v>
      </c>
      <c r="JY63" s="46">
        <f>IF(HK63&lt;=$C$42,1,0)</f>
        <v>0</v>
      </c>
      <c r="JZ63" s="46">
        <f>IF(HL63&lt;=$C$42,1,0)</f>
        <v>0</v>
      </c>
      <c r="KA63" s="46">
        <f>IF(HM63&lt;=$C$42,1,0)</f>
        <v>0</v>
      </c>
      <c r="KB63" s="46">
        <f>IF(HN63&lt;=$C$42,1,0)</f>
        <v>0</v>
      </c>
      <c r="KC63" s="46">
        <f>IF(HO63&lt;=$C$42,1,0)</f>
        <v>0</v>
      </c>
      <c r="KD63" s="46">
        <f>IF(HP63&lt;=$C$42,1,0)</f>
        <v>0</v>
      </c>
      <c r="KE63" s="46">
        <f>IF(HQ63&lt;=$C$42,1,0)</f>
        <v>0</v>
      </c>
      <c r="KF63" s="46">
        <f>IF(HR63&lt;=$C$42,1,0)</f>
        <v>1</v>
      </c>
      <c r="KG63" s="46">
        <f>IF(HS63&lt;=$C$42,1,0)</f>
        <v>1</v>
      </c>
      <c r="KH63" s="46">
        <f>IF(HT63&lt;=$C$42,1,0)</f>
        <v>0</v>
      </c>
      <c r="KI63" s="46">
        <f>IF(HU63&lt;=$C$42,1,0)</f>
        <v>0</v>
      </c>
      <c r="KJ63" s="46">
        <f>IF(HV63&lt;=$C$42,1,0)</f>
        <v>0</v>
      </c>
      <c r="KK63" s="46">
        <f>IF(HW63&lt;=$C$42,1,0)</f>
        <v>0</v>
      </c>
      <c r="KL63" s="46">
        <f>IF(HX63&lt;=$C$42,1,0)</f>
        <v>0</v>
      </c>
      <c r="KM63" s="46">
        <f>IF(HY63&lt;=$C$42,1,0)</f>
        <v>0</v>
      </c>
      <c r="KN63" s="46">
        <f>IF(HZ63&lt;=$C$42,1,0)</f>
        <v>0</v>
      </c>
      <c r="KO63" s="46">
        <f>IF(IA63&lt;=$C$42,1,0)</f>
        <v>0</v>
      </c>
      <c r="KP63" s="46">
        <f>IF(IB63&lt;=$C$42,1,0)</f>
        <v>0</v>
      </c>
      <c r="KQ63" s="46">
        <f>IF(IC63&lt;=$C$42,1,0)</f>
        <v>0</v>
      </c>
      <c r="KR63" s="61">
        <f t="shared" si="166"/>
        <v>2.2000000000000011</v>
      </c>
      <c r="KS63" s="1">
        <f>IF(OR(KS62=1,AND(OY63=1,LO63&lt;=$C$43)),1,0)</f>
        <v>0</v>
      </c>
      <c r="KT63" s="1">
        <f>IF(OR(KT62=1,AND(OZ63=1,LP63&lt;=$C$43)),1,0)</f>
        <v>0</v>
      </c>
      <c r="KU63" s="1">
        <f>IF(OR(KU62=1,AND(PA63=1,LQ63&lt;=$C$43)),1,0)</f>
        <v>0</v>
      </c>
      <c r="KV63" s="1">
        <f>IF(OR(KV62=1,AND(PB63=1,LR63&lt;=$C$43)),1,0)</f>
        <v>0</v>
      </c>
      <c r="KW63" s="1">
        <f>IF(OR(KW62=1,AND(PC63=1,LS63&lt;=$C$43)),1,0)</f>
        <v>0</v>
      </c>
      <c r="KX63" s="1">
        <f>IF(OR(KX62=1,AND(PD63=1,LT63&lt;=$C$43)),1,0)</f>
        <v>0</v>
      </c>
      <c r="KY63" s="1">
        <f>IF(OR(KY62=1,AND(PE63=1,LU63&lt;=$C$43)),1,0)</f>
        <v>0</v>
      </c>
      <c r="KZ63" s="1">
        <f>IF(OR(KZ62=1,AND(PF63=1,LV63&lt;=$C$43)),1,0)</f>
        <v>0</v>
      </c>
      <c r="LA63" s="1">
        <f>IF(OR(LA62=1,AND(PG63=1,LW63&lt;=$C$43)),1,0)</f>
        <v>0</v>
      </c>
      <c r="LB63" s="1">
        <f>IF(OR(LB62=1,AND(PH63=1,LX63&lt;=$C$43)),1,0)</f>
        <v>0</v>
      </c>
      <c r="LC63" s="1">
        <f>IF(OR(LC62=1,AND(PI63=1,LY63&lt;=$C$43)),1,0)</f>
        <v>0</v>
      </c>
      <c r="LD63" s="1">
        <f>IF(OR(LD62=1,AND(PJ63=1,LZ63&lt;=$C$43)),1,0)</f>
        <v>0</v>
      </c>
      <c r="LE63" s="1">
        <f>IF(OR(LE62=1,AND(PK63=1,MA63&lt;=$C$43)),1,0)</f>
        <v>0</v>
      </c>
      <c r="LF63" s="1">
        <f>IF(OR(LF62=1,AND(PL63=1,MB63&lt;=$C$43)),1,0)</f>
        <v>0</v>
      </c>
      <c r="LG63" s="1">
        <f>IF(OR(LG62=1,AND(PM63=1,MC63&lt;=$C$43)),1,0)</f>
        <v>0</v>
      </c>
      <c r="LH63" s="1">
        <f>IF(OR(LH62=1,AND(PN63=1,MD63&lt;=$C$43)),1,0)</f>
        <v>0</v>
      </c>
      <c r="LI63" s="1">
        <f>IF(OR(LI62=1,AND(PO63=1,ME63&lt;=$C$43)),1,0)</f>
        <v>0</v>
      </c>
      <c r="LJ63" s="1">
        <f>IF(OR(LJ62=1,AND(PP63=1,MF63&lt;=$C$43)),1,0)</f>
        <v>0</v>
      </c>
      <c r="LK63" s="1">
        <f>IF(OR(LK62=1,AND(PQ63=1,MG63&lt;=$C$43)),1,0)</f>
        <v>0</v>
      </c>
      <c r="LL63" s="1">
        <f>IF(OR(LL62=1,AND(PR63=1,MH63&lt;=$C$43)),1,0)</f>
        <v>0</v>
      </c>
      <c r="LM63" s="1">
        <f>IF(OR(LM62=1,AND(PS63=1,MI63&lt;=$C$43)),1,0)</f>
        <v>0</v>
      </c>
      <c r="LN63" s="61">
        <f t="shared" si="167"/>
        <v>2.2000000000000011</v>
      </c>
      <c r="LO63" s="57">
        <f t="shared" si="168"/>
        <v>5.0296597966992103</v>
      </c>
      <c r="LP63" s="57">
        <f t="shared" si="169"/>
        <v>11.394280330712153</v>
      </c>
      <c r="LQ63" s="57">
        <f t="shared" si="170"/>
        <v>14.1719288769181</v>
      </c>
      <c r="LR63" s="57">
        <f t="shared" si="171"/>
        <v>12.215326834080544</v>
      </c>
      <c r="LS63" s="57">
        <f t="shared" si="172"/>
        <v>9.0326135864105481</v>
      </c>
      <c r="LT63" s="57">
        <f t="shared" si="173"/>
        <v>6.2093348223615532</v>
      </c>
      <c r="LU63" s="57">
        <f t="shared" si="174"/>
        <v>4.9381304431700928</v>
      </c>
      <c r="LV63" s="57">
        <f t="shared" si="175"/>
        <v>6.284301132105119</v>
      </c>
      <c r="LW63" s="57">
        <f t="shared" si="176"/>
        <v>8.528971256115744</v>
      </c>
      <c r="LX63" s="57">
        <f t="shared" si="177"/>
        <v>7.6699421853186047</v>
      </c>
      <c r="LY63" s="57">
        <f t="shared" si="178"/>
        <v>6.9681174873014582</v>
      </c>
      <c r="LZ63" s="57">
        <f t="shared" si="179"/>
        <v>9.3161536772224736</v>
      </c>
      <c r="MA63" s="57">
        <f t="shared" si="180"/>
        <v>10.963165882682253</v>
      </c>
      <c r="MB63" s="57">
        <f t="shared" si="181"/>
        <v>9.3745119472754723</v>
      </c>
      <c r="MC63" s="57">
        <f t="shared" si="182"/>
        <v>7.2089001774937245</v>
      </c>
      <c r="MD63" s="57">
        <f t="shared" si="183"/>
        <v>5.9950466970848062</v>
      </c>
      <c r="ME63" s="57">
        <f t="shared" si="184"/>
        <v>5.0296597966992103</v>
      </c>
      <c r="MF63" s="57">
        <f t="shared" si="185"/>
        <v>4.9993487345576746</v>
      </c>
      <c r="MG63" s="57">
        <f t="shared" si="186"/>
        <v>4.9993585270839427</v>
      </c>
      <c r="MH63" s="57">
        <f t="shared" si="187"/>
        <v>4.9993592001286764</v>
      </c>
      <c r="MI63" s="57">
        <f t="shared" si="188"/>
        <v>4.9993588460329086</v>
      </c>
      <c r="MJ63" s="61">
        <f t="shared" si="189"/>
        <v>2.2000000000000011</v>
      </c>
      <c r="MK63" s="57" t="e">
        <f t="shared" si="259"/>
        <v>#N/A</v>
      </c>
      <c r="ML63" s="57" t="e">
        <f t="shared" si="260"/>
        <v>#N/A</v>
      </c>
      <c r="MM63" s="57" t="e">
        <f t="shared" si="261"/>
        <v>#N/A</v>
      </c>
      <c r="MN63" s="57" t="e">
        <f t="shared" si="262"/>
        <v>#N/A</v>
      </c>
      <c r="MO63" s="57" t="e">
        <f t="shared" si="263"/>
        <v>#N/A</v>
      </c>
      <c r="MP63" s="57" t="e">
        <f t="shared" si="264"/>
        <v>#N/A</v>
      </c>
      <c r="MQ63" s="57" t="e">
        <f t="shared" si="265"/>
        <v>#N/A</v>
      </c>
      <c r="MR63" s="57" t="e">
        <f t="shared" si="266"/>
        <v>#N/A</v>
      </c>
      <c r="MS63" s="57" t="e">
        <f t="shared" si="267"/>
        <v>#N/A</v>
      </c>
      <c r="MT63" s="57" t="e">
        <f t="shared" si="268"/>
        <v>#N/A</v>
      </c>
      <c r="MU63" s="57" t="e">
        <f t="shared" si="269"/>
        <v>#N/A</v>
      </c>
      <c r="MV63" s="57" t="e">
        <f t="shared" si="270"/>
        <v>#N/A</v>
      </c>
      <c r="MW63" s="57" t="e">
        <f t="shared" si="271"/>
        <v>#N/A</v>
      </c>
      <c r="MX63" s="57" t="e">
        <f t="shared" si="272"/>
        <v>#N/A</v>
      </c>
      <c r="MY63" s="57" t="e">
        <f t="shared" si="273"/>
        <v>#N/A</v>
      </c>
      <c r="MZ63" s="57" t="e">
        <f t="shared" si="274"/>
        <v>#N/A</v>
      </c>
      <c r="NA63" s="57" t="e">
        <f t="shared" si="275"/>
        <v>#N/A</v>
      </c>
      <c r="NB63" s="57" t="e">
        <f t="shared" si="276"/>
        <v>#N/A</v>
      </c>
      <c r="NC63" s="57" t="e">
        <f t="shared" si="277"/>
        <v>#N/A</v>
      </c>
      <c r="ND63" s="57" t="e">
        <f t="shared" si="278"/>
        <v>#N/A</v>
      </c>
      <c r="NE63" s="57" t="e">
        <f t="shared" si="279"/>
        <v>#N/A</v>
      </c>
      <c r="NF63" s="61">
        <f t="shared" si="211"/>
        <v>2.2000000000000011</v>
      </c>
      <c r="NG63" s="261">
        <f>IF(OY62=0,MIN('Drive Train'!$F$35-FQ62*$C$26*'Drive Train'!$F$38,NG62+$C$41)-$C$7,IF(LO62-1&lt;=0,0,IF($C$39=Motors!$C$29,MAX(MAX(NG$8:NG62)*-1,NG62-$C$41),MAX(0,MAX(NG$8:NG62)*-1,NG62-$C$41))))</f>
        <v>0</v>
      </c>
      <c r="NH63" s="261">
        <f>IF(OZ62=0,MIN('Drive Train'!$F$35-FR62*$C$26*'Drive Train'!$F$38,NH62+$C$41)-$C$7,IF(LP62-1&lt;=0,0,IF($C$39=Motors!$C$29,MAX(MAX(NH$8:NH62)*-1,NH62-$C$41),MAX(0,MAX(NH$8:NH62)*-1,NH62-$C$41))))</f>
        <v>8.82</v>
      </c>
      <c r="NI63" s="261">
        <f>IF(PA62=0,MIN('Drive Train'!$F$35-FS62*$C$26*'Drive Train'!$F$38,NI62+$C$41)-$C$7,IF(LQ62-1&lt;=0,0,IF($C$39=Motors!$C$29,MAX(MAX(NI$8:NI62)*-1,NI62-$C$41),MAX(0,MAX(NI$8:NI62)*-1,NI62-$C$41))))</f>
        <v>0</v>
      </c>
      <c r="NJ63" s="261">
        <f>IF(PB62=0,MIN('Drive Train'!$F$35-FT62*$C$26*'Drive Train'!$F$38,NJ62+$C$41)-$C$7,IF(LR62-1&lt;=0,0,IF($C$39=Motors!$C$29,MAX(MAX(NJ$8:NJ62)*-1,NJ62-$C$41),MAX(0,MAX(NJ$8:NJ62)*-1,NJ62-$C$41))))</f>
        <v>0</v>
      </c>
      <c r="NK63" s="261">
        <f>IF(PC62=0,MIN('Drive Train'!$F$35-FU62*$C$26*'Drive Train'!$F$38,NK62+$C$41)-$C$7,IF(LS62-1&lt;=0,0,IF($C$39=Motors!$C$29,MAX(MAX(NK$8:NK62)*-1,NK62-$C$41),MAX(0,MAX(NK$8:NK62)*-1,NK62-$C$41))))</f>
        <v>0</v>
      </c>
      <c r="NL63" s="261">
        <f>IF(PD62=0,MIN('Drive Train'!$F$35-FV62*$C$26*'Drive Train'!$F$38,NL62+$C$41)-$C$7,IF(LT62-1&lt;=0,0,IF($C$39=Motors!$C$29,MAX(MAX(NL$8:NL62)*-1,NL62-$C$41),MAX(0,MAX(NL$8:NL62)*-1,NL62-$C$41))))</f>
        <v>0</v>
      </c>
      <c r="NM63" s="261">
        <f>IF(PE62=0,MIN('Drive Train'!$F$35-FW62*$C$26*'Drive Train'!$F$38,NM62+$C$41)-$C$7,IF(LU62-1&lt;=0,0,IF($C$39=Motors!$C$29,MAX(MAX(NM$8:NM62)*-1,NM62-$C$41),MAX(0,MAX(NM$8:NM62)*-1,NM62-$C$41))))</f>
        <v>0</v>
      </c>
      <c r="NN63" s="261">
        <f>IF(PF62=0,MIN('Drive Train'!$F$35-FX62*$C$26*'Drive Train'!$F$38,NN62+$C$41)-$C$7,IF(LV62-1&lt;=0,0,IF($C$39=Motors!$C$29,MAX(MAX(NN$8:NN62)*-1,NN62-$C$41),MAX(0,MAX(NN$8:NN62)*-1,NN62-$C$41))))</f>
        <v>0</v>
      </c>
      <c r="NO63" s="261">
        <f>IF(PG62=0,MIN('Drive Train'!$F$35-FY62*$C$26*'Drive Train'!$F$38,NO62+$C$41)-$C$7,IF(LW62-1&lt;=0,0,IF($C$39=Motors!$C$29,MAX(MAX(NO$8:NO62)*-1,NO62-$C$41),MAX(0,MAX(NO$8:NO62)*-1,NO62-$C$41))))</f>
        <v>0</v>
      </c>
      <c r="NP63" s="261">
        <f>IF(PH62=0,MIN('Drive Train'!$F$35-FZ62*$C$26*'Drive Train'!$F$38,NP62+$C$41)-$C$7,IF(LX62-1&lt;=0,0,IF($C$39=Motors!$C$29,MAX(MAX(NP$8:NP62)*-1,NP62-$C$41),MAX(0,MAX(NP$8:NP62)*-1,NP62-$C$41))))</f>
        <v>11.983355291283896</v>
      </c>
      <c r="NQ63" s="261">
        <f>IF(PI62=0,MIN('Drive Train'!$F$35-GA62*$C$26*'Drive Train'!$F$38,NQ62+$C$41)-$C$7,IF(LY62-1&lt;=0,0,IF($C$39=Motors!$C$29,MAX(MAX(NQ$8:NQ62)*-1,NQ62-$C$41),MAX(0,MAX(NQ$8:NQ62)*-1,NQ62-$C$41))))</f>
        <v>11.98335546185209</v>
      </c>
      <c r="NR63" s="261">
        <f>IF(PJ62=0,MIN('Drive Train'!$F$35-GB62*$C$26*'Drive Train'!$F$38,NR62+$C$41)-$C$7,IF(LZ62-1&lt;=0,0,IF($C$39=Motors!$C$29,MAX(MAX(NR$8:NR62)*-1,NR62-$C$41),MAX(0,MAX(NR$8:NR62)*-1,NR62-$C$41))))</f>
        <v>11.614954983633345</v>
      </c>
      <c r="NS63" s="261">
        <f>IF(PK62=0,MIN('Drive Train'!$F$35-GC62*$C$26*'Drive Train'!$F$38,NS62+$C$41)-$C$7,IF(MA62-1&lt;=0,0,IF($C$39=Motors!$C$29,MAX(MAX(NS$8:NS62)*-1,NS62-$C$41),MAX(0,MAX(NS$8:NS62)*-1,NS62-$C$41))))</f>
        <v>11.874071482138108</v>
      </c>
      <c r="NT63" s="261">
        <f>IF(PL62=0,MIN('Drive Train'!$F$35-GD62*$C$26*'Drive Train'!$F$38,NT62+$C$41)-$C$7,IF(MB62-1&lt;=0,0,IF($C$39=Motors!$C$29,MAX(MAX(NT$8:NT62)*-1,NT62-$C$41),MAX(0,MAX(NT$8:NT62)*-1,NT62-$C$41))))</f>
        <v>0</v>
      </c>
      <c r="NU63" s="261">
        <f>IF(PM62=0,MIN('Drive Train'!$F$35-GE62*$C$26*'Drive Train'!$F$38,NU62+$C$41)-$C$7,IF(MC62-1&lt;=0,0,IF($C$39=Motors!$C$29,MAX(MAX(NU$8:NU62)*-1,NU62-$C$41),MAX(0,MAX(NU$8:NU62)*-1,NU62-$C$41))))</f>
        <v>0</v>
      </c>
      <c r="NV63" s="261">
        <f>IF(PN62=0,MIN('Drive Train'!$F$35-GF62*$C$26*'Drive Train'!$F$38,NV62+$C$41)-$C$7,IF(MD62-1&lt;=0,0,IF($C$39=Motors!$C$29,MAX(MAX(NV$8:NV62)*-1,NV62-$C$41),MAX(0,MAX(NV$8:NV62)*-1,NV62-$C$41))))</f>
        <v>0</v>
      </c>
      <c r="NW63" s="261">
        <f>IF(PO62=0,MIN('Drive Train'!$F$35-GG62*$C$26*'Drive Train'!$F$38,NW62+$C$41)-$C$7,IF(ME62-1&lt;=0,0,IF($C$39=Motors!$C$29,MAX(MAX(NW$8:NW62)*-1,NW62-$C$41),MAX(0,MAX(NW$8:NW62)*-1,NW62-$C$41))))</f>
        <v>0</v>
      </c>
      <c r="NX63" s="261">
        <f>IF(PP62=0,MIN('Drive Train'!$F$35-GH62*$C$26*'Drive Train'!$F$38,NX62+$C$41)-$C$7,IF(MF62-1&lt;=0,0,IF($C$39=Motors!$C$29,MAX(MAX(NX$8:NX62)*-1,NX62-$C$41),MAX(0,MAX(NX$8:NX62)*-1,NX62-$C$41))))</f>
        <v>0</v>
      </c>
      <c r="NY63" s="261">
        <f>IF(PQ62=0,MIN('Drive Train'!$F$35-GI62*$C$26*'Drive Train'!$F$38,NY62+$C$41)-$C$7,IF(MG62-1&lt;=0,0,IF($C$39=Motors!$C$29,MAX(MAX(NY$8:NY62)*-1,NY62-$C$41),MAX(0,MAX(NY$8:NY62)*-1,NY62-$C$41))))</f>
        <v>0</v>
      </c>
      <c r="NZ63" s="261">
        <f>IF(PR62=0,MIN('Drive Train'!$F$35-GJ62*$C$26*'Drive Train'!$F$38,NZ62+$C$41)-$C$7,IF(MH62-1&lt;=0,0,IF($C$39=Motors!$C$29,MAX(MAX(NZ$8:NZ62)*-1,NZ62-$C$41),MAX(0,MAX(NZ$8:NZ62)*-1,NZ62-$C$41))))</f>
        <v>0</v>
      </c>
      <c r="OA63" s="261">
        <f>IF(PS62=0,MIN('Drive Train'!$F$35-GK62*$C$26*'Drive Train'!$F$38,OA62+$C$41)-$C$7,IF(MI62-1&lt;=0,0,IF($C$39=Motors!$C$29,MAX(MAX(OA$8:OA62)*-1,OA62-$C$41),MAX(0,MAX(OA$8:OA62)*-1,OA62-$C$41))))</f>
        <v>0</v>
      </c>
      <c r="OB63" s="61">
        <f t="shared" si="212"/>
        <v>2.2000000000000011</v>
      </c>
      <c r="OC63" s="261">
        <f>'Drive Train'!$F$35-FQ63*$C$26*'Drive Train'!$F$38</f>
        <v>12.213034</v>
      </c>
      <c r="OD63" s="261">
        <f>'Drive Train'!$F$35-FR63*$C$26*'Drive Train'!$F$38</f>
        <v>9</v>
      </c>
      <c r="OE63" s="261">
        <f>'Drive Train'!$F$35-FS63*$C$26*'Drive Train'!$F$38</f>
        <v>12.213034</v>
      </c>
      <c r="OF63" s="261">
        <f>'Drive Train'!$F$35-FT63*$C$26*'Drive Train'!$F$38</f>
        <v>12.213034</v>
      </c>
      <c r="OG63" s="261">
        <f>'Drive Train'!$F$35-FU63*$C$26*'Drive Train'!$F$38</f>
        <v>12.213034</v>
      </c>
      <c r="OH63" s="261">
        <f>'Drive Train'!$F$35-FV63*$C$26*'Drive Train'!$F$38</f>
        <v>12.213034</v>
      </c>
      <c r="OI63" s="261">
        <f>'Drive Train'!$F$35-FW63*$C$26*'Drive Train'!$F$38</f>
        <v>12.213034</v>
      </c>
      <c r="OJ63" s="261">
        <f>'Drive Train'!$F$35-FX63*$C$26*'Drive Train'!$F$38</f>
        <v>12.213034</v>
      </c>
      <c r="OK63" s="261">
        <f>'Drive Train'!$F$35-FY63*$C$26*'Drive Train'!$F$38</f>
        <v>12.213034</v>
      </c>
      <c r="OL63" s="261">
        <f>'Drive Train'!$F$35-FZ63*$C$26*'Drive Train'!$F$38</f>
        <v>12.163355345374942</v>
      </c>
      <c r="OM63" s="261">
        <f>'Drive Train'!$F$35-GA63*$C$26*'Drive Train'!$F$38</f>
        <v>12.163355462646518</v>
      </c>
      <c r="ON63" s="261">
        <f>'Drive Train'!$F$35-GB63*$C$26*'Drive Train'!$F$38</f>
        <v>11.807820330256869</v>
      </c>
      <c r="OO63" s="261">
        <f>'Drive Train'!$F$35-GC63*$C$26*'Drive Train'!$F$38</f>
        <v>12.071014836388152</v>
      </c>
      <c r="OP63" s="261">
        <f>'Drive Train'!$F$35-GD63*$C$26*'Drive Train'!$F$38</f>
        <v>12.213034</v>
      </c>
      <c r="OQ63" s="261">
        <f>'Drive Train'!$F$35-GE63*$C$26*'Drive Train'!$F$38</f>
        <v>12.213034</v>
      </c>
      <c r="OR63" s="261">
        <f>'Drive Train'!$F$35-GF63*$C$26*'Drive Train'!$F$38</f>
        <v>12.213034</v>
      </c>
      <c r="OS63" s="261">
        <f>'Drive Train'!$F$35-GG63*$C$26*'Drive Train'!$F$38</f>
        <v>12.213034</v>
      </c>
      <c r="OT63" s="261">
        <f>'Drive Train'!$F$35-GH63*$C$26*'Drive Train'!$F$38</f>
        <v>12.213034</v>
      </c>
      <c r="OU63" s="261">
        <f>'Drive Train'!$F$35-GI63*$C$26*'Drive Train'!$F$38</f>
        <v>12.213034</v>
      </c>
      <c r="OV63" s="261">
        <f>'Drive Train'!$F$35-GJ63*$C$26*'Drive Train'!$F$38</f>
        <v>12.213034</v>
      </c>
      <c r="OW63" s="261">
        <f>'Drive Train'!$F$35-GK63*$C$26*'Drive Train'!$F$38</f>
        <v>12.213034</v>
      </c>
      <c r="OX63" s="61">
        <f t="shared" si="213"/>
        <v>2.2000000000000011</v>
      </c>
      <c r="OY63" s="1">
        <f>IF(PU63&gt;='Drive Train'!$F$29,1,0)</f>
        <v>1</v>
      </c>
      <c r="OZ63" s="1">
        <f>IF(PV63&gt;='Drive Train'!$F$29,1,0)</f>
        <v>0</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8">
        <f t="shared" si="214"/>
        <v>2.2000000000000011</v>
      </c>
      <c r="PU63" s="57">
        <f t="shared" si="215"/>
        <v>18.996329281472036</v>
      </c>
      <c r="PV63" s="57">
        <f t="shared" si="216"/>
        <v>13.068933751416902</v>
      </c>
      <c r="PW63" s="57">
        <f t="shared" si="217"/>
        <v>18.490921596468866</v>
      </c>
      <c r="PX63" s="57">
        <f t="shared" si="218"/>
        <v>21.319293583594195</v>
      </c>
      <c r="PY63" s="57">
        <f t="shared" si="219"/>
        <v>21.436543872531228</v>
      </c>
      <c r="PZ63" s="57">
        <f t="shared" si="220"/>
        <v>20.201715324608291</v>
      </c>
      <c r="QA63" s="57">
        <f t="shared" si="221"/>
        <v>18.919696546146298</v>
      </c>
      <c r="QB63" s="57">
        <f t="shared" si="222"/>
        <v>17.77415034724234</v>
      </c>
      <c r="QC63" s="57">
        <f t="shared" si="223"/>
        <v>16.507276106488639</v>
      </c>
      <c r="QD63" s="57">
        <f t="shared" si="224"/>
        <v>15.112188375042409</v>
      </c>
      <c r="QE63" s="57">
        <f t="shared" si="225"/>
        <v>13.911438019029891</v>
      </c>
      <c r="QF63" s="57">
        <f t="shared" si="226"/>
        <v>13.471166282818764</v>
      </c>
      <c r="QG63" s="57">
        <f t="shared" si="227"/>
        <v>16.398269262553622</v>
      </c>
      <c r="QH63" s="57">
        <f t="shared" si="228"/>
        <v>17.989729167506177</v>
      </c>
      <c r="QI63" s="57">
        <f t="shared" si="229"/>
        <v>18.551335509915592</v>
      </c>
      <c r="QJ63" s="57">
        <f t="shared" si="230"/>
        <v>18.892511716285419</v>
      </c>
      <c r="QK63" s="57">
        <f t="shared" si="231"/>
        <v>18.996329281472036</v>
      </c>
      <c r="QL63" s="57">
        <f t="shared" si="232"/>
        <v>18.953665201588869</v>
      </c>
      <c r="QM63" s="57">
        <f t="shared" si="233"/>
        <v>18.954769090971642</v>
      </c>
      <c r="QN63" s="57">
        <f t="shared" si="234"/>
        <v>18.954844971010839</v>
      </c>
      <c r="QO63" s="57">
        <f t="shared" si="235"/>
        <v>18.954805049592839</v>
      </c>
      <c r="QP63" s="61">
        <f t="shared" si="236"/>
        <v>2.2000000000000011</v>
      </c>
      <c r="QQ63" s="57">
        <f>MIN(FQ63,$C$16)*$C$17*1000/60/60/$C$25</f>
        <v>3.8667407844721571E-2</v>
      </c>
      <c r="QR63" s="57">
        <f>MIN(FR63,$C$16)*$C$17*1000/60/60/$C$25</f>
        <v>0.70317162838191627</v>
      </c>
      <c r="QS63" s="57">
        <f>MIN(FS63,$C$16)*$C$17*1000/60/60/$C$25</f>
        <v>3.8667407844721571E-2</v>
      </c>
      <c r="QT63" s="57">
        <f>MIN(FT63,$C$16)*$C$17*1000/60/60/$C$25</f>
        <v>3.8667407844721571E-2</v>
      </c>
      <c r="QU63" s="57">
        <f>MIN(FU63,$C$16)*$C$17*1000/60/60/$C$25</f>
        <v>3.8667407844721571E-2</v>
      </c>
      <c r="QV63" s="57">
        <f>MIN(FV63,$C$16)*$C$17*1000/60/60/$C$25</f>
        <v>3.8667407844721571E-2</v>
      </c>
      <c r="QW63" s="57">
        <f>MIN(FW63,$C$16)*$C$17*1000/60/60/$C$25</f>
        <v>3.8667407844721571E-2</v>
      </c>
      <c r="QX63" s="57">
        <f>MIN(FX63,$C$16)*$C$17*1000/60/60/$C$25</f>
        <v>3.8667407844721571E-2</v>
      </c>
      <c r="QY63" s="57">
        <f>MIN(FY63,$C$16)*$C$17*1000/60/60/$C$25</f>
        <v>3.8667407844721571E-2</v>
      </c>
      <c r="QZ63" s="57">
        <f>MIN(FZ63,$C$16)*$C$17*1000/60/60/$C$25</f>
        <v>4.8941707982522897E-2</v>
      </c>
      <c r="RA63" s="57">
        <f>MIN(GA63,$C$16)*$C$17*1000/60/60/$C$25</f>
        <v>4.8941683728980535E-2</v>
      </c>
      <c r="RB63" s="57">
        <f>MIN(GB63,$C$16)*$C$17*1000/60/60/$C$25</f>
        <v>0.12247174784351264</v>
      </c>
      <c r="RC63" s="57">
        <f>MIN(GC63,$C$16)*$C$17*1000/60/60/$C$25</f>
        <v>6.8039127414833617E-2</v>
      </c>
      <c r="RD63" s="57">
        <f>MIN(GD63,$C$16)*$C$17*1000/60/60/$C$25</f>
        <v>3.8667407844721571E-2</v>
      </c>
      <c r="RE63" s="57">
        <f>MIN(GE63,$C$16)*$C$17*1000/60/60/$C$25</f>
        <v>3.8667407844721571E-2</v>
      </c>
      <c r="RF63" s="57">
        <f>MIN(GF63,$C$16)*$C$17*1000/60/60/$C$25</f>
        <v>3.8667407844721571E-2</v>
      </c>
      <c r="RG63" s="57">
        <f>MIN(GG63,$C$16)*$C$17*1000/60/60/$C$25</f>
        <v>3.8667407844721571E-2</v>
      </c>
      <c r="RH63" s="57">
        <f>MIN(GH63,$C$16)*$C$17*1000/60/60/$C$25</f>
        <v>3.8667407844721571E-2</v>
      </c>
      <c r="RI63" s="57">
        <f>MIN(GI63,$C$16)*$C$17*1000/60/60/$C$25</f>
        <v>3.8667407844721571E-2</v>
      </c>
      <c r="RJ63" s="57">
        <f>MIN(GJ63,$C$16)*$C$17*1000/60/60/$C$25</f>
        <v>3.8667407844721571E-2</v>
      </c>
      <c r="RK63" s="57">
        <f>MIN(GK63,$C$16)*$C$17*1000/60/60/$C$25</f>
        <v>3.8667407844721571E-2</v>
      </c>
      <c r="RL63" s="148">
        <f t="shared" si="237"/>
        <v>2.2000000000000011</v>
      </c>
    </row>
    <row r="64" spans="3:480" x14ac:dyDescent="0.2">
      <c r="C64" s="3" t="s">
        <v>217</v>
      </c>
      <c r="E64" s="55">
        <f>(QQ6*'Drive Train'!$F$31)/1000</f>
        <v>0.35414063018409769</v>
      </c>
      <c r="F64" s="55">
        <f>(QR6*'Drive Train'!$F$31)/1000</f>
        <v>1.0815840589866761</v>
      </c>
      <c r="G64" s="55">
        <f>(QS6*'Drive Train'!$F$31)/1000</f>
        <v>0.90615494476485625</v>
      </c>
      <c r="H64" s="55">
        <f>(QT6*'Drive Train'!$F$31)/1000</f>
        <v>0.77060562403827548</v>
      </c>
      <c r="I64" s="55">
        <f>(QU6*'Drive Train'!$F$31)/1000</f>
        <v>0.59966668092161235</v>
      </c>
      <c r="J64" s="55">
        <f>(QV6*'Drive Train'!$F$31)/1000</f>
        <v>0.45328932687510659</v>
      </c>
      <c r="K64" s="55">
        <f>(QW6*'Drive Train'!$F$31)/1000</f>
        <v>0.3507862015930503</v>
      </c>
      <c r="L64" s="55">
        <f>(QX6*'Drive Train'!$F$31)/1000</f>
        <v>0.30153155483949079</v>
      </c>
      <c r="M64" s="55">
        <f>(QY6*'Drive Train'!$F$31)/1000</f>
        <v>0.26867578888711857</v>
      </c>
      <c r="N64" s="55">
        <f>(QZ6*'Drive Train'!$F$31)/1000</f>
        <v>0.24037629222758033</v>
      </c>
      <c r="O64" s="55">
        <f>(RA6*'Drive Train'!$F$31)/1000</f>
        <v>0.21932438545489424</v>
      </c>
      <c r="R64" s="63">
        <f t="shared" si="113"/>
        <v>2.2400000000000011</v>
      </c>
      <c r="S64" s="2">
        <f>NG64/'Drive Train'!$F$35</f>
        <v>0</v>
      </c>
      <c r="T64" s="2">
        <f>NH64/'Drive Train'!$F$35</f>
        <v>0.71129032258064517</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0.96639962462701146</v>
      </c>
      <c r="AC64" s="2">
        <f>NQ64/'Drive Train'!$F$35</f>
        <v>0.96639963408439655</v>
      </c>
      <c r="AD64" s="2">
        <f>NR64/'Drive Train'!$F$35</f>
        <v>0.93772744598845714</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14"/>
        <v>2.2400000000000011</v>
      </c>
      <c r="AO64" s="46">
        <f>LO64*12*60/(PI() * 'Drive Train'!$F$15)/S$6*ABS(S64)</f>
        <v>0</v>
      </c>
      <c r="AP64" s="46">
        <f>LP64*12*60/(PI() * 'Drive Train'!$F$15)/T$6*ABS(T64)</f>
        <v>944.65849809980682</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4372.7284546538722</v>
      </c>
      <c r="AY64" s="46">
        <f>LY64*12*60/(PI() * 'Drive Train'!$F$15)/AC$6*ABS(AC64)</f>
        <v>4372.728530713176</v>
      </c>
      <c r="AZ64" s="46">
        <f>LZ64*12*60/(PI() * 'Drive Train'!$F$15)/AD$6*ABS(AD64)</f>
        <v>3596.7235833345972</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280"/>
        <v>2.2400000000000011</v>
      </c>
      <c r="BK64" s="2">
        <f>IF(OR(KS63=1,AND($C$39=Motors!$C$31,OY63=1)),0,IF(NG64=0,-(CG63+$C$15)/($C$14-$C$15)*$C$12,($C$11*S64-AO64)/($C$11*S64)*$C$12*S64))</f>
        <v>0</v>
      </c>
      <c r="BL64" s="2">
        <f>IF(OR(KT63=1,AND($C$39=Motors!$C$31,OZ63=1)),0,IF(NH64=0,-(CH63+$C$15)/($C$14-$C$15)*$C$12,($C$11*T64-AP64)/($C$11*T64)*$C$12*T64))</f>
        <v>1.3008536923523812</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0.41564013056579879</v>
      </c>
      <c r="BU64" s="2">
        <f>IF(OR(LC63=1,AND($C$39=Motors!$C$31,PI63=1)),0,IF(NQ64=0,-(CQ63+$C$15)/($C$14-$C$15)*$C$12,($C$11*AC64-AY64)/($C$11*AC64)*$C$12*AC64))</f>
        <v>0.4156401200766851</v>
      </c>
      <c r="BV64" s="2">
        <f>IF(OR(LD63=1,AND($C$39=Motors!$C$31,PJ63=1)),0,IF(NR64=0,-(CR63+$C$15)/($C$14-$C$15)*$C$12,($C$11*AD64-AZ64)/($C$11*AD64)*$C$12*AD64))</f>
        <v>0.68609808234297665</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281"/>
        <v>2.2400000000000011</v>
      </c>
      <c r="CG64" s="57">
        <f>IF(AND(KS63=1,OY63=1),0,ABS(BK64/$C$12*($C$14-$C$15)+$C$15) *'Drive Train'!$AA$48 + CG63*(1-'Drive Train'!$AA$48))</f>
        <v>2.7495000000000003</v>
      </c>
      <c r="CH64" s="57">
        <f>IF(AND(KT63=1,OZ63=1),0,ABS(BL64/$C$12*($C$14-$C$15)+$C$15) *'Drive Train'!$AA$48 + CH63*(1-'Drive Train'!$AA$48))</f>
        <v>73.272053287208308</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25.282397764331051</v>
      </c>
      <c r="CQ64" s="57">
        <f>IF(AND(LC63=1,PI63=1),0,ABS(BU64/$C$12*($C$14-$C$15)+$C$15) *'Drive Train'!$AA$48 + CQ63*(1-'Drive Train'!$AA$48))</f>
        <v>25.282397195689796</v>
      </c>
      <c r="CR64" s="57">
        <f>IF(AND(LD63=1,PJ63=1),0,ABS(BV64/$C$12*($C$14-$C$15)+$C$15) *'Drive Train'!$AA$48 + CR63*(1-'Drive Train'!$AA$48))</f>
        <v>39.944604151018652</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15"/>
        <v>2.2400000000000011</v>
      </c>
      <c r="DC64" s="57">
        <f t="shared" si="282"/>
        <v>2.7495000000000003</v>
      </c>
      <c r="DD64" s="57">
        <f t="shared" si="283"/>
        <v>50</v>
      </c>
      <c r="DE64" s="57">
        <f t="shared" si="284"/>
        <v>2.7495000000000003</v>
      </c>
      <c r="DF64" s="57">
        <f t="shared" si="285"/>
        <v>2.7495000000000003</v>
      </c>
      <c r="DG64" s="57">
        <f t="shared" si="286"/>
        <v>2.7495000000000003</v>
      </c>
      <c r="DH64" s="57">
        <f t="shared" si="287"/>
        <v>2.7495000000000003</v>
      </c>
      <c r="DI64" s="57">
        <f t="shared" si="288"/>
        <v>2.7495000000000003</v>
      </c>
      <c r="DJ64" s="57">
        <f t="shared" si="289"/>
        <v>2.7495000000000003</v>
      </c>
      <c r="DK64" s="57">
        <f t="shared" si="290"/>
        <v>2.7495000000000003</v>
      </c>
      <c r="DL64" s="57">
        <f t="shared" si="291"/>
        <v>25.282397764331051</v>
      </c>
      <c r="DM64" s="57">
        <f t="shared" si="292"/>
        <v>25.282397195689796</v>
      </c>
      <c r="DN64" s="57">
        <f t="shared" si="293"/>
        <v>25</v>
      </c>
      <c r="DO64" s="57">
        <f t="shared" si="294"/>
        <v>2.7495000000000003</v>
      </c>
      <c r="DP64" s="57">
        <f t="shared" si="295"/>
        <v>2.7495000000000003</v>
      </c>
      <c r="DQ64" s="57">
        <f t="shared" si="296"/>
        <v>2.7495000000000003</v>
      </c>
      <c r="DR64" s="57">
        <f t="shared" si="297"/>
        <v>2.7495000000000003</v>
      </c>
      <c r="DS64" s="57">
        <f t="shared" si="298"/>
        <v>2.7495000000000003</v>
      </c>
      <c r="DT64" s="57">
        <f t="shared" si="299"/>
        <v>2.7495000000000003</v>
      </c>
      <c r="DU64" s="57">
        <f t="shared" si="300"/>
        <v>2.7495000000000003</v>
      </c>
      <c r="DV64" s="57">
        <f t="shared" si="301"/>
        <v>2.7495000000000003</v>
      </c>
      <c r="DW64" s="57">
        <f t="shared" si="302"/>
        <v>2.7495000000000003</v>
      </c>
      <c r="DX64" s="61">
        <f t="shared" si="116"/>
        <v>2.2400000000000011</v>
      </c>
      <c r="DY64" s="2">
        <f>IF(OY64=0,($C$23/0.4536*IF(ISNA(MK63),'Drive Train'!$F$16,'Drive Train'!$F$17)*4.448*$C$24/$C$26*$C$25*S$6)*SIGN(BK64),BK64)</f>
        <v>0</v>
      </c>
      <c r="DZ64" s="2">
        <f>IF(OZ64=0,($C$23/0.4536*IF(ISNA(ML63),'Drive Train'!$F$16,'Drive Train'!$F$17)*4.448*$C$24/$C$26*$C$25*T$6)*SIGN(BL64),BL64)</f>
        <v>3.1911020778922987</v>
      </c>
      <c r="EA64" s="2">
        <f>IF(PA64=0,($C$23/0.4536*IF(ISNA(MM63),'Drive Train'!$F$16,'Drive Train'!$F$17)*4.448*$C$24/$C$26*$C$25*U$6)*SIGN(BM64),BM64)</f>
        <v>0</v>
      </c>
      <c r="EB64" s="2">
        <f>IF(PB64=0,($C$23/0.4536*IF(ISNA(MN63),'Drive Train'!$F$16,'Drive Train'!$F$17)*4.448*$C$24/$C$26*$C$25*V$6)*SIGN(BN64),BN64)</f>
        <v>0</v>
      </c>
      <c r="EC64" s="2">
        <f>IF(PC64=0,($C$23/0.4536*IF(ISNA(MO63),'Drive Train'!$F$16,'Drive Train'!$F$17)*4.448*$C$24/$C$26*$C$25*W$6)*SIGN(BO64),BO64)</f>
        <v>0</v>
      </c>
      <c r="ED64" s="2">
        <f>IF(PD64=0,($C$23/0.4536*IF(ISNA(MP63),'Drive Train'!$F$16,'Drive Train'!$F$17)*4.448*$C$24/$C$26*$C$25*X$6)*SIGN(BP64),BP64)</f>
        <v>0</v>
      </c>
      <c r="EE64" s="2">
        <f>IF(PE64=0,($C$23/0.4536*IF(ISNA(MQ63),'Drive Train'!$F$16,'Drive Train'!$F$17)*4.448*$C$24/$C$26*$C$25*Y$6)*SIGN(BQ64),BQ64)</f>
        <v>0</v>
      </c>
      <c r="EF64" s="2">
        <f>IF(PF64=0,($C$23/0.4536*IF(ISNA(MR63),'Drive Train'!$F$16,'Drive Train'!$F$17)*4.448*$C$24/$C$26*$C$25*Z$6)*SIGN(BR64),BR64)</f>
        <v>0</v>
      </c>
      <c r="EG64" s="2">
        <f>IF(PG64=0,($C$23/0.4536*IF(ISNA(MS63),'Drive Train'!$F$16,'Drive Train'!$F$17)*4.448*$C$24/$C$26*$C$25*AA$6)*SIGN(BS64),BS64)</f>
        <v>0</v>
      </c>
      <c r="EH64" s="2">
        <f>IF(PH64=0,($C$23/0.4536*IF(ISNA(MT63),'Drive Train'!$F$16,'Drive Train'!$F$17)*4.448*$C$24/$C$26*$C$25*AB$6)*SIGN(BT64),BT64)</f>
        <v>0.61985436045389986</v>
      </c>
      <c r="EI64" s="2">
        <f>IF(PI64=0,($C$23/0.4536*IF(ISNA(MU63),'Drive Train'!$F$16,'Drive Train'!$F$17)*4.448*$C$24/$C$26*$C$25*AC$6)*SIGN(BU64),BU64)</f>
        <v>0.56313566080452337</v>
      </c>
      <c r="EJ64" s="2">
        <f>IF(PJ64=0,($C$23/0.4536*IF(ISNA(MV63),'Drive Train'!$F$16,'Drive Train'!$F$17)*4.448*$C$24/$C$26*$C$25*AD$6)*SIGN(BV64),BV64)</f>
        <v>0.89350858180984372</v>
      </c>
      <c r="EK64" s="2">
        <f>IF(PK64=0,($C$23/0.4536*IF(ISNA(MW63),'Drive Train'!$F$16,'Drive Train'!$F$17)*4.448*$C$24/$C$26*$C$25*AE$6)*SIGN(BW64),BW64)</f>
        <v>0</v>
      </c>
      <c r="EL64" s="2">
        <f>IF(PL64=0,($C$23/0.4536*IF(ISNA(MX63),'Drive Train'!$F$16,'Drive Train'!$F$17)*4.448*$C$24/$C$26*$C$25*AF$6)*SIGN(BX64),BX64)</f>
        <v>0</v>
      </c>
      <c r="EM64" s="2">
        <f>IF(PM64=0,($C$23/0.4536*IF(ISNA(MY63),'Drive Train'!$F$16,'Drive Train'!$F$17)*4.448*$C$24/$C$26*$C$25*AG$6)*SIGN(BY64),BY64)</f>
        <v>0</v>
      </c>
      <c r="EN64" s="2">
        <f>IF(PN64=0,($C$23/0.4536*IF(ISNA(MZ63),'Drive Train'!$F$16,'Drive Train'!$F$17)*4.448*$C$24/$C$26*$C$25*AH$6)*SIGN(BZ64),BZ64)</f>
        <v>0</v>
      </c>
      <c r="EO64" s="2">
        <f>IF(PO64=0,($C$23/0.4536*IF(ISNA(NA63),'Drive Train'!$F$16,'Drive Train'!$F$17)*4.448*$C$24/$C$26*$C$25*AI$6)*SIGN(CA64),CA64)</f>
        <v>0</v>
      </c>
      <c r="EP64" s="2">
        <f>IF(PP64=0,($C$23/0.4536*IF(ISNA(NB63),'Drive Train'!$F$16,'Drive Train'!$F$17)*4.448*$C$24/$C$26*$C$25*AJ$6)*SIGN(CB64),CB64)</f>
        <v>0</v>
      </c>
      <c r="EQ64" s="2">
        <f>IF(PQ64=0,($C$23/0.4536*IF(ISNA(NC63),'Drive Train'!$F$16,'Drive Train'!$F$17)*4.448*$C$24/$C$26*$C$25*AK$6)*SIGN(CC64),CC64)</f>
        <v>0</v>
      </c>
      <c r="ER64" s="2">
        <f>IF(PR64=0,($C$23/0.4536*IF(ISNA(ND63),'Drive Train'!$F$16,'Drive Train'!$F$17)*4.448*$C$24/$C$26*$C$25*AL$6)*SIGN(CD64),CD64)</f>
        <v>0</v>
      </c>
      <c r="ES64" s="2">
        <f>IF(PS64=0,($C$23/0.4536*IF(ISNA(NE63),'Drive Train'!$F$16,'Drive Train'!$F$17)*4.448*$C$24/$C$26*$C$25*AM$6)*SIGN(CE64),CE64)</f>
        <v>0</v>
      </c>
      <c r="ET64" s="61">
        <f t="shared" si="303"/>
        <v>2.2400000000000011</v>
      </c>
      <c r="EU64" s="260">
        <f>MAX(MIN(IF(AND(OY63=1,NG64&lt;0),-1,1)*(DC64-$C$15)/($C$14-$C$15)*$C$12-$C$33*LO64/AO$6 -  OY63*$C$33,DY63),MAX(EU$8:EU63)*-1)</f>
        <v>-0.67074143573736844</v>
      </c>
      <c r="EV64" s="260">
        <f>MAX(MIN(IF(AND(OZ63=1,NH64&lt;0),-1,1)*(DD64-$C$15)/($C$14-$C$15)*$C$12-$C$33*LP64/AP$6 -  OZ63*$C$33,DZ63),MAX(EV$8:EV63)*-1)</f>
        <v>0.74958201807749802</v>
      </c>
      <c r="EW64" s="260">
        <f>MAX(MIN(IF(AND(PA63=1,NI64&lt;0),-1,1)*(DE64-$C$15)/($C$14-$C$15)*$C$12-$C$33*LQ64/AQ$6 -  PA63*$C$33,EA63),MAX(EW$8:EW63)*-1)</f>
        <v>-0.72783328378609591</v>
      </c>
      <c r="EX64" s="260">
        <f>MAX(MIN(IF(AND(PB63=1,NJ64&lt;0),-1,1)*(DF64-$C$15)/($C$14-$C$15)*$C$12-$C$33*LR64/AR$6 -  PB63*$C$33,EB63),MAX(EX$8:EX63)*-1)</f>
        <v>-0.75913101145597839</v>
      </c>
      <c r="EY64" s="260">
        <f>MAX(MIN(IF(AND(PC63=1,NK64&lt;0),-1,1)*(DG64-$C$15)/($C$14-$C$15)*$C$12-$C$33*LS64/AS$6 -  PC63*$C$33,EC63),MAX(EY$8:EY63)*-1)</f>
        <v>-0.73551902589944718</v>
      </c>
      <c r="EZ64" s="260">
        <f>MAX(MIN(IF(AND(PD63=1,NL64&lt;0),-1,1)*(DH64-$C$15)/($C$14-$C$15)*$C$12-$C$33*LT64/AT$6 -  PD63*$C$33,ED63),MAX(EZ$8:EZ63)*-1)</f>
        <v>-0.68856523670696368</v>
      </c>
      <c r="FA64" s="260">
        <f>MAX(MIN(IF(AND(PE63=1,NM64&lt;0),-1,1)*(DI64-$C$15)/($C$14-$C$15)*$C$12-$C$33*LU64/AU$6 -  PE63*$C$33,EE63),MAX(FA$8:FA63)*-1)</f>
        <v>-0.66819481202197784</v>
      </c>
      <c r="FB64" s="260">
        <f>MAX(MIN(IF(AND(PF63=1,NN64&lt;0),-1,1)*(DJ64-$C$15)/($C$14-$C$15)*$C$12-$C$33*LV64/AV$6 -  PF63*$C$33,EF63),MAX(FB$8:FB63)*-1)</f>
        <v>-0.74196123491794164</v>
      </c>
      <c r="FC64" s="260">
        <f>MAX(MIN(IF(AND(PG63=1,NO64&lt;0),-1,1)*(DK64-$C$15)/($C$14-$C$15)*$C$12-$C$33*LW64/AW$6 -  PG63*$C$33,EG63),MAX(FC$8:FC63)*-1)</f>
        <v>-0.68927804882473676</v>
      </c>
      <c r="FD64" s="260">
        <f>MAX(MIN(IF(AND(PH63=1,NP64&lt;0),-1,1)*(DL64-$C$15)/($C$14-$C$15)*$C$12-$C$33*LX64/AX$6 -  PH63*$C$33,EH63),MAX(FD$8:FD63)*-1)</f>
        <v>1.3794223097107761E-8</v>
      </c>
      <c r="FE64" s="260">
        <f>MAX(MIN(IF(AND(PI63=1,NQ64&lt;0),-1,1)*(DM64-$C$15)/($C$14-$C$15)*$C$12-$C$33*LY64/AY$6 -  PI63*$C$33,EI63),MAX(FE$8:FE63)*-1)</f>
        <v>1.4299844641740833E-10</v>
      </c>
      <c r="FF64" s="260">
        <f>MAX(MIN(IF(AND(PJ63=1,NR64&lt;0),-1,1)*(DN64-$C$15)/($C$14-$C$15)*$C$12-$C$33*LZ64/AZ$6 -  PJ63*$C$33,EJ63),MAX(FF$8:FF63)*-1)</f>
        <v>5.8099003615489919E-2</v>
      </c>
      <c r="FG64" s="260">
        <f>MAX(MIN(IF(AND(PK63=1,NS64&lt;0),-1,1)*(DO64-$C$15)/($C$14-$C$15)*$C$12-$C$33*MA64/BA$6 -  PK63*$C$33,EK63),MAX(FG$8:FG63)*-1)</f>
        <v>-0.50266066515034202</v>
      </c>
      <c r="FH64" s="260">
        <f>MAX(MIN(IF(AND(PL63=1,NT64&lt;0),-1,1)*(DP64-$C$15)/($C$14-$C$15)*$C$12-$C$33*MB64/BB$6 -  PL63*$C$33,EL63),MAX(FH$8:FH63)*-1)</f>
        <v>-0.59489028757017692</v>
      </c>
      <c r="FI64" s="260">
        <f>MAX(MIN(IF(AND(PM63=1,NU64&lt;0),-1,1)*(DQ64-$C$15)/($C$14-$C$15)*$C$12-$C$33*MC64/BC$6 -  PM63*$C$33,EM63),MAX(FI$8:FI63)*-1)</f>
        <v>-0.68711990999001171</v>
      </c>
      <c r="FJ64" s="260">
        <f>MAX(MIN(IF(AND(PN63=1,NV64&lt;0),-1,1)*(DR64-$C$15)/($C$14-$C$15)*$C$12-$C$33*MD64/BD$6 -  PN63*$C$33,EN63),MAX(FJ$8:FJ63)*-1)</f>
        <v>-0.70576658835900019</v>
      </c>
      <c r="FK64" s="260">
        <f>MAX(MIN(IF(AND(PO63=1,NW64&lt;0),-1,1)*(DS64-$C$15)/($C$14-$C$15)*$C$12-$C$33*ME64/BE$6 -  PO63*$C$33,EO63),MAX(FK$8:FK63)*-1)</f>
        <v>-0.67074143573736844</v>
      </c>
      <c r="FL64" s="260">
        <f>MAX(MIN(IF(AND(PP63=1,NX64&lt;0),-1,1)*(DT64-$C$15)/($C$14-$C$15)*$C$12-$C$33*MF64/BF$6 -  PP63*$C$33,EP63),MAX(FL$8:FL63)*-1)</f>
        <v>-0.66964172164635793</v>
      </c>
      <c r="FM64" s="260">
        <f>MAX(MIN(IF(AND(PQ63=1,NY64&lt;0),-1,1)*(DU64-$C$15)/($C$14-$C$15)*$C$12-$C$33*MG64/BG$6 -  PQ63*$C$33,EQ63),MAX(FM$8:FM63)*-1)</f>
        <v>-0.6696420769285012</v>
      </c>
      <c r="FN64" s="260">
        <f>MAX(MIN(IF(AND(PR63=1,NZ64&lt;0),-1,1)*(DV64-$C$15)/($C$14-$C$15)*$C$12-$C$33*MH64/BH$6 -  PR63*$C$33,ER63),MAX(FN$8:FN63)*-1)</f>
        <v>-0.6696421013472027</v>
      </c>
      <c r="FO64" s="260">
        <f>MAX(MIN(IF(AND(PS63=1,OA64&lt;0),-1,1)*(DW64-$C$15)/($C$14-$C$15)*$C$12-$C$33*MI64/BI$6 -  PS63*$C$33,ES63),MAX(FO$8:FO63)*-1)</f>
        <v>-0.66964208850027229</v>
      </c>
      <c r="FP64" s="61">
        <f t="shared" si="117"/>
        <v>2.2400000000000011</v>
      </c>
      <c r="FQ64" s="261">
        <f>IF(AND(KS64=1,OY64=1),0,MIN((ABS(($C$14-$C$15)*EU64/$C$12/$C$25)+$C$15)/$C$25,DC64))</f>
        <v>2.7495000000000003</v>
      </c>
      <c r="FR64" s="261">
        <f>IF(AND(KT64=1,OZ64=1),0,MIN((ABS(($C$14-$C$15)*EV64/$C$12/$C$25)+$C$15)/$C$25,DD64))</f>
        <v>50</v>
      </c>
      <c r="FS64" s="261">
        <f>IF(AND(KU64=1,PA64=1),0,MIN((ABS(($C$14-$C$15)*EW64/$C$12/$C$25)+$C$15)/$C$25,DE64))</f>
        <v>2.7495000000000003</v>
      </c>
      <c r="FT64" s="261">
        <f>IF(AND(KV64=1,PB64=1),0,MIN((ABS(($C$14-$C$15)*EX64/$C$12/$C$25)+$C$15)/$C$25,DF64))</f>
        <v>2.7495000000000003</v>
      </c>
      <c r="FU64" s="261">
        <f>IF(AND(KW64=1,PC64=1),0,MIN((ABS(($C$14-$C$15)*EY64/$C$12/$C$25)+$C$15)/$C$25,DG64))</f>
        <v>2.7495000000000003</v>
      </c>
      <c r="FV64" s="261">
        <f>IF(AND(KX64=1,PD64=1),0,MIN((ABS(($C$14-$C$15)*EZ64/$C$12/$C$25)+$C$15)/$C$25,DH64))</f>
        <v>2.7495000000000003</v>
      </c>
      <c r="FW64" s="261">
        <f>IF(AND(KY64=1,PE64=1),0,MIN((ABS(($C$14-$C$15)*FA64/$C$12/$C$25)+$C$15)/$C$25,DI64))</f>
        <v>2.7495000000000003</v>
      </c>
      <c r="FX64" s="261">
        <f>IF(AND(KZ64=1,PF64=1),0,MIN((ABS(($C$14-$C$15)*FB64/$C$12/$C$25)+$C$15)/$C$25,DJ64))</f>
        <v>2.7495000000000003</v>
      </c>
      <c r="FY64" s="261">
        <f>IF(AND(LA64=1,PG64=1),0,MIN((ABS(($C$14-$C$15)*FC64/$C$12/$C$25)+$C$15)/$C$25,DK64))</f>
        <v>2.7495000000000003</v>
      </c>
      <c r="FZ64" s="261">
        <f>IF(AND(LB64=1,PH64=1),0,MIN((ABS(($C$14-$C$15)*FD64/$C$12/$C$25)+$C$15)/$C$25,DL64))</f>
        <v>3.4800679040461562</v>
      </c>
      <c r="GA64" s="261">
        <f>IF(AND(LC64=1,PI64=1),0,MIN((ABS(($C$14-$C$15)*FE64/$C$12/$C$25)+$C$15)/$C$25,DM64))</f>
        <v>3.4800667184442835</v>
      </c>
      <c r="GB64" s="261">
        <f>IF(AND(LD64=1,PJ64=1),0,MIN((ABS(($C$14-$C$15)*FF64/$C$12/$C$25)+$C$15)/$C$25,DN64))</f>
        <v>8.5259354268533603</v>
      </c>
      <c r="GC64" s="261">
        <f>IF(AND(LE64=1,PK64=1),0,MIN((ABS(($C$14-$C$15)*FG64/$C$12/$C$25)+$C$15)/$C$25,DO64))</f>
        <v>2.7495000000000003</v>
      </c>
      <c r="GD64" s="261">
        <f>IF(AND(LF64=1,PL64=1),0,MIN((ABS(($C$14-$C$15)*FH64/$C$12/$C$25)+$C$15)/$C$25,DP64))</f>
        <v>2.7495000000000003</v>
      </c>
      <c r="GE64" s="261">
        <f>IF(AND(LG64=1,PM64=1),0,MIN((ABS(($C$14-$C$15)*FI64/$C$12/$C$25)+$C$15)/$C$25,DQ64))</f>
        <v>2.7495000000000003</v>
      </c>
      <c r="GF64" s="261">
        <f>IF(AND(LH64=1,PN64=1),0,MIN((ABS(($C$14-$C$15)*FJ64/$C$12/$C$25)+$C$15)/$C$25,DR64))</f>
        <v>2.7495000000000003</v>
      </c>
      <c r="GG64" s="261">
        <f>IF(AND(LI64=1,PO64=1),0,MIN((ABS(($C$14-$C$15)*FK64/$C$12/$C$25)+$C$15)/$C$25,DS64))</f>
        <v>2.7495000000000003</v>
      </c>
      <c r="GH64" s="261">
        <f>IF(AND(LJ64=1,PP64=1),0,MIN((ABS(($C$14-$C$15)*FL64/$C$12/$C$25)+$C$15)/$C$25,DT64))</f>
        <v>2.7495000000000003</v>
      </c>
      <c r="GI64" s="261">
        <f>IF(AND(LK64=1,PQ64=1),0,MIN((ABS(($C$14-$C$15)*FM64/$C$12/$C$25)+$C$15)/$C$25,DU64))</f>
        <v>2.7495000000000003</v>
      </c>
      <c r="GJ64" s="261">
        <f>IF(AND(LL64=1,PR64=1),0,MIN((ABS(($C$14-$C$15)*FN64/$C$12/$C$25)+$C$15)/$C$25,DV64))</f>
        <v>2.7495000000000003</v>
      </c>
      <c r="GK64" s="261">
        <f>IF(AND(LM64=1,PS64=1),0,MIN((ABS(($C$14-$C$15)*FO64/$C$12/$C$25)+$C$15)/$C$25,DW64))</f>
        <v>2.7495000000000003</v>
      </c>
      <c r="GL64" s="61">
        <f t="shared" si="118"/>
        <v>2.2400000000000011</v>
      </c>
      <c r="GM64" s="57">
        <f>IF(AND(KS63=1,OY63=1),0,EU64*$C$26/S$6/$C$24/$C$23*3.39*$C$25)</f>
        <v>-15.576868363463072</v>
      </c>
      <c r="GN64" s="57">
        <f>IF(AND(KT63=1,OZ63=1),0,EV64*$C$26/T$6/$C$24/$C$23*3.39*$C$25)</f>
        <v>4.8741871968970285</v>
      </c>
      <c r="GO64" s="57">
        <f>IF(AND(KU63=1,PA63=1),0,EW64*$C$26/U$6/$C$24/$C$23*3.39*$C$25)</f>
        <v>-7.1867915667821309</v>
      </c>
      <c r="GP64" s="57">
        <f>IF(AND(KV63=1,PB63=1),0,EX64*$C$26/V$6/$C$24/$C$23*3.39*$C$25)</f>
        <v>-10.055385002050263</v>
      </c>
      <c r="GQ64" s="57">
        <f>IF(AND(KW63=1,PC63=1),0,EY64*$C$26/W$6/$C$24/$C$23*3.39*$C$25)</f>
        <v>-12.222562953015407</v>
      </c>
      <c r="GR64" s="57">
        <f>IF(AND(KX63=1,PD63=1),0,EZ64*$C$26/X$6/$C$24/$C$23*3.39*$C$25)</f>
        <v>-13.763930343781835</v>
      </c>
      <c r="GS64" s="57">
        <f>IF(AND(KY63=1,PE63=1),0,FA64*$C$26/Y$6/$C$24/$C$23*3.39*$C$25)</f>
        <v>-15.609684111683855</v>
      </c>
      <c r="GT64" s="57">
        <f>IF(AND(KZ63=1,PF63=1),0,FB64*$C$26/Z$6/$C$24/$C$23*3.39*$C$25)</f>
        <v>-19.83460129789448</v>
      </c>
      <c r="GU64" s="57">
        <f>IF(AND(LA63=1,PG63=1),0,FC64*$C$26/AA$6/$C$24/$C$23*3.39*$C$25)</f>
        <v>-20.75026950612634</v>
      </c>
      <c r="GV64" s="57">
        <f>IF(AND(LB63=1,PH63=1),0,FD64*$C$26/AB$6/$C$24/$C$23*3.39*$C$25)</f>
        <v>4.6177596731435222E-7</v>
      </c>
      <c r="GW64" s="57">
        <f>IF(AND(LC63=1,PI63=1),0,FE64*$C$26/AC$6/$C$24/$C$23*3.39*$C$25)</f>
        <v>5.2691678198454365E-9</v>
      </c>
      <c r="GX64" s="57">
        <f>IF(AND(LD63=1,PJ63=1),0,FF64*$C$26/AD$6/$C$24/$C$23*3.39*$C$25)</f>
        <v>1.3492539496564044</v>
      </c>
      <c r="GY64" s="57">
        <f>IF(AND(LE63=1,PK63=1),0,FG64*$C$26/AE$6/$C$24/$C$23*3.39*$C$25)</f>
        <v>-11.673468486302806</v>
      </c>
      <c r="GZ64" s="57">
        <f>IF(AND(LF63=1,PL63=1),0,FH64*$C$26/AF$6/$C$24/$C$23*3.39*$C$25)</f>
        <v>-13.815350008899237</v>
      </c>
      <c r="HA64" s="57">
        <f>IF(AND(LG63=1,PM63=1),0,FI64*$C$26/AG$6/$C$24/$C$23*3.39*$C$25)</f>
        <v>-15.957231531495665</v>
      </c>
      <c r="HB64" s="57">
        <f>IF(AND(LH63=1,PN63=1),0,FJ64*$C$26/AH$6/$C$24/$C$23*3.39*$C$25)</f>
        <v>-16.390270015319555</v>
      </c>
      <c r="HC64" s="57">
        <f>IF(AND(LI63=1,PO63=1),0,FK64*$C$26/AI$6/$C$24/$C$23*3.39*$C$25)</f>
        <v>-15.576868363463072</v>
      </c>
      <c r="HD64" s="57">
        <f>IF(AND(LJ63=1,PP63=1),0,FL64*$C$26/AJ$6/$C$24/$C$23*3.39*$C$25)</f>
        <v>-15.551329309633362</v>
      </c>
      <c r="HE64" s="57">
        <f>IF(AND(LK63=1,PQ63=1),0,FM64*$C$26/AK$6/$C$24/$C$23*3.39*$C$25)</f>
        <v>-15.5513375604777</v>
      </c>
      <c r="HF64" s="57">
        <f>IF(AND(LL63=1,PR63=1),0,FN64*$C$26/AL$6/$C$24/$C$23*3.39*$C$25)</f>
        <v>-15.551338127561943</v>
      </c>
      <c r="HG64" s="57">
        <f>IF(AND(LM63=1,PS63=1),0,FO64*$C$26/AM$6/$C$24/$C$23*3.39*$C$25)</f>
        <v>-15.551337829213079</v>
      </c>
      <c r="HH64" s="61">
        <f t="shared" si="119"/>
        <v>2.2400000000000011</v>
      </c>
      <c r="HI64" s="57">
        <f t="shared" si="120"/>
        <v>15.576868363463072</v>
      </c>
      <c r="HJ64" s="57">
        <f t="shared" si="121"/>
        <v>4.8741871968970285</v>
      </c>
      <c r="HK64" s="57">
        <f t="shared" si="122"/>
        <v>7.1867915667821309</v>
      </c>
      <c r="HL64" s="57">
        <f t="shared" si="123"/>
        <v>10.055385002050263</v>
      </c>
      <c r="HM64" s="57">
        <f t="shared" si="124"/>
        <v>12.222562953015407</v>
      </c>
      <c r="HN64" s="57">
        <f t="shared" si="125"/>
        <v>13.763930343781835</v>
      </c>
      <c r="HO64" s="57">
        <f t="shared" si="126"/>
        <v>15.609684111683855</v>
      </c>
      <c r="HP64" s="57">
        <f t="shared" si="127"/>
        <v>19.83460129789448</v>
      </c>
      <c r="HQ64" s="57">
        <f t="shared" si="128"/>
        <v>20.75026950612634</v>
      </c>
      <c r="HR64" s="57">
        <f t="shared" si="129"/>
        <v>4.6177596731435222E-7</v>
      </c>
      <c r="HS64" s="57">
        <f t="shared" si="130"/>
        <v>5.2691678198454365E-9</v>
      </c>
      <c r="HT64" s="57">
        <f t="shared" si="131"/>
        <v>1.3492539496564044</v>
      </c>
      <c r="HU64" s="57">
        <f t="shared" si="132"/>
        <v>11.673468486302806</v>
      </c>
      <c r="HV64" s="57">
        <f t="shared" si="133"/>
        <v>13.815350008899237</v>
      </c>
      <c r="HW64" s="57">
        <f t="shared" si="134"/>
        <v>15.957231531495665</v>
      </c>
      <c r="HX64" s="57">
        <f t="shared" si="135"/>
        <v>16.390270015319555</v>
      </c>
      <c r="HY64" s="57">
        <f t="shared" si="136"/>
        <v>15.576868363463072</v>
      </c>
      <c r="HZ64" s="57">
        <f t="shared" si="137"/>
        <v>15.551329309633362</v>
      </c>
      <c r="IA64" s="57">
        <f t="shared" si="138"/>
        <v>15.5513375604777</v>
      </c>
      <c r="IB64" s="57">
        <f t="shared" si="139"/>
        <v>15.551338127561943</v>
      </c>
      <c r="IC64" s="57">
        <f t="shared" si="140"/>
        <v>15.551337829213079</v>
      </c>
      <c r="ID64" s="61">
        <f t="shared" si="141"/>
        <v>2.2400000000000011</v>
      </c>
      <c r="IE64" s="57">
        <f t="shared" si="142"/>
        <v>0</v>
      </c>
      <c r="IF64" s="57">
        <f t="shared" si="143"/>
        <v>8.82</v>
      </c>
      <c r="IG64" s="57">
        <f t="shared" si="144"/>
        <v>0</v>
      </c>
      <c r="IH64" s="57">
        <f t="shared" si="145"/>
        <v>0</v>
      </c>
      <c r="II64" s="57">
        <f t="shared" si="146"/>
        <v>0</v>
      </c>
      <c r="IJ64" s="57">
        <f t="shared" si="147"/>
        <v>0</v>
      </c>
      <c r="IK64" s="57">
        <f t="shared" si="148"/>
        <v>0</v>
      </c>
      <c r="IL64" s="57">
        <f t="shared" si="149"/>
        <v>0</v>
      </c>
      <c r="IM64" s="57">
        <f t="shared" si="150"/>
        <v>0</v>
      </c>
      <c r="IN64" s="57">
        <f t="shared" si="151"/>
        <v>11.983355345374942</v>
      </c>
      <c r="IO64" s="57">
        <f t="shared" si="152"/>
        <v>11.983355462646518</v>
      </c>
      <c r="IP64" s="57">
        <f t="shared" si="153"/>
        <v>11.627820330256869</v>
      </c>
      <c r="IQ64" s="57">
        <f t="shared" si="154"/>
        <v>0</v>
      </c>
      <c r="IR64" s="57">
        <f t="shared" si="155"/>
        <v>0</v>
      </c>
      <c r="IS64" s="57">
        <f t="shared" si="156"/>
        <v>0</v>
      </c>
      <c r="IT64" s="57">
        <f t="shared" si="157"/>
        <v>0</v>
      </c>
      <c r="IU64" s="57">
        <f t="shared" si="158"/>
        <v>0</v>
      </c>
      <c r="IV64" s="57">
        <f t="shared" si="159"/>
        <v>0</v>
      </c>
      <c r="IW64" s="57">
        <f t="shared" si="160"/>
        <v>0</v>
      </c>
      <c r="IX64" s="57">
        <f t="shared" si="161"/>
        <v>0</v>
      </c>
      <c r="IY64" s="57">
        <f t="shared" si="162"/>
        <v>0</v>
      </c>
      <c r="IZ64" s="61">
        <f t="shared" si="163"/>
        <v>2.2400000000000011</v>
      </c>
      <c r="JA64" s="261" t="e">
        <f t="shared" si="238"/>
        <v>#N/A</v>
      </c>
      <c r="JB64" s="261">
        <f t="shared" si="239"/>
        <v>6</v>
      </c>
      <c r="JC64" s="261" t="e">
        <f t="shared" si="240"/>
        <v>#N/A</v>
      </c>
      <c r="JD64" s="261" t="e">
        <f t="shared" si="241"/>
        <v>#N/A</v>
      </c>
      <c r="JE64" s="261" t="e">
        <f t="shared" si="242"/>
        <v>#N/A</v>
      </c>
      <c r="JF64" s="261" t="e">
        <f t="shared" si="243"/>
        <v>#N/A</v>
      </c>
      <c r="JG64" s="261" t="e">
        <f t="shared" si="244"/>
        <v>#N/A</v>
      </c>
      <c r="JH64" s="261" t="e">
        <f t="shared" si="245"/>
        <v>#N/A</v>
      </c>
      <c r="JI64" s="261" t="e">
        <f t="shared" si="246"/>
        <v>#N/A</v>
      </c>
      <c r="JJ64" s="261" t="e">
        <f t="shared" si="247"/>
        <v>#N/A</v>
      </c>
      <c r="JK64" s="261" t="e">
        <f t="shared" si="248"/>
        <v>#N/A</v>
      </c>
      <c r="JL64" s="261" t="e">
        <f t="shared" si="249"/>
        <v>#N/A</v>
      </c>
      <c r="JM64" s="261" t="e">
        <f t="shared" si="250"/>
        <v>#N/A</v>
      </c>
      <c r="JN64" s="261" t="e">
        <f t="shared" si="251"/>
        <v>#N/A</v>
      </c>
      <c r="JO64" s="261" t="e">
        <f t="shared" si="252"/>
        <v>#N/A</v>
      </c>
      <c r="JP64" s="261" t="e">
        <f t="shared" si="253"/>
        <v>#N/A</v>
      </c>
      <c r="JQ64" s="261" t="e">
        <f t="shared" si="254"/>
        <v>#N/A</v>
      </c>
      <c r="JR64" s="261" t="e">
        <f t="shared" si="255"/>
        <v>#N/A</v>
      </c>
      <c r="JS64" s="261" t="e">
        <f t="shared" si="256"/>
        <v>#N/A</v>
      </c>
      <c r="JT64" s="261" t="e">
        <f t="shared" si="257"/>
        <v>#N/A</v>
      </c>
      <c r="JU64" s="261" t="e">
        <f t="shared" si="258"/>
        <v>#N/A</v>
      </c>
      <c r="JV64" s="61">
        <f t="shared" si="165"/>
        <v>2.2400000000000011</v>
      </c>
      <c r="JW64" s="46">
        <f>IF(HI64&lt;=$C$42,1,0)</f>
        <v>0</v>
      </c>
      <c r="JX64" s="46">
        <f>IF(HJ64&lt;=$C$42,1,0)</f>
        <v>0</v>
      </c>
      <c r="JY64" s="46">
        <f>IF(HK64&lt;=$C$42,1,0)</f>
        <v>0</v>
      </c>
      <c r="JZ64" s="46">
        <f>IF(HL64&lt;=$C$42,1,0)</f>
        <v>0</v>
      </c>
      <c r="KA64" s="46">
        <f>IF(HM64&lt;=$C$42,1,0)</f>
        <v>0</v>
      </c>
      <c r="KB64" s="46">
        <f>IF(HN64&lt;=$C$42,1,0)</f>
        <v>0</v>
      </c>
      <c r="KC64" s="46">
        <f>IF(HO64&lt;=$C$42,1,0)</f>
        <v>0</v>
      </c>
      <c r="KD64" s="46">
        <f>IF(HP64&lt;=$C$42,1,0)</f>
        <v>0</v>
      </c>
      <c r="KE64" s="46">
        <f>IF(HQ64&lt;=$C$42,1,0)</f>
        <v>0</v>
      </c>
      <c r="KF64" s="46">
        <f>IF(HR64&lt;=$C$42,1,0)</f>
        <v>1</v>
      </c>
      <c r="KG64" s="46">
        <f>IF(HS64&lt;=$C$42,1,0)</f>
        <v>1</v>
      </c>
      <c r="KH64" s="46">
        <f>IF(HT64&lt;=$C$42,1,0)</f>
        <v>0</v>
      </c>
      <c r="KI64" s="46">
        <f>IF(HU64&lt;=$C$42,1,0)</f>
        <v>0</v>
      </c>
      <c r="KJ64" s="46">
        <f>IF(HV64&lt;=$C$42,1,0)</f>
        <v>0</v>
      </c>
      <c r="KK64" s="46">
        <f>IF(HW64&lt;=$C$42,1,0)</f>
        <v>0</v>
      </c>
      <c r="KL64" s="46">
        <f>IF(HX64&lt;=$C$42,1,0)</f>
        <v>0</v>
      </c>
      <c r="KM64" s="46">
        <f>IF(HY64&lt;=$C$42,1,0)</f>
        <v>0</v>
      </c>
      <c r="KN64" s="46">
        <f>IF(HZ64&lt;=$C$42,1,0)</f>
        <v>0</v>
      </c>
      <c r="KO64" s="46">
        <f>IF(IA64&lt;=$C$42,1,0)</f>
        <v>0</v>
      </c>
      <c r="KP64" s="46">
        <f>IF(IB64&lt;=$C$42,1,0)</f>
        <v>0</v>
      </c>
      <c r="KQ64" s="46">
        <f>IF(IC64&lt;=$C$42,1,0)</f>
        <v>0</v>
      </c>
      <c r="KR64" s="61">
        <f t="shared" si="166"/>
        <v>2.2400000000000011</v>
      </c>
      <c r="KS64" s="1">
        <f>IF(OR(KS63=1,AND(OY64=1,LO64&lt;=$C$43)),1,0)</f>
        <v>0</v>
      </c>
      <c r="KT64" s="1">
        <f>IF(OR(KT63=1,AND(OZ64=1,LP64&lt;=$C$43)),1,0)</f>
        <v>0</v>
      </c>
      <c r="KU64" s="1">
        <f>IF(OR(KU63=1,AND(PA64=1,LQ64&lt;=$C$43)),1,0)</f>
        <v>0</v>
      </c>
      <c r="KV64" s="1">
        <f>IF(OR(KV63=1,AND(PB64=1,LR64&lt;=$C$43)),1,0)</f>
        <v>0</v>
      </c>
      <c r="KW64" s="1">
        <f>IF(OR(KW63=1,AND(PC64=1,LS64&lt;=$C$43)),1,0)</f>
        <v>0</v>
      </c>
      <c r="KX64" s="1">
        <f>IF(OR(KX63=1,AND(PD64=1,LT64&lt;=$C$43)),1,0)</f>
        <v>0</v>
      </c>
      <c r="KY64" s="1">
        <f>IF(OR(KY63=1,AND(PE64=1,LU64&lt;=$C$43)),1,0)</f>
        <v>0</v>
      </c>
      <c r="KZ64" s="1">
        <f>IF(OR(KZ63=1,AND(PF64=1,LV64&lt;=$C$43)),1,0)</f>
        <v>0</v>
      </c>
      <c r="LA64" s="1">
        <f>IF(OR(LA63=1,AND(PG64=1,LW64&lt;=$C$43)),1,0)</f>
        <v>0</v>
      </c>
      <c r="LB64" s="1">
        <f>IF(OR(LB63=1,AND(PH64=1,LX64&lt;=$C$43)),1,0)</f>
        <v>0</v>
      </c>
      <c r="LC64" s="1">
        <f>IF(OR(LC63=1,AND(PI64=1,LY64&lt;=$C$43)),1,0)</f>
        <v>0</v>
      </c>
      <c r="LD64" s="1">
        <f>IF(OR(LD63=1,AND(PJ64=1,LZ64&lt;=$C$43)),1,0)</f>
        <v>0</v>
      </c>
      <c r="LE64" s="1">
        <f>IF(OR(LE63=1,AND(PK64=1,MA64&lt;=$C$43)),1,0)</f>
        <v>0</v>
      </c>
      <c r="LF64" s="1">
        <f>IF(OR(LF63=1,AND(PL64=1,MB64&lt;=$C$43)),1,0)</f>
        <v>0</v>
      </c>
      <c r="LG64" s="1">
        <f>IF(OR(LG63=1,AND(PM64=1,MC64&lt;=$C$43)),1,0)</f>
        <v>0</v>
      </c>
      <c r="LH64" s="1">
        <f>IF(OR(LH63=1,AND(PN64=1,MD64&lt;=$C$43)),1,0)</f>
        <v>0</v>
      </c>
      <c r="LI64" s="1">
        <f>IF(OR(LI63=1,AND(PO64=1,ME64&lt;=$C$43)),1,0)</f>
        <v>0</v>
      </c>
      <c r="LJ64" s="1">
        <f>IF(OR(LJ63=1,AND(PP64=1,MF64&lt;=$C$43)),1,0)</f>
        <v>0</v>
      </c>
      <c r="LK64" s="1">
        <f>IF(OR(LK63=1,AND(PQ64=1,MG64&lt;=$C$43)),1,0)</f>
        <v>0</v>
      </c>
      <c r="LL64" s="1">
        <f>IF(OR(LL63=1,AND(PR64=1,MH64&lt;=$C$43)),1,0)</f>
        <v>0</v>
      </c>
      <c r="LM64" s="1">
        <f>IF(OR(LM63=1,AND(PS64=1,MI64&lt;=$C$43)),1,0)</f>
        <v>0</v>
      </c>
      <c r="LN64" s="61">
        <f t="shared" si="167"/>
        <v>2.2400000000000011</v>
      </c>
      <c r="LO64" s="57">
        <f t="shared" si="168"/>
        <v>4.3840385634559809</v>
      </c>
      <c r="LP64" s="57">
        <f t="shared" si="169"/>
        <v>11.589783085314581</v>
      </c>
      <c r="LQ64" s="57">
        <f t="shared" si="170"/>
        <v>13.882630783865968</v>
      </c>
      <c r="LR64" s="57">
        <f t="shared" si="171"/>
        <v>11.808489367833843</v>
      </c>
      <c r="LS64" s="57">
        <f t="shared" si="172"/>
        <v>8.5348099184486479</v>
      </c>
      <c r="LT64" s="57">
        <f t="shared" si="173"/>
        <v>5.6441547298531543</v>
      </c>
      <c r="LU64" s="57">
        <f t="shared" si="174"/>
        <v>4.2908706688699514</v>
      </c>
      <c r="LV64" s="57">
        <f t="shared" si="175"/>
        <v>5.4542903518600649</v>
      </c>
      <c r="LW64" s="57">
        <f t="shared" si="176"/>
        <v>7.69896047587069</v>
      </c>
      <c r="LX64" s="57">
        <f t="shared" si="177"/>
        <v>7.6699422122128169</v>
      </c>
      <c r="LY64" s="57">
        <f t="shared" si="178"/>
        <v>6.968117487636829</v>
      </c>
      <c r="LZ64" s="57">
        <f t="shared" si="179"/>
        <v>9.3720767921008612</v>
      </c>
      <c r="MA64" s="57">
        <f t="shared" si="180"/>
        <v>10.977690398082773</v>
      </c>
      <c r="MB64" s="57">
        <f t="shared" si="181"/>
        <v>8.8218979469195027</v>
      </c>
      <c r="MC64" s="57">
        <f t="shared" si="182"/>
        <v>6.5706109162338979</v>
      </c>
      <c r="MD64" s="57">
        <f t="shared" si="183"/>
        <v>5.3157120520478784</v>
      </c>
      <c r="ME64" s="57">
        <f t="shared" si="184"/>
        <v>4.3840385634559809</v>
      </c>
      <c r="MF64" s="57">
        <f t="shared" si="185"/>
        <v>4.3547860295785785</v>
      </c>
      <c r="MG64" s="57">
        <f t="shared" si="186"/>
        <v>4.3547954801285149</v>
      </c>
      <c r="MH64" s="57">
        <f t="shared" si="187"/>
        <v>4.3547961296690616</v>
      </c>
      <c r="MI64" s="57">
        <f t="shared" si="188"/>
        <v>4.3547957879390893</v>
      </c>
      <c r="MJ64" s="61">
        <f t="shared" si="189"/>
        <v>2.2400000000000011</v>
      </c>
      <c r="MK64" s="57" t="e">
        <f t="shared" si="259"/>
        <v>#N/A</v>
      </c>
      <c r="ML64" s="57" t="e">
        <f t="shared" si="260"/>
        <v>#N/A</v>
      </c>
      <c r="MM64" s="57" t="e">
        <f t="shared" si="261"/>
        <v>#N/A</v>
      </c>
      <c r="MN64" s="57" t="e">
        <f t="shared" si="262"/>
        <v>#N/A</v>
      </c>
      <c r="MO64" s="57" t="e">
        <f t="shared" si="263"/>
        <v>#N/A</v>
      </c>
      <c r="MP64" s="57" t="e">
        <f t="shared" si="264"/>
        <v>#N/A</v>
      </c>
      <c r="MQ64" s="57" t="e">
        <f t="shared" si="265"/>
        <v>#N/A</v>
      </c>
      <c r="MR64" s="57" t="e">
        <f t="shared" si="266"/>
        <v>#N/A</v>
      </c>
      <c r="MS64" s="57" t="e">
        <f t="shared" si="267"/>
        <v>#N/A</v>
      </c>
      <c r="MT64" s="57" t="e">
        <f t="shared" si="268"/>
        <v>#N/A</v>
      </c>
      <c r="MU64" s="57" t="e">
        <f t="shared" si="269"/>
        <v>#N/A</v>
      </c>
      <c r="MV64" s="57" t="e">
        <f t="shared" si="270"/>
        <v>#N/A</v>
      </c>
      <c r="MW64" s="57" t="e">
        <f t="shared" si="271"/>
        <v>#N/A</v>
      </c>
      <c r="MX64" s="57" t="e">
        <f t="shared" si="272"/>
        <v>#N/A</v>
      </c>
      <c r="MY64" s="57" t="e">
        <f t="shared" si="273"/>
        <v>#N/A</v>
      </c>
      <c r="MZ64" s="57" t="e">
        <f t="shared" si="274"/>
        <v>#N/A</v>
      </c>
      <c r="NA64" s="57" t="e">
        <f t="shared" si="275"/>
        <v>#N/A</v>
      </c>
      <c r="NB64" s="57" t="e">
        <f t="shared" si="276"/>
        <v>#N/A</v>
      </c>
      <c r="NC64" s="57" t="e">
        <f t="shared" si="277"/>
        <v>#N/A</v>
      </c>
      <c r="ND64" s="57" t="e">
        <f t="shared" si="278"/>
        <v>#N/A</v>
      </c>
      <c r="NE64" s="57" t="e">
        <f t="shared" si="279"/>
        <v>#N/A</v>
      </c>
      <c r="NF64" s="61">
        <f t="shared" si="211"/>
        <v>2.2400000000000011</v>
      </c>
      <c r="NG64" s="261">
        <f>IF(OY63=0,MIN('Drive Train'!$F$35-FQ63*$C$26*'Drive Train'!$F$38,NG63+$C$41)-$C$7,IF(LO63-1&lt;=0,0,IF($C$39=Motors!$C$29,MAX(MAX(NG$8:NG63)*-1,NG63-$C$41),MAX(0,MAX(NG$8:NG63)*-1,NG63-$C$41))))</f>
        <v>0</v>
      </c>
      <c r="NH64" s="261">
        <f>IF(OZ63=0,MIN('Drive Train'!$F$35-FR63*$C$26*'Drive Train'!$F$38,NH63+$C$41)-$C$7,IF(LP63-1&lt;=0,0,IF($C$39=Motors!$C$29,MAX(MAX(NH$8:NH63)*-1,NH63-$C$41),MAX(0,MAX(NH$8:NH63)*-1,NH63-$C$41))))</f>
        <v>8.82</v>
      </c>
      <c r="NI64" s="261">
        <f>IF(PA63=0,MIN('Drive Train'!$F$35-FS63*$C$26*'Drive Train'!$F$38,NI63+$C$41)-$C$7,IF(LQ63-1&lt;=0,0,IF($C$39=Motors!$C$29,MAX(MAX(NI$8:NI63)*-1,NI63-$C$41),MAX(0,MAX(NI$8:NI63)*-1,NI63-$C$41))))</f>
        <v>0</v>
      </c>
      <c r="NJ64" s="261">
        <f>IF(PB63=0,MIN('Drive Train'!$F$35-FT63*$C$26*'Drive Train'!$F$38,NJ63+$C$41)-$C$7,IF(LR63-1&lt;=0,0,IF($C$39=Motors!$C$29,MAX(MAX(NJ$8:NJ63)*-1,NJ63-$C$41),MAX(0,MAX(NJ$8:NJ63)*-1,NJ63-$C$41))))</f>
        <v>0</v>
      </c>
      <c r="NK64" s="261">
        <f>IF(PC63=0,MIN('Drive Train'!$F$35-FU63*$C$26*'Drive Train'!$F$38,NK63+$C$41)-$C$7,IF(LS63-1&lt;=0,0,IF($C$39=Motors!$C$29,MAX(MAX(NK$8:NK63)*-1,NK63-$C$41),MAX(0,MAX(NK$8:NK63)*-1,NK63-$C$41))))</f>
        <v>0</v>
      </c>
      <c r="NL64" s="261">
        <f>IF(PD63=0,MIN('Drive Train'!$F$35-FV63*$C$26*'Drive Train'!$F$38,NL63+$C$41)-$C$7,IF(LT63-1&lt;=0,0,IF($C$39=Motors!$C$29,MAX(MAX(NL$8:NL63)*-1,NL63-$C$41),MAX(0,MAX(NL$8:NL63)*-1,NL63-$C$41))))</f>
        <v>0</v>
      </c>
      <c r="NM64" s="261">
        <f>IF(PE63=0,MIN('Drive Train'!$F$35-FW63*$C$26*'Drive Train'!$F$38,NM63+$C$41)-$C$7,IF(LU63-1&lt;=0,0,IF($C$39=Motors!$C$29,MAX(MAX(NM$8:NM63)*-1,NM63-$C$41),MAX(0,MAX(NM$8:NM63)*-1,NM63-$C$41))))</f>
        <v>0</v>
      </c>
      <c r="NN64" s="261">
        <f>IF(PF63=0,MIN('Drive Train'!$F$35-FX63*$C$26*'Drive Train'!$F$38,NN63+$C$41)-$C$7,IF(LV63-1&lt;=0,0,IF($C$39=Motors!$C$29,MAX(MAX(NN$8:NN63)*-1,NN63-$C$41),MAX(0,MAX(NN$8:NN63)*-1,NN63-$C$41))))</f>
        <v>0</v>
      </c>
      <c r="NO64" s="261">
        <f>IF(PG63=0,MIN('Drive Train'!$F$35-FY63*$C$26*'Drive Train'!$F$38,NO63+$C$41)-$C$7,IF(LW63-1&lt;=0,0,IF($C$39=Motors!$C$29,MAX(MAX(NO$8:NO63)*-1,NO63-$C$41),MAX(0,MAX(NO$8:NO63)*-1,NO63-$C$41))))</f>
        <v>0</v>
      </c>
      <c r="NP64" s="261">
        <f>IF(PH63=0,MIN('Drive Train'!$F$35-FZ63*$C$26*'Drive Train'!$F$38,NP63+$C$41)-$C$7,IF(LX63-1&lt;=0,0,IF($C$39=Motors!$C$29,MAX(MAX(NP$8:NP63)*-1,NP63-$C$41),MAX(0,MAX(NP$8:NP63)*-1,NP63-$C$41))))</f>
        <v>11.983355345374942</v>
      </c>
      <c r="NQ64" s="261">
        <f>IF(PI63=0,MIN('Drive Train'!$F$35-GA63*$C$26*'Drive Train'!$F$38,NQ63+$C$41)-$C$7,IF(LY63-1&lt;=0,0,IF($C$39=Motors!$C$29,MAX(MAX(NQ$8:NQ63)*-1,NQ63-$C$41),MAX(0,MAX(NQ$8:NQ63)*-1,NQ63-$C$41))))</f>
        <v>11.983355462646518</v>
      </c>
      <c r="NR64" s="261">
        <f>IF(PJ63=0,MIN('Drive Train'!$F$35-GB63*$C$26*'Drive Train'!$F$38,NR63+$C$41)-$C$7,IF(LZ63-1&lt;=0,0,IF($C$39=Motors!$C$29,MAX(MAX(NR$8:NR63)*-1,NR63-$C$41),MAX(0,MAX(NR$8:NR63)*-1,NR63-$C$41))))</f>
        <v>11.627820330256869</v>
      </c>
      <c r="NS64" s="261">
        <f>IF(PK63=0,MIN('Drive Train'!$F$35-GC63*$C$26*'Drive Train'!$F$38,NS63+$C$41)-$C$7,IF(MA63-1&lt;=0,0,IF($C$39=Motors!$C$29,MAX(MAX(NS$8:NS63)*-1,NS63-$C$41),MAX(0,MAX(NS$8:NS63)*-1,NS63-$C$41))))</f>
        <v>0</v>
      </c>
      <c r="NT64" s="261">
        <f>IF(PL63=0,MIN('Drive Train'!$F$35-GD63*$C$26*'Drive Train'!$F$38,NT63+$C$41)-$C$7,IF(MB63-1&lt;=0,0,IF($C$39=Motors!$C$29,MAX(MAX(NT$8:NT63)*-1,NT63-$C$41),MAX(0,MAX(NT$8:NT63)*-1,NT63-$C$41))))</f>
        <v>0</v>
      </c>
      <c r="NU64" s="261">
        <f>IF(PM63=0,MIN('Drive Train'!$F$35-GE63*$C$26*'Drive Train'!$F$38,NU63+$C$41)-$C$7,IF(MC63-1&lt;=0,0,IF($C$39=Motors!$C$29,MAX(MAX(NU$8:NU63)*-1,NU63-$C$41),MAX(0,MAX(NU$8:NU63)*-1,NU63-$C$41))))</f>
        <v>0</v>
      </c>
      <c r="NV64" s="261">
        <f>IF(PN63=0,MIN('Drive Train'!$F$35-GF63*$C$26*'Drive Train'!$F$38,NV63+$C$41)-$C$7,IF(MD63-1&lt;=0,0,IF($C$39=Motors!$C$29,MAX(MAX(NV$8:NV63)*-1,NV63-$C$41),MAX(0,MAX(NV$8:NV63)*-1,NV63-$C$41))))</f>
        <v>0</v>
      </c>
      <c r="NW64" s="261">
        <f>IF(PO63=0,MIN('Drive Train'!$F$35-GG63*$C$26*'Drive Train'!$F$38,NW63+$C$41)-$C$7,IF(ME63-1&lt;=0,0,IF($C$39=Motors!$C$29,MAX(MAX(NW$8:NW63)*-1,NW63-$C$41),MAX(0,MAX(NW$8:NW63)*-1,NW63-$C$41))))</f>
        <v>0</v>
      </c>
      <c r="NX64" s="261">
        <f>IF(PP63=0,MIN('Drive Train'!$F$35-GH63*$C$26*'Drive Train'!$F$38,NX63+$C$41)-$C$7,IF(MF63-1&lt;=0,0,IF($C$39=Motors!$C$29,MAX(MAX(NX$8:NX63)*-1,NX63-$C$41),MAX(0,MAX(NX$8:NX63)*-1,NX63-$C$41))))</f>
        <v>0</v>
      </c>
      <c r="NY64" s="261">
        <f>IF(PQ63=0,MIN('Drive Train'!$F$35-GI63*$C$26*'Drive Train'!$F$38,NY63+$C$41)-$C$7,IF(MG63-1&lt;=0,0,IF($C$39=Motors!$C$29,MAX(MAX(NY$8:NY63)*-1,NY63-$C$41),MAX(0,MAX(NY$8:NY63)*-1,NY63-$C$41))))</f>
        <v>0</v>
      </c>
      <c r="NZ64" s="261">
        <f>IF(PR63=0,MIN('Drive Train'!$F$35-GJ63*$C$26*'Drive Train'!$F$38,NZ63+$C$41)-$C$7,IF(MH63-1&lt;=0,0,IF($C$39=Motors!$C$29,MAX(MAX(NZ$8:NZ63)*-1,NZ63-$C$41),MAX(0,MAX(NZ$8:NZ63)*-1,NZ63-$C$41))))</f>
        <v>0</v>
      </c>
      <c r="OA64" s="261">
        <f>IF(PS63=0,MIN('Drive Train'!$F$35-GK63*$C$26*'Drive Train'!$F$38,OA63+$C$41)-$C$7,IF(MI63-1&lt;=0,0,IF($C$39=Motors!$C$29,MAX(MAX(OA$8:OA63)*-1,OA63-$C$41),MAX(0,MAX(OA$8:OA63)*-1,OA63-$C$41))))</f>
        <v>0</v>
      </c>
      <c r="OB64" s="61">
        <f t="shared" si="212"/>
        <v>2.2400000000000011</v>
      </c>
      <c r="OC64" s="261">
        <f>'Drive Train'!$F$35-FQ64*$C$26*'Drive Train'!$F$38</f>
        <v>12.213034</v>
      </c>
      <c r="OD64" s="261">
        <f>'Drive Train'!$F$35-FR64*$C$26*'Drive Train'!$F$38</f>
        <v>9</v>
      </c>
      <c r="OE64" s="261">
        <f>'Drive Train'!$F$35-FS64*$C$26*'Drive Train'!$F$38</f>
        <v>12.213034</v>
      </c>
      <c r="OF64" s="261">
        <f>'Drive Train'!$F$35-FT64*$C$26*'Drive Train'!$F$38</f>
        <v>12.213034</v>
      </c>
      <c r="OG64" s="261">
        <f>'Drive Train'!$F$35-FU64*$C$26*'Drive Train'!$F$38</f>
        <v>12.213034</v>
      </c>
      <c r="OH64" s="261">
        <f>'Drive Train'!$F$35-FV64*$C$26*'Drive Train'!$F$38</f>
        <v>12.213034</v>
      </c>
      <c r="OI64" s="261">
        <f>'Drive Train'!$F$35-FW64*$C$26*'Drive Train'!$F$38</f>
        <v>12.213034</v>
      </c>
      <c r="OJ64" s="261">
        <f>'Drive Train'!$F$35-FX64*$C$26*'Drive Train'!$F$38</f>
        <v>12.213034</v>
      </c>
      <c r="OK64" s="261">
        <f>'Drive Train'!$F$35-FY64*$C$26*'Drive Train'!$F$38</f>
        <v>12.213034</v>
      </c>
      <c r="OL64" s="261">
        <f>'Drive Train'!$F$35-FZ64*$C$26*'Drive Train'!$F$38</f>
        <v>12.163355382524863</v>
      </c>
      <c r="OM64" s="261">
        <f>'Drive Train'!$F$35-GA64*$C$26*'Drive Train'!$F$38</f>
        <v>12.163355463145789</v>
      </c>
      <c r="ON64" s="261">
        <f>'Drive Train'!$F$35-GB64*$C$26*'Drive Train'!$F$38</f>
        <v>11.820236390973971</v>
      </c>
      <c r="OO64" s="261">
        <f>'Drive Train'!$F$35-GC64*$C$26*'Drive Train'!$F$38</f>
        <v>12.213034</v>
      </c>
      <c r="OP64" s="261">
        <f>'Drive Train'!$F$35-GD64*$C$26*'Drive Train'!$F$38</f>
        <v>12.213034</v>
      </c>
      <c r="OQ64" s="261">
        <f>'Drive Train'!$F$35-GE64*$C$26*'Drive Train'!$F$38</f>
        <v>12.213034</v>
      </c>
      <c r="OR64" s="261">
        <f>'Drive Train'!$F$35-GF64*$C$26*'Drive Train'!$F$38</f>
        <v>12.213034</v>
      </c>
      <c r="OS64" s="261">
        <f>'Drive Train'!$F$35-GG64*$C$26*'Drive Train'!$F$38</f>
        <v>12.213034</v>
      </c>
      <c r="OT64" s="261">
        <f>'Drive Train'!$F$35-GH64*$C$26*'Drive Train'!$F$38</f>
        <v>12.213034</v>
      </c>
      <c r="OU64" s="261">
        <f>'Drive Train'!$F$35-GI64*$C$26*'Drive Train'!$F$38</f>
        <v>12.213034</v>
      </c>
      <c r="OV64" s="261">
        <f>'Drive Train'!$F$35-GJ64*$C$26*'Drive Train'!$F$38</f>
        <v>12.213034</v>
      </c>
      <c r="OW64" s="261">
        <f>'Drive Train'!$F$35-GK64*$C$26*'Drive Train'!$F$38</f>
        <v>12.213034</v>
      </c>
      <c r="OX64" s="61">
        <f t="shared" si="213"/>
        <v>2.2400000000000011</v>
      </c>
      <c r="OY64" s="1">
        <f>IF(PU64&gt;='Drive Train'!$F$29,1,0)</f>
        <v>1</v>
      </c>
      <c r="OZ64" s="1">
        <f>IF(PV64&gt;='Drive Train'!$F$29,1,0)</f>
        <v>0</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0</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8">
        <f t="shared" si="214"/>
        <v>2.2400000000000011</v>
      </c>
      <c r="PU64" s="57">
        <f t="shared" si="215"/>
        <v>19.159229329319505</v>
      </c>
      <c r="PV64" s="57">
        <f t="shared" si="216"/>
        <v>13.536424424587002</v>
      </c>
      <c r="PW64" s="57">
        <f t="shared" si="217"/>
        <v>19.040477394570079</v>
      </c>
      <c r="PX64" s="57">
        <f t="shared" si="218"/>
        <v>21.783588850305907</v>
      </c>
      <c r="PY64" s="57">
        <f t="shared" si="219"/>
        <v>21.768158218906759</v>
      </c>
      <c r="PZ64" s="57">
        <f t="shared" si="220"/>
        <v>20.416470369527392</v>
      </c>
      <c r="QA64" s="57">
        <f t="shared" si="221"/>
        <v>19.078843625611746</v>
      </c>
      <c r="QB64" s="57">
        <f t="shared" si="222"/>
        <v>17.976454280278428</v>
      </c>
      <c r="QC64" s="57">
        <f t="shared" si="223"/>
        <v>16.798634309918569</v>
      </c>
      <c r="QD64" s="57">
        <f t="shared" si="224"/>
        <v>15.418986063900341</v>
      </c>
      <c r="QE64" s="57">
        <f t="shared" si="225"/>
        <v>14.190162718539579</v>
      </c>
      <c r="QF64" s="57">
        <f t="shared" si="226"/>
        <v>13.847128757662524</v>
      </c>
      <c r="QG64" s="57">
        <f t="shared" si="227"/>
        <v>16.828038103687891</v>
      </c>
      <c r="QH64" s="57">
        <f t="shared" si="228"/>
        <v>18.331552805375836</v>
      </c>
      <c r="QI64" s="57">
        <f t="shared" si="229"/>
        <v>18.801394161339754</v>
      </c>
      <c r="QJ64" s="57">
        <f t="shared" si="230"/>
        <v>19.092027982355077</v>
      </c>
      <c r="QK64" s="57">
        <f t="shared" si="231"/>
        <v>19.159229329319505</v>
      </c>
      <c r="QL64" s="57">
        <f t="shared" si="232"/>
        <v>19.115415579324306</v>
      </c>
      <c r="QM64" s="57">
        <f t="shared" si="233"/>
        <v>19.116519840128401</v>
      </c>
      <c r="QN64" s="57">
        <f t="shared" si="234"/>
        <v>19.116595745695552</v>
      </c>
      <c r="QO64" s="57">
        <f t="shared" si="235"/>
        <v>19.116555810847032</v>
      </c>
      <c r="QP64" s="61">
        <f t="shared" si="236"/>
        <v>2.2400000000000011</v>
      </c>
      <c r="QQ64" s="57">
        <f>MIN(FQ64,$C$16)*$C$17*1000/60/60/$C$25</f>
        <v>3.8667407844721571E-2</v>
      </c>
      <c r="QR64" s="57">
        <f>MIN(FR64,$C$16)*$C$17*1000/60/60/$C$25</f>
        <v>0.70317162838191627</v>
      </c>
      <c r="QS64" s="57">
        <f>MIN(FS64,$C$16)*$C$17*1000/60/60/$C$25</f>
        <v>3.8667407844721571E-2</v>
      </c>
      <c r="QT64" s="57">
        <f>MIN(FT64,$C$16)*$C$17*1000/60/60/$C$25</f>
        <v>3.8667407844721571E-2</v>
      </c>
      <c r="QU64" s="57">
        <f>MIN(FU64,$C$16)*$C$17*1000/60/60/$C$25</f>
        <v>3.8667407844721571E-2</v>
      </c>
      <c r="QV64" s="57">
        <f>MIN(FV64,$C$16)*$C$17*1000/60/60/$C$25</f>
        <v>3.8667407844721571E-2</v>
      </c>
      <c r="QW64" s="57">
        <f>MIN(FW64,$C$16)*$C$17*1000/60/60/$C$25</f>
        <v>3.8667407844721571E-2</v>
      </c>
      <c r="QX64" s="57">
        <f>MIN(FX64,$C$16)*$C$17*1000/60/60/$C$25</f>
        <v>3.8667407844721571E-2</v>
      </c>
      <c r="QY64" s="57">
        <f>MIN(FY64,$C$16)*$C$17*1000/60/60/$C$25</f>
        <v>3.8667407844721571E-2</v>
      </c>
      <c r="QZ64" s="57">
        <f>MIN(FZ64,$C$16)*$C$17*1000/60/60/$C$25</f>
        <v>4.8941700299355552E-2</v>
      </c>
      <c r="RA64" s="57">
        <f>MIN(GA64,$C$16)*$C$17*1000/60/60/$C$25</f>
        <v>4.894168362572357E-2</v>
      </c>
      <c r="RB64" s="57">
        <f>MIN(GB64,$C$16)*$C$17*1000/60/60/$C$25</f>
        <v>0.11990391795159093</v>
      </c>
      <c r="RC64" s="57">
        <f>MIN(GC64,$C$16)*$C$17*1000/60/60/$C$25</f>
        <v>3.8667407844721571E-2</v>
      </c>
      <c r="RD64" s="57">
        <f>MIN(GD64,$C$16)*$C$17*1000/60/60/$C$25</f>
        <v>3.8667407844721571E-2</v>
      </c>
      <c r="RE64" s="57">
        <f>MIN(GE64,$C$16)*$C$17*1000/60/60/$C$25</f>
        <v>3.8667407844721571E-2</v>
      </c>
      <c r="RF64" s="57">
        <f>MIN(GF64,$C$16)*$C$17*1000/60/60/$C$25</f>
        <v>3.8667407844721571E-2</v>
      </c>
      <c r="RG64" s="57">
        <f>MIN(GG64,$C$16)*$C$17*1000/60/60/$C$25</f>
        <v>3.8667407844721571E-2</v>
      </c>
      <c r="RH64" s="57">
        <f>MIN(GH64,$C$16)*$C$17*1000/60/60/$C$25</f>
        <v>3.8667407844721571E-2</v>
      </c>
      <c r="RI64" s="57">
        <f>MIN(GI64,$C$16)*$C$17*1000/60/60/$C$25</f>
        <v>3.8667407844721571E-2</v>
      </c>
      <c r="RJ64" s="57">
        <f>MIN(GJ64,$C$16)*$C$17*1000/60/60/$C$25</f>
        <v>3.8667407844721571E-2</v>
      </c>
      <c r="RK64" s="57">
        <f>MIN(GK64,$C$16)*$C$17*1000/60/60/$C$25</f>
        <v>3.8667407844721571E-2</v>
      </c>
      <c r="RL64" s="148">
        <f t="shared" si="237"/>
        <v>2.2400000000000011</v>
      </c>
    </row>
    <row r="65" spans="2:480" x14ac:dyDescent="0.2">
      <c r="B65" s="20"/>
      <c r="C65" s="22"/>
      <c r="F65" s="137" t="s">
        <v>138</v>
      </c>
      <c r="G65" s="137">
        <v>25</v>
      </c>
      <c r="H65" s="137" t="s">
        <v>139</v>
      </c>
      <c r="I65" s="46">
        <f>'Drive Train'!AA49</f>
        <v>60</v>
      </c>
      <c r="J65" s="137" t="s">
        <v>140</v>
      </c>
      <c r="K65" s="137">
        <f>(I65-G65)/9</f>
        <v>3.8888888888888888</v>
      </c>
      <c r="R65" s="63">
        <f t="shared" si="113"/>
        <v>2.2800000000000011</v>
      </c>
      <c r="S65" s="2">
        <f>NG65/'Drive Train'!$F$35</f>
        <v>0</v>
      </c>
      <c r="T65" s="2">
        <f>NH65/'Drive Train'!$F$35</f>
        <v>0.71129032258064517</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0.96639962762297282</v>
      </c>
      <c r="AC65" s="2">
        <f>NQ65/'Drive Train'!$F$35</f>
        <v>0.96639963412466046</v>
      </c>
      <c r="AD65" s="2">
        <f>NR65/'Drive Train'!$F$35</f>
        <v>0.93872874120757832</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14"/>
        <v>2.2800000000000011</v>
      </c>
      <c r="AO65" s="46">
        <f>LO65*12*60/(PI() * 'Drive Train'!$F$15)/S$6*ABS(S65)</f>
        <v>0</v>
      </c>
      <c r="AP65" s="46">
        <f>LP65*12*60/(PI() * 'Drive Train'!$F$15)/T$6*ABS(T65)</f>
        <v>960.54988216794288</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4372.7284787404515</v>
      </c>
      <c r="AY65" s="46">
        <f>LY65*12*60/(PI() * 'Drive Train'!$F$15)/AC$6*ABS(AC65)</f>
        <v>4372.7285310276229</v>
      </c>
      <c r="AZ65" s="46">
        <f>LZ65*12*60/(PI() * 'Drive Train'!$F$15)/AD$6*ABS(AD65)</f>
        <v>3621.2983792140922</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280"/>
        <v>2.2800000000000011</v>
      </c>
      <c r="BK65" s="2">
        <f>IF(OR(KS64=1,AND($C$39=Motors!$C$31,OY64=1)),0,IF(NG65=0,-(CG64+$C$15)/($C$14-$C$15)*$C$12,($C$11*S65-AO65)/($C$11*S65)*$C$12*S65))</f>
        <v>0</v>
      </c>
      <c r="BL65" s="2">
        <f>IF(OR(KT64=1,AND($C$39=Motors!$C$31,OZ64=1)),0,IF(NH65=0,-(CH64+$C$15)/($C$14-$C$15)*$C$12,($C$11*T65-AP65)/($C$11*T65)*$C$12*T65))</f>
        <v>1.2939000697165028</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0.41564012724645621</v>
      </c>
      <c r="BU65" s="2">
        <f>IF(OR(LC64=1,AND($C$39=Motors!$C$31,PI64=1)),0,IF(NQ65=0,-(CQ64+$C$15)/($C$14-$C$15)*$C$12,($C$11*AC65-AY65)/($C$11*AC65)*$C$12*AC65))</f>
        <v>0.4156401200361281</v>
      </c>
      <c r="BV65" s="2">
        <f>IF(OR(LD64=1,AND($C$39=Motors!$C$31,PJ64=1)),0,IF(NR65=0,-(CR64+$C$15)/($C$14-$C$15)*$C$12,($C$11*AD65-AZ65)/($C$11*AD65)*$C$12*AD65))</f>
        <v>0.67775796444511327</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281"/>
        <v>2.2800000000000011</v>
      </c>
      <c r="CG65" s="57">
        <f>IF(AND(KS64=1,OY64=1),0,ABS(BK65/$C$12*($C$14-$C$15)+$C$15) *'Drive Train'!$AA$48 + CG64*(1-'Drive Train'!$AA$48))</f>
        <v>2.7495000000000003</v>
      </c>
      <c r="CH65" s="57">
        <f>IF(AND(KT64=1,OZ64=1),0,ABS(BL65/$C$12*($C$14-$C$15)+$C$15) *'Drive Train'!$AA$48 + CH64*(1-'Drive Train'!$AA$48))</f>
        <v>72.895079899839061</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25.282397584381137</v>
      </c>
      <c r="CQ65" s="57">
        <f>IF(AND(LC64=1,PI64=1),0,ABS(BU65/$C$12*($C$14-$C$15)+$C$15) *'Drive Train'!$AA$48 + CQ64*(1-'Drive Train'!$AA$48))</f>
        <v>25.282397193491096</v>
      </c>
      <c r="CR65" s="57">
        <f>IF(AND(LD64=1,PJ64=1),0,ABS(BV65/$C$12*($C$14-$C$15)+$C$15) *'Drive Train'!$AA$48 + CR64*(1-'Drive Train'!$AA$48))</f>
        <v>39.492465365287821</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15"/>
        <v>2.2800000000000011</v>
      </c>
      <c r="DC65" s="57">
        <f t="shared" si="282"/>
        <v>2.7495000000000003</v>
      </c>
      <c r="DD65" s="57">
        <f t="shared" si="283"/>
        <v>50</v>
      </c>
      <c r="DE65" s="57">
        <f t="shared" si="284"/>
        <v>2.7495000000000003</v>
      </c>
      <c r="DF65" s="57">
        <f t="shared" si="285"/>
        <v>2.7495000000000003</v>
      </c>
      <c r="DG65" s="57">
        <f t="shared" si="286"/>
        <v>2.7495000000000003</v>
      </c>
      <c r="DH65" s="57">
        <f t="shared" si="287"/>
        <v>2.7495000000000003</v>
      </c>
      <c r="DI65" s="57">
        <f t="shared" si="288"/>
        <v>2.7495000000000003</v>
      </c>
      <c r="DJ65" s="57">
        <f t="shared" si="289"/>
        <v>2.7495000000000003</v>
      </c>
      <c r="DK65" s="57">
        <f t="shared" si="290"/>
        <v>2.7495000000000003</v>
      </c>
      <c r="DL65" s="57">
        <f t="shared" si="291"/>
        <v>25.282397584381137</v>
      </c>
      <c r="DM65" s="57">
        <f t="shared" si="292"/>
        <v>25.282397193491096</v>
      </c>
      <c r="DN65" s="57">
        <f t="shared" si="293"/>
        <v>25</v>
      </c>
      <c r="DO65" s="57">
        <f t="shared" si="294"/>
        <v>2.7495000000000003</v>
      </c>
      <c r="DP65" s="57">
        <f t="shared" si="295"/>
        <v>2.7495000000000003</v>
      </c>
      <c r="DQ65" s="57">
        <f t="shared" si="296"/>
        <v>2.7495000000000003</v>
      </c>
      <c r="DR65" s="57">
        <f t="shared" si="297"/>
        <v>2.7495000000000003</v>
      </c>
      <c r="DS65" s="57">
        <f t="shared" si="298"/>
        <v>2.7495000000000003</v>
      </c>
      <c r="DT65" s="57">
        <f t="shared" si="299"/>
        <v>2.7495000000000003</v>
      </c>
      <c r="DU65" s="57">
        <f t="shared" si="300"/>
        <v>2.7495000000000003</v>
      </c>
      <c r="DV65" s="57">
        <f t="shared" si="301"/>
        <v>2.7495000000000003</v>
      </c>
      <c r="DW65" s="57">
        <f t="shared" si="302"/>
        <v>2.7495000000000003</v>
      </c>
      <c r="DX65" s="61">
        <f t="shared" si="116"/>
        <v>2.2800000000000011</v>
      </c>
      <c r="DY65" s="2">
        <f>IF(OY65=0,($C$23/0.4536*IF(ISNA(MK64),'Drive Train'!$F$16,'Drive Train'!$F$17)*4.448*$C$24/$C$26*$C$25*S$6)*SIGN(BK65),BK65)</f>
        <v>0</v>
      </c>
      <c r="DZ65" s="2">
        <f>IF(OZ65=0,($C$23/0.4536*IF(ISNA(ML64),'Drive Train'!$F$16,'Drive Train'!$F$17)*4.448*$C$24/$C$26*$C$25*T$6)*SIGN(BL65),BL65)</f>
        <v>3.1911020778922987</v>
      </c>
      <c r="EA65" s="2">
        <f>IF(PA65=0,($C$23/0.4536*IF(ISNA(MM64),'Drive Train'!$F$16,'Drive Train'!$F$17)*4.448*$C$24/$C$26*$C$25*U$6)*SIGN(BM65),BM65)</f>
        <v>0</v>
      </c>
      <c r="EB65" s="2">
        <f>IF(PB65=0,($C$23/0.4536*IF(ISNA(MN64),'Drive Train'!$F$16,'Drive Train'!$F$17)*4.448*$C$24/$C$26*$C$25*V$6)*SIGN(BN65),BN65)</f>
        <v>0</v>
      </c>
      <c r="EC65" s="2">
        <f>IF(PC65=0,($C$23/0.4536*IF(ISNA(MO64),'Drive Train'!$F$16,'Drive Train'!$F$17)*4.448*$C$24/$C$26*$C$25*W$6)*SIGN(BO65),BO65)</f>
        <v>0</v>
      </c>
      <c r="ED65" s="2">
        <f>IF(PD65=0,($C$23/0.4536*IF(ISNA(MP64),'Drive Train'!$F$16,'Drive Train'!$F$17)*4.448*$C$24/$C$26*$C$25*X$6)*SIGN(BP65),BP65)</f>
        <v>0</v>
      </c>
      <c r="EE65" s="2">
        <f>IF(PE65=0,($C$23/0.4536*IF(ISNA(MQ64),'Drive Train'!$F$16,'Drive Train'!$F$17)*4.448*$C$24/$C$26*$C$25*Y$6)*SIGN(BQ65),BQ65)</f>
        <v>0</v>
      </c>
      <c r="EF65" s="2">
        <f>IF(PF65=0,($C$23/0.4536*IF(ISNA(MR64),'Drive Train'!$F$16,'Drive Train'!$F$17)*4.448*$C$24/$C$26*$C$25*Z$6)*SIGN(BR65),BR65)</f>
        <v>0</v>
      </c>
      <c r="EG65" s="2">
        <f>IF(PG65=0,($C$23/0.4536*IF(ISNA(MS64),'Drive Train'!$F$16,'Drive Train'!$F$17)*4.448*$C$24/$C$26*$C$25*AA$6)*SIGN(BS65),BS65)</f>
        <v>0</v>
      </c>
      <c r="EH65" s="2">
        <f>IF(PH65=0,($C$23/0.4536*IF(ISNA(MT64),'Drive Train'!$F$16,'Drive Train'!$F$17)*4.448*$C$24/$C$26*$C$25*AB$6)*SIGN(BT65),BT65)</f>
        <v>0.61985436045389986</v>
      </c>
      <c r="EI65" s="2">
        <f>IF(PI65=0,($C$23/0.4536*IF(ISNA(MU64),'Drive Train'!$F$16,'Drive Train'!$F$17)*4.448*$C$24/$C$26*$C$25*AC$6)*SIGN(BU65),BU65)</f>
        <v>0.56313566080452337</v>
      </c>
      <c r="EJ65" s="2">
        <f>IF(PJ65=0,($C$23/0.4536*IF(ISNA(MV64),'Drive Train'!$F$16,'Drive Train'!$F$17)*4.448*$C$24/$C$26*$C$25*AD$6)*SIGN(BV65),BV65)</f>
        <v>0.89350858180984372</v>
      </c>
      <c r="EK65" s="2">
        <f>IF(PK65=0,($C$23/0.4536*IF(ISNA(MW64),'Drive Train'!$F$16,'Drive Train'!$F$17)*4.448*$C$24/$C$26*$C$25*AE$6)*SIGN(BW65),BW65)</f>
        <v>0</v>
      </c>
      <c r="EL65" s="2">
        <f>IF(PL65=0,($C$23/0.4536*IF(ISNA(MX64),'Drive Train'!$F$16,'Drive Train'!$F$17)*4.448*$C$24/$C$26*$C$25*AF$6)*SIGN(BX65),BX65)</f>
        <v>0</v>
      </c>
      <c r="EM65" s="2">
        <f>IF(PM65=0,($C$23/0.4536*IF(ISNA(MY64),'Drive Train'!$F$16,'Drive Train'!$F$17)*4.448*$C$24/$C$26*$C$25*AG$6)*SIGN(BY65),BY65)</f>
        <v>0</v>
      </c>
      <c r="EN65" s="2">
        <f>IF(PN65=0,($C$23/0.4536*IF(ISNA(MZ64),'Drive Train'!$F$16,'Drive Train'!$F$17)*4.448*$C$24/$C$26*$C$25*AH$6)*SIGN(BZ65),BZ65)</f>
        <v>0</v>
      </c>
      <c r="EO65" s="2">
        <f>IF(PO65=0,($C$23/0.4536*IF(ISNA(NA64),'Drive Train'!$F$16,'Drive Train'!$F$17)*4.448*$C$24/$C$26*$C$25*AI$6)*SIGN(CA65),CA65)</f>
        <v>0</v>
      </c>
      <c r="EP65" s="2">
        <f>IF(PP65=0,($C$23/0.4536*IF(ISNA(NB64),'Drive Train'!$F$16,'Drive Train'!$F$17)*4.448*$C$24/$C$26*$C$25*AJ$6)*SIGN(CB65),CB65)</f>
        <v>0</v>
      </c>
      <c r="EQ65" s="2">
        <f>IF(PQ65=0,($C$23/0.4536*IF(ISNA(NC64),'Drive Train'!$F$16,'Drive Train'!$F$17)*4.448*$C$24/$C$26*$C$25*AK$6)*SIGN(CC65),CC65)</f>
        <v>0</v>
      </c>
      <c r="ER65" s="2">
        <f>IF(PR65=0,($C$23/0.4536*IF(ISNA(ND64),'Drive Train'!$F$16,'Drive Train'!$F$17)*4.448*$C$24/$C$26*$C$25*AL$6)*SIGN(CD65),CD65)</f>
        <v>0</v>
      </c>
      <c r="ES65" s="2">
        <f>IF(PS65=0,($C$23/0.4536*IF(ISNA(NE64),'Drive Train'!$F$16,'Drive Train'!$F$17)*4.448*$C$24/$C$26*$C$25*AM$6)*SIGN(CE65),CE65)</f>
        <v>0</v>
      </c>
      <c r="ET65" s="61">
        <f t="shared" si="303"/>
        <v>2.2800000000000011</v>
      </c>
      <c r="EU65" s="260">
        <f>MAX(MIN(IF(AND(OY64=1,NG65&lt;0),-1,1)*(DC65-$C$15)/($C$14-$C$15)*$C$12-$C$33*LO65/AO$6 -  OY64*$C$33,DY64),MAX(EU$8:EU64)*-1)</f>
        <v>-0.64731768488568608</v>
      </c>
      <c r="EV65" s="260">
        <f>MAX(MIN(IF(AND(OZ64=1,NH65&lt;0),-1,1)*(DD65-$C$15)/($C$14-$C$15)*$C$12-$C$33*LP65/AP$6 -  OZ64*$C$33,DZ64),MAX(EV$8:EV64)*-1)</f>
        <v>0.74752973848731641</v>
      </c>
      <c r="EW65" s="260">
        <f>MAX(MIN(IF(AND(PA64=1,NI65&lt;0),-1,1)*(DE65-$C$15)/($C$14-$C$15)*$C$12-$C$33*LQ65/AQ$6 -  PA64*$C$33,EA64),MAX(EW$8:EW64)*-1)</f>
        <v>-0.72323824201560472</v>
      </c>
      <c r="EX65" s="260">
        <f>MAX(MIN(IF(AND(PB64=1,NJ65&lt;0),-1,1)*(DF65-$C$15)/($C$14-$C$15)*$C$12-$C$33*LR65/AR$6 -  PB64*$C$33,EB64),MAX(EX$8:EX64)*-1)</f>
        <v>-0.75050655069775973</v>
      </c>
      <c r="EY65" s="260">
        <f>MAX(MIN(IF(AND(PC64=1,NK65&lt;0),-1,1)*(DG65-$C$15)/($C$14-$C$15)*$C$12-$C$33*LS65/AS$6 -  PC64*$C$33,EC64),MAX(EY$8:EY64)*-1)</f>
        <v>-0.72236732477307475</v>
      </c>
      <c r="EZ65" s="260">
        <f>MAX(MIN(IF(AND(PD64=1,NL65&lt;0),-1,1)*(DH65-$C$15)/($C$14-$C$15)*$C$12-$C$33*LT65/AT$6 -  PD64*$C$33,ED64),MAX(EZ$8:EZ64)*-1)</f>
        <v>-0.67075001974125281</v>
      </c>
      <c r="FA65" s="260">
        <f>MAX(MIN(IF(AND(PE64=1,NM65&lt;0),-1,1)*(DI65-$C$15)/($C$14-$C$15)*$C$12-$C$33*LU65/AU$6 -  PE64*$C$33,EE64),MAX(FA$8:FA64)*-1)</f>
        <v>-0.64458261457739774</v>
      </c>
      <c r="FB65" s="260">
        <f>MAX(MIN(IF(AND(PF64=1,NN65&lt;0),-1,1)*(DJ65-$C$15)/($C$14-$C$15)*$C$12-$C$33*LV65/AV$6 -  PF64*$C$33,EF64),MAX(FB$8:FB64)*-1)</f>
        <v>-0.70762781927317508</v>
      </c>
      <c r="FC65" s="260">
        <f>MAX(MIN(IF(AND(PG64=1,NO65&lt;0),-1,1)*(DK65-$C$15)/($C$14-$C$15)*$C$12-$C$33*LW65/AW$6 -  PG64*$C$33,EG64),MAX(FC$8:FC64)*-1)</f>
        <v>-0.68927804882473676</v>
      </c>
      <c r="FD65" s="260">
        <f>MAX(MIN(IF(AND(PH64=1,NP65&lt;0),-1,1)*(DL65-$C$15)/($C$14-$C$15)*$C$12-$C$33*LX65/AX$6 -  PH64*$C$33,EH64),MAX(FD$8:FD64)*-1)</f>
        <v>9.4739207034955086E-9</v>
      </c>
      <c r="FE65" s="260">
        <f>MAX(MIN(IF(AND(PI64=1,NQ65&lt;0),-1,1)*(DM65-$C$15)/($C$14-$C$15)*$C$12-$C$33*LY65/AY$6 -  PI64*$C$33,EI64),MAX(FE$8:FE64)*-1)</f>
        <v>8.9869445218937472E-11</v>
      </c>
      <c r="FF65" s="260">
        <f>MAX(MIN(IF(AND(PJ64=1,NR65&lt;0),-1,1)*(DN65-$C$15)/($C$14-$C$15)*$C$12-$C$33*LZ65/AZ$6 -  PJ64*$C$33,EJ64),MAX(FF$8:FF64)*-1)</f>
        <v>5.6070059952684659E-2</v>
      </c>
      <c r="FG65" s="260">
        <f>MAX(MIN(IF(AND(PK64=1,NS65&lt;0),-1,1)*(DO65-$C$15)/($C$14-$C$15)*$C$12-$C$33*MA65/BA$6 -  PK64*$C$33,EK64),MAX(FG$8:FG64)*-1)</f>
        <v>-0.50266066515034202</v>
      </c>
      <c r="FH65" s="260">
        <f>MAX(MIN(IF(AND(PL64=1,NT65&lt;0),-1,1)*(DP65-$C$15)/($C$14-$C$15)*$C$12-$C$33*MB65/BB$6 -  PL64*$C$33,EL64),MAX(FH$8:FH64)*-1)</f>
        <v>-0.59489028757017692</v>
      </c>
      <c r="FI65" s="260">
        <f>MAX(MIN(IF(AND(PM64=1,NU65&lt;0),-1,1)*(DQ65-$C$15)/($C$14-$C$15)*$C$12-$C$33*MC65/BC$6 -  PM64*$C$33,EM64),MAX(FI$8:FI64)*-1)</f>
        <v>-0.68711990999001171</v>
      </c>
      <c r="FJ65" s="260">
        <f>MAX(MIN(IF(AND(PN64=1,NV65&lt;0),-1,1)*(DR65-$C$15)/($C$14-$C$15)*$C$12-$C$33*MD65/BD$6 -  PN64*$C$33,EN64),MAX(FJ$8:FJ64)*-1)</f>
        <v>-0.68111968294307146</v>
      </c>
      <c r="FK65" s="260">
        <f>MAX(MIN(IF(AND(PO64=1,NW65&lt;0),-1,1)*(DS65-$C$15)/($C$14-$C$15)*$C$12-$C$33*ME65/BE$6 -  PO64*$C$33,EO64),MAX(FK$8:FK64)*-1)</f>
        <v>-0.64731768488568608</v>
      </c>
      <c r="FL65" s="260">
        <f>MAX(MIN(IF(AND(PP64=1,NX65&lt;0),-1,1)*(DT65-$C$15)/($C$14-$C$15)*$C$12-$C$33*MF65/BF$6 -  PP64*$C$33,EP64),MAX(FL$8:FL64)*-1)</f>
        <v>-0.64625637520433832</v>
      </c>
      <c r="FM65" s="260">
        <f>MAX(MIN(IF(AND(PQ64=1,NY65&lt;0),-1,1)*(DU65-$C$15)/($C$14-$C$15)*$C$12-$C$33*MG65/BG$6 -  PQ64*$C$33,EQ64),MAX(FM$8:FM64)*-1)</f>
        <v>-0.64625671807925589</v>
      </c>
      <c r="FN65" s="260">
        <f>MAX(MIN(IF(AND(PR64=1,NZ65&lt;0),-1,1)*(DV65-$C$15)/($C$14-$C$15)*$C$12-$C$33*MH65/BH$6 -  PR64*$C$33,ER64),MAX(FN$8:FN64)*-1)</f>
        <v>-0.64625674164520319</v>
      </c>
      <c r="FO65" s="260">
        <f>MAX(MIN(IF(AND(PS64=1,OA65&lt;0),-1,1)*(DW65-$C$15)/($C$14-$C$15)*$C$12-$C$33*MI65/BI$6 -  PS64*$C$33,ES64),MAX(FO$8:FO64)*-1)</f>
        <v>-0.64625672924691557</v>
      </c>
      <c r="FP65" s="61">
        <f t="shared" si="117"/>
        <v>2.2800000000000011</v>
      </c>
      <c r="FQ65" s="261">
        <f>IF(AND(KS65=1,OY65=1),0,MIN((ABS(($C$14-$C$15)*EU65/$C$12/$C$25)+$C$15)/$C$25,DC65))</f>
        <v>2.7495000000000003</v>
      </c>
      <c r="FR65" s="261">
        <f>IF(AND(KT65=1,OZ65=1),0,MIN((ABS(($C$14-$C$15)*EV65/$C$12/$C$25)+$C$15)/$C$25,DD65))</f>
        <v>50</v>
      </c>
      <c r="FS65" s="261">
        <f>IF(AND(KU65=1,PA65=1),0,MIN((ABS(($C$14-$C$15)*EW65/$C$12/$C$25)+$C$15)/$C$25,DE65))</f>
        <v>2.7495000000000003</v>
      </c>
      <c r="FT65" s="261">
        <f>IF(AND(KV65=1,PB65=1),0,MIN((ABS(($C$14-$C$15)*EX65/$C$12/$C$25)+$C$15)/$C$25,DF65))</f>
        <v>2.7495000000000003</v>
      </c>
      <c r="FU65" s="261">
        <f>IF(AND(KW65=1,PC65=1),0,MIN((ABS(($C$14-$C$15)*EY65/$C$12/$C$25)+$C$15)/$C$25,DG65))</f>
        <v>2.7495000000000003</v>
      </c>
      <c r="FV65" s="261">
        <f>IF(AND(KX65=1,PD65=1),0,MIN((ABS(($C$14-$C$15)*EZ65/$C$12/$C$25)+$C$15)/$C$25,DH65))</f>
        <v>2.7495000000000003</v>
      </c>
      <c r="FW65" s="261">
        <f>IF(AND(KY65=1,PE65=1),0,MIN((ABS(($C$14-$C$15)*FA65/$C$12/$C$25)+$C$15)/$C$25,DI65))</f>
        <v>2.7495000000000003</v>
      </c>
      <c r="FX65" s="261">
        <f>IF(AND(KZ65=1,PF65=1),0,MIN((ABS(($C$14-$C$15)*FB65/$C$12/$C$25)+$C$15)/$C$25,DJ65))</f>
        <v>2.7495000000000003</v>
      </c>
      <c r="FY65" s="261">
        <f>IF(AND(LA65=1,PG65=1),0,MIN((ABS(($C$14-$C$15)*FC65/$C$12/$C$25)+$C$15)/$C$25,DK65))</f>
        <v>2.7495000000000003</v>
      </c>
      <c r="FZ65" s="261">
        <f>IF(AND(LB65=1,PH65=1),0,MIN((ABS(($C$14-$C$15)*FD65/$C$12/$C$25)+$C$15)/$C$25,DL65))</f>
        <v>3.4800675288301046</v>
      </c>
      <c r="GA65" s="261">
        <f>IF(AND(LC65=1,PI65=1),0,MIN((ABS(($C$14-$C$15)*FE65/$C$12/$C$25)+$C$15)/$C$25,DM65))</f>
        <v>3.4800667138300572</v>
      </c>
      <c r="GB65" s="261">
        <f>IF(AND(LD65=1,PJ65=1),0,MIN((ABS(($C$14-$C$15)*FF65/$C$12/$C$25)+$C$15)/$C$25,DN65))</f>
        <v>8.3497227084351984</v>
      </c>
      <c r="GC65" s="261">
        <f>IF(AND(LE65=1,PK65=1),0,MIN((ABS(($C$14-$C$15)*FG65/$C$12/$C$25)+$C$15)/$C$25,DO65))</f>
        <v>2.7495000000000003</v>
      </c>
      <c r="GD65" s="261">
        <f>IF(AND(LF65=1,PL65=1),0,MIN((ABS(($C$14-$C$15)*FH65/$C$12/$C$25)+$C$15)/$C$25,DP65))</f>
        <v>2.7495000000000003</v>
      </c>
      <c r="GE65" s="261">
        <f>IF(AND(LG65=1,PM65=1),0,MIN((ABS(($C$14-$C$15)*FI65/$C$12/$C$25)+$C$15)/$C$25,DQ65))</f>
        <v>2.7495000000000003</v>
      </c>
      <c r="GF65" s="261">
        <f>IF(AND(LH65=1,PN65=1),0,MIN((ABS(($C$14-$C$15)*FJ65/$C$12/$C$25)+$C$15)/$C$25,DR65))</f>
        <v>2.7495000000000003</v>
      </c>
      <c r="GG65" s="261">
        <f>IF(AND(LI65=1,PO65=1),0,MIN((ABS(($C$14-$C$15)*FK65/$C$12/$C$25)+$C$15)/$C$25,DS65))</f>
        <v>2.7495000000000003</v>
      </c>
      <c r="GH65" s="261">
        <f>IF(AND(LJ65=1,PP65=1),0,MIN((ABS(($C$14-$C$15)*FL65/$C$12/$C$25)+$C$15)/$C$25,DT65))</f>
        <v>2.7495000000000003</v>
      </c>
      <c r="GI65" s="261">
        <f>IF(AND(LK65=1,PQ65=1),0,MIN((ABS(($C$14-$C$15)*FM65/$C$12/$C$25)+$C$15)/$C$25,DU65))</f>
        <v>2.7495000000000003</v>
      </c>
      <c r="GJ65" s="261">
        <f>IF(AND(LL65=1,PR65=1),0,MIN((ABS(($C$14-$C$15)*FN65/$C$12/$C$25)+$C$15)/$C$25,DV65))</f>
        <v>2.7495000000000003</v>
      </c>
      <c r="GK65" s="261">
        <f>IF(AND(LM65=1,PS65=1),0,MIN((ABS(($C$14-$C$15)*FO65/$C$12/$C$25)+$C$15)/$C$25,DW65))</f>
        <v>2.7495000000000003</v>
      </c>
      <c r="GL65" s="61">
        <f t="shared" si="118"/>
        <v>2.2800000000000011</v>
      </c>
      <c r="GM65" s="57">
        <f>IF(AND(KS64=1,OY64=1),0,EU65*$C$26/S$6/$C$24/$C$23*3.39*$C$25)</f>
        <v>-15.032890216065486</v>
      </c>
      <c r="GN65" s="57">
        <f>IF(AND(KT64=1,OZ64=1),0,EV65*$C$26/T$6/$C$24/$C$23*3.39*$C$25)</f>
        <v>4.8608421663844608</v>
      </c>
      <c r="GO65" s="57">
        <f>IF(AND(KU64=1,PA64=1),0,EW65*$C$26/U$6/$C$24/$C$23*3.39*$C$25)</f>
        <v>-7.1414190780806059</v>
      </c>
      <c r="GP65" s="57">
        <f>IF(AND(KV64=1,PB64=1),0,EX65*$C$26/V$6/$C$24/$C$23*3.39*$C$25)</f>
        <v>-9.9411461262169158</v>
      </c>
      <c r="GQ65" s="57">
        <f>IF(AND(KW64=1,PC64=1),0,EY65*$C$26/W$6/$C$24/$C$23*3.39*$C$25)</f>
        <v>-12.00401320882659</v>
      </c>
      <c r="GR65" s="57">
        <f>IF(AND(KX64=1,PD64=1),0,EZ65*$C$26/X$6/$C$24/$C$23*3.39*$C$25)</f>
        <v>-13.407816801733007</v>
      </c>
      <c r="GS65" s="57">
        <f>IF(AND(KY64=1,PE64=1),0,FA65*$C$26/Y$6/$C$24/$C$23*3.39*$C$25)</f>
        <v>-15.058080093422662</v>
      </c>
      <c r="GT65" s="57">
        <f>IF(AND(KZ64=1,PF64=1),0,FB65*$C$26/Z$6/$C$24/$C$23*3.39*$C$25)</f>
        <v>-18.916777591667895</v>
      </c>
      <c r="GU65" s="57">
        <f>IF(AND(LA64=1,PG64=1),0,FC65*$C$26/AA$6/$C$24/$C$23*3.39*$C$25)</f>
        <v>-20.75026950612634</v>
      </c>
      <c r="GV65" s="57">
        <f>IF(AND(LB64=1,PH64=1),0,FD65*$C$26/AB$6/$C$24/$C$23*3.39*$C$25)</f>
        <v>3.171493505881733E-7</v>
      </c>
      <c r="GW65" s="57">
        <f>IF(AND(LC64=1,PI64=1),0,FE65*$C$26/AC$6/$C$24/$C$23*3.39*$C$25)</f>
        <v>3.3114848489524578E-9</v>
      </c>
      <c r="GX65" s="57">
        <f>IF(AND(LD64=1,PJ64=1),0,FF65*$C$26/AD$6/$C$24/$C$23*3.39*$C$25)</f>
        <v>1.3021350649886394</v>
      </c>
      <c r="GY65" s="57">
        <f>IF(AND(LE64=1,PK64=1),0,FG65*$C$26/AE$6/$C$24/$C$23*3.39*$C$25)</f>
        <v>-11.673468486302806</v>
      </c>
      <c r="GZ65" s="57">
        <f>IF(AND(LF64=1,PL64=1),0,FH65*$C$26/AF$6/$C$24/$C$23*3.39*$C$25)</f>
        <v>-13.815350008899237</v>
      </c>
      <c r="HA65" s="57">
        <f>IF(AND(LG64=1,PM64=1),0,FI65*$C$26/AG$6/$C$24/$C$23*3.39*$C$25)</f>
        <v>-15.957231531495665</v>
      </c>
      <c r="HB65" s="57">
        <f>IF(AND(LH64=1,PN64=1),0,FJ65*$C$26/AH$6/$C$24/$C$23*3.39*$C$25)</f>
        <v>-15.817886111813444</v>
      </c>
      <c r="HC65" s="57">
        <f>IF(AND(LI64=1,PO64=1),0,FK65*$C$26/AI$6/$C$24/$C$23*3.39*$C$25)</f>
        <v>-15.032890216065486</v>
      </c>
      <c r="HD65" s="57">
        <f>IF(AND(LJ64=1,PP64=1),0,FL65*$C$26/AJ$6/$C$24/$C$23*3.39*$C$25)</f>
        <v>-15.008243041583043</v>
      </c>
      <c r="HE65" s="57">
        <f>IF(AND(LK64=1,PQ64=1),0,FM65*$C$26/AK$6/$C$24/$C$23*3.39*$C$25)</f>
        <v>-15.008251004289942</v>
      </c>
      <c r="HF65" s="57">
        <f>IF(AND(LL64=1,PR64=1),0,FN65*$C$26/AL$6/$C$24/$C$23*3.39*$C$25)</f>
        <v>-15.008251551570366</v>
      </c>
      <c r="HG65" s="57">
        <f>IF(AND(LM64=1,PS64=1),0,FO65*$C$26/AM$6/$C$24/$C$23*3.39*$C$25)</f>
        <v>-15.008251263640499</v>
      </c>
      <c r="HH65" s="61">
        <f t="shared" si="119"/>
        <v>2.2800000000000011</v>
      </c>
      <c r="HI65" s="57">
        <f t="shared" si="120"/>
        <v>15.032890216065486</v>
      </c>
      <c r="HJ65" s="57">
        <f t="shared" si="121"/>
        <v>4.8608421663844608</v>
      </c>
      <c r="HK65" s="57">
        <f t="shared" si="122"/>
        <v>7.1414190780806059</v>
      </c>
      <c r="HL65" s="57">
        <f t="shared" si="123"/>
        <v>9.9411461262169158</v>
      </c>
      <c r="HM65" s="57">
        <f t="shared" si="124"/>
        <v>12.00401320882659</v>
      </c>
      <c r="HN65" s="57">
        <f t="shared" si="125"/>
        <v>13.407816801733007</v>
      </c>
      <c r="HO65" s="57">
        <f t="shared" si="126"/>
        <v>15.058080093422662</v>
      </c>
      <c r="HP65" s="57">
        <f t="shared" si="127"/>
        <v>18.916777591667895</v>
      </c>
      <c r="HQ65" s="57">
        <f t="shared" si="128"/>
        <v>20.75026950612634</v>
      </c>
      <c r="HR65" s="57">
        <f t="shared" si="129"/>
        <v>3.171493505881733E-7</v>
      </c>
      <c r="HS65" s="57">
        <f t="shared" si="130"/>
        <v>3.3114848489524578E-9</v>
      </c>
      <c r="HT65" s="57">
        <f t="shared" si="131"/>
        <v>1.3021350649886394</v>
      </c>
      <c r="HU65" s="57">
        <f t="shared" si="132"/>
        <v>11.673468486302806</v>
      </c>
      <c r="HV65" s="57">
        <f t="shared" si="133"/>
        <v>13.815350008899237</v>
      </c>
      <c r="HW65" s="57">
        <f t="shared" si="134"/>
        <v>15.957231531495665</v>
      </c>
      <c r="HX65" s="57">
        <f t="shared" si="135"/>
        <v>15.817886111813444</v>
      </c>
      <c r="HY65" s="57">
        <f t="shared" si="136"/>
        <v>15.032890216065486</v>
      </c>
      <c r="HZ65" s="57">
        <f t="shared" si="137"/>
        <v>15.008243041583043</v>
      </c>
      <c r="IA65" s="57">
        <f t="shared" si="138"/>
        <v>15.008251004289942</v>
      </c>
      <c r="IB65" s="57">
        <f t="shared" si="139"/>
        <v>15.008251551570366</v>
      </c>
      <c r="IC65" s="57">
        <f t="shared" si="140"/>
        <v>15.008251263640499</v>
      </c>
      <c r="ID65" s="61">
        <f t="shared" si="141"/>
        <v>2.2800000000000011</v>
      </c>
      <c r="IE65" s="57">
        <f t="shared" si="142"/>
        <v>0</v>
      </c>
      <c r="IF65" s="57">
        <f t="shared" si="143"/>
        <v>8.82</v>
      </c>
      <c r="IG65" s="57">
        <f t="shared" si="144"/>
        <v>0</v>
      </c>
      <c r="IH65" s="57">
        <f t="shared" si="145"/>
        <v>0</v>
      </c>
      <c r="II65" s="57">
        <f t="shared" si="146"/>
        <v>0</v>
      </c>
      <c r="IJ65" s="57">
        <f t="shared" si="147"/>
        <v>0</v>
      </c>
      <c r="IK65" s="57">
        <f t="shared" si="148"/>
        <v>0</v>
      </c>
      <c r="IL65" s="57">
        <f t="shared" si="149"/>
        <v>0</v>
      </c>
      <c r="IM65" s="57">
        <f t="shared" si="150"/>
        <v>0</v>
      </c>
      <c r="IN65" s="57">
        <f t="shared" si="151"/>
        <v>11.983355382524863</v>
      </c>
      <c r="IO65" s="57">
        <f t="shared" si="152"/>
        <v>11.98335546314579</v>
      </c>
      <c r="IP65" s="57">
        <f t="shared" si="153"/>
        <v>11.640236390973971</v>
      </c>
      <c r="IQ65" s="57">
        <f t="shared" si="154"/>
        <v>0</v>
      </c>
      <c r="IR65" s="57">
        <f t="shared" si="155"/>
        <v>0</v>
      </c>
      <c r="IS65" s="57">
        <f t="shared" si="156"/>
        <v>0</v>
      </c>
      <c r="IT65" s="57">
        <f t="shared" si="157"/>
        <v>0</v>
      </c>
      <c r="IU65" s="57">
        <f t="shared" si="158"/>
        <v>0</v>
      </c>
      <c r="IV65" s="57">
        <f t="shared" si="159"/>
        <v>0</v>
      </c>
      <c r="IW65" s="57">
        <f t="shared" si="160"/>
        <v>0</v>
      </c>
      <c r="IX65" s="57">
        <f t="shared" si="161"/>
        <v>0</v>
      </c>
      <c r="IY65" s="57">
        <f t="shared" si="162"/>
        <v>0</v>
      </c>
      <c r="IZ65" s="61">
        <f t="shared" si="163"/>
        <v>2.2800000000000011</v>
      </c>
      <c r="JA65" s="261" t="e">
        <f t="shared" si="238"/>
        <v>#N/A</v>
      </c>
      <c r="JB65" s="261">
        <f t="shared" si="239"/>
        <v>6</v>
      </c>
      <c r="JC65" s="261" t="e">
        <f t="shared" si="240"/>
        <v>#N/A</v>
      </c>
      <c r="JD65" s="261" t="e">
        <f t="shared" si="241"/>
        <v>#N/A</v>
      </c>
      <c r="JE65" s="261" t="e">
        <f t="shared" si="242"/>
        <v>#N/A</v>
      </c>
      <c r="JF65" s="261" t="e">
        <f t="shared" si="243"/>
        <v>#N/A</v>
      </c>
      <c r="JG65" s="261" t="e">
        <f t="shared" si="244"/>
        <v>#N/A</v>
      </c>
      <c r="JH65" s="261" t="e">
        <f t="shared" si="245"/>
        <v>#N/A</v>
      </c>
      <c r="JI65" s="261" t="e">
        <f t="shared" si="246"/>
        <v>#N/A</v>
      </c>
      <c r="JJ65" s="261" t="e">
        <f t="shared" si="247"/>
        <v>#N/A</v>
      </c>
      <c r="JK65" s="261" t="e">
        <f t="shared" si="248"/>
        <v>#N/A</v>
      </c>
      <c r="JL65" s="261" t="e">
        <f t="shared" si="249"/>
        <v>#N/A</v>
      </c>
      <c r="JM65" s="261" t="e">
        <f t="shared" si="250"/>
        <v>#N/A</v>
      </c>
      <c r="JN65" s="261" t="e">
        <f t="shared" si="251"/>
        <v>#N/A</v>
      </c>
      <c r="JO65" s="261" t="e">
        <f t="shared" si="252"/>
        <v>#N/A</v>
      </c>
      <c r="JP65" s="261" t="e">
        <f t="shared" si="253"/>
        <v>#N/A</v>
      </c>
      <c r="JQ65" s="261" t="e">
        <f t="shared" si="254"/>
        <v>#N/A</v>
      </c>
      <c r="JR65" s="261" t="e">
        <f t="shared" si="255"/>
        <v>#N/A</v>
      </c>
      <c r="JS65" s="261" t="e">
        <f t="shared" si="256"/>
        <v>#N/A</v>
      </c>
      <c r="JT65" s="261" t="e">
        <f t="shared" si="257"/>
        <v>#N/A</v>
      </c>
      <c r="JU65" s="261" t="e">
        <f t="shared" si="258"/>
        <v>#N/A</v>
      </c>
      <c r="JV65" s="61">
        <f t="shared" si="165"/>
        <v>2.2800000000000011</v>
      </c>
      <c r="JW65" s="46">
        <f>IF(HI65&lt;=$C$42,1,0)</f>
        <v>0</v>
      </c>
      <c r="JX65" s="46">
        <f>IF(HJ65&lt;=$C$42,1,0)</f>
        <v>0</v>
      </c>
      <c r="JY65" s="46">
        <f>IF(HK65&lt;=$C$42,1,0)</f>
        <v>0</v>
      </c>
      <c r="JZ65" s="46">
        <f>IF(HL65&lt;=$C$42,1,0)</f>
        <v>0</v>
      </c>
      <c r="KA65" s="46">
        <f>IF(HM65&lt;=$C$42,1,0)</f>
        <v>0</v>
      </c>
      <c r="KB65" s="46">
        <f>IF(HN65&lt;=$C$42,1,0)</f>
        <v>0</v>
      </c>
      <c r="KC65" s="46">
        <f>IF(HO65&lt;=$C$42,1,0)</f>
        <v>0</v>
      </c>
      <c r="KD65" s="46">
        <f>IF(HP65&lt;=$C$42,1,0)</f>
        <v>0</v>
      </c>
      <c r="KE65" s="46">
        <f>IF(HQ65&lt;=$C$42,1,0)</f>
        <v>0</v>
      </c>
      <c r="KF65" s="46">
        <f>IF(HR65&lt;=$C$42,1,0)</f>
        <v>1</v>
      </c>
      <c r="KG65" s="46">
        <f>IF(HS65&lt;=$C$42,1,0)</f>
        <v>1</v>
      </c>
      <c r="KH65" s="46">
        <f>IF(HT65&lt;=$C$42,1,0)</f>
        <v>0</v>
      </c>
      <c r="KI65" s="46">
        <f>IF(HU65&lt;=$C$42,1,0)</f>
        <v>0</v>
      </c>
      <c r="KJ65" s="46">
        <f>IF(HV65&lt;=$C$42,1,0)</f>
        <v>0</v>
      </c>
      <c r="KK65" s="46">
        <f>IF(HW65&lt;=$C$42,1,0)</f>
        <v>0</v>
      </c>
      <c r="KL65" s="46">
        <f>IF(HX65&lt;=$C$42,1,0)</f>
        <v>0</v>
      </c>
      <c r="KM65" s="46">
        <f>IF(HY65&lt;=$C$42,1,0)</f>
        <v>0</v>
      </c>
      <c r="KN65" s="46">
        <f>IF(HZ65&lt;=$C$42,1,0)</f>
        <v>0</v>
      </c>
      <c r="KO65" s="46">
        <f>IF(IA65&lt;=$C$42,1,0)</f>
        <v>0</v>
      </c>
      <c r="KP65" s="46">
        <f>IF(IB65&lt;=$C$42,1,0)</f>
        <v>0</v>
      </c>
      <c r="KQ65" s="46">
        <f>IF(IC65&lt;=$C$42,1,0)</f>
        <v>0</v>
      </c>
      <c r="KR65" s="61">
        <f t="shared" si="166"/>
        <v>2.2800000000000011</v>
      </c>
      <c r="KS65" s="1">
        <f>IF(OR(KS64=1,AND(OY65=1,LO65&lt;=$C$43)),1,0)</f>
        <v>0</v>
      </c>
      <c r="KT65" s="1">
        <f>IF(OR(KT64=1,AND(OZ65=1,LP65&lt;=$C$43)),1,0)</f>
        <v>0</v>
      </c>
      <c r="KU65" s="1">
        <f>IF(OR(KU64=1,AND(PA65=1,LQ65&lt;=$C$43)),1,0)</f>
        <v>0</v>
      </c>
      <c r="KV65" s="1">
        <f>IF(OR(KV64=1,AND(PB65=1,LR65&lt;=$C$43)),1,0)</f>
        <v>0</v>
      </c>
      <c r="KW65" s="1">
        <f>IF(OR(KW64=1,AND(PC65=1,LS65&lt;=$C$43)),1,0)</f>
        <v>0</v>
      </c>
      <c r="KX65" s="1">
        <f>IF(OR(KX64=1,AND(PD65=1,LT65&lt;=$C$43)),1,0)</f>
        <v>0</v>
      </c>
      <c r="KY65" s="1">
        <f>IF(OR(KY64=1,AND(PE65=1,LU65&lt;=$C$43)),1,0)</f>
        <v>0</v>
      </c>
      <c r="KZ65" s="1">
        <f>IF(OR(KZ64=1,AND(PF65=1,LV65&lt;=$C$43)),1,0)</f>
        <v>0</v>
      </c>
      <c r="LA65" s="1">
        <f>IF(OR(LA64=1,AND(PG65=1,LW65&lt;=$C$43)),1,0)</f>
        <v>0</v>
      </c>
      <c r="LB65" s="1">
        <f>IF(OR(LB64=1,AND(PH65=1,LX65&lt;=$C$43)),1,0)</f>
        <v>0</v>
      </c>
      <c r="LC65" s="1">
        <f>IF(OR(LC64=1,AND(PI65=1,LY65&lt;=$C$43)),1,0)</f>
        <v>0</v>
      </c>
      <c r="LD65" s="1">
        <f>IF(OR(LD64=1,AND(PJ65=1,LZ65&lt;=$C$43)),1,0)</f>
        <v>0</v>
      </c>
      <c r="LE65" s="1">
        <f>IF(OR(LE64=1,AND(PK65=1,MA65&lt;=$C$43)),1,0)</f>
        <v>0</v>
      </c>
      <c r="LF65" s="1">
        <f>IF(OR(LF64=1,AND(PL65=1,MB65&lt;=$C$43)),1,0)</f>
        <v>0</v>
      </c>
      <c r="LG65" s="1">
        <f>IF(OR(LG64=1,AND(PM65=1,MC65&lt;=$C$43)),1,0)</f>
        <v>0</v>
      </c>
      <c r="LH65" s="1">
        <f>IF(OR(LH64=1,AND(PN65=1,MD65&lt;=$C$43)),1,0)</f>
        <v>0</v>
      </c>
      <c r="LI65" s="1">
        <f>IF(OR(LI64=1,AND(PO65=1,ME65&lt;=$C$43)),1,0)</f>
        <v>0</v>
      </c>
      <c r="LJ65" s="1">
        <f>IF(OR(LJ64=1,AND(PP65=1,MF65&lt;=$C$43)),1,0)</f>
        <v>0</v>
      </c>
      <c r="LK65" s="1">
        <f>IF(OR(LK64=1,AND(PQ65=1,MG65&lt;=$C$43)),1,0)</f>
        <v>0</v>
      </c>
      <c r="LL65" s="1">
        <f>IF(OR(LL64=1,AND(PR65=1,MH65&lt;=$C$43)),1,0)</f>
        <v>0</v>
      </c>
      <c r="LM65" s="1">
        <f>IF(OR(LM64=1,AND(PS65=1,MI65&lt;=$C$43)),1,0)</f>
        <v>0</v>
      </c>
      <c r="LN65" s="61">
        <f t="shared" si="167"/>
        <v>2.2800000000000011</v>
      </c>
      <c r="LO65" s="57">
        <f t="shared" si="168"/>
        <v>3.7609638289174581</v>
      </c>
      <c r="LP65" s="57">
        <f t="shared" si="169"/>
        <v>11.784750573190461</v>
      </c>
      <c r="LQ65" s="57">
        <f t="shared" si="170"/>
        <v>13.595159121194683</v>
      </c>
      <c r="LR65" s="57">
        <f t="shared" si="171"/>
        <v>11.406273967751833</v>
      </c>
      <c r="LS65" s="57">
        <f t="shared" si="172"/>
        <v>8.0459074003280318</v>
      </c>
      <c r="LT65" s="57">
        <f t="shared" si="173"/>
        <v>5.0935975161018812</v>
      </c>
      <c r="LU65" s="57">
        <f t="shared" si="174"/>
        <v>3.6664833044025973</v>
      </c>
      <c r="LV65" s="57">
        <f t="shared" si="175"/>
        <v>4.6609062999442861</v>
      </c>
      <c r="LW65" s="57">
        <f t="shared" si="176"/>
        <v>6.868949695625636</v>
      </c>
      <c r="LX65" s="57">
        <f t="shared" si="177"/>
        <v>7.6699422306838558</v>
      </c>
      <c r="LY65" s="57">
        <f t="shared" si="178"/>
        <v>6.9681174878475955</v>
      </c>
      <c r="LZ65" s="57">
        <f t="shared" si="179"/>
        <v>9.4260469500871178</v>
      </c>
      <c r="MA65" s="57">
        <f t="shared" si="180"/>
        <v>10.51075165863066</v>
      </c>
      <c r="MB65" s="57">
        <f t="shared" si="181"/>
        <v>8.269283946563533</v>
      </c>
      <c r="MC65" s="57">
        <f t="shared" si="182"/>
        <v>5.9323216549740714</v>
      </c>
      <c r="MD65" s="57">
        <f t="shared" si="183"/>
        <v>4.6601012514350959</v>
      </c>
      <c r="ME65" s="57">
        <f t="shared" si="184"/>
        <v>3.7609638289174581</v>
      </c>
      <c r="MF65" s="57">
        <f t="shared" si="185"/>
        <v>3.7327328571932439</v>
      </c>
      <c r="MG65" s="57">
        <f t="shared" si="186"/>
        <v>3.7327419777094066</v>
      </c>
      <c r="MH65" s="57">
        <f t="shared" si="187"/>
        <v>3.7327426045665839</v>
      </c>
      <c r="MI65" s="57">
        <f t="shared" si="188"/>
        <v>3.7327422747705663</v>
      </c>
      <c r="MJ65" s="61">
        <f t="shared" si="189"/>
        <v>2.2800000000000011</v>
      </c>
      <c r="MK65" s="57" t="e">
        <f t="shared" si="259"/>
        <v>#N/A</v>
      </c>
      <c r="ML65" s="57" t="e">
        <f t="shared" si="260"/>
        <v>#N/A</v>
      </c>
      <c r="MM65" s="57" t="e">
        <f t="shared" si="261"/>
        <v>#N/A</v>
      </c>
      <c r="MN65" s="57" t="e">
        <f t="shared" si="262"/>
        <v>#N/A</v>
      </c>
      <c r="MO65" s="57" t="e">
        <f t="shared" si="263"/>
        <v>#N/A</v>
      </c>
      <c r="MP65" s="57" t="e">
        <f t="shared" si="264"/>
        <v>#N/A</v>
      </c>
      <c r="MQ65" s="57" t="e">
        <f t="shared" si="265"/>
        <v>#N/A</v>
      </c>
      <c r="MR65" s="57" t="e">
        <f t="shared" si="266"/>
        <v>#N/A</v>
      </c>
      <c r="MS65" s="57" t="e">
        <f t="shared" si="267"/>
        <v>#N/A</v>
      </c>
      <c r="MT65" s="57" t="e">
        <f t="shared" si="268"/>
        <v>#N/A</v>
      </c>
      <c r="MU65" s="57" t="e">
        <f t="shared" si="269"/>
        <v>#N/A</v>
      </c>
      <c r="MV65" s="57" t="e">
        <f t="shared" si="270"/>
        <v>#N/A</v>
      </c>
      <c r="MW65" s="57" t="e">
        <f t="shared" si="271"/>
        <v>#N/A</v>
      </c>
      <c r="MX65" s="57" t="e">
        <f t="shared" si="272"/>
        <v>#N/A</v>
      </c>
      <c r="MY65" s="57" t="e">
        <f t="shared" si="273"/>
        <v>#N/A</v>
      </c>
      <c r="MZ65" s="57" t="e">
        <f t="shared" si="274"/>
        <v>#N/A</v>
      </c>
      <c r="NA65" s="57" t="e">
        <f t="shared" si="275"/>
        <v>#N/A</v>
      </c>
      <c r="NB65" s="57" t="e">
        <f t="shared" si="276"/>
        <v>#N/A</v>
      </c>
      <c r="NC65" s="57" t="e">
        <f t="shared" si="277"/>
        <v>#N/A</v>
      </c>
      <c r="ND65" s="57" t="e">
        <f t="shared" si="278"/>
        <v>#N/A</v>
      </c>
      <c r="NE65" s="57" t="e">
        <f t="shared" si="279"/>
        <v>#N/A</v>
      </c>
      <c r="NF65" s="61">
        <f t="shared" si="211"/>
        <v>2.2800000000000011</v>
      </c>
      <c r="NG65" s="261">
        <f>IF(OY64=0,MIN('Drive Train'!$F$35-FQ64*$C$26*'Drive Train'!$F$38,NG64+$C$41)-$C$7,IF(LO64-1&lt;=0,0,IF($C$39=Motors!$C$29,MAX(MAX(NG$8:NG64)*-1,NG64-$C$41),MAX(0,MAX(NG$8:NG64)*-1,NG64-$C$41))))</f>
        <v>0</v>
      </c>
      <c r="NH65" s="261">
        <f>IF(OZ64=0,MIN('Drive Train'!$F$35-FR64*$C$26*'Drive Train'!$F$38,NH64+$C$41)-$C$7,IF(LP64-1&lt;=0,0,IF($C$39=Motors!$C$29,MAX(MAX(NH$8:NH64)*-1,NH64-$C$41),MAX(0,MAX(NH$8:NH64)*-1,NH64-$C$41))))</f>
        <v>8.82</v>
      </c>
      <c r="NI65" s="261">
        <f>IF(PA64=0,MIN('Drive Train'!$F$35-FS64*$C$26*'Drive Train'!$F$38,NI64+$C$41)-$C$7,IF(LQ64-1&lt;=0,0,IF($C$39=Motors!$C$29,MAX(MAX(NI$8:NI64)*-1,NI64-$C$41),MAX(0,MAX(NI$8:NI64)*-1,NI64-$C$41))))</f>
        <v>0</v>
      </c>
      <c r="NJ65" s="261">
        <f>IF(PB64=0,MIN('Drive Train'!$F$35-FT64*$C$26*'Drive Train'!$F$38,NJ64+$C$41)-$C$7,IF(LR64-1&lt;=0,0,IF($C$39=Motors!$C$29,MAX(MAX(NJ$8:NJ64)*-1,NJ64-$C$41),MAX(0,MAX(NJ$8:NJ64)*-1,NJ64-$C$41))))</f>
        <v>0</v>
      </c>
      <c r="NK65" s="261">
        <f>IF(PC64=0,MIN('Drive Train'!$F$35-FU64*$C$26*'Drive Train'!$F$38,NK64+$C$41)-$C$7,IF(LS64-1&lt;=0,0,IF($C$39=Motors!$C$29,MAX(MAX(NK$8:NK64)*-1,NK64-$C$41),MAX(0,MAX(NK$8:NK64)*-1,NK64-$C$41))))</f>
        <v>0</v>
      </c>
      <c r="NL65" s="261">
        <f>IF(PD64=0,MIN('Drive Train'!$F$35-FV64*$C$26*'Drive Train'!$F$38,NL64+$C$41)-$C$7,IF(LT64-1&lt;=0,0,IF($C$39=Motors!$C$29,MAX(MAX(NL$8:NL64)*-1,NL64-$C$41),MAX(0,MAX(NL$8:NL64)*-1,NL64-$C$41))))</f>
        <v>0</v>
      </c>
      <c r="NM65" s="261">
        <f>IF(PE64=0,MIN('Drive Train'!$F$35-FW64*$C$26*'Drive Train'!$F$38,NM64+$C$41)-$C$7,IF(LU64-1&lt;=0,0,IF($C$39=Motors!$C$29,MAX(MAX(NM$8:NM64)*-1,NM64-$C$41),MAX(0,MAX(NM$8:NM64)*-1,NM64-$C$41))))</f>
        <v>0</v>
      </c>
      <c r="NN65" s="261">
        <f>IF(PF64=0,MIN('Drive Train'!$F$35-FX64*$C$26*'Drive Train'!$F$38,NN64+$C$41)-$C$7,IF(LV64-1&lt;=0,0,IF($C$39=Motors!$C$29,MAX(MAX(NN$8:NN64)*-1,NN64-$C$41),MAX(0,MAX(NN$8:NN64)*-1,NN64-$C$41))))</f>
        <v>0</v>
      </c>
      <c r="NO65" s="261">
        <f>IF(PG64=0,MIN('Drive Train'!$F$35-FY64*$C$26*'Drive Train'!$F$38,NO64+$C$41)-$C$7,IF(LW64-1&lt;=0,0,IF($C$39=Motors!$C$29,MAX(MAX(NO$8:NO64)*-1,NO64-$C$41),MAX(0,MAX(NO$8:NO64)*-1,NO64-$C$41))))</f>
        <v>0</v>
      </c>
      <c r="NP65" s="261">
        <f>IF(PH64=0,MIN('Drive Train'!$F$35-FZ64*$C$26*'Drive Train'!$F$38,NP64+$C$41)-$C$7,IF(LX64-1&lt;=0,0,IF($C$39=Motors!$C$29,MAX(MAX(NP$8:NP64)*-1,NP64-$C$41),MAX(0,MAX(NP$8:NP64)*-1,NP64-$C$41))))</f>
        <v>11.983355382524863</v>
      </c>
      <c r="NQ65" s="261">
        <f>IF(PI64=0,MIN('Drive Train'!$F$35-GA64*$C$26*'Drive Train'!$F$38,NQ64+$C$41)-$C$7,IF(LY64-1&lt;=0,0,IF($C$39=Motors!$C$29,MAX(MAX(NQ$8:NQ64)*-1,NQ64-$C$41),MAX(0,MAX(NQ$8:NQ64)*-1,NQ64-$C$41))))</f>
        <v>11.98335546314579</v>
      </c>
      <c r="NR65" s="261">
        <f>IF(PJ64=0,MIN('Drive Train'!$F$35-GB64*$C$26*'Drive Train'!$F$38,NR64+$C$41)-$C$7,IF(LZ64-1&lt;=0,0,IF($C$39=Motors!$C$29,MAX(MAX(NR$8:NR64)*-1,NR64-$C$41),MAX(0,MAX(NR$8:NR64)*-1,NR64-$C$41))))</f>
        <v>11.640236390973971</v>
      </c>
      <c r="NS65" s="261">
        <f>IF(PK64=0,MIN('Drive Train'!$F$35-GC64*$C$26*'Drive Train'!$F$38,NS64+$C$41)-$C$7,IF(MA64-1&lt;=0,0,IF($C$39=Motors!$C$29,MAX(MAX(NS$8:NS64)*-1,NS64-$C$41),MAX(0,MAX(NS$8:NS64)*-1,NS64-$C$41))))</f>
        <v>0</v>
      </c>
      <c r="NT65" s="261">
        <f>IF(PL64=0,MIN('Drive Train'!$F$35-GD64*$C$26*'Drive Train'!$F$38,NT64+$C$41)-$C$7,IF(MB64-1&lt;=0,0,IF($C$39=Motors!$C$29,MAX(MAX(NT$8:NT64)*-1,NT64-$C$41),MAX(0,MAX(NT$8:NT64)*-1,NT64-$C$41))))</f>
        <v>0</v>
      </c>
      <c r="NU65" s="261">
        <f>IF(PM64=0,MIN('Drive Train'!$F$35-GE64*$C$26*'Drive Train'!$F$38,NU64+$C$41)-$C$7,IF(MC64-1&lt;=0,0,IF($C$39=Motors!$C$29,MAX(MAX(NU$8:NU64)*-1,NU64-$C$41),MAX(0,MAX(NU$8:NU64)*-1,NU64-$C$41))))</f>
        <v>0</v>
      </c>
      <c r="NV65" s="261">
        <f>IF(PN64=0,MIN('Drive Train'!$F$35-GF64*$C$26*'Drive Train'!$F$38,NV64+$C$41)-$C$7,IF(MD64-1&lt;=0,0,IF($C$39=Motors!$C$29,MAX(MAX(NV$8:NV64)*-1,NV64-$C$41),MAX(0,MAX(NV$8:NV64)*-1,NV64-$C$41))))</f>
        <v>0</v>
      </c>
      <c r="NW65" s="261">
        <f>IF(PO64=0,MIN('Drive Train'!$F$35-GG64*$C$26*'Drive Train'!$F$38,NW64+$C$41)-$C$7,IF(ME64-1&lt;=0,0,IF($C$39=Motors!$C$29,MAX(MAX(NW$8:NW64)*-1,NW64-$C$41),MAX(0,MAX(NW$8:NW64)*-1,NW64-$C$41))))</f>
        <v>0</v>
      </c>
      <c r="NX65" s="261">
        <f>IF(PP64=0,MIN('Drive Train'!$F$35-GH64*$C$26*'Drive Train'!$F$38,NX64+$C$41)-$C$7,IF(MF64-1&lt;=0,0,IF($C$39=Motors!$C$29,MAX(MAX(NX$8:NX64)*-1,NX64-$C$41),MAX(0,MAX(NX$8:NX64)*-1,NX64-$C$41))))</f>
        <v>0</v>
      </c>
      <c r="NY65" s="261">
        <f>IF(PQ64=0,MIN('Drive Train'!$F$35-GI64*$C$26*'Drive Train'!$F$38,NY64+$C$41)-$C$7,IF(MG64-1&lt;=0,0,IF($C$39=Motors!$C$29,MAX(MAX(NY$8:NY64)*-1,NY64-$C$41),MAX(0,MAX(NY$8:NY64)*-1,NY64-$C$41))))</f>
        <v>0</v>
      </c>
      <c r="NZ65" s="261">
        <f>IF(PR64=0,MIN('Drive Train'!$F$35-GJ64*$C$26*'Drive Train'!$F$38,NZ64+$C$41)-$C$7,IF(MH64-1&lt;=0,0,IF($C$39=Motors!$C$29,MAX(MAX(NZ$8:NZ64)*-1,NZ64-$C$41),MAX(0,MAX(NZ$8:NZ64)*-1,NZ64-$C$41))))</f>
        <v>0</v>
      </c>
      <c r="OA65" s="261">
        <f>IF(PS64=0,MIN('Drive Train'!$F$35-GK64*$C$26*'Drive Train'!$F$38,OA64+$C$41)-$C$7,IF(MI64-1&lt;=0,0,IF($C$39=Motors!$C$29,MAX(MAX(OA$8:OA64)*-1,OA64-$C$41),MAX(0,MAX(OA$8:OA64)*-1,OA64-$C$41))))</f>
        <v>0</v>
      </c>
      <c r="OB65" s="61">
        <f t="shared" si="212"/>
        <v>2.2800000000000011</v>
      </c>
      <c r="OC65" s="261">
        <f>'Drive Train'!$F$35-FQ65*$C$26*'Drive Train'!$F$38</f>
        <v>12.213034</v>
      </c>
      <c r="OD65" s="261">
        <f>'Drive Train'!$F$35-FR65*$C$26*'Drive Train'!$F$38</f>
        <v>9</v>
      </c>
      <c r="OE65" s="261">
        <f>'Drive Train'!$F$35-FS65*$C$26*'Drive Train'!$F$38</f>
        <v>12.213034</v>
      </c>
      <c r="OF65" s="261">
        <f>'Drive Train'!$F$35-FT65*$C$26*'Drive Train'!$F$38</f>
        <v>12.213034</v>
      </c>
      <c r="OG65" s="261">
        <f>'Drive Train'!$F$35-FU65*$C$26*'Drive Train'!$F$38</f>
        <v>12.213034</v>
      </c>
      <c r="OH65" s="261">
        <f>'Drive Train'!$F$35-FV65*$C$26*'Drive Train'!$F$38</f>
        <v>12.213034</v>
      </c>
      <c r="OI65" s="261">
        <f>'Drive Train'!$F$35-FW65*$C$26*'Drive Train'!$F$38</f>
        <v>12.213034</v>
      </c>
      <c r="OJ65" s="261">
        <f>'Drive Train'!$F$35-FX65*$C$26*'Drive Train'!$F$38</f>
        <v>12.213034</v>
      </c>
      <c r="OK65" s="261">
        <f>'Drive Train'!$F$35-FY65*$C$26*'Drive Train'!$F$38</f>
        <v>12.213034</v>
      </c>
      <c r="OL65" s="261">
        <f>'Drive Train'!$F$35-FZ65*$C$26*'Drive Train'!$F$38</f>
        <v>12.163355408039553</v>
      </c>
      <c r="OM65" s="261">
        <f>'Drive Train'!$F$35-GA65*$C$26*'Drive Train'!$F$38</f>
        <v>12.163355463459556</v>
      </c>
      <c r="ON65" s="261">
        <f>'Drive Train'!$F$35-GB65*$C$26*'Drive Train'!$F$38</f>
        <v>11.832218855826406</v>
      </c>
      <c r="OO65" s="261">
        <f>'Drive Train'!$F$35-GC65*$C$26*'Drive Train'!$F$38</f>
        <v>12.213034</v>
      </c>
      <c r="OP65" s="261">
        <f>'Drive Train'!$F$35-GD65*$C$26*'Drive Train'!$F$38</f>
        <v>12.213034</v>
      </c>
      <c r="OQ65" s="261">
        <f>'Drive Train'!$F$35-GE65*$C$26*'Drive Train'!$F$38</f>
        <v>12.213034</v>
      </c>
      <c r="OR65" s="261">
        <f>'Drive Train'!$F$35-GF65*$C$26*'Drive Train'!$F$38</f>
        <v>12.213034</v>
      </c>
      <c r="OS65" s="261">
        <f>'Drive Train'!$F$35-GG65*$C$26*'Drive Train'!$F$38</f>
        <v>12.213034</v>
      </c>
      <c r="OT65" s="261">
        <f>'Drive Train'!$F$35-GH65*$C$26*'Drive Train'!$F$38</f>
        <v>12.213034</v>
      </c>
      <c r="OU65" s="261">
        <f>'Drive Train'!$F$35-GI65*$C$26*'Drive Train'!$F$38</f>
        <v>12.213034</v>
      </c>
      <c r="OV65" s="261">
        <f>'Drive Train'!$F$35-GJ65*$C$26*'Drive Train'!$F$38</f>
        <v>12.213034</v>
      </c>
      <c r="OW65" s="261">
        <f>'Drive Train'!$F$35-GK65*$C$26*'Drive Train'!$F$38</f>
        <v>12.213034</v>
      </c>
      <c r="OX65" s="61">
        <f t="shared" si="213"/>
        <v>2.2800000000000011</v>
      </c>
      <c r="OY65" s="1">
        <f>IF(PU65&gt;='Drive Train'!$F$29,1,0)</f>
        <v>1</v>
      </c>
      <c r="OZ65" s="1">
        <f>IF(PV65&gt;='Drive Train'!$F$29,1,0)</f>
        <v>0</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0</v>
      </c>
      <c r="PI65" s="1">
        <f>IF(QE65&gt;='Drive Train'!$F$29,1,0)</f>
        <v>0</v>
      </c>
      <c r="PJ65" s="1">
        <f>IF(QF65&gt;='Drive Train'!$F$29,1,0)</f>
        <v>0</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8">
        <f t="shared" si="214"/>
        <v>2.2800000000000011</v>
      </c>
      <c r="PU65" s="57">
        <f t="shared" si="215"/>
        <v>19.297641570303348</v>
      </c>
      <c r="PV65" s="57">
        <f t="shared" si="216"/>
        <v>14.011703121247729</v>
      </c>
      <c r="PW65" s="57">
        <f t="shared" si="217"/>
        <v>19.5785706241554</v>
      </c>
      <c r="PX65" s="57">
        <f t="shared" si="218"/>
        <v>22.231886892115007</v>
      </c>
      <c r="PY65" s="57">
        <f t="shared" si="219"/>
        <v>22.080391304352819</v>
      </c>
      <c r="PZ65" s="57">
        <f t="shared" si="220"/>
        <v>20.609488016730079</v>
      </c>
      <c r="QA65" s="57">
        <f t="shared" si="221"/>
        <v>19.21345649371311</v>
      </c>
      <c r="QB65" s="57">
        <f t="shared" si="222"/>
        <v>18.147757110202868</v>
      </c>
      <c r="QC65" s="57">
        <f t="shared" si="223"/>
        <v>17.056792082138696</v>
      </c>
      <c r="QD65" s="57">
        <f t="shared" si="224"/>
        <v>15.725783753381414</v>
      </c>
      <c r="QE65" s="57">
        <f t="shared" si="225"/>
        <v>14.468887418056131</v>
      </c>
      <c r="QF65" s="57">
        <f t="shared" si="226"/>
        <v>14.225212343718001</v>
      </c>
      <c r="QG65" s="57">
        <f t="shared" si="227"/>
        <v>17.239129395244074</v>
      </c>
      <c r="QH65" s="57">
        <f t="shared" si="228"/>
        <v>18.651271883231257</v>
      </c>
      <c r="QI65" s="57">
        <f t="shared" si="229"/>
        <v>19.025921242313522</v>
      </c>
      <c r="QJ65" s="57">
        <f t="shared" si="230"/>
        <v>19.26577772352303</v>
      </c>
      <c r="QK65" s="57">
        <f t="shared" si="231"/>
        <v>19.297641570303348</v>
      </c>
      <c r="QL65" s="57">
        <f t="shared" si="232"/>
        <v>19.25271829917877</v>
      </c>
      <c r="QM65" s="57">
        <f t="shared" si="233"/>
        <v>19.253822918433347</v>
      </c>
      <c r="QN65" s="57">
        <f t="shared" si="234"/>
        <v>19.253898848636958</v>
      </c>
      <c r="QO65" s="57">
        <f t="shared" si="235"/>
        <v>19.253858900826941</v>
      </c>
      <c r="QP65" s="61">
        <f t="shared" si="236"/>
        <v>2.2800000000000011</v>
      </c>
      <c r="QQ65" s="57">
        <f>MIN(FQ65,$C$16)*$C$17*1000/60/60/$C$25</f>
        <v>3.8667407844721571E-2</v>
      </c>
      <c r="QR65" s="57">
        <f>MIN(FR65,$C$16)*$C$17*1000/60/60/$C$25</f>
        <v>0.70317162838191627</v>
      </c>
      <c r="QS65" s="57">
        <f>MIN(FS65,$C$16)*$C$17*1000/60/60/$C$25</f>
        <v>3.8667407844721571E-2</v>
      </c>
      <c r="QT65" s="57">
        <f>MIN(FT65,$C$16)*$C$17*1000/60/60/$C$25</f>
        <v>3.8667407844721571E-2</v>
      </c>
      <c r="QU65" s="57">
        <f>MIN(FU65,$C$16)*$C$17*1000/60/60/$C$25</f>
        <v>3.8667407844721571E-2</v>
      </c>
      <c r="QV65" s="57">
        <f>MIN(FV65,$C$16)*$C$17*1000/60/60/$C$25</f>
        <v>3.8667407844721571E-2</v>
      </c>
      <c r="QW65" s="57">
        <f>MIN(FW65,$C$16)*$C$17*1000/60/60/$C$25</f>
        <v>3.8667407844721571E-2</v>
      </c>
      <c r="QX65" s="57">
        <f>MIN(FX65,$C$16)*$C$17*1000/60/60/$C$25</f>
        <v>3.8667407844721571E-2</v>
      </c>
      <c r="QY65" s="57">
        <f>MIN(FY65,$C$16)*$C$17*1000/60/60/$C$25</f>
        <v>3.8667407844721571E-2</v>
      </c>
      <c r="QZ65" s="57">
        <f>MIN(FZ65,$C$16)*$C$17*1000/60/60/$C$25</f>
        <v>4.8941695022529909E-2</v>
      </c>
      <c r="RA65" s="57">
        <f>MIN(GA65,$C$16)*$C$17*1000/60/60/$C$25</f>
        <v>4.8941683560831707E-2</v>
      </c>
      <c r="RB65" s="57">
        <f>MIN(GB65,$C$16)*$C$17*1000/60/60/$C$25</f>
        <v>0.11742576226855685</v>
      </c>
      <c r="RC65" s="57">
        <f>MIN(GC65,$C$16)*$C$17*1000/60/60/$C$25</f>
        <v>3.8667407844721571E-2</v>
      </c>
      <c r="RD65" s="57">
        <f>MIN(GD65,$C$16)*$C$17*1000/60/60/$C$25</f>
        <v>3.8667407844721571E-2</v>
      </c>
      <c r="RE65" s="57">
        <f>MIN(GE65,$C$16)*$C$17*1000/60/60/$C$25</f>
        <v>3.8667407844721571E-2</v>
      </c>
      <c r="RF65" s="57">
        <f>MIN(GF65,$C$16)*$C$17*1000/60/60/$C$25</f>
        <v>3.8667407844721571E-2</v>
      </c>
      <c r="RG65" s="57">
        <f>MIN(GG65,$C$16)*$C$17*1000/60/60/$C$25</f>
        <v>3.8667407844721571E-2</v>
      </c>
      <c r="RH65" s="57">
        <f>MIN(GH65,$C$16)*$C$17*1000/60/60/$C$25</f>
        <v>3.8667407844721571E-2</v>
      </c>
      <c r="RI65" s="57">
        <f>MIN(GI65,$C$16)*$C$17*1000/60/60/$C$25</f>
        <v>3.8667407844721571E-2</v>
      </c>
      <c r="RJ65" s="57">
        <f>MIN(GJ65,$C$16)*$C$17*1000/60/60/$C$25</f>
        <v>3.8667407844721571E-2</v>
      </c>
      <c r="RK65" s="57">
        <f>MIN(GK65,$C$16)*$C$17*1000/60/60/$C$25</f>
        <v>3.8667407844721571E-2</v>
      </c>
      <c r="RL65" s="148">
        <f t="shared" si="237"/>
        <v>2.2800000000000011</v>
      </c>
    </row>
    <row r="66" spans="2:480" x14ac:dyDescent="0.2">
      <c r="B66" s="20"/>
      <c r="C66" s="22"/>
      <c r="F66" s="375" t="s">
        <v>131</v>
      </c>
      <c r="G66" s="376"/>
      <c r="H66" s="376"/>
      <c r="I66" s="376"/>
      <c r="J66" s="376"/>
      <c r="K66" s="376"/>
      <c r="L66" s="376"/>
      <c r="M66" s="376"/>
      <c r="N66" s="376"/>
      <c r="O66" s="377"/>
      <c r="R66" s="63">
        <f t="shared" si="113"/>
        <v>2.3200000000000012</v>
      </c>
      <c r="S66" s="2">
        <f>NG66/'Drive Train'!$F$35</f>
        <v>0</v>
      </c>
      <c r="T66" s="2">
        <f>NH66/'Drive Train'!$F$35</f>
        <v>0.71129032258064517</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0.96639962968060911</v>
      </c>
      <c r="AC66" s="2">
        <f>NQ66/'Drive Train'!$F$35</f>
        <v>0.96639963414996422</v>
      </c>
      <c r="AD66" s="2">
        <f>NR66/'Drive Train'!$F$35</f>
        <v>0.93969506901825861</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14"/>
        <v>2.3200000000000012</v>
      </c>
      <c r="AO66" s="46">
        <f>LO66*12*60/(PI() * 'Drive Train'!$F$15)/S$6*ABS(S66)</f>
        <v>0</v>
      </c>
      <c r="AP66" s="46">
        <f>LP66*12*60/(PI() * 'Drive Train'!$F$15)/T$6*ABS(T66)</f>
        <v>976.3977572372022</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4372.7284952831951</v>
      </c>
      <c r="AY66" s="46">
        <f>LY66*12*60/(PI() * 'Drive Train'!$F$15)/AC$6*ABS(AC66)</f>
        <v>4372.7285312252407</v>
      </c>
      <c r="AZ66" s="46">
        <f>LZ66*12*60/(PI() * 'Drive Train'!$F$15)/AD$6*ABS(AD66)</f>
        <v>3645.0569120594541</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280"/>
        <v>2.3200000000000012</v>
      </c>
      <c r="BK66" s="2">
        <f>IF(OR(KS65=1,AND($C$39=Motors!$C$31,OY65=1)),0,IF(NG66=0,-(CG65+$C$15)/($C$14-$C$15)*$C$12,($C$11*S66-AO66)/($C$11*S66)*$C$12*S66))</f>
        <v>0</v>
      </c>
      <c r="BL66" s="2">
        <f>IF(OR(KT65=1,AND($C$39=Motors!$C$31,OZ65=1)),0,IF(NH66=0,-(CH65+$C$15)/($C$14-$C$15)*$C$12,($C$11*T66-AP66)/($C$11*T66)*$C$12*T66))</f>
        <v>1.2869654853946031</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0.41564012496672015</v>
      </c>
      <c r="BU66" s="2">
        <f>IF(OR(LC65=1,AND($C$39=Motors!$C$31,PI65=1)),0,IF(NQ66=0,-(CQ65+$C$15)/($C$14-$C$15)*$C$12,($C$11*AC66-AY66)/($C$11*AC66)*$C$12*AC66))</f>
        <v>0.4156401200106381</v>
      </c>
      <c r="BV66" s="2">
        <f>IF(OR(LD65=1,AND($C$39=Motors!$C$31,PJ65=1)),0,IF(NR66=0,-(CR65+$C$15)/($C$14-$C$15)*$C$12,($C$11*AD66-AZ66)/($C$11*AD66)*$C$12*AD66))</f>
        <v>0.66969074883476876</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281"/>
        <v>2.3200000000000012</v>
      </c>
      <c r="CG66" s="57">
        <f>IF(AND(KS65=1,OY65=1),0,ABS(BK66/$C$12*($C$14-$C$15)+$C$15) *'Drive Train'!$AA$48 + CG65*(1-'Drive Train'!$AA$48))</f>
        <v>2.7495000000000003</v>
      </c>
      <c r="CH66" s="57">
        <f>IF(AND(KT65=1,OZ65=1),0,ABS(BL66/$C$12*($C$14-$C$15)+$C$15) *'Drive Train'!$AA$48 + CH65*(1-'Drive Train'!$AA$48))</f>
        <v>72.51913862739552</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25.282397460790904</v>
      </c>
      <c r="CQ66" s="57">
        <f>IF(AND(LC65=1,PI65=1),0,ABS(BU66/$C$12*($C$14-$C$15)+$C$15) *'Drive Train'!$AA$48 + CQ65*(1-'Drive Train'!$AA$48))</f>
        <v>25.282397192109219</v>
      </c>
      <c r="CR66" s="57">
        <f>IF(AND(LD65=1,PJ65=1),0,ABS(BV66/$C$12*($C$14-$C$15)+$C$15) *'Drive Train'!$AA$48 + CR65*(1-'Drive Train'!$AA$48))</f>
        <v>39.05512129953734</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15"/>
        <v>2.3200000000000012</v>
      </c>
      <c r="DC66" s="57">
        <f t="shared" si="282"/>
        <v>2.7495000000000003</v>
      </c>
      <c r="DD66" s="57">
        <f t="shared" si="283"/>
        <v>50</v>
      </c>
      <c r="DE66" s="57">
        <f t="shared" si="284"/>
        <v>2.7495000000000003</v>
      </c>
      <c r="DF66" s="57">
        <f t="shared" si="285"/>
        <v>2.7495000000000003</v>
      </c>
      <c r="DG66" s="57">
        <f t="shared" si="286"/>
        <v>2.7495000000000003</v>
      </c>
      <c r="DH66" s="57">
        <f t="shared" si="287"/>
        <v>2.7495000000000003</v>
      </c>
      <c r="DI66" s="57">
        <f t="shared" si="288"/>
        <v>2.7495000000000003</v>
      </c>
      <c r="DJ66" s="57">
        <f t="shared" si="289"/>
        <v>2.7495000000000003</v>
      </c>
      <c r="DK66" s="57">
        <f t="shared" si="290"/>
        <v>2.7495000000000003</v>
      </c>
      <c r="DL66" s="57">
        <f t="shared" si="291"/>
        <v>25.282397460790904</v>
      </c>
      <c r="DM66" s="57">
        <f t="shared" si="292"/>
        <v>25.282397192109219</v>
      </c>
      <c r="DN66" s="57">
        <f t="shared" si="293"/>
        <v>25</v>
      </c>
      <c r="DO66" s="57">
        <f t="shared" si="294"/>
        <v>2.7495000000000003</v>
      </c>
      <c r="DP66" s="57">
        <f t="shared" si="295"/>
        <v>2.7495000000000003</v>
      </c>
      <c r="DQ66" s="57">
        <f t="shared" si="296"/>
        <v>2.7495000000000003</v>
      </c>
      <c r="DR66" s="57">
        <f t="shared" si="297"/>
        <v>2.7495000000000003</v>
      </c>
      <c r="DS66" s="57">
        <f t="shared" si="298"/>
        <v>2.7495000000000003</v>
      </c>
      <c r="DT66" s="57">
        <f t="shared" si="299"/>
        <v>2.7495000000000003</v>
      </c>
      <c r="DU66" s="57">
        <f t="shared" si="300"/>
        <v>2.7495000000000003</v>
      </c>
      <c r="DV66" s="57">
        <f t="shared" si="301"/>
        <v>2.7495000000000003</v>
      </c>
      <c r="DW66" s="57">
        <f t="shared" si="302"/>
        <v>2.7495000000000003</v>
      </c>
      <c r="DX66" s="61">
        <f t="shared" si="116"/>
        <v>2.3200000000000012</v>
      </c>
      <c r="DY66" s="2">
        <f>IF(OY66=0,($C$23/0.4536*IF(ISNA(MK65),'Drive Train'!$F$16,'Drive Train'!$F$17)*4.448*$C$24/$C$26*$C$25*S$6)*SIGN(BK66),BK66)</f>
        <v>0</v>
      </c>
      <c r="DZ66" s="2">
        <f>IF(OZ66=0,($C$23/0.4536*IF(ISNA(ML65),'Drive Train'!$F$16,'Drive Train'!$F$17)*4.448*$C$24/$C$26*$C$25*T$6)*SIGN(BL66),BL66)</f>
        <v>3.1911020778922987</v>
      </c>
      <c r="EA66" s="2">
        <f>IF(PA66=0,($C$23/0.4536*IF(ISNA(MM65),'Drive Train'!$F$16,'Drive Train'!$F$17)*4.448*$C$24/$C$26*$C$25*U$6)*SIGN(BM66),BM66)</f>
        <v>0</v>
      </c>
      <c r="EB66" s="2">
        <f>IF(PB66=0,($C$23/0.4536*IF(ISNA(MN65),'Drive Train'!$F$16,'Drive Train'!$F$17)*4.448*$C$24/$C$26*$C$25*V$6)*SIGN(BN66),BN66)</f>
        <v>0</v>
      </c>
      <c r="EC66" s="2">
        <f>IF(PC66=0,($C$23/0.4536*IF(ISNA(MO65),'Drive Train'!$F$16,'Drive Train'!$F$17)*4.448*$C$24/$C$26*$C$25*W$6)*SIGN(BO66),BO66)</f>
        <v>0</v>
      </c>
      <c r="ED66" s="2">
        <f>IF(PD66=0,($C$23/0.4536*IF(ISNA(MP65),'Drive Train'!$F$16,'Drive Train'!$F$17)*4.448*$C$24/$C$26*$C$25*X$6)*SIGN(BP66),BP66)</f>
        <v>0</v>
      </c>
      <c r="EE66" s="2">
        <f>IF(PE66=0,($C$23/0.4536*IF(ISNA(MQ65),'Drive Train'!$F$16,'Drive Train'!$F$17)*4.448*$C$24/$C$26*$C$25*Y$6)*SIGN(BQ66),BQ66)</f>
        <v>0</v>
      </c>
      <c r="EF66" s="2">
        <f>IF(PF66=0,($C$23/0.4536*IF(ISNA(MR65),'Drive Train'!$F$16,'Drive Train'!$F$17)*4.448*$C$24/$C$26*$C$25*Z$6)*SIGN(BR66),BR66)</f>
        <v>0</v>
      </c>
      <c r="EG66" s="2">
        <f>IF(PG66=0,($C$23/0.4536*IF(ISNA(MS65),'Drive Train'!$F$16,'Drive Train'!$F$17)*4.448*$C$24/$C$26*$C$25*AA$6)*SIGN(BS66),BS66)</f>
        <v>0</v>
      </c>
      <c r="EH66" s="2">
        <f>IF(PH66=0,($C$23/0.4536*IF(ISNA(MT65),'Drive Train'!$F$16,'Drive Train'!$F$17)*4.448*$C$24/$C$26*$C$25*AB$6)*SIGN(BT66),BT66)</f>
        <v>0.41564012496672015</v>
      </c>
      <c r="EI66" s="2">
        <f>IF(PI66=0,($C$23/0.4536*IF(ISNA(MU65),'Drive Train'!$F$16,'Drive Train'!$F$17)*4.448*$C$24/$C$26*$C$25*AC$6)*SIGN(BU66),BU66)</f>
        <v>0.56313566080452337</v>
      </c>
      <c r="EJ66" s="2">
        <f>IF(PJ66=0,($C$23/0.4536*IF(ISNA(MV65),'Drive Train'!$F$16,'Drive Train'!$F$17)*4.448*$C$24/$C$26*$C$25*AD$6)*SIGN(BV66),BV66)</f>
        <v>0.89350858180984372</v>
      </c>
      <c r="EK66" s="2">
        <f>IF(PK66=0,($C$23/0.4536*IF(ISNA(MW65),'Drive Train'!$F$16,'Drive Train'!$F$17)*4.448*$C$24/$C$26*$C$25*AE$6)*SIGN(BW66),BW66)</f>
        <v>0</v>
      </c>
      <c r="EL66" s="2">
        <f>IF(PL66=0,($C$23/0.4536*IF(ISNA(MX65),'Drive Train'!$F$16,'Drive Train'!$F$17)*4.448*$C$24/$C$26*$C$25*AF$6)*SIGN(BX66),BX66)</f>
        <v>0</v>
      </c>
      <c r="EM66" s="2">
        <f>IF(PM66=0,($C$23/0.4536*IF(ISNA(MY65),'Drive Train'!$F$16,'Drive Train'!$F$17)*4.448*$C$24/$C$26*$C$25*AG$6)*SIGN(BY66),BY66)</f>
        <v>0</v>
      </c>
      <c r="EN66" s="2">
        <f>IF(PN66=0,($C$23/0.4536*IF(ISNA(MZ65),'Drive Train'!$F$16,'Drive Train'!$F$17)*4.448*$C$24/$C$26*$C$25*AH$6)*SIGN(BZ66),BZ66)</f>
        <v>0</v>
      </c>
      <c r="EO66" s="2">
        <f>IF(PO66=0,($C$23/0.4536*IF(ISNA(NA65),'Drive Train'!$F$16,'Drive Train'!$F$17)*4.448*$C$24/$C$26*$C$25*AI$6)*SIGN(CA66),CA66)</f>
        <v>0</v>
      </c>
      <c r="EP66" s="2">
        <f>IF(PP66=0,($C$23/0.4536*IF(ISNA(NB65),'Drive Train'!$F$16,'Drive Train'!$F$17)*4.448*$C$24/$C$26*$C$25*AJ$6)*SIGN(CB66),CB66)</f>
        <v>0</v>
      </c>
      <c r="EQ66" s="2">
        <f>IF(PQ66=0,($C$23/0.4536*IF(ISNA(NC65),'Drive Train'!$F$16,'Drive Train'!$F$17)*4.448*$C$24/$C$26*$C$25*AK$6)*SIGN(CC66),CC66)</f>
        <v>0</v>
      </c>
      <c r="ER66" s="2">
        <f>IF(PR66=0,($C$23/0.4536*IF(ISNA(ND65),'Drive Train'!$F$16,'Drive Train'!$F$17)*4.448*$C$24/$C$26*$C$25*AL$6)*SIGN(CD66),CD66)</f>
        <v>0</v>
      </c>
      <c r="ES66" s="2">
        <f>IF(PS66=0,($C$23/0.4536*IF(ISNA(NE65),'Drive Train'!$F$16,'Drive Train'!$F$17)*4.448*$C$24/$C$26*$C$25*AM$6)*SIGN(CE66),CE66)</f>
        <v>0</v>
      </c>
      <c r="ET66" s="61">
        <f t="shared" si="303"/>
        <v>2.3200000000000012</v>
      </c>
      <c r="EU66" s="260">
        <f>MAX(MIN(IF(AND(OY65=1,NG66&lt;0),-1,1)*(DC66-$C$15)/($C$14-$C$15)*$C$12-$C$33*LO66/AO$6 -  OY65*$C$33,DY65),MAX(EU$8:EU65)*-1)</f>
        <v>-0.62471194239717942</v>
      </c>
      <c r="EV66" s="260">
        <f>MAX(MIN(IF(AND(OZ65=1,NH66&lt;0),-1,1)*(DD66-$C$15)/($C$14-$C$15)*$C$12-$C$33*LP66/AP$6 -  OZ65*$C$33,DZ65),MAX(EV$8:EV65)*-1)</f>
        <v>0.74548307783063994</v>
      </c>
      <c r="EW66" s="260">
        <f>MAX(MIN(IF(AND(PA65=1,NI66&lt;0),-1,1)*(DE66-$C$15)/($C$14-$C$15)*$C$12-$C$33*LQ66/AQ$6 -  PA65*$C$33,EA65),MAX(EW$8:EW65)*-1)</f>
        <v>-0.71867221019745131</v>
      </c>
      <c r="EX66" s="260">
        <f>MAX(MIN(IF(AND(PB65=1,NJ66&lt;0),-1,1)*(DF66-$C$15)/($C$14-$C$15)*$C$12-$C$33*LR66/AR$6 -  PB65*$C$33,EB65),MAX(EX$8:EX65)*-1)</f>
        <v>-0.7419800721352986</v>
      </c>
      <c r="EY66" s="260">
        <f>MAX(MIN(IF(AND(PC65=1,NK66&lt;0),-1,1)*(DG66-$C$15)/($C$14-$C$15)*$C$12-$C$33*LS66/AS$6 -  PC65*$C$33,EC65),MAX(EY$8:EY65)*-1)</f>
        <v>-0.70945078716583199</v>
      </c>
      <c r="EZ66" s="260">
        <f>MAX(MIN(IF(AND(PD65=1,NL66&lt;0),-1,1)*(DH66-$C$15)/($C$14-$C$15)*$C$12-$C$33*LT66/AT$6 -  PD65*$C$33,ED65),MAX(EZ$8:EZ65)*-1)</f>
        <v>-0.65339573507159154</v>
      </c>
      <c r="FA66" s="260">
        <f>MAX(MIN(IF(AND(PE65=1,NM66&lt;0),-1,1)*(DI66-$C$15)/($C$14-$C$15)*$C$12-$C$33*LU66/AU$6 -  PE65*$C$33,EE65),MAX(FA$8:FA65)*-1)</f>
        <v>-0.62180480832851515</v>
      </c>
      <c r="FB66" s="260">
        <f>MAX(MIN(IF(AND(PF65=1,NN66&lt;0),-1,1)*(DJ66-$C$15)/($C$14-$C$15)*$C$12-$C$33*LV66/AV$6 -  PF65*$C$33,EF65),MAX(FB$8:FB65)*-1)</f>
        <v>-0.67488314354413559</v>
      </c>
      <c r="FC66" s="260">
        <f>MAX(MIN(IF(AND(PG65=1,NO66&lt;0),-1,1)*(DK66-$C$15)/($C$14-$C$15)*$C$12-$C$33*LW66/AW$6 -  PG65*$C$33,EG65),MAX(FC$8:FC65)*-1)</f>
        <v>-0.68927804882473676</v>
      </c>
      <c r="FD66" s="260">
        <f>MAX(MIN(IF(AND(PH65=1,NP66&lt;0),-1,1)*(DL66-$C$15)/($C$14-$C$15)*$C$12-$C$33*LX66/AX$6 -  PH65*$C$33,EH65),MAX(FD$8:FD65)*-1)</f>
        <v>6.506721772492341E-9</v>
      </c>
      <c r="FE66" s="260">
        <f>MAX(MIN(IF(AND(PI65=1,NQ66&lt;0),-1,1)*(DM66-$C$15)/($C$14-$C$15)*$C$12-$C$33*LY66/AY$6 -  PI65*$C$33,EI65),MAX(FE$8:FE65)*-1)</f>
        <v>5.6478377530311263E-11</v>
      </c>
      <c r="FF66" s="260">
        <f>MAX(MIN(IF(AND(PJ65=1,NR66&lt;0),-1,1)*(DN66-$C$15)/($C$14-$C$15)*$C$12-$C$33*LZ66/AZ$6 -  PJ65*$C$33,EJ65),MAX(FF$8:FF65)*-1)</f>
        <v>5.4111971418722704E-2</v>
      </c>
      <c r="FG66" s="260">
        <f>MAX(MIN(IF(AND(PK65=1,NS66&lt;0),-1,1)*(DO66-$C$15)/($C$14-$C$15)*$C$12-$C$33*MA66/BA$6 -  PK65*$C$33,EK65),MAX(FG$8:FG65)*-1)</f>
        <v>-0.50266066515034202</v>
      </c>
      <c r="FH66" s="260">
        <f>MAX(MIN(IF(AND(PL65=1,NT66&lt;0),-1,1)*(DP66-$C$15)/($C$14-$C$15)*$C$12-$C$33*MB66/BB$6 -  PL65*$C$33,EL65),MAX(FH$8:FH65)*-1)</f>
        <v>-0.59489028757017692</v>
      </c>
      <c r="FI66" s="260">
        <f>MAX(MIN(IF(AND(PM65=1,NU66&lt;0),-1,1)*(DQ66-$C$15)/($C$14-$C$15)*$C$12-$C$33*MC66/BC$6 -  PM65*$C$33,EM65),MAX(FI$8:FI65)*-1)</f>
        <v>-0.68711990999001171</v>
      </c>
      <c r="FJ66" s="260">
        <f>MAX(MIN(IF(AND(PN65=1,NV66&lt;0),-1,1)*(DR66-$C$15)/($C$14-$C$15)*$C$12-$C$33*MD66/BD$6 -  PN65*$C$33,EN65),MAX(FJ$8:FJ65)*-1)</f>
        <v>-0.65733350110998356</v>
      </c>
      <c r="FK66" s="260">
        <f>MAX(MIN(IF(AND(PO65=1,NW66&lt;0),-1,1)*(DS66-$C$15)/($C$14-$C$15)*$C$12-$C$33*ME66/BE$6 -  PO65*$C$33,EO65),MAX(FK$8:FK65)*-1)</f>
        <v>-0.62471194239717942</v>
      </c>
      <c r="FL66" s="260">
        <f>MAX(MIN(IF(AND(PP65=1,NX66&lt;0),-1,1)*(DT66-$C$15)/($C$14-$C$15)*$C$12-$C$33*MF66/BF$6 -  PP65*$C$33,EP65),MAX(FL$8:FL65)*-1)</f>
        <v>-0.62368769595991924</v>
      </c>
      <c r="FM66" s="260">
        <f>MAX(MIN(IF(AND(PQ65=1,NY66&lt;0),-1,1)*(DU66-$C$15)/($C$14-$C$15)*$C$12-$C$33*MG66/BG$6 -  PQ65*$C$33,EQ65),MAX(FM$8:FM65)*-1)</f>
        <v>-0.62368802686089841</v>
      </c>
      <c r="FN66" s="260">
        <f>MAX(MIN(IF(AND(PR65=1,NZ66&lt;0),-1,1)*(DV66-$C$15)/($C$14-$C$15)*$C$12-$C$33*MH66/BH$6 -  PR65*$C$33,ER65),MAX(FN$8:FN65)*-1)</f>
        <v>-0.62368804960387147</v>
      </c>
      <c r="FO66" s="260">
        <f>MAX(MIN(IF(AND(PS65=1,OA66&lt;0),-1,1)*(DW66-$C$15)/($C$14-$C$15)*$C$12-$C$33*MI66/BI$6 -  PS65*$C$33,ES65),MAX(FO$8:FO65)*-1)</f>
        <v>-0.62368803763855907</v>
      </c>
      <c r="FP66" s="61">
        <f t="shared" si="117"/>
        <v>2.3200000000000012</v>
      </c>
      <c r="FQ66" s="261">
        <f>IF(AND(KS66=1,OY66=1),0,MIN((ABS(($C$14-$C$15)*EU66/$C$12/$C$25)+$C$15)/$C$25,DC66))</f>
        <v>2.7495000000000003</v>
      </c>
      <c r="FR66" s="261">
        <f>IF(AND(KT66=1,OZ66=1),0,MIN((ABS(($C$14-$C$15)*EV66/$C$12/$C$25)+$C$15)/$C$25,DD66))</f>
        <v>50</v>
      </c>
      <c r="FS66" s="261">
        <f>IF(AND(KU66=1,PA66=1),0,MIN((ABS(($C$14-$C$15)*EW66/$C$12/$C$25)+$C$15)/$C$25,DE66))</f>
        <v>2.7495000000000003</v>
      </c>
      <c r="FT66" s="261">
        <f>IF(AND(KV66=1,PB66=1),0,MIN((ABS(($C$14-$C$15)*EX66/$C$12/$C$25)+$C$15)/$C$25,DF66))</f>
        <v>2.7495000000000003</v>
      </c>
      <c r="FU66" s="261">
        <f>IF(AND(KW66=1,PC66=1),0,MIN((ABS(($C$14-$C$15)*EY66/$C$12/$C$25)+$C$15)/$C$25,DG66))</f>
        <v>2.7495000000000003</v>
      </c>
      <c r="FV66" s="261">
        <f>IF(AND(KX66=1,PD66=1),0,MIN((ABS(($C$14-$C$15)*EZ66/$C$12/$C$25)+$C$15)/$C$25,DH66))</f>
        <v>2.7495000000000003</v>
      </c>
      <c r="FW66" s="261">
        <f>IF(AND(KY66=1,PE66=1),0,MIN((ABS(($C$14-$C$15)*FA66/$C$12/$C$25)+$C$15)/$C$25,DI66))</f>
        <v>2.7495000000000003</v>
      </c>
      <c r="FX66" s="261">
        <f>IF(AND(KZ66=1,PF66=1),0,MIN((ABS(($C$14-$C$15)*FB66/$C$12/$C$25)+$C$15)/$C$25,DJ66))</f>
        <v>2.7495000000000003</v>
      </c>
      <c r="FY66" s="261">
        <f>IF(AND(LA66=1,PG66=1),0,MIN((ABS(($C$14-$C$15)*FC66/$C$12/$C$25)+$C$15)/$C$25,DK66))</f>
        <v>2.7495000000000003</v>
      </c>
      <c r="FZ66" s="261">
        <f>IF(AND(LB66=1,PH66=1),0,MIN((ABS(($C$14-$C$15)*FD66/$C$12/$C$25)+$C$15)/$C$25,DL66))</f>
        <v>3.4800672711303968</v>
      </c>
      <c r="GA66" s="261">
        <f>IF(AND(LC66=1,PI66=1),0,MIN((ABS(($C$14-$C$15)*FE66/$C$12/$C$25)+$C$15)/$C$25,DM66))</f>
        <v>3.48006671093006</v>
      </c>
      <c r="GB66" s="261">
        <f>IF(AND(LD66=1,PJ66=1),0,MIN((ABS(($C$14-$C$15)*FF66/$C$12/$C$25)+$C$15)/$C$25,DN66))</f>
        <v>8.1796637216835357</v>
      </c>
      <c r="GC66" s="261">
        <f>IF(AND(LE66=1,PK66=1),0,MIN((ABS(($C$14-$C$15)*FG66/$C$12/$C$25)+$C$15)/$C$25,DO66))</f>
        <v>2.7495000000000003</v>
      </c>
      <c r="GD66" s="261">
        <f>IF(AND(LF66=1,PL66=1),0,MIN((ABS(($C$14-$C$15)*FH66/$C$12/$C$25)+$C$15)/$C$25,DP66))</f>
        <v>2.7495000000000003</v>
      </c>
      <c r="GE66" s="261">
        <f>IF(AND(LG66=1,PM66=1),0,MIN((ABS(($C$14-$C$15)*FI66/$C$12/$C$25)+$C$15)/$C$25,DQ66))</f>
        <v>2.7495000000000003</v>
      </c>
      <c r="GF66" s="261">
        <f>IF(AND(LH66=1,PN66=1),0,MIN((ABS(($C$14-$C$15)*FJ66/$C$12/$C$25)+$C$15)/$C$25,DR66))</f>
        <v>2.7495000000000003</v>
      </c>
      <c r="GG66" s="261">
        <f>IF(AND(LI66=1,PO66=1),0,MIN((ABS(($C$14-$C$15)*FK66/$C$12/$C$25)+$C$15)/$C$25,DS66))</f>
        <v>2.7495000000000003</v>
      </c>
      <c r="GH66" s="261">
        <f>IF(AND(LJ66=1,PP66=1),0,MIN((ABS(($C$14-$C$15)*FL66/$C$12/$C$25)+$C$15)/$C$25,DT66))</f>
        <v>2.7495000000000003</v>
      </c>
      <c r="GI66" s="261">
        <f>IF(AND(LK66=1,PQ66=1),0,MIN((ABS(($C$14-$C$15)*FM66/$C$12/$C$25)+$C$15)/$C$25,DU66))</f>
        <v>2.7495000000000003</v>
      </c>
      <c r="GJ66" s="261">
        <f>IF(AND(LL66=1,PR66=1),0,MIN((ABS(($C$14-$C$15)*FN66/$C$12/$C$25)+$C$15)/$C$25,DV66))</f>
        <v>2.7495000000000003</v>
      </c>
      <c r="GK66" s="261">
        <f>IF(AND(LM66=1,PS66=1),0,MIN((ABS(($C$14-$C$15)*FO66/$C$12/$C$25)+$C$15)/$C$25,DW66))</f>
        <v>2.7495000000000003</v>
      </c>
      <c r="GL66" s="61">
        <f t="shared" si="118"/>
        <v>2.3200000000000012</v>
      </c>
      <c r="GM66" s="57">
        <f>IF(AND(KS65=1,OY65=1),0,EU66*$C$26/S$6/$C$24/$C$23*3.39*$C$25)</f>
        <v>-14.507908969581576</v>
      </c>
      <c r="GN66" s="57">
        <f>IF(AND(KT65=1,OZ65=1),0,EV66*$C$26/T$6/$C$24/$C$23*3.39*$C$25)</f>
        <v>4.8475336732128254</v>
      </c>
      <c r="GO66" s="57">
        <f>IF(AND(KU65=1,PA65=1),0,EW66*$C$26/U$6/$C$24/$C$23*3.39*$C$25)</f>
        <v>-7.0963330402538345</v>
      </c>
      <c r="GP66" s="57">
        <f>IF(AND(KV65=1,PB65=1),0,EX66*$C$26/V$6/$C$24/$C$23*3.39*$C$25)</f>
        <v>-9.8282051142395037</v>
      </c>
      <c r="GQ66" s="57">
        <f>IF(AND(KW65=1,PC65=1),0,EY66*$C$26/W$6/$C$24/$C$23*3.39*$C$25)</f>
        <v>-11.78937131856895</v>
      </c>
      <c r="GR66" s="57">
        <f>IF(AND(KX65=1,PD65=1),0,EZ66*$C$26/X$6/$C$24/$C$23*3.39*$C$25)</f>
        <v>-13.060916969116226</v>
      </c>
      <c r="GS66" s="57">
        <f>IF(AND(KY65=1,PE65=1),0,FA66*$C$26/Y$6/$C$24/$C$23*3.39*$C$25)</f>
        <v>-14.525968269288203</v>
      </c>
      <c r="GT66" s="57">
        <f>IF(AND(KZ65=1,PF65=1),0,FB66*$C$26/Z$6/$C$24/$C$23*3.39*$C$25)</f>
        <v>-18.041425137727131</v>
      </c>
      <c r="GU66" s="57">
        <f>IF(AND(LA65=1,PG65=1),0,FC66*$C$26/AA$6/$C$24/$C$23*3.39*$C$25)</f>
        <v>-20.75026950612634</v>
      </c>
      <c r="GV66" s="57">
        <f>IF(AND(LB65=1,PH65=1),0,FD66*$C$26/AB$6/$C$24/$C$23*3.39*$C$25)</f>
        <v>2.178192798090958E-7</v>
      </c>
      <c r="GW66" s="57">
        <f>IF(AND(LC65=1,PI65=1),0,FE66*$C$26/AC$6/$C$24/$C$23*3.39*$C$25)</f>
        <v>2.0810998780443338E-9</v>
      </c>
      <c r="GX66" s="57">
        <f>IF(AND(LD65=1,PJ65=1),0,FF66*$C$26/AD$6/$C$24/$C$23*3.39*$C$25)</f>
        <v>1.2566616743310293</v>
      </c>
      <c r="GY66" s="57">
        <f>IF(AND(LE65=1,PK65=1),0,FG66*$C$26/AE$6/$C$24/$C$23*3.39*$C$25)</f>
        <v>-11.673468486302806</v>
      </c>
      <c r="GZ66" s="57">
        <f>IF(AND(LF65=1,PL65=1),0,FH66*$C$26/AF$6/$C$24/$C$23*3.39*$C$25)</f>
        <v>-13.815350008899237</v>
      </c>
      <c r="HA66" s="57">
        <f>IF(AND(LG65=1,PM65=1),0,FI66*$C$26/AG$6/$C$24/$C$23*3.39*$C$25)</f>
        <v>-15.957231531495665</v>
      </c>
      <c r="HB66" s="57">
        <f>IF(AND(LH65=1,PN65=1),0,FJ66*$C$26/AH$6/$C$24/$C$23*3.39*$C$25)</f>
        <v>-15.26549110005144</v>
      </c>
      <c r="HC66" s="57">
        <f>IF(AND(LI65=1,PO65=1),0,FK66*$C$26/AI$6/$C$24/$C$23*3.39*$C$25)</f>
        <v>-14.507908969581576</v>
      </c>
      <c r="HD66" s="57">
        <f>IF(AND(LJ65=1,PP65=1),0,FL66*$C$26/AJ$6/$C$24/$C$23*3.39*$C$25)</f>
        <v>-14.484122528078361</v>
      </c>
      <c r="HE66" s="57">
        <f>IF(AND(LK65=1,PQ65=1),0,FM66*$C$26/AK$6/$C$24/$C$23*3.39*$C$25)</f>
        <v>-14.4841302127102</v>
      </c>
      <c r="HF66" s="57">
        <f>IF(AND(LL65=1,PR65=1),0,FN66*$C$26/AL$6/$C$24/$C$23*3.39*$C$25)</f>
        <v>-14.484130740878403</v>
      </c>
      <c r="HG66" s="57">
        <f>IF(AND(LM65=1,PS65=1),0,FO66*$C$26/AM$6/$C$24/$C$23*3.39*$C$25)</f>
        <v>-14.484130463003671</v>
      </c>
      <c r="HH66" s="61">
        <f t="shared" si="119"/>
        <v>2.3200000000000012</v>
      </c>
      <c r="HI66" s="57">
        <f t="shared" si="120"/>
        <v>14.507908969581576</v>
      </c>
      <c r="HJ66" s="57">
        <f t="shared" si="121"/>
        <v>4.8475336732128254</v>
      </c>
      <c r="HK66" s="57">
        <f t="shared" si="122"/>
        <v>7.0963330402538345</v>
      </c>
      <c r="HL66" s="57">
        <f t="shared" si="123"/>
        <v>9.8282051142395037</v>
      </c>
      <c r="HM66" s="57">
        <f t="shared" si="124"/>
        <v>11.78937131856895</v>
      </c>
      <c r="HN66" s="57">
        <f t="shared" si="125"/>
        <v>13.060916969116226</v>
      </c>
      <c r="HO66" s="57">
        <f t="shared" si="126"/>
        <v>14.525968269288203</v>
      </c>
      <c r="HP66" s="57">
        <f t="shared" si="127"/>
        <v>18.041425137727131</v>
      </c>
      <c r="HQ66" s="57">
        <f t="shared" si="128"/>
        <v>20.75026950612634</v>
      </c>
      <c r="HR66" s="57">
        <f t="shared" si="129"/>
        <v>2.178192798090958E-7</v>
      </c>
      <c r="HS66" s="57">
        <f t="shared" si="130"/>
        <v>2.0810998780443338E-9</v>
      </c>
      <c r="HT66" s="57">
        <f t="shared" si="131"/>
        <v>1.2566616743310293</v>
      </c>
      <c r="HU66" s="57">
        <f t="shared" si="132"/>
        <v>11.673468486302806</v>
      </c>
      <c r="HV66" s="57">
        <f t="shared" si="133"/>
        <v>13.815350008899237</v>
      </c>
      <c r="HW66" s="57">
        <f t="shared" si="134"/>
        <v>15.957231531495665</v>
      </c>
      <c r="HX66" s="57">
        <f t="shared" si="135"/>
        <v>15.26549110005144</v>
      </c>
      <c r="HY66" s="57">
        <f t="shared" si="136"/>
        <v>14.507908969581576</v>
      </c>
      <c r="HZ66" s="57">
        <f t="shared" si="137"/>
        <v>14.484122528078361</v>
      </c>
      <c r="IA66" s="57">
        <f t="shared" si="138"/>
        <v>14.4841302127102</v>
      </c>
      <c r="IB66" s="57">
        <f t="shared" si="139"/>
        <v>14.484130740878403</v>
      </c>
      <c r="IC66" s="57">
        <f t="shared" si="140"/>
        <v>14.484130463003671</v>
      </c>
      <c r="ID66" s="61">
        <f t="shared" si="141"/>
        <v>2.3200000000000012</v>
      </c>
      <c r="IE66" s="57">
        <f t="shared" si="142"/>
        <v>0</v>
      </c>
      <c r="IF66" s="57">
        <f t="shared" si="143"/>
        <v>8.82</v>
      </c>
      <c r="IG66" s="57">
        <f t="shared" si="144"/>
        <v>0</v>
      </c>
      <c r="IH66" s="57">
        <f t="shared" si="145"/>
        <v>0</v>
      </c>
      <c r="II66" s="57">
        <f t="shared" si="146"/>
        <v>0</v>
      </c>
      <c r="IJ66" s="57">
        <f t="shared" si="147"/>
        <v>0</v>
      </c>
      <c r="IK66" s="57">
        <f t="shared" si="148"/>
        <v>0</v>
      </c>
      <c r="IL66" s="57">
        <f t="shared" si="149"/>
        <v>0</v>
      </c>
      <c r="IM66" s="57">
        <f t="shared" si="150"/>
        <v>0</v>
      </c>
      <c r="IN66" s="57">
        <f t="shared" si="151"/>
        <v>11.983355408039554</v>
      </c>
      <c r="IO66" s="57">
        <f t="shared" si="152"/>
        <v>11.983355463459556</v>
      </c>
      <c r="IP66" s="57">
        <f t="shared" si="153"/>
        <v>11.652218855826407</v>
      </c>
      <c r="IQ66" s="57">
        <f t="shared" si="154"/>
        <v>0</v>
      </c>
      <c r="IR66" s="57">
        <f t="shared" si="155"/>
        <v>0</v>
      </c>
      <c r="IS66" s="57">
        <f t="shared" si="156"/>
        <v>0</v>
      </c>
      <c r="IT66" s="57">
        <f t="shared" si="157"/>
        <v>0</v>
      </c>
      <c r="IU66" s="57">
        <f t="shared" si="158"/>
        <v>0</v>
      </c>
      <c r="IV66" s="57">
        <f t="shared" si="159"/>
        <v>0</v>
      </c>
      <c r="IW66" s="57">
        <f t="shared" si="160"/>
        <v>0</v>
      </c>
      <c r="IX66" s="57">
        <f t="shared" si="161"/>
        <v>0</v>
      </c>
      <c r="IY66" s="57">
        <f t="shared" si="162"/>
        <v>0</v>
      </c>
      <c r="IZ66" s="61">
        <f t="shared" si="163"/>
        <v>2.3200000000000012</v>
      </c>
      <c r="JA66" s="261" t="e">
        <f t="shared" si="238"/>
        <v>#N/A</v>
      </c>
      <c r="JB66" s="261">
        <f t="shared" si="239"/>
        <v>6</v>
      </c>
      <c r="JC66" s="261" t="e">
        <f t="shared" si="240"/>
        <v>#N/A</v>
      </c>
      <c r="JD66" s="261" t="e">
        <f t="shared" si="241"/>
        <v>#N/A</v>
      </c>
      <c r="JE66" s="261" t="e">
        <f t="shared" si="242"/>
        <v>#N/A</v>
      </c>
      <c r="JF66" s="261" t="e">
        <f t="shared" si="243"/>
        <v>#N/A</v>
      </c>
      <c r="JG66" s="261" t="e">
        <f t="shared" si="244"/>
        <v>#N/A</v>
      </c>
      <c r="JH66" s="261" t="e">
        <f t="shared" si="245"/>
        <v>#N/A</v>
      </c>
      <c r="JI66" s="261" t="e">
        <f t="shared" si="246"/>
        <v>#N/A</v>
      </c>
      <c r="JJ66" s="261" t="e">
        <f t="shared" si="247"/>
        <v>#N/A</v>
      </c>
      <c r="JK66" s="261" t="e">
        <f t="shared" si="248"/>
        <v>#N/A</v>
      </c>
      <c r="JL66" s="261" t="e">
        <f t="shared" si="249"/>
        <v>#N/A</v>
      </c>
      <c r="JM66" s="261" t="e">
        <f t="shared" si="250"/>
        <v>#N/A</v>
      </c>
      <c r="JN66" s="261" t="e">
        <f t="shared" si="251"/>
        <v>#N/A</v>
      </c>
      <c r="JO66" s="261" t="e">
        <f t="shared" si="252"/>
        <v>#N/A</v>
      </c>
      <c r="JP66" s="261" t="e">
        <f t="shared" si="253"/>
        <v>#N/A</v>
      </c>
      <c r="JQ66" s="261" t="e">
        <f t="shared" si="254"/>
        <v>#N/A</v>
      </c>
      <c r="JR66" s="261" t="e">
        <f t="shared" si="255"/>
        <v>#N/A</v>
      </c>
      <c r="JS66" s="261" t="e">
        <f t="shared" si="256"/>
        <v>#N/A</v>
      </c>
      <c r="JT66" s="261" t="e">
        <f t="shared" si="257"/>
        <v>#N/A</v>
      </c>
      <c r="JU66" s="261" t="e">
        <f t="shared" si="258"/>
        <v>#N/A</v>
      </c>
      <c r="JV66" s="61">
        <f t="shared" si="165"/>
        <v>2.3200000000000012</v>
      </c>
      <c r="JW66" s="46">
        <f>IF(HI66&lt;=$C$42,1,0)</f>
        <v>0</v>
      </c>
      <c r="JX66" s="46">
        <f>IF(HJ66&lt;=$C$42,1,0)</f>
        <v>0</v>
      </c>
      <c r="JY66" s="46">
        <f>IF(HK66&lt;=$C$42,1,0)</f>
        <v>0</v>
      </c>
      <c r="JZ66" s="46">
        <f>IF(HL66&lt;=$C$42,1,0)</f>
        <v>0</v>
      </c>
      <c r="KA66" s="46">
        <f>IF(HM66&lt;=$C$42,1,0)</f>
        <v>0</v>
      </c>
      <c r="KB66" s="46">
        <f>IF(HN66&lt;=$C$42,1,0)</f>
        <v>0</v>
      </c>
      <c r="KC66" s="46">
        <f>IF(HO66&lt;=$C$42,1,0)</f>
        <v>0</v>
      </c>
      <c r="KD66" s="46">
        <f>IF(HP66&lt;=$C$42,1,0)</f>
        <v>0</v>
      </c>
      <c r="KE66" s="46">
        <f>IF(HQ66&lt;=$C$42,1,0)</f>
        <v>0</v>
      </c>
      <c r="KF66" s="46">
        <f>IF(HR66&lt;=$C$42,1,0)</f>
        <v>1</v>
      </c>
      <c r="KG66" s="46">
        <f>IF(HS66&lt;=$C$42,1,0)</f>
        <v>1</v>
      </c>
      <c r="KH66" s="46">
        <f>IF(HT66&lt;=$C$42,1,0)</f>
        <v>0</v>
      </c>
      <c r="KI66" s="46">
        <f>IF(HU66&lt;=$C$42,1,0)</f>
        <v>0</v>
      </c>
      <c r="KJ66" s="46">
        <f>IF(HV66&lt;=$C$42,1,0)</f>
        <v>0</v>
      </c>
      <c r="KK66" s="46">
        <f>IF(HW66&lt;=$C$42,1,0)</f>
        <v>0</v>
      </c>
      <c r="KL66" s="46">
        <f>IF(HX66&lt;=$C$42,1,0)</f>
        <v>0</v>
      </c>
      <c r="KM66" s="46">
        <f>IF(HY66&lt;=$C$42,1,0)</f>
        <v>0</v>
      </c>
      <c r="KN66" s="46">
        <f>IF(HZ66&lt;=$C$42,1,0)</f>
        <v>0</v>
      </c>
      <c r="KO66" s="46">
        <f>IF(IA66&lt;=$C$42,1,0)</f>
        <v>0</v>
      </c>
      <c r="KP66" s="46">
        <f>IF(IB66&lt;=$C$42,1,0)</f>
        <v>0</v>
      </c>
      <c r="KQ66" s="46">
        <f>IF(IC66&lt;=$C$42,1,0)</f>
        <v>0</v>
      </c>
      <c r="KR66" s="61">
        <f t="shared" si="166"/>
        <v>2.3200000000000012</v>
      </c>
      <c r="KS66" s="1">
        <f>IF(OR(KS65=1,AND(OY66=1,LO66&lt;=$C$43)),1,0)</f>
        <v>0</v>
      </c>
      <c r="KT66" s="1">
        <f>IF(OR(KT65=1,AND(OZ66=1,LP66&lt;=$C$43)),1,0)</f>
        <v>0</v>
      </c>
      <c r="KU66" s="1">
        <f>IF(OR(KU65=1,AND(PA66=1,LQ66&lt;=$C$43)),1,0)</f>
        <v>0</v>
      </c>
      <c r="KV66" s="1">
        <f>IF(OR(KV65=1,AND(PB66=1,LR66&lt;=$C$43)),1,0)</f>
        <v>0</v>
      </c>
      <c r="KW66" s="1">
        <f>IF(OR(KW65=1,AND(PC66=1,LS66&lt;=$C$43)),1,0)</f>
        <v>0</v>
      </c>
      <c r="KX66" s="1">
        <f>IF(OR(KX65=1,AND(PD66=1,LT66&lt;=$C$43)),1,0)</f>
        <v>0</v>
      </c>
      <c r="KY66" s="1">
        <f>IF(OR(KY65=1,AND(PE66=1,LU66&lt;=$C$43)),1,0)</f>
        <v>0</v>
      </c>
      <c r="KZ66" s="1">
        <f>IF(OR(KZ65=1,AND(PF66=1,LV66&lt;=$C$43)),1,0)</f>
        <v>0</v>
      </c>
      <c r="LA66" s="1">
        <f>IF(OR(LA65=1,AND(PG66=1,LW66&lt;=$C$43)),1,0)</f>
        <v>0</v>
      </c>
      <c r="LB66" s="1">
        <f>IF(OR(LB65=1,AND(PH66=1,LX66&lt;=$C$43)),1,0)</f>
        <v>0</v>
      </c>
      <c r="LC66" s="1">
        <f>IF(OR(LC65=1,AND(PI66=1,LY66&lt;=$C$43)),1,0)</f>
        <v>0</v>
      </c>
      <c r="LD66" s="1">
        <f>IF(OR(LD65=1,AND(PJ66=1,LZ66&lt;=$C$43)),1,0)</f>
        <v>0</v>
      </c>
      <c r="LE66" s="1">
        <f>IF(OR(LE65=1,AND(PK66=1,MA66&lt;=$C$43)),1,0)</f>
        <v>0</v>
      </c>
      <c r="LF66" s="1">
        <f>IF(OR(LF65=1,AND(PL66=1,MB66&lt;=$C$43)),1,0)</f>
        <v>0</v>
      </c>
      <c r="LG66" s="1">
        <f>IF(OR(LG65=1,AND(PM66=1,MC66&lt;=$C$43)),1,0)</f>
        <v>0</v>
      </c>
      <c r="LH66" s="1">
        <f>IF(OR(LH65=1,AND(PN66=1,MD66&lt;=$C$43)),1,0)</f>
        <v>0</v>
      </c>
      <c r="LI66" s="1">
        <f>IF(OR(LI65=1,AND(PO66=1,ME66&lt;=$C$43)),1,0)</f>
        <v>0</v>
      </c>
      <c r="LJ66" s="1">
        <f>IF(OR(LJ65=1,AND(PP66=1,MF66&lt;=$C$43)),1,0)</f>
        <v>0</v>
      </c>
      <c r="LK66" s="1">
        <f>IF(OR(LK65=1,AND(PQ66=1,MG66&lt;=$C$43)),1,0)</f>
        <v>0</v>
      </c>
      <c r="LL66" s="1">
        <f>IF(OR(LL65=1,AND(PR66=1,MH66&lt;=$C$43)),1,0)</f>
        <v>0</v>
      </c>
      <c r="LM66" s="1">
        <f>IF(OR(LM65=1,AND(PS66=1,MI66&lt;=$C$43)),1,0)</f>
        <v>0</v>
      </c>
      <c r="LN66" s="61">
        <f t="shared" si="167"/>
        <v>2.3200000000000012</v>
      </c>
      <c r="LO66" s="57">
        <f t="shared" si="168"/>
        <v>3.1596482202748386</v>
      </c>
      <c r="LP66" s="57">
        <f t="shared" si="169"/>
        <v>11.979184259845839</v>
      </c>
      <c r="LQ66" s="57">
        <f t="shared" si="170"/>
        <v>13.309502358071459</v>
      </c>
      <c r="LR66" s="57">
        <f t="shared" si="171"/>
        <v>11.008628122703156</v>
      </c>
      <c r="LS66" s="57">
        <f t="shared" si="172"/>
        <v>7.5657468719749685</v>
      </c>
      <c r="LT66" s="57">
        <f t="shared" si="173"/>
        <v>4.5572848440325604</v>
      </c>
      <c r="LU66" s="57">
        <f t="shared" si="174"/>
        <v>3.0641601006656907</v>
      </c>
      <c r="LV66" s="57">
        <f t="shared" si="175"/>
        <v>3.9042351962775701</v>
      </c>
      <c r="LW66" s="57">
        <f t="shared" si="176"/>
        <v>6.0389389153805819</v>
      </c>
      <c r="LX66" s="57">
        <f t="shared" si="177"/>
        <v>7.6699422433698299</v>
      </c>
      <c r="LY66" s="57">
        <f t="shared" si="178"/>
        <v>6.9681174879800549</v>
      </c>
      <c r="LZ66" s="57">
        <f t="shared" si="179"/>
        <v>9.4781323526866625</v>
      </c>
      <c r="MA66" s="57">
        <f t="shared" si="180"/>
        <v>10.043812919178547</v>
      </c>
      <c r="MB66" s="57">
        <f t="shared" si="181"/>
        <v>7.7166699462075634</v>
      </c>
      <c r="MC66" s="57">
        <f t="shared" si="182"/>
        <v>5.2940323937142448</v>
      </c>
      <c r="MD66" s="57">
        <f t="shared" si="183"/>
        <v>4.0273858069625579</v>
      </c>
      <c r="ME66" s="57">
        <f t="shared" si="184"/>
        <v>3.1596482202748386</v>
      </c>
      <c r="MF66" s="57">
        <f t="shared" si="185"/>
        <v>3.132403135529922</v>
      </c>
      <c r="MG66" s="57">
        <f t="shared" si="186"/>
        <v>3.132411937537809</v>
      </c>
      <c r="MH66" s="57">
        <f t="shared" si="187"/>
        <v>3.1324125425037694</v>
      </c>
      <c r="MI66" s="57">
        <f t="shared" si="188"/>
        <v>3.1324122242249466</v>
      </c>
      <c r="MJ66" s="61">
        <f t="shared" si="189"/>
        <v>2.3200000000000012</v>
      </c>
      <c r="MK66" s="57" t="e">
        <f t="shared" si="259"/>
        <v>#N/A</v>
      </c>
      <c r="ML66" s="57" t="e">
        <f t="shared" si="260"/>
        <v>#N/A</v>
      </c>
      <c r="MM66" s="57" t="e">
        <f t="shared" si="261"/>
        <v>#N/A</v>
      </c>
      <c r="MN66" s="57" t="e">
        <f t="shared" si="262"/>
        <v>#N/A</v>
      </c>
      <c r="MO66" s="57" t="e">
        <f t="shared" si="263"/>
        <v>#N/A</v>
      </c>
      <c r="MP66" s="57" t="e">
        <f t="shared" si="264"/>
        <v>#N/A</v>
      </c>
      <c r="MQ66" s="57" t="e">
        <f t="shared" si="265"/>
        <v>#N/A</v>
      </c>
      <c r="MR66" s="57" t="e">
        <f t="shared" si="266"/>
        <v>#N/A</v>
      </c>
      <c r="MS66" s="57" t="e">
        <f t="shared" si="267"/>
        <v>#N/A</v>
      </c>
      <c r="MT66" s="57" t="e">
        <f t="shared" si="268"/>
        <v>#N/A</v>
      </c>
      <c r="MU66" s="57" t="e">
        <f t="shared" si="269"/>
        <v>#N/A</v>
      </c>
      <c r="MV66" s="57" t="e">
        <f t="shared" si="270"/>
        <v>#N/A</v>
      </c>
      <c r="MW66" s="57" t="e">
        <f t="shared" si="271"/>
        <v>#N/A</v>
      </c>
      <c r="MX66" s="57" t="e">
        <f t="shared" si="272"/>
        <v>#N/A</v>
      </c>
      <c r="MY66" s="57" t="e">
        <f t="shared" si="273"/>
        <v>#N/A</v>
      </c>
      <c r="MZ66" s="57" t="e">
        <f t="shared" si="274"/>
        <v>#N/A</v>
      </c>
      <c r="NA66" s="57" t="e">
        <f t="shared" si="275"/>
        <v>#N/A</v>
      </c>
      <c r="NB66" s="57" t="e">
        <f t="shared" si="276"/>
        <v>#N/A</v>
      </c>
      <c r="NC66" s="57" t="e">
        <f t="shared" si="277"/>
        <v>#N/A</v>
      </c>
      <c r="ND66" s="57" t="e">
        <f t="shared" si="278"/>
        <v>#N/A</v>
      </c>
      <c r="NE66" s="57" t="e">
        <f t="shared" si="279"/>
        <v>#N/A</v>
      </c>
      <c r="NF66" s="61">
        <f t="shared" si="211"/>
        <v>2.3200000000000012</v>
      </c>
      <c r="NG66" s="261">
        <f>IF(OY65=0,MIN('Drive Train'!$F$35-FQ65*$C$26*'Drive Train'!$F$38,NG65+$C$41)-$C$7,IF(LO65-1&lt;=0,0,IF($C$39=Motors!$C$29,MAX(MAX(NG$8:NG65)*-1,NG65-$C$41),MAX(0,MAX(NG$8:NG65)*-1,NG65-$C$41))))</f>
        <v>0</v>
      </c>
      <c r="NH66" s="261">
        <f>IF(OZ65=0,MIN('Drive Train'!$F$35-FR65*$C$26*'Drive Train'!$F$38,NH65+$C$41)-$C$7,IF(LP65-1&lt;=0,0,IF($C$39=Motors!$C$29,MAX(MAX(NH$8:NH65)*-1,NH65-$C$41),MAX(0,MAX(NH$8:NH65)*-1,NH65-$C$41))))</f>
        <v>8.82</v>
      </c>
      <c r="NI66" s="261">
        <f>IF(PA65=0,MIN('Drive Train'!$F$35-FS65*$C$26*'Drive Train'!$F$38,NI65+$C$41)-$C$7,IF(LQ65-1&lt;=0,0,IF($C$39=Motors!$C$29,MAX(MAX(NI$8:NI65)*-1,NI65-$C$41),MAX(0,MAX(NI$8:NI65)*-1,NI65-$C$41))))</f>
        <v>0</v>
      </c>
      <c r="NJ66" s="261">
        <f>IF(PB65=0,MIN('Drive Train'!$F$35-FT65*$C$26*'Drive Train'!$F$38,NJ65+$C$41)-$C$7,IF(LR65-1&lt;=0,0,IF($C$39=Motors!$C$29,MAX(MAX(NJ$8:NJ65)*-1,NJ65-$C$41),MAX(0,MAX(NJ$8:NJ65)*-1,NJ65-$C$41))))</f>
        <v>0</v>
      </c>
      <c r="NK66" s="261">
        <f>IF(PC65=0,MIN('Drive Train'!$F$35-FU65*$C$26*'Drive Train'!$F$38,NK65+$C$41)-$C$7,IF(LS65-1&lt;=0,0,IF($C$39=Motors!$C$29,MAX(MAX(NK$8:NK65)*-1,NK65-$C$41),MAX(0,MAX(NK$8:NK65)*-1,NK65-$C$41))))</f>
        <v>0</v>
      </c>
      <c r="NL66" s="261">
        <f>IF(PD65=0,MIN('Drive Train'!$F$35-FV65*$C$26*'Drive Train'!$F$38,NL65+$C$41)-$C$7,IF(LT65-1&lt;=0,0,IF($C$39=Motors!$C$29,MAX(MAX(NL$8:NL65)*-1,NL65-$C$41),MAX(0,MAX(NL$8:NL65)*-1,NL65-$C$41))))</f>
        <v>0</v>
      </c>
      <c r="NM66" s="261">
        <f>IF(PE65=0,MIN('Drive Train'!$F$35-FW65*$C$26*'Drive Train'!$F$38,NM65+$C$41)-$C$7,IF(LU65-1&lt;=0,0,IF($C$39=Motors!$C$29,MAX(MAX(NM$8:NM65)*-1,NM65-$C$41),MAX(0,MAX(NM$8:NM65)*-1,NM65-$C$41))))</f>
        <v>0</v>
      </c>
      <c r="NN66" s="261">
        <f>IF(PF65=0,MIN('Drive Train'!$F$35-FX65*$C$26*'Drive Train'!$F$38,NN65+$C$41)-$C$7,IF(LV65-1&lt;=0,0,IF($C$39=Motors!$C$29,MAX(MAX(NN$8:NN65)*-1,NN65-$C$41),MAX(0,MAX(NN$8:NN65)*-1,NN65-$C$41))))</f>
        <v>0</v>
      </c>
      <c r="NO66" s="261">
        <f>IF(PG65=0,MIN('Drive Train'!$F$35-FY65*$C$26*'Drive Train'!$F$38,NO65+$C$41)-$C$7,IF(LW65-1&lt;=0,0,IF($C$39=Motors!$C$29,MAX(MAX(NO$8:NO65)*-1,NO65-$C$41),MAX(0,MAX(NO$8:NO65)*-1,NO65-$C$41))))</f>
        <v>0</v>
      </c>
      <c r="NP66" s="261">
        <f>IF(PH65=0,MIN('Drive Train'!$F$35-FZ65*$C$26*'Drive Train'!$F$38,NP65+$C$41)-$C$7,IF(LX65-1&lt;=0,0,IF($C$39=Motors!$C$29,MAX(MAX(NP$8:NP65)*-1,NP65-$C$41),MAX(0,MAX(NP$8:NP65)*-1,NP65-$C$41))))</f>
        <v>11.983355408039554</v>
      </c>
      <c r="NQ66" s="261">
        <f>IF(PI65=0,MIN('Drive Train'!$F$35-GA65*$C$26*'Drive Train'!$F$38,NQ65+$C$41)-$C$7,IF(LY65-1&lt;=0,0,IF($C$39=Motors!$C$29,MAX(MAX(NQ$8:NQ65)*-1,NQ65-$C$41),MAX(0,MAX(NQ$8:NQ65)*-1,NQ65-$C$41))))</f>
        <v>11.983355463459556</v>
      </c>
      <c r="NR66" s="261">
        <f>IF(PJ65=0,MIN('Drive Train'!$F$35-GB65*$C$26*'Drive Train'!$F$38,NR65+$C$41)-$C$7,IF(LZ65-1&lt;=0,0,IF($C$39=Motors!$C$29,MAX(MAX(NR$8:NR65)*-1,NR65-$C$41),MAX(0,MAX(NR$8:NR65)*-1,NR65-$C$41))))</f>
        <v>11.652218855826407</v>
      </c>
      <c r="NS66" s="261">
        <f>IF(PK65=0,MIN('Drive Train'!$F$35-GC65*$C$26*'Drive Train'!$F$38,NS65+$C$41)-$C$7,IF(MA65-1&lt;=0,0,IF($C$39=Motors!$C$29,MAX(MAX(NS$8:NS65)*-1,NS65-$C$41),MAX(0,MAX(NS$8:NS65)*-1,NS65-$C$41))))</f>
        <v>0</v>
      </c>
      <c r="NT66" s="261">
        <f>IF(PL65=0,MIN('Drive Train'!$F$35-GD65*$C$26*'Drive Train'!$F$38,NT65+$C$41)-$C$7,IF(MB65-1&lt;=0,0,IF($C$39=Motors!$C$29,MAX(MAX(NT$8:NT65)*-1,NT65-$C$41),MAX(0,MAX(NT$8:NT65)*-1,NT65-$C$41))))</f>
        <v>0</v>
      </c>
      <c r="NU66" s="261">
        <f>IF(PM65=0,MIN('Drive Train'!$F$35-GE65*$C$26*'Drive Train'!$F$38,NU65+$C$41)-$C$7,IF(MC65-1&lt;=0,0,IF($C$39=Motors!$C$29,MAX(MAX(NU$8:NU65)*-1,NU65-$C$41),MAX(0,MAX(NU$8:NU65)*-1,NU65-$C$41))))</f>
        <v>0</v>
      </c>
      <c r="NV66" s="261">
        <f>IF(PN65=0,MIN('Drive Train'!$F$35-GF65*$C$26*'Drive Train'!$F$38,NV65+$C$41)-$C$7,IF(MD65-1&lt;=0,0,IF($C$39=Motors!$C$29,MAX(MAX(NV$8:NV65)*-1,NV65-$C$41),MAX(0,MAX(NV$8:NV65)*-1,NV65-$C$41))))</f>
        <v>0</v>
      </c>
      <c r="NW66" s="261">
        <f>IF(PO65=0,MIN('Drive Train'!$F$35-GG65*$C$26*'Drive Train'!$F$38,NW65+$C$41)-$C$7,IF(ME65-1&lt;=0,0,IF($C$39=Motors!$C$29,MAX(MAX(NW$8:NW65)*-1,NW65-$C$41),MAX(0,MAX(NW$8:NW65)*-1,NW65-$C$41))))</f>
        <v>0</v>
      </c>
      <c r="NX66" s="261">
        <f>IF(PP65=0,MIN('Drive Train'!$F$35-GH65*$C$26*'Drive Train'!$F$38,NX65+$C$41)-$C$7,IF(MF65-1&lt;=0,0,IF($C$39=Motors!$C$29,MAX(MAX(NX$8:NX65)*-1,NX65-$C$41),MAX(0,MAX(NX$8:NX65)*-1,NX65-$C$41))))</f>
        <v>0</v>
      </c>
      <c r="NY66" s="261">
        <f>IF(PQ65=0,MIN('Drive Train'!$F$35-GI65*$C$26*'Drive Train'!$F$38,NY65+$C$41)-$C$7,IF(MG65-1&lt;=0,0,IF($C$39=Motors!$C$29,MAX(MAX(NY$8:NY65)*-1,NY65-$C$41),MAX(0,MAX(NY$8:NY65)*-1,NY65-$C$41))))</f>
        <v>0</v>
      </c>
      <c r="NZ66" s="261">
        <f>IF(PR65=0,MIN('Drive Train'!$F$35-GJ65*$C$26*'Drive Train'!$F$38,NZ65+$C$41)-$C$7,IF(MH65-1&lt;=0,0,IF($C$39=Motors!$C$29,MAX(MAX(NZ$8:NZ65)*-1,NZ65-$C$41),MAX(0,MAX(NZ$8:NZ65)*-1,NZ65-$C$41))))</f>
        <v>0</v>
      </c>
      <c r="OA66" s="261">
        <f>IF(PS65=0,MIN('Drive Train'!$F$35-GK65*$C$26*'Drive Train'!$F$38,OA65+$C$41)-$C$7,IF(MI65-1&lt;=0,0,IF($C$39=Motors!$C$29,MAX(MAX(OA$8:OA65)*-1,OA65-$C$41),MAX(0,MAX(OA$8:OA65)*-1,OA65-$C$41))))</f>
        <v>0</v>
      </c>
      <c r="OB66" s="61">
        <f t="shared" si="212"/>
        <v>2.3200000000000012</v>
      </c>
      <c r="OC66" s="261">
        <f>'Drive Train'!$F$35-FQ66*$C$26*'Drive Train'!$F$38</f>
        <v>12.213034</v>
      </c>
      <c r="OD66" s="261">
        <f>'Drive Train'!$F$35-FR66*$C$26*'Drive Train'!$F$38</f>
        <v>9</v>
      </c>
      <c r="OE66" s="261">
        <f>'Drive Train'!$F$35-FS66*$C$26*'Drive Train'!$F$38</f>
        <v>12.213034</v>
      </c>
      <c r="OF66" s="261">
        <f>'Drive Train'!$F$35-FT66*$C$26*'Drive Train'!$F$38</f>
        <v>12.213034</v>
      </c>
      <c r="OG66" s="261">
        <f>'Drive Train'!$F$35-FU66*$C$26*'Drive Train'!$F$38</f>
        <v>12.213034</v>
      </c>
      <c r="OH66" s="261">
        <f>'Drive Train'!$F$35-FV66*$C$26*'Drive Train'!$F$38</f>
        <v>12.213034</v>
      </c>
      <c r="OI66" s="261">
        <f>'Drive Train'!$F$35-FW66*$C$26*'Drive Train'!$F$38</f>
        <v>12.213034</v>
      </c>
      <c r="OJ66" s="261">
        <f>'Drive Train'!$F$35-FX66*$C$26*'Drive Train'!$F$38</f>
        <v>12.213034</v>
      </c>
      <c r="OK66" s="261">
        <f>'Drive Train'!$F$35-FY66*$C$26*'Drive Train'!$F$38</f>
        <v>12.213034</v>
      </c>
      <c r="OL66" s="261">
        <f>'Drive Train'!$F$35-FZ66*$C$26*'Drive Train'!$F$38</f>
        <v>12.163355425563134</v>
      </c>
      <c r="OM66" s="261">
        <f>'Drive Train'!$F$35-GA66*$C$26*'Drive Train'!$F$38</f>
        <v>12.163355463656757</v>
      </c>
      <c r="ON66" s="261">
        <f>'Drive Train'!$F$35-GB66*$C$26*'Drive Train'!$F$38</f>
        <v>11.843782866925519</v>
      </c>
      <c r="OO66" s="261">
        <f>'Drive Train'!$F$35-GC66*$C$26*'Drive Train'!$F$38</f>
        <v>12.213034</v>
      </c>
      <c r="OP66" s="261">
        <f>'Drive Train'!$F$35-GD66*$C$26*'Drive Train'!$F$38</f>
        <v>12.213034</v>
      </c>
      <c r="OQ66" s="261">
        <f>'Drive Train'!$F$35-GE66*$C$26*'Drive Train'!$F$38</f>
        <v>12.213034</v>
      </c>
      <c r="OR66" s="261">
        <f>'Drive Train'!$F$35-GF66*$C$26*'Drive Train'!$F$38</f>
        <v>12.213034</v>
      </c>
      <c r="OS66" s="261">
        <f>'Drive Train'!$F$35-GG66*$C$26*'Drive Train'!$F$38</f>
        <v>12.213034</v>
      </c>
      <c r="OT66" s="261">
        <f>'Drive Train'!$F$35-GH66*$C$26*'Drive Train'!$F$38</f>
        <v>12.213034</v>
      </c>
      <c r="OU66" s="261">
        <f>'Drive Train'!$F$35-GI66*$C$26*'Drive Train'!$F$38</f>
        <v>12.213034</v>
      </c>
      <c r="OV66" s="261">
        <f>'Drive Train'!$F$35-GJ66*$C$26*'Drive Train'!$F$38</f>
        <v>12.213034</v>
      </c>
      <c r="OW66" s="261">
        <f>'Drive Train'!$F$35-GK66*$C$26*'Drive Train'!$F$38</f>
        <v>12.213034</v>
      </c>
      <c r="OX66" s="61">
        <f t="shared" si="213"/>
        <v>2.3200000000000012</v>
      </c>
      <c r="OY66" s="1">
        <f>IF(PU66&gt;='Drive Train'!$F$29,1,0)</f>
        <v>1</v>
      </c>
      <c r="OZ66" s="1">
        <f>IF(PV66&gt;='Drive Train'!$F$29,1,0)</f>
        <v>0</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0</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8">
        <f t="shared" si="214"/>
        <v>2.3200000000000012</v>
      </c>
      <c r="PU66" s="57">
        <f t="shared" si="215"/>
        <v>19.412421171938675</v>
      </c>
      <c r="PV66" s="57">
        <f t="shared" si="216"/>
        <v>14.494748518580133</v>
      </c>
      <c r="PW66" s="57">
        <f t="shared" si="217"/>
        <v>20.105273652046055</v>
      </c>
      <c r="PX66" s="57">
        <f t="shared" si="218"/>
        <v>22.664369452931744</v>
      </c>
      <c r="PY66" s="57">
        <f t="shared" si="219"/>
        <v>22.373589682176963</v>
      </c>
      <c r="PZ66" s="57">
        <f t="shared" si="220"/>
        <v>20.781330676916092</v>
      </c>
      <c r="QA66" s="57">
        <f t="shared" si="221"/>
        <v>19.324402123124308</v>
      </c>
      <c r="QB66" s="57">
        <f t="shared" si="222"/>
        <v>18.289493377943788</v>
      </c>
      <c r="QC66" s="57">
        <f t="shared" si="223"/>
        <v>17.281749423149019</v>
      </c>
      <c r="QD66" s="57">
        <f t="shared" si="224"/>
        <v>16.032581443290461</v>
      </c>
      <c r="QE66" s="57">
        <f t="shared" si="225"/>
        <v>14.747612117576997</v>
      </c>
      <c r="QF66" s="57">
        <f t="shared" si="226"/>
        <v>14.605342967164933</v>
      </c>
      <c r="QG66" s="57">
        <f t="shared" si="227"/>
        <v>17.631543137222174</v>
      </c>
      <c r="QH66" s="57">
        <f t="shared" si="228"/>
        <v>18.948886401072439</v>
      </c>
      <c r="QI66" s="57">
        <f t="shared" si="229"/>
        <v>19.224916752836897</v>
      </c>
      <c r="QJ66" s="57">
        <f t="shared" si="230"/>
        <v>19.414660762921493</v>
      </c>
      <c r="QK66" s="57">
        <f t="shared" si="231"/>
        <v>19.412421171938675</v>
      </c>
      <c r="QL66" s="57">
        <f t="shared" si="232"/>
        <v>19.366427126577506</v>
      </c>
      <c r="QM66" s="57">
        <f t="shared" si="233"/>
        <v>19.367532091764691</v>
      </c>
      <c r="QN66" s="57">
        <f t="shared" si="234"/>
        <v>19.367608045744408</v>
      </c>
      <c r="QO66" s="57">
        <f t="shared" si="235"/>
        <v>19.367568085425539</v>
      </c>
      <c r="QP66" s="61">
        <f t="shared" si="236"/>
        <v>2.3200000000000012</v>
      </c>
      <c r="QQ66" s="57">
        <f>MIN(FQ66,$C$16)*$C$17*1000/60/60/$C$25</f>
        <v>3.8667407844721571E-2</v>
      </c>
      <c r="QR66" s="57">
        <f>MIN(FR66,$C$16)*$C$17*1000/60/60/$C$25</f>
        <v>0.70317162838191627</v>
      </c>
      <c r="QS66" s="57">
        <f>MIN(FS66,$C$16)*$C$17*1000/60/60/$C$25</f>
        <v>3.8667407844721571E-2</v>
      </c>
      <c r="QT66" s="57">
        <f>MIN(FT66,$C$16)*$C$17*1000/60/60/$C$25</f>
        <v>3.8667407844721571E-2</v>
      </c>
      <c r="QU66" s="57">
        <f>MIN(FU66,$C$16)*$C$17*1000/60/60/$C$25</f>
        <v>3.8667407844721571E-2</v>
      </c>
      <c r="QV66" s="57">
        <f>MIN(FV66,$C$16)*$C$17*1000/60/60/$C$25</f>
        <v>3.8667407844721571E-2</v>
      </c>
      <c r="QW66" s="57">
        <f>MIN(FW66,$C$16)*$C$17*1000/60/60/$C$25</f>
        <v>3.8667407844721571E-2</v>
      </c>
      <c r="QX66" s="57">
        <f>MIN(FX66,$C$16)*$C$17*1000/60/60/$C$25</f>
        <v>3.8667407844721571E-2</v>
      </c>
      <c r="QY66" s="57">
        <f>MIN(FY66,$C$16)*$C$17*1000/60/60/$C$25</f>
        <v>3.8667407844721571E-2</v>
      </c>
      <c r="QZ66" s="57">
        <f>MIN(FZ66,$C$16)*$C$17*1000/60/60/$C$25</f>
        <v>4.8941691398387457E-2</v>
      </c>
      <c r="RA66" s="57">
        <f>MIN(GA66,$C$16)*$C$17*1000/60/60/$C$25</f>
        <v>4.8941683520047796E-2</v>
      </c>
      <c r="RB66" s="57">
        <f>MIN(GB66,$C$16)*$C$17*1000/60/60/$C$25</f>
        <v>0.11503414917585394</v>
      </c>
      <c r="RC66" s="57">
        <f>MIN(GC66,$C$16)*$C$17*1000/60/60/$C$25</f>
        <v>3.8667407844721571E-2</v>
      </c>
      <c r="RD66" s="57">
        <f>MIN(GD66,$C$16)*$C$17*1000/60/60/$C$25</f>
        <v>3.8667407844721571E-2</v>
      </c>
      <c r="RE66" s="57">
        <f>MIN(GE66,$C$16)*$C$17*1000/60/60/$C$25</f>
        <v>3.8667407844721571E-2</v>
      </c>
      <c r="RF66" s="57">
        <f>MIN(GF66,$C$16)*$C$17*1000/60/60/$C$25</f>
        <v>3.8667407844721571E-2</v>
      </c>
      <c r="RG66" s="57">
        <f>MIN(GG66,$C$16)*$C$17*1000/60/60/$C$25</f>
        <v>3.8667407844721571E-2</v>
      </c>
      <c r="RH66" s="57">
        <f>MIN(GH66,$C$16)*$C$17*1000/60/60/$C$25</f>
        <v>3.8667407844721571E-2</v>
      </c>
      <c r="RI66" s="57">
        <f>MIN(GI66,$C$16)*$C$17*1000/60/60/$C$25</f>
        <v>3.8667407844721571E-2</v>
      </c>
      <c r="RJ66" s="57">
        <f>MIN(GJ66,$C$16)*$C$17*1000/60/60/$C$25</f>
        <v>3.8667407844721571E-2</v>
      </c>
      <c r="RK66" s="57">
        <f>MIN(GK66,$C$16)*$C$17*1000/60/60/$C$25</f>
        <v>3.8667407844721571E-2</v>
      </c>
      <c r="RL66" s="148">
        <f t="shared" si="237"/>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13"/>
        <v>2.3600000000000012</v>
      </c>
      <c r="S67" s="2">
        <f>NG67/'Drive Train'!$F$35</f>
        <v>0</v>
      </c>
      <c r="T67" s="2">
        <f>NH67/'Drive Train'!$F$35</f>
        <v>0.71129032258064517</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0.96639963416586749</v>
      </c>
      <c r="AD67" s="2">
        <f>NR67/'Drive Train'!$F$35</f>
        <v>0.94062765055850961</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14"/>
        <v>2.3600000000000012</v>
      </c>
      <c r="AO67" s="46">
        <f>LO67*12*60/(PI() * 'Drive Train'!$F$15)/S$6*ABS(S67)</f>
        <v>0</v>
      </c>
      <c r="AP67" s="46">
        <f>LP67*12*60/(PI() * 'Drive Train'!$F$15)/T$6*ABS(T67)</f>
        <v>992.20224243081327</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4372.7285313494367</v>
      </c>
      <c r="AZ67" s="46">
        <f>LZ67*12*60/(PI() * 'Drive Train'!$F$15)/AD$6*ABS(AD67)</f>
        <v>3668.0248092689271</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280"/>
        <v>2.3600000000000012</v>
      </c>
      <c r="BK67" s="2">
        <f>IF(OR(KS66=1,AND($C$39=Motors!$C$31,OY66=1)),0,IF(NG67=0,-(CG66+$C$15)/($C$14-$C$15)*$C$12,($C$11*S67-AO67)/($C$11*S67)*$C$12*S67))</f>
        <v>0</v>
      </c>
      <c r="BL67" s="2">
        <f>IF(OR(KT66=1,AND($C$39=Motors!$C$31,OZ66=1)),0,IF(NH67=0,-(CH66+$C$15)/($C$14-$C$15)*$C$12,($C$11*T67-AP67)/($C$11*T67)*$C$12*T67))</f>
        <v>1.2800498872617092</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0.41564011999462031</v>
      </c>
      <c r="BV67" s="2">
        <f>IF(OR(LD66=1,AND($C$39=Motors!$C$31,PJ66=1)),0,IF(NR67=0,-(CR66+$C$15)/($C$14-$C$15)*$C$12,($C$11*AD67-AZ67)/($C$11*AD67)*$C$12*AD67))</f>
        <v>0.66188816462599109</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281"/>
        <v>2.3600000000000012</v>
      </c>
      <c r="CG67" s="57">
        <f>IF(AND(KS66=1,OY66=1),0,ABS(BK67/$C$12*($C$14-$C$15)+$C$15) *'Drive Train'!$AA$48 + CG66*(1-'Drive Train'!$AA$48))</f>
        <v>2.7495000000000003</v>
      </c>
      <c r="CH67" s="57">
        <f>IF(AND(KT66=1,OZ66=1),0,ABS(BL67/$C$12*($C$14-$C$15)+$C$15) *'Drive Train'!$AA$48 + CH66*(1-'Drive Train'!$AA$48))</f>
        <v>72.144226644051741</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25.282397191240854</v>
      </c>
      <c r="CR67" s="57">
        <f>IF(AND(LD66=1,PJ66=1),0,ABS(BV67/$C$12*($C$14-$C$15)+$C$15) *'Drive Train'!$AA$48 + CR66*(1-'Drive Train'!$AA$48))</f>
        <v>38.632123568219534</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15"/>
        <v>2.3600000000000012</v>
      </c>
      <c r="DC67" s="57">
        <f t="shared" si="282"/>
        <v>2.7495000000000003</v>
      </c>
      <c r="DD67" s="57">
        <f t="shared" si="283"/>
        <v>50</v>
      </c>
      <c r="DE67" s="57">
        <f t="shared" si="284"/>
        <v>2.7495000000000003</v>
      </c>
      <c r="DF67" s="57">
        <f t="shared" si="285"/>
        <v>2.7495000000000003</v>
      </c>
      <c r="DG67" s="57">
        <f t="shared" si="286"/>
        <v>2.7495000000000003</v>
      </c>
      <c r="DH67" s="57">
        <f t="shared" si="287"/>
        <v>2.7495000000000003</v>
      </c>
      <c r="DI67" s="57">
        <f t="shared" si="288"/>
        <v>2.7495000000000003</v>
      </c>
      <c r="DJ67" s="57">
        <f t="shared" si="289"/>
        <v>2.7495000000000003</v>
      </c>
      <c r="DK67" s="57">
        <f t="shared" si="290"/>
        <v>2.7495000000000003</v>
      </c>
      <c r="DL67" s="57">
        <f t="shared" si="291"/>
        <v>2.7495000000000003</v>
      </c>
      <c r="DM67" s="57">
        <f t="shared" si="292"/>
        <v>25.282397191240854</v>
      </c>
      <c r="DN67" s="57">
        <f t="shared" si="293"/>
        <v>25</v>
      </c>
      <c r="DO67" s="57">
        <f t="shared" si="294"/>
        <v>2.7495000000000003</v>
      </c>
      <c r="DP67" s="57">
        <f t="shared" si="295"/>
        <v>2.7495000000000003</v>
      </c>
      <c r="DQ67" s="57">
        <f t="shared" si="296"/>
        <v>2.7495000000000003</v>
      </c>
      <c r="DR67" s="57">
        <f t="shared" si="297"/>
        <v>2.7495000000000003</v>
      </c>
      <c r="DS67" s="57">
        <f t="shared" si="298"/>
        <v>2.7495000000000003</v>
      </c>
      <c r="DT67" s="57">
        <f t="shared" si="299"/>
        <v>2.7495000000000003</v>
      </c>
      <c r="DU67" s="57">
        <f t="shared" si="300"/>
        <v>2.7495000000000003</v>
      </c>
      <c r="DV67" s="57">
        <f t="shared" si="301"/>
        <v>2.7495000000000003</v>
      </c>
      <c r="DW67" s="57">
        <f t="shared" si="302"/>
        <v>2.7495000000000003</v>
      </c>
      <c r="DX67" s="61">
        <f t="shared" si="116"/>
        <v>2.3600000000000012</v>
      </c>
      <c r="DY67" s="2">
        <f>IF(OY67=0,($C$23/0.4536*IF(ISNA(MK66),'Drive Train'!$F$16,'Drive Train'!$F$17)*4.448*$C$24/$C$26*$C$25*S$6)*SIGN(BK67),BK67)</f>
        <v>0</v>
      </c>
      <c r="DZ67" s="2">
        <f>IF(OZ67=0,($C$23/0.4536*IF(ISNA(ML66),'Drive Train'!$F$16,'Drive Train'!$F$17)*4.448*$C$24/$C$26*$C$25*T$6)*SIGN(BL67),BL67)</f>
        <v>3.1911020778922987</v>
      </c>
      <c r="EA67" s="2">
        <f>IF(PA67=0,($C$23/0.4536*IF(ISNA(MM66),'Drive Train'!$F$16,'Drive Train'!$F$17)*4.448*$C$24/$C$26*$C$25*U$6)*SIGN(BM67),BM67)</f>
        <v>0</v>
      </c>
      <c r="EB67" s="2">
        <f>IF(PB67=0,($C$23/0.4536*IF(ISNA(MN66),'Drive Train'!$F$16,'Drive Train'!$F$17)*4.448*$C$24/$C$26*$C$25*V$6)*SIGN(BN67),BN67)</f>
        <v>0</v>
      </c>
      <c r="EC67" s="2">
        <f>IF(PC67=0,($C$23/0.4536*IF(ISNA(MO66),'Drive Train'!$F$16,'Drive Train'!$F$17)*4.448*$C$24/$C$26*$C$25*W$6)*SIGN(BO67),BO67)</f>
        <v>0</v>
      </c>
      <c r="ED67" s="2">
        <f>IF(PD67=0,($C$23/0.4536*IF(ISNA(MP66),'Drive Train'!$F$16,'Drive Train'!$F$17)*4.448*$C$24/$C$26*$C$25*X$6)*SIGN(BP67),BP67)</f>
        <v>0</v>
      </c>
      <c r="EE67" s="2">
        <f>IF(PE67=0,($C$23/0.4536*IF(ISNA(MQ66),'Drive Train'!$F$16,'Drive Train'!$F$17)*4.448*$C$24/$C$26*$C$25*Y$6)*SIGN(BQ67),BQ67)</f>
        <v>0</v>
      </c>
      <c r="EF67" s="2">
        <f>IF(PF67=0,($C$23/0.4536*IF(ISNA(MR66),'Drive Train'!$F$16,'Drive Train'!$F$17)*4.448*$C$24/$C$26*$C$25*Z$6)*SIGN(BR67),BR67)</f>
        <v>0</v>
      </c>
      <c r="EG67" s="2">
        <f>IF(PG67=0,($C$23/0.4536*IF(ISNA(MS66),'Drive Train'!$F$16,'Drive Train'!$F$17)*4.448*$C$24/$C$26*$C$25*AA$6)*SIGN(BS67),BS67)</f>
        <v>0</v>
      </c>
      <c r="EH67" s="2">
        <f>IF(PH67=0,($C$23/0.4536*IF(ISNA(MT66),'Drive Train'!$F$16,'Drive Train'!$F$17)*4.448*$C$24/$C$26*$C$25*AB$6)*SIGN(BT67),BT67)</f>
        <v>0</v>
      </c>
      <c r="EI67" s="2">
        <f>IF(PI67=0,($C$23/0.4536*IF(ISNA(MU66),'Drive Train'!$F$16,'Drive Train'!$F$17)*4.448*$C$24/$C$26*$C$25*AC$6)*SIGN(BU67),BU67)</f>
        <v>0.56313566080452337</v>
      </c>
      <c r="EJ67" s="2">
        <f>IF(PJ67=0,($C$23/0.4536*IF(ISNA(MV66),'Drive Train'!$F$16,'Drive Train'!$F$17)*4.448*$C$24/$C$26*$C$25*AD$6)*SIGN(BV67),BV67)</f>
        <v>0.89350858180984372</v>
      </c>
      <c r="EK67" s="2">
        <f>IF(PK67=0,($C$23/0.4536*IF(ISNA(MW66),'Drive Train'!$F$16,'Drive Train'!$F$17)*4.448*$C$24/$C$26*$C$25*AE$6)*SIGN(BW67),BW67)</f>
        <v>0</v>
      </c>
      <c r="EL67" s="2">
        <f>IF(PL67=0,($C$23/0.4536*IF(ISNA(MX66),'Drive Train'!$F$16,'Drive Train'!$F$17)*4.448*$C$24/$C$26*$C$25*AF$6)*SIGN(BX67),BX67)</f>
        <v>0</v>
      </c>
      <c r="EM67" s="2">
        <f>IF(PM67=0,($C$23/0.4536*IF(ISNA(MY66),'Drive Train'!$F$16,'Drive Train'!$F$17)*4.448*$C$24/$C$26*$C$25*AG$6)*SIGN(BY67),BY67)</f>
        <v>0</v>
      </c>
      <c r="EN67" s="2">
        <f>IF(PN67=0,($C$23/0.4536*IF(ISNA(MZ66),'Drive Train'!$F$16,'Drive Train'!$F$17)*4.448*$C$24/$C$26*$C$25*AH$6)*SIGN(BZ67),BZ67)</f>
        <v>0</v>
      </c>
      <c r="EO67" s="2">
        <f>IF(PO67=0,($C$23/0.4536*IF(ISNA(NA66),'Drive Train'!$F$16,'Drive Train'!$F$17)*4.448*$C$24/$C$26*$C$25*AI$6)*SIGN(CA67),CA67)</f>
        <v>0</v>
      </c>
      <c r="EP67" s="2">
        <f>IF(PP67=0,($C$23/0.4536*IF(ISNA(NB66),'Drive Train'!$F$16,'Drive Train'!$F$17)*4.448*$C$24/$C$26*$C$25*AJ$6)*SIGN(CB67),CB67)</f>
        <v>0</v>
      </c>
      <c r="EQ67" s="2">
        <f>IF(PQ67=0,($C$23/0.4536*IF(ISNA(NC66),'Drive Train'!$F$16,'Drive Train'!$F$17)*4.448*$C$24/$C$26*$C$25*AK$6)*SIGN(CC67),CC67)</f>
        <v>0</v>
      </c>
      <c r="ER67" s="2">
        <f>IF(PR67=0,($C$23/0.4536*IF(ISNA(ND66),'Drive Train'!$F$16,'Drive Train'!$F$17)*4.448*$C$24/$C$26*$C$25*AL$6)*SIGN(CD67),CD67)</f>
        <v>0</v>
      </c>
      <c r="ES67" s="2">
        <f>IF(PS67=0,($C$23/0.4536*IF(ISNA(NE66),'Drive Train'!$F$16,'Drive Train'!$F$17)*4.448*$C$24/$C$26*$C$25*AM$6)*SIGN(CE67),CE67)</f>
        <v>0</v>
      </c>
      <c r="ET67" s="61">
        <f t="shared" si="303"/>
        <v>2.3600000000000012</v>
      </c>
      <c r="EU67" s="260">
        <f>MAX(MIN(IF(AND(OY66=1,NG67&lt;0),-1,1)*(DC67-$C$15)/($C$14-$C$15)*$C$12-$C$33*LO67/AO$6 -  OY66*$C$33,DY66),MAX(EU$8:EU66)*-1)</f>
        <v>-0.60289564163935383</v>
      </c>
      <c r="EV67" s="260">
        <f>MAX(MIN(IF(AND(OZ66=1,NH67&lt;0),-1,1)*(DD67-$C$15)/($C$14-$C$15)*$C$12-$C$33*LP67/AP$6 -  OZ66*$C$33,DZ66),MAX(EV$8:EV66)*-1)</f>
        <v>0.74344202072339827</v>
      </c>
      <c r="EW67" s="260">
        <f>MAX(MIN(IF(AND(PA66=1,NI67&lt;0),-1,1)*(DE67-$C$15)/($C$14-$C$15)*$C$12-$C$33*LQ67/AQ$6 -  PA66*$C$33,EA66),MAX(EW$8:EW66)*-1)</f>
        <v>-0.7141350051826294</v>
      </c>
      <c r="EX67" s="260">
        <f>MAX(MIN(IF(AND(PB66=1,NJ67&lt;0),-1,1)*(DF67-$C$15)/($C$14-$C$15)*$C$12-$C$33*LR67/AR$6 -  PB66*$C$33,EB66),MAX(EX$8:EX66)*-1)</f>
        <v>-0.7335504625963104</v>
      </c>
      <c r="EY67" s="260">
        <f>MAX(MIN(IF(AND(PC66=1,NK67&lt;0),-1,1)*(DG67-$C$15)/($C$14-$C$15)*$C$12-$C$33*LS67/AS$6 -  PC66*$C$33,EC66),MAX(EY$8:EY66)*-1)</f>
        <v>-0.69676520815546628</v>
      </c>
      <c r="EZ67" s="260">
        <f>MAX(MIN(IF(AND(PD66=1,NL67&lt;0),-1,1)*(DH67-$C$15)/($C$14-$C$15)*$C$12-$C$33*LT67/AT$6 -  PD66*$C$33,ED66),MAX(EZ$8:EZ66)*-1)</f>
        <v>-0.63649045701770612</v>
      </c>
      <c r="FA67" s="260">
        <f>MAX(MIN(IF(AND(PE66=1,NM67&lt;0),-1,1)*(DI67-$C$15)/($C$14-$C$15)*$C$12-$C$33*LU67/AU$6 -  PE66*$C$33,EE66),MAX(FA$8:FA66)*-1)</f>
        <v>-0.59983190814718412</v>
      </c>
      <c r="FB67" s="260">
        <f>MAX(MIN(IF(AND(PF66=1,NN67&lt;0),-1,1)*(DJ67-$C$15)/($C$14-$C$15)*$C$12-$C$33*LV67/AV$6 -  PF66*$C$33,EF66),MAX(FB$8:FB66)*-1)</f>
        <v>-0.64365369059096333</v>
      </c>
      <c r="FC67" s="260">
        <f>MAX(MIN(IF(AND(PG66=1,NO67&lt;0),-1,1)*(DK67-$C$15)/($C$14-$C$15)*$C$12-$C$33*LW67/AW$6 -  PG66*$C$33,EG66),MAX(FC$8:FC66)*-1)</f>
        <v>-0.68927804882473676</v>
      </c>
      <c r="FD67" s="260">
        <f>MAX(MIN(IF(AND(PH66=1,NP67&lt;0),-1,1)*(DL67-$C$15)/($C$14-$C$15)*$C$12-$C$33*LX67/AX$6 -  PH66*$C$33,EH66),MAX(FD$8:FD66)*-1)</f>
        <v>-0.61985436045389986</v>
      </c>
      <c r="FE67" s="260">
        <f>MAX(MIN(IF(AND(PI66=1,NQ67&lt;0),-1,1)*(DM67-$C$15)/($C$14-$C$15)*$C$12-$C$33*LY67/AY$6 -  PI66*$C$33,EI66),MAX(FE$8:FE66)*-1)</f>
        <v>3.5495217876047036E-11</v>
      </c>
      <c r="FF67" s="260">
        <f>MAX(MIN(IF(AND(PJ66=1,NR67&lt;0),-1,1)*(DN67-$C$15)/($C$14-$C$15)*$C$12-$C$33*LZ67/AZ$6 -  PJ66*$C$33,EJ66),MAX(FF$8:FF66)*-1)</f>
        <v>5.2222263598283414E-2</v>
      </c>
      <c r="FG67" s="260">
        <f>MAX(MIN(IF(AND(PK66=1,NS67&lt;0),-1,1)*(DO67-$C$15)/($C$14-$C$15)*$C$12-$C$33*MA67/BA$6 -  PK66*$C$33,EK66),MAX(FG$8:FG66)*-1)</f>
        <v>-0.50266066515034202</v>
      </c>
      <c r="FH67" s="260">
        <f>MAX(MIN(IF(AND(PL66=1,NT67&lt;0),-1,1)*(DP67-$C$15)/($C$14-$C$15)*$C$12-$C$33*MB67/BB$6 -  PL66*$C$33,EL66),MAX(FH$8:FH66)*-1)</f>
        <v>-0.59489028757017692</v>
      </c>
      <c r="FI67" s="260">
        <f>MAX(MIN(IF(AND(PM66=1,NU67&lt;0),-1,1)*(DQ67-$C$15)/($C$14-$C$15)*$C$12-$C$33*MC67/BC$6 -  PM66*$C$33,EM66),MAX(FI$8:FI66)*-1)</f>
        <v>-0.68095584466248227</v>
      </c>
      <c r="FJ67" s="260">
        <f>MAX(MIN(IF(AND(PN66=1,NV67&lt;0),-1,1)*(DR67-$C$15)/($C$14-$C$15)*$C$12-$C$33*MD67/BD$6 -  PN66*$C$33,EN66),MAX(FJ$8:FJ66)*-1)</f>
        <v>-0.63437798451879868</v>
      </c>
      <c r="FK67" s="260">
        <f>MAX(MIN(IF(AND(PO66=1,NW67&lt;0),-1,1)*(DS67-$C$15)/($C$14-$C$15)*$C$12-$C$33*ME67/BE$6 -  PO66*$C$33,EO66),MAX(FK$8:FK66)*-1)</f>
        <v>-0.60289564163935383</v>
      </c>
      <c r="FL67" s="260">
        <f>MAX(MIN(IF(AND(PP66=1,NX67&lt;0),-1,1)*(DT67-$C$15)/($C$14-$C$15)*$C$12-$C$33*MF67/BF$6 -  PP66*$C$33,EP66),MAX(FL$8:FL66)*-1)</f>
        <v>-0.60190716411702694</v>
      </c>
      <c r="FM67" s="260">
        <f>MAX(MIN(IF(AND(PQ66=1,NY67&lt;0),-1,1)*(DU67-$C$15)/($C$14-$C$15)*$C$12-$C$33*MG67/BG$6 -  PQ66*$C$33,EQ66),MAX(FM$8:FM66)*-1)</f>
        <v>-0.60190748346222367</v>
      </c>
      <c r="FN67" s="260">
        <f>MAX(MIN(IF(AND(PR66=1,NZ67&lt;0),-1,1)*(DV67-$C$15)/($C$14-$C$15)*$C$12-$C$33*MH67/BH$6 -  PR66*$C$33,ER66),MAX(FN$8:FN66)*-1)</f>
        <v>-0.60190750541096272</v>
      </c>
      <c r="FO67" s="260">
        <f>MAX(MIN(IF(AND(PS66=1,OA67&lt;0),-1,1)*(DW67-$C$15)/($C$14-$C$15)*$C$12-$C$33*MI67/BI$6 -  PS66*$C$33,ES66),MAX(FO$8:FO66)*-1)</f>
        <v>-0.60190749386350506</v>
      </c>
      <c r="FP67" s="61">
        <f t="shared" si="117"/>
        <v>2.3600000000000012</v>
      </c>
      <c r="FQ67" s="261">
        <f>IF(AND(KS67=1,OY67=1),0,MIN((ABS(($C$14-$C$15)*EU67/$C$12/$C$25)+$C$15)/$C$25,DC67))</f>
        <v>2.7495000000000003</v>
      </c>
      <c r="FR67" s="261">
        <f>IF(AND(KT67=1,OZ67=1),0,MIN((ABS(($C$14-$C$15)*EV67/$C$12/$C$25)+$C$15)/$C$25,DD67))</f>
        <v>50</v>
      </c>
      <c r="FS67" s="261">
        <f>IF(AND(KU67=1,PA67=1),0,MIN((ABS(($C$14-$C$15)*EW67/$C$12/$C$25)+$C$15)/$C$25,DE67))</f>
        <v>2.7495000000000003</v>
      </c>
      <c r="FT67" s="261">
        <f>IF(AND(KV67=1,PB67=1),0,MIN((ABS(($C$14-$C$15)*EX67/$C$12/$C$25)+$C$15)/$C$25,DF67))</f>
        <v>2.7495000000000003</v>
      </c>
      <c r="FU67" s="261">
        <f>IF(AND(KW67=1,PC67=1),0,MIN((ABS(($C$14-$C$15)*EY67/$C$12/$C$25)+$C$15)/$C$25,DG67))</f>
        <v>2.7495000000000003</v>
      </c>
      <c r="FV67" s="261">
        <f>IF(AND(KX67=1,PD67=1),0,MIN((ABS(($C$14-$C$15)*EZ67/$C$12/$C$25)+$C$15)/$C$25,DH67))</f>
        <v>2.7495000000000003</v>
      </c>
      <c r="FW67" s="261">
        <f>IF(AND(KY67=1,PE67=1),0,MIN((ABS(($C$14-$C$15)*FA67/$C$12/$C$25)+$C$15)/$C$25,DI67))</f>
        <v>2.7495000000000003</v>
      </c>
      <c r="FX67" s="261">
        <f>IF(AND(KZ67=1,PF67=1),0,MIN((ABS(($C$14-$C$15)*FB67/$C$12/$C$25)+$C$15)/$C$25,DJ67))</f>
        <v>2.7495000000000003</v>
      </c>
      <c r="FY67" s="261">
        <f>IF(AND(LA67=1,PG67=1),0,MIN((ABS(($C$14-$C$15)*FC67/$C$12/$C$25)+$C$15)/$C$25,DK67))</f>
        <v>2.7495000000000003</v>
      </c>
      <c r="FZ67" s="261">
        <f>IF(AND(LB67=1,PH67=1),0,MIN((ABS(($C$14-$C$15)*FD67/$C$12/$C$25)+$C$15)/$C$25,DL67))</f>
        <v>2.7495000000000003</v>
      </c>
      <c r="GA67" s="261">
        <f>IF(AND(LC67=1,PI67=1),0,MIN((ABS(($C$14-$C$15)*FE67/$C$12/$C$25)+$C$15)/$C$25,DM67))</f>
        <v>3.4800667091076836</v>
      </c>
      <c r="GB67" s="261">
        <f>IF(AND(LD67=1,PJ67=1),0,MIN((ABS(($C$14-$C$15)*FF67/$C$12/$C$25)+$C$15)/$C$25,DN67))</f>
        <v>8.0155435648945268</v>
      </c>
      <c r="GC67" s="261">
        <f>IF(AND(LE67=1,PK67=1),0,MIN((ABS(($C$14-$C$15)*FG67/$C$12/$C$25)+$C$15)/$C$25,DO67))</f>
        <v>2.7495000000000003</v>
      </c>
      <c r="GD67" s="261">
        <f>IF(AND(LF67=1,PL67=1),0,MIN((ABS(($C$14-$C$15)*FH67/$C$12/$C$25)+$C$15)/$C$25,DP67))</f>
        <v>2.7495000000000003</v>
      </c>
      <c r="GE67" s="261">
        <f>IF(AND(LG67=1,PM67=1),0,MIN((ABS(($C$14-$C$15)*FI67/$C$12/$C$25)+$C$15)/$C$25,DQ67))</f>
        <v>2.7495000000000003</v>
      </c>
      <c r="GF67" s="261">
        <f>IF(AND(LH67=1,PN67=1),0,MIN((ABS(($C$14-$C$15)*FJ67/$C$12/$C$25)+$C$15)/$C$25,DR67))</f>
        <v>2.7495000000000003</v>
      </c>
      <c r="GG67" s="261">
        <f>IF(AND(LI67=1,PO67=1),0,MIN((ABS(($C$14-$C$15)*FK67/$C$12/$C$25)+$C$15)/$C$25,DS67))</f>
        <v>2.7495000000000003</v>
      </c>
      <c r="GH67" s="261">
        <f>IF(AND(LJ67=1,PP67=1),0,MIN((ABS(($C$14-$C$15)*FL67/$C$12/$C$25)+$C$15)/$C$25,DT67))</f>
        <v>2.7495000000000003</v>
      </c>
      <c r="GI67" s="261">
        <f>IF(AND(LK67=1,PQ67=1),0,MIN((ABS(($C$14-$C$15)*FM67/$C$12/$C$25)+$C$15)/$C$25,DU67))</f>
        <v>2.7495000000000003</v>
      </c>
      <c r="GJ67" s="261">
        <f>IF(AND(LL67=1,PR67=1),0,MIN((ABS(($C$14-$C$15)*FN67/$C$12/$C$25)+$C$15)/$C$25,DV67))</f>
        <v>2.7495000000000003</v>
      </c>
      <c r="GK67" s="261">
        <f>IF(AND(LM67=1,PS67=1),0,MIN((ABS(($C$14-$C$15)*FO67/$C$12/$C$25)+$C$15)/$C$25,DW67))</f>
        <v>2.7495000000000003</v>
      </c>
      <c r="GL67" s="61">
        <f t="shared" si="118"/>
        <v>2.3600000000000012</v>
      </c>
      <c r="GM67" s="57">
        <f>IF(AND(KS66=1,OY66=1),0,EU67*$C$26/S$6/$C$24/$C$23*3.39*$C$25)</f>
        <v>-14.001261210883346</v>
      </c>
      <c r="GN67" s="57">
        <f>IF(AND(KT66=1,OZ66=1),0,EV67*$C$26/T$6/$C$24/$C$23*3.39*$C$25)</f>
        <v>4.834261617346586</v>
      </c>
      <c r="GO67" s="57">
        <f>IF(AND(KU66=1,PA66=1),0,EW67*$C$26/U$6/$C$24/$C$23*3.39*$C$25)</f>
        <v>-7.0515316448468237</v>
      </c>
      <c r="GP67" s="57">
        <f>IF(AND(KV66=1,PB66=1),0,EX67*$C$26/V$6/$C$24/$C$23*3.39*$C$25)</f>
        <v>-9.7165472211323465</v>
      </c>
      <c r="GQ67" s="57">
        <f>IF(AND(KW66=1,PC66=1),0,EY67*$C$26/W$6/$C$24/$C$23*3.39*$C$25)</f>
        <v>-11.578567406515093</v>
      </c>
      <c r="GR67" s="57">
        <f>IF(AND(KX66=1,PD66=1),0,EZ67*$C$26/X$6/$C$24/$C$23*3.39*$C$25)</f>
        <v>-12.722992460047577</v>
      </c>
      <c r="GS67" s="57">
        <f>IF(AND(KY66=1,PE66=1),0,FA67*$C$26/Y$6/$C$24/$C$23*3.39*$C$25)</f>
        <v>-14.012659837858992</v>
      </c>
      <c r="GT67" s="57">
        <f>IF(AND(KZ66=1,PF66=1),0,FB67*$C$26/Z$6/$C$24/$C$23*3.39*$C$25)</f>
        <v>-17.20657862698452</v>
      </c>
      <c r="GU67" s="57">
        <f>IF(AND(LA66=1,PG66=1),0,FC67*$C$26/AA$6/$C$24/$C$23*3.39*$C$25)</f>
        <v>-20.75026950612634</v>
      </c>
      <c r="GV67" s="57">
        <f>IF(AND(LB66=1,PH66=1),0,FD67*$C$26/AB$6/$C$24/$C$23*3.39*$C$25)</f>
        <v>-20.750269506126333</v>
      </c>
      <c r="GW67" s="57">
        <f>IF(AND(LC66=1,PI66=1),0,FE67*$C$26/AC$6/$C$24/$C$23*3.39*$C$25)</f>
        <v>1.3079181241237655E-9</v>
      </c>
      <c r="GX67" s="57">
        <f>IF(AND(LD66=1,PJ66=1),0,FF67*$C$26/AD$6/$C$24/$C$23*3.39*$C$25)</f>
        <v>1.2127763134511993</v>
      </c>
      <c r="GY67" s="57">
        <f>IF(AND(LE66=1,PK66=1),0,FG67*$C$26/AE$6/$C$24/$C$23*3.39*$C$25)</f>
        <v>-11.673468486302806</v>
      </c>
      <c r="GZ67" s="57">
        <f>IF(AND(LF66=1,PL66=1),0,FH67*$C$26/AF$6/$C$24/$C$23*3.39*$C$25)</f>
        <v>-13.815350008899237</v>
      </c>
      <c r="HA67" s="57">
        <f>IF(AND(LG66=1,PM66=1),0,FI67*$C$26/AG$6/$C$24/$C$23*3.39*$C$25)</f>
        <v>-15.814081236799531</v>
      </c>
      <c r="HB67" s="57">
        <f>IF(AND(LH66=1,PN66=1),0,FJ67*$C$26/AH$6/$C$24/$C$23*3.39*$C$25)</f>
        <v>-14.732386924426619</v>
      </c>
      <c r="HC67" s="57">
        <f>IF(AND(LI66=1,PO66=1),0,FK67*$C$26/AI$6/$C$24/$C$23*3.39*$C$25)</f>
        <v>-14.001261210883346</v>
      </c>
      <c r="HD67" s="57">
        <f>IF(AND(LJ66=1,PP66=1),0,FL67*$C$26/AJ$6/$C$24/$C$23*3.39*$C$25)</f>
        <v>-13.978305443690283</v>
      </c>
      <c r="HE67" s="57">
        <f>IF(AND(LK66=1,PQ66=1),0,FM67*$C$26/AK$6/$C$24/$C$23*3.39*$C$25)</f>
        <v>-13.978312859958054</v>
      </c>
      <c r="HF67" s="57">
        <f>IF(AND(LL66=1,PR66=1),0,FN67*$C$26/AL$6/$C$24/$C$23*3.39*$C$25)</f>
        <v>-13.978313369681475</v>
      </c>
      <c r="HG67" s="57">
        <f>IF(AND(LM66=1,PS66=1),0,FO67*$C$26/AM$6/$C$24/$C$23*3.39*$C$25)</f>
        <v>-13.978313101510734</v>
      </c>
      <c r="HH67" s="61">
        <f t="shared" si="119"/>
        <v>2.3600000000000012</v>
      </c>
      <c r="HI67" s="57">
        <f t="shared" si="120"/>
        <v>14.001261210883346</v>
      </c>
      <c r="HJ67" s="57">
        <f t="shared" si="121"/>
        <v>4.834261617346586</v>
      </c>
      <c r="HK67" s="57">
        <f t="shared" si="122"/>
        <v>7.0515316448468237</v>
      </c>
      <c r="HL67" s="57">
        <f t="shared" si="123"/>
        <v>9.7165472211323465</v>
      </c>
      <c r="HM67" s="57">
        <f t="shared" si="124"/>
        <v>11.578567406515093</v>
      </c>
      <c r="HN67" s="57">
        <f t="shared" si="125"/>
        <v>12.722992460047577</v>
      </c>
      <c r="HO67" s="57">
        <f t="shared" si="126"/>
        <v>14.012659837858992</v>
      </c>
      <c r="HP67" s="57">
        <f t="shared" si="127"/>
        <v>17.20657862698452</v>
      </c>
      <c r="HQ67" s="57">
        <f t="shared" si="128"/>
        <v>20.75026950612634</v>
      </c>
      <c r="HR67" s="57">
        <f t="shared" si="129"/>
        <v>20.750269506126333</v>
      </c>
      <c r="HS67" s="57">
        <f t="shared" si="130"/>
        <v>1.3079181241237655E-9</v>
      </c>
      <c r="HT67" s="57">
        <f t="shared" si="131"/>
        <v>1.2127763134511993</v>
      </c>
      <c r="HU67" s="57">
        <f t="shared" si="132"/>
        <v>11.673468486302806</v>
      </c>
      <c r="HV67" s="57">
        <f t="shared" si="133"/>
        <v>13.815350008899237</v>
      </c>
      <c r="HW67" s="57">
        <f t="shared" si="134"/>
        <v>15.814081236799531</v>
      </c>
      <c r="HX67" s="57">
        <f t="shared" si="135"/>
        <v>14.732386924426619</v>
      </c>
      <c r="HY67" s="57">
        <f t="shared" si="136"/>
        <v>14.001261210883346</v>
      </c>
      <c r="HZ67" s="57">
        <f t="shared" si="137"/>
        <v>13.978305443690283</v>
      </c>
      <c r="IA67" s="57">
        <f t="shared" si="138"/>
        <v>13.978312859958054</v>
      </c>
      <c r="IB67" s="57">
        <f t="shared" si="139"/>
        <v>13.978313369681475</v>
      </c>
      <c r="IC67" s="57">
        <f t="shared" si="140"/>
        <v>13.978313101510734</v>
      </c>
      <c r="ID67" s="61">
        <f t="shared" si="141"/>
        <v>2.3600000000000012</v>
      </c>
      <c r="IE67" s="57">
        <f t="shared" si="142"/>
        <v>0</v>
      </c>
      <c r="IF67" s="57">
        <f t="shared" si="143"/>
        <v>8.82</v>
      </c>
      <c r="IG67" s="57">
        <f t="shared" si="144"/>
        <v>0</v>
      </c>
      <c r="IH67" s="57">
        <f t="shared" si="145"/>
        <v>0</v>
      </c>
      <c r="II67" s="57">
        <f t="shared" si="146"/>
        <v>0</v>
      </c>
      <c r="IJ67" s="57">
        <f t="shared" si="147"/>
        <v>0</v>
      </c>
      <c r="IK67" s="57">
        <f t="shared" si="148"/>
        <v>0</v>
      </c>
      <c r="IL67" s="57">
        <f t="shared" si="149"/>
        <v>0</v>
      </c>
      <c r="IM67" s="57">
        <f t="shared" si="150"/>
        <v>0</v>
      </c>
      <c r="IN67" s="57">
        <f t="shared" si="151"/>
        <v>0</v>
      </c>
      <c r="IO67" s="57">
        <f t="shared" si="152"/>
        <v>11.983355463656757</v>
      </c>
      <c r="IP67" s="57">
        <f t="shared" si="153"/>
        <v>11.663782866925519</v>
      </c>
      <c r="IQ67" s="57">
        <f t="shared" si="154"/>
        <v>0</v>
      </c>
      <c r="IR67" s="57">
        <f t="shared" si="155"/>
        <v>0</v>
      </c>
      <c r="IS67" s="57">
        <f t="shared" si="156"/>
        <v>0</v>
      </c>
      <c r="IT67" s="57">
        <f t="shared" si="157"/>
        <v>0</v>
      </c>
      <c r="IU67" s="57">
        <f t="shared" si="158"/>
        <v>0</v>
      </c>
      <c r="IV67" s="57">
        <f t="shared" si="159"/>
        <v>0</v>
      </c>
      <c r="IW67" s="57">
        <f t="shared" si="160"/>
        <v>0</v>
      </c>
      <c r="IX67" s="57">
        <f t="shared" si="161"/>
        <v>0</v>
      </c>
      <c r="IY67" s="57">
        <f t="shared" si="162"/>
        <v>0</v>
      </c>
      <c r="IZ67" s="61">
        <f t="shared" si="163"/>
        <v>2.3600000000000012</v>
      </c>
      <c r="JA67" s="261" t="e">
        <f t="shared" si="238"/>
        <v>#N/A</v>
      </c>
      <c r="JB67" s="261">
        <f t="shared" si="239"/>
        <v>6</v>
      </c>
      <c r="JC67" s="261" t="e">
        <f t="shared" si="240"/>
        <v>#N/A</v>
      </c>
      <c r="JD67" s="261" t="e">
        <f t="shared" si="241"/>
        <v>#N/A</v>
      </c>
      <c r="JE67" s="261" t="e">
        <f t="shared" si="242"/>
        <v>#N/A</v>
      </c>
      <c r="JF67" s="261" t="e">
        <f t="shared" si="243"/>
        <v>#N/A</v>
      </c>
      <c r="JG67" s="261" t="e">
        <f t="shared" si="244"/>
        <v>#N/A</v>
      </c>
      <c r="JH67" s="261" t="e">
        <f t="shared" si="245"/>
        <v>#N/A</v>
      </c>
      <c r="JI67" s="261" t="e">
        <f t="shared" si="246"/>
        <v>#N/A</v>
      </c>
      <c r="JJ67" s="261" t="e">
        <f t="shared" si="247"/>
        <v>#N/A</v>
      </c>
      <c r="JK67" s="261" t="e">
        <f t="shared" si="248"/>
        <v>#N/A</v>
      </c>
      <c r="JL67" s="261" t="e">
        <f t="shared" si="249"/>
        <v>#N/A</v>
      </c>
      <c r="JM67" s="261" t="e">
        <f t="shared" si="250"/>
        <v>#N/A</v>
      </c>
      <c r="JN67" s="261" t="e">
        <f t="shared" si="251"/>
        <v>#N/A</v>
      </c>
      <c r="JO67" s="261" t="e">
        <f t="shared" si="252"/>
        <v>#N/A</v>
      </c>
      <c r="JP67" s="261" t="e">
        <f t="shared" si="253"/>
        <v>#N/A</v>
      </c>
      <c r="JQ67" s="261" t="e">
        <f t="shared" si="254"/>
        <v>#N/A</v>
      </c>
      <c r="JR67" s="261" t="e">
        <f t="shared" si="255"/>
        <v>#N/A</v>
      </c>
      <c r="JS67" s="261" t="e">
        <f t="shared" si="256"/>
        <v>#N/A</v>
      </c>
      <c r="JT67" s="261" t="e">
        <f t="shared" si="257"/>
        <v>#N/A</v>
      </c>
      <c r="JU67" s="261" t="e">
        <f t="shared" si="258"/>
        <v>#N/A</v>
      </c>
      <c r="JV67" s="61">
        <f t="shared" si="165"/>
        <v>2.3600000000000012</v>
      </c>
      <c r="JW67" s="46">
        <f>IF(HI67&lt;=$C$42,1,0)</f>
        <v>0</v>
      </c>
      <c r="JX67" s="46">
        <f>IF(HJ67&lt;=$C$42,1,0)</f>
        <v>0</v>
      </c>
      <c r="JY67" s="46">
        <f>IF(HK67&lt;=$C$42,1,0)</f>
        <v>0</v>
      </c>
      <c r="JZ67" s="46">
        <f>IF(HL67&lt;=$C$42,1,0)</f>
        <v>0</v>
      </c>
      <c r="KA67" s="46">
        <f>IF(HM67&lt;=$C$42,1,0)</f>
        <v>0</v>
      </c>
      <c r="KB67" s="46">
        <f>IF(HN67&lt;=$C$42,1,0)</f>
        <v>0</v>
      </c>
      <c r="KC67" s="46">
        <f>IF(HO67&lt;=$C$42,1,0)</f>
        <v>0</v>
      </c>
      <c r="KD67" s="46">
        <f>IF(HP67&lt;=$C$42,1,0)</f>
        <v>0</v>
      </c>
      <c r="KE67" s="46">
        <f>IF(HQ67&lt;=$C$42,1,0)</f>
        <v>0</v>
      </c>
      <c r="KF67" s="46">
        <f>IF(HR67&lt;=$C$42,1,0)</f>
        <v>0</v>
      </c>
      <c r="KG67" s="46">
        <f>IF(HS67&lt;=$C$42,1,0)</f>
        <v>1</v>
      </c>
      <c r="KH67" s="46">
        <f>IF(HT67&lt;=$C$42,1,0)</f>
        <v>0</v>
      </c>
      <c r="KI67" s="46">
        <f>IF(HU67&lt;=$C$42,1,0)</f>
        <v>0</v>
      </c>
      <c r="KJ67" s="46">
        <f>IF(HV67&lt;=$C$42,1,0)</f>
        <v>0</v>
      </c>
      <c r="KK67" s="46">
        <f>IF(HW67&lt;=$C$42,1,0)</f>
        <v>0</v>
      </c>
      <c r="KL67" s="46">
        <f>IF(HX67&lt;=$C$42,1,0)</f>
        <v>0</v>
      </c>
      <c r="KM67" s="46">
        <f>IF(HY67&lt;=$C$42,1,0)</f>
        <v>0</v>
      </c>
      <c r="KN67" s="46">
        <f>IF(HZ67&lt;=$C$42,1,0)</f>
        <v>0</v>
      </c>
      <c r="KO67" s="46">
        <f>IF(IA67&lt;=$C$42,1,0)</f>
        <v>0</v>
      </c>
      <c r="KP67" s="46">
        <f>IF(IB67&lt;=$C$42,1,0)</f>
        <v>0</v>
      </c>
      <c r="KQ67" s="46">
        <f>IF(IC67&lt;=$C$42,1,0)</f>
        <v>0</v>
      </c>
      <c r="KR67" s="61">
        <f t="shared" si="166"/>
        <v>2.3600000000000012</v>
      </c>
      <c r="KS67" s="1">
        <f>IF(OR(KS66=1,AND(OY67=1,LO67&lt;=$C$43)),1,0)</f>
        <v>0</v>
      </c>
      <c r="KT67" s="1">
        <f>IF(OR(KT66=1,AND(OZ67=1,LP67&lt;=$C$43)),1,0)</f>
        <v>0</v>
      </c>
      <c r="KU67" s="1">
        <f>IF(OR(KU66=1,AND(PA67=1,LQ67&lt;=$C$43)),1,0)</f>
        <v>0</v>
      </c>
      <c r="KV67" s="1">
        <f>IF(OR(KV66=1,AND(PB67=1,LR67&lt;=$C$43)),1,0)</f>
        <v>0</v>
      </c>
      <c r="KW67" s="1">
        <f>IF(OR(KW66=1,AND(PC67=1,LS67&lt;=$C$43)),1,0)</f>
        <v>0</v>
      </c>
      <c r="KX67" s="1">
        <f>IF(OR(KX66=1,AND(PD67=1,LT67&lt;=$C$43)),1,0)</f>
        <v>0</v>
      </c>
      <c r="KY67" s="1">
        <f>IF(OR(KY66=1,AND(PE67=1,LU67&lt;=$C$43)),1,0)</f>
        <v>0</v>
      </c>
      <c r="KZ67" s="1">
        <f>IF(OR(KZ66=1,AND(PF67=1,LV67&lt;=$C$43)),1,0)</f>
        <v>0</v>
      </c>
      <c r="LA67" s="1">
        <f>IF(OR(LA66=1,AND(PG67=1,LW67&lt;=$C$43)),1,0)</f>
        <v>0</v>
      </c>
      <c r="LB67" s="1">
        <f>IF(OR(LB66=1,AND(PH67=1,LX67&lt;=$C$43)),1,0)</f>
        <v>0</v>
      </c>
      <c r="LC67" s="1">
        <f>IF(OR(LC66=1,AND(PI67=1,LY67&lt;=$C$43)),1,0)</f>
        <v>0</v>
      </c>
      <c r="LD67" s="1">
        <f>IF(OR(LD66=1,AND(PJ67=1,LZ67&lt;=$C$43)),1,0)</f>
        <v>0</v>
      </c>
      <c r="LE67" s="1">
        <f>IF(OR(LE66=1,AND(PK67=1,MA67&lt;=$C$43)),1,0)</f>
        <v>0</v>
      </c>
      <c r="LF67" s="1">
        <f>IF(OR(LF66=1,AND(PL67=1,MB67&lt;=$C$43)),1,0)</f>
        <v>0</v>
      </c>
      <c r="LG67" s="1">
        <f>IF(OR(LG66=1,AND(PM67=1,MC67&lt;=$C$43)),1,0)</f>
        <v>0</v>
      </c>
      <c r="LH67" s="1">
        <f>IF(OR(LH66=1,AND(PN67=1,MD67&lt;=$C$43)),1,0)</f>
        <v>0</v>
      </c>
      <c r="LI67" s="1">
        <f>IF(OR(LI66=1,AND(PO67=1,ME67&lt;=$C$43)),1,0)</f>
        <v>0</v>
      </c>
      <c r="LJ67" s="1">
        <f>IF(OR(LJ66=1,AND(PP67=1,MF67&lt;=$C$43)),1,0)</f>
        <v>0</v>
      </c>
      <c r="LK67" s="1">
        <f>IF(OR(LK66=1,AND(PQ67=1,MG67&lt;=$C$43)),1,0)</f>
        <v>0</v>
      </c>
      <c r="LL67" s="1">
        <f>IF(OR(LL66=1,AND(PR67=1,MH67&lt;=$C$43)),1,0)</f>
        <v>0</v>
      </c>
      <c r="LM67" s="1">
        <f>IF(OR(LM66=1,AND(PS67=1,MI67&lt;=$C$43)),1,0)</f>
        <v>0</v>
      </c>
      <c r="LN67" s="61">
        <f t="shared" si="167"/>
        <v>2.3600000000000012</v>
      </c>
      <c r="LO67" s="57">
        <f t="shared" si="168"/>
        <v>2.5793318614915757</v>
      </c>
      <c r="LP67" s="57">
        <f t="shared" si="169"/>
        <v>12.173085606774352</v>
      </c>
      <c r="LQ67" s="57">
        <f t="shared" si="170"/>
        <v>13.025649036461305</v>
      </c>
      <c r="LR67" s="57">
        <f t="shared" si="171"/>
        <v>10.615499918133576</v>
      </c>
      <c r="LS67" s="57">
        <f t="shared" si="172"/>
        <v>7.0941720192322109</v>
      </c>
      <c r="LT67" s="57">
        <f t="shared" si="173"/>
        <v>4.0348481652679116</v>
      </c>
      <c r="LU67" s="57">
        <f t="shared" si="174"/>
        <v>2.4831213698941625</v>
      </c>
      <c r="LV67" s="57">
        <f t="shared" si="175"/>
        <v>3.1825781907684849</v>
      </c>
      <c r="LW67" s="57">
        <f t="shared" si="176"/>
        <v>5.2089281351355279</v>
      </c>
      <c r="LX67" s="57">
        <f t="shared" si="177"/>
        <v>7.6699422520826008</v>
      </c>
      <c r="LY67" s="57">
        <f t="shared" si="178"/>
        <v>6.9681174880632986</v>
      </c>
      <c r="LZ67" s="57">
        <f t="shared" si="179"/>
        <v>9.5283988196599037</v>
      </c>
      <c r="MA67" s="57">
        <f t="shared" si="180"/>
        <v>9.5768741797264347</v>
      </c>
      <c r="MB67" s="57">
        <f t="shared" si="181"/>
        <v>7.1640559458515938</v>
      </c>
      <c r="MC67" s="57">
        <f t="shared" si="182"/>
        <v>4.6557431324544183</v>
      </c>
      <c r="MD67" s="57">
        <f t="shared" si="183"/>
        <v>3.4167661629605002</v>
      </c>
      <c r="ME67" s="57">
        <f t="shared" si="184"/>
        <v>2.5793318614915757</v>
      </c>
      <c r="MF67" s="57">
        <f t="shared" si="185"/>
        <v>2.5530382344067877</v>
      </c>
      <c r="MG67" s="57">
        <f t="shared" si="186"/>
        <v>2.553046729029401</v>
      </c>
      <c r="MH67" s="57">
        <f t="shared" si="187"/>
        <v>2.5530473128686335</v>
      </c>
      <c r="MI67" s="57">
        <f t="shared" si="188"/>
        <v>2.5530470057047996</v>
      </c>
      <c r="MJ67" s="61">
        <f t="shared" si="189"/>
        <v>2.3600000000000012</v>
      </c>
      <c r="MK67" s="57" t="e">
        <f t="shared" si="259"/>
        <v>#N/A</v>
      </c>
      <c r="ML67" s="57" t="e">
        <f t="shared" si="260"/>
        <v>#N/A</v>
      </c>
      <c r="MM67" s="57" t="e">
        <f t="shared" si="261"/>
        <v>#N/A</v>
      </c>
      <c r="MN67" s="57" t="e">
        <f t="shared" si="262"/>
        <v>#N/A</v>
      </c>
      <c r="MO67" s="57" t="e">
        <f t="shared" si="263"/>
        <v>#N/A</v>
      </c>
      <c r="MP67" s="57" t="e">
        <f t="shared" si="264"/>
        <v>#N/A</v>
      </c>
      <c r="MQ67" s="57" t="e">
        <f t="shared" si="265"/>
        <v>#N/A</v>
      </c>
      <c r="MR67" s="57" t="e">
        <f t="shared" si="266"/>
        <v>#N/A</v>
      </c>
      <c r="MS67" s="57" t="e">
        <f t="shared" si="267"/>
        <v>#N/A</v>
      </c>
      <c r="MT67" s="57" t="e">
        <f t="shared" si="268"/>
        <v>#N/A</v>
      </c>
      <c r="MU67" s="57" t="e">
        <f t="shared" si="269"/>
        <v>#N/A</v>
      </c>
      <c r="MV67" s="57" t="e">
        <f t="shared" si="270"/>
        <v>#N/A</v>
      </c>
      <c r="MW67" s="57" t="e">
        <f t="shared" si="271"/>
        <v>#N/A</v>
      </c>
      <c r="MX67" s="57" t="e">
        <f t="shared" si="272"/>
        <v>#N/A</v>
      </c>
      <c r="MY67" s="57" t="e">
        <f t="shared" si="273"/>
        <v>#N/A</v>
      </c>
      <c r="MZ67" s="57" t="e">
        <f t="shared" si="274"/>
        <v>#N/A</v>
      </c>
      <c r="NA67" s="57" t="e">
        <f t="shared" si="275"/>
        <v>#N/A</v>
      </c>
      <c r="NB67" s="57" t="e">
        <f t="shared" si="276"/>
        <v>#N/A</v>
      </c>
      <c r="NC67" s="57" t="e">
        <f t="shared" si="277"/>
        <v>#N/A</v>
      </c>
      <c r="ND67" s="57" t="e">
        <f t="shared" si="278"/>
        <v>#N/A</v>
      </c>
      <c r="NE67" s="57" t="e">
        <f t="shared" si="279"/>
        <v>#N/A</v>
      </c>
      <c r="NF67" s="61">
        <f t="shared" si="211"/>
        <v>2.3600000000000012</v>
      </c>
      <c r="NG67" s="261">
        <f>IF(OY66=0,MIN('Drive Train'!$F$35-FQ66*$C$26*'Drive Train'!$F$38,NG66+$C$41)-$C$7,IF(LO66-1&lt;=0,0,IF($C$39=Motors!$C$29,MAX(MAX(NG$8:NG66)*-1,NG66-$C$41),MAX(0,MAX(NG$8:NG66)*-1,NG66-$C$41))))</f>
        <v>0</v>
      </c>
      <c r="NH67" s="261">
        <f>IF(OZ66=0,MIN('Drive Train'!$F$35-FR66*$C$26*'Drive Train'!$F$38,NH66+$C$41)-$C$7,IF(LP66-1&lt;=0,0,IF($C$39=Motors!$C$29,MAX(MAX(NH$8:NH66)*-1,NH66-$C$41),MAX(0,MAX(NH$8:NH66)*-1,NH66-$C$41))))</f>
        <v>8.82</v>
      </c>
      <c r="NI67" s="261">
        <f>IF(PA66=0,MIN('Drive Train'!$F$35-FS66*$C$26*'Drive Train'!$F$38,NI66+$C$41)-$C$7,IF(LQ66-1&lt;=0,0,IF($C$39=Motors!$C$29,MAX(MAX(NI$8:NI66)*-1,NI66-$C$41),MAX(0,MAX(NI$8:NI66)*-1,NI66-$C$41))))</f>
        <v>0</v>
      </c>
      <c r="NJ67" s="261">
        <f>IF(PB66=0,MIN('Drive Train'!$F$35-FT66*$C$26*'Drive Train'!$F$38,NJ66+$C$41)-$C$7,IF(LR66-1&lt;=0,0,IF($C$39=Motors!$C$29,MAX(MAX(NJ$8:NJ66)*-1,NJ66-$C$41),MAX(0,MAX(NJ$8:NJ66)*-1,NJ66-$C$41))))</f>
        <v>0</v>
      </c>
      <c r="NK67" s="261">
        <f>IF(PC66=0,MIN('Drive Train'!$F$35-FU66*$C$26*'Drive Train'!$F$38,NK66+$C$41)-$C$7,IF(LS66-1&lt;=0,0,IF($C$39=Motors!$C$29,MAX(MAX(NK$8:NK66)*-1,NK66-$C$41),MAX(0,MAX(NK$8:NK66)*-1,NK66-$C$41))))</f>
        <v>0</v>
      </c>
      <c r="NL67" s="261">
        <f>IF(PD66=0,MIN('Drive Train'!$F$35-FV66*$C$26*'Drive Train'!$F$38,NL66+$C$41)-$C$7,IF(LT66-1&lt;=0,0,IF($C$39=Motors!$C$29,MAX(MAX(NL$8:NL66)*-1,NL66-$C$41),MAX(0,MAX(NL$8:NL66)*-1,NL66-$C$41))))</f>
        <v>0</v>
      </c>
      <c r="NM67" s="261">
        <f>IF(PE66=0,MIN('Drive Train'!$F$35-FW66*$C$26*'Drive Train'!$F$38,NM66+$C$41)-$C$7,IF(LU66-1&lt;=0,0,IF($C$39=Motors!$C$29,MAX(MAX(NM$8:NM66)*-1,NM66-$C$41),MAX(0,MAX(NM$8:NM66)*-1,NM66-$C$41))))</f>
        <v>0</v>
      </c>
      <c r="NN67" s="261">
        <f>IF(PF66=0,MIN('Drive Train'!$F$35-FX66*$C$26*'Drive Train'!$F$38,NN66+$C$41)-$C$7,IF(LV66-1&lt;=0,0,IF($C$39=Motors!$C$29,MAX(MAX(NN$8:NN66)*-1,NN66-$C$41),MAX(0,MAX(NN$8:NN66)*-1,NN66-$C$41))))</f>
        <v>0</v>
      </c>
      <c r="NO67" s="261">
        <f>IF(PG66=0,MIN('Drive Train'!$F$35-FY66*$C$26*'Drive Train'!$F$38,NO66+$C$41)-$C$7,IF(LW66-1&lt;=0,0,IF($C$39=Motors!$C$29,MAX(MAX(NO$8:NO66)*-1,NO66-$C$41),MAX(0,MAX(NO$8:NO66)*-1,NO66-$C$41))))</f>
        <v>0</v>
      </c>
      <c r="NP67" s="261">
        <f>IF(PH66=0,MIN('Drive Train'!$F$35-FZ66*$C$26*'Drive Train'!$F$38,NP66+$C$41)-$C$7,IF(LX66-1&lt;=0,0,IF($C$39=Motors!$C$29,MAX(MAX(NP$8:NP66)*-1,NP66-$C$41),MAX(0,MAX(NP$8:NP66)*-1,NP66-$C$41))))</f>
        <v>0</v>
      </c>
      <c r="NQ67" s="261">
        <f>IF(PI66=0,MIN('Drive Train'!$F$35-GA66*$C$26*'Drive Train'!$F$38,NQ66+$C$41)-$C$7,IF(LY66-1&lt;=0,0,IF($C$39=Motors!$C$29,MAX(MAX(NQ$8:NQ66)*-1,NQ66-$C$41),MAX(0,MAX(NQ$8:NQ66)*-1,NQ66-$C$41))))</f>
        <v>11.983355463656757</v>
      </c>
      <c r="NR67" s="261">
        <f>IF(PJ66=0,MIN('Drive Train'!$F$35-GB66*$C$26*'Drive Train'!$F$38,NR66+$C$41)-$C$7,IF(LZ66-1&lt;=0,0,IF($C$39=Motors!$C$29,MAX(MAX(NR$8:NR66)*-1,NR66-$C$41),MAX(0,MAX(NR$8:NR66)*-1,NR66-$C$41))))</f>
        <v>11.663782866925519</v>
      </c>
      <c r="NS67" s="261">
        <f>IF(PK66=0,MIN('Drive Train'!$F$35-GC66*$C$26*'Drive Train'!$F$38,NS66+$C$41)-$C$7,IF(MA66-1&lt;=0,0,IF($C$39=Motors!$C$29,MAX(MAX(NS$8:NS66)*-1,NS66-$C$41),MAX(0,MAX(NS$8:NS66)*-1,NS66-$C$41))))</f>
        <v>0</v>
      </c>
      <c r="NT67" s="261">
        <f>IF(PL66=0,MIN('Drive Train'!$F$35-GD66*$C$26*'Drive Train'!$F$38,NT66+$C$41)-$C$7,IF(MB66-1&lt;=0,0,IF($C$39=Motors!$C$29,MAX(MAX(NT$8:NT66)*-1,NT66-$C$41),MAX(0,MAX(NT$8:NT66)*-1,NT66-$C$41))))</f>
        <v>0</v>
      </c>
      <c r="NU67" s="261">
        <f>IF(PM66=0,MIN('Drive Train'!$F$35-GE66*$C$26*'Drive Train'!$F$38,NU66+$C$41)-$C$7,IF(MC66-1&lt;=0,0,IF($C$39=Motors!$C$29,MAX(MAX(NU$8:NU66)*-1,NU66-$C$41),MAX(0,MAX(NU$8:NU66)*-1,NU66-$C$41))))</f>
        <v>0</v>
      </c>
      <c r="NV67" s="261">
        <f>IF(PN66=0,MIN('Drive Train'!$F$35-GF66*$C$26*'Drive Train'!$F$38,NV66+$C$41)-$C$7,IF(MD66-1&lt;=0,0,IF($C$39=Motors!$C$29,MAX(MAX(NV$8:NV66)*-1,NV66-$C$41),MAX(0,MAX(NV$8:NV66)*-1,NV66-$C$41))))</f>
        <v>0</v>
      </c>
      <c r="NW67" s="261">
        <f>IF(PO66=0,MIN('Drive Train'!$F$35-GG66*$C$26*'Drive Train'!$F$38,NW66+$C$41)-$C$7,IF(ME66-1&lt;=0,0,IF($C$39=Motors!$C$29,MAX(MAX(NW$8:NW66)*-1,NW66-$C$41),MAX(0,MAX(NW$8:NW66)*-1,NW66-$C$41))))</f>
        <v>0</v>
      </c>
      <c r="NX67" s="261">
        <f>IF(PP66=0,MIN('Drive Train'!$F$35-GH66*$C$26*'Drive Train'!$F$38,NX66+$C$41)-$C$7,IF(MF66-1&lt;=0,0,IF($C$39=Motors!$C$29,MAX(MAX(NX$8:NX66)*-1,NX66-$C$41),MAX(0,MAX(NX$8:NX66)*-1,NX66-$C$41))))</f>
        <v>0</v>
      </c>
      <c r="NY67" s="261">
        <f>IF(PQ66=0,MIN('Drive Train'!$F$35-GI66*$C$26*'Drive Train'!$F$38,NY66+$C$41)-$C$7,IF(MG66-1&lt;=0,0,IF($C$39=Motors!$C$29,MAX(MAX(NY$8:NY66)*-1,NY66-$C$41),MAX(0,MAX(NY$8:NY66)*-1,NY66-$C$41))))</f>
        <v>0</v>
      </c>
      <c r="NZ67" s="261">
        <f>IF(PR66=0,MIN('Drive Train'!$F$35-GJ66*$C$26*'Drive Train'!$F$38,NZ66+$C$41)-$C$7,IF(MH66-1&lt;=0,0,IF($C$39=Motors!$C$29,MAX(MAX(NZ$8:NZ66)*-1,NZ66-$C$41),MAX(0,MAX(NZ$8:NZ66)*-1,NZ66-$C$41))))</f>
        <v>0</v>
      </c>
      <c r="OA67" s="261">
        <f>IF(PS66=0,MIN('Drive Train'!$F$35-GK66*$C$26*'Drive Train'!$F$38,OA66+$C$41)-$C$7,IF(MI66-1&lt;=0,0,IF($C$39=Motors!$C$29,MAX(MAX(OA$8:OA66)*-1,OA66-$C$41),MAX(0,MAX(OA$8:OA66)*-1,OA66-$C$41))))</f>
        <v>0</v>
      </c>
      <c r="OB67" s="61">
        <f t="shared" si="212"/>
        <v>2.3600000000000012</v>
      </c>
      <c r="OC67" s="261">
        <f>'Drive Train'!$F$35-FQ67*$C$26*'Drive Train'!$F$38</f>
        <v>12.213034</v>
      </c>
      <c r="OD67" s="261">
        <f>'Drive Train'!$F$35-FR67*$C$26*'Drive Train'!$F$38</f>
        <v>9</v>
      </c>
      <c r="OE67" s="261">
        <f>'Drive Train'!$F$35-FS67*$C$26*'Drive Train'!$F$38</f>
        <v>12.213034</v>
      </c>
      <c r="OF67" s="261">
        <f>'Drive Train'!$F$35-FT67*$C$26*'Drive Train'!$F$38</f>
        <v>12.213034</v>
      </c>
      <c r="OG67" s="261">
        <f>'Drive Train'!$F$35-FU67*$C$26*'Drive Train'!$F$38</f>
        <v>12.213034</v>
      </c>
      <c r="OH67" s="261">
        <f>'Drive Train'!$F$35-FV67*$C$26*'Drive Train'!$F$38</f>
        <v>12.213034</v>
      </c>
      <c r="OI67" s="261">
        <f>'Drive Train'!$F$35-FW67*$C$26*'Drive Train'!$F$38</f>
        <v>12.213034</v>
      </c>
      <c r="OJ67" s="261">
        <f>'Drive Train'!$F$35-FX67*$C$26*'Drive Train'!$F$38</f>
        <v>12.213034</v>
      </c>
      <c r="OK67" s="261">
        <f>'Drive Train'!$F$35-FY67*$C$26*'Drive Train'!$F$38</f>
        <v>12.213034</v>
      </c>
      <c r="OL67" s="261">
        <f>'Drive Train'!$F$35-FZ67*$C$26*'Drive Train'!$F$38</f>
        <v>12.213034</v>
      </c>
      <c r="OM67" s="261">
        <f>'Drive Train'!$F$35-GA67*$C$26*'Drive Train'!$F$38</f>
        <v>12.163355463780677</v>
      </c>
      <c r="ON67" s="261">
        <f>'Drive Train'!$F$35-GB67*$C$26*'Drive Train'!$F$38</f>
        <v>11.854943037587173</v>
      </c>
      <c r="OO67" s="261">
        <f>'Drive Train'!$F$35-GC67*$C$26*'Drive Train'!$F$38</f>
        <v>12.213034</v>
      </c>
      <c r="OP67" s="261">
        <f>'Drive Train'!$F$35-GD67*$C$26*'Drive Train'!$F$38</f>
        <v>12.213034</v>
      </c>
      <c r="OQ67" s="261">
        <f>'Drive Train'!$F$35-GE67*$C$26*'Drive Train'!$F$38</f>
        <v>12.213034</v>
      </c>
      <c r="OR67" s="261">
        <f>'Drive Train'!$F$35-GF67*$C$26*'Drive Train'!$F$38</f>
        <v>12.213034</v>
      </c>
      <c r="OS67" s="261">
        <f>'Drive Train'!$F$35-GG67*$C$26*'Drive Train'!$F$38</f>
        <v>12.213034</v>
      </c>
      <c r="OT67" s="261">
        <f>'Drive Train'!$F$35-GH67*$C$26*'Drive Train'!$F$38</f>
        <v>12.213034</v>
      </c>
      <c r="OU67" s="261">
        <f>'Drive Train'!$F$35-GI67*$C$26*'Drive Train'!$F$38</f>
        <v>12.213034</v>
      </c>
      <c r="OV67" s="261">
        <f>'Drive Train'!$F$35-GJ67*$C$26*'Drive Train'!$F$38</f>
        <v>12.213034</v>
      </c>
      <c r="OW67" s="261">
        <f>'Drive Train'!$F$35-GK67*$C$26*'Drive Train'!$F$38</f>
        <v>12.213034</v>
      </c>
      <c r="OX67" s="61">
        <f t="shared" si="213"/>
        <v>2.3600000000000012</v>
      </c>
      <c r="OY67" s="1">
        <f>IF(PU67&gt;='Drive Train'!$F$29,1,0)</f>
        <v>1</v>
      </c>
      <c r="OZ67" s="1">
        <f>IF(PV67&gt;='Drive Train'!$F$29,1,0)</f>
        <v>0</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0</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8">
        <f t="shared" si="214"/>
        <v>2.3600000000000012</v>
      </c>
      <c r="PU67" s="57">
        <f t="shared" si="215"/>
        <v>19.504393437429631</v>
      </c>
      <c r="PV67" s="57">
        <f t="shared" si="216"/>
        <v>14.985539352144984</v>
      </c>
      <c r="PW67" s="57">
        <f t="shared" si="217"/>
        <v>20.62065838818863</v>
      </c>
      <c r="PX67" s="57">
        <f t="shared" si="218"/>
        <v>23.081216211880182</v>
      </c>
      <c r="PY67" s="57">
        <f t="shared" si="219"/>
        <v>22.64809370902104</v>
      </c>
      <c r="PZ67" s="57">
        <f t="shared" si="220"/>
        <v>20.932546209558772</v>
      </c>
      <c r="QA67" s="57">
        <f t="shared" si="221"/>
        <v>19.412516850049787</v>
      </c>
      <c r="QB67" s="57">
        <f t="shared" si="222"/>
        <v>18.403031242672942</v>
      </c>
      <c r="QC67" s="57">
        <f t="shared" si="223"/>
        <v>17.47350633294954</v>
      </c>
      <c r="QD67" s="57">
        <f t="shared" si="224"/>
        <v>16.322778917768865</v>
      </c>
      <c r="QE67" s="57">
        <f t="shared" si="225"/>
        <v>15.026336817100576</v>
      </c>
      <c r="QF67" s="57">
        <f t="shared" si="226"/>
        <v>14.98744914100209</v>
      </c>
      <c r="QG67" s="57">
        <f t="shared" si="227"/>
        <v>18.005279329622187</v>
      </c>
      <c r="QH67" s="57">
        <f t="shared" si="228"/>
        <v>19.224396358899384</v>
      </c>
      <c r="QI67" s="57">
        <f t="shared" si="229"/>
        <v>19.398495213145633</v>
      </c>
      <c r="QJ67" s="57">
        <f t="shared" si="230"/>
        <v>19.539545499900374</v>
      </c>
      <c r="QK67" s="57">
        <f t="shared" si="231"/>
        <v>19.504393437429631</v>
      </c>
      <c r="QL67" s="57">
        <f t="shared" si="232"/>
        <v>19.457366011598825</v>
      </c>
      <c r="QM67" s="57">
        <f t="shared" si="233"/>
        <v>19.458471310637901</v>
      </c>
      <c r="QN67" s="57">
        <f t="shared" si="234"/>
        <v>19.458547287563409</v>
      </c>
      <c r="QO67" s="57">
        <f t="shared" si="235"/>
        <v>19.458507315172522</v>
      </c>
      <c r="QP67" s="61">
        <f t="shared" si="236"/>
        <v>2.3600000000000012</v>
      </c>
      <c r="QQ67" s="57">
        <f>MIN(FQ67,$C$16)*$C$17*1000/60/60/$C$25</f>
        <v>3.8667407844721571E-2</v>
      </c>
      <c r="QR67" s="57">
        <f>MIN(FR67,$C$16)*$C$17*1000/60/60/$C$25</f>
        <v>0.70317162838191627</v>
      </c>
      <c r="QS67" s="57">
        <f>MIN(FS67,$C$16)*$C$17*1000/60/60/$C$25</f>
        <v>3.8667407844721571E-2</v>
      </c>
      <c r="QT67" s="57">
        <f>MIN(FT67,$C$16)*$C$17*1000/60/60/$C$25</f>
        <v>3.8667407844721571E-2</v>
      </c>
      <c r="QU67" s="57">
        <f>MIN(FU67,$C$16)*$C$17*1000/60/60/$C$25</f>
        <v>3.8667407844721571E-2</v>
      </c>
      <c r="QV67" s="57">
        <f>MIN(FV67,$C$16)*$C$17*1000/60/60/$C$25</f>
        <v>3.8667407844721571E-2</v>
      </c>
      <c r="QW67" s="57">
        <f>MIN(FW67,$C$16)*$C$17*1000/60/60/$C$25</f>
        <v>3.8667407844721571E-2</v>
      </c>
      <c r="QX67" s="57">
        <f>MIN(FX67,$C$16)*$C$17*1000/60/60/$C$25</f>
        <v>3.8667407844721571E-2</v>
      </c>
      <c r="QY67" s="57">
        <f>MIN(FY67,$C$16)*$C$17*1000/60/60/$C$25</f>
        <v>3.8667407844721571E-2</v>
      </c>
      <c r="QZ67" s="57">
        <f>MIN(FZ67,$C$16)*$C$17*1000/60/60/$C$25</f>
        <v>3.8667407844721571E-2</v>
      </c>
      <c r="RA67" s="57">
        <f>MIN(GA67,$C$16)*$C$17*1000/60/60/$C$25</f>
        <v>4.8941683494418915E-2</v>
      </c>
      <c r="RB67" s="57">
        <f>MIN(GB67,$C$16)*$C$17*1000/60/60/$C$25</f>
        <v>0.11272605641786149</v>
      </c>
      <c r="RC67" s="57">
        <f>MIN(GC67,$C$16)*$C$17*1000/60/60/$C$25</f>
        <v>3.8667407844721571E-2</v>
      </c>
      <c r="RD67" s="57">
        <f>MIN(GD67,$C$16)*$C$17*1000/60/60/$C$25</f>
        <v>3.8667407844721571E-2</v>
      </c>
      <c r="RE67" s="57">
        <f>MIN(GE67,$C$16)*$C$17*1000/60/60/$C$25</f>
        <v>3.8667407844721571E-2</v>
      </c>
      <c r="RF67" s="57">
        <f>MIN(GF67,$C$16)*$C$17*1000/60/60/$C$25</f>
        <v>3.8667407844721571E-2</v>
      </c>
      <c r="RG67" s="57">
        <f>MIN(GG67,$C$16)*$C$17*1000/60/60/$C$25</f>
        <v>3.8667407844721571E-2</v>
      </c>
      <c r="RH67" s="57">
        <f>MIN(GH67,$C$16)*$C$17*1000/60/60/$C$25</f>
        <v>3.8667407844721571E-2</v>
      </c>
      <c r="RI67" s="57">
        <f>MIN(GI67,$C$16)*$C$17*1000/60/60/$C$25</f>
        <v>3.8667407844721571E-2</v>
      </c>
      <c r="RJ67" s="57">
        <f>MIN(GJ67,$C$16)*$C$17*1000/60/60/$C$25</f>
        <v>3.8667407844721571E-2</v>
      </c>
      <c r="RK67" s="57">
        <f>MIN(GK67,$C$16)*$C$17*1000/60/60/$C$25</f>
        <v>3.8667407844721571E-2</v>
      </c>
      <c r="RL67" s="148">
        <f t="shared" si="237"/>
        <v>2.3600000000000012</v>
      </c>
    </row>
    <row r="68" spans="2:480" x14ac:dyDescent="0.2">
      <c r="B68" s="20"/>
      <c r="C68" s="3" t="s">
        <v>128</v>
      </c>
      <c r="E68" s="16"/>
      <c r="F68" s="18">
        <v>25</v>
      </c>
      <c r="G68" s="18">
        <f>+F68+5</f>
        <v>30</v>
      </c>
      <c r="H68" s="18">
        <f t="shared" ref="H68:O68" si="316">+G68+5</f>
        <v>35</v>
      </c>
      <c r="I68" s="18">
        <f t="shared" si="316"/>
        <v>40</v>
      </c>
      <c r="J68" s="18">
        <f t="shared" si="316"/>
        <v>45</v>
      </c>
      <c r="K68" s="18">
        <f t="shared" si="316"/>
        <v>50</v>
      </c>
      <c r="L68" s="18">
        <f t="shared" si="316"/>
        <v>55</v>
      </c>
      <c r="M68" s="18">
        <f t="shared" si="316"/>
        <v>60</v>
      </c>
      <c r="N68" s="18">
        <f t="shared" si="316"/>
        <v>65</v>
      </c>
      <c r="O68" s="18">
        <f t="shared" si="316"/>
        <v>70</v>
      </c>
      <c r="R68" s="63">
        <f t="shared" si="113"/>
        <v>2.4000000000000012</v>
      </c>
      <c r="S68" s="2">
        <f>NG68/'Drive Train'!$F$35</f>
        <v>0</v>
      </c>
      <c r="T68" s="2">
        <f>NH68/'Drive Train'!$F$35</f>
        <v>0.71129032258064517</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0.96639963417586106</v>
      </c>
      <c r="AD68" s="2">
        <f>NR68/'Drive Train'!$F$35</f>
        <v>0.94152766432154622</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14"/>
        <v>2.4000000000000012</v>
      </c>
      <c r="AO68" s="46">
        <f>LO68*12*60/(PI() * 'Drive Train'!$F$15)/S$6*ABS(S68)</f>
        <v>0</v>
      </c>
      <c r="AP68" s="46">
        <f>LP68*12*60/(PI() * 'Drive Train'!$F$15)/T$6*ABS(T68)</f>
        <v>1007.9634565458581</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4372.7285314274859</v>
      </c>
      <c r="AZ68" s="46">
        <f>LZ68*12*60/(PI() * 'Drive Train'!$F$15)/AD$6*ABS(AD68)</f>
        <v>3690.2270007978459</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280"/>
        <v>2.4000000000000012</v>
      </c>
      <c r="BK68" s="2">
        <f>IF(OR(KS67=1,AND($C$39=Motors!$C$31,OY67=1)),0,IF(NG68=0,-(CG67+$C$15)/($C$14-$C$15)*$C$12,($C$11*S68-AO68)/($C$11*S68)*$C$12*S68))</f>
        <v>0</v>
      </c>
      <c r="BL68" s="2">
        <f>IF(OR(KT67=1,AND($C$39=Motors!$C$31,OZ67=1)),0,IF(NH68=0,-(CH67+$C$15)/($C$14-$C$15)*$C$12,($C$11*T68-AP68)/($C$11*T68)*$C$12*T68))</f>
        <v>1.2731532233355594</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0.41564011998455247</v>
      </c>
      <c r="BV68" s="2">
        <f>IF(OR(LD67=1,AND($C$39=Motors!$C$31,PJ67=1)),0,IF(NR68=0,-(CR67+$C$15)/($C$14-$C$15)*$C$12,($C$11*AD68-AZ68)/($C$11*AD68)*$C$12*AD68))</f>
        <v>0.6543421433402653</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281"/>
        <v>2.4000000000000012</v>
      </c>
      <c r="CG68" s="57">
        <f>IF(AND(KS67=1,OY67=1),0,ABS(BK68/$C$12*($C$14-$C$15)+$C$15) *'Drive Train'!$AA$48 + CG67*(1-'Drive Train'!$AA$48))</f>
        <v>2.7495000000000003</v>
      </c>
      <c r="CH68" s="57">
        <f>IF(AND(KT67=1,OZ67=1),0,ABS(BL68/$C$12*($C$14-$C$15)+$C$15) *'Drive Train'!$AA$48 + CH67*(1-'Drive Train'!$AA$48))</f>
        <v>71.770341131718411</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25.282397190695054</v>
      </c>
      <c r="CR68" s="57">
        <f>IF(AND(LD67=1,PJ67=1),0,ABS(BV68/$C$12*($C$14-$C$15)+$C$15) *'Drive Train'!$AA$48 + CR67*(1-'Drive Train'!$AA$48))</f>
        <v>38.223034758803408</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15"/>
        <v>2.4000000000000012</v>
      </c>
      <c r="DC68" s="57">
        <f t="shared" si="282"/>
        <v>2.7495000000000003</v>
      </c>
      <c r="DD68" s="57">
        <f t="shared" si="283"/>
        <v>50</v>
      </c>
      <c r="DE68" s="57">
        <f t="shared" si="284"/>
        <v>2.7495000000000003</v>
      </c>
      <c r="DF68" s="57">
        <f t="shared" si="285"/>
        <v>2.7495000000000003</v>
      </c>
      <c r="DG68" s="57">
        <f t="shared" si="286"/>
        <v>2.7495000000000003</v>
      </c>
      <c r="DH68" s="57">
        <f t="shared" si="287"/>
        <v>2.7495000000000003</v>
      </c>
      <c r="DI68" s="57">
        <f t="shared" si="288"/>
        <v>2.7495000000000003</v>
      </c>
      <c r="DJ68" s="57">
        <f t="shared" si="289"/>
        <v>2.7495000000000003</v>
      </c>
      <c r="DK68" s="57">
        <f t="shared" si="290"/>
        <v>2.7495000000000003</v>
      </c>
      <c r="DL68" s="57">
        <f t="shared" si="291"/>
        <v>2.7495000000000003</v>
      </c>
      <c r="DM68" s="57">
        <f t="shared" si="292"/>
        <v>25.282397190695054</v>
      </c>
      <c r="DN68" s="57">
        <f t="shared" si="293"/>
        <v>25</v>
      </c>
      <c r="DO68" s="57">
        <f t="shared" si="294"/>
        <v>2.7495000000000003</v>
      </c>
      <c r="DP68" s="57">
        <f t="shared" si="295"/>
        <v>2.7495000000000003</v>
      </c>
      <c r="DQ68" s="57">
        <f t="shared" si="296"/>
        <v>2.7495000000000003</v>
      </c>
      <c r="DR68" s="57">
        <f t="shared" si="297"/>
        <v>2.7495000000000003</v>
      </c>
      <c r="DS68" s="57">
        <f t="shared" si="298"/>
        <v>2.7495000000000003</v>
      </c>
      <c r="DT68" s="57">
        <f t="shared" si="299"/>
        <v>2.7495000000000003</v>
      </c>
      <c r="DU68" s="57">
        <f t="shared" si="300"/>
        <v>2.7495000000000003</v>
      </c>
      <c r="DV68" s="57">
        <f t="shared" si="301"/>
        <v>2.7495000000000003</v>
      </c>
      <c r="DW68" s="57">
        <f t="shared" si="302"/>
        <v>2.7495000000000003</v>
      </c>
      <c r="DX68" s="61">
        <f t="shared" si="116"/>
        <v>2.4000000000000012</v>
      </c>
      <c r="DY68" s="2">
        <f>IF(OY68=0,($C$23/0.4536*IF(ISNA(MK67),'Drive Train'!$F$16,'Drive Train'!$F$17)*4.448*$C$24/$C$26*$C$25*S$6)*SIGN(BK68),BK68)</f>
        <v>0</v>
      </c>
      <c r="DZ68" s="2">
        <f>IF(OZ68=0,($C$23/0.4536*IF(ISNA(ML67),'Drive Train'!$F$16,'Drive Train'!$F$17)*4.448*$C$24/$C$26*$C$25*T$6)*SIGN(BL68),BL68)</f>
        <v>3.1911020778922987</v>
      </c>
      <c r="EA68" s="2">
        <f>IF(PA68=0,($C$23/0.4536*IF(ISNA(MM67),'Drive Train'!$F$16,'Drive Train'!$F$17)*4.448*$C$24/$C$26*$C$25*U$6)*SIGN(BM68),BM68)</f>
        <v>0</v>
      </c>
      <c r="EB68" s="2">
        <f>IF(PB68=0,($C$23/0.4536*IF(ISNA(MN67),'Drive Train'!$F$16,'Drive Train'!$F$17)*4.448*$C$24/$C$26*$C$25*V$6)*SIGN(BN68),BN68)</f>
        <v>0</v>
      </c>
      <c r="EC68" s="2">
        <f>IF(PC68=0,($C$23/0.4536*IF(ISNA(MO67),'Drive Train'!$F$16,'Drive Train'!$F$17)*4.448*$C$24/$C$26*$C$25*W$6)*SIGN(BO68),BO68)</f>
        <v>0</v>
      </c>
      <c r="ED68" s="2">
        <f>IF(PD68=0,($C$23/0.4536*IF(ISNA(MP67),'Drive Train'!$F$16,'Drive Train'!$F$17)*4.448*$C$24/$C$26*$C$25*X$6)*SIGN(BP68),BP68)</f>
        <v>0</v>
      </c>
      <c r="EE68" s="2">
        <f>IF(PE68=0,($C$23/0.4536*IF(ISNA(MQ67),'Drive Train'!$F$16,'Drive Train'!$F$17)*4.448*$C$24/$C$26*$C$25*Y$6)*SIGN(BQ68),BQ68)</f>
        <v>0</v>
      </c>
      <c r="EF68" s="2">
        <f>IF(PF68=0,($C$23/0.4536*IF(ISNA(MR67),'Drive Train'!$F$16,'Drive Train'!$F$17)*4.448*$C$24/$C$26*$C$25*Z$6)*SIGN(BR68),BR68)</f>
        <v>0</v>
      </c>
      <c r="EG68" s="2">
        <f>IF(PG68=0,($C$23/0.4536*IF(ISNA(MS67),'Drive Train'!$F$16,'Drive Train'!$F$17)*4.448*$C$24/$C$26*$C$25*AA$6)*SIGN(BS68),BS68)</f>
        <v>0</v>
      </c>
      <c r="EH68" s="2">
        <f>IF(PH68=0,($C$23/0.4536*IF(ISNA(MT67),'Drive Train'!$F$16,'Drive Train'!$F$17)*4.448*$C$24/$C$26*$C$25*AB$6)*SIGN(BT68),BT68)</f>
        <v>0</v>
      </c>
      <c r="EI68" s="2">
        <f>IF(PI68=0,($C$23/0.4536*IF(ISNA(MU67),'Drive Train'!$F$16,'Drive Train'!$F$17)*4.448*$C$24/$C$26*$C$25*AC$6)*SIGN(BU68),BU68)</f>
        <v>0.56313566080452337</v>
      </c>
      <c r="EJ68" s="2">
        <f>IF(PJ68=0,($C$23/0.4536*IF(ISNA(MV67),'Drive Train'!$F$16,'Drive Train'!$F$17)*4.448*$C$24/$C$26*$C$25*AD$6)*SIGN(BV68),BV68)</f>
        <v>0.89350858180984372</v>
      </c>
      <c r="EK68" s="2">
        <f>IF(PK68=0,($C$23/0.4536*IF(ISNA(MW67),'Drive Train'!$F$16,'Drive Train'!$F$17)*4.448*$C$24/$C$26*$C$25*AE$6)*SIGN(BW68),BW68)</f>
        <v>0</v>
      </c>
      <c r="EL68" s="2">
        <f>IF(PL68=0,($C$23/0.4536*IF(ISNA(MX67),'Drive Train'!$F$16,'Drive Train'!$F$17)*4.448*$C$24/$C$26*$C$25*AF$6)*SIGN(BX68),BX68)</f>
        <v>0</v>
      </c>
      <c r="EM68" s="2">
        <f>IF(PM68=0,($C$23/0.4536*IF(ISNA(MY67),'Drive Train'!$F$16,'Drive Train'!$F$17)*4.448*$C$24/$C$26*$C$25*AG$6)*SIGN(BY68),BY68)</f>
        <v>0</v>
      </c>
      <c r="EN68" s="2">
        <f>IF(PN68=0,($C$23/0.4536*IF(ISNA(MZ67),'Drive Train'!$F$16,'Drive Train'!$F$17)*4.448*$C$24/$C$26*$C$25*AH$6)*SIGN(BZ68),BZ68)</f>
        <v>0</v>
      </c>
      <c r="EO68" s="2">
        <f>IF(PO68=0,($C$23/0.4536*IF(ISNA(NA67),'Drive Train'!$F$16,'Drive Train'!$F$17)*4.448*$C$24/$C$26*$C$25*AI$6)*SIGN(CA68),CA68)</f>
        <v>0</v>
      </c>
      <c r="EP68" s="2">
        <f>IF(PP68=0,($C$23/0.4536*IF(ISNA(NB67),'Drive Train'!$F$16,'Drive Train'!$F$17)*4.448*$C$24/$C$26*$C$25*AJ$6)*SIGN(CB68),CB68)</f>
        <v>0</v>
      </c>
      <c r="EQ68" s="2">
        <f>IF(PQ68=0,($C$23/0.4536*IF(ISNA(NC67),'Drive Train'!$F$16,'Drive Train'!$F$17)*4.448*$C$24/$C$26*$C$25*AK$6)*SIGN(CC68),CC68)</f>
        <v>0</v>
      </c>
      <c r="ER68" s="2">
        <f>IF(PR68=0,($C$23/0.4536*IF(ISNA(ND67),'Drive Train'!$F$16,'Drive Train'!$F$17)*4.448*$C$24/$C$26*$C$25*AL$6)*SIGN(CD68),CD68)</f>
        <v>0</v>
      </c>
      <c r="ES68" s="2">
        <f>IF(PS68=0,($C$23/0.4536*IF(ISNA(NE67),'Drive Train'!$F$16,'Drive Train'!$F$17)*4.448*$C$24/$C$26*$C$25*AM$6)*SIGN(CE68),CE68)</f>
        <v>0</v>
      </c>
      <c r="ET68" s="61">
        <f t="shared" si="303"/>
        <v>2.4000000000000012</v>
      </c>
      <c r="EU68" s="260">
        <f>MAX(MIN(IF(AND(OY67=1,NG68&lt;0),-1,1)*(DC68-$C$15)/($C$14-$C$15)*$C$12-$C$33*LO68/AO$6 -  OY67*$C$33,DY67),MAX(EU$8:EU67)*-1)</f>
        <v>-0.58184121358869889</v>
      </c>
      <c r="EV68" s="260">
        <f>MAX(MIN(IF(AND(OZ67=1,NH68&lt;0),-1,1)*(DD68-$C$15)/($C$14-$C$15)*$C$12-$C$33*LP68/AP$6 -  OZ67*$C$33,DZ67),MAX(EV$8:EV67)*-1)</f>
        <v>0.74140655182364101</v>
      </c>
      <c r="EW68" s="260">
        <f>MAX(MIN(IF(AND(PA67=1,NI68&lt;0),-1,1)*(DE68-$C$15)/($C$14-$C$15)*$C$12-$C$33*LQ68/AQ$6 -  PA67*$C$33,EA67),MAX(EW$8:EW67)*-1)</f>
        <v>-0.70962644497841021</v>
      </c>
      <c r="EX68" s="260">
        <f>MAX(MIN(IF(AND(PB67=1,NJ68&lt;0),-1,1)*(DF68-$C$15)/($C$14-$C$15)*$C$12-$C$33*LR68/AR$6 -  PB67*$C$33,EB67),MAX(EX$8:EX67)*-1)</f>
        <v>-0.72521662155522171</v>
      </c>
      <c r="EY68" s="260">
        <f>MAX(MIN(IF(AND(PC67=1,NK68&lt;0),-1,1)*(DG68-$C$15)/($C$14-$C$15)*$C$12-$C$33*LS68/AS$6 -  PC67*$C$33,EC67),MAX(EY$8:EY67)*-1)</f>
        <v>-0.6843064580072844</v>
      </c>
      <c r="EZ68" s="260">
        <f>MAX(MIN(IF(AND(PD67=1,NL68&lt;0),-1,1)*(DH68-$C$15)/($C$14-$C$15)*$C$12-$C$33*LT68/AT$6 -  PD67*$C$33,ED67),MAX(EZ$8:EZ67)*-1)</f>
        <v>-0.62002256845190473</v>
      </c>
      <c r="FA68" s="260">
        <f>MAX(MIN(IF(AND(PE67=1,NM68&lt;0),-1,1)*(DI68-$C$15)/($C$14-$C$15)*$C$12-$C$33*LU68/AU$6 -  PE67*$C$33,EE67),MAX(FA$8:FA67)*-1)</f>
        <v>-0.57863547082994171</v>
      </c>
      <c r="FB68" s="260">
        <f>MAX(MIN(IF(AND(PF67=1,NN68&lt;0),-1,1)*(DJ68-$C$15)/($C$14-$C$15)*$C$12-$C$33*LV68/AV$6 -  PF67*$C$33,EF67),MAX(FB$8:FB67)*-1)</f>
        <v>-0.61386934519616432</v>
      </c>
      <c r="FC68" s="260">
        <f>MAX(MIN(IF(AND(PG67=1,NO68&lt;0),-1,1)*(DK68-$C$15)/($C$14-$C$15)*$C$12-$C$33*LW68/AW$6 -  PG67*$C$33,EG67),MAX(FC$8:FC67)*-1)</f>
        <v>-0.68927804882473676</v>
      </c>
      <c r="FD68" s="260">
        <f>MAX(MIN(IF(AND(PH67=1,NP68&lt;0),-1,1)*(DL68-$C$15)/($C$14-$C$15)*$C$12-$C$33*LX68/AX$6 -  PH67*$C$33,EH67),MAX(FD$8:FD67)*-1)</f>
        <v>-0.61985436045389986</v>
      </c>
      <c r="FE68" s="260">
        <f>MAX(MIN(IF(AND(PI67=1,NQ68&lt;0),-1,1)*(DM68-$C$15)/($C$14-$C$15)*$C$12-$C$33*LY68/AY$6 -  PI67*$C$33,EI67),MAX(FE$8:FE67)*-1)</f>
        <v>2.2306767544222339E-11</v>
      </c>
      <c r="FF68" s="260">
        <f>MAX(MIN(IF(AND(PJ67=1,NR68&lt;0),-1,1)*(DN68-$C$15)/($C$14-$C$15)*$C$12-$C$33*LZ68/AZ$6 -  PJ67*$C$33,EJ67),MAX(FF$8:FF67)*-1)</f>
        <v>5.0398548488015504E-2</v>
      </c>
      <c r="FG68" s="260">
        <f>MAX(MIN(IF(AND(PK67=1,NS68&lt;0),-1,1)*(DO68-$C$15)/($C$14-$C$15)*$C$12-$C$33*MA68/BA$6 -  PK67*$C$33,EK67),MAX(FG$8:FG67)*-1)</f>
        <v>-0.50266066515034202</v>
      </c>
      <c r="FH68" s="260">
        <f>MAX(MIN(IF(AND(PL67=1,NT68&lt;0),-1,1)*(DP68-$C$15)/($C$14-$C$15)*$C$12-$C$33*MB68/BB$6 -  PL67*$C$33,EL67),MAX(FH$8:FH67)*-1)</f>
        <v>-0.59489028757017692</v>
      </c>
      <c r="FI68" s="260">
        <f>MAX(MIN(IF(AND(PM67=1,NU68&lt;0),-1,1)*(DQ68-$C$15)/($C$14-$C$15)*$C$12-$C$33*MC68/BC$6 -  PM67*$C$33,EM67),MAX(FI$8:FI67)*-1)</f>
        <v>-0.657175384418758</v>
      </c>
      <c r="FJ68" s="260">
        <f>MAX(MIN(IF(AND(PN67=1,NV68&lt;0),-1,1)*(DR68-$C$15)/($C$14-$C$15)*$C$12-$C$33*MD68/BD$6 -  PN67*$C$33,EN67),MAX(FJ$8:FJ67)*-1)</f>
        <v>-0.61222412453126818</v>
      </c>
      <c r="FK68" s="260">
        <f>MAX(MIN(IF(AND(PO67=1,NW68&lt;0),-1,1)*(DS68-$C$15)/($C$14-$C$15)*$C$12-$C$33*ME68/BE$6 -  PO67*$C$33,EO67),MAX(FK$8:FK67)*-1)</f>
        <v>-0.58184121358869889</v>
      </c>
      <c r="FL68" s="260">
        <f>MAX(MIN(IF(AND(PP67=1,NX68&lt;0),-1,1)*(DT68-$C$15)/($C$14-$C$15)*$C$12-$C$33*MF68/BF$6 -  PP67*$C$33,EP67),MAX(FL$8:FL67)*-1)</f>
        <v>-0.58088725585294221</v>
      </c>
      <c r="FM68" s="260">
        <f>MAX(MIN(IF(AND(PQ67=1,NY68&lt;0),-1,1)*(DU68-$C$15)/($C$14-$C$15)*$C$12-$C$33*MG68/BG$6 -  PQ67*$C$33,EQ67),MAX(FM$8:FM67)*-1)</f>
        <v>-0.58088756404590958</v>
      </c>
      <c r="FN68" s="260">
        <f>MAX(MIN(IF(AND(PR67=1,NZ68&lt;0),-1,1)*(DV68-$C$15)/($C$14-$C$15)*$C$12-$C$33*MH68/BH$6 -  PR67*$C$33,ER67),MAX(FN$8:FN67)*-1)</f>
        <v>-0.58088758522815087</v>
      </c>
      <c r="FO68" s="260">
        <f>MAX(MIN(IF(AND(PS67=1,OA68&lt;0),-1,1)*(DW68-$C$15)/($C$14-$C$15)*$C$12-$C$33*MI68/BI$6 -  PS67*$C$33,ES67),MAX(FO$8:FO67)*-1)</f>
        <v>-0.58088757408395553</v>
      </c>
      <c r="FP68" s="61">
        <f t="shared" si="117"/>
        <v>2.4000000000000012</v>
      </c>
      <c r="FQ68" s="261">
        <f>IF(AND(KS68=1,OY68=1),0,MIN((ABS(($C$14-$C$15)*EU68/$C$12/$C$25)+$C$15)/$C$25,DC68))</f>
        <v>2.7495000000000003</v>
      </c>
      <c r="FR68" s="261">
        <f>IF(AND(KT68=1,OZ68=1),0,MIN((ABS(($C$14-$C$15)*EV68/$C$12/$C$25)+$C$15)/$C$25,DD68))</f>
        <v>50</v>
      </c>
      <c r="FS68" s="261">
        <f>IF(AND(KU68=1,PA68=1),0,MIN((ABS(($C$14-$C$15)*EW68/$C$12/$C$25)+$C$15)/$C$25,DE68))</f>
        <v>2.7495000000000003</v>
      </c>
      <c r="FT68" s="261">
        <f>IF(AND(KV68=1,PB68=1),0,MIN((ABS(($C$14-$C$15)*EX68/$C$12/$C$25)+$C$15)/$C$25,DF68))</f>
        <v>2.7495000000000003</v>
      </c>
      <c r="FU68" s="261">
        <f>IF(AND(KW68=1,PC68=1),0,MIN((ABS(($C$14-$C$15)*EY68/$C$12/$C$25)+$C$15)/$C$25,DG68))</f>
        <v>2.7495000000000003</v>
      </c>
      <c r="FV68" s="261">
        <f>IF(AND(KX68=1,PD68=1),0,MIN((ABS(($C$14-$C$15)*EZ68/$C$12/$C$25)+$C$15)/$C$25,DH68))</f>
        <v>2.7495000000000003</v>
      </c>
      <c r="FW68" s="261">
        <f>IF(AND(KY68=1,PE68=1),0,MIN((ABS(($C$14-$C$15)*FA68/$C$12/$C$25)+$C$15)/$C$25,DI68))</f>
        <v>2.7495000000000003</v>
      </c>
      <c r="FX68" s="261">
        <f>IF(AND(KZ68=1,PF68=1),0,MIN((ABS(($C$14-$C$15)*FB68/$C$12/$C$25)+$C$15)/$C$25,DJ68))</f>
        <v>2.7495000000000003</v>
      </c>
      <c r="FY68" s="261">
        <f>IF(AND(LA68=1,PG68=1),0,MIN((ABS(($C$14-$C$15)*FC68/$C$12/$C$25)+$C$15)/$C$25,DK68))</f>
        <v>2.7495000000000003</v>
      </c>
      <c r="FZ68" s="261">
        <f>IF(AND(LB68=1,PH68=1),0,MIN((ABS(($C$14-$C$15)*FD68/$C$12/$C$25)+$C$15)/$C$25,DL68))</f>
        <v>2.7495000000000003</v>
      </c>
      <c r="GA68" s="261">
        <f>IF(AND(LC68=1,PI68=1),0,MIN((ABS(($C$14-$C$15)*FE68/$C$12/$C$25)+$C$15)/$C$25,DM68))</f>
        <v>3.4800667079622731</v>
      </c>
      <c r="GB68" s="261">
        <f>IF(AND(LD68=1,PJ68=1),0,MIN((ABS(($C$14-$C$15)*FF68/$C$12/$C$25)+$C$15)/$C$25,DN68))</f>
        <v>7.8571548411996233</v>
      </c>
      <c r="GC68" s="261">
        <f>IF(AND(LE68=1,PK68=1),0,MIN((ABS(($C$14-$C$15)*FG68/$C$12/$C$25)+$C$15)/$C$25,DO68))</f>
        <v>2.7495000000000003</v>
      </c>
      <c r="GD68" s="261">
        <f>IF(AND(LF68=1,PL68=1),0,MIN((ABS(($C$14-$C$15)*FH68/$C$12/$C$25)+$C$15)/$C$25,DP68))</f>
        <v>2.7495000000000003</v>
      </c>
      <c r="GE68" s="261">
        <f>IF(AND(LG68=1,PM68=1),0,MIN((ABS(($C$14-$C$15)*FI68/$C$12/$C$25)+$C$15)/$C$25,DQ68))</f>
        <v>2.7495000000000003</v>
      </c>
      <c r="GF68" s="261">
        <f>IF(AND(LH68=1,PN68=1),0,MIN((ABS(($C$14-$C$15)*FJ68/$C$12/$C$25)+$C$15)/$C$25,DR68))</f>
        <v>2.7495000000000003</v>
      </c>
      <c r="GG68" s="261">
        <f>IF(AND(LI68=1,PO68=1),0,MIN((ABS(($C$14-$C$15)*FK68/$C$12/$C$25)+$C$15)/$C$25,DS68))</f>
        <v>2.7495000000000003</v>
      </c>
      <c r="GH68" s="261">
        <f>IF(AND(LJ68=1,PP68=1),0,MIN((ABS(($C$14-$C$15)*FL68/$C$12/$C$25)+$C$15)/$C$25,DT68))</f>
        <v>2.7495000000000003</v>
      </c>
      <c r="GI68" s="261">
        <f>IF(AND(LK68=1,PQ68=1),0,MIN((ABS(($C$14-$C$15)*FM68/$C$12/$C$25)+$C$15)/$C$25,DU68))</f>
        <v>2.7495000000000003</v>
      </c>
      <c r="GJ68" s="261">
        <f>IF(AND(LL68=1,PR68=1),0,MIN((ABS(($C$14-$C$15)*FN68/$C$12/$C$25)+$C$15)/$C$25,DV68))</f>
        <v>2.7495000000000003</v>
      </c>
      <c r="GK68" s="261">
        <f>IF(AND(LM68=1,PS68=1),0,MIN((ABS(($C$14-$C$15)*FO68/$C$12/$C$25)+$C$15)/$C$25,DW68))</f>
        <v>2.7495000000000003</v>
      </c>
      <c r="GL68" s="61">
        <f t="shared" si="118"/>
        <v>2.4000000000000012</v>
      </c>
      <c r="GM68" s="57">
        <f>IF(AND(KS67=1,OY67=1),0,EU68*$C$26/S$6/$C$24/$C$23*3.39*$C$25)</f>
        <v>-13.51230669467321</v>
      </c>
      <c r="GN68" s="57">
        <f>IF(AND(KT67=1,OZ67=1),0,EV68*$C$26/T$6/$C$24/$C$23*3.39*$C$25)</f>
        <v>4.821025899024094</v>
      </c>
      <c r="GO68" s="57">
        <f>IF(AND(KU67=1,PA67=1),0,EW68*$C$26/U$6/$C$24/$C$23*3.39*$C$25)</f>
        <v>-7.0070130948219322</v>
      </c>
      <c r="GP68" s="57">
        <f>IF(AND(KV67=1,PB67=1),0,EX68*$C$26/V$6/$C$24/$C$23*3.39*$C$25)</f>
        <v>-9.6061578694270189</v>
      </c>
      <c r="GQ68" s="57">
        <f>IF(AND(KW67=1,PC67=1),0,EY68*$C$26/W$6/$C$24/$C$23*3.39*$C$25)</f>
        <v>-11.371532846374615</v>
      </c>
      <c r="GR68" s="57">
        <f>IF(AND(KX67=1,PD67=1),0,EZ68*$C$26/X$6/$C$24/$C$23*3.39*$C$25)</f>
        <v>-12.393811056390227</v>
      </c>
      <c r="GS68" s="57">
        <f>IF(AND(KY67=1,PE67=1),0,FA68*$C$26/Y$6/$C$24/$C$23*3.39*$C$25)</f>
        <v>-13.517490338092838</v>
      </c>
      <c r="GT68" s="57">
        <f>IF(AND(KZ67=1,PF67=1),0,FB68*$C$26/Z$6/$C$24/$C$23*3.39*$C$25)</f>
        <v>-16.410363692804093</v>
      </c>
      <c r="GU68" s="57">
        <f>IF(AND(LA67=1,PG67=1),0,FC68*$C$26/AA$6/$C$24/$C$23*3.39*$C$25)</f>
        <v>-20.75026950612634</v>
      </c>
      <c r="GV68" s="57">
        <f>IF(AND(LB67=1,PH67=1),0,FD68*$C$26/AB$6/$C$24/$C$23*3.39*$C$25)</f>
        <v>-20.750269506126333</v>
      </c>
      <c r="GW68" s="57">
        <f>IF(AND(LC67=1,PI67=1),0,FE68*$C$26/AC$6/$C$24/$C$23*3.39*$C$25)</f>
        <v>8.2195369707513193E-10</v>
      </c>
      <c r="GX68" s="57">
        <f>IF(AND(LD67=1,PJ67=1),0,FF68*$C$26/AD$6/$C$24/$C$23*3.39*$C$25)</f>
        <v>1.1704235248928601</v>
      </c>
      <c r="GY68" s="57">
        <f>IF(AND(LE67=1,PK67=1),0,FG68*$C$26/AE$6/$C$24/$C$23*3.39*$C$25)</f>
        <v>-11.673468486302806</v>
      </c>
      <c r="GZ68" s="57">
        <f>IF(AND(LF67=1,PL67=1),0,FH68*$C$26/AF$6/$C$24/$C$23*3.39*$C$25)</f>
        <v>-13.815350008899237</v>
      </c>
      <c r="HA68" s="57">
        <f>IF(AND(LG67=1,PM67=1),0,FI68*$C$26/AG$6/$C$24/$C$23*3.39*$C$25)</f>
        <v>-15.261819099554591</v>
      </c>
      <c r="HB68" s="57">
        <f>IF(AND(LH67=1,PN67=1),0,FJ68*$C$26/AH$6/$C$24/$C$23*3.39*$C$25)</f>
        <v>-14.217899906953201</v>
      </c>
      <c r="HC68" s="57">
        <f>IF(AND(LI67=1,PO67=1),0,FK68*$C$26/AI$6/$C$24/$C$23*3.39*$C$25)</f>
        <v>-13.51230669467321</v>
      </c>
      <c r="HD68" s="57">
        <f>IF(AND(LJ67=1,PP67=1),0,FL68*$C$26/AJ$6/$C$24/$C$23*3.39*$C$25)</f>
        <v>-13.490152592835367</v>
      </c>
      <c r="HE68" s="57">
        <f>IF(AND(LK67=1,PQ67=1),0,FM68*$C$26/AK$6/$C$24/$C$23*3.39*$C$25)</f>
        <v>-13.490159750110925</v>
      </c>
      <c r="HF68" s="57">
        <f>IF(AND(LL67=1,PR67=1),0,FN68*$C$26/AL$6/$C$24/$C$23*3.39*$C$25)</f>
        <v>-13.490160242033689</v>
      </c>
      <c r="HG68" s="57">
        <f>IF(AND(LM67=1,PS67=1),0,FO68*$C$26/AM$6/$C$24/$C$23*3.39*$C$25)</f>
        <v>-13.490159983228056</v>
      </c>
      <c r="HH68" s="61">
        <f t="shared" si="119"/>
        <v>2.4000000000000012</v>
      </c>
      <c r="HI68" s="57">
        <f t="shared" si="120"/>
        <v>13.51230669467321</v>
      </c>
      <c r="HJ68" s="57">
        <f t="shared" si="121"/>
        <v>4.821025899024094</v>
      </c>
      <c r="HK68" s="57">
        <f t="shared" si="122"/>
        <v>7.0070130948219322</v>
      </c>
      <c r="HL68" s="57">
        <f t="shared" si="123"/>
        <v>9.6061578694270189</v>
      </c>
      <c r="HM68" s="57">
        <f t="shared" si="124"/>
        <v>11.371532846374615</v>
      </c>
      <c r="HN68" s="57">
        <f t="shared" si="125"/>
        <v>12.393811056390227</v>
      </c>
      <c r="HO68" s="57">
        <f t="shared" si="126"/>
        <v>13.517490338092838</v>
      </c>
      <c r="HP68" s="57">
        <f t="shared" si="127"/>
        <v>16.410363692804093</v>
      </c>
      <c r="HQ68" s="57">
        <f t="shared" si="128"/>
        <v>20.75026950612634</v>
      </c>
      <c r="HR68" s="57">
        <f t="shared" si="129"/>
        <v>20.750269506126333</v>
      </c>
      <c r="HS68" s="57">
        <f t="shared" si="130"/>
        <v>8.2195369707513193E-10</v>
      </c>
      <c r="HT68" s="57">
        <f t="shared" si="131"/>
        <v>1.1704235248928601</v>
      </c>
      <c r="HU68" s="57">
        <f t="shared" si="132"/>
        <v>11.673468486302806</v>
      </c>
      <c r="HV68" s="57">
        <f t="shared" si="133"/>
        <v>13.815350008899237</v>
      </c>
      <c r="HW68" s="57">
        <f t="shared" si="134"/>
        <v>15.261819099554591</v>
      </c>
      <c r="HX68" s="57">
        <f t="shared" si="135"/>
        <v>14.217899906953201</v>
      </c>
      <c r="HY68" s="57">
        <f t="shared" si="136"/>
        <v>13.51230669467321</v>
      </c>
      <c r="HZ68" s="57">
        <f t="shared" si="137"/>
        <v>13.490152592835367</v>
      </c>
      <c r="IA68" s="57">
        <f t="shared" si="138"/>
        <v>13.490159750110925</v>
      </c>
      <c r="IB68" s="57">
        <f t="shared" si="139"/>
        <v>13.490160242033689</v>
      </c>
      <c r="IC68" s="57">
        <f t="shared" si="140"/>
        <v>13.490159983228056</v>
      </c>
      <c r="ID68" s="61">
        <f t="shared" si="141"/>
        <v>2.4000000000000012</v>
      </c>
      <c r="IE68" s="57">
        <f t="shared" si="142"/>
        <v>0</v>
      </c>
      <c r="IF68" s="57">
        <f t="shared" si="143"/>
        <v>8.82</v>
      </c>
      <c r="IG68" s="57">
        <f t="shared" si="144"/>
        <v>0</v>
      </c>
      <c r="IH68" s="57">
        <f t="shared" si="145"/>
        <v>0</v>
      </c>
      <c r="II68" s="57">
        <f t="shared" si="146"/>
        <v>0</v>
      </c>
      <c r="IJ68" s="57">
        <f t="shared" si="147"/>
        <v>0</v>
      </c>
      <c r="IK68" s="57">
        <f t="shared" si="148"/>
        <v>0</v>
      </c>
      <c r="IL68" s="57">
        <f t="shared" si="149"/>
        <v>0</v>
      </c>
      <c r="IM68" s="57">
        <f t="shared" si="150"/>
        <v>0</v>
      </c>
      <c r="IN68" s="57">
        <f t="shared" si="151"/>
        <v>0</v>
      </c>
      <c r="IO68" s="57">
        <f t="shared" si="152"/>
        <v>11.983355463780677</v>
      </c>
      <c r="IP68" s="57">
        <f t="shared" si="153"/>
        <v>11.674943037587173</v>
      </c>
      <c r="IQ68" s="57">
        <f t="shared" si="154"/>
        <v>0</v>
      </c>
      <c r="IR68" s="57">
        <f t="shared" si="155"/>
        <v>0</v>
      </c>
      <c r="IS68" s="57">
        <f t="shared" si="156"/>
        <v>0</v>
      </c>
      <c r="IT68" s="57">
        <f t="shared" si="157"/>
        <v>0</v>
      </c>
      <c r="IU68" s="57">
        <f t="shared" si="158"/>
        <v>0</v>
      </c>
      <c r="IV68" s="57">
        <f t="shared" si="159"/>
        <v>0</v>
      </c>
      <c r="IW68" s="57">
        <f t="shared" si="160"/>
        <v>0</v>
      </c>
      <c r="IX68" s="57">
        <f t="shared" si="161"/>
        <v>0</v>
      </c>
      <c r="IY68" s="57">
        <f t="shared" si="162"/>
        <v>0</v>
      </c>
      <c r="IZ68" s="61">
        <f t="shared" si="163"/>
        <v>2.4000000000000012</v>
      </c>
      <c r="JA68" s="261" t="e">
        <f t="shared" si="238"/>
        <v>#N/A</v>
      </c>
      <c r="JB68" s="261">
        <f t="shared" si="239"/>
        <v>6</v>
      </c>
      <c r="JC68" s="261" t="e">
        <f t="shared" si="240"/>
        <v>#N/A</v>
      </c>
      <c r="JD68" s="261" t="e">
        <f t="shared" si="241"/>
        <v>#N/A</v>
      </c>
      <c r="JE68" s="261" t="e">
        <f t="shared" si="242"/>
        <v>#N/A</v>
      </c>
      <c r="JF68" s="261" t="e">
        <f t="shared" si="243"/>
        <v>#N/A</v>
      </c>
      <c r="JG68" s="261" t="e">
        <f t="shared" si="244"/>
        <v>#N/A</v>
      </c>
      <c r="JH68" s="261" t="e">
        <f t="shared" si="245"/>
        <v>#N/A</v>
      </c>
      <c r="JI68" s="261" t="e">
        <f t="shared" si="246"/>
        <v>#N/A</v>
      </c>
      <c r="JJ68" s="261" t="e">
        <f t="shared" si="247"/>
        <v>#N/A</v>
      </c>
      <c r="JK68" s="261" t="e">
        <f t="shared" si="248"/>
        <v>#N/A</v>
      </c>
      <c r="JL68" s="261" t="e">
        <f t="shared" si="249"/>
        <v>#N/A</v>
      </c>
      <c r="JM68" s="261" t="e">
        <f t="shared" si="250"/>
        <v>#N/A</v>
      </c>
      <c r="JN68" s="261" t="e">
        <f t="shared" si="251"/>
        <v>#N/A</v>
      </c>
      <c r="JO68" s="261" t="e">
        <f t="shared" si="252"/>
        <v>#N/A</v>
      </c>
      <c r="JP68" s="261" t="e">
        <f t="shared" si="253"/>
        <v>#N/A</v>
      </c>
      <c r="JQ68" s="261" t="e">
        <f t="shared" si="254"/>
        <v>#N/A</v>
      </c>
      <c r="JR68" s="261" t="e">
        <f t="shared" si="255"/>
        <v>#N/A</v>
      </c>
      <c r="JS68" s="261" t="e">
        <f t="shared" si="256"/>
        <v>#N/A</v>
      </c>
      <c r="JT68" s="261" t="e">
        <f t="shared" si="257"/>
        <v>#N/A</v>
      </c>
      <c r="JU68" s="261" t="e">
        <f t="shared" si="258"/>
        <v>#N/A</v>
      </c>
      <c r="JV68" s="61">
        <f t="shared" si="165"/>
        <v>2.4000000000000012</v>
      </c>
      <c r="JW68" s="46">
        <f>IF(HI68&lt;=$C$42,1,0)</f>
        <v>0</v>
      </c>
      <c r="JX68" s="46">
        <f>IF(HJ68&lt;=$C$42,1,0)</f>
        <v>0</v>
      </c>
      <c r="JY68" s="46">
        <f>IF(HK68&lt;=$C$42,1,0)</f>
        <v>0</v>
      </c>
      <c r="JZ68" s="46">
        <f>IF(HL68&lt;=$C$42,1,0)</f>
        <v>0</v>
      </c>
      <c r="KA68" s="46">
        <f>IF(HM68&lt;=$C$42,1,0)</f>
        <v>0</v>
      </c>
      <c r="KB68" s="46">
        <f>IF(HN68&lt;=$C$42,1,0)</f>
        <v>0</v>
      </c>
      <c r="KC68" s="46">
        <f>IF(HO68&lt;=$C$42,1,0)</f>
        <v>0</v>
      </c>
      <c r="KD68" s="46">
        <f>IF(HP68&lt;=$C$42,1,0)</f>
        <v>0</v>
      </c>
      <c r="KE68" s="46">
        <f>IF(HQ68&lt;=$C$42,1,0)</f>
        <v>0</v>
      </c>
      <c r="KF68" s="46">
        <f>IF(HR68&lt;=$C$42,1,0)</f>
        <v>0</v>
      </c>
      <c r="KG68" s="46">
        <f>IF(HS68&lt;=$C$42,1,0)</f>
        <v>1</v>
      </c>
      <c r="KH68" s="46">
        <f>IF(HT68&lt;=$C$42,1,0)</f>
        <v>0</v>
      </c>
      <c r="KI68" s="46">
        <f>IF(HU68&lt;=$C$42,1,0)</f>
        <v>0</v>
      </c>
      <c r="KJ68" s="46">
        <f>IF(HV68&lt;=$C$42,1,0)</f>
        <v>0</v>
      </c>
      <c r="KK68" s="46">
        <f>IF(HW68&lt;=$C$42,1,0)</f>
        <v>0</v>
      </c>
      <c r="KL68" s="46">
        <f>IF(HX68&lt;=$C$42,1,0)</f>
        <v>0</v>
      </c>
      <c r="KM68" s="46">
        <f>IF(HY68&lt;=$C$42,1,0)</f>
        <v>0</v>
      </c>
      <c r="KN68" s="46">
        <f>IF(HZ68&lt;=$C$42,1,0)</f>
        <v>0</v>
      </c>
      <c r="KO68" s="46">
        <f>IF(IA68&lt;=$C$42,1,0)</f>
        <v>0</v>
      </c>
      <c r="KP68" s="46">
        <f>IF(IB68&lt;=$C$42,1,0)</f>
        <v>0</v>
      </c>
      <c r="KQ68" s="46">
        <f>IF(IC68&lt;=$C$42,1,0)</f>
        <v>0</v>
      </c>
      <c r="KR68" s="61">
        <f t="shared" si="166"/>
        <v>2.4000000000000012</v>
      </c>
      <c r="KS68" s="1">
        <f>IF(OR(KS67=1,AND(OY68=1,LO68&lt;=$C$43)),1,0)</f>
        <v>0</v>
      </c>
      <c r="KT68" s="1">
        <f>IF(OR(KT67=1,AND(OZ68=1,LP68&lt;=$C$43)),1,0)</f>
        <v>0</v>
      </c>
      <c r="KU68" s="1">
        <f>IF(OR(KU67=1,AND(PA68=1,LQ68&lt;=$C$43)),1,0)</f>
        <v>0</v>
      </c>
      <c r="KV68" s="1">
        <f>IF(OR(KV67=1,AND(PB68=1,LR68&lt;=$C$43)),1,0)</f>
        <v>0</v>
      </c>
      <c r="KW68" s="1">
        <f>IF(OR(KW67=1,AND(PC68=1,LS68&lt;=$C$43)),1,0)</f>
        <v>0</v>
      </c>
      <c r="KX68" s="1">
        <f>IF(OR(KX67=1,AND(PD68=1,LT68&lt;=$C$43)),1,0)</f>
        <v>0</v>
      </c>
      <c r="KY68" s="1">
        <f>IF(OR(KY67=1,AND(PE68=1,LU68&lt;=$C$43)),1,0)</f>
        <v>0</v>
      </c>
      <c r="KZ68" s="1">
        <f>IF(OR(KZ67=1,AND(PF68=1,LV68&lt;=$C$43)),1,0)</f>
        <v>0</v>
      </c>
      <c r="LA68" s="1">
        <f>IF(OR(LA67=1,AND(PG68=1,LW68&lt;=$C$43)),1,0)</f>
        <v>0</v>
      </c>
      <c r="LB68" s="1">
        <f>IF(OR(LB67=1,AND(PH68=1,LX68&lt;=$C$43)),1,0)</f>
        <v>0</v>
      </c>
      <c r="LC68" s="1">
        <f>IF(OR(LC67=1,AND(PI68=1,LY68&lt;=$C$43)),1,0)</f>
        <v>0</v>
      </c>
      <c r="LD68" s="1">
        <f>IF(OR(LD67=1,AND(PJ68=1,LZ68&lt;=$C$43)),1,0)</f>
        <v>0</v>
      </c>
      <c r="LE68" s="1">
        <f>IF(OR(LE67=1,AND(PK68=1,MA68&lt;=$C$43)),1,0)</f>
        <v>0</v>
      </c>
      <c r="LF68" s="1">
        <f>IF(OR(LF67=1,AND(PL68=1,MB68&lt;=$C$43)),1,0)</f>
        <v>0</v>
      </c>
      <c r="LG68" s="1">
        <f>IF(OR(LG67=1,AND(PM68=1,MC68&lt;=$C$43)),1,0)</f>
        <v>0</v>
      </c>
      <c r="LH68" s="1">
        <f>IF(OR(LH67=1,AND(PN68=1,MD68&lt;=$C$43)),1,0)</f>
        <v>0</v>
      </c>
      <c r="LI68" s="1">
        <f>IF(OR(LI67=1,AND(PO68=1,ME68&lt;=$C$43)),1,0)</f>
        <v>0</v>
      </c>
      <c r="LJ68" s="1">
        <f>IF(OR(LJ67=1,AND(PP68=1,MF68&lt;=$C$43)),1,0)</f>
        <v>0</v>
      </c>
      <c r="LK68" s="1">
        <f>IF(OR(LK67=1,AND(PQ68=1,MG68&lt;=$C$43)),1,0)</f>
        <v>0</v>
      </c>
      <c r="LL68" s="1">
        <f>IF(OR(LL67=1,AND(PR68=1,MH68&lt;=$C$43)),1,0)</f>
        <v>0</v>
      </c>
      <c r="LM68" s="1">
        <f>IF(OR(LM67=1,AND(PS68=1,MI68&lt;=$C$43)),1,0)</f>
        <v>0</v>
      </c>
      <c r="LN68" s="61">
        <f t="shared" si="167"/>
        <v>2.4000000000000012</v>
      </c>
      <c r="LO68" s="57">
        <f t="shared" si="168"/>
        <v>2.019281413056242</v>
      </c>
      <c r="LP68" s="57">
        <f t="shared" si="169"/>
        <v>12.366456071468216</v>
      </c>
      <c r="LQ68" s="57">
        <f t="shared" si="170"/>
        <v>12.743587770667432</v>
      </c>
      <c r="LR68" s="57">
        <f t="shared" si="171"/>
        <v>10.226838029288283</v>
      </c>
      <c r="LS68" s="57">
        <f t="shared" si="172"/>
        <v>6.6310293229716075</v>
      </c>
      <c r="LT68" s="57">
        <f t="shared" si="173"/>
        <v>3.5259284668660085</v>
      </c>
      <c r="LU68" s="57">
        <f t="shared" si="174"/>
        <v>1.9226149763798028</v>
      </c>
      <c r="LV68" s="57">
        <f t="shared" si="175"/>
        <v>2.4943150456891043</v>
      </c>
      <c r="LW68" s="57">
        <f t="shared" si="176"/>
        <v>4.3789173548904738</v>
      </c>
      <c r="LX68" s="57">
        <f t="shared" si="177"/>
        <v>6.8399314718375477</v>
      </c>
      <c r="LY68" s="57">
        <f t="shared" si="178"/>
        <v>6.9681174881156149</v>
      </c>
      <c r="LZ68" s="57">
        <f t="shared" si="179"/>
        <v>9.5769098721979518</v>
      </c>
      <c r="MA68" s="57">
        <f t="shared" si="180"/>
        <v>9.109935440274322</v>
      </c>
      <c r="MB68" s="57">
        <f t="shared" si="181"/>
        <v>6.6114419454956241</v>
      </c>
      <c r="MC68" s="57">
        <f t="shared" si="182"/>
        <v>4.0231798829824372</v>
      </c>
      <c r="MD68" s="57">
        <f t="shared" si="183"/>
        <v>2.8274706859834353</v>
      </c>
      <c r="ME68" s="57">
        <f t="shared" si="184"/>
        <v>2.019281413056242</v>
      </c>
      <c r="MF68" s="57">
        <f t="shared" si="185"/>
        <v>1.9939060166591762</v>
      </c>
      <c r="MG68" s="57">
        <f t="shared" si="186"/>
        <v>1.9939142146310789</v>
      </c>
      <c r="MH68" s="57">
        <f t="shared" si="187"/>
        <v>1.9939147780813746</v>
      </c>
      <c r="MI68" s="57">
        <f t="shared" si="188"/>
        <v>1.9939144816443704</v>
      </c>
      <c r="MJ68" s="61">
        <f t="shared" si="189"/>
        <v>2.4000000000000012</v>
      </c>
      <c r="MK68" s="57" t="e">
        <f t="shared" si="259"/>
        <v>#N/A</v>
      </c>
      <c r="ML68" s="57" t="e">
        <f t="shared" si="260"/>
        <v>#N/A</v>
      </c>
      <c r="MM68" s="57" t="e">
        <f t="shared" si="261"/>
        <v>#N/A</v>
      </c>
      <c r="MN68" s="57" t="e">
        <f t="shared" si="262"/>
        <v>#N/A</v>
      </c>
      <c r="MO68" s="57" t="e">
        <f t="shared" si="263"/>
        <v>#N/A</v>
      </c>
      <c r="MP68" s="57" t="e">
        <f t="shared" si="264"/>
        <v>#N/A</v>
      </c>
      <c r="MQ68" s="57" t="e">
        <f t="shared" si="265"/>
        <v>#N/A</v>
      </c>
      <c r="MR68" s="57" t="e">
        <f t="shared" si="266"/>
        <v>#N/A</v>
      </c>
      <c r="MS68" s="57" t="e">
        <f t="shared" si="267"/>
        <v>#N/A</v>
      </c>
      <c r="MT68" s="57" t="e">
        <f t="shared" si="268"/>
        <v>#N/A</v>
      </c>
      <c r="MU68" s="57" t="e">
        <f t="shared" si="269"/>
        <v>#N/A</v>
      </c>
      <c r="MV68" s="57" t="e">
        <f t="shared" si="270"/>
        <v>#N/A</v>
      </c>
      <c r="MW68" s="57" t="e">
        <f t="shared" si="271"/>
        <v>#N/A</v>
      </c>
      <c r="MX68" s="57" t="e">
        <f t="shared" si="272"/>
        <v>#N/A</v>
      </c>
      <c r="MY68" s="57" t="e">
        <f t="shared" si="273"/>
        <v>#N/A</v>
      </c>
      <c r="MZ68" s="57" t="e">
        <f t="shared" si="274"/>
        <v>#N/A</v>
      </c>
      <c r="NA68" s="57" t="e">
        <f t="shared" si="275"/>
        <v>#N/A</v>
      </c>
      <c r="NB68" s="57" t="e">
        <f t="shared" si="276"/>
        <v>#N/A</v>
      </c>
      <c r="NC68" s="57" t="e">
        <f t="shared" si="277"/>
        <v>#N/A</v>
      </c>
      <c r="ND68" s="57" t="e">
        <f t="shared" si="278"/>
        <v>#N/A</v>
      </c>
      <c r="NE68" s="57" t="e">
        <f t="shared" si="279"/>
        <v>#N/A</v>
      </c>
      <c r="NF68" s="61">
        <f t="shared" si="211"/>
        <v>2.4000000000000012</v>
      </c>
      <c r="NG68" s="261">
        <f>IF(OY67=0,MIN('Drive Train'!$F$35-FQ67*$C$26*'Drive Train'!$F$38,NG67+$C$41)-$C$7,IF(LO67-1&lt;=0,0,IF($C$39=Motors!$C$29,MAX(MAX(NG$8:NG67)*-1,NG67-$C$41),MAX(0,MAX(NG$8:NG67)*-1,NG67-$C$41))))</f>
        <v>0</v>
      </c>
      <c r="NH68" s="261">
        <f>IF(OZ67=0,MIN('Drive Train'!$F$35-FR67*$C$26*'Drive Train'!$F$38,NH67+$C$41)-$C$7,IF(LP67-1&lt;=0,0,IF($C$39=Motors!$C$29,MAX(MAX(NH$8:NH67)*-1,NH67-$C$41),MAX(0,MAX(NH$8:NH67)*-1,NH67-$C$41))))</f>
        <v>8.82</v>
      </c>
      <c r="NI68" s="261">
        <f>IF(PA67=0,MIN('Drive Train'!$F$35-FS67*$C$26*'Drive Train'!$F$38,NI67+$C$41)-$C$7,IF(LQ67-1&lt;=0,0,IF($C$39=Motors!$C$29,MAX(MAX(NI$8:NI67)*-1,NI67-$C$41),MAX(0,MAX(NI$8:NI67)*-1,NI67-$C$41))))</f>
        <v>0</v>
      </c>
      <c r="NJ68" s="261">
        <f>IF(PB67=0,MIN('Drive Train'!$F$35-FT67*$C$26*'Drive Train'!$F$38,NJ67+$C$41)-$C$7,IF(LR67-1&lt;=0,0,IF($C$39=Motors!$C$29,MAX(MAX(NJ$8:NJ67)*-1,NJ67-$C$41),MAX(0,MAX(NJ$8:NJ67)*-1,NJ67-$C$41))))</f>
        <v>0</v>
      </c>
      <c r="NK68" s="261">
        <f>IF(PC67=0,MIN('Drive Train'!$F$35-FU67*$C$26*'Drive Train'!$F$38,NK67+$C$41)-$C$7,IF(LS67-1&lt;=0,0,IF($C$39=Motors!$C$29,MAX(MAX(NK$8:NK67)*-1,NK67-$C$41),MAX(0,MAX(NK$8:NK67)*-1,NK67-$C$41))))</f>
        <v>0</v>
      </c>
      <c r="NL68" s="261">
        <f>IF(PD67=0,MIN('Drive Train'!$F$35-FV67*$C$26*'Drive Train'!$F$38,NL67+$C$41)-$C$7,IF(LT67-1&lt;=0,0,IF($C$39=Motors!$C$29,MAX(MAX(NL$8:NL67)*-1,NL67-$C$41),MAX(0,MAX(NL$8:NL67)*-1,NL67-$C$41))))</f>
        <v>0</v>
      </c>
      <c r="NM68" s="261">
        <f>IF(PE67=0,MIN('Drive Train'!$F$35-FW67*$C$26*'Drive Train'!$F$38,NM67+$C$41)-$C$7,IF(LU67-1&lt;=0,0,IF($C$39=Motors!$C$29,MAX(MAX(NM$8:NM67)*-1,NM67-$C$41),MAX(0,MAX(NM$8:NM67)*-1,NM67-$C$41))))</f>
        <v>0</v>
      </c>
      <c r="NN68" s="261">
        <f>IF(PF67=0,MIN('Drive Train'!$F$35-FX67*$C$26*'Drive Train'!$F$38,NN67+$C$41)-$C$7,IF(LV67-1&lt;=0,0,IF($C$39=Motors!$C$29,MAX(MAX(NN$8:NN67)*-1,NN67-$C$41),MAX(0,MAX(NN$8:NN67)*-1,NN67-$C$41))))</f>
        <v>0</v>
      </c>
      <c r="NO68" s="261">
        <f>IF(PG67=0,MIN('Drive Train'!$F$35-FY67*$C$26*'Drive Train'!$F$38,NO67+$C$41)-$C$7,IF(LW67-1&lt;=0,0,IF($C$39=Motors!$C$29,MAX(MAX(NO$8:NO67)*-1,NO67-$C$41),MAX(0,MAX(NO$8:NO67)*-1,NO67-$C$41))))</f>
        <v>0</v>
      </c>
      <c r="NP68" s="261">
        <f>IF(PH67=0,MIN('Drive Train'!$F$35-FZ67*$C$26*'Drive Train'!$F$38,NP67+$C$41)-$C$7,IF(LX67-1&lt;=0,0,IF($C$39=Motors!$C$29,MAX(MAX(NP$8:NP67)*-1,NP67-$C$41),MAX(0,MAX(NP$8:NP67)*-1,NP67-$C$41))))</f>
        <v>0</v>
      </c>
      <c r="NQ68" s="261">
        <f>IF(PI67=0,MIN('Drive Train'!$F$35-GA67*$C$26*'Drive Train'!$F$38,NQ67+$C$41)-$C$7,IF(LY67-1&lt;=0,0,IF($C$39=Motors!$C$29,MAX(MAX(NQ$8:NQ67)*-1,NQ67-$C$41),MAX(0,MAX(NQ$8:NQ67)*-1,NQ67-$C$41))))</f>
        <v>11.983355463780677</v>
      </c>
      <c r="NR68" s="261">
        <f>IF(PJ67=0,MIN('Drive Train'!$F$35-GB67*$C$26*'Drive Train'!$F$38,NR67+$C$41)-$C$7,IF(LZ67-1&lt;=0,0,IF($C$39=Motors!$C$29,MAX(MAX(NR$8:NR67)*-1,NR67-$C$41),MAX(0,MAX(NR$8:NR67)*-1,NR67-$C$41))))</f>
        <v>11.674943037587173</v>
      </c>
      <c r="NS68" s="261">
        <f>IF(PK67=0,MIN('Drive Train'!$F$35-GC67*$C$26*'Drive Train'!$F$38,NS67+$C$41)-$C$7,IF(MA67-1&lt;=0,0,IF($C$39=Motors!$C$29,MAX(MAX(NS$8:NS67)*-1,NS67-$C$41),MAX(0,MAX(NS$8:NS67)*-1,NS67-$C$41))))</f>
        <v>0</v>
      </c>
      <c r="NT68" s="261">
        <f>IF(PL67=0,MIN('Drive Train'!$F$35-GD67*$C$26*'Drive Train'!$F$38,NT67+$C$41)-$C$7,IF(MB67-1&lt;=0,0,IF($C$39=Motors!$C$29,MAX(MAX(NT$8:NT67)*-1,NT67-$C$41),MAX(0,MAX(NT$8:NT67)*-1,NT67-$C$41))))</f>
        <v>0</v>
      </c>
      <c r="NU68" s="261">
        <f>IF(PM67=0,MIN('Drive Train'!$F$35-GE67*$C$26*'Drive Train'!$F$38,NU67+$C$41)-$C$7,IF(MC67-1&lt;=0,0,IF($C$39=Motors!$C$29,MAX(MAX(NU$8:NU67)*-1,NU67-$C$41),MAX(0,MAX(NU$8:NU67)*-1,NU67-$C$41))))</f>
        <v>0</v>
      </c>
      <c r="NV68" s="261">
        <f>IF(PN67=0,MIN('Drive Train'!$F$35-GF67*$C$26*'Drive Train'!$F$38,NV67+$C$41)-$C$7,IF(MD67-1&lt;=0,0,IF($C$39=Motors!$C$29,MAX(MAX(NV$8:NV67)*-1,NV67-$C$41),MAX(0,MAX(NV$8:NV67)*-1,NV67-$C$41))))</f>
        <v>0</v>
      </c>
      <c r="NW68" s="261">
        <f>IF(PO67=0,MIN('Drive Train'!$F$35-GG67*$C$26*'Drive Train'!$F$38,NW67+$C$41)-$C$7,IF(ME67-1&lt;=0,0,IF($C$39=Motors!$C$29,MAX(MAX(NW$8:NW67)*-1,NW67-$C$41),MAX(0,MAX(NW$8:NW67)*-1,NW67-$C$41))))</f>
        <v>0</v>
      </c>
      <c r="NX68" s="261">
        <f>IF(PP67=0,MIN('Drive Train'!$F$35-GH67*$C$26*'Drive Train'!$F$38,NX67+$C$41)-$C$7,IF(MF67-1&lt;=0,0,IF($C$39=Motors!$C$29,MAX(MAX(NX$8:NX67)*-1,NX67-$C$41),MAX(0,MAX(NX$8:NX67)*-1,NX67-$C$41))))</f>
        <v>0</v>
      </c>
      <c r="NY68" s="261">
        <f>IF(PQ67=0,MIN('Drive Train'!$F$35-GI67*$C$26*'Drive Train'!$F$38,NY67+$C$41)-$C$7,IF(MG67-1&lt;=0,0,IF($C$39=Motors!$C$29,MAX(MAX(NY$8:NY67)*-1,NY67-$C$41),MAX(0,MAX(NY$8:NY67)*-1,NY67-$C$41))))</f>
        <v>0</v>
      </c>
      <c r="NZ68" s="261">
        <f>IF(PR67=0,MIN('Drive Train'!$F$35-GJ67*$C$26*'Drive Train'!$F$38,NZ67+$C$41)-$C$7,IF(MH67-1&lt;=0,0,IF($C$39=Motors!$C$29,MAX(MAX(NZ$8:NZ67)*-1,NZ67-$C$41),MAX(0,MAX(NZ$8:NZ67)*-1,NZ67-$C$41))))</f>
        <v>0</v>
      </c>
      <c r="OA68" s="261">
        <f>IF(PS67=0,MIN('Drive Train'!$F$35-GK67*$C$26*'Drive Train'!$F$38,OA67+$C$41)-$C$7,IF(MI67-1&lt;=0,0,IF($C$39=Motors!$C$29,MAX(MAX(OA$8:OA67)*-1,OA67-$C$41),MAX(0,MAX(OA$8:OA67)*-1,OA67-$C$41))))</f>
        <v>0</v>
      </c>
      <c r="OB68" s="61">
        <f t="shared" si="212"/>
        <v>2.4000000000000012</v>
      </c>
      <c r="OC68" s="261">
        <f>'Drive Train'!$F$35-FQ68*$C$26*'Drive Train'!$F$38</f>
        <v>12.213034</v>
      </c>
      <c r="OD68" s="261">
        <f>'Drive Train'!$F$35-FR68*$C$26*'Drive Train'!$F$38</f>
        <v>9</v>
      </c>
      <c r="OE68" s="261">
        <f>'Drive Train'!$F$35-FS68*$C$26*'Drive Train'!$F$38</f>
        <v>12.213034</v>
      </c>
      <c r="OF68" s="261">
        <f>'Drive Train'!$F$35-FT68*$C$26*'Drive Train'!$F$38</f>
        <v>12.213034</v>
      </c>
      <c r="OG68" s="261">
        <f>'Drive Train'!$F$35-FU68*$C$26*'Drive Train'!$F$38</f>
        <v>12.213034</v>
      </c>
      <c r="OH68" s="261">
        <f>'Drive Train'!$F$35-FV68*$C$26*'Drive Train'!$F$38</f>
        <v>12.213034</v>
      </c>
      <c r="OI68" s="261">
        <f>'Drive Train'!$F$35-FW68*$C$26*'Drive Train'!$F$38</f>
        <v>12.213034</v>
      </c>
      <c r="OJ68" s="261">
        <f>'Drive Train'!$F$35-FX68*$C$26*'Drive Train'!$F$38</f>
        <v>12.213034</v>
      </c>
      <c r="OK68" s="261">
        <f>'Drive Train'!$F$35-FY68*$C$26*'Drive Train'!$F$38</f>
        <v>12.213034</v>
      </c>
      <c r="OL68" s="261">
        <f>'Drive Train'!$F$35-FZ68*$C$26*'Drive Train'!$F$38</f>
        <v>12.213034</v>
      </c>
      <c r="OM68" s="261">
        <f>'Drive Train'!$F$35-GA68*$C$26*'Drive Train'!$F$38</f>
        <v>12.163355463858565</v>
      </c>
      <c r="ON68" s="261">
        <f>'Drive Train'!$F$35-GB68*$C$26*'Drive Train'!$F$38</f>
        <v>11.865713470798426</v>
      </c>
      <c r="OO68" s="261">
        <f>'Drive Train'!$F$35-GC68*$C$26*'Drive Train'!$F$38</f>
        <v>12.213034</v>
      </c>
      <c r="OP68" s="261">
        <f>'Drive Train'!$F$35-GD68*$C$26*'Drive Train'!$F$38</f>
        <v>12.213034</v>
      </c>
      <c r="OQ68" s="261">
        <f>'Drive Train'!$F$35-GE68*$C$26*'Drive Train'!$F$38</f>
        <v>12.213034</v>
      </c>
      <c r="OR68" s="261">
        <f>'Drive Train'!$F$35-GF68*$C$26*'Drive Train'!$F$38</f>
        <v>12.213034</v>
      </c>
      <c r="OS68" s="261">
        <f>'Drive Train'!$F$35-GG68*$C$26*'Drive Train'!$F$38</f>
        <v>12.213034</v>
      </c>
      <c r="OT68" s="261">
        <f>'Drive Train'!$F$35-GH68*$C$26*'Drive Train'!$F$38</f>
        <v>12.213034</v>
      </c>
      <c r="OU68" s="261">
        <f>'Drive Train'!$F$35-GI68*$C$26*'Drive Train'!$F$38</f>
        <v>12.213034</v>
      </c>
      <c r="OV68" s="261">
        <f>'Drive Train'!$F$35-GJ68*$C$26*'Drive Train'!$F$38</f>
        <v>12.213034</v>
      </c>
      <c r="OW68" s="261">
        <f>'Drive Train'!$F$35-GK68*$C$26*'Drive Train'!$F$38</f>
        <v>12.213034</v>
      </c>
      <c r="OX68" s="61">
        <f t="shared" si="213"/>
        <v>2.4000000000000012</v>
      </c>
      <c r="OY68" s="1">
        <f>IF(PU68&gt;='Drive Train'!$F$29,1,0)</f>
        <v>1</v>
      </c>
      <c r="OZ68" s="1">
        <f>IF(PV68&gt;='Drive Train'!$F$29,1,0)</f>
        <v>0</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0</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8">
        <f t="shared" si="214"/>
        <v>2.4000000000000012</v>
      </c>
      <c r="PU68" s="57">
        <f t="shared" si="215"/>
        <v>19.574354848596144</v>
      </c>
      <c r="PV68" s="57">
        <f t="shared" si="216"/>
        <v>15.484054415722932</v>
      </c>
      <c r="PW68" s="57">
        <f t="shared" si="217"/>
        <v>21.124796288539471</v>
      </c>
      <c r="PX68" s="57">
        <f t="shared" si="218"/>
        <v>23.482604806756171</v>
      </c>
      <c r="PY68" s="57">
        <f t="shared" si="219"/>
        <v>22.904237655662804</v>
      </c>
      <c r="PZ68" s="57">
        <f t="shared" si="220"/>
        <v>21.063668299388301</v>
      </c>
      <c r="QA68" s="57">
        <f t="shared" si="221"/>
        <v>19.478607456834506</v>
      </c>
      <c r="QB68" s="57">
        <f t="shared" si="222"/>
        <v>18.489675553546263</v>
      </c>
      <c r="QC68" s="57">
        <f t="shared" si="223"/>
        <v>17.632062811540258</v>
      </c>
      <c r="QD68" s="57">
        <f t="shared" si="224"/>
        <v>16.579775961037466</v>
      </c>
      <c r="QE68" s="57">
        <f t="shared" si="225"/>
        <v>15.305061516625859</v>
      </c>
      <c r="QF68" s="57">
        <f t="shared" si="226"/>
        <v>15.371461874709922</v>
      </c>
      <c r="QG68" s="57">
        <f t="shared" si="227"/>
        <v>18.360337972444118</v>
      </c>
      <c r="QH68" s="57">
        <f t="shared" si="228"/>
        <v>19.477801756712086</v>
      </c>
      <c r="QI68" s="57">
        <f t="shared" si="229"/>
        <v>19.547212953185287</v>
      </c>
      <c r="QJ68" s="57">
        <f t="shared" si="230"/>
        <v>19.64127000741415</v>
      </c>
      <c r="QK68" s="57">
        <f t="shared" si="231"/>
        <v>19.574354848596144</v>
      </c>
      <c r="QL68" s="57">
        <f t="shared" si="232"/>
        <v>19.526330130190924</v>
      </c>
      <c r="QM68" s="57">
        <f t="shared" si="233"/>
        <v>19.527435751423056</v>
      </c>
      <c r="QN68" s="57">
        <f t="shared" si="234"/>
        <v>19.527511750493037</v>
      </c>
      <c r="QO68" s="57">
        <f t="shared" si="235"/>
        <v>19.527471766451715</v>
      </c>
      <c r="QP68" s="61">
        <f t="shared" si="236"/>
        <v>2.4000000000000012</v>
      </c>
      <c r="QQ68" s="57">
        <f>MIN(FQ68,$C$16)*$C$17*1000/60/60/$C$25</f>
        <v>3.8667407844721571E-2</v>
      </c>
      <c r="QR68" s="57">
        <f>MIN(FR68,$C$16)*$C$17*1000/60/60/$C$25</f>
        <v>0.70317162838191627</v>
      </c>
      <c r="QS68" s="57">
        <f>MIN(FS68,$C$16)*$C$17*1000/60/60/$C$25</f>
        <v>3.8667407844721571E-2</v>
      </c>
      <c r="QT68" s="57">
        <f>MIN(FT68,$C$16)*$C$17*1000/60/60/$C$25</f>
        <v>3.8667407844721571E-2</v>
      </c>
      <c r="QU68" s="57">
        <f>MIN(FU68,$C$16)*$C$17*1000/60/60/$C$25</f>
        <v>3.8667407844721571E-2</v>
      </c>
      <c r="QV68" s="57">
        <f>MIN(FV68,$C$16)*$C$17*1000/60/60/$C$25</f>
        <v>3.8667407844721571E-2</v>
      </c>
      <c r="QW68" s="57">
        <f>MIN(FW68,$C$16)*$C$17*1000/60/60/$C$25</f>
        <v>3.8667407844721571E-2</v>
      </c>
      <c r="QX68" s="57">
        <f>MIN(FX68,$C$16)*$C$17*1000/60/60/$C$25</f>
        <v>3.8667407844721571E-2</v>
      </c>
      <c r="QY68" s="57">
        <f>MIN(FY68,$C$16)*$C$17*1000/60/60/$C$25</f>
        <v>3.8667407844721571E-2</v>
      </c>
      <c r="QZ68" s="57">
        <f>MIN(FZ68,$C$16)*$C$17*1000/60/60/$C$25</f>
        <v>3.8667407844721571E-2</v>
      </c>
      <c r="RA68" s="57">
        <f>MIN(GA68,$C$16)*$C$17*1000/60/60/$C$25</f>
        <v>4.8941683478310516E-2</v>
      </c>
      <c r="RB68" s="57">
        <f>MIN(GB68,$C$16)*$C$17*1000/60/60/$C$25</f>
        <v>0.11049856728270389</v>
      </c>
      <c r="RC68" s="57">
        <f>MIN(GC68,$C$16)*$C$17*1000/60/60/$C$25</f>
        <v>3.8667407844721571E-2</v>
      </c>
      <c r="RD68" s="57">
        <f>MIN(GD68,$C$16)*$C$17*1000/60/60/$C$25</f>
        <v>3.8667407844721571E-2</v>
      </c>
      <c r="RE68" s="57">
        <f>MIN(GE68,$C$16)*$C$17*1000/60/60/$C$25</f>
        <v>3.8667407844721571E-2</v>
      </c>
      <c r="RF68" s="57">
        <f>MIN(GF68,$C$16)*$C$17*1000/60/60/$C$25</f>
        <v>3.8667407844721571E-2</v>
      </c>
      <c r="RG68" s="57">
        <f>MIN(GG68,$C$16)*$C$17*1000/60/60/$C$25</f>
        <v>3.8667407844721571E-2</v>
      </c>
      <c r="RH68" s="57">
        <f>MIN(GH68,$C$16)*$C$17*1000/60/60/$C$25</f>
        <v>3.8667407844721571E-2</v>
      </c>
      <c r="RI68" s="57">
        <f>MIN(GI68,$C$16)*$C$17*1000/60/60/$C$25</f>
        <v>3.8667407844721571E-2</v>
      </c>
      <c r="RJ68" s="57">
        <f>MIN(GJ68,$C$16)*$C$17*1000/60/60/$C$25</f>
        <v>3.8667407844721571E-2</v>
      </c>
      <c r="RK68" s="57">
        <f>MIN(GK68,$C$16)*$C$17*1000/60/60/$C$25</f>
        <v>3.8667407844721571E-2</v>
      </c>
      <c r="RL68" s="148">
        <f t="shared" si="237"/>
        <v>2.4000000000000012</v>
      </c>
    </row>
    <row r="69" spans="2:480" x14ac:dyDescent="0.2">
      <c r="B69" s="20"/>
      <c r="C69" s="3" t="str">
        <f>C47</f>
        <v>Time to Goal (s)</v>
      </c>
      <c r="E69" s="17">
        <f>E47</f>
        <v>1.840000000000001</v>
      </c>
      <c r="F69" s="18">
        <f>PJ6</f>
        <v>2.4800000000000013</v>
      </c>
      <c r="G69" s="18">
        <f t="shared" ref="G69:O69" si="317">PK6</f>
        <v>2.2000000000000011</v>
      </c>
      <c r="H69" s="18">
        <f t="shared" si="317"/>
        <v>2.0400000000000009</v>
      </c>
      <c r="I69" s="18">
        <f t="shared" si="317"/>
        <v>1.920000000000001</v>
      </c>
      <c r="J69" s="18">
        <f t="shared" si="317"/>
        <v>1.880000000000001</v>
      </c>
      <c r="K69" s="18">
        <f t="shared" si="317"/>
        <v>1.840000000000001</v>
      </c>
      <c r="L69" s="18">
        <f t="shared" si="317"/>
        <v>1.840000000000001</v>
      </c>
      <c r="M69" s="18">
        <f t="shared" si="317"/>
        <v>1.840000000000001</v>
      </c>
      <c r="N69" s="18">
        <f t="shared" si="317"/>
        <v>1.840000000000001</v>
      </c>
      <c r="O69" s="18">
        <f t="shared" si="317"/>
        <v>1.840000000000001</v>
      </c>
      <c r="R69" s="63">
        <f t="shared" si="113"/>
        <v>2.4400000000000013</v>
      </c>
      <c r="S69" s="2">
        <f>NG69/'Drive Train'!$F$35</f>
        <v>0</v>
      </c>
      <c r="T69" s="2">
        <f>NH69/'Drive Train'!$F$35</f>
        <v>0.71129032258064517</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0.96639963418214236</v>
      </c>
      <c r="AD69" s="2">
        <f>NR69/'Drive Train'!$F$35</f>
        <v>0.94239624764503427</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14"/>
        <v>2.4400000000000013</v>
      </c>
      <c r="AO69" s="46">
        <f>LO69*12*60/(PI() * 'Drive Train'!$F$15)/S$6*ABS(S69)</f>
        <v>0</v>
      </c>
      <c r="AP69" s="46">
        <f>LP69*12*60/(PI() * 'Drive Train'!$F$15)/T$6*ABS(T69)</f>
        <v>1023.6815180541635</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4372.7285314765395</v>
      </c>
      <c r="AZ69" s="46">
        <f>LZ69*12*60/(PI() * 'Drive Train'!$F$15)/AD$6*ABS(AD69)</f>
        <v>3711.6877299599796</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280"/>
        <v>2.4400000000000013</v>
      </c>
      <c r="BK69" s="2">
        <f>IF(OR(KS68=1,AND($C$39=Motors!$C$31,OY68=1)),0,IF(NG69=0,-(CG68+$C$15)/($C$14-$C$15)*$C$12,($C$11*S69-AO69)/($C$11*S69)*$C$12*S69))</f>
        <v>0</v>
      </c>
      <c r="BL69" s="2">
        <f>IF(OR(KT68=1,AND($C$39=Motors!$C$31,OZ68=1)),0,IF(NH69=0,-(CH68+$C$15)/($C$14-$C$15)*$C$12,($C$11*T69-AP69)/($C$11*T69)*$C$12*T69))</f>
        <v>1.266275441776215</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0.41564011997822597</v>
      </c>
      <c r="BV69" s="2">
        <f>IF(OR(LD68=1,AND($C$39=Motors!$C$31,PJ68=1)),0,IF(NR69=0,-(CR68+$C$15)/($C$14-$C$15)*$C$12,($C$11*AD69-AZ69)/($C$11*AD69)*$C$12*AD69))</f>
        <v>0.64704481776923695</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281"/>
        <v>2.4400000000000013</v>
      </c>
      <c r="CG69" s="57">
        <f>IF(AND(KS68=1,OY68=1),0,ABS(BK69/$C$12*($C$14-$C$15)+$C$15) *'Drive Train'!$AA$48 + CG68*(1-'Drive Train'!$AA$48))</f>
        <v>2.7495000000000003</v>
      </c>
      <c r="CH69" s="57">
        <f>IF(AND(KT68=1,OZ68=1),0,ABS(BL69/$C$12*($C$14-$C$15)+$C$15) *'Drive Train'!$AA$48 + CH68*(1-'Drive Train'!$AA$48))</f>
        <v>71.397479280021983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25.282397190352079</v>
      </c>
      <c r="CR69" s="57">
        <f>IF(AND(LD68=1,PJ68=1),0,ABS(BV69/$C$12*($C$14-$C$15)+$C$15) *'Drive Train'!$AA$48 + CR68*(1-'Drive Train'!$AA$48))</f>
        <v>37.827428370120039</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15"/>
        <v>2.4400000000000013</v>
      </c>
      <c r="DC69" s="57">
        <f t="shared" si="282"/>
        <v>2.7495000000000003</v>
      </c>
      <c r="DD69" s="57">
        <f t="shared" si="283"/>
        <v>50</v>
      </c>
      <c r="DE69" s="57">
        <f t="shared" si="284"/>
        <v>2.7495000000000003</v>
      </c>
      <c r="DF69" s="57">
        <f t="shared" si="285"/>
        <v>2.7495000000000003</v>
      </c>
      <c r="DG69" s="57">
        <f t="shared" si="286"/>
        <v>2.7495000000000003</v>
      </c>
      <c r="DH69" s="57">
        <f t="shared" si="287"/>
        <v>2.7495000000000003</v>
      </c>
      <c r="DI69" s="57">
        <f t="shared" si="288"/>
        <v>2.7495000000000003</v>
      </c>
      <c r="DJ69" s="57">
        <f t="shared" si="289"/>
        <v>2.7495000000000003</v>
      </c>
      <c r="DK69" s="57">
        <f t="shared" si="290"/>
        <v>2.7495000000000003</v>
      </c>
      <c r="DL69" s="57">
        <f t="shared" si="291"/>
        <v>2.7495000000000003</v>
      </c>
      <c r="DM69" s="57">
        <f t="shared" si="292"/>
        <v>25.282397190352079</v>
      </c>
      <c r="DN69" s="57">
        <f t="shared" si="293"/>
        <v>25</v>
      </c>
      <c r="DO69" s="57">
        <f t="shared" si="294"/>
        <v>2.7495000000000003</v>
      </c>
      <c r="DP69" s="57">
        <f t="shared" si="295"/>
        <v>2.7495000000000003</v>
      </c>
      <c r="DQ69" s="57">
        <f t="shared" si="296"/>
        <v>2.7495000000000003</v>
      </c>
      <c r="DR69" s="57">
        <f t="shared" si="297"/>
        <v>2.7495000000000003</v>
      </c>
      <c r="DS69" s="57">
        <f t="shared" si="298"/>
        <v>2.7495000000000003</v>
      </c>
      <c r="DT69" s="57">
        <f t="shared" si="299"/>
        <v>2.7495000000000003</v>
      </c>
      <c r="DU69" s="57">
        <f t="shared" si="300"/>
        <v>2.7495000000000003</v>
      </c>
      <c r="DV69" s="57">
        <f t="shared" si="301"/>
        <v>2.7495000000000003</v>
      </c>
      <c r="DW69" s="57">
        <f t="shared" si="302"/>
        <v>2.7495000000000003</v>
      </c>
      <c r="DX69" s="61">
        <f t="shared" si="116"/>
        <v>2.4400000000000013</v>
      </c>
      <c r="DY69" s="2">
        <f>IF(OY69=0,($C$23/0.4536*IF(ISNA(MK68),'Drive Train'!$F$16,'Drive Train'!$F$17)*4.448*$C$24/$C$26*$C$25*S$6)*SIGN(BK69),BK69)</f>
        <v>0</v>
      </c>
      <c r="DZ69" s="2">
        <f>IF(OZ69=0,($C$23/0.4536*IF(ISNA(ML68),'Drive Train'!$F$16,'Drive Train'!$F$17)*4.448*$C$24/$C$26*$C$25*T$6)*SIGN(BL69),BL69)</f>
        <v>3.1911020778922987</v>
      </c>
      <c r="EA69" s="2">
        <f>IF(PA69=0,($C$23/0.4536*IF(ISNA(MM68),'Drive Train'!$F$16,'Drive Train'!$F$17)*4.448*$C$24/$C$26*$C$25*U$6)*SIGN(BM69),BM69)</f>
        <v>0</v>
      </c>
      <c r="EB69" s="2">
        <f>IF(PB69=0,($C$23/0.4536*IF(ISNA(MN68),'Drive Train'!$F$16,'Drive Train'!$F$17)*4.448*$C$24/$C$26*$C$25*V$6)*SIGN(BN69),BN69)</f>
        <v>0</v>
      </c>
      <c r="EC69" s="2">
        <f>IF(PC69=0,($C$23/0.4536*IF(ISNA(MO68),'Drive Train'!$F$16,'Drive Train'!$F$17)*4.448*$C$24/$C$26*$C$25*W$6)*SIGN(BO69),BO69)</f>
        <v>0</v>
      </c>
      <c r="ED69" s="2">
        <f>IF(PD69=0,($C$23/0.4536*IF(ISNA(MP68),'Drive Train'!$F$16,'Drive Train'!$F$17)*4.448*$C$24/$C$26*$C$25*X$6)*SIGN(BP69),BP69)</f>
        <v>0</v>
      </c>
      <c r="EE69" s="2">
        <f>IF(PE69=0,($C$23/0.4536*IF(ISNA(MQ68),'Drive Train'!$F$16,'Drive Train'!$F$17)*4.448*$C$24/$C$26*$C$25*Y$6)*SIGN(BQ69),BQ69)</f>
        <v>0</v>
      </c>
      <c r="EF69" s="2">
        <f>IF(PF69=0,($C$23/0.4536*IF(ISNA(MR68),'Drive Train'!$F$16,'Drive Train'!$F$17)*4.448*$C$24/$C$26*$C$25*Z$6)*SIGN(BR69),BR69)</f>
        <v>0</v>
      </c>
      <c r="EG69" s="2">
        <f>IF(PG69=0,($C$23/0.4536*IF(ISNA(MS68),'Drive Train'!$F$16,'Drive Train'!$F$17)*4.448*$C$24/$C$26*$C$25*AA$6)*SIGN(BS69),BS69)</f>
        <v>0</v>
      </c>
      <c r="EH69" s="2">
        <f>IF(PH69=0,($C$23/0.4536*IF(ISNA(MT68),'Drive Train'!$F$16,'Drive Train'!$F$17)*4.448*$C$24/$C$26*$C$25*AB$6)*SIGN(BT69),BT69)</f>
        <v>0</v>
      </c>
      <c r="EI69" s="2">
        <f>IF(PI69=0,($C$23/0.4536*IF(ISNA(MU68),'Drive Train'!$F$16,'Drive Train'!$F$17)*4.448*$C$24/$C$26*$C$25*AC$6)*SIGN(BU69),BU69)</f>
        <v>0.56313566080452337</v>
      </c>
      <c r="EJ69" s="2">
        <f>IF(PJ69=0,($C$23/0.4536*IF(ISNA(MV68),'Drive Train'!$F$16,'Drive Train'!$F$17)*4.448*$C$24/$C$26*$C$25*AD$6)*SIGN(BV69),BV69)</f>
        <v>0.89350858180984372</v>
      </c>
      <c r="EK69" s="2">
        <f>IF(PK69=0,($C$23/0.4536*IF(ISNA(MW68),'Drive Train'!$F$16,'Drive Train'!$F$17)*4.448*$C$24/$C$26*$C$25*AE$6)*SIGN(BW69),BW69)</f>
        <v>0</v>
      </c>
      <c r="EL69" s="2">
        <f>IF(PL69=0,($C$23/0.4536*IF(ISNA(MX68),'Drive Train'!$F$16,'Drive Train'!$F$17)*4.448*$C$24/$C$26*$C$25*AF$6)*SIGN(BX69),BX69)</f>
        <v>0</v>
      </c>
      <c r="EM69" s="2">
        <f>IF(PM69=0,($C$23/0.4536*IF(ISNA(MY68),'Drive Train'!$F$16,'Drive Train'!$F$17)*4.448*$C$24/$C$26*$C$25*AG$6)*SIGN(BY69),BY69)</f>
        <v>0</v>
      </c>
      <c r="EN69" s="2">
        <f>IF(PN69=0,($C$23/0.4536*IF(ISNA(MZ68),'Drive Train'!$F$16,'Drive Train'!$F$17)*4.448*$C$24/$C$26*$C$25*AH$6)*SIGN(BZ69),BZ69)</f>
        <v>0</v>
      </c>
      <c r="EO69" s="2">
        <f>IF(PO69=0,($C$23/0.4536*IF(ISNA(NA68),'Drive Train'!$F$16,'Drive Train'!$F$17)*4.448*$C$24/$C$26*$C$25*AI$6)*SIGN(CA69),CA69)</f>
        <v>0</v>
      </c>
      <c r="EP69" s="2">
        <f>IF(PP69=0,($C$23/0.4536*IF(ISNA(NB68),'Drive Train'!$F$16,'Drive Train'!$F$17)*4.448*$C$24/$C$26*$C$25*AJ$6)*SIGN(CB69),CB69)</f>
        <v>0</v>
      </c>
      <c r="EQ69" s="2">
        <f>IF(PQ69=0,($C$23/0.4536*IF(ISNA(NC68),'Drive Train'!$F$16,'Drive Train'!$F$17)*4.448*$C$24/$C$26*$C$25*AK$6)*SIGN(CC69),CC69)</f>
        <v>0</v>
      </c>
      <c r="ER69" s="2">
        <f>IF(PR69=0,($C$23/0.4536*IF(ISNA(ND68),'Drive Train'!$F$16,'Drive Train'!$F$17)*4.448*$C$24/$C$26*$C$25*AL$6)*SIGN(CD69),CD69)</f>
        <v>0</v>
      </c>
      <c r="ES69" s="2">
        <f>IF(PS69=0,($C$23/0.4536*IF(ISNA(NE68),'Drive Train'!$F$16,'Drive Train'!$F$17)*4.448*$C$24/$C$26*$C$25*AM$6)*SIGN(CE69),CE69)</f>
        <v>0</v>
      </c>
      <c r="ET69" s="61">
        <f t="shared" si="303"/>
        <v>2.4400000000000013</v>
      </c>
      <c r="EU69" s="260">
        <f>MAX(MIN(IF(AND(OY68=1,NG69&lt;0),-1,1)*(DC69-$C$15)/($C$14-$C$15)*$C$12-$C$33*LO69/AO$6 -  OY68*$C$33,DY68),MAX(EU$8:EU68)*-1)</f>
        <v>-0.56152205199201066</v>
      </c>
      <c r="EV69" s="260">
        <f>MAX(MIN(IF(AND(OZ68=1,NH69&lt;0),-1,1)*(DD69-$C$15)/($C$14-$C$15)*$C$12-$C$33*LP69/AP$6 -  OZ68*$C$33,DZ68),MAX(EV$8:EV68)*-1)</f>
        <v>0.73937665583142254</v>
      </c>
      <c r="EW69" s="260">
        <f>MAX(MIN(IF(AND(PA68=1,NI69&lt;0),-1,1)*(DE69-$C$15)/($C$14-$C$15)*$C$12-$C$33*LQ69/AQ$6 -  PA68*$C$33,EA68),MAX(EW$8:EW68)*-1)</f>
        <v>-0.70514634874104265</v>
      </c>
      <c r="EX69" s="260">
        <f>MAX(MIN(IF(AND(PB68=1,NJ69&lt;0),-1,1)*(DF69-$C$15)/($C$14-$C$15)*$C$12-$C$33*LR69/AR$6 -  PB68*$C$33,EB68),MAX(EX$8:EX68)*-1)</f>
        <v>-0.71697746098949167</v>
      </c>
      <c r="EY69" s="260">
        <f>MAX(MIN(IF(AND(PC68=1,NK69&lt;0),-1,1)*(DG69-$C$15)/($C$14-$C$15)*$C$12-$C$33*LS69/AS$6 -  PC68*$C$33,EC68),MAX(EY$8:EY68)*-1)</f>
        <v>-0.67207048082973586</v>
      </c>
      <c r="EZ69" s="260">
        <f>MAX(MIN(IF(AND(PD68=1,NL69&lt;0),-1,1)*(DH69-$C$15)/($C$14-$C$15)*$C$12-$C$33*LT69/AT$6 -  PD68*$C$33,ED68),MAX(EZ$8:EZ68)*-1)</f>
        <v>-0.60398075281591024</v>
      </c>
      <c r="FA69" s="260">
        <f>MAX(MIN(IF(AND(PE68=1,NM69&lt;0),-1,1)*(DI69-$C$15)/($C$14-$C$15)*$C$12-$C$33*LU69/AU$6 -  PE68*$C$33,EE68),MAX(FA$8:FA68)*-1)</f>
        <v>-0.55818805827920681</v>
      </c>
      <c r="FB69" s="260">
        <f>MAX(MIN(IF(AND(PF68=1,NN69&lt;0),-1,1)*(DJ69-$C$15)/($C$14-$C$15)*$C$12-$C$33*LV69/AV$6 -  PF68*$C$33,EF68),MAX(FB$8:FB68)*-1)</f>
        <v>-0.58546323664450717</v>
      </c>
      <c r="FC69" s="260">
        <f>MAX(MIN(IF(AND(PG68=1,NO69&lt;0),-1,1)*(DK69-$C$15)/($C$14-$C$15)*$C$12-$C$33*LW69/AW$6 -  PG68*$C$33,EG68),MAX(FC$8:FC68)*-1)</f>
        <v>-0.67887658071806656</v>
      </c>
      <c r="FD69" s="260">
        <f>MAX(MIN(IF(AND(PH68=1,NP69&lt;0),-1,1)*(DL69-$C$15)/($C$14-$C$15)*$C$12-$C$33*LX69/AX$6 -  PH68*$C$33,EH68),MAX(FD$8:FD68)*-1)</f>
        <v>-0.61985436045389986</v>
      </c>
      <c r="FE69" s="260">
        <f>MAX(MIN(IF(AND(PI68=1,NQ69&lt;0),-1,1)*(DM69-$C$15)/($C$14-$C$15)*$C$12-$C$33*LY69/AY$6 -  PI68*$C$33,EI68),MAX(FE$8:FE68)*-1)</f>
        <v>1.4019119198849239E-11</v>
      </c>
      <c r="FF69" s="260">
        <f>MAX(MIN(IF(AND(PJ68=1,NR69&lt;0),-1,1)*(DN69-$C$15)/($C$14-$C$15)*$C$12-$C$33*LZ69/AZ$6 -  PJ68*$C$33,EJ68),MAX(FF$8:FF68)*-1)</f>
        <v>4.863852147884179E-2</v>
      </c>
      <c r="FG69" s="260">
        <f>MAX(MIN(IF(AND(PK68=1,NS69&lt;0),-1,1)*(DO69-$C$15)/($C$14-$C$15)*$C$12-$C$33*MA69/BA$6 -  PK68*$C$33,EK68),MAX(FG$8:FG68)*-1)</f>
        <v>-0.50266066515034202</v>
      </c>
      <c r="FH69" s="260">
        <f>MAX(MIN(IF(AND(PL68=1,NT69&lt;0),-1,1)*(DP69-$C$15)/($C$14-$C$15)*$C$12-$C$33*MB69/BB$6 -  PL68*$C$33,EL68),MAX(FH$8:FH68)*-1)</f>
        <v>-0.59489028757017692</v>
      </c>
      <c r="FI69" s="260">
        <f>MAX(MIN(IF(AND(PM68=1,NU69&lt;0),-1,1)*(DQ69-$C$15)/($C$14-$C$15)*$C$12-$C$33*MC69/BC$6 -  PM68*$C$33,EM68),MAX(FI$8:FI68)*-1)</f>
        <v>-0.63422538960658281</v>
      </c>
      <c r="FJ69" s="260">
        <f>MAX(MIN(IF(AND(PN68=1,NV69&lt;0),-1,1)*(DR69-$C$15)/($C$14-$C$15)*$C$12-$C$33*MD69/BD$6 -  PN68*$C$33,EN68),MAX(FJ$8:FJ68)*-1)</f>
        <v>-0.59084392555393095</v>
      </c>
      <c r="FK69" s="260">
        <f>MAX(MIN(IF(AND(PO68=1,NW69&lt;0),-1,1)*(DS69-$C$15)/($C$14-$C$15)*$C$12-$C$33*ME69/BE$6 -  PO68*$C$33,EO68),MAX(FK$8:FK68)*-1)</f>
        <v>-0.56152205199201066</v>
      </c>
      <c r="FL69" s="260">
        <f>MAX(MIN(IF(AND(PP68=1,NX69&lt;0),-1,1)*(DT69-$C$15)/($C$14-$C$15)*$C$12-$C$33*MF69/BF$6 -  PP68*$C$33,EP68),MAX(FL$8:FL68)*-1)</f>
        <v>-0.56060140853674256</v>
      </c>
      <c r="FM69" s="260">
        <f>MAX(MIN(IF(AND(PQ68=1,NY69&lt;0),-1,1)*(DU69-$C$15)/($C$14-$C$15)*$C$12-$C$33*MG69/BG$6 -  PQ68*$C$33,EQ68),MAX(FM$8:FM68)*-1)</f>
        <v>-0.5606017059669407</v>
      </c>
      <c r="FN69" s="260">
        <f>MAX(MIN(IF(AND(PR68=1,NZ69&lt;0),-1,1)*(DV69-$C$15)/($C$14-$C$15)*$C$12-$C$33*MH69/BH$6 -  PR68*$C$33,ER68),MAX(FN$8:FN68)*-1)</f>
        <v>-0.56060172640945194</v>
      </c>
      <c r="FO69" s="260">
        <f>MAX(MIN(IF(AND(PS68=1,OA69&lt;0),-1,1)*(DW69-$C$15)/($C$14-$C$15)*$C$12-$C$33*MI69/BI$6 -  PS68*$C$33,ES68),MAX(FO$8:FO68)*-1)</f>
        <v>-0.56060171565443617</v>
      </c>
      <c r="FP69" s="61">
        <f t="shared" si="117"/>
        <v>2.4400000000000013</v>
      </c>
      <c r="FQ69" s="261">
        <f>IF(AND(KS69=1,OY69=1),0,MIN((ABS(($C$14-$C$15)*EU69/$C$12/$C$25)+$C$15)/$C$25,DC69))</f>
        <v>2.7495000000000003</v>
      </c>
      <c r="FR69" s="261">
        <f>IF(AND(KT69=1,OZ69=1),0,MIN((ABS(($C$14-$C$15)*EV69/$C$12/$C$25)+$C$15)/$C$25,DD69))</f>
        <v>50</v>
      </c>
      <c r="FS69" s="261">
        <f>IF(AND(KU69=1,PA69=1),0,MIN((ABS(($C$14-$C$15)*EW69/$C$12/$C$25)+$C$15)/$C$25,DE69))</f>
        <v>2.7495000000000003</v>
      </c>
      <c r="FT69" s="261">
        <f>IF(AND(KV69=1,PB69=1),0,MIN((ABS(($C$14-$C$15)*EX69/$C$12/$C$25)+$C$15)/$C$25,DF69))</f>
        <v>2.7495000000000003</v>
      </c>
      <c r="FU69" s="261">
        <f>IF(AND(KW69=1,PC69=1),0,MIN((ABS(($C$14-$C$15)*EY69/$C$12/$C$25)+$C$15)/$C$25,DG69))</f>
        <v>2.7495000000000003</v>
      </c>
      <c r="FV69" s="261">
        <f>IF(AND(KX69=1,PD69=1),0,MIN((ABS(($C$14-$C$15)*EZ69/$C$12/$C$25)+$C$15)/$C$25,DH69))</f>
        <v>2.7495000000000003</v>
      </c>
      <c r="FW69" s="261">
        <f>IF(AND(KY69=1,PE69=1),0,MIN((ABS(($C$14-$C$15)*FA69/$C$12/$C$25)+$C$15)/$C$25,DI69))</f>
        <v>2.7495000000000003</v>
      </c>
      <c r="FX69" s="261">
        <f>IF(AND(KZ69=1,PF69=1),0,MIN((ABS(($C$14-$C$15)*FB69/$C$12/$C$25)+$C$15)/$C$25,DJ69))</f>
        <v>2.7495000000000003</v>
      </c>
      <c r="FY69" s="261">
        <f>IF(AND(LA69=1,PG69=1),0,MIN((ABS(($C$14-$C$15)*FC69/$C$12/$C$25)+$C$15)/$C$25,DK69))</f>
        <v>2.7495000000000003</v>
      </c>
      <c r="FZ69" s="261">
        <f>IF(AND(LB69=1,PH69=1),0,MIN((ABS(($C$14-$C$15)*FD69/$C$12/$C$25)+$C$15)/$C$25,DL69))</f>
        <v>2.7495000000000003</v>
      </c>
      <c r="GA69" s="261">
        <f>IF(AND(LC69=1,PI69=1),0,MIN((ABS(($C$14-$C$15)*FE69/$C$12/$C$25)+$C$15)/$C$25,DM69))</f>
        <v>3.4800667072424951</v>
      </c>
      <c r="GB69" s="261">
        <f>IF(AND(LD69=1,PJ69=1),0,MIN((ABS(($C$14-$C$15)*FF69/$C$12/$C$25)+$C$15)/$C$25,DN69))</f>
        <v>7.7042973964802943</v>
      </c>
      <c r="GC69" s="261">
        <f>IF(AND(LE69=1,PK69=1),0,MIN((ABS(($C$14-$C$15)*FG69/$C$12/$C$25)+$C$15)/$C$25,DO69))</f>
        <v>2.7495000000000003</v>
      </c>
      <c r="GD69" s="261">
        <f>IF(AND(LF69=1,PL69=1),0,MIN((ABS(($C$14-$C$15)*FH69/$C$12/$C$25)+$C$15)/$C$25,DP69))</f>
        <v>2.7495000000000003</v>
      </c>
      <c r="GE69" s="261">
        <f>IF(AND(LG69=1,PM69=1),0,MIN((ABS(($C$14-$C$15)*FI69/$C$12/$C$25)+$C$15)/$C$25,DQ69))</f>
        <v>2.7495000000000003</v>
      </c>
      <c r="GF69" s="261">
        <f>IF(AND(LH69=1,PN69=1),0,MIN((ABS(($C$14-$C$15)*FJ69/$C$12/$C$25)+$C$15)/$C$25,DR69))</f>
        <v>2.7495000000000003</v>
      </c>
      <c r="GG69" s="261">
        <f>IF(AND(LI69=1,PO69=1),0,MIN((ABS(($C$14-$C$15)*FK69/$C$12/$C$25)+$C$15)/$C$25,DS69))</f>
        <v>2.7495000000000003</v>
      </c>
      <c r="GH69" s="261">
        <f>IF(AND(LJ69=1,PP69=1),0,MIN((ABS(($C$14-$C$15)*FL69/$C$12/$C$25)+$C$15)/$C$25,DT69))</f>
        <v>2.7495000000000003</v>
      </c>
      <c r="GI69" s="261">
        <f>IF(AND(LK69=1,PQ69=1),0,MIN((ABS(($C$14-$C$15)*FM69/$C$12/$C$25)+$C$15)/$C$25,DU69))</f>
        <v>2.7495000000000003</v>
      </c>
      <c r="GJ69" s="261">
        <f>IF(AND(LL69=1,PR69=1),0,MIN((ABS(($C$14-$C$15)*FN69/$C$12/$C$25)+$C$15)/$C$25,DV69))</f>
        <v>2.7495000000000003</v>
      </c>
      <c r="GK69" s="261">
        <f>IF(AND(LM69=1,PS69=1),0,MIN((ABS(($C$14-$C$15)*FO69/$C$12/$C$25)+$C$15)/$C$25,DW69))</f>
        <v>2.7495000000000003</v>
      </c>
      <c r="GL69" s="61">
        <f t="shared" si="118"/>
        <v>2.4400000000000013</v>
      </c>
      <c r="GM69" s="57">
        <f>IF(AND(KS68=1,OY68=1),0,EU69*$C$26/S$6/$C$24/$C$23*3.39*$C$25)</f>
        <v>-13.040427534412897</v>
      </c>
      <c r="GN69" s="57">
        <f>IF(AND(KT68=1,OZ68=1),0,EV69*$C$26/T$6/$C$24/$C$23*3.39*$C$25)</f>
        <v>4.8078264187568376</v>
      </c>
      <c r="GO69" s="57">
        <f>IF(AND(KU68=1,PA68=1),0,EW69*$C$26/U$6/$C$24/$C$23*3.39*$C$25)</f>
        <v>-6.9627756044867857</v>
      </c>
      <c r="GP69" s="57">
        <f>IF(AND(KV68=1,PB68=1),0,EX69*$C$26/V$6/$C$24/$C$23*3.39*$C$25)</f>
        <v>-9.4970226472692154</v>
      </c>
      <c r="GQ69" s="57">
        <f>IF(AND(KW68=1,PC68=1),0,EY69*$C$26/W$6/$C$24/$C$23*3.39*$C$25)</f>
        <v>-11.168200238953132</v>
      </c>
      <c r="GR69" s="57">
        <f>IF(AND(KX68=1,PD68=1),0,EZ69*$C$26/X$6/$C$24/$C$23*3.39*$C$25)</f>
        <v>-12.073146548176629</v>
      </c>
      <c r="GS69" s="57">
        <f>IF(AND(KY68=1,PE68=1),0,FA69*$C$26/Y$6/$C$24/$C$23*3.39*$C$25)</f>
        <v>-13.039818789203659</v>
      </c>
      <c r="GT69" s="57">
        <f>IF(AND(KZ68=1,PF68=1),0,FB69*$C$26/Z$6/$C$24/$C$23*3.39*$C$25)</f>
        <v>-15.650992702742672</v>
      </c>
      <c r="GU69" s="57">
        <f>IF(AND(LA68=1,PG68=1),0,FC69*$C$26/AA$6/$C$24/$C$23*3.39*$C$25)</f>
        <v>-20.43714004140482</v>
      </c>
      <c r="GV69" s="57">
        <f>IF(AND(LB68=1,PH68=1),0,FD69*$C$26/AB$6/$C$24/$C$23*3.39*$C$25)</f>
        <v>-20.750269506126333</v>
      </c>
      <c r="GW69" s="57">
        <f>IF(AND(LC68=1,PI68=1),0,FE69*$C$26/AC$6/$C$24/$C$23*3.39*$C$25)</f>
        <v>5.165726872971192E-10</v>
      </c>
      <c r="GX69" s="57">
        <f>IF(AND(LD68=1,PJ68=1),0,FF69*$C$26/AD$6/$C$24/$C$23*3.39*$C$25)</f>
        <v>1.1295497878947878</v>
      </c>
      <c r="GY69" s="57">
        <f>IF(AND(LE68=1,PK68=1),0,FG69*$C$26/AE$6/$C$24/$C$23*3.39*$C$25)</f>
        <v>-11.673468486302806</v>
      </c>
      <c r="GZ69" s="57">
        <f>IF(AND(LF68=1,PL68=1),0,FH69*$C$26/AF$6/$C$24/$C$23*3.39*$C$25)</f>
        <v>-13.815350008899237</v>
      </c>
      <c r="HA69" s="57">
        <f>IF(AND(LG68=1,PM68=1),0,FI69*$C$26/AG$6/$C$24/$C$23*3.39*$C$25)</f>
        <v>-14.728843158179483</v>
      </c>
      <c r="HB69" s="57">
        <f>IF(AND(LH68=1,PN68=1),0,FJ69*$C$26/AH$6/$C$24/$C$23*3.39*$C$25)</f>
        <v>-13.72137989594701</v>
      </c>
      <c r="HC69" s="57">
        <f>IF(AND(LI68=1,PO68=1),0,FK69*$C$26/AI$6/$C$24/$C$23*3.39*$C$25)</f>
        <v>-13.040427534412897</v>
      </c>
      <c r="HD69" s="57">
        <f>IF(AND(LJ68=1,PP68=1),0,FL69*$C$26/AJ$6/$C$24/$C$23*3.39*$C$25)</f>
        <v>-13.019047102031186</v>
      </c>
      <c r="HE69" s="57">
        <f>IF(AND(LK68=1,PQ68=1),0,FM69*$C$26/AK$6/$C$24/$C$23*3.39*$C$25)</f>
        <v>-13.019054009359101</v>
      </c>
      <c r="HF69" s="57">
        <f>IF(AND(LL68=1,PR68=1),0,FN69*$C$26/AL$6/$C$24/$C$23*3.39*$C$25)</f>
        <v>-13.019054484102856</v>
      </c>
      <c r="HG69" s="57">
        <f>IF(AND(LM68=1,PS68=1),0,FO69*$C$26/AM$6/$C$24/$C$23*3.39*$C$25)</f>
        <v>-13.019054234335279</v>
      </c>
      <c r="HH69" s="61">
        <f t="shared" si="119"/>
        <v>2.4400000000000013</v>
      </c>
      <c r="HI69" s="57">
        <f t="shared" si="120"/>
        <v>13.040427534412897</v>
      </c>
      <c r="HJ69" s="57">
        <f t="shared" si="121"/>
        <v>4.8078264187568376</v>
      </c>
      <c r="HK69" s="57">
        <f t="shared" si="122"/>
        <v>6.9627756044867857</v>
      </c>
      <c r="HL69" s="57">
        <f t="shared" si="123"/>
        <v>9.4970226472692154</v>
      </c>
      <c r="HM69" s="57">
        <f t="shared" si="124"/>
        <v>11.168200238953132</v>
      </c>
      <c r="HN69" s="57">
        <f t="shared" si="125"/>
        <v>12.073146548176629</v>
      </c>
      <c r="HO69" s="57">
        <f t="shared" si="126"/>
        <v>13.039818789203659</v>
      </c>
      <c r="HP69" s="57">
        <f t="shared" si="127"/>
        <v>15.650992702742672</v>
      </c>
      <c r="HQ69" s="57">
        <f t="shared" si="128"/>
        <v>20.43714004140482</v>
      </c>
      <c r="HR69" s="57">
        <f t="shared" si="129"/>
        <v>20.750269506126333</v>
      </c>
      <c r="HS69" s="57">
        <f t="shared" si="130"/>
        <v>5.165726872971192E-10</v>
      </c>
      <c r="HT69" s="57">
        <f t="shared" si="131"/>
        <v>1.1295497878947878</v>
      </c>
      <c r="HU69" s="57">
        <f t="shared" si="132"/>
        <v>11.673468486302806</v>
      </c>
      <c r="HV69" s="57">
        <f t="shared" si="133"/>
        <v>13.815350008899237</v>
      </c>
      <c r="HW69" s="57">
        <f t="shared" si="134"/>
        <v>14.728843158179483</v>
      </c>
      <c r="HX69" s="57">
        <f t="shared" si="135"/>
        <v>13.72137989594701</v>
      </c>
      <c r="HY69" s="57">
        <f t="shared" si="136"/>
        <v>13.040427534412897</v>
      </c>
      <c r="HZ69" s="57">
        <f t="shared" si="137"/>
        <v>13.019047102031186</v>
      </c>
      <c r="IA69" s="57">
        <f t="shared" si="138"/>
        <v>13.019054009359101</v>
      </c>
      <c r="IB69" s="57">
        <f t="shared" si="139"/>
        <v>13.019054484102856</v>
      </c>
      <c r="IC69" s="57">
        <f t="shared" si="140"/>
        <v>13.019054234335279</v>
      </c>
      <c r="ID69" s="61">
        <f t="shared" si="141"/>
        <v>2.4400000000000013</v>
      </c>
      <c r="IE69" s="57">
        <f t="shared" si="142"/>
        <v>0</v>
      </c>
      <c r="IF69" s="57">
        <f t="shared" si="143"/>
        <v>8.82</v>
      </c>
      <c r="IG69" s="57">
        <f t="shared" si="144"/>
        <v>0</v>
      </c>
      <c r="IH69" s="57">
        <f t="shared" si="145"/>
        <v>0</v>
      </c>
      <c r="II69" s="57">
        <f t="shared" si="146"/>
        <v>0</v>
      </c>
      <c r="IJ69" s="57">
        <f t="shared" si="147"/>
        <v>0</v>
      </c>
      <c r="IK69" s="57">
        <f t="shared" si="148"/>
        <v>0</v>
      </c>
      <c r="IL69" s="57">
        <f t="shared" si="149"/>
        <v>0</v>
      </c>
      <c r="IM69" s="57">
        <f t="shared" si="150"/>
        <v>0</v>
      </c>
      <c r="IN69" s="57">
        <f t="shared" si="151"/>
        <v>0</v>
      </c>
      <c r="IO69" s="57">
        <f t="shared" si="152"/>
        <v>11.983355463858565</v>
      </c>
      <c r="IP69" s="57">
        <f t="shared" si="153"/>
        <v>11.685713470798426</v>
      </c>
      <c r="IQ69" s="57">
        <f t="shared" si="154"/>
        <v>0</v>
      </c>
      <c r="IR69" s="57">
        <f t="shared" si="155"/>
        <v>0</v>
      </c>
      <c r="IS69" s="57">
        <f t="shared" si="156"/>
        <v>0</v>
      </c>
      <c r="IT69" s="57">
        <f t="shared" si="157"/>
        <v>0</v>
      </c>
      <c r="IU69" s="57">
        <f t="shared" si="158"/>
        <v>0</v>
      </c>
      <c r="IV69" s="57">
        <f t="shared" si="159"/>
        <v>0</v>
      </c>
      <c r="IW69" s="57">
        <f t="shared" si="160"/>
        <v>0</v>
      </c>
      <c r="IX69" s="57">
        <f t="shared" si="161"/>
        <v>0</v>
      </c>
      <c r="IY69" s="57">
        <f t="shared" si="162"/>
        <v>0</v>
      </c>
      <c r="IZ69" s="61">
        <f t="shared" si="163"/>
        <v>2.4400000000000013</v>
      </c>
      <c r="JA69" s="261" t="e">
        <f t="shared" si="238"/>
        <v>#N/A</v>
      </c>
      <c r="JB69" s="261">
        <f t="shared" si="239"/>
        <v>6</v>
      </c>
      <c r="JC69" s="261" t="e">
        <f t="shared" si="240"/>
        <v>#N/A</v>
      </c>
      <c r="JD69" s="261" t="e">
        <f t="shared" si="241"/>
        <v>#N/A</v>
      </c>
      <c r="JE69" s="261" t="e">
        <f t="shared" si="242"/>
        <v>#N/A</v>
      </c>
      <c r="JF69" s="261" t="e">
        <f t="shared" si="243"/>
        <v>#N/A</v>
      </c>
      <c r="JG69" s="261" t="e">
        <f t="shared" si="244"/>
        <v>#N/A</v>
      </c>
      <c r="JH69" s="261" t="e">
        <f t="shared" si="245"/>
        <v>#N/A</v>
      </c>
      <c r="JI69" s="261" t="e">
        <f t="shared" si="246"/>
        <v>#N/A</v>
      </c>
      <c r="JJ69" s="261" t="e">
        <f t="shared" si="247"/>
        <v>#N/A</v>
      </c>
      <c r="JK69" s="261" t="e">
        <f t="shared" si="248"/>
        <v>#N/A</v>
      </c>
      <c r="JL69" s="261" t="e">
        <f t="shared" si="249"/>
        <v>#N/A</v>
      </c>
      <c r="JM69" s="261" t="e">
        <f t="shared" si="250"/>
        <v>#N/A</v>
      </c>
      <c r="JN69" s="261" t="e">
        <f t="shared" si="251"/>
        <v>#N/A</v>
      </c>
      <c r="JO69" s="261" t="e">
        <f t="shared" si="252"/>
        <v>#N/A</v>
      </c>
      <c r="JP69" s="261" t="e">
        <f t="shared" si="253"/>
        <v>#N/A</v>
      </c>
      <c r="JQ69" s="261" t="e">
        <f t="shared" si="254"/>
        <v>#N/A</v>
      </c>
      <c r="JR69" s="261" t="e">
        <f t="shared" si="255"/>
        <v>#N/A</v>
      </c>
      <c r="JS69" s="261" t="e">
        <f t="shared" si="256"/>
        <v>#N/A</v>
      </c>
      <c r="JT69" s="261" t="e">
        <f t="shared" si="257"/>
        <v>#N/A</v>
      </c>
      <c r="JU69" s="261" t="e">
        <f t="shared" si="258"/>
        <v>#N/A</v>
      </c>
      <c r="JV69" s="61">
        <f t="shared" si="165"/>
        <v>2.4400000000000013</v>
      </c>
      <c r="JW69" s="46">
        <f>IF(HI69&lt;=$C$42,1,0)</f>
        <v>0</v>
      </c>
      <c r="JX69" s="46">
        <f>IF(HJ69&lt;=$C$42,1,0)</f>
        <v>0</v>
      </c>
      <c r="JY69" s="46">
        <f>IF(HK69&lt;=$C$42,1,0)</f>
        <v>0</v>
      </c>
      <c r="JZ69" s="46">
        <f>IF(HL69&lt;=$C$42,1,0)</f>
        <v>0</v>
      </c>
      <c r="KA69" s="46">
        <f>IF(HM69&lt;=$C$42,1,0)</f>
        <v>0</v>
      </c>
      <c r="KB69" s="46">
        <f>IF(HN69&lt;=$C$42,1,0)</f>
        <v>0</v>
      </c>
      <c r="KC69" s="46">
        <f>IF(HO69&lt;=$C$42,1,0)</f>
        <v>0</v>
      </c>
      <c r="KD69" s="46">
        <f>IF(HP69&lt;=$C$42,1,0)</f>
        <v>0</v>
      </c>
      <c r="KE69" s="46">
        <f>IF(HQ69&lt;=$C$42,1,0)</f>
        <v>0</v>
      </c>
      <c r="KF69" s="46">
        <f>IF(HR69&lt;=$C$42,1,0)</f>
        <v>0</v>
      </c>
      <c r="KG69" s="46">
        <f>IF(HS69&lt;=$C$42,1,0)</f>
        <v>1</v>
      </c>
      <c r="KH69" s="46">
        <f>IF(HT69&lt;=$C$42,1,0)</f>
        <v>0</v>
      </c>
      <c r="KI69" s="46">
        <f>IF(HU69&lt;=$C$42,1,0)</f>
        <v>0</v>
      </c>
      <c r="KJ69" s="46">
        <f>IF(HV69&lt;=$C$42,1,0)</f>
        <v>0</v>
      </c>
      <c r="KK69" s="46">
        <f>IF(HW69&lt;=$C$42,1,0)</f>
        <v>0</v>
      </c>
      <c r="KL69" s="46">
        <f>IF(HX69&lt;=$C$42,1,0)</f>
        <v>0</v>
      </c>
      <c r="KM69" s="46">
        <f>IF(HY69&lt;=$C$42,1,0)</f>
        <v>0</v>
      </c>
      <c r="KN69" s="46">
        <f>IF(HZ69&lt;=$C$42,1,0)</f>
        <v>0</v>
      </c>
      <c r="KO69" s="46">
        <f>IF(IA69&lt;=$C$42,1,0)</f>
        <v>0</v>
      </c>
      <c r="KP69" s="46">
        <f>IF(IB69&lt;=$C$42,1,0)</f>
        <v>0</v>
      </c>
      <c r="KQ69" s="46">
        <f>IF(IC69&lt;=$C$42,1,0)</f>
        <v>0</v>
      </c>
      <c r="KR69" s="61">
        <f t="shared" si="166"/>
        <v>2.4400000000000013</v>
      </c>
      <c r="KS69" s="1">
        <f>IF(OR(KS68=1,AND(OY69=1,LO69&lt;=$C$43)),1,0)</f>
        <v>0</v>
      </c>
      <c r="KT69" s="1">
        <f>IF(OR(KT68=1,AND(OZ69=1,LP69&lt;=$C$43)),1,0)</f>
        <v>0</v>
      </c>
      <c r="KU69" s="1">
        <f>IF(OR(KU68=1,AND(PA69=1,LQ69&lt;=$C$43)),1,0)</f>
        <v>0</v>
      </c>
      <c r="KV69" s="1">
        <f>IF(OR(KV68=1,AND(PB69=1,LR69&lt;=$C$43)),1,0)</f>
        <v>0</v>
      </c>
      <c r="KW69" s="1">
        <f>IF(OR(KW68=1,AND(PC69=1,LS69&lt;=$C$43)),1,0)</f>
        <v>0</v>
      </c>
      <c r="KX69" s="1">
        <f>IF(OR(KX68=1,AND(PD69=1,LT69&lt;=$C$43)),1,0)</f>
        <v>0</v>
      </c>
      <c r="KY69" s="1">
        <f>IF(OR(KY68=1,AND(PE69=1,LU69&lt;=$C$43)),1,0)</f>
        <v>0</v>
      </c>
      <c r="KZ69" s="1">
        <f>IF(OR(KZ68=1,AND(PF69=1,LV69&lt;=$C$43)),1,0)</f>
        <v>0</v>
      </c>
      <c r="LA69" s="1">
        <f>IF(OR(LA68=1,AND(PG69=1,LW69&lt;=$C$43)),1,0)</f>
        <v>0</v>
      </c>
      <c r="LB69" s="1">
        <f>IF(OR(LB68=1,AND(PH69=1,LX69&lt;=$C$43)),1,0)</f>
        <v>0</v>
      </c>
      <c r="LC69" s="1">
        <f>IF(OR(LC68=1,AND(PI69=1,LY69&lt;=$C$43)),1,0)</f>
        <v>0</v>
      </c>
      <c r="LD69" s="1">
        <f>IF(OR(LD68=1,AND(PJ69=1,LZ69&lt;=$C$43)),1,0)</f>
        <v>0</v>
      </c>
      <c r="LE69" s="1">
        <f>IF(OR(LE68=1,AND(PK69=1,MA69&lt;=$C$43)),1,0)</f>
        <v>0</v>
      </c>
      <c r="LF69" s="1">
        <f>IF(OR(LF68=1,AND(PL69=1,MB69&lt;=$C$43)),1,0)</f>
        <v>0</v>
      </c>
      <c r="LG69" s="1">
        <f>IF(OR(LG68=1,AND(PM69=1,MC69&lt;=$C$43)),1,0)</f>
        <v>0</v>
      </c>
      <c r="LH69" s="1">
        <f>IF(OR(LH68=1,AND(PN69=1,MD69&lt;=$C$43)),1,0)</f>
        <v>0</v>
      </c>
      <c r="LI69" s="1">
        <f>IF(OR(LI68=1,AND(PO69=1,ME69&lt;=$C$43)),1,0)</f>
        <v>0</v>
      </c>
      <c r="LJ69" s="1">
        <f>IF(OR(LJ68=1,AND(PP69=1,MF69&lt;=$C$43)),1,0)</f>
        <v>0</v>
      </c>
      <c r="LK69" s="1">
        <f>IF(OR(LK68=1,AND(PQ69=1,MG69&lt;=$C$43)),1,0)</f>
        <v>0</v>
      </c>
      <c r="LL69" s="1">
        <f>IF(OR(LL68=1,AND(PR69=1,MH69&lt;=$C$43)),1,0)</f>
        <v>0</v>
      </c>
      <c r="LM69" s="1">
        <f>IF(OR(LM68=1,AND(PS69=1,MI69&lt;=$C$43)),1,0)</f>
        <v>0</v>
      </c>
      <c r="LN69" s="61">
        <f t="shared" si="167"/>
        <v>2.4400000000000013</v>
      </c>
      <c r="LO69" s="57">
        <f t="shared" si="168"/>
        <v>1.4787891452693136</v>
      </c>
      <c r="LP69" s="57">
        <f t="shared" si="169"/>
        <v>12.559297107429179</v>
      </c>
      <c r="LQ69" s="57">
        <f t="shared" si="170"/>
        <v>12.463307246874555</v>
      </c>
      <c r="LR69" s="57">
        <f t="shared" si="171"/>
        <v>9.8425917145112027</v>
      </c>
      <c r="LS69" s="57">
        <f t="shared" si="172"/>
        <v>6.1761680091166227</v>
      </c>
      <c r="LT69" s="57">
        <f t="shared" si="173"/>
        <v>3.0301760246103995</v>
      </c>
      <c r="LU69" s="57">
        <f t="shared" si="174"/>
        <v>1.3819153628560894</v>
      </c>
      <c r="LV69" s="57">
        <f t="shared" si="175"/>
        <v>1.8379004979769404</v>
      </c>
      <c r="LW69" s="57">
        <f t="shared" si="176"/>
        <v>3.5489065746454203</v>
      </c>
      <c r="LX69" s="57">
        <f t="shared" si="177"/>
        <v>6.0099206915924945</v>
      </c>
      <c r="LY69" s="57">
        <f t="shared" si="178"/>
        <v>6.9681174881484935</v>
      </c>
      <c r="LZ69" s="57">
        <f t="shared" si="179"/>
        <v>9.6237268131936666</v>
      </c>
      <c r="MA69" s="57">
        <f t="shared" si="180"/>
        <v>8.6429967008222093</v>
      </c>
      <c r="MB69" s="57">
        <f t="shared" si="181"/>
        <v>6.0588279451396545</v>
      </c>
      <c r="MC69" s="57">
        <f t="shared" si="182"/>
        <v>3.4127071190002534</v>
      </c>
      <c r="MD69" s="57">
        <f t="shared" si="183"/>
        <v>2.2587546897053072</v>
      </c>
      <c r="ME69" s="57">
        <f t="shared" si="184"/>
        <v>1.4787891452693136</v>
      </c>
      <c r="MF69" s="57">
        <f t="shared" si="185"/>
        <v>1.4542999129457614</v>
      </c>
      <c r="MG69" s="57">
        <f t="shared" si="186"/>
        <v>1.4543078246266419</v>
      </c>
      <c r="MH69" s="57">
        <f t="shared" si="187"/>
        <v>1.4543083684000271</v>
      </c>
      <c r="MI69" s="57">
        <f t="shared" si="188"/>
        <v>1.4543080823152481</v>
      </c>
      <c r="MJ69" s="61">
        <f t="shared" si="189"/>
        <v>2.4400000000000013</v>
      </c>
      <c r="MK69" s="57" t="e">
        <f t="shared" si="259"/>
        <v>#N/A</v>
      </c>
      <c r="ML69" s="57" t="e">
        <f t="shared" si="260"/>
        <v>#N/A</v>
      </c>
      <c r="MM69" s="57" t="e">
        <f t="shared" si="261"/>
        <v>#N/A</v>
      </c>
      <c r="MN69" s="57" t="e">
        <f t="shared" si="262"/>
        <v>#N/A</v>
      </c>
      <c r="MO69" s="57" t="e">
        <f t="shared" si="263"/>
        <v>#N/A</v>
      </c>
      <c r="MP69" s="57" t="e">
        <f t="shared" si="264"/>
        <v>#N/A</v>
      </c>
      <c r="MQ69" s="57" t="e">
        <f t="shared" si="265"/>
        <v>#N/A</v>
      </c>
      <c r="MR69" s="57" t="e">
        <f t="shared" si="266"/>
        <v>#N/A</v>
      </c>
      <c r="MS69" s="57" t="e">
        <f t="shared" si="267"/>
        <v>#N/A</v>
      </c>
      <c r="MT69" s="57" t="e">
        <f t="shared" si="268"/>
        <v>#N/A</v>
      </c>
      <c r="MU69" s="57" t="e">
        <f t="shared" si="269"/>
        <v>#N/A</v>
      </c>
      <c r="MV69" s="57" t="e">
        <f t="shared" si="270"/>
        <v>#N/A</v>
      </c>
      <c r="MW69" s="57" t="e">
        <f t="shared" si="271"/>
        <v>#N/A</v>
      </c>
      <c r="MX69" s="57" t="e">
        <f t="shared" si="272"/>
        <v>#N/A</v>
      </c>
      <c r="MY69" s="57" t="e">
        <f t="shared" si="273"/>
        <v>#N/A</v>
      </c>
      <c r="MZ69" s="57" t="e">
        <f t="shared" si="274"/>
        <v>#N/A</v>
      </c>
      <c r="NA69" s="57" t="e">
        <f t="shared" si="275"/>
        <v>#N/A</v>
      </c>
      <c r="NB69" s="57" t="e">
        <f t="shared" si="276"/>
        <v>#N/A</v>
      </c>
      <c r="NC69" s="57" t="e">
        <f t="shared" si="277"/>
        <v>#N/A</v>
      </c>
      <c r="ND69" s="57" t="e">
        <f t="shared" si="278"/>
        <v>#N/A</v>
      </c>
      <c r="NE69" s="57" t="e">
        <f t="shared" si="279"/>
        <v>#N/A</v>
      </c>
      <c r="NF69" s="61">
        <f t="shared" si="211"/>
        <v>2.4400000000000013</v>
      </c>
      <c r="NG69" s="261">
        <f>IF(OY68=0,MIN('Drive Train'!$F$35-FQ68*$C$26*'Drive Train'!$F$38,NG68+$C$41)-$C$7,IF(LO68-1&lt;=0,0,IF($C$39=Motors!$C$29,MAX(MAX(NG$8:NG68)*-1,NG68-$C$41),MAX(0,MAX(NG$8:NG68)*-1,NG68-$C$41))))</f>
        <v>0</v>
      </c>
      <c r="NH69" s="261">
        <f>IF(OZ68=0,MIN('Drive Train'!$F$35-FR68*$C$26*'Drive Train'!$F$38,NH68+$C$41)-$C$7,IF(LP68-1&lt;=0,0,IF($C$39=Motors!$C$29,MAX(MAX(NH$8:NH68)*-1,NH68-$C$41),MAX(0,MAX(NH$8:NH68)*-1,NH68-$C$41))))</f>
        <v>8.82</v>
      </c>
      <c r="NI69" s="261">
        <f>IF(PA68=0,MIN('Drive Train'!$F$35-FS68*$C$26*'Drive Train'!$F$38,NI68+$C$41)-$C$7,IF(LQ68-1&lt;=0,0,IF($C$39=Motors!$C$29,MAX(MAX(NI$8:NI68)*-1,NI68-$C$41),MAX(0,MAX(NI$8:NI68)*-1,NI68-$C$41))))</f>
        <v>0</v>
      </c>
      <c r="NJ69" s="261">
        <f>IF(PB68=0,MIN('Drive Train'!$F$35-FT68*$C$26*'Drive Train'!$F$38,NJ68+$C$41)-$C$7,IF(LR68-1&lt;=0,0,IF($C$39=Motors!$C$29,MAX(MAX(NJ$8:NJ68)*-1,NJ68-$C$41),MAX(0,MAX(NJ$8:NJ68)*-1,NJ68-$C$41))))</f>
        <v>0</v>
      </c>
      <c r="NK69" s="261">
        <f>IF(PC68=0,MIN('Drive Train'!$F$35-FU68*$C$26*'Drive Train'!$F$38,NK68+$C$41)-$C$7,IF(LS68-1&lt;=0,0,IF($C$39=Motors!$C$29,MAX(MAX(NK$8:NK68)*-1,NK68-$C$41),MAX(0,MAX(NK$8:NK68)*-1,NK68-$C$41))))</f>
        <v>0</v>
      </c>
      <c r="NL69" s="261">
        <f>IF(PD68=0,MIN('Drive Train'!$F$35-FV68*$C$26*'Drive Train'!$F$38,NL68+$C$41)-$C$7,IF(LT68-1&lt;=0,0,IF($C$39=Motors!$C$29,MAX(MAX(NL$8:NL68)*-1,NL68-$C$41),MAX(0,MAX(NL$8:NL68)*-1,NL68-$C$41))))</f>
        <v>0</v>
      </c>
      <c r="NM69" s="261">
        <f>IF(PE68=0,MIN('Drive Train'!$F$35-FW68*$C$26*'Drive Train'!$F$38,NM68+$C$41)-$C$7,IF(LU68-1&lt;=0,0,IF($C$39=Motors!$C$29,MAX(MAX(NM$8:NM68)*-1,NM68-$C$41),MAX(0,MAX(NM$8:NM68)*-1,NM68-$C$41))))</f>
        <v>0</v>
      </c>
      <c r="NN69" s="261">
        <f>IF(PF68=0,MIN('Drive Train'!$F$35-FX68*$C$26*'Drive Train'!$F$38,NN68+$C$41)-$C$7,IF(LV68-1&lt;=0,0,IF($C$39=Motors!$C$29,MAX(MAX(NN$8:NN68)*-1,NN68-$C$41),MAX(0,MAX(NN$8:NN68)*-1,NN68-$C$41))))</f>
        <v>0</v>
      </c>
      <c r="NO69" s="261">
        <f>IF(PG68=0,MIN('Drive Train'!$F$35-FY68*$C$26*'Drive Train'!$F$38,NO68+$C$41)-$C$7,IF(LW68-1&lt;=0,0,IF($C$39=Motors!$C$29,MAX(MAX(NO$8:NO68)*-1,NO68-$C$41),MAX(0,MAX(NO$8:NO68)*-1,NO68-$C$41))))</f>
        <v>0</v>
      </c>
      <c r="NP69" s="261">
        <f>IF(PH68=0,MIN('Drive Train'!$F$35-FZ68*$C$26*'Drive Train'!$F$38,NP68+$C$41)-$C$7,IF(LX68-1&lt;=0,0,IF($C$39=Motors!$C$29,MAX(MAX(NP$8:NP68)*-1,NP68-$C$41),MAX(0,MAX(NP$8:NP68)*-1,NP68-$C$41))))</f>
        <v>0</v>
      </c>
      <c r="NQ69" s="261">
        <f>IF(PI68=0,MIN('Drive Train'!$F$35-GA68*$C$26*'Drive Train'!$F$38,NQ68+$C$41)-$C$7,IF(LY68-1&lt;=0,0,IF($C$39=Motors!$C$29,MAX(MAX(NQ$8:NQ68)*-1,NQ68-$C$41),MAX(0,MAX(NQ$8:NQ68)*-1,NQ68-$C$41))))</f>
        <v>11.983355463858565</v>
      </c>
      <c r="NR69" s="261">
        <f>IF(PJ68=0,MIN('Drive Train'!$F$35-GB68*$C$26*'Drive Train'!$F$38,NR68+$C$41)-$C$7,IF(LZ68-1&lt;=0,0,IF($C$39=Motors!$C$29,MAX(MAX(NR$8:NR68)*-1,NR68-$C$41),MAX(0,MAX(NR$8:NR68)*-1,NR68-$C$41))))</f>
        <v>11.685713470798426</v>
      </c>
      <c r="NS69" s="261">
        <f>IF(PK68=0,MIN('Drive Train'!$F$35-GC68*$C$26*'Drive Train'!$F$38,NS68+$C$41)-$C$7,IF(MA68-1&lt;=0,0,IF($C$39=Motors!$C$29,MAX(MAX(NS$8:NS68)*-1,NS68-$C$41),MAX(0,MAX(NS$8:NS68)*-1,NS68-$C$41))))</f>
        <v>0</v>
      </c>
      <c r="NT69" s="261">
        <f>IF(PL68=0,MIN('Drive Train'!$F$35-GD68*$C$26*'Drive Train'!$F$38,NT68+$C$41)-$C$7,IF(MB68-1&lt;=0,0,IF($C$39=Motors!$C$29,MAX(MAX(NT$8:NT68)*-1,NT68-$C$41),MAX(0,MAX(NT$8:NT68)*-1,NT68-$C$41))))</f>
        <v>0</v>
      </c>
      <c r="NU69" s="261">
        <f>IF(PM68=0,MIN('Drive Train'!$F$35-GE68*$C$26*'Drive Train'!$F$38,NU68+$C$41)-$C$7,IF(MC68-1&lt;=0,0,IF($C$39=Motors!$C$29,MAX(MAX(NU$8:NU68)*-1,NU68-$C$41),MAX(0,MAX(NU$8:NU68)*-1,NU68-$C$41))))</f>
        <v>0</v>
      </c>
      <c r="NV69" s="261">
        <f>IF(PN68=0,MIN('Drive Train'!$F$35-GF68*$C$26*'Drive Train'!$F$38,NV68+$C$41)-$C$7,IF(MD68-1&lt;=0,0,IF($C$39=Motors!$C$29,MAX(MAX(NV$8:NV68)*-1,NV68-$C$41),MAX(0,MAX(NV$8:NV68)*-1,NV68-$C$41))))</f>
        <v>0</v>
      </c>
      <c r="NW69" s="261">
        <f>IF(PO68=0,MIN('Drive Train'!$F$35-GG68*$C$26*'Drive Train'!$F$38,NW68+$C$41)-$C$7,IF(ME68-1&lt;=0,0,IF($C$39=Motors!$C$29,MAX(MAX(NW$8:NW68)*-1,NW68-$C$41),MAX(0,MAX(NW$8:NW68)*-1,NW68-$C$41))))</f>
        <v>0</v>
      </c>
      <c r="NX69" s="261">
        <f>IF(PP68=0,MIN('Drive Train'!$F$35-GH68*$C$26*'Drive Train'!$F$38,NX68+$C$41)-$C$7,IF(MF68-1&lt;=0,0,IF($C$39=Motors!$C$29,MAX(MAX(NX$8:NX68)*-1,NX68-$C$41),MAX(0,MAX(NX$8:NX68)*-1,NX68-$C$41))))</f>
        <v>0</v>
      </c>
      <c r="NY69" s="261">
        <f>IF(PQ68=0,MIN('Drive Train'!$F$35-GI68*$C$26*'Drive Train'!$F$38,NY68+$C$41)-$C$7,IF(MG68-1&lt;=0,0,IF($C$39=Motors!$C$29,MAX(MAX(NY$8:NY68)*-1,NY68-$C$41),MAX(0,MAX(NY$8:NY68)*-1,NY68-$C$41))))</f>
        <v>0</v>
      </c>
      <c r="NZ69" s="261">
        <f>IF(PR68=0,MIN('Drive Train'!$F$35-GJ68*$C$26*'Drive Train'!$F$38,NZ68+$C$41)-$C$7,IF(MH68-1&lt;=0,0,IF($C$39=Motors!$C$29,MAX(MAX(NZ$8:NZ68)*-1,NZ68-$C$41),MAX(0,MAX(NZ$8:NZ68)*-1,NZ68-$C$41))))</f>
        <v>0</v>
      </c>
      <c r="OA69" s="261">
        <f>IF(PS68=0,MIN('Drive Train'!$F$35-GK68*$C$26*'Drive Train'!$F$38,OA68+$C$41)-$C$7,IF(MI68-1&lt;=0,0,IF($C$39=Motors!$C$29,MAX(MAX(OA$8:OA68)*-1,OA68-$C$41),MAX(0,MAX(OA$8:OA68)*-1,OA68-$C$41))))</f>
        <v>0</v>
      </c>
      <c r="OB69" s="61">
        <f t="shared" si="212"/>
        <v>2.4400000000000013</v>
      </c>
      <c r="OC69" s="261">
        <f>'Drive Train'!$F$35-FQ69*$C$26*'Drive Train'!$F$38</f>
        <v>12.213034</v>
      </c>
      <c r="OD69" s="261">
        <f>'Drive Train'!$F$35-FR69*$C$26*'Drive Train'!$F$38</f>
        <v>9</v>
      </c>
      <c r="OE69" s="261">
        <f>'Drive Train'!$F$35-FS69*$C$26*'Drive Train'!$F$38</f>
        <v>12.213034</v>
      </c>
      <c r="OF69" s="261">
        <f>'Drive Train'!$F$35-FT69*$C$26*'Drive Train'!$F$38</f>
        <v>12.213034</v>
      </c>
      <c r="OG69" s="261">
        <f>'Drive Train'!$F$35-FU69*$C$26*'Drive Train'!$F$38</f>
        <v>12.213034</v>
      </c>
      <c r="OH69" s="261">
        <f>'Drive Train'!$F$35-FV69*$C$26*'Drive Train'!$F$38</f>
        <v>12.213034</v>
      </c>
      <c r="OI69" s="261">
        <f>'Drive Train'!$F$35-FW69*$C$26*'Drive Train'!$F$38</f>
        <v>12.213034</v>
      </c>
      <c r="OJ69" s="261">
        <f>'Drive Train'!$F$35-FX69*$C$26*'Drive Train'!$F$38</f>
        <v>12.213034</v>
      </c>
      <c r="OK69" s="261">
        <f>'Drive Train'!$F$35-FY69*$C$26*'Drive Train'!$F$38</f>
        <v>12.213034</v>
      </c>
      <c r="OL69" s="261">
        <f>'Drive Train'!$F$35-FZ69*$C$26*'Drive Train'!$F$38</f>
        <v>12.213034</v>
      </c>
      <c r="OM69" s="261">
        <f>'Drive Train'!$F$35-GA69*$C$26*'Drive Train'!$F$38</f>
        <v>12.163355463907511</v>
      </c>
      <c r="ON69" s="261">
        <f>'Drive Train'!$F$35-GB69*$C$26*'Drive Train'!$F$38</f>
        <v>11.876107777039341</v>
      </c>
      <c r="OO69" s="261">
        <f>'Drive Train'!$F$35-GC69*$C$26*'Drive Train'!$F$38</f>
        <v>12.213034</v>
      </c>
      <c r="OP69" s="261">
        <f>'Drive Train'!$F$35-GD69*$C$26*'Drive Train'!$F$38</f>
        <v>12.213034</v>
      </c>
      <c r="OQ69" s="261">
        <f>'Drive Train'!$F$35-GE69*$C$26*'Drive Train'!$F$38</f>
        <v>12.213034</v>
      </c>
      <c r="OR69" s="261">
        <f>'Drive Train'!$F$35-GF69*$C$26*'Drive Train'!$F$38</f>
        <v>12.213034</v>
      </c>
      <c r="OS69" s="261">
        <f>'Drive Train'!$F$35-GG69*$C$26*'Drive Train'!$F$38</f>
        <v>12.213034</v>
      </c>
      <c r="OT69" s="261">
        <f>'Drive Train'!$F$35-GH69*$C$26*'Drive Train'!$F$38</f>
        <v>12.213034</v>
      </c>
      <c r="OU69" s="261">
        <f>'Drive Train'!$F$35-GI69*$C$26*'Drive Train'!$F$38</f>
        <v>12.213034</v>
      </c>
      <c r="OV69" s="261">
        <f>'Drive Train'!$F$35-GJ69*$C$26*'Drive Train'!$F$38</f>
        <v>12.213034</v>
      </c>
      <c r="OW69" s="261">
        <f>'Drive Train'!$F$35-GK69*$C$26*'Drive Train'!$F$38</f>
        <v>12.213034</v>
      </c>
      <c r="OX69" s="61">
        <f t="shared" si="213"/>
        <v>2.4400000000000013</v>
      </c>
      <c r="OY69" s="1">
        <f>IF(PU69&gt;='Drive Train'!$F$29,1,0)</f>
        <v>1</v>
      </c>
      <c r="OZ69" s="1">
        <f>IF(PV69&gt;='Drive Train'!$F$29,1,0)</f>
        <v>0</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0</v>
      </c>
      <c r="PJ69" s="1">
        <f>IF(QF69&gt;='Drive Train'!$F$29,1,0)</f>
        <v>0</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8">
        <f t="shared" si="214"/>
        <v>2.4400000000000013</v>
      </c>
      <c r="PU69" s="57">
        <f t="shared" si="215"/>
        <v>19.623074072379385</v>
      </c>
      <c r="PV69" s="57">
        <f t="shared" si="216"/>
        <v>15.990272561155106</v>
      </c>
      <c r="PW69" s="57">
        <f t="shared" si="217"/>
        <v>21.617758357930864</v>
      </c>
      <c r="PX69" s="57">
        <f t="shared" si="218"/>
        <v>23.868710857218801</v>
      </c>
      <c r="PY69" s="57">
        <f t="shared" si="219"/>
        <v>23.142349815836308</v>
      </c>
      <c r="PZ69" s="57">
        <f t="shared" si="220"/>
        <v>21.175216823134175</v>
      </c>
      <c r="QA69" s="57">
        <f t="shared" si="221"/>
        <v>19.523452216317388</v>
      </c>
      <c r="QB69" s="57">
        <f t="shared" si="222"/>
        <v>18.550670779303143</v>
      </c>
      <c r="QC69" s="57">
        <f t="shared" si="223"/>
        <v>17.757669362492955</v>
      </c>
      <c r="QD69" s="57">
        <f t="shared" si="224"/>
        <v>16.803572573096265</v>
      </c>
      <c r="QE69" s="57">
        <f t="shared" si="225"/>
        <v>15.583786216152212</v>
      </c>
      <c r="QF69" s="57">
        <f t="shared" si="226"/>
        <v>15.757314587067984</v>
      </c>
      <c r="QG69" s="57">
        <f t="shared" si="227"/>
        <v>18.696719065687962</v>
      </c>
      <c r="QH69" s="57">
        <f t="shared" si="228"/>
        <v>19.709102594510551</v>
      </c>
      <c r="QI69" s="57">
        <f t="shared" si="229"/>
        <v>19.671938163418751</v>
      </c>
      <c r="QJ69" s="57">
        <f t="shared" si="230"/>
        <v>19.720643091085602</v>
      </c>
      <c r="QK69" s="57">
        <f t="shared" si="231"/>
        <v>19.623074072379385</v>
      </c>
      <c r="QL69" s="57">
        <f t="shared" si="232"/>
        <v>19.574086889027132</v>
      </c>
      <c r="QM69" s="57">
        <f t="shared" si="233"/>
        <v>19.575192821200634</v>
      </c>
      <c r="QN69" s="57">
        <f t="shared" si="234"/>
        <v>19.575268841641755</v>
      </c>
      <c r="QO69" s="57">
        <f t="shared" si="235"/>
        <v>19.575228846356858</v>
      </c>
      <c r="QP69" s="61">
        <f t="shared" si="236"/>
        <v>2.4400000000000013</v>
      </c>
      <c r="QQ69" s="57">
        <f>MIN(FQ69,$C$16)*$C$17*1000/60/60/$C$25</f>
        <v>3.8667407844721571E-2</v>
      </c>
      <c r="QR69" s="57">
        <f>MIN(FR69,$C$16)*$C$17*1000/60/60/$C$25</f>
        <v>0.70317162838191627</v>
      </c>
      <c r="QS69" s="57">
        <f>MIN(FS69,$C$16)*$C$17*1000/60/60/$C$25</f>
        <v>3.8667407844721571E-2</v>
      </c>
      <c r="QT69" s="57">
        <f>MIN(FT69,$C$16)*$C$17*1000/60/60/$C$25</f>
        <v>3.8667407844721571E-2</v>
      </c>
      <c r="QU69" s="57">
        <f>MIN(FU69,$C$16)*$C$17*1000/60/60/$C$25</f>
        <v>3.8667407844721571E-2</v>
      </c>
      <c r="QV69" s="57">
        <f>MIN(FV69,$C$16)*$C$17*1000/60/60/$C$25</f>
        <v>3.8667407844721571E-2</v>
      </c>
      <c r="QW69" s="57">
        <f>MIN(FW69,$C$16)*$C$17*1000/60/60/$C$25</f>
        <v>3.8667407844721571E-2</v>
      </c>
      <c r="QX69" s="57">
        <f>MIN(FX69,$C$16)*$C$17*1000/60/60/$C$25</f>
        <v>3.8667407844721571E-2</v>
      </c>
      <c r="QY69" s="57">
        <f>MIN(FY69,$C$16)*$C$17*1000/60/60/$C$25</f>
        <v>3.8667407844721571E-2</v>
      </c>
      <c r="QZ69" s="57">
        <f>MIN(FZ69,$C$16)*$C$17*1000/60/60/$C$25</f>
        <v>3.8667407844721571E-2</v>
      </c>
      <c r="RA69" s="57">
        <f>MIN(GA69,$C$16)*$C$17*1000/60/60/$C$25</f>
        <v>4.8941683468187974E-2</v>
      </c>
      <c r="RB69" s="57">
        <f>MIN(GB69,$C$16)*$C$17*1000/60/60/$C$25</f>
        <v>0.10834886691643211</v>
      </c>
      <c r="RC69" s="57">
        <f>MIN(GC69,$C$16)*$C$17*1000/60/60/$C$25</f>
        <v>3.8667407844721571E-2</v>
      </c>
      <c r="RD69" s="57">
        <f>MIN(GD69,$C$16)*$C$17*1000/60/60/$C$25</f>
        <v>3.8667407844721571E-2</v>
      </c>
      <c r="RE69" s="57">
        <f>MIN(GE69,$C$16)*$C$17*1000/60/60/$C$25</f>
        <v>3.8667407844721571E-2</v>
      </c>
      <c r="RF69" s="57">
        <f>MIN(GF69,$C$16)*$C$17*1000/60/60/$C$25</f>
        <v>3.8667407844721571E-2</v>
      </c>
      <c r="RG69" s="57">
        <f>MIN(GG69,$C$16)*$C$17*1000/60/60/$C$25</f>
        <v>3.8667407844721571E-2</v>
      </c>
      <c r="RH69" s="57">
        <f>MIN(GH69,$C$16)*$C$17*1000/60/60/$C$25</f>
        <v>3.8667407844721571E-2</v>
      </c>
      <c r="RI69" s="57">
        <f>MIN(GI69,$C$16)*$C$17*1000/60/60/$C$25</f>
        <v>3.8667407844721571E-2</v>
      </c>
      <c r="RJ69" s="57">
        <f>MIN(GJ69,$C$16)*$C$17*1000/60/60/$C$25</f>
        <v>3.8667407844721571E-2</v>
      </c>
      <c r="RK69" s="57">
        <f>MIN(GK69,$C$16)*$C$17*1000/60/60/$C$25</f>
        <v>3.8667407844721571E-2</v>
      </c>
      <c r="RL69" s="148">
        <f t="shared" si="237"/>
        <v>2.4400000000000013</v>
      </c>
    </row>
    <row r="70" spans="2:480" x14ac:dyDescent="0.2">
      <c r="B70" s="20"/>
      <c r="C70" s="58" t="s">
        <v>203</v>
      </c>
      <c r="E70" s="17">
        <f>PU6</f>
        <v>2.5600000000000014</v>
      </c>
      <c r="F70" s="18">
        <f>QF6</f>
        <v>3.5200000000000022</v>
      </c>
      <c r="G70" s="18">
        <f t="shared" ref="G70:O70" si="318">QG6</f>
        <v>3.200000000000002</v>
      </c>
      <c r="H70" s="18">
        <f t="shared" si="318"/>
        <v>2.8800000000000017</v>
      </c>
      <c r="I70" s="18">
        <f t="shared" si="318"/>
        <v>2.6800000000000015</v>
      </c>
      <c r="J70" s="18">
        <f t="shared" si="318"/>
        <v>2.6000000000000014</v>
      </c>
      <c r="K70" s="18">
        <f t="shared" si="318"/>
        <v>2.5600000000000014</v>
      </c>
      <c r="L70" s="18">
        <f t="shared" si="318"/>
        <v>2.5600000000000014</v>
      </c>
      <c r="M70" s="18">
        <f t="shared" si="318"/>
        <v>2.5600000000000014</v>
      </c>
      <c r="N70" s="18">
        <f t="shared" si="318"/>
        <v>2.5600000000000014</v>
      </c>
      <c r="O70" s="18">
        <f t="shared" si="318"/>
        <v>2.5600000000000014</v>
      </c>
      <c r="R70" s="63">
        <f t="shared" si="113"/>
        <v>2.4800000000000013</v>
      </c>
      <c r="S70" s="2">
        <f>NG70/'Drive Train'!$F$35</f>
        <v>0</v>
      </c>
      <c r="T70" s="2">
        <f>NH70/'Drive Train'!$F$35</f>
        <v>0.71129032258064517</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0.96639963418608954</v>
      </c>
      <c r="AD70" s="2">
        <f>NR70/'Drive Train'!$F$35</f>
        <v>0.94323449814833393</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14"/>
        <v>2.4800000000000013</v>
      </c>
      <c r="AO70" s="46">
        <f>LO70*12*60/(PI() * 'Drive Train'!$F$15)/S$6*ABS(S70)</f>
        <v>0</v>
      </c>
      <c r="AP70" s="46">
        <f>LP70*12*60/(PI() * 'Drive Train'!$F$15)/T$6*ABS(T70)</f>
        <v>1039.3565451031939</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4372.7285315073659</v>
      </c>
      <c r="AZ70" s="46">
        <f>LZ70*12*60/(PI() * 'Drive Train'!$F$15)/AD$6*ABS(AD70)</f>
        <v>3732.4305647818755</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280"/>
        <v>2.4800000000000013</v>
      </c>
      <c r="BK70" s="2">
        <f>IF(OR(KS69=1,AND($C$39=Motors!$C$31,OY69=1)),0,IF(NG70=0,-(CG69+$C$15)/($C$14-$C$15)*$C$12,($C$11*S70-AO70)/($C$11*S70)*$C$12*S70))</f>
        <v>0</v>
      </c>
      <c r="BL70" s="2">
        <f>IF(OR(KT69=1,AND($C$39=Motors!$C$31,OZ69=1)),0,IF(NH70=0,-(CH69+$C$15)/($C$14-$C$15)*$C$12,($C$11*T70-AP70)/($C$11*T70)*$C$12*T70))</f>
        <v>1.2594164908856691</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0.41564011997424988</v>
      </c>
      <c r="BV70" s="2">
        <f>IF(OR(LD69=1,AND($C$39=Motors!$C$31,PJ69=1)),0,IF(NR70=0,-(CR69+$C$15)/($C$14-$C$15)*$C$12,($C$11*AD70-AZ70)/($C$11*AD70)*$C$12*AD70))</f>
        <v>0.63998852047012666</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281"/>
        <v>2.4800000000000013</v>
      </c>
      <c r="CG70" s="57">
        <f>IF(AND(KS69=1,OY69=1),0,ABS(BK70/$C$12*($C$14-$C$15)+$C$15) *'Drive Train'!$AA$48 + CG69*(1-'Drive Train'!$AA$48))</f>
        <v>2.7495000000000003</v>
      </c>
      <c r="CH70" s="57">
        <f>IF(AND(KT69=1,OZ69=1),0,ABS(BL70/$C$12*($C$14-$C$15)+$C$15) *'Drive Train'!$AA$48 + CH69*(1-'Drive Train'!$AA$48))</f>
        <v>71.025638286283368</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25.282397190136521</v>
      </c>
      <c r="CR70" s="57">
        <f>IF(AND(LD69=1,PJ69=1),0,ABS(BV70/$C$12*($C$14-$C$15)+$C$15) *'Drive Train'!$AA$48 + CR69*(1-'Drive Train'!$AA$48))</f>
        <v>37.444888730795178</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15"/>
        <v>2.4800000000000013</v>
      </c>
      <c r="DC70" s="57">
        <f t="shared" si="282"/>
        <v>2.7495000000000003</v>
      </c>
      <c r="DD70" s="57">
        <f t="shared" si="283"/>
        <v>50</v>
      </c>
      <c r="DE70" s="57">
        <f t="shared" si="284"/>
        <v>2.7495000000000003</v>
      </c>
      <c r="DF70" s="57">
        <f t="shared" si="285"/>
        <v>2.7495000000000003</v>
      </c>
      <c r="DG70" s="57">
        <f t="shared" si="286"/>
        <v>2.7495000000000003</v>
      </c>
      <c r="DH70" s="57">
        <f t="shared" si="287"/>
        <v>2.7495000000000003</v>
      </c>
      <c r="DI70" s="57">
        <f t="shared" si="288"/>
        <v>2.7495000000000003</v>
      </c>
      <c r="DJ70" s="57">
        <f t="shared" si="289"/>
        <v>2.7495000000000003</v>
      </c>
      <c r="DK70" s="57">
        <f t="shared" si="290"/>
        <v>2.7495000000000003</v>
      </c>
      <c r="DL70" s="57">
        <f t="shared" si="291"/>
        <v>2.7495000000000003</v>
      </c>
      <c r="DM70" s="57">
        <f t="shared" si="292"/>
        <v>25.282397190136521</v>
      </c>
      <c r="DN70" s="57">
        <f t="shared" si="293"/>
        <v>25</v>
      </c>
      <c r="DO70" s="57">
        <f t="shared" si="294"/>
        <v>2.7495000000000003</v>
      </c>
      <c r="DP70" s="57">
        <f t="shared" si="295"/>
        <v>2.7495000000000003</v>
      </c>
      <c r="DQ70" s="57">
        <f t="shared" si="296"/>
        <v>2.7495000000000003</v>
      </c>
      <c r="DR70" s="57">
        <f t="shared" si="297"/>
        <v>2.7495000000000003</v>
      </c>
      <c r="DS70" s="57">
        <f t="shared" si="298"/>
        <v>2.7495000000000003</v>
      </c>
      <c r="DT70" s="57">
        <f t="shared" si="299"/>
        <v>2.7495000000000003</v>
      </c>
      <c r="DU70" s="57">
        <f t="shared" si="300"/>
        <v>2.7495000000000003</v>
      </c>
      <c r="DV70" s="57">
        <f t="shared" si="301"/>
        <v>2.7495000000000003</v>
      </c>
      <c r="DW70" s="57">
        <f t="shared" si="302"/>
        <v>2.7495000000000003</v>
      </c>
      <c r="DX70" s="61">
        <f t="shared" si="116"/>
        <v>2.4800000000000013</v>
      </c>
      <c r="DY70" s="2">
        <f>IF(OY70=0,($C$23/0.4536*IF(ISNA(MK69),'Drive Train'!$F$16,'Drive Train'!$F$17)*4.448*$C$24/$C$26*$C$25*S$6)*SIGN(BK70),BK70)</f>
        <v>0</v>
      </c>
      <c r="DZ70" s="2">
        <f>IF(OZ70=0,($C$23/0.4536*IF(ISNA(ML69),'Drive Train'!$F$16,'Drive Train'!$F$17)*4.448*$C$24/$C$26*$C$25*T$6)*SIGN(BL70),BL70)</f>
        <v>1.2594164908856691</v>
      </c>
      <c r="EA70" s="2">
        <f>IF(PA70=0,($C$23/0.4536*IF(ISNA(MM69),'Drive Train'!$F$16,'Drive Train'!$F$17)*4.448*$C$24/$C$26*$C$25*U$6)*SIGN(BM70),BM70)</f>
        <v>0</v>
      </c>
      <c r="EB70" s="2">
        <f>IF(PB70=0,($C$23/0.4536*IF(ISNA(MN69),'Drive Train'!$F$16,'Drive Train'!$F$17)*4.448*$C$24/$C$26*$C$25*V$6)*SIGN(BN70),BN70)</f>
        <v>0</v>
      </c>
      <c r="EC70" s="2">
        <f>IF(PC70=0,($C$23/0.4536*IF(ISNA(MO69),'Drive Train'!$F$16,'Drive Train'!$F$17)*4.448*$C$24/$C$26*$C$25*W$6)*SIGN(BO70),BO70)</f>
        <v>0</v>
      </c>
      <c r="ED70" s="2">
        <f>IF(PD70=0,($C$23/0.4536*IF(ISNA(MP69),'Drive Train'!$F$16,'Drive Train'!$F$17)*4.448*$C$24/$C$26*$C$25*X$6)*SIGN(BP70),BP70)</f>
        <v>0</v>
      </c>
      <c r="EE70" s="2">
        <f>IF(PE70=0,($C$23/0.4536*IF(ISNA(MQ69),'Drive Train'!$F$16,'Drive Train'!$F$17)*4.448*$C$24/$C$26*$C$25*Y$6)*SIGN(BQ70),BQ70)</f>
        <v>0</v>
      </c>
      <c r="EF70" s="2">
        <f>IF(PF70=0,($C$23/0.4536*IF(ISNA(MR69),'Drive Train'!$F$16,'Drive Train'!$F$17)*4.448*$C$24/$C$26*$C$25*Z$6)*SIGN(BR70),BR70)</f>
        <v>0</v>
      </c>
      <c r="EG70" s="2">
        <f>IF(PG70=0,($C$23/0.4536*IF(ISNA(MS69),'Drive Train'!$F$16,'Drive Train'!$F$17)*4.448*$C$24/$C$26*$C$25*AA$6)*SIGN(BS70),BS70)</f>
        <v>0</v>
      </c>
      <c r="EH70" s="2">
        <f>IF(PH70=0,($C$23/0.4536*IF(ISNA(MT69),'Drive Train'!$F$16,'Drive Train'!$F$17)*4.448*$C$24/$C$26*$C$25*AB$6)*SIGN(BT70),BT70)</f>
        <v>0</v>
      </c>
      <c r="EI70" s="2">
        <f>IF(PI70=0,($C$23/0.4536*IF(ISNA(MU69),'Drive Train'!$F$16,'Drive Train'!$F$17)*4.448*$C$24/$C$26*$C$25*AC$6)*SIGN(BU70),BU70)</f>
        <v>0.56313566080452337</v>
      </c>
      <c r="EJ70" s="2">
        <f>IF(PJ70=0,($C$23/0.4536*IF(ISNA(MV69),'Drive Train'!$F$16,'Drive Train'!$F$17)*4.448*$C$24/$C$26*$C$25*AD$6)*SIGN(BV70),BV70)</f>
        <v>0.63998852047012666</v>
      </c>
      <c r="EK70" s="2">
        <f>IF(PK70=0,($C$23/0.4536*IF(ISNA(MW69),'Drive Train'!$F$16,'Drive Train'!$F$17)*4.448*$C$24/$C$26*$C$25*AE$6)*SIGN(BW70),BW70)</f>
        <v>0</v>
      </c>
      <c r="EL70" s="2">
        <f>IF(PL70=0,($C$23/0.4536*IF(ISNA(MX69),'Drive Train'!$F$16,'Drive Train'!$F$17)*4.448*$C$24/$C$26*$C$25*AF$6)*SIGN(BX70),BX70)</f>
        <v>0</v>
      </c>
      <c r="EM70" s="2">
        <f>IF(PM70=0,($C$23/0.4536*IF(ISNA(MY69),'Drive Train'!$F$16,'Drive Train'!$F$17)*4.448*$C$24/$C$26*$C$25*AG$6)*SIGN(BY70),BY70)</f>
        <v>0</v>
      </c>
      <c r="EN70" s="2">
        <f>IF(PN70=0,($C$23/0.4536*IF(ISNA(MZ69),'Drive Train'!$F$16,'Drive Train'!$F$17)*4.448*$C$24/$C$26*$C$25*AH$6)*SIGN(BZ70),BZ70)</f>
        <v>0</v>
      </c>
      <c r="EO70" s="2">
        <f>IF(PO70=0,($C$23/0.4536*IF(ISNA(NA69),'Drive Train'!$F$16,'Drive Train'!$F$17)*4.448*$C$24/$C$26*$C$25*AI$6)*SIGN(CA70),CA70)</f>
        <v>0</v>
      </c>
      <c r="EP70" s="2">
        <f>IF(PP70=0,($C$23/0.4536*IF(ISNA(NB69),'Drive Train'!$F$16,'Drive Train'!$F$17)*4.448*$C$24/$C$26*$C$25*AJ$6)*SIGN(CB70),CB70)</f>
        <v>0</v>
      </c>
      <c r="EQ70" s="2">
        <f>IF(PQ70=0,($C$23/0.4536*IF(ISNA(NC69),'Drive Train'!$F$16,'Drive Train'!$F$17)*4.448*$C$24/$C$26*$C$25*AK$6)*SIGN(CC70),CC70)</f>
        <v>0</v>
      </c>
      <c r="ER70" s="2">
        <f>IF(PR70=0,($C$23/0.4536*IF(ISNA(ND69),'Drive Train'!$F$16,'Drive Train'!$F$17)*4.448*$C$24/$C$26*$C$25*AL$6)*SIGN(CD70),CD70)</f>
        <v>0</v>
      </c>
      <c r="ES70" s="2">
        <f>IF(PS70=0,($C$23/0.4536*IF(ISNA(NE69),'Drive Train'!$F$16,'Drive Train'!$F$17)*4.448*$C$24/$C$26*$C$25*AM$6)*SIGN(CE70),CE70)</f>
        <v>0</v>
      </c>
      <c r="ET70" s="61">
        <f t="shared" si="303"/>
        <v>2.4800000000000013</v>
      </c>
      <c r="EU70" s="260">
        <f>MAX(MIN(IF(AND(OY69=1,NG70&lt;0),-1,1)*(DC70-$C$15)/($C$14-$C$15)*$C$12-$C$33*LO70/AO$6 -  OY69*$C$33,DY69),MAX(EU$8:EU69)*-1)</f>
        <v>-0.54191247974435786</v>
      </c>
      <c r="EV70" s="260">
        <f>MAX(MIN(IF(AND(OZ69=1,NH70&lt;0),-1,1)*(DD70-$C$15)/($C$14-$C$15)*$C$12-$C$33*LP70/AP$6 -  OZ69*$C$33,DZ69),MAX(EV$8:EV69)*-1)</f>
        <v>0.73735231748868668</v>
      </c>
      <c r="EW70" s="260">
        <f>MAX(MIN(IF(AND(PA69=1,NI70&lt;0),-1,1)*(DE70-$C$15)/($C$14-$C$15)*$C$12-$C$33*LQ70/AQ$6 -  PA69*$C$33,EA69),MAX(EW$8:EW69)*-1)</f>
        <v>-0.70069453676849935</v>
      </c>
      <c r="EX70" s="260">
        <f>MAX(MIN(IF(AND(PB69=1,NJ70&lt;0),-1,1)*(DF70-$C$15)/($C$14-$C$15)*$C$12-$C$33*LR70/AR$6 -  PB69*$C$33,EB69),MAX(EX$8:EX69)*-1)</f>
        <v>-0.70883190523756512</v>
      </c>
      <c r="EY70" s="260">
        <f>MAX(MIN(IF(AND(PC69=1,NK70&lt;0),-1,1)*(DG70-$C$15)/($C$14-$C$15)*$C$12-$C$33*LS70/AS$6 -  PC69*$C$33,EC69),MAX(EY$8:EY69)*-1)</f>
        <v>-0.6600532932540355</v>
      </c>
      <c r="EZ70" s="260">
        <f>MAX(MIN(IF(AND(PD69=1,NL70&lt;0),-1,1)*(DH70-$C$15)/($C$14-$C$15)*$C$12-$C$33*LT70/AT$6 -  PD69*$C$33,ED69),MAX(EZ$8:EZ69)*-1)</f>
        <v>-0.58835398634424174</v>
      </c>
      <c r="FA70" s="260">
        <f>MAX(MIN(IF(AND(PE69=1,NM70&lt;0),-1,1)*(DI70-$C$15)/($C$14-$C$15)*$C$12-$C$33*LU70/AU$6 -  PE69*$C$33,EE69),MAX(FA$8:FA69)*-1)</f>
        <v>-0.53846320198555775</v>
      </c>
      <c r="FB70" s="260">
        <f>MAX(MIN(IF(AND(PF69=1,NN70&lt;0),-1,1)*(DJ70-$C$15)/($C$14-$C$15)*$C$12-$C$33*LV70/AV$6 -  PF69*$C$33,EF69),MAX(FB$8:FB69)*-1)</f>
        <v>-0.55837158858735592</v>
      </c>
      <c r="FC70" s="260">
        <f>MAX(MIN(IF(AND(PG69=1,NO70&lt;0),-1,1)*(DK70-$C$15)/($C$14-$C$15)*$C$12-$C$33*LW70/AW$6 -  PG69*$C$33,EG69),MAX(FC$8:FC69)*-1)</f>
        <v>-0.63903829048367178</v>
      </c>
      <c r="FD70" s="260">
        <f>MAX(MIN(IF(AND(PH69=1,NP70&lt;0),-1,1)*(DL70-$C$15)/($C$14-$C$15)*$C$12-$C$33*LX70/AX$6 -  PH69*$C$33,EH69),MAX(FD$8:FD69)*-1)</f>
        <v>-0.61985436045389986</v>
      </c>
      <c r="FE70" s="260">
        <f>MAX(MIN(IF(AND(PI69=1,NQ70&lt;0),-1,1)*(DM70-$C$15)/($C$14-$C$15)*$C$12-$C$33*LY70/AY$6 -  PI69*$C$33,EI69),MAX(FE$8:FE69)*-1)</f>
        <v>8.8105633899715485E-12</v>
      </c>
      <c r="FF70" s="260">
        <f>MAX(MIN(IF(AND(PJ69=1,NR70&lt;0),-1,1)*(DN70-$C$15)/($C$14-$C$15)*$C$12-$C$33*LZ70/AZ$6 -  PJ69*$C$33,EJ69),MAX(FF$8:FF69)*-1)</f>
        <v>4.6939958443650509E-2</v>
      </c>
      <c r="FG70" s="260">
        <f>MAX(MIN(IF(AND(PK69=1,NS70&lt;0),-1,1)*(DO70-$C$15)/($C$14-$C$15)*$C$12-$C$33*MA70/BA$6 -  PK69*$C$33,EK69),MAX(FG$8:FG69)*-1)</f>
        <v>-0.50266066515034202</v>
      </c>
      <c r="FH70" s="260">
        <f>MAX(MIN(IF(AND(PL69=1,NT70&lt;0),-1,1)*(DP70-$C$15)/($C$14-$C$15)*$C$12-$C$33*MB70/BB$6 -  PL69*$C$33,EL69),MAX(FH$8:FH69)*-1)</f>
        <v>-0.59489028757017692</v>
      </c>
      <c r="FI70" s="260">
        <f>MAX(MIN(IF(AND(PM69=1,NU70&lt;0),-1,1)*(DQ70-$C$15)/($C$14-$C$15)*$C$12-$C$33*MC70/BC$6 -  PM69*$C$33,EM69),MAX(FI$8:FI69)*-1)</f>
        <v>-0.61207685856552041</v>
      </c>
      <c r="FJ70" s="260">
        <f>MAX(MIN(IF(AND(PN69=1,NV70&lt;0),-1,1)*(DR70-$C$15)/($C$14-$C$15)*$C$12-$C$33*MD70/BD$6 -  PN69*$C$33,EN69),MAX(FJ$8:FJ69)*-1)</f>
        <v>-0.57021036966038341</v>
      </c>
      <c r="FK70" s="260">
        <f>MAX(MIN(IF(AND(PO69=1,NW70&lt;0),-1,1)*(DS70-$C$15)/($C$14-$C$15)*$C$12-$C$33*ME70/BE$6 -  PO69*$C$33,EO69),MAX(FK$8:FK69)*-1)</f>
        <v>-0.54191247974435786</v>
      </c>
      <c r="FL70" s="260">
        <f>MAX(MIN(IF(AND(PP69=1,NX70&lt;0),-1,1)*(DT70-$C$15)/($C$14-$C$15)*$C$12-$C$33*MF70/BF$6 -  PP69*$C$33,EP69),MAX(FL$8:FL69)*-1)</f>
        <v>-0.54102398716239264</v>
      </c>
      <c r="FM70" s="260">
        <f>MAX(MIN(IF(AND(PQ69=1,NY70&lt;0),-1,1)*(DU70-$C$15)/($C$14-$C$15)*$C$12-$C$33*MG70/BG$6 -  PQ69*$C$33,EQ69),MAX(FM$8:FM69)*-1)</f>
        <v>-0.54102427420568089</v>
      </c>
      <c r="FN70" s="260">
        <f>MAX(MIN(IF(AND(PR69=1,NZ70&lt;0),-1,1)*(DV70-$C$15)/($C$14-$C$15)*$C$12-$C$33*MH70/BH$6 -  PR69*$C$33,ER69),MAX(FN$8:FN69)*-1)</f>
        <v>-0.54102429393429519</v>
      </c>
      <c r="FO70" s="260">
        <f>MAX(MIN(IF(AND(PS69=1,OA70&lt;0),-1,1)*(DW70-$C$15)/($C$14-$C$15)*$C$12-$C$33*MI70/BI$6 -  PS69*$C$33,ES69),MAX(FO$8:FO69)*-1)</f>
        <v>-0.54102428355486798</v>
      </c>
      <c r="FP70" s="61">
        <f t="shared" si="117"/>
        <v>2.4800000000000013</v>
      </c>
      <c r="FQ70" s="261">
        <f>IF(AND(KS70=1,OY70=1),0,MIN((ABS(($C$14-$C$15)*EU70/$C$12/$C$25)+$C$15)/$C$25,DC70))</f>
        <v>2.7495000000000003</v>
      </c>
      <c r="FR70" s="261">
        <f>IF(AND(KT70=1,OZ70=1),0,MIN((ABS(($C$14-$C$15)*EV70/$C$12/$C$25)+$C$15)/$C$25,DD70))</f>
        <v>50</v>
      </c>
      <c r="FS70" s="261">
        <f>IF(AND(KU70=1,PA70=1),0,MIN((ABS(($C$14-$C$15)*EW70/$C$12/$C$25)+$C$15)/$C$25,DE70))</f>
        <v>2.7495000000000003</v>
      </c>
      <c r="FT70" s="261">
        <f>IF(AND(KV70=1,PB70=1),0,MIN((ABS(($C$14-$C$15)*EX70/$C$12/$C$25)+$C$15)/$C$25,DF70))</f>
        <v>2.7495000000000003</v>
      </c>
      <c r="FU70" s="261">
        <f>IF(AND(KW70=1,PC70=1),0,MIN((ABS(($C$14-$C$15)*EY70/$C$12/$C$25)+$C$15)/$C$25,DG70))</f>
        <v>2.7495000000000003</v>
      </c>
      <c r="FV70" s="261">
        <f>IF(AND(KX70=1,PD70=1),0,MIN((ABS(($C$14-$C$15)*EZ70/$C$12/$C$25)+$C$15)/$C$25,DH70))</f>
        <v>2.7495000000000003</v>
      </c>
      <c r="FW70" s="261">
        <f>IF(AND(KY70=1,PE70=1),0,MIN((ABS(($C$14-$C$15)*FA70/$C$12/$C$25)+$C$15)/$C$25,DI70))</f>
        <v>2.7495000000000003</v>
      </c>
      <c r="FX70" s="261">
        <f>IF(AND(KZ70=1,PF70=1),0,MIN((ABS(($C$14-$C$15)*FB70/$C$12/$C$25)+$C$15)/$C$25,DJ70))</f>
        <v>2.7495000000000003</v>
      </c>
      <c r="FY70" s="261">
        <f>IF(AND(LA70=1,PG70=1),0,MIN((ABS(($C$14-$C$15)*FC70/$C$12/$C$25)+$C$15)/$C$25,DK70))</f>
        <v>2.7495000000000003</v>
      </c>
      <c r="FZ70" s="261">
        <f>IF(AND(LB70=1,PH70=1),0,MIN((ABS(($C$14-$C$15)*FD70/$C$12/$C$25)+$C$15)/$C$25,DL70))</f>
        <v>2.7495000000000003</v>
      </c>
      <c r="GA70" s="261">
        <f>IF(AND(LC70=1,PI70=1),0,MIN((ABS(($C$14-$C$15)*FE70/$C$12/$C$25)+$C$15)/$C$25,DM70))</f>
        <v>3.4800667067901347</v>
      </c>
      <c r="GB70" s="261">
        <f>IF(AND(LD70=1,PJ70=1),0,MIN((ABS(($C$14-$C$15)*FF70/$C$12/$C$25)+$C$15)/$C$25,DN70))</f>
        <v>7.556778066435502</v>
      </c>
      <c r="GC70" s="261">
        <f>IF(AND(LE70=1,PK70=1),0,MIN((ABS(($C$14-$C$15)*FG70/$C$12/$C$25)+$C$15)/$C$25,DO70))</f>
        <v>2.7495000000000003</v>
      </c>
      <c r="GD70" s="261">
        <f>IF(AND(LF70=1,PL70=1),0,MIN((ABS(($C$14-$C$15)*FH70/$C$12/$C$25)+$C$15)/$C$25,DP70))</f>
        <v>2.7495000000000003</v>
      </c>
      <c r="GE70" s="261">
        <f>IF(AND(LG70=1,PM70=1),0,MIN((ABS(($C$14-$C$15)*FI70/$C$12/$C$25)+$C$15)/$C$25,DQ70))</f>
        <v>2.7495000000000003</v>
      </c>
      <c r="GF70" s="261">
        <f>IF(AND(LH70=1,PN70=1),0,MIN((ABS(($C$14-$C$15)*FJ70/$C$12/$C$25)+$C$15)/$C$25,DR70))</f>
        <v>2.7495000000000003</v>
      </c>
      <c r="GG70" s="261">
        <f>IF(AND(LI70=1,PO70=1),0,MIN((ABS(($C$14-$C$15)*FK70/$C$12/$C$25)+$C$15)/$C$25,DS70))</f>
        <v>2.7495000000000003</v>
      </c>
      <c r="GH70" s="261">
        <f>IF(AND(LJ70=1,PP70=1),0,MIN((ABS(($C$14-$C$15)*FL70/$C$12/$C$25)+$C$15)/$C$25,DT70))</f>
        <v>2.7495000000000003</v>
      </c>
      <c r="GI70" s="261">
        <f>IF(AND(LK70=1,PQ70=1),0,MIN((ABS(($C$14-$C$15)*FM70/$C$12/$C$25)+$C$15)/$C$25,DU70))</f>
        <v>2.7495000000000003</v>
      </c>
      <c r="GJ70" s="261">
        <f>IF(AND(LL70=1,PR70=1),0,MIN((ABS(($C$14-$C$15)*FN70/$C$12/$C$25)+$C$15)/$C$25,DV70))</f>
        <v>2.7495000000000003</v>
      </c>
      <c r="GK70" s="261">
        <f>IF(AND(LM70=1,PS70=1),0,MIN((ABS(($C$14-$C$15)*FO70/$C$12/$C$25)+$C$15)/$C$25,DW70))</f>
        <v>2.7495000000000003</v>
      </c>
      <c r="GL70" s="61">
        <f t="shared" si="118"/>
        <v>2.4800000000000013</v>
      </c>
      <c r="GM70" s="57">
        <f>IF(AND(KS69=1,OY69=1),0,EU70*$C$26/S$6/$C$24/$C$23*3.39*$C$25)</f>
        <v>-12.585027421506936</v>
      </c>
      <c r="GN70" s="57">
        <f>IF(AND(KT69=1,OZ69=1),0,EV70*$C$26/T$6/$C$24/$C$23*3.39*$C$25)</f>
        <v>4.7946630773286945</v>
      </c>
      <c r="GO70" s="57">
        <f>IF(AND(KU69=1,PA69=1),0,EW70*$C$26/U$6/$C$24/$C$23*3.39*$C$25)</f>
        <v>-6.9188173994226485</v>
      </c>
      <c r="GP70" s="57">
        <f>IF(AND(KV69=1,PB69=1),0,EX70*$C$26/V$6/$C$24/$C$23*3.39*$C$25)</f>
        <v>-9.3891273065371941</v>
      </c>
      <c r="GQ70" s="57">
        <f>IF(AND(KW69=1,PC69=1),0,EY70*$C$26/W$6/$C$24/$C$23*3.39*$C$25)</f>
        <v>-10.968503390210739</v>
      </c>
      <c r="GR70" s="57">
        <f>IF(AND(KX69=1,PD69=1),0,EZ70*$C$26/X$6/$C$24/$C$23*3.39*$C$25)</f>
        <v>-11.760778578159396</v>
      </c>
      <c r="GS70" s="57">
        <f>IF(AND(KY69=1,PE69=1),0,FA70*$C$26/Y$6/$C$24/$C$23*3.39*$C$25)</f>
        <v>-12.579026860932759</v>
      </c>
      <c r="GT70" s="57">
        <f>IF(AND(KZ69=1,PF69=1),0,FB70*$C$26/Z$6/$C$24/$C$23*3.39*$C$25)</f>
        <v>-14.926760745023339</v>
      </c>
      <c r="GU70" s="57">
        <f>IF(AND(LA69=1,PG69=1),0,FC70*$C$26/AA$6/$C$24/$C$23*3.39*$C$25)</f>
        <v>-19.237834100302422</v>
      </c>
      <c r="GV70" s="57">
        <f>IF(AND(LB69=1,PH69=1),0,FD70*$C$26/AB$6/$C$24/$C$23*3.39*$C$25)</f>
        <v>-20.750269506126333</v>
      </c>
      <c r="GW70" s="57">
        <f>IF(AND(LC69=1,PI69=1),0,FE70*$C$26/AC$6/$C$24/$C$23*3.39*$C$25)</f>
        <v>3.2464924096892001E-10</v>
      </c>
      <c r="GX70" s="57">
        <f>IF(AND(LD69=1,PJ69=1),0,FF70*$C$26/AD$6/$C$24/$C$23*3.39*$C$25)</f>
        <v>1.09010345075724</v>
      </c>
      <c r="GY70" s="57">
        <f>IF(AND(LE69=1,PK69=1),0,FG70*$C$26/AE$6/$C$24/$C$23*3.39*$C$25)</f>
        <v>-11.673468486302806</v>
      </c>
      <c r="GZ70" s="57">
        <f>IF(AND(LF69=1,PL69=1),0,FH70*$C$26/AF$6/$C$24/$C$23*3.39*$C$25)</f>
        <v>-13.815350008899237</v>
      </c>
      <c r="HA70" s="57">
        <f>IF(AND(LG69=1,PM69=1),0,FI70*$C$26/AG$6/$C$24/$C$23*3.39*$C$25)</f>
        <v>-14.214479896736677</v>
      </c>
      <c r="HB70" s="57">
        <f>IF(AND(LH69=1,PN69=1),0,FJ70*$C$26/AH$6/$C$24/$C$23*3.39*$C$25)</f>
        <v>-13.242199444435741</v>
      </c>
      <c r="HC70" s="57">
        <f>IF(AND(LI69=1,PO69=1),0,FK70*$C$26/AI$6/$C$24/$C$23*3.39*$C$25)</f>
        <v>-12.585027421506936</v>
      </c>
      <c r="HD70" s="57">
        <f>IF(AND(LJ69=1,PP69=1),0,FL70*$C$26/AJ$6/$C$24/$C$23*3.39*$C$25)</f>
        <v>-12.564393640359999</v>
      </c>
      <c r="HE70" s="57">
        <f>IF(AND(LK69=1,PQ69=1),0,FM70*$C$26/AK$6/$C$24/$C$23*3.39*$C$25)</f>
        <v>-12.56440030646899</v>
      </c>
      <c r="HF70" s="57">
        <f>IF(AND(LL69=1,PR69=1),0,FN70*$C$26/AL$6/$C$24/$C$23*3.39*$C$25)</f>
        <v>-12.56440076463366</v>
      </c>
      <c r="HG70" s="57">
        <f>IF(AND(LM69=1,PS69=1),0,FO70*$C$26/AM$6/$C$24/$C$23*3.39*$C$25)</f>
        <v>-12.564400523588505</v>
      </c>
      <c r="HH70" s="61">
        <f t="shared" si="119"/>
        <v>2.4800000000000013</v>
      </c>
      <c r="HI70" s="57">
        <f t="shared" si="120"/>
        <v>12.585027421506936</v>
      </c>
      <c r="HJ70" s="57">
        <f t="shared" si="121"/>
        <v>4.7946630773286945</v>
      </c>
      <c r="HK70" s="57">
        <f t="shared" si="122"/>
        <v>6.9188173994226485</v>
      </c>
      <c r="HL70" s="57">
        <f t="shared" si="123"/>
        <v>9.3891273065371941</v>
      </c>
      <c r="HM70" s="57">
        <f t="shared" si="124"/>
        <v>10.968503390210739</v>
      </c>
      <c r="HN70" s="57">
        <f t="shared" si="125"/>
        <v>11.760778578159396</v>
      </c>
      <c r="HO70" s="57">
        <f t="shared" si="126"/>
        <v>12.579026860932759</v>
      </c>
      <c r="HP70" s="57">
        <f t="shared" si="127"/>
        <v>14.926760745023339</v>
      </c>
      <c r="HQ70" s="57">
        <f t="shared" si="128"/>
        <v>19.237834100302422</v>
      </c>
      <c r="HR70" s="57">
        <f t="shared" si="129"/>
        <v>20.750269506126333</v>
      </c>
      <c r="HS70" s="57">
        <f t="shared" si="130"/>
        <v>3.2464924096892001E-10</v>
      </c>
      <c r="HT70" s="57">
        <f t="shared" si="131"/>
        <v>1.09010345075724</v>
      </c>
      <c r="HU70" s="57">
        <f t="shared" si="132"/>
        <v>11.673468486302806</v>
      </c>
      <c r="HV70" s="57">
        <f t="shared" si="133"/>
        <v>13.815350008899237</v>
      </c>
      <c r="HW70" s="57">
        <f t="shared" si="134"/>
        <v>14.214479896736677</v>
      </c>
      <c r="HX70" s="57">
        <f t="shared" si="135"/>
        <v>13.242199444435741</v>
      </c>
      <c r="HY70" s="57">
        <f t="shared" si="136"/>
        <v>12.585027421506936</v>
      </c>
      <c r="HZ70" s="57">
        <f t="shared" si="137"/>
        <v>12.564393640359999</v>
      </c>
      <c r="IA70" s="57">
        <f t="shared" si="138"/>
        <v>12.56440030646899</v>
      </c>
      <c r="IB70" s="57">
        <f t="shared" si="139"/>
        <v>12.56440076463366</v>
      </c>
      <c r="IC70" s="57">
        <f t="shared" si="140"/>
        <v>12.564400523588505</v>
      </c>
      <c r="ID70" s="61">
        <f t="shared" si="141"/>
        <v>2.4800000000000013</v>
      </c>
      <c r="IE70" s="57">
        <f t="shared" si="142"/>
        <v>0</v>
      </c>
      <c r="IF70" s="57">
        <f t="shared" si="143"/>
        <v>8.82</v>
      </c>
      <c r="IG70" s="57">
        <f t="shared" si="144"/>
        <v>0</v>
      </c>
      <c r="IH70" s="57">
        <f t="shared" si="145"/>
        <v>0</v>
      </c>
      <c r="II70" s="57">
        <f t="shared" si="146"/>
        <v>0</v>
      </c>
      <c r="IJ70" s="57">
        <f t="shared" si="147"/>
        <v>0</v>
      </c>
      <c r="IK70" s="57">
        <f t="shared" si="148"/>
        <v>0</v>
      </c>
      <c r="IL70" s="57">
        <f t="shared" si="149"/>
        <v>0</v>
      </c>
      <c r="IM70" s="57">
        <f t="shared" si="150"/>
        <v>0</v>
      </c>
      <c r="IN70" s="57">
        <f t="shared" si="151"/>
        <v>0</v>
      </c>
      <c r="IO70" s="57">
        <f t="shared" si="152"/>
        <v>11.983355463907511</v>
      </c>
      <c r="IP70" s="57">
        <f t="shared" si="153"/>
        <v>11.696107777039341</v>
      </c>
      <c r="IQ70" s="57">
        <f t="shared" si="154"/>
        <v>0</v>
      </c>
      <c r="IR70" s="57">
        <f t="shared" si="155"/>
        <v>0</v>
      </c>
      <c r="IS70" s="57">
        <f t="shared" si="156"/>
        <v>0</v>
      </c>
      <c r="IT70" s="57">
        <f t="shared" si="157"/>
        <v>0</v>
      </c>
      <c r="IU70" s="57">
        <f t="shared" si="158"/>
        <v>0</v>
      </c>
      <c r="IV70" s="57">
        <f t="shared" si="159"/>
        <v>0</v>
      </c>
      <c r="IW70" s="57">
        <f t="shared" si="160"/>
        <v>0</v>
      </c>
      <c r="IX70" s="57">
        <f t="shared" si="161"/>
        <v>0</v>
      </c>
      <c r="IY70" s="57">
        <f t="shared" si="162"/>
        <v>0</v>
      </c>
      <c r="IZ70" s="61">
        <f t="shared" si="163"/>
        <v>2.4800000000000013</v>
      </c>
      <c r="JA70" s="261" t="e">
        <f t="shared" si="238"/>
        <v>#N/A</v>
      </c>
      <c r="JB70" s="261">
        <f t="shared" si="239"/>
        <v>6</v>
      </c>
      <c r="JC70" s="261" t="e">
        <f t="shared" si="240"/>
        <v>#N/A</v>
      </c>
      <c r="JD70" s="261" t="e">
        <f t="shared" si="241"/>
        <v>#N/A</v>
      </c>
      <c r="JE70" s="261" t="e">
        <f t="shared" si="242"/>
        <v>#N/A</v>
      </c>
      <c r="JF70" s="261" t="e">
        <f t="shared" si="243"/>
        <v>#N/A</v>
      </c>
      <c r="JG70" s="261" t="e">
        <f t="shared" si="244"/>
        <v>#N/A</v>
      </c>
      <c r="JH70" s="261" t="e">
        <f t="shared" si="245"/>
        <v>#N/A</v>
      </c>
      <c r="JI70" s="261" t="e">
        <f t="shared" si="246"/>
        <v>#N/A</v>
      </c>
      <c r="JJ70" s="261" t="e">
        <f t="shared" si="247"/>
        <v>#N/A</v>
      </c>
      <c r="JK70" s="261" t="e">
        <f t="shared" si="248"/>
        <v>#N/A</v>
      </c>
      <c r="JL70" s="261" t="e">
        <f t="shared" si="249"/>
        <v>#N/A</v>
      </c>
      <c r="JM70" s="261" t="e">
        <f t="shared" si="250"/>
        <v>#N/A</v>
      </c>
      <c r="JN70" s="261" t="e">
        <f t="shared" si="251"/>
        <v>#N/A</v>
      </c>
      <c r="JO70" s="261" t="e">
        <f t="shared" si="252"/>
        <v>#N/A</v>
      </c>
      <c r="JP70" s="261" t="e">
        <f t="shared" si="253"/>
        <v>#N/A</v>
      </c>
      <c r="JQ70" s="261" t="e">
        <f t="shared" si="254"/>
        <v>#N/A</v>
      </c>
      <c r="JR70" s="261" t="e">
        <f t="shared" si="255"/>
        <v>#N/A</v>
      </c>
      <c r="JS70" s="261" t="e">
        <f t="shared" si="256"/>
        <v>#N/A</v>
      </c>
      <c r="JT70" s="261" t="e">
        <f t="shared" si="257"/>
        <v>#N/A</v>
      </c>
      <c r="JU70" s="261" t="e">
        <f t="shared" si="258"/>
        <v>#N/A</v>
      </c>
      <c r="JV70" s="61">
        <f t="shared" si="165"/>
        <v>2.4800000000000013</v>
      </c>
      <c r="JW70" s="46">
        <f>IF(HI70&lt;=$C$42,1,0)</f>
        <v>0</v>
      </c>
      <c r="JX70" s="46">
        <f>IF(HJ70&lt;=$C$42,1,0)</f>
        <v>0</v>
      </c>
      <c r="JY70" s="46">
        <f>IF(HK70&lt;=$C$42,1,0)</f>
        <v>0</v>
      </c>
      <c r="JZ70" s="46">
        <f>IF(HL70&lt;=$C$42,1,0)</f>
        <v>0</v>
      </c>
      <c r="KA70" s="46">
        <f>IF(HM70&lt;=$C$42,1,0)</f>
        <v>0</v>
      </c>
      <c r="KB70" s="46">
        <f>IF(HN70&lt;=$C$42,1,0)</f>
        <v>0</v>
      </c>
      <c r="KC70" s="46">
        <f>IF(HO70&lt;=$C$42,1,0)</f>
        <v>0</v>
      </c>
      <c r="KD70" s="46">
        <f>IF(HP70&lt;=$C$42,1,0)</f>
        <v>0</v>
      </c>
      <c r="KE70" s="46">
        <f>IF(HQ70&lt;=$C$42,1,0)</f>
        <v>0</v>
      </c>
      <c r="KF70" s="46">
        <f>IF(HR70&lt;=$C$42,1,0)</f>
        <v>0</v>
      </c>
      <c r="KG70" s="46">
        <f>IF(HS70&lt;=$C$42,1,0)</f>
        <v>1</v>
      </c>
      <c r="KH70" s="46">
        <f>IF(HT70&lt;=$C$42,1,0)</f>
        <v>0</v>
      </c>
      <c r="KI70" s="46">
        <f>IF(HU70&lt;=$C$42,1,0)</f>
        <v>0</v>
      </c>
      <c r="KJ70" s="46">
        <f>IF(HV70&lt;=$C$42,1,0)</f>
        <v>0</v>
      </c>
      <c r="KK70" s="46">
        <f>IF(HW70&lt;=$C$42,1,0)</f>
        <v>0</v>
      </c>
      <c r="KL70" s="46">
        <f>IF(HX70&lt;=$C$42,1,0)</f>
        <v>0</v>
      </c>
      <c r="KM70" s="46">
        <f>IF(HY70&lt;=$C$42,1,0)</f>
        <v>0</v>
      </c>
      <c r="KN70" s="46">
        <f>IF(HZ70&lt;=$C$42,1,0)</f>
        <v>0</v>
      </c>
      <c r="KO70" s="46">
        <f>IF(IA70&lt;=$C$42,1,0)</f>
        <v>0</v>
      </c>
      <c r="KP70" s="46">
        <f>IF(IB70&lt;=$C$42,1,0)</f>
        <v>0</v>
      </c>
      <c r="KQ70" s="46">
        <f>IF(IC70&lt;=$C$42,1,0)</f>
        <v>0</v>
      </c>
      <c r="KR70" s="61">
        <f t="shared" si="166"/>
        <v>2.4800000000000013</v>
      </c>
      <c r="KS70" s="1">
        <f>IF(OR(KS69=1,AND(OY70=1,LO70&lt;=$C$43)),1,0)</f>
        <v>0</v>
      </c>
      <c r="KT70" s="1">
        <f>IF(OR(KT69=1,AND(OZ70=1,LP70&lt;=$C$43)),1,0)</f>
        <v>0</v>
      </c>
      <c r="KU70" s="1">
        <f>IF(OR(KU69=1,AND(PA70=1,LQ70&lt;=$C$43)),1,0)</f>
        <v>0</v>
      </c>
      <c r="KV70" s="1">
        <f>IF(OR(KV69=1,AND(PB70=1,LR70&lt;=$C$43)),1,0)</f>
        <v>0</v>
      </c>
      <c r="KW70" s="1">
        <f>IF(OR(KW69=1,AND(PC70=1,LS70&lt;=$C$43)),1,0)</f>
        <v>0</v>
      </c>
      <c r="KX70" s="1">
        <f>IF(OR(KX69=1,AND(PD70=1,LT70&lt;=$C$43)),1,0)</f>
        <v>0</v>
      </c>
      <c r="KY70" s="1">
        <f>IF(OR(KY69=1,AND(PE70=1,LU70&lt;=$C$43)),1,0)</f>
        <v>0</v>
      </c>
      <c r="KZ70" s="1">
        <f>IF(OR(KZ69=1,AND(PF70=1,LV70&lt;=$C$43)),1,0)</f>
        <v>0</v>
      </c>
      <c r="LA70" s="1">
        <f>IF(OR(LA69=1,AND(PG70=1,LW70&lt;=$C$43)),1,0)</f>
        <v>0</v>
      </c>
      <c r="LB70" s="1">
        <f>IF(OR(LB69=1,AND(PH70=1,LX70&lt;=$C$43)),1,0)</f>
        <v>0</v>
      </c>
      <c r="LC70" s="1">
        <f>IF(OR(LC69=1,AND(PI70=1,LY70&lt;=$C$43)),1,0)</f>
        <v>0</v>
      </c>
      <c r="LD70" s="1">
        <f>IF(OR(LD69=1,AND(PJ70=1,LZ70&lt;=$C$43)),1,0)</f>
        <v>0</v>
      </c>
      <c r="LE70" s="1">
        <f>IF(OR(LE69=1,AND(PK70=1,MA70&lt;=$C$43)),1,0)</f>
        <v>0</v>
      </c>
      <c r="LF70" s="1">
        <f>IF(OR(LF69=1,AND(PL70=1,MB70&lt;=$C$43)),1,0)</f>
        <v>0</v>
      </c>
      <c r="LG70" s="1">
        <f>IF(OR(LG69=1,AND(PM70=1,MC70&lt;=$C$43)),1,0)</f>
        <v>0</v>
      </c>
      <c r="LH70" s="1">
        <f>IF(OR(LH69=1,AND(PN70=1,MD70&lt;=$C$43)),1,0)</f>
        <v>0</v>
      </c>
      <c r="LI70" s="1">
        <f>IF(OR(LI69=1,AND(PO70=1,ME70&lt;=$C$43)),1,0)</f>
        <v>0</v>
      </c>
      <c r="LJ70" s="1">
        <f>IF(OR(LJ69=1,AND(PP70=1,MF70&lt;=$C$43)),1,0)</f>
        <v>0</v>
      </c>
      <c r="LK70" s="1">
        <f>IF(OR(LK69=1,AND(PQ70=1,MG70&lt;=$C$43)),1,0)</f>
        <v>0</v>
      </c>
      <c r="LL70" s="1">
        <f>IF(OR(LL69=1,AND(PR70=1,MH70&lt;=$C$43)),1,0)</f>
        <v>0</v>
      </c>
      <c r="LM70" s="1">
        <f>IF(OR(LM69=1,AND(PS70=1,MI70&lt;=$C$43)),1,0)</f>
        <v>0</v>
      </c>
      <c r="LN70" s="61">
        <f t="shared" si="167"/>
        <v>2.4800000000000013</v>
      </c>
      <c r="LO70" s="57">
        <f t="shared" si="168"/>
        <v>0.95717204389279775</v>
      </c>
      <c r="LP70" s="57">
        <f t="shared" si="169"/>
        <v>12.751610164179453</v>
      </c>
      <c r="LQ70" s="57">
        <f t="shared" si="170"/>
        <v>12.184796222695084</v>
      </c>
      <c r="LR70" s="57">
        <f t="shared" si="171"/>
        <v>9.4627108086204341</v>
      </c>
      <c r="LS70" s="57">
        <f t="shared" si="172"/>
        <v>5.7294399995584975</v>
      </c>
      <c r="LT70" s="57">
        <f t="shared" si="173"/>
        <v>2.5472501626833344</v>
      </c>
      <c r="LU70" s="57">
        <f t="shared" si="174"/>
        <v>0.86032261128794307</v>
      </c>
      <c r="LV70" s="57">
        <f t="shared" si="175"/>
        <v>1.2118607898672336</v>
      </c>
      <c r="LW70" s="57">
        <f t="shared" si="176"/>
        <v>2.7314209729892274</v>
      </c>
      <c r="LX70" s="57">
        <f t="shared" si="177"/>
        <v>5.1799099113474414</v>
      </c>
      <c r="LY70" s="57">
        <f t="shared" si="178"/>
        <v>6.9681174881691561</v>
      </c>
      <c r="LZ70" s="57">
        <f t="shared" si="179"/>
        <v>9.6689088047094582</v>
      </c>
      <c r="MA70" s="57">
        <f t="shared" si="180"/>
        <v>8.1760579613700965</v>
      </c>
      <c r="MB70" s="57">
        <f t="shared" si="181"/>
        <v>5.5062139447836849</v>
      </c>
      <c r="MC70" s="57">
        <f t="shared" si="182"/>
        <v>2.823553392673074</v>
      </c>
      <c r="MD70" s="57">
        <f t="shared" si="183"/>
        <v>1.7098994938674268</v>
      </c>
      <c r="ME70" s="57">
        <f t="shared" si="184"/>
        <v>0.95717204389279775</v>
      </c>
      <c r="MF70" s="57">
        <f t="shared" si="185"/>
        <v>0.93353802886451398</v>
      </c>
      <c r="MG70" s="57">
        <f t="shared" si="186"/>
        <v>0.93354566425227781</v>
      </c>
      <c r="MH70" s="57">
        <f t="shared" si="187"/>
        <v>0.9335461890359128</v>
      </c>
      <c r="MI70" s="57">
        <f t="shared" si="188"/>
        <v>0.93354591294183698</v>
      </c>
      <c r="MJ70" s="61">
        <f t="shared" si="189"/>
        <v>2.4800000000000013</v>
      </c>
      <c r="MK70" s="57" t="e">
        <f t="shared" si="259"/>
        <v>#N/A</v>
      </c>
      <c r="ML70" s="57" t="e">
        <f t="shared" si="260"/>
        <v>#N/A</v>
      </c>
      <c r="MM70" s="57" t="e">
        <f t="shared" si="261"/>
        <v>#N/A</v>
      </c>
      <c r="MN70" s="57" t="e">
        <f t="shared" si="262"/>
        <v>#N/A</v>
      </c>
      <c r="MO70" s="57" t="e">
        <f t="shared" si="263"/>
        <v>#N/A</v>
      </c>
      <c r="MP70" s="57" t="e">
        <f t="shared" si="264"/>
        <v>#N/A</v>
      </c>
      <c r="MQ70" s="57" t="e">
        <f t="shared" si="265"/>
        <v>#N/A</v>
      </c>
      <c r="MR70" s="57" t="e">
        <f t="shared" si="266"/>
        <v>#N/A</v>
      </c>
      <c r="MS70" s="57" t="e">
        <f t="shared" si="267"/>
        <v>#N/A</v>
      </c>
      <c r="MT70" s="57" t="e">
        <f t="shared" si="268"/>
        <v>#N/A</v>
      </c>
      <c r="MU70" s="57" t="e">
        <f t="shared" si="269"/>
        <v>#N/A</v>
      </c>
      <c r="MV70" s="57" t="e">
        <f t="shared" si="270"/>
        <v>#N/A</v>
      </c>
      <c r="MW70" s="57" t="e">
        <f t="shared" si="271"/>
        <v>#N/A</v>
      </c>
      <c r="MX70" s="57" t="e">
        <f t="shared" si="272"/>
        <v>#N/A</v>
      </c>
      <c r="MY70" s="57" t="e">
        <f t="shared" si="273"/>
        <v>#N/A</v>
      </c>
      <c r="MZ70" s="57" t="e">
        <f t="shared" si="274"/>
        <v>#N/A</v>
      </c>
      <c r="NA70" s="57" t="e">
        <f t="shared" si="275"/>
        <v>#N/A</v>
      </c>
      <c r="NB70" s="57" t="e">
        <f t="shared" si="276"/>
        <v>#N/A</v>
      </c>
      <c r="NC70" s="57" t="e">
        <f t="shared" si="277"/>
        <v>#N/A</v>
      </c>
      <c r="ND70" s="57" t="e">
        <f t="shared" si="278"/>
        <v>#N/A</v>
      </c>
      <c r="NE70" s="57" t="e">
        <f t="shared" si="279"/>
        <v>#N/A</v>
      </c>
      <c r="NF70" s="61">
        <f t="shared" si="211"/>
        <v>2.4800000000000013</v>
      </c>
      <c r="NG70" s="261">
        <f>IF(OY69=0,MIN('Drive Train'!$F$35-FQ69*$C$26*'Drive Train'!$F$38,NG69+$C$41)-$C$7,IF(LO69-1&lt;=0,0,IF($C$39=Motors!$C$29,MAX(MAX(NG$8:NG69)*-1,NG69-$C$41),MAX(0,MAX(NG$8:NG69)*-1,NG69-$C$41))))</f>
        <v>0</v>
      </c>
      <c r="NH70" s="261">
        <f>IF(OZ69=0,MIN('Drive Train'!$F$35-FR69*$C$26*'Drive Train'!$F$38,NH69+$C$41)-$C$7,IF(LP69-1&lt;=0,0,IF($C$39=Motors!$C$29,MAX(MAX(NH$8:NH69)*-1,NH69-$C$41),MAX(0,MAX(NH$8:NH69)*-1,NH69-$C$41))))</f>
        <v>8.82</v>
      </c>
      <c r="NI70" s="261">
        <f>IF(PA69=0,MIN('Drive Train'!$F$35-FS69*$C$26*'Drive Train'!$F$38,NI69+$C$41)-$C$7,IF(LQ69-1&lt;=0,0,IF($C$39=Motors!$C$29,MAX(MAX(NI$8:NI69)*-1,NI69-$C$41),MAX(0,MAX(NI$8:NI69)*-1,NI69-$C$41))))</f>
        <v>0</v>
      </c>
      <c r="NJ70" s="261">
        <f>IF(PB69=0,MIN('Drive Train'!$F$35-FT69*$C$26*'Drive Train'!$F$38,NJ69+$C$41)-$C$7,IF(LR69-1&lt;=0,0,IF($C$39=Motors!$C$29,MAX(MAX(NJ$8:NJ69)*-1,NJ69-$C$41),MAX(0,MAX(NJ$8:NJ69)*-1,NJ69-$C$41))))</f>
        <v>0</v>
      </c>
      <c r="NK70" s="261">
        <f>IF(PC69=0,MIN('Drive Train'!$F$35-FU69*$C$26*'Drive Train'!$F$38,NK69+$C$41)-$C$7,IF(LS69-1&lt;=0,0,IF($C$39=Motors!$C$29,MAX(MAX(NK$8:NK69)*-1,NK69-$C$41),MAX(0,MAX(NK$8:NK69)*-1,NK69-$C$41))))</f>
        <v>0</v>
      </c>
      <c r="NL70" s="261">
        <f>IF(PD69=0,MIN('Drive Train'!$F$35-FV69*$C$26*'Drive Train'!$F$38,NL69+$C$41)-$C$7,IF(LT69-1&lt;=0,0,IF($C$39=Motors!$C$29,MAX(MAX(NL$8:NL69)*-1,NL69-$C$41),MAX(0,MAX(NL$8:NL69)*-1,NL69-$C$41))))</f>
        <v>0</v>
      </c>
      <c r="NM70" s="261">
        <f>IF(PE69=0,MIN('Drive Train'!$F$35-FW69*$C$26*'Drive Train'!$F$38,NM69+$C$41)-$C$7,IF(LU69-1&lt;=0,0,IF($C$39=Motors!$C$29,MAX(MAX(NM$8:NM69)*-1,NM69-$C$41),MAX(0,MAX(NM$8:NM69)*-1,NM69-$C$41))))</f>
        <v>0</v>
      </c>
      <c r="NN70" s="261">
        <f>IF(PF69=0,MIN('Drive Train'!$F$35-FX69*$C$26*'Drive Train'!$F$38,NN69+$C$41)-$C$7,IF(LV69-1&lt;=0,0,IF($C$39=Motors!$C$29,MAX(MAX(NN$8:NN69)*-1,NN69-$C$41),MAX(0,MAX(NN$8:NN69)*-1,NN69-$C$41))))</f>
        <v>0</v>
      </c>
      <c r="NO70" s="261">
        <f>IF(PG69=0,MIN('Drive Train'!$F$35-FY69*$C$26*'Drive Train'!$F$38,NO69+$C$41)-$C$7,IF(LW69-1&lt;=0,0,IF($C$39=Motors!$C$29,MAX(MAX(NO$8:NO69)*-1,NO69-$C$41),MAX(0,MAX(NO$8:NO69)*-1,NO69-$C$41))))</f>
        <v>0</v>
      </c>
      <c r="NP70" s="261">
        <f>IF(PH69=0,MIN('Drive Train'!$F$35-FZ69*$C$26*'Drive Train'!$F$38,NP69+$C$41)-$C$7,IF(LX69-1&lt;=0,0,IF($C$39=Motors!$C$29,MAX(MAX(NP$8:NP69)*-1,NP69-$C$41),MAX(0,MAX(NP$8:NP69)*-1,NP69-$C$41))))</f>
        <v>0</v>
      </c>
      <c r="NQ70" s="261">
        <f>IF(PI69=0,MIN('Drive Train'!$F$35-GA69*$C$26*'Drive Train'!$F$38,NQ69+$C$41)-$C$7,IF(LY69-1&lt;=0,0,IF($C$39=Motors!$C$29,MAX(MAX(NQ$8:NQ69)*-1,NQ69-$C$41),MAX(0,MAX(NQ$8:NQ69)*-1,NQ69-$C$41))))</f>
        <v>11.983355463907511</v>
      </c>
      <c r="NR70" s="261">
        <f>IF(PJ69=0,MIN('Drive Train'!$F$35-GB69*$C$26*'Drive Train'!$F$38,NR69+$C$41)-$C$7,IF(LZ69-1&lt;=0,0,IF($C$39=Motors!$C$29,MAX(MAX(NR$8:NR69)*-1,NR69-$C$41),MAX(0,MAX(NR$8:NR69)*-1,NR69-$C$41))))</f>
        <v>11.696107777039341</v>
      </c>
      <c r="NS70" s="261">
        <f>IF(PK69=0,MIN('Drive Train'!$F$35-GC69*$C$26*'Drive Train'!$F$38,NS69+$C$41)-$C$7,IF(MA69-1&lt;=0,0,IF($C$39=Motors!$C$29,MAX(MAX(NS$8:NS69)*-1,NS69-$C$41),MAX(0,MAX(NS$8:NS69)*-1,NS69-$C$41))))</f>
        <v>0</v>
      </c>
      <c r="NT70" s="261">
        <f>IF(PL69=0,MIN('Drive Train'!$F$35-GD69*$C$26*'Drive Train'!$F$38,NT69+$C$41)-$C$7,IF(MB69-1&lt;=0,0,IF($C$39=Motors!$C$29,MAX(MAX(NT$8:NT69)*-1,NT69-$C$41),MAX(0,MAX(NT$8:NT69)*-1,NT69-$C$41))))</f>
        <v>0</v>
      </c>
      <c r="NU70" s="261">
        <f>IF(PM69=0,MIN('Drive Train'!$F$35-GE69*$C$26*'Drive Train'!$F$38,NU69+$C$41)-$C$7,IF(MC69-1&lt;=0,0,IF($C$39=Motors!$C$29,MAX(MAX(NU$8:NU69)*-1,NU69-$C$41),MAX(0,MAX(NU$8:NU69)*-1,NU69-$C$41))))</f>
        <v>0</v>
      </c>
      <c r="NV70" s="261">
        <f>IF(PN69=0,MIN('Drive Train'!$F$35-GF69*$C$26*'Drive Train'!$F$38,NV69+$C$41)-$C$7,IF(MD69-1&lt;=0,0,IF($C$39=Motors!$C$29,MAX(MAX(NV$8:NV69)*-1,NV69-$C$41),MAX(0,MAX(NV$8:NV69)*-1,NV69-$C$41))))</f>
        <v>0</v>
      </c>
      <c r="NW70" s="261">
        <f>IF(PO69=0,MIN('Drive Train'!$F$35-GG69*$C$26*'Drive Train'!$F$38,NW69+$C$41)-$C$7,IF(ME69-1&lt;=0,0,IF($C$39=Motors!$C$29,MAX(MAX(NW$8:NW69)*-1,NW69-$C$41),MAX(0,MAX(NW$8:NW69)*-1,NW69-$C$41))))</f>
        <v>0</v>
      </c>
      <c r="NX70" s="261">
        <f>IF(PP69=0,MIN('Drive Train'!$F$35-GH69*$C$26*'Drive Train'!$F$38,NX69+$C$41)-$C$7,IF(MF69-1&lt;=0,0,IF($C$39=Motors!$C$29,MAX(MAX(NX$8:NX69)*-1,NX69-$C$41),MAX(0,MAX(NX$8:NX69)*-1,NX69-$C$41))))</f>
        <v>0</v>
      </c>
      <c r="NY70" s="261">
        <f>IF(PQ69=0,MIN('Drive Train'!$F$35-GI69*$C$26*'Drive Train'!$F$38,NY69+$C$41)-$C$7,IF(MG69-1&lt;=0,0,IF($C$39=Motors!$C$29,MAX(MAX(NY$8:NY69)*-1,NY69-$C$41),MAX(0,MAX(NY$8:NY69)*-1,NY69-$C$41))))</f>
        <v>0</v>
      </c>
      <c r="NZ70" s="261">
        <f>IF(PR69=0,MIN('Drive Train'!$F$35-GJ69*$C$26*'Drive Train'!$F$38,NZ69+$C$41)-$C$7,IF(MH69-1&lt;=0,0,IF($C$39=Motors!$C$29,MAX(MAX(NZ$8:NZ69)*-1,NZ69-$C$41),MAX(0,MAX(NZ$8:NZ69)*-1,NZ69-$C$41))))</f>
        <v>0</v>
      </c>
      <c r="OA70" s="261">
        <f>IF(PS69=0,MIN('Drive Train'!$F$35-GK69*$C$26*'Drive Train'!$F$38,OA69+$C$41)-$C$7,IF(MI69-1&lt;=0,0,IF($C$39=Motors!$C$29,MAX(MAX(OA$8:OA69)*-1,OA69-$C$41),MAX(0,MAX(OA$8:OA69)*-1,OA69-$C$41))))</f>
        <v>0</v>
      </c>
      <c r="OB70" s="61">
        <f t="shared" si="212"/>
        <v>2.4800000000000013</v>
      </c>
      <c r="OC70" s="261">
        <f>'Drive Train'!$F$35-FQ70*$C$26*'Drive Train'!$F$38</f>
        <v>12.213034</v>
      </c>
      <c r="OD70" s="261">
        <f>'Drive Train'!$F$35-FR70*$C$26*'Drive Train'!$F$38</f>
        <v>9</v>
      </c>
      <c r="OE70" s="261">
        <f>'Drive Train'!$F$35-FS70*$C$26*'Drive Train'!$F$38</f>
        <v>12.213034</v>
      </c>
      <c r="OF70" s="261">
        <f>'Drive Train'!$F$35-FT70*$C$26*'Drive Train'!$F$38</f>
        <v>12.213034</v>
      </c>
      <c r="OG70" s="261">
        <f>'Drive Train'!$F$35-FU70*$C$26*'Drive Train'!$F$38</f>
        <v>12.213034</v>
      </c>
      <c r="OH70" s="261">
        <f>'Drive Train'!$F$35-FV70*$C$26*'Drive Train'!$F$38</f>
        <v>12.213034</v>
      </c>
      <c r="OI70" s="261">
        <f>'Drive Train'!$F$35-FW70*$C$26*'Drive Train'!$F$38</f>
        <v>12.213034</v>
      </c>
      <c r="OJ70" s="261">
        <f>'Drive Train'!$F$35-FX70*$C$26*'Drive Train'!$F$38</f>
        <v>12.213034</v>
      </c>
      <c r="OK70" s="261">
        <f>'Drive Train'!$F$35-FY70*$C$26*'Drive Train'!$F$38</f>
        <v>12.213034</v>
      </c>
      <c r="OL70" s="261">
        <f>'Drive Train'!$F$35-FZ70*$C$26*'Drive Train'!$F$38</f>
        <v>12.213034</v>
      </c>
      <c r="OM70" s="261">
        <f>'Drive Train'!$F$35-GA70*$C$26*'Drive Train'!$F$38</f>
        <v>12.163355463938272</v>
      </c>
      <c r="ON70" s="261">
        <f>'Drive Train'!$F$35-GB70*$C$26*'Drive Train'!$F$38</f>
        <v>11.886139091482386</v>
      </c>
      <c r="OO70" s="261">
        <f>'Drive Train'!$F$35-GC70*$C$26*'Drive Train'!$F$38</f>
        <v>12.213034</v>
      </c>
      <c r="OP70" s="261">
        <f>'Drive Train'!$F$35-GD70*$C$26*'Drive Train'!$F$38</f>
        <v>12.213034</v>
      </c>
      <c r="OQ70" s="261">
        <f>'Drive Train'!$F$35-GE70*$C$26*'Drive Train'!$F$38</f>
        <v>12.213034</v>
      </c>
      <c r="OR70" s="261">
        <f>'Drive Train'!$F$35-GF70*$C$26*'Drive Train'!$F$38</f>
        <v>12.213034</v>
      </c>
      <c r="OS70" s="261">
        <f>'Drive Train'!$F$35-GG70*$C$26*'Drive Train'!$F$38</f>
        <v>12.213034</v>
      </c>
      <c r="OT70" s="261">
        <f>'Drive Train'!$F$35-GH70*$C$26*'Drive Train'!$F$38</f>
        <v>12.213034</v>
      </c>
      <c r="OU70" s="261">
        <f>'Drive Train'!$F$35-GI70*$C$26*'Drive Train'!$F$38</f>
        <v>12.213034</v>
      </c>
      <c r="OV70" s="261">
        <f>'Drive Train'!$F$35-GJ70*$C$26*'Drive Train'!$F$38</f>
        <v>12.213034</v>
      </c>
      <c r="OW70" s="261">
        <f>'Drive Train'!$F$35-GK70*$C$26*'Drive Train'!$F$38</f>
        <v>12.213034</v>
      </c>
      <c r="OX70" s="61">
        <f t="shared" si="213"/>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0</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8">
        <f t="shared" si="214"/>
        <v>2.4800000000000013</v>
      </c>
      <c r="PU70" s="57">
        <f t="shared" si="215"/>
        <v>19.651292932197894</v>
      </c>
      <c r="PV70" s="57">
        <f t="shared" si="216"/>
        <v>16.504172698184146</v>
      </c>
      <c r="PW70" s="57">
        <f t="shared" si="217"/>
        <v>22.099615152919132</v>
      </c>
      <c r="PX70" s="57">
        <f t="shared" si="218"/>
        <v>24.239707987718386</v>
      </c>
      <c r="PY70" s="57">
        <f t="shared" si="219"/>
        <v>23.36275261310648</v>
      </c>
      <c r="PZ70" s="57">
        <f t="shared" si="220"/>
        <v>21.267698206778981</v>
      </c>
      <c r="QA70" s="57">
        <f t="shared" si="221"/>
        <v>19.547801899280159</v>
      </c>
      <c r="QB70" s="57">
        <f t="shared" si="222"/>
        <v>18.587203802301811</v>
      </c>
      <c r="QC70" s="57">
        <f t="shared" si="223"/>
        <v>17.851535934132283</v>
      </c>
      <c r="QD70" s="57">
        <f t="shared" si="224"/>
        <v>16.994168753945264</v>
      </c>
      <c r="QE70" s="57">
        <f t="shared" si="225"/>
        <v>15.862510915679238</v>
      </c>
      <c r="QF70" s="57">
        <f t="shared" si="226"/>
        <v>16.144943022016971</v>
      </c>
      <c r="QG70" s="57">
        <f t="shared" si="227"/>
        <v>19.014422609353723</v>
      </c>
      <c r="QH70" s="57">
        <f t="shared" si="228"/>
        <v>19.918298872294777</v>
      </c>
      <c r="QI70" s="57">
        <f t="shared" si="229"/>
        <v>19.773508715208287</v>
      </c>
      <c r="QJ70" s="57">
        <f t="shared" si="230"/>
        <v>19.778445311284752</v>
      </c>
      <c r="QK70" s="57">
        <f t="shared" si="231"/>
        <v>19.651292932197894</v>
      </c>
      <c r="QL70" s="57">
        <f t="shared" si="232"/>
        <v>19.601376895269425</v>
      </c>
      <c r="QM70" s="57">
        <f t="shared" si="233"/>
        <v>19.602483127525552</v>
      </c>
      <c r="QN70" s="57">
        <f t="shared" si="234"/>
        <v>19.602559168591483</v>
      </c>
      <c r="QO70" s="57">
        <f t="shared" si="235"/>
        <v>19.602519162455661</v>
      </c>
      <c r="QP70" s="61">
        <f t="shared" si="236"/>
        <v>2.4800000000000013</v>
      </c>
      <c r="QQ70" s="57">
        <f>MIN(FQ70,$C$16)*$C$17*1000/60/60/$C$25</f>
        <v>3.8667407844721571E-2</v>
      </c>
      <c r="QR70" s="57">
        <f>MIN(FR70,$C$16)*$C$17*1000/60/60/$C$25</f>
        <v>0.70317162838191627</v>
      </c>
      <c r="QS70" s="57">
        <f>MIN(FS70,$C$16)*$C$17*1000/60/60/$C$25</f>
        <v>3.8667407844721571E-2</v>
      </c>
      <c r="QT70" s="57">
        <f>MIN(FT70,$C$16)*$C$17*1000/60/60/$C$25</f>
        <v>3.8667407844721571E-2</v>
      </c>
      <c r="QU70" s="57">
        <f>MIN(FU70,$C$16)*$C$17*1000/60/60/$C$25</f>
        <v>3.8667407844721571E-2</v>
      </c>
      <c r="QV70" s="57">
        <f>MIN(FV70,$C$16)*$C$17*1000/60/60/$C$25</f>
        <v>3.8667407844721571E-2</v>
      </c>
      <c r="QW70" s="57">
        <f>MIN(FW70,$C$16)*$C$17*1000/60/60/$C$25</f>
        <v>3.8667407844721571E-2</v>
      </c>
      <c r="QX70" s="57">
        <f>MIN(FX70,$C$16)*$C$17*1000/60/60/$C$25</f>
        <v>3.8667407844721571E-2</v>
      </c>
      <c r="QY70" s="57">
        <f>MIN(FY70,$C$16)*$C$17*1000/60/60/$C$25</f>
        <v>3.8667407844721571E-2</v>
      </c>
      <c r="QZ70" s="57">
        <f>MIN(FZ70,$C$16)*$C$17*1000/60/60/$C$25</f>
        <v>3.8667407844721571E-2</v>
      </c>
      <c r="RA70" s="57">
        <f>MIN(GA70,$C$16)*$C$17*1000/60/60/$C$25</f>
        <v>4.8941683461826244E-2</v>
      </c>
      <c r="RB70" s="57">
        <f>MIN(GB70,$C$16)*$C$17*1000/60/60/$C$25</f>
        <v>0.10627423876592398</v>
      </c>
      <c r="RC70" s="57">
        <f>MIN(GC70,$C$16)*$C$17*1000/60/60/$C$25</f>
        <v>3.8667407844721571E-2</v>
      </c>
      <c r="RD70" s="57">
        <f>MIN(GD70,$C$16)*$C$17*1000/60/60/$C$25</f>
        <v>3.8667407844721571E-2</v>
      </c>
      <c r="RE70" s="57">
        <f>MIN(GE70,$C$16)*$C$17*1000/60/60/$C$25</f>
        <v>3.8667407844721571E-2</v>
      </c>
      <c r="RF70" s="57">
        <f>MIN(GF70,$C$16)*$C$17*1000/60/60/$C$25</f>
        <v>3.8667407844721571E-2</v>
      </c>
      <c r="RG70" s="57">
        <f>MIN(GG70,$C$16)*$C$17*1000/60/60/$C$25</f>
        <v>3.8667407844721571E-2</v>
      </c>
      <c r="RH70" s="57">
        <f>MIN(GH70,$C$16)*$C$17*1000/60/60/$C$25</f>
        <v>3.8667407844721571E-2</v>
      </c>
      <c r="RI70" s="57">
        <f>MIN(GI70,$C$16)*$C$17*1000/60/60/$C$25</f>
        <v>3.8667407844721571E-2</v>
      </c>
      <c r="RJ70" s="57">
        <f>MIN(GJ70,$C$16)*$C$17*1000/60/60/$C$25</f>
        <v>3.8667407844721571E-2</v>
      </c>
      <c r="RK70" s="57">
        <f>MIN(GK70,$C$16)*$C$17*1000/60/60/$C$25</f>
        <v>3.8667407844721571E-2</v>
      </c>
      <c r="RL70" s="148">
        <f t="shared" si="237"/>
        <v>2.4800000000000013</v>
      </c>
    </row>
    <row r="71" spans="2:480" x14ac:dyDescent="0.2">
      <c r="B71" s="21"/>
      <c r="C71" s="3" t="str">
        <f>C49</f>
        <v>Acceleration Distance (ft)</v>
      </c>
      <c r="E71" s="17">
        <f>E49</f>
        <v>14.506819283559723</v>
      </c>
      <c r="F71" s="18">
        <f>KH6</f>
        <v>16</v>
      </c>
      <c r="G71" s="18">
        <f t="shared" ref="G71:O71" si="319">KI6</f>
        <v>16</v>
      </c>
      <c r="H71" s="18">
        <f t="shared" si="319"/>
        <v>16</v>
      </c>
      <c r="I71" s="18">
        <f t="shared" si="319"/>
        <v>15.203222459562673</v>
      </c>
      <c r="J71" s="18">
        <f t="shared" si="319"/>
        <v>14.517506515853748</v>
      </c>
      <c r="K71" s="18">
        <f t="shared" si="319"/>
        <v>14.506819283559723</v>
      </c>
      <c r="L71" s="18">
        <f t="shared" si="319"/>
        <v>14.475056571434074</v>
      </c>
      <c r="M71" s="18">
        <f t="shared" si="319"/>
        <v>14.476153570094372</v>
      </c>
      <c r="N71" s="18">
        <f t="shared" si="319"/>
        <v>14.47622897653098</v>
      </c>
      <c r="O71" s="18">
        <f t="shared" si="319"/>
        <v>14.476189304280179</v>
      </c>
      <c r="R71" s="63">
        <f t="shared" si="113"/>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0.96639963418857033</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14"/>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4372.7285315267409</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280"/>
        <v>2.5200000000000014</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0.4156401199717506</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281"/>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25.282397190001031</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15"/>
        <v>2.5200000000000014</v>
      </c>
      <c r="DC71" s="57">
        <f t="shared" si="282"/>
        <v>2.7495000000000003</v>
      </c>
      <c r="DD71" s="57">
        <f t="shared" si="283"/>
        <v>2.7495000000000003</v>
      </c>
      <c r="DE71" s="57">
        <f t="shared" si="284"/>
        <v>2.7495000000000003</v>
      </c>
      <c r="DF71" s="57">
        <f t="shared" si="285"/>
        <v>2.7495000000000003</v>
      </c>
      <c r="DG71" s="57">
        <f t="shared" si="286"/>
        <v>2.7495000000000003</v>
      </c>
      <c r="DH71" s="57">
        <f t="shared" si="287"/>
        <v>2.7495000000000003</v>
      </c>
      <c r="DI71" s="57">
        <f t="shared" si="288"/>
        <v>2.7495000000000003</v>
      </c>
      <c r="DJ71" s="57">
        <f t="shared" si="289"/>
        <v>2.7495000000000003</v>
      </c>
      <c r="DK71" s="57">
        <f t="shared" si="290"/>
        <v>2.7495000000000003</v>
      </c>
      <c r="DL71" s="57">
        <f t="shared" si="291"/>
        <v>2.7495000000000003</v>
      </c>
      <c r="DM71" s="57">
        <f t="shared" si="292"/>
        <v>25.282397190001031</v>
      </c>
      <c r="DN71" s="57">
        <f t="shared" si="293"/>
        <v>2.7495000000000003</v>
      </c>
      <c r="DO71" s="57">
        <f t="shared" si="294"/>
        <v>2.7495000000000003</v>
      </c>
      <c r="DP71" s="57">
        <f t="shared" si="295"/>
        <v>2.7495000000000003</v>
      </c>
      <c r="DQ71" s="57">
        <f t="shared" si="296"/>
        <v>2.7495000000000003</v>
      </c>
      <c r="DR71" s="57">
        <f t="shared" si="297"/>
        <v>2.7495000000000003</v>
      </c>
      <c r="DS71" s="57">
        <f t="shared" si="298"/>
        <v>2.7495000000000003</v>
      </c>
      <c r="DT71" s="57">
        <f t="shared" si="299"/>
        <v>2.7495000000000003</v>
      </c>
      <c r="DU71" s="57">
        <f t="shared" si="300"/>
        <v>2.7495000000000003</v>
      </c>
      <c r="DV71" s="57">
        <f t="shared" si="301"/>
        <v>2.7495000000000003</v>
      </c>
      <c r="DW71" s="57">
        <f t="shared" si="302"/>
        <v>2.7495000000000003</v>
      </c>
      <c r="DX71" s="61">
        <f t="shared" si="116"/>
        <v>2.5200000000000014</v>
      </c>
      <c r="DY71" s="2">
        <f>IF(OY71=0,($C$23/0.4536*IF(ISNA(MK70),'Drive Train'!$F$16,'Drive Train'!$F$17)*4.448*$C$24/$C$26*$C$25*S$6)*SIGN(BK71),BK71)</f>
        <v>0</v>
      </c>
      <c r="DZ71" s="2">
        <f>IF(OZ71=0,($C$23/0.4536*IF(ISNA(ML70),'Drive Train'!$F$16,'Drive Train'!$F$17)*4.448*$C$24/$C$26*$C$25*T$6)*SIGN(BL71),BL71)</f>
        <v>0</v>
      </c>
      <c r="EA71" s="2">
        <f>IF(PA71=0,($C$23/0.4536*IF(ISNA(MM70),'Drive Train'!$F$16,'Drive Train'!$F$17)*4.448*$C$24/$C$26*$C$25*U$6)*SIGN(BM71),BM71)</f>
        <v>0</v>
      </c>
      <c r="EB71" s="2">
        <f>IF(PB71=0,($C$23/0.4536*IF(ISNA(MN70),'Drive Train'!$F$16,'Drive Train'!$F$17)*4.448*$C$24/$C$26*$C$25*V$6)*SIGN(BN71),BN71)</f>
        <v>0</v>
      </c>
      <c r="EC71" s="2">
        <f>IF(PC71=0,($C$23/0.4536*IF(ISNA(MO70),'Drive Train'!$F$16,'Drive Train'!$F$17)*4.448*$C$24/$C$26*$C$25*W$6)*SIGN(BO71),BO71)</f>
        <v>0</v>
      </c>
      <c r="ED71" s="2">
        <f>IF(PD71=0,($C$23/0.4536*IF(ISNA(MP70),'Drive Train'!$F$16,'Drive Train'!$F$17)*4.448*$C$24/$C$26*$C$25*X$6)*SIGN(BP71),BP71)</f>
        <v>0</v>
      </c>
      <c r="EE71" s="2">
        <f>IF(PE71=0,($C$23/0.4536*IF(ISNA(MQ70),'Drive Train'!$F$16,'Drive Train'!$F$17)*4.448*$C$24/$C$26*$C$25*Y$6)*SIGN(BQ71),BQ71)</f>
        <v>0</v>
      </c>
      <c r="EF71" s="2">
        <f>IF(PF71=0,($C$23/0.4536*IF(ISNA(MR70),'Drive Train'!$F$16,'Drive Train'!$F$17)*4.448*$C$24/$C$26*$C$25*Z$6)*SIGN(BR71),BR71)</f>
        <v>0</v>
      </c>
      <c r="EG71" s="2">
        <f>IF(PG71=0,($C$23/0.4536*IF(ISNA(MS70),'Drive Train'!$F$16,'Drive Train'!$F$17)*4.448*$C$24/$C$26*$C$25*AA$6)*SIGN(BS71),BS71)</f>
        <v>0</v>
      </c>
      <c r="EH71" s="2">
        <f>IF(PH71=0,($C$23/0.4536*IF(ISNA(MT70),'Drive Train'!$F$16,'Drive Train'!$F$17)*4.448*$C$24/$C$26*$C$25*AB$6)*SIGN(BT71),BT71)</f>
        <v>0</v>
      </c>
      <c r="EI71" s="2">
        <f>IF(PI71=0,($C$23/0.4536*IF(ISNA(MU70),'Drive Train'!$F$16,'Drive Train'!$F$17)*4.448*$C$24/$C$26*$C$25*AC$6)*SIGN(BU71),BU71)</f>
        <v>0.4156401199717506</v>
      </c>
      <c r="EJ71" s="2">
        <f>IF(PJ71=0,($C$23/0.4536*IF(ISNA(MV70),'Drive Train'!$F$16,'Drive Train'!$F$17)*4.448*$C$24/$C$26*$C$25*AD$6)*SIGN(BV71),BV71)</f>
        <v>0</v>
      </c>
      <c r="EK71" s="2">
        <f>IF(PK71=0,($C$23/0.4536*IF(ISNA(MW70),'Drive Train'!$F$16,'Drive Train'!$F$17)*4.448*$C$24/$C$26*$C$25*AE$6)*SIGN(BW71),BW71)</f>
        <v>0</v>
      </c>
      <c r="EL71" s="2">
        <f>IF(PL71=0,($C$23/0.4536*IF(ISNA(MX70),'Drive Train'!$F$16,'Drive Train'!$F$17)*4.448*$C$24/$C$26*$C$25*AF$6)*SIGN(BX71),BX71)</f>
        <v>0</v>
      </c>
      <c r="EM71" s="2">
        <f>IF(PM71=0,($C$23/0.4536*IF(ISNA(MY70),'Drive Train'!$F$16,'Drive Train'!$F$17)*4.448*$C$24/$C$26*$C$25*AG$6)*SIGN(BY71),BY71)</f>
        <v>0</v>
      </c>
      <c r="EN71" s="2">
        <f>IF(PN71=0,($C$23/0.4536*IF(ISNA(MZ70),'Drive Train'!$F$16,'Drive Train'!$F$17)*4.448*$C$24/$C$26*$C$25*AH$6)*SIGN(BZ71),BZ71)</f>
        <v>0</v>
      </c>
      <c r="EO71" s="2">
        <f>IF(PO71=0,($C$23/0.4536*IF(ISNA(NA70),'Drive Train'!$F$16,'Drive Train'!$F$17)*4.448*$C$24/$C$26*$C$25*AI$6)*SIGN(CA71),CA71)</f>
        <v>0</v>
      </c>
      <c r="EP71" s="2">
        <f>IF(PP71=0,($C$23/0.4536*IF(ISNA(NB70),'Drive Train'!$F$16,'Drive Train'!$F$17)*4.448*$C$24/$C$26*$C$25*AJ$6)*SIGN(CB71),CB71)</f>
        <v>0</v>
      </c>
      <c r="EQ71" s="2">
        <f>IF(PQ71=0,($C$23/0.4536*IF(ISNA(NC70),'Drive Train'!$F$16,'Drive Train'!$F$17)*4.448*$C$24/$C$26*$C$25*AK$6)*SIGN(CC71),CC71)</f>
        <v>0</v>
      </c>
      <c r="ER71" s="2">
        <f>IF(PR71=0,($C$23/0.4536*IF(ISNA(ND70),'Drive Train'!$F$16,'Drive Train'!$F$17)*4.448*$C$24/$C$26*$C$25*AL$6)*SIGN(CD71),CD71)</f>
        <v>0</v>
      </c>
      <c r="ES71" s="2">
        <f>IF(PS71=0,($C$23/0.4536*IF(ISNA(NE70),'Drive Train'!$F$16,'Drive Train'!$F$17)*4.448*$C$24/$C$26*$C$25*AM$6)*SIGN(CE71),CE71)</f>
        <v>0</v>
      </c>
      <c r="ET71" s="61">
        <f t="shared" si="303"/>
        <v>2.5200000000000014</v>
      </c>
      <c r="EU71" s="260">
        <f>MAX(MIN(IF(AND(OY70=1,NG71&lt;0),-1,1)*(DC71-$C$15)/($C$14-$C$15)*$C$12-$C$33*LO71/AO$6 -  OY70*$C$33,DY70),MAX(EU$8:EU70)*-1)</f>
        <v>-0.52298771644120112</v>
      </c>
      <c r="EV71" s="260">
        <f>MAX(MIN(IF(AND(OZ70=1,NH71&lt;0),-1,1)*(DD71-$C$15)/($C$14-$C$15)*$C$12-$C$33*LP71/AP$6 -  OZ70*$C$33,DZ70),MAX(EV$8:EV70)*-1)</f>
        <v>-0.64217437262552934</v>
      </c>
      <c r="EW71" s="260">
        <f>MAX(MIN(IF(AND(PA70=1,NI71&lt;0),-1,1)*(DE71-$C$15)/($C$14-$C$15)*$C$12-$C$33*LQ71/AQ$6 -  PA70*$C$33,EA70),MAX(EW$8:EW70)*-1)</f>
        <v>-0.69627083049326866</v>
      </c>
      <c r="EX71" s="260">
        <f>MAX(MIN(IF(AND(PB70=1,NJ71&lt;0),-1,1)*(DF71-$C$15)/($C$14-$C$15)*$C$12-$C$33*LR71/AR$6 -  PB70*$C$33,EB70),MAX(EX$8:EX70)*-1)</f>
        <v>-0.70077889085844003</v>
      </c>
      <c r="EY71" s="260">
        <f>MAX(MIN(IF(AND(PC70=1,NK71&lt;0),-1,1)*(DG71-$C$15)/($C$14-$C$15)*$C$12-$C$33*LS71/AS$6 -  PC70*$C$33,EC70),MAX(EY$8:EY70)*-1)</f>
        <v>-0.64825098313739449</v>
      </c>
      <c r="EZ71" s="260">
        <f>MAX(MIN(IF(AND(PD70=1,NL71&lt;0),-1,1)*(DH71-$C$15)/($C$14-$C$15)*$C$12-$C$33*LT71/AT$6 -  PD70*$C$33,ED70),MAX(EZ$8:EZ70)*-1)</f>
        <v>-0.57313153048879983</v>
      </c>
      <c r="FA71" s="260">
        <f>MAX(MIN(IF(AND(PE70=1,NM71&lt;0),-1,1)*(DI71-$C$15)/($C$14-$C$15)*$C$12-$C$33*LU71/AU$6 -  PE70*$C$33,EE70),MAX(FA$8:FA70)*-1)</f>
        <v>-0.51943536876510832</v>
      </c>
      <c r="FB71" s="260">
        <f>MAX(MIN(IF(AND(PF70=1,NN71&lt;0),-1,1)*(DJ71-$C$15)/($C$14-$C$15)*$C$12-$C$33*LV71/AV$6 -  PF70*$C$33,EF70),MAX(FB$8:FB70)*-1)</f>
        <v>-0.53253357585436112</v>
      </c>
      <c r="FC71" s="260">
        <f>MAX(MIN(IF(AND(PG70=1,NO71&lt;0),-1,1)*(DK71-$C$15)/($C$14-$C$15)*$C$12-$C$33*LW71/AW$6 -  PG70*$C$33,EG70),MAX(FC$8:FC70)*-1)</f>
        <v>-0.601537817481271</v>
      </c>
      <c r="FD71" s="260">
        <f>MAX(MIN(IF(AND(PH70=1,NP71&lt;0),-1,1)*(DL71-$C$15)/($C$14-$C$15)*$C$12-$C$33*LX71/AX$6 -  PH70*$C$33,EH70),MAX(FD$8:FD70)*-1)</f>
        <v>-0.61985436045389986</v>
      </c>
      <c r="FE71" s="260">
        <f>MAX(MIN(IF(AND(PI70=1,NQ71&lt;0),-1,1)*(DM71-$C$15)/($C$14-$C$15)*$C$12-$C$33*LY71/AY$6 -  PI70*$C$33,EI70),MAX(FE$8:FE70)*-1)</f>
        <v>5.5366822238056557E-12</v>
      </c>
      <c r="FF71" s="260">
        <f>MAX(MIN(IF(AND(PJ70=1,NR71&lt;0),-1,1)*(DN71-$C$15)/($C$14-$C$15)*$C$12-$C$33*LZ71/AZ$6 -  PJ70*$C$33,EJ70),MAX(FF$8:FF70)*-1)</f>
        <v>-0.41043104273050707</v>
      </c>
      <c r="FG71" s="260">
        <f>MAX(MIN(IF(AND(PK70=1,NS71&lt;0),-1,1)*(DO71-$C$15)/($C$14-$C$15)*$C$12-$C$33*MA71/BA$6 -  PK70*$C$33,EK70),MAX(FG$8:FG70)*-1)</f>
        <v>-0.50266066515034202</v>
      </c>
      <c r="FH71" s="260">
        <f>MAX(MIN(IF(AND(PL70=1,NT71&lt;0),-1,1)*(DP71-$C$15)/($C$14-$C$15)*$C$12-$C$33*MB71/BB$6 -  PL70*$C$33,EL70),MAX(FH$8:FH70)*-1)</f>
        <v>-0.59489028757017692</v>
      </c>
      <c r="FI71" s="260">
        <f>MAX(MIN(IF(AND(PM70=1,NU71&lt;0),-1,1)*(DQ71-$C$15)/($C$14-$C$15)*$C$12-$C$33*MC71/BC$6 -  PM70*$C$33,EM70),MAX(FI$8:FI70)*-1)</f>
        <v>-0.59070180243624171</v>
      </c>
      <c r="FJ71" s="260">
        <f>MAX(MIN(IF(AND(PN70=1,NV71&lt;0),-1,1)*(DR71-$C$15)/($C$14-$C$15)*$C$12-$C$33*MD71/BD$6 -  PN70*$C$33,EN70),MAX(FJ$8:FJ70)*-1)</f>
        <v>-0.55029738244901882</v>
      </c>
      <c r="FK71" s="260">
        <f>MAX(MIN(IF(AND(PO70=1,NW71&lt;0),-1,1)*(DS71-$C$15)/($C$14-$C$15)*$C$12-$C$33*ME71/BE$6 -  PO70*$C$33,EO70),MAX(FK$8:FK70)*-1)</f>
        <v>-0.52298771644120112</v>
      </c>
      <c r="FL71" s="260">
        <f>MAX(MIN(IF(AND(PP70=1,NX71&lt;0),-1,1)*(DT71-$C$15)/($C$14-$C$15)*$C$12-$C$33*MF71/BF$6 -  PP70*$C$33,EP70),MAX(FL$8:FL70)*-1)</f>
        <v>-0.52213025195406437</v>
      </c>
      <c r="FM71" s="260">
        <f>MAX(MIN(IF(AND(PQ70=1,NY71&lt;0),-1,1)*(DU71-$C$15)/($C$14-$C$15)*$C$12-$C$33*MG71/BG$6 -  PQ70*$C$33,EQ70),MAX(FM$8:FM70)*-1)</f>
        <v>-0.52213052897317624</v>
      </c>
      <c r="FN71" s="260">
        <f>MAX(MIN(IF(AND(PR70=1,NZ71&lt;0),-1,1)*(DV71-$C$15)/($C$14-$C$15)*$C$12-$C$33*MH71/BH$6 -  PR70*$C$33,ER70),MAX(FN$8:FN70)*-1)</f>
        <v>-0.52213054801282444</v>
      </c>
      <c r="FO71" s="260">
        <f>MAX(MIN(IF(AND(PS70=1,OA71&lt;0),-1,1)*(DW71-$C$15)/($C$14-$C$15)*$C$12-$C$33*MI71/BI$6 -  PS70*$C$33,ES70),MAX(FO$8:FO70)*-1)</f>
        <v>-0.52213053799586939</v>
      </c>
      <c r="FP71" s="61">
        <f t="shared" si="117"/>
        <v>2.5200000000000014</v>
      </c>
      <c r="FQ71" s="261">
        <f>IF(AND(KS71=1,OY71=1),0,MIN((ABS(($C$14-$C$15)*EU71/$C$12/$C$25)+$C$15)/$C$25,DC71))</f>
        <v>2.7495000000000003</v>
      </c>
      <c r="FR71" s="261">
        <f>IF(AND(KT71=1,OZ71=1),0,MIN((ABS(($C$14-$C$15)*EV71/$C$12/$C$25)+$C$15)/$C$25,DD71))</f>
        <v>2.7495000000000003</v>
      </c>
      <c r="FS71" s="261">
        <f>IF(AND(KU71=1,PA71=1),0,MIN((ABS(($C$14-$C$15)*EW71/$C$12/$C$25)+$C$15)/$C$25,DE71))</f>
        <v>2.7495000000000003</v>
      </c>
      <c r="FT71" s="261">
        <f>IF(AND(KV71=1,PB71=1),0,MIN((ABS(($C$14-$C$15)*EX71/$C$12/$C$25)+$C$15)/$C$25,DF71))</f>
        <v>2.7495000000000003</v>
      </c>
      <c r="FU71" s="261">
        <f>IF(AND(KW71=1,PC71=1),0,MIN((ABS(($C$14-$C$15)*EY71/$C$12/$C$25)+$C$15)/$C$25,DG71))</f>
        <v>2.7495000000000003</v>
      </c>
      <c r="FV71" s="261">
        <f>IF(AND(KX71=1,PD71=1),0,MIN((ABS(($C$14-$C$15)*EZ71/$C$12/$C$25)+$C$15)/$C$25,DH71))</f>
        <v>2.7495000000000003</v>
      </c>
      <c r="FW71" s="261">
        <f>IF(AND(KY71=1,PE71=1),0,MIN((ABS(($C$14-$C$15)*FA71/$C$12/$C$25)+$C$15)/$C$25,DI71))</f>
        <v>2.7495000000000003</v>
      </c>
      <c r="FX71" s="261">
        <f>IF(AND(KZ71=1,PF71=1),0,MIN((ABS(($C$14-$C$15)*FB71/$C$12/$C$25)+$C$15)/$C$25,DJ71))</f>
        <v>2.7495000000000003</v>
      </c>
      <c r="FY71" s="261">
        <f>IF(AND(LA71=1,PG71=1),0,MIN((ABS(($C$14-$C$15)*FC71/$C$12/$C$25)+$C$15)/$C$25,DK71))</f>
        <v>2.7495000000000003</v>
      </c>
      <c r="FZ71" s="261">
        <f>IF(AND(LB71=1,PH71=1),0,MIN((ABS(($C$14-$C$15)*FD71/$C$12/$C$25)+$C$15)/$C$25,DL71))</f>
        <v>2.7495000000000003</v>
      </c>
      <c r="GA71" s="261">
        <f>IF(AND(LC71=1,PI71=1),0,MIN((ABS(($C$14-$C$15)*FE71/$C$12/$C$25)+$C$15)/$C$25,DM71))</f>
        <v>3.4800667065058</v>
      </c>
      <c r="GB71" s="261">
        <f>IF(AND(LD71=1,PJ71=1),0,MIN((ABS(($C$14-$C$15)*FF71/$C$12/$C$25)+$C$15)/$C$25,DN71))</f>
        <v>2.7495000000000003</v>
      </c>
      <c r="GC71" s="261">
        <f>IF(AND(LE71=1,PK71=1),0,MIN((ABS(($C$14-$C$15)*FG71/$C$12/$C$25)+$C$15)/$C$25,DO71))</f>
        <v>2.7495000000000003</v>
      </c>
      <c r="GD71" s="261">
        <f>IF(AND(LF71=1,PL71=1),0,MIN((ABS(($C$14-$C$15)*FH71/$C$12/$C$25)+$C$15)/$C$25,DP71))</f>
        <v>2.7495000000000003</v>
      </c>
      <c r="GE71" s="261">
        <f>IF(AND(LG71=1,PM71=1),0,MIN((ABS(($C$14-$C$15)*FI71/$C$12/$C$25)+$C$15)/$C$25,DQ71))</f>
        <v>2.7495000000000003</v>
      </c>
      <c r="GF71" s="261">
        <f>IF(AND(LH71=1,PN71=1),0,MIN((ABS(($C$14-$C$15)*FJ71/$C$12/$C$25)+$C$15)/$C$25,DR71))</f>
        <v>2.7495000000000003</v>
      </c>
      <c r="GG71" s="261">
        <f>IF(AND(LI71=1,PO71=1),0,MIN((ABS(($C$14-$C$15)*FK71/$C$12/$C$25)+$C$15)/$C$25,DS71))</f>
        <v>2.7495000000000003</v>
      </c>
      <c r="GH71" s="261">
        <f>IF(AND(LJ71=1,PP71=1),0,MIN((ABS(($C$14-$C$15)*FL71/$C$12/$C$25)+$C$15)/$C$25,DT71))</f>
        <v>2.7495000000000003</v>
      </c>
      <c r="GI71" s="261">
        <f>IF(AND(LK71=1,PQ71=1),0,MIN((ABS(($C$14-$C$15)*FM71/$C$12/$C$25)+$C$15)/$C$25,DU71))</f>
        <v>2.7495000000000003</v>
      </c>
      <c r="GJ71" s="261">
        <f>IF(AND(LL71=1,PR71=1),0,MIN((ABS(($C$14-$C$15)*FN71/$C$12/$C$25)+$C$15)/$C$25,DV71))</f>
        <v>2.7495000000000003</v>
      </c>
      <c r="GK71" s="261">
        <f>IF(AND(LM71=1,PS71=1),0,MIN((ABS(($C$14-$C$15)*FO71/$C$12/$C$25)+$C$15)/$C$25,DW71))</f>
        <v>2.7495000000000003</v>
      </c>
      <c r="GL71" s="61">
        <f t="shared" si="118"/>
        <v>2.5200000000000014</v>
      </c>
      <c r="GM71" s="57">
        <f>IF(AND(KS70=1,OY70=1),0,EU71*$C$26/S$6/$C$24/$C$23*3.39*$C$25)</f>
        <v>-12.145530871753902</v>
      </c>
      <c r="GN71" s="57">
        <f>IF(AND(KT70=1,OZ70=1),0,EV71*$C$26/T$6/$C$24/$C$23*3.39*$C$25)</f>
        <v>-4.1757646658262324</v>
      </c>
      <c r="GO71" s="57">
        <f>IF(AND(KU70=1,PA70=1),0,EW71*$C$26/U$6/$C$24/$C$23*3.39*$C$25)</f>
        <v>-6.8751367164132517</v>
      </c>
      <c r="GP71" s="57">
        <f>IF(AND(KV70=1,PB70=1),0,EX71*$C$26/V$6/$C$24/$C$23*3.39*$C$25)</f>
        <v>-9.2824577609816235</v>
      </c>
      <c r="GQ71" s="57">
        <f>IF(AND(KW70=1,PC70=1),0,EY71*$C$26/W$6/$C$24/$C$23*3.39*$C$25)</f>
        <v>-10.772377289712864</v>
      </c>
      <c r="GR71" s="57">
        <f>IF(AND(KX70=1,PD70=1),0,EZ71*$C$26/X$6/$C$24/$C$23*3.39*$C$25)</f>
        <v>-11.456492490384148</v>
      </c>
      <c r="GS71" s="57">
        <f>IF(AND(KY70=1,PE70=1),0,FA71*$C$26/Y$6/$C$24/$C$23*3.39*$C$25)</f>
        <v>-12.134518073140418</v>
      </c>
      <c r="GT71" s="57">
        <f>IF(AND(KZ70=1,PF70=1),0,FB71*$C$26/Z$6/$C$24/$C$23*3.39*$C$25)</f>
        <v>-14.236041800730309</v>
      </c>
      <c r="GU71" s="57">
        <f>IF(AND(LA70=1,PG70=1),0,FC71*$C$26/AA$6/$C$24/$C$23*3.39*$C$25)</f>
        <v>-18.108906633754174</v>
      </c>
      <c r="GV71" s="57">
        <f>IF(AND(LB70=1,PH70=1),0,FD71*$C$26/AB$6/$C$24/$C$23*3.39*$C$25)</f>
        <v>-20.750269506126333</v>
      </c>
      <c r="GW71" s="57">
        <f>IF(AND(LC70=1,PI70=1),0,FE71*$C$26/AC$6/$C$24/$C$23*3.39*$C$25)</f>
        <v>2.0401415912750421E-10</v>
      </c>
      <c r="GX71" s="57">
        <f>IF(AND(LD70=1,PJ70=1),0,FF71*$C$26/AD$6/$C$24/$C$23*3.39*$C$25)</f>
        <v>-9.5315869637063724</v>
      </c>
      <c r="GY71" s="57">
        <f>IF(AND(LE70=1,PK70=1),0,FG71*$C$26/AE$6/$C$24/$C$23*3.39*$C$25)</f>
        <v>-11.673468486302806</v>
      </c>
      <c r="GZ71" s="57">
        <f>IF(AND(LF70=1,PL70=1),0,FH71*$C$26/AF$6/$C$24/$C$23*3.39*$C$25)</f>
        <v>-13.815350008899237</v>
      </c>
      <c r="HA71" s="57">
        <f>IF(AND(LG70=1,PM70=1),0,FI71*$C$26/AG$6/$C$24/$C$23*3.39*$C$25)</f>
        <v>-13.718079319931132</v>
      </c>
      <c r="HB71" s="57">
        <f>IF(AND(LH70=1,PN70=1),0,FJ71*$C$26/AH$6/$C$24/$C$23*3.39*$C$25)</f>
        <v>-12.779753017261077</v>
      </c>
      <c r="HC71" s="57">
        <f>IF(AND(LI70=1,PO70=1),0,FK71*$C$26/AI$6/$C$24/$C$23*3.39*$C$25)</f>
        <v>-12.145530871753902</v>
      </c>
      <c r="HD71" s="57">
        <f>IF(AND(LJ70=1,PP70=1),0,FL71*$C$26/AJ$6/$C$24/$C$23*3.39*$C$25)</f>
        <v>-12.125617667155485</v>
      </c>
      <c r="HE71" s="57">
        <f>IF(AND(LK70=1,PQ70=1),0,FM71*$C$26/AK$6/$C$24/$C$23*3.39*$C$25)</f>
        <v>-12.125624100469439</v>
      </c>
      <c r="HF71" s="57">
        <f>IF(AND(LL70=1,PR70=1),0,FN71*$C$26/AL$6/$C$24/$C$23*3.39*$C$25)</f>
        <v>-12.125624542634004</v>
      </c>
      <c r="HG71" s="57">
        <f>IF(AND(LM70=1,PS70=1),0,FO71*$C$26/AM$6/$C$24/$C$23*3.39*$C$25)</f>
        <v>-12.125624310006671</v>
      </c>
      <c r="HH71" s="61">
        <f t="shared" si="119"/>
        <v>2.5200000000000014</v>
      </c>
      <c r="HI71" s="57">
        <f t="shared" si="120"/>
        <v>12.145530871753902</v>
      </c>
      <c r="HJ71" s="57">
        <f t="shared" si="121"/>
        <v>4.1757646658262324</v>
      </c>
      <c r="HK71" s="57">
        <f t="shared" si="122"/>
        <v>6.8751367164132517</v>
      </c>
      <c r="HL71" s="57">
        <f t="shared" si="123"/>
        <v>9.2824577609816235</v>
      </c>
      <c r="HM71" s="57">
        <f t="shared" si="124"/>
        <v>10.772377289712864</v>
      </c>
      <c r="HN71" s="57">
        <f t="shared" si="125"/>
        <v>11.456492490384148</v>
      </c>
      <c r="HO71" s="57">
        <f t="shared" si="126"/>
        <v>12.134518073140418</v>
      </c>
      <c r="HP71" s="57">
        <f t="shared" si="127"/>
        <v>14.236041800730309</v>
      </c>
      <c r="HQ71" s="57">
        <f t="shared" si="128"/>
        <v>18.108906633754174</v>
      </c>
      <c r="HR71" s="57">
        <f t="shared" si="129"/>
        <v>20.750269506126333</v>
      </c>
      <c r="HS71" s="57">
        <f t="shared" si="130"/>
        <v>2.0401415912750421E-10</v>
      </c>
      <c r="HT71" s="57">
        <f t="shared" si="131"/>
        <v>9.5315869637063724</v>
      </c>
      <c r="HU71" s="57">
        <f t="shared" si="132"/>
        <v>11.673468486302806</v>
      </c>
      <c r="HV71" s="57">
        <f t="shared" si="133"/>
        <v>13.815350008899237</v>
      </c>
      <c r="HW71" s="57">
        <f t="shared" si="134"/>
        <v>13.718079319931132</v>
      </c>
      <c r="HX71" s="57">
        <f t="shared" si="135"/>
        <v>12.779753017261077</v>
      </c>
      <c r="HY71" s="57">
        <f t="shared" si="136"/>
        <v>12.145530871753902</v>
      </c>
      <c r="HZ71" s="57">
        <f t="shared" si="137"/>
        <v>12.125617667155485</v>
      </c>
      <c r="IA71" s="57">
        <f t="shared" si="138"/>
        <v>12.125624100469439</v>
      </c>
      <c r="IB71" s="57">
        <f t="shared" si="139"/>
        <v>12.125624542634004</v>
      </c>
      <c r="IC71" s="57">
        <f t="shared" si="140"/>
        <v>12.125624310006671</v>
      </c>
      <c r="ID71" s="61">
        <f t="shared" si="141"/>
        <v>2.5200000000000014</v>
      </c>
      <c r="IE71" s="57">
        <f t="shared" si="142"/>
        <v>0</v>
      </c>
      <c r="IF71" s="57">
        <f t="shared" si="143"/>
        <v>0</v>
      </c>
      <c r="IG71" s="57">
        <f t="shared" si="144"/>
        <v>0</v>
      </c>
      <c r="IH71" s="57">
        <f t="shared" si="145"/>
        <v>0</v>
      </c>
      <c r="II71" s="57">
        <f t="shared" si="146"/>
        <v>0</v>
      </c>
      <c r="IJ71" s="57">
        <f t="shared" si="147"/>
        <v>0</v>
      </c>
      <c r="IK71" s="57">
        <f t="shared" si="148"/>
        <v>0</v>
      </c>
      <c r="IL71" s="57">
        <f t="shared" si="149"/>
        <v>0</v>
      </c>
      <c r="IM71" s="57">
        <f t="shared" si="150"/>
        <v>0</v>
      </c>
      <c r="IN71" s="57">
        <f t="shared" si="151"/>
        <v>0</v>
      </c>
      <c r="IO71" s="57">
        <f t="shared" si="152"/>
        <v>11.983355463938272</v>
      </c>
      <c r="IP71" s="57">
        <f t="shared" si="153"/>
        <v>0</v>
      </c>
      <c r="IQ71" s="57">
        <f t="shared" si="154"/>
        <v>0</v>
      </c>
      <c r="IR71" s="57">
        <f t="shared" si="155"/>
        <v>0</v>
      </c>
      <c r="IS71" s="57">
        <f t="shared" si="156"/>
        <v>0</v>
      </c>
      <c r="IT71" s="57">
        <f t="shared" si="157"/>
        <v>0</v>
      </c>
      <c r="IU71" s="57">
        <f t="shared" si="158"/>
        <v>0</v>
      </c>
      <c r="IV71" s="57">
        <f t="shared" si="159"/>
        <v>0</v>
      </c>
      <c r="IW71" s="57">
        <f t="shared" si="160"/>
        <v>0</v>
      </c>
      <c r="IX71" s="57">
        <f t="shared" si="161"/>
        <v>0</v>
      </c>
      <c r="IY71" s="57">
        <f t="shared" si="162"/>
        <v>0</v>
      </c>
      <c r="IZ71" s="61">
        <f t="shared" si="163"/>
        <v>2.5200000000000014</v>
      </c>
      <c r="JA71" s="261" t="e">
        <f t="shared" si="238"/>
        <v>#N/A</v>
      </c>
      <c r="JB71" s="261" t="e">
        <f t="shared" si="239"/>
        <v>#N/A</v>
      </c>
      <c r="JC71" s="261" t="e">
        <f t="shared" si="240"/>
        <v>#N/A</v>
      </c>
      <c r="JD71" s="261" t="e">
        <f t="shared" si="241"/>
        <v>#N/A</v>
      </c>
      <c r="JE71" s="261" t="e">
        <f t="shared" si="242"/>
        <v>#N/A</v>
      </c>
      <c r="JF71" s="261" t="e">
        <f t="shared" si="243"/>
        <v>#N/A</v>
      </c>
      <c r="JG71" s="261" t="e">
        <f t="shared" si="244"/>
        <v>#N/A</v>
      </c>
      <c r="JH71" s="261" t="e">
        <f t="shared" si="245"/>
        <v>#N/A</v>
      </c>
      <c r="JI71" s="261" t="e">
        <f t="shared" si="246"/>
        <v>#N/A</v>
      </c>
      <c r="JJ71" s="261" t="e">
        <f t="shared" si="247"/>
        <v>#N/A</v>
      </c>
      <c r="JK71" s="261" t="e">
        <f t="shared" si="248"/>
        <v>#N/A</v>
      </c>
      <c r="JL71" s="261" t="e">
        <f t="shared" si="249"/>
        <v>#N/A</v>
      </c>
      <c r="JM71" s="261" t="e">
        <f t="shared" si="250"/>
        <v>#N/A</v>
      </c>
      <c r="JN71" s="261" t="e">
        <f t="shared" si="251"/>
        <v>#N/A</v>
      </c>
      <c r="JO71" s="261" t="e">
        <f t="shared" si="252"/>
        <v>#N/A</v>
      </c>
      <c r="JP71" s="261" t="e">
        <f t="shared" si="253"/>
        <v>#N/A</v>
      </c>
      <c r="JQ71" s="261" t="e">
        <f t="shared" si="254"/>
        <v>#N/A</v>
      </c>
      <c r="JR71" s="261" t="e">
        <f t="shared" si="255"/>
        <v>#N/A</v>
      </c>
      <c r="JS71" s="261" t="e">
        <f t="shared" si="256"/>
        <v>#N/A</v>
      </c>
      <c r="JT71" s="261" t="e">
        <f t="shared" si="257"/>
        <v>#N/A</v>
      </c>
      <c r="JU71" s="261" t="e">
        <f t="shared" si="258"/>
        <v>#N/A</v>
      </c>
      <c r="JV71" s="61">
        <f t="shared" si="165"/>
        <v>2.5200000000000014</v>
      </c>
      <c r="JW71" s="46">
        <f>IF(HI71&lt;=$C$42,1,0)</f>
        <v>0</v>
      </c>
      <c r="JX71" s="46">
        <f>IF(HJ71&lt;=$C$42,1,0)</f>
        <v>0</v>
      </c>
      <c r="JY71" s="46">
        <f>IF(HK71&lt;=$C$42,1,0)</f>
        <v>0</v>
      </c>
      <c r="JZ71" s="46">
        <f>IF(HL71&lt;=$C$42,1,0)</f>
        <v>0</v>
      </c>
      <c r="KA71" s="46">
        <f>IF(HM71&lt;=$C$42,1,0)</f>
        <v>0</v>
      </c>
      <c r="KB71" s="46">
        <f>IF(HN71&lt;=$C$42,1,0)</f>
        <v>0</v>
      </c>
      <c r="KC71" s="46">
        <f>IF(HO71&lt;=$C$42,1,0)</f>
        <v>0</v>
      </c>
      <c r="KD71" s="46">
        <f>IF(HP71&lt;=$C$42,1,0)</f>
        <v>0</v>
      </c>
      <c r="KE71" s="46">
        <f>IF(HQ71&lt;=$C$42,1,0)</f>
        <v>0</v>
      </c>
      <c r="KF71" s="46">
        <f>IF(HR71&lt;=$C$42,1,0)</f>
        <v>0</v>
      </c>
      <c r="KG71" s="46">
        <f>IF(HS71&lt;=$C$42,1,0)</f>
        <v>1</v>
      </c>
      <c r="KH71" s="46">
        <f>IF(HT71&lt;=$C$42,1,0)</f>
        <v>0</v>
      </c>
      <c r="KI71" s="46">
        <f>IF(HU71&lt;=$C$42,1,0)</f>
        <v>0</v>
      </c>
      <c r="KJ71" s="46">
        <f>IF(HV71&lt;=$C$42,1,0)</f>
        <v>0</v>
      </c>
      <c r="KK71" s="46">
        <f>IF(HW71&lt;=$C$42,1,0)</f>
        <v>0</v>
      </c>
      <c r="KL71" s="46">
        <f>IF(HX71&lt;=$C$42,1,0)</f>
        <v>0</v>
      </c>
      <c r="KM71" s="46">
        <f>IF(HY71&lt;=$C$42,1,0)</f>
        <v>0</v>
      </c>
      <c r="KN71" s="46">
        <f>IF(HZ71&lt;=$C$42,1,0)</f>
        <v>0</v>
      </c>
      <c r="KO71" s="46">
        <f>IF(IA71&lt;=$C$42,1,0)</f>
        <v>0</v>
      </c>
      <c r="KP71" s="46">
        <f>IF(IB71&lt;=$C$42,1,0)</f>
        <v>0</v>
      </c>
      <c r="KQ71" s="46">
        <f>IF(IC71&lt;=$C$42,1,0)</f>
        <v>0</v>
      </c>
      <c r="KR71" s="61">
        <f t="shared" si="166"/>
        <v>2.5200000000000014</v>
      </c>
      <c r="KS71" s="1">
        <f>IF(OR(KS70=1,AND(OY71=1,LO71&lt;=$C$43)),1,0)</f>
        <v>0</v>
      </c>
      <c r="KT71" s="1">
        <f>IF(OR(KT70=1,AND(OZ71=1,LP71&lt;=$C$43)),1,0)</f>
        <v>0</v>
      </c>
      <c r="KU71" s="1">
        <f>IF(OR(KU70=1,AND(PA71=1,LQ71&lt;=$C$43)),1,0)</f>
        <v>0</v>
      </c>
      <c r="KV71" s="1">
        <f>IF(OR(KV70=1,AND(PB71=1,LR71&lt;=$C$43)),1,0)</f>
        <v>0</v>
      </c>
      <c r="KW71" s="1">
        <f>IF(OR(KW70=1,AND(PC71=1,LS71&lt;=$C$43)),1,0)</f>
        <v>0</v>
      </c>
      <c r="KX71" s="1">
        <f>IF(OR(KX70=1,AND(PD71=1,LT71&lt;=$C$43)),1,0)</f>
        <v>0</v>
      </c>
      <c r="KY71" s="1">
        <f>IF(OR(KY70=1,AND(PE71=1,LU71&lt;=$C$43)),1,0)</f>
        <v>0</v>
      </c>
      <c r="KZ71" s="1">
        <f>IF(OR(KZ70=1,AND(PF71=1,LV71&lt;=$C$43)),1,0)</f>
        <v>0</v>
      </c>
      <c r="LA71" s="1">
        <f>IF(OR(LA70=1,AND(PG71=1,LW71&lt;=$C$43)),1,0)</f>
        <v>0</v>
      </c>
      <c r="LB71" s="1">
        <f>IF(OR(LB70=1,AND(PH71=1,LX71&lt;=$C$43)),1,0)</f>
        <v>0</v>
      </c>
      <c r="LC71" s="1">
        <f>IF(OR(LC70=1,AND(PI71=1,LY71&lt;=$C$43)),1,0)</f>
        <v>0</v>
      </c>
      <c r="LD71" s="1">
        <f>IF(OR(LD70=1,AND(PJ71=1,LZ71&lt;=$C$43)),1,0)</f>
        <v>0</v>
      </c>
      <c r="LE71" s="1">
        <f>IF(OR(LE70=1,AND(PK71=1,MA71&lt;=$C$43)),1,0)</f>
        <v>0</v>
      </c>
      <c r="LF71" s="1">
        <f>IF(OR(LF70=1,AND(PL71=1,MB71&lt;=$C$43)),1,0)</f>
        <v>0</v>
      </c>
      <c r="LG71" s="1">
        <f>IF(OR(LG70=1,AND(PM71=1,MC71&lt;=$C$43)),1,0)</f>
        <v>0</v>
      </c>
      <c r="LH71" s="1">
        <f>IF(OR(LH70=1,AND(PN71=1,MD71&lt;=$C$43)),1,0)</f>
        <v>0</v>
      </c>
      <c r="LI71" s="1">
        <f>IF(OR(LI70=1,AND(PO71=1,ME71&lt;=$C$43)),1,0)</f>
        <v>0</v>
      </c>
      <c r="LJ71" s="1">
        <f>IF(OR(LJ70=1,AND(PP71=1,MF71&lt;=$C$43)),1,0)</f>
        <v>0</v>
      </c>
      <c r="LK71" s="1">
        <f>IF(OR(LK70=1,AND(PQ71=1,MG71&lt;=$C$43)),1,0)</f>
        <v>0</v>
      </c>
      <c r="LL71" s="1">
        <f>IF(OR(LL70=1,AND(PR71=1,MH71&lt;=$C$43)),1,0)</f>
        <v>0</v>
      </c>
      <c r="LM71" s="1">
        <f>IF(OR(LM70=1,AND(PS71=1,MI71&lt;=$C$43)),1,0)</f>
        <v>0</v>
      </c>
      <c r="LN71" s="61">
        <f t="shared" si="167"/>
        <v>2.5200000000000014</v>
      </c>
      <c r="LO71" s="57">
        <f t="shared" si="168"/>
        <v>0.4537709470325203</v>
      </c>
      <c r="LP71" s="57">
        <f t="shared" si="169"/>
        <v>12.943396687272601</v>
      </c>
      <c r="LQ71" s="57">
        <f t="shared" si="170"/>
        <v>11.908043526718178</v>
      </c>
      <c r="LR71" s="57">
        <f t="shared" si="171"/>
        <v>9.0871457163589469</v>
      </c>
      <c r="LS71" s="57">
        <f t="shared" si="172"/>
        <v>5.290699863950068</v>
      </c>
      <c r="LT71" s="57">
        <f t="shared" si="173"/>
        <v>2.0768190195569587</v>
      </c>
      <c r="LU71" s="57">
        <f t="shared" si="174"/>
        <v>0.35716153685063268</v>
      </c>
      <c r="LV71" s="57">
        <f t="shared" si="175"/>
        <v>0.61479036006629995</v>
      </c>
      <c r="LW71" s="57">
        <f t="shared" si="176"/>
        <v>1.9619076089771306</v>
      </c>
      <c r="LX71" s="57">
        <f t="shared" si="177"/>
        <v>4.3498991311023882</v>
      </c>
      <c r="LY71" s="57">
        <f t="shared" si="178"/>
        <v>6.9681174881821422</v>
      </c>
      <c r="LZ71" s="57">
        <f t="shared" si="179"/>
        <v>9.7125129427397479</v>
      </c>
      <c r="MA71" s="57">
        <f t="shared" si="180"/>
        <v>7.7091192219179847</v>
      </c>
      <c r="MB71" s="57">
        <f t="shared" si="181"/>
        <v>4.9535999444277152</v>
      </c>
      <c r="MC71" s="57">
        <f t="shared" si="182"/>
        <v>2.254974196803607</v>
      </c>
      <c r="MD71" s="57">
        <f t="shared" si="183"/>
        <v>1.1802115160899973</v>
      </c>
      <c r="ME71" s="57">
        <f t="shared" si="184"/>
        <v>0.4537709470325203</v>
      </c>
      <c r="MF71" s="57">
        <f t="shared" si="185"/>
        <v>0.43096228325011399</v>
      </c>
      <c r="MG71" s="57">
        <f t="shared" si="186"/>
        <v>0.43096965199351822</v>
      </c>
      <c r="MH71" s="57">
        <f t="shared" si="187"/>
        <v>0.43097015845056641</v>
      </c>
      <c r="MI71" s="57">
        <f t="shared" si="188"/>
        <v>0.43096989199829672</v>
      </c>
      <c r="MJ71" s="61">
        <f t="shared" si="189"/>
        <v>2.5200000000000014</v>
      </c>
      <c r="MK71" s="57" t="e">
        <f t="shared" si="259"/>
        <v>#N/A</v>
      </c>
      <c r="ML71" s="57" t="e">
        <f t="shared" si="260"/>
        <v>#N/A</v>
      </c>
      <c r="MM71" s="57" t="e">
        <f t="shared" si="261"/>
        <v>#N/A</v>
      </c>
      <c r="MN71" s="57" t="e">
        <f t="shared" si="262"/>
        <v>#N/A</v>
      </c>
      <c r="MO71" s="57" t="e">
        <f t="shared" si="263"/>
        <v>#N/A</v>
      </c>
      <c r="MP71" s="57" t="e">
        <f t="shared" si="264"/>
        <v>#N/A</v>
      </c>
      <c r="MQ71" s="57" t="e">
        <f t="shared" si="265"/>
        <v>#N/A</v>
      </c>
      <c r="MR71" s="57" t="e">
        <f t="shared" si="266"/>
        <v>#N/A</v>
      </c>
      <c r="MS71" s="57" t="e">
        <f t="shared" si="267"/>
        <v>#N/A</v>
      </c>
      <c r="MT71" s="57" t="e">
        <f t="shared" si="268"/>
        <v>#N/A</v>
      </c>
      <c r="MU71" s="57" t="e">
        <f t="shared" si="269"/>
        <v>#N/A</v>
      </c>
      <c r="MV71" s="57" t="e">
        <f t="shared" si="270"/>
        <v>#N/A</v>
      </c>
      <c r="MW71" s="57" t="e">
        <f t="shared" si="271"/>
        <v>#N/A</v>
      </c>
      <c r="MX71" s="57" t="e">
        <f t="shared" si="272"/>
        <v>#N/A</v>
      </c>
      <c r="MY71" s="57" t="e">
        <f t="shared" si="273"/>
        <v>#N/A</v>
      </c>
      <c r="MZ71" s="57" t="e">
        <f t="shared" si="274"/>
        <v>#N/A</v>
      </c>
      <c r="NA71" s="57" t="e">
        <f t="shared" si="275"/>
        <v>#N/A</v>
      </c>
      <c r="NB71" s="57" t="e">
        <f t="shared" si="276"/>
        <v>#N/A</v>
      </c>
      <c r="NC71" s="57" t="e">
        <f t="shared" si="277"/>
        <v>#N/A</v>
      </c>
      <c r="ND71" s="57" t="e">
        <f t="shared" si="278"/>
        <v>#N/A</v>
      </c>
      <c r="NE71" s="57" t="e">
        <f t="shared" si="279"/>
        <v>#N/A</v>
      </c>
      <c r="NF71" s="61">
        <f t="shared" si="211"/>
        <v>2.5200000000000014</v>
      </c>
      <c r="NG71" s="261">
        <f>IF(OY70=0,MIN('Drive Train'!$F$35-FQ70*$C$26*'Drive Train'!$F$38,NG70+$C$41)-$C$7,IF(LO70-1&lt;=0,0,IF($C$39=Motors!$C$29,MAX(MAX(NG$8:NG70)*-1,NG70-$C$41),MAX(0,MAX(NG$8:NG70)*-1,NG70-$C$41))))</f>
        <v>0</v>
      </c>
      <c r="NH71" s="261">
        <f>IF(OZ70=0,MIN('Drive Train'!$F$35-FR70*$C$26*'Drive Train'!$F$38,NH70+$C$41)-$C$7,IF(LP70-1&lt;=0,0,IF($C$39=Motors!$C$29,MAX(MAX(NH$8:NH70)*-1,NH70-$C$41),MAX(0,MAX(NH$8:NH70)*-1,NH70-$C$41))))</f>
        <v>0</v>
      </c>
      <c r="NI71" s="261">
        <f>IF(PA70=0,MIN('Drive Train'!$F$35-FS70*$C$26*'Drive Train'!$F$38,NI70+$C$41)-$C$7,IF(LQ70-1&lt;=0,0,IF($C$39=Motors!$C$29,MAX(MAX(NI$8:NI70)*-1,NI70-$C$41),MAX(0,MAX(NI$8:NI70)*-1,NI70-$C$41))))</f>
        <v>0</v>
      </c>
      <c r="NJ71" s="261">
        <f>IF(PB70=0,MIN('Drive Train'!$F$35-FT70*$C$26*'Drive Train'!$F$38,NJ70+$C$41)-$C$7,IF(LR70-1&lt;=0,0,IF($C$39=Motors!$C$29,MAX(MAX(NJ$8:NJ70)*-1,NJ70-$C$41),MAX(0,MAX(NJ$8:NJ70)*-1,NJ70-$C$41))))</f>
        <v>0</v>
      </c>
      <c r="NK71" s="261">
        <f>IF(PC70=0,MIN('Drive Train'!$F$35-FU70*$C$26*'Drive Train'!$F$38,NK70+$C$41)-$C$7,IF(LS70-1&lt;=0,0,IF($C$39=Motors!$C$29,MAX(MAX(NK$8:NK70)*-1,NK70-$C$41),MAX(0,MAX(NK$8:NK70)*-1,NK70-$C$41))))</f>
        <v>0</v>
      </c>
      <c r="NL71" s="261">
        <f>IF(PD70=0,MIN('Drive Train'!$F$35-FV70*$C$26*'Drive Train'!$F$38,NL70+$C$41)-$C$7,IF(LT70-1&lt;=0,0,IF($C$39=Motors!$C$29,MAX(MAX(NL$8:NL70)*-1,NL70-$C$41),MAX(0,MAX(NL$8:NL70)*-1,NL70-$C$41))))</f>
        <v>0</v>
      </c>
      <c r="NM71" s="261">
        <f>IF(PE70=0,MIN('Drive Train'!$F$35-FW70*$C$26*'Drive Train'!$F$38,NM70+$C$41)-$C$7,IF(LU70-1&lt;=0,0,IF($C$39=Motors!$C$29,MAX(MAX(NM$8:NM70)*-1,NM70-$C$41),MAX(0,MAX(NM$8:NM70)*-1,NM70-$C$41))))</f>
        <v>0</v>
      </c>
      <c r="NN71" s="261">
        <f>IF(PF70=0,MIN('Drive Train'!$F$35-FX70*$C$26*'Drive Train'!$F$38,NN70+$C$41)-$C$7,IF(LV70-1&lt;=0,0,IF($C$39=Motors!$C$29,MAX(MAX(NN$8:NN70)*-1,NN70-$C$41),MAX(0,MAX(NN$8:NN70)*-1,NN70-$C$41))))</f>
        <v>0</v>
      </c>
      <c r="NO71" s="261">
        <f>IF(PG70=0,MIN('Drive Train'!$F$35-FY70*$C$26*'Drive Train'!$F$38,NO70+$C$41)-$C$7,IF(LW70-1&lt;=0,0,IF($C$39=Motors!$C$29,MAX(MAX(NO$8:NO70)*-1,NO70-$C$41),MAX(0,MAX(NO$8:NO70)*-1,NO70-$C$41))))</f>
        <v>0</v>
      </c>
      <c r="NP71" s="261">
        <f>IF(PH70=0,MIN('Drive Train'!$F$35-FZ70*$C$26*'Drive Train'!$F$38,NP70+$C$41)-$C$7,IF(LX70-1&lt;=0,0,IF($C$39=Motors!$C$29,MAX(MAX(NP$8:NP70)*-1,NP70-$C$41),MAX(0,MAX(NP$8:NP70)*-1,NP70-$C$41))))</f>
        <v>0</v>
      </c>
      <c r="NQ71" s="261">
        <f>IF(PI70=0,MIN('Drive Train'!$F$35-GA70*$C$26*'Drive Train'!$F$38,NQ70+$C$41)-$C$7,IF(LY70-1&lt;=0,0,IF($C$39=Motors!$C$29,MAX(MAX(NQ$8:NQ70)*-1,NQ70-$C$41),MAX(0,MAX(NQ$8:NQ70)*-1,NQ70-$C$41))))</f>
        <v>11.983355463938272</v>
      </c>
      <c r="NR71" s="261">
        <f>IF(PJ70=0,MIN('Drive Train'!$F$35-GB70*$C$26*'Drive Train'!$F$38,NR70+$C$41)-$C$7,IF(LZ70-1&lt;=0,0,IF($C$39=Motors!$C$29,MAX(MAX(NR$8:NR70)*-1,NR70-$C$41),MAX(0,MAX(NR$8:NR70)*-1,NR70-$C$41))))</f>
        <v>0</v>
      </c>
      <c r="NS71" s="261">
        <f>IF(PK70=0,MIN('Drive Train'!$F$35-GC70*$C$26*'Drive Train'!$F$38,NS70+$C$41)-$C$7,IF(MA70-1&lt;=0,0,IF($C$39=Motors!$C$29,MAX(MAX(NS$8:NS70)*-1,NS70-$C$41),MAX(0,MAX(NS$8:NS70)*-1,NS70-$C$41))))</f>
        <v>0</v>
      </c>
      <c r="NT71" s="261">
        <f>IF(PL70=0,MIN('Drive Train'!$F$35-GD70*$C$26*'Drive Train'!$F$38,NT70+$C$41)-$C$7,IF(MB70-1&lt;=0,0,IF($C$39=Motors!$C$29,MAX(MAX(NT$8:NT70)*-1,NT70-$C$41),MAX(0,MAX(NT$8:NT70)*-1,NT70-$C$41))))</f>
        <v>0</v>
      </c>
      <c r="NU71" s="261">
        <f>IF(PM70=0,MIN('Drive Train'!$F$35-GE70*$C$26*'Drive Train'!$F$38,NU70+$C$41)-$C$7,IF(MC70-1&lt;=0,0,IF($C$39=Motors!$C$29,MAX(MAX(NU$8:NU70)*-1,NU70-$C$41),MAX(0,MAX(NU$8:NU70)*-1,NU70-$C$41))))</f>
        <v>0</v>
      </c>
      <c r="NV71" s="261">
        <f>IF(PN70=0,MIN('Drive Train'!$F$35-GF70*$C$26*'Drive Train'!$F$38,NV70+$C$41)-$C$7,IF(MD70-1&lt;=0,0,IF($C$39=Motors!$C$29,MAX(MAX(NV$8:NV70)*-1,NV70-$C$41),MAX(0,MAX(NV$8:NV70)*-1,NV70-$C$41))))</f>
        <v>0</v>
      </c>
      <c r="NW71" s="261">
        <f>IF(PO70=0,MIN('Drive Train'!$F$35-GG70*$C$26*'Drive Train'!$F$38,NW70+$C$41)-$C$7,IF(ME70-1&lt;=0,0,IF($C$39=Motors!$C$29,MAX(MAX(NW$8:NW70)*-1,NW70-$C$41),MAX(0,MAX(NW$8:NW70)*-1,NW70-$C$41))))</f>
        <v>0</v>
      </c>
      <c r="NX71" s="261">
        <f>IF(PP70=0,MIN('Drive Train'!$F$35-GH70*$C$26*'Drive Train'!$F$38,NX70+$C$41)-$C$7,IF(MF70-1&lt;=0,0,IF($C$39=Motors!$C$29,MAX(MAX(NX$8:NX70)*-1,NX70-$C$41),MAX(0,MAX(NX$8:NX70)*-1,NX70-$C$41))))</f>
        <v>0</v>
      </c>
      <c r="NY71" s="261">
        <f>IF(PQ70=0,MIN('Drive Train'!$F$35-GI70*$C$26*'Drive Train'!$F$38,NY70+$C$41)-$C$7,IF(MG70-1&lt;=0,0,IF($C$39=Motors!$C$29,MAX(MAX(NY$8:NY70)*-1,NY70-$C$41),MAX(0,MAX(NY$8:NY70)*-1,NY70-$C$41))))</f>
        <v>0</v>
      </c>
      <c r="NZ71" s="261">
        <f>IF(PR70=0,MIN('Drive Train'!$F$35-GJ70*$C$26*'Drive Train'!$F$38,NZ70+$C$41)-$C$7,IF(MH70-1&lt;=0,0,IF($C$39=Motors!$C$29,MAX(MAX(NZ$8:NZ70)*-1,NZ70-$C$41),MAX(0,MAX(NZ$8:NZ70)*-1,NZ70-$C$41))))</f>
        <v>0</v>
      </c>
      <c r="OA71" s="261">
        <f>IF(PS70=0,MIN('Drive Train'!$F$35-GK70*$C$26*'Drive Train'!$F$38,OA70+$C$41)-$C$7,IF(MI70-1&lt;=0,0,IF($C$39=Motors!$C$29,MAX(MAX(OA$8:OA70)*-1,OA70-$C$41),MAX(0,MAX(OA$8:OA70)*-1,OA70-$C$41))))</f>
        <v>0</v>
      </c>
      <c r="OB71" s="61">
        <f t="shared" si="212"/>
        <v>2.5200000000000014</v>
      </c>
      <c r="OC71" s="261">
        <f>'Drive Train'!$F$35-FQ71*$C$26*'Drive Train'!$F$38</f>
        <v>12.213034</v>
      </c>
      <c r="OD71" s="261">
        <f>'Drive Train'!$F$35-FR71*$C$26*'Drive Train'!$F$38</f>
        <v>12.213034</v>
      </c>
      <c r="OE71" s="261">
        <f>'Drive Train'!$F$35-FS71*$C$26*'Drive Train'!$F$38</f>
        <v>12.213034</v>
      </c>
      <c r="OF71" s="261">
        <f>'Drive Train'!$F$35-FT71*$C$26*'Drive Train'!$F$38</f>
        <v>12.213034</v>
      </c>
      <c r="OG71" s="261">
        <f>'Drive Train'!$F$35-FU71*$C$26*'Drive Train'!$F$38</f>
        <v>12.213034</v>
      </c>
      <c r="OH71" s="261">
        <f>'Drive Train'!$F$35-FV71*$C$26*'Drive Train'!$F$38</f>
        <v>12.213034</v>
      </c>
      <c r="OI71" s="261">
        <f>'Drive Train'!$F$35-FW71*$C$26*'Drive Train'!$F$38</f>
        <v>12.213034</v>
      </c>
      <c r="OJ71" s="261">
        <f>'Drive Train'!$F$35-FX71*$C$26*'Drive Train'!$F$38</f>
        <v>12.213034</v>
      </c>
      <c r="OK71" s="261">
        <f>'Drive Train'!$F$35-FY71*$C$26*'Drive Train'!$F$38</f>
        <v>12.213034</v>
      </c>
      <c r="OL71" s="261">
        <f>'Drive Train'!$F$35-FZ71*$C$26*'Drive Train'!$F$38</f>
        <v>12.213034</v>
      </c>
      <c r="OM71" s="261">
        <f>'Drive Train'!$F$35-GA71*$C$26*'Drive Train'!$F$38</f>
        <v>12.163355463957606</v>
      </c>
      <c r="ON71" s="261">
        <f>'Drive Train'!$F$35-GB71*$C$26*'Drive Train'!$F$38</f>
        <v>12.213034</v>
      </c>
      <c r="OO71" s="261">
        <f>'Drive Train'!$F$35-GC71*$C$26*'Drive Train'!$F$38</f>
        <v>12.213034</v>
      </c>
      <c r="OP71" s="261">
        <f>'Drive Train'!$F$35-GD71*$C$26*'Drive Train'!$F$38</f>
        <v>12.213034</v>
      </c>
      <c r="OQ71" s="261">
        <f>'Drive Train'!$F$35-GE71*$C$26*'Drive Train'!$F$38</f>
        <v>12.213034</v>
      </c>
      <c r="OR71" s="261">
        <f>'Drive Train'!$F$35-GF71*$C$26*'Drive Train'!$F$38</f>
        <v>12.213034</v>
      </c>
      <c r="OS71" s="261">
        <f>'Drive Train'!$F$35-GG71*$C$26*'Drive Train'!$F$38</f>
        <v>12.213034</v>
      </c>
      <c r="OT71" s="261">
        <f>'Drive Train'!$F$35-GH71*$C$26*'Drive Train'!$F$38</f>
        <v>12.213034</v>
      </c>
      <c r="OU71" s="261">
        <f>'Drive Train'!$F$35-GI71*$C$26*'Drive Train'!$F$38</f>
        <v>12.213034</v>
      </c>
      <c r="OV71" s="261">
        <f>'Drive Train'!$F$35-GJ71*$C$26*'Drive Train'!$F$38</f>
        <v>12.213034</v>
      </c>
      <c r="OW71" s="261">
        <f>'Drive Train'!$F$35-GK71*$C$26*'Drive Train'!$F$38</f>
        <v>12.213034</v>
      </c>
      <c r="OX71" s="61">
        <f t="shared" si="213"/>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8">
        <f t="shared" si="214"/>
        <v>2.5200000000000014</v>
      </c>
      <c r="PU71" s="57">
        <f t="shared" si="215"/>
        <v>19.659727345381793</v>
      </c>
      <c r="PV71" s="57">
        <f t="shared" si="216"/>
        <v>17.018567953942387</v>
      </c>
      <c r="PW71" s="57">
        <f t="shared" si="217"/>
        <v>22.570436784614728</v>
      </c>
      <c r="PX71" s="57">
        <f t="shared" si="218"/>
        <v>24.595767850163959</v>
      </c>
      <c r="PY71" s="57">
        <f t="shared" si="219"/>
        <v>23.565762705832714</v>
      </c>
      <c r="PZ71" s="57">
        <f t="shared" si="220"/>
        <v>21.341605773568954</v>
      </c>
      <c r="QA71" s="57">
        <f t="shared" si="221"/>
        <v>19.552380746295672</v>
      </c>
      <c r="QB71" s="57">
        <f t="shared" si="222"/>
        <v>18.600406583263879</v>
      </c>
      <c r="QC71" s="57">
        <f t="shared" si="223"/>
        <v>17.915525113184366</v>
      </c>
      <c r="QD71" s="57">
        <f t="shared" si="224"/>
        <v>17.15156450358446</v>
      </c>
      <c r="QE71" s="57">
        <f t="shared" si="225"/>
        <v>16.141235615206686</v>
      </c>
      <c r="QF71" s="57">
        <f t="shared" si="226"/>
        <v>16.525818270155597</v>
      </c>
      <c r="QG71" s="57">
        <f t="shared" si="227"/>
        <v>19.313448603441397</v>
      </c>
      <c r="QH71" s="57">
        <f t="shared" si="228"/>
        <v>20.105390590064765</v>
      </c>
      <c r="QI71" s="57">
        <f t="shared" si="229"/>
        <v>19.852733219624486</v>
      </c>
      <c r="QJ71" s="57">
        <f t="shared" si="230"/>
        <v>19.815429969514543</v>
      </c>
      <c r="QK71" s="57">
        <f t="shared" si="231"/>
        <v>19.659727345381793</v>
      </c>
      <c r="QL71" s="57">
        <f t="shared" si="232"/>
        <v>19.608914892465705</v>
      </c>
      <c r="QM71" s="57">
        <f t="shared" si="233"/>
        <v>19.610021414324919</v>
      </c>
      <c r="QN71" s="57">
        <f t="shared" si="234"/>
        <v>19.610097475295397</v>
      </c>
      <c r="QO71" s="57">
        <f t="shared" si="235"/>
        <v>19.610057458687589</v>
      </c>
      <c r="QP71" s="61">
        <f t="shared" si="236"/>
        <v>2.5200000000000014</v>
      </c>
      <c r="QQ71" s="57">
        <f>MIN(FQ71,$C$16)*$C$17*1000/60/60/$C$25</f>
        <v>3.8667407844721571E-2</v>
      </c>
      <c r="QR71" s="57">
        <f>MIN(FR71,$C$16)*$C$17*1000/60/60/$C$25</f>
        <v>3.8667407844721571E-2</v>
      </c>
      <c r="QS71" s="57">
        <f>MIN(FS71,$C$16)*$C$17*1000/60/60/$C$25</f>
        <v>3.8667407844721571E-2</v>
      </c>
      <c r="QT71" s="57">
        <f>MIN(FT71,$C$16)*$C$17*1000/60/60/$C$25</f>
        <v>3.8667407844721571E-2</v>
      </c>
      <c r="QU71" s="57">
        <f>MIN(FU71,$C$16)*$C$17*1000/60/60/$C$25</f>
        <v>3.8667407844721571E-2</v>
      </c>
      <c r="QV71" s="57">
        <f>MIN(FV71,$C$16)*$C$17*1000/60/60/$C$25</f>
        <v>3.8667407844721571E-2</v>
      </c>
      <c r="QW71" s="57">
        <f>MIN(FW71,$C$16)*$C$17*1000/60/60/$C$25</f>
        <v>3.8667407844721571E-2</v>
      </c>
      <c r="QX71" s="57">
        <f>MIN(FX71,$C$16)*$C$17*1000/60/60/$C$25</f>
        <v>3.8667407844721571E-2</v>
      </c>
      <c r="QY71" s="57">
        <f>MIN(FY71,$C$16)*$C$17*1000/60/60/$C$25</f>
        <v>3.8667407844721571E-2</v>
      </c>
      <c r="QZ71" s="57">
        <f>MIN(FZ71,$C$16)*$C$17*1000/60/60/$C$25</f>
        <v>3.8667407844721571E-2</v>
      </c>
      <c r="RA71" s="57">
        <f>MIN(GA71,$C$16)*$C$17*1000/60/60/$C$25</f>
        <v>4.8941683457827505E-2</v>
      </c>
      <c r="RB71" s="57">
        <f>MIN(GB71,$C$16)*$C$17*1000/60/60/$C$25</f>
        <v>3.8667407844721571E-2</v>
      </c>
      <c r="RC71" s="57">
        <f>MIN(GC71,$C$16)*$C$17*1000/60/60/$C$25</f>
        <v>3.8667407844721571E-2</v>
      </c>
      <c r="RD71" s="57">
        <f>MIN(GD71,$C$16)*$C$17*1000/60/60/$C$25</f>
        <v>3.8667407844721571E-2</v>
      </c>
      <c r="RE71" s="57">
        <f>MIN(GE71,$C$16)*$C$17*1000/60/60/$C$25</f>
        <v>3.8667407844721571E-2</v>
      </c>
      <c r="RF71" s="57">
        <f>MIN(GF71,$C$16)*$C$17*1000/60/60/$C$25</f>
        <v>3.8667407844721571E-2</v>
      </c>
      <c r="RG71" s="57">
        <f>MIN(GG71,$C$16)*$C$17*1000/60/60/$C$25</f>
        <v>3.8667407844721571E-2</v>
      </c>
      <c r="RH71" s="57">
        <f>MIN(GH71,$C$16)*$C$17*1000/60/60/$C$25</f>
        <v>3.8667407844721571E-2</v>
      </c>
      <c r="RI71" s="57">
        <f>MIN(GI71,$C$16)*$C$17*1000/60/60/$C$25</f>
        <v>3.8667407844721571E-2</v>
      </c>
      <c r="RJ71" s="57">
        <f>MIN(GJ71,$C$16)*$C$17*1000/60/60/$C$25</f>
        <v>3.8667407844721571E-2</v>
      </c>
      <c r="RK71" s="57">
        <f>MIN(GK71,$C$16)*$C$17*1000/60/60/$C$25</f>
        <v>3.8667407844721571E-2</v>
      </c>
      <c r="RL71" s="148">
        <f t="shared" si="237"/>
        <v>2.5200000000000014</v>
      </c>
    </row>
    <row r="72" spans="2:480" x14ac:dyDescent="0.2">
      <c r="B72" s="21"/>
      <c r="C72" s="3" t="str">
        <f>C54</f>
        <v>Min Voltage (V)</v>
      </c>
      <c r="E72" s="16">
        <f>E54</f>
        <v>9</v>
      </c>
      <c r="F72" s="18">
        <f>ON6</f>
        <v>10.7</v>
      </c>
      <c r="G72" s="18">
        <f t="shared" ref="G72:O72" si="320">OO6</f>
        <v>10.36</v>
      </c>
      <c r="H72" s="18">
        <f t="shared" si="320"/>
        <v>10.02</v>
      </c>
      <c r="I72" s="18">
        <f t="shared" si="320"/>
        <v>9.68</v>
      </c>
      <c r="J72" s="18">
        <f t="shared" si="320"/>
        <v>9.34</v>
      </c>
      <c r="K72" s="18">
        <f t="shared" si="320"/>
        <v>9</v>
      </c>
      <c r="L72" s="18">
        <f t="shared" si="320"/>
        <v>8.66</v>
      </c>
      <c r="M72" s="18">
        <f t="shared" si="320"/>
        <v>8.32</v>
      </c>
      <c r="N72" s="18">
        <f t="shared" si="320"/>
        <v>7.98</v>
      </c>
      <c r="O72" s="18">
        <f t="shared" si="320"/>
        <v>7.64</v>
      </c>
      <c r="R72" s="63">
        <f t="shared" si="113"/>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14"/>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321">AN72</f>
        <v>2.5600000000000014</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322">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15"/>
        <v>2.5600000000000014</v>
      </c>
      <c r="DC72" s="57">
        <f t="shared" ref="DC72:DC108" si="323">MIN(ABS(CG72),S$5) * SIGN(CG72)</f>
        <v>2.7495000000000003</v>
      </c>
      <c r="DD72" s="57">
        <f t="shared" ref="DD72:DD108" si="324">MIN(ABS(CH72),T$5) * SIGN(CH72)</f>
        <v>2.7495000000000003</v>
      </c>
      <c r="DE72" s="57">
        <f t="shared" ref="DE72:DE108" si="325">MIN(ABS(CI72),U$5) * SIGN(CI72)</f>
        <v>2.7495000000000003</v>
      </c>
      <c r="DF72" s="57">
        <f t="shared" ref="DF72:DF108" si="326">MIN(ABS(CJ72),V$5) * SIGN(CJ72)</f>
        <v>2.7495000000000003</v>
      </c>
      <c r="DG72" s="57">
        <f t="shared" ref="DG72:DG108" si="327">MIN(ABS(CK72),W$5) * SIGN(CK72)</f>
        <v>2.7495000000000003</v>
      </c>
      <c r="DH72" s="57">
        <f t="shared" ref="DH72:DH108" si="328">MIN(ABS(CL72),X$5) * SIGN(CL72)</f>
        <v>2.7495000000000003</v>
      </c>
      <c r="DI72" s="57">
        <f t="shared" ref="DI72:DI108" si="329">MIN(ABS(CM72),Y$5) * SIGN(CM72)</f>
        <v>2.7495000000000003</v>
      </c>
      <c r="DJ72" s="57">
        <f t="shared" ref="DJ72:DJ108" si="330">MIN(ABS(CN72),Z$5) * SIGN(CN72)</f>
        <v>2.7495000000000003</v>
      </c>
      <c r="DK72" s="57">
        <f t="shared" ref="DK72:DK108" si="331">MIN(ABS(CO72),AA$5) * SIGN(CO72)</f>
        <v>2.7495000000000003</v>
      </c>
      <c r="DL72" s="57">
        <f t="shared" ref="DL72:DL108" si="332">MIN(ABS(CP72),AB$5) * SIGN(CP72)</f>
        <v>2.7495000000000003</v>
      </c>
      <c r="DM72" s="57">
        <f t="shared" ref="DM72:DM108" si="333">MIN(ABS(CQ72),AC$5) * SIGN(CQ72)</f>
        <v>2.7495000000000003</v>
      </c>
      <c r="DN72" s="57">
        <f t="shared" ref="DN72:DN108" si="334">MIN(ABS(CR72),AD$5) * SIGN(CR72)</f>
        <v>2.7495000000000003</v>
      </c>
      <c r="DO72" s="57">
        <f t="shared" ref="DO72:DO108" si="335">MIN(ABS(CS72),AE$5) * SIGN(CS72)</f>
        <v>2.7495000000000003</v>
      </c>
      <c r="DP72" s="57">
        <f t="shared" ref="DP72:DP108" si="336">MIN(ABS(CT72),AF$5) * SIGN(CT72)</f>
        <v>2.7495000000000003</v>
      </c>
      <c r="DQ72" s="57">
        <f t="shared" ref="DQ72:DQ108" si="337">MIN(ABS(CU72),AG$5) * SIGN(CU72)</f>
        <v>2.7495000000000003</v>
      </c>
      <c r="DR72" s="57">
        <f t="shared" ref="DR72:DR108" si="338">MIN(ABS(CV72),AH$5) * SIGN(CV72)</f>
        <v>2.7495000000000003</v>
      </c>
      <c r="DS72" s="57">
        <f t="shared" ref="DS72:DS108" si="339">MIN(ABS(CW72),AI$5) * SIGN(CW72)</f>
        <v>2.7495000000000003</v>
      </c>
      <c r="DT72" s="57">
        <f t="shared" ref="DT72:DT108" si="340">MIN(ABS(CX72),AJ$5) * SIGN(CX72)</f>
        <v>2.7495000000000003</v>
      </c>
      <c r="DU72" s="57">
        <f t="shared" ref="DU72:DU108" si="341">MIN(ABS(CY72),AK$5) * SIGN(CY72)</f>
        <v>2.7495000000000003</v>
      </c>
      <c r="DV72" s="57">
        <f t="shared" ref="DV72:DV108" si="342">MIN(ABS(CZ72),AL$5) * SIGN(CZ72)</f>
        <v>2.7495000000000003</v>
      </c>
      <c r="DW72" s="57">
        <f t="shared" ref="DW72:DW108" si="343">MIN(ABS(DA72),AM$5) * SIGN(DA72)</f>
        <v>2.7495000000000003</v>
      </c>
      <c r="DX72" s="61">
        <f t="shared" si="116"/>
        <v>2.5600000000000014</v>
      </c>
      <c r="DY72" s="2">
        <f>IF(OY72=0,($C$23/0.4536*IF(ISNA(MK71),'Drive Train'!$F$16,'Drive Train'!$F$17)*4.448*$C$24/$C$26*$C$25*S$6)*SIGN(BK72),BK72)</f>
        <v>0</v>
      </c>
      <c r="DZ72" s="2">
        <f>IF(OZ72=0,($C$23/0.4536*IF(ISNA(ML71),'Drive Train'!$F$16,'Drive Train'!$F$17)*4.448*$C$24/$C$26*$C$25*T$6)*SIGN(BL72),BL72)</f>
        <v>0</v>
      </c>
      <c r="EA72" s="2">
        <f>IF(PA72=0,($C$23/0.4536*IF(ISNA(MM71),'Drive Train'!$F$16,'Drive Train'!$F$17)*4.448*$C$24/$C$26*$C$25*U$6)*SIGN(BM72),BM72)</f>
        <v>0</v>
      </c>
      <c r="EB72" s="2">
        <f>IF(PB72=0,($C$23/0.4536*IF(ISNA(MN71),'Drive Train'!$F$16,'Drive Train'!$F$17)*4.448*$C$24/$C$26*$C$25*V$6)*SIGN(BN72),BN72)</f>
        <v>0</v>
      </c>
      <c r="EC72" s="2">
        <f>IF(PC72=0,($C$23/0.4536*IF(ISNA(MO71),'Drive Train'!$F$16,'Drive Train'!$F$17)*4.448*$C$24/$C$26*$C$25*W$6)*SIGN(BO72),BO72)</f>
        <v>0</v>
      </c>
      <c r="ED72" s="2">
        <f>IF(PD72=0,($C$23/0.4536*IF(ISNA(MP71),'Drive Train'!$F$16,'Drive Train'!$F$17)*4.448*$C$24/$C$26*$C$25*X$6)*SIGN(BP72),BP72)</f>
        <v>0</v>
      </c>
      <c r="EE72" s="2">
        <f>IF(PE72=0,($C$23/0.4536*IF(ISNA(MQ71),'Drive Train'!$F$16,'Drive Train'!$F$17)*4.448*$C$24/$C$26*$C$25*Y$6)*SIGN(BQ72),BQ72)</f>
        <v>0</v>
      </c>
      <c r="EF72" s="2">
        <f>IF(PF72=0,($C$23/0.4536*IF(ISNA(MR71),'Drive Train'!$F$16,'Drive Train'!$F$17)*4.448*$C$24/$C$26*$C$25*Z$6)*SIGN(BR72),BR72)</f>
        <v>0</v>
      </c>
      <c r="EG72" s="2">
        <f>IF(PG72=0,($C$23/0.4536*IF(ISNA(MS71),'Drive Train'!$F$16,'Drive Train'!$F$17)*4.448*$C$24/$C$26*$C$25*AA$6)*SIGN(BS72),BS72)</f>
        <v>0</v>
      </c>
      <c r="EH72" s="2">
        <f>IF(PH72=0,($C$23/0.4536*IF(ISNA(MT71),'Drive Train'!$F$16,'Drive Train'!$F$17)*4.448*$C$24/$C$26*$C$25*AB$6)*SIGN(BT72),BT72)</f>
        <v>0</v>
      </c>
      <c r="EI72" s="2">
        <f>IF(PI72=0,($C$23/0.4536*IF(ISNA(MU71),'Drive Train'!$F$16,'Drive Train'!$F$17)*4.448*$C$24/$C$26*$C$25*AC$6)*SIGN(BU72),BU72)</f>
        <v>0</v>
      </c>
      <c r="EJ72" s="2">
        <f>IF(PJ72=0,($C$23/0.4536*IF(ISNA(MV71),'Drive Train'!$F$16,'Drive Train'!$F$17)*4.448*$C$24/$C$26*$C$25*AD$6)*SIGN(BV72),BV72)</f>
        <v>0</v>
      </c>
      <c r="EK72" s="2">
        <f>IF(PK72=0,($C$23/0.4536*IF(ISNA(MW71),'Drive Train'!$F$16,'Drive Train'!$F$17)*4.448*$C$24/$C$26*$C$25*AE$6)*SIGN(BW72),BW72)</f>
        <v>0</v>
      </c>
      <c r="EL72" s="2">
        <f>IF(PL72=0,($C$23/0.4536*IF(ISNA(MX71),'Drive Train'!$F$16,'Drive Train'!$F$17)*4.448*$C$24/$C$26*$C$25*AF$6)*SIGN(BX72),BX72)</f>
        <v>0</v>
      </c>
      <c r="EM72" s="2">
        <f>IF(PM72=0,($C$23/0.4536*IF(ISNA(MY71),'Drive Train'!$F$16,'Drive Train'!$F$17)*4.448*$C$24/$C$26*$C$25*AG$6)*SIGN(BY72),BY72)</f>
        <v>0</v>
      </c>
      <c r="EN72" s="2">
        <f>IF(PN72=0,($C$23/0.4536*IF(ISNA(MZ71),'Drive Train'!$F$16,'Drive Train'!$F$17)*4.448*$C$24/$C$26*$C$25*AH$6)*SIGN(BZ72),BZ72)</f>
        <v>0</v>
      </c>
      <c r="EO72" s="2">
        <f>IF(PO72=0,($C$23/0.4536*IF(ISNA(NA71),'Drive Train'!$F$16,'Drive Train'!$F$17)*4.448*$C$24/$C$26*$C$25*AI$6)*SIGN(CA72),CA72)</f>
        <v>0</v>
      </c>
      <c r="EP72" s="2">
        <f>IF(PP72=0,($C$23/0.4536*IF(ISNA(NB71),'Drive Train'!$F$16,'Drive Train'!$F$17)*4.448*$C$24/$C$26*$C$25*AJ$6)*SIGN(CB72),CB72)</f>
        <v>0</v>
      </c>
      <c r="EQ72" s="2">
        <f>IF(PQ72=0,($C$23/0.4536*IF(ISNA(NC71),'Drive Train'!$F$16,'Drive Train'!$F$17)*4.448*$C$24/$C$26*$C$25*AK$6)*SIGN(CC72),CC72)</f>
        <v>0</v>
      </c>
      <c r="ER72" s="2">
        <f>IF(PR72=0,($C$23/0.4536*IF(ISNA(ND71),'Drive Train'!$F$16,'Drive Train'!$F$17)*4.448*$C$24/$C$26*$C$25*AL$6)*SIGN(CD72),CD72)</f>
        <v>0</v>
      </c>
      <c r="ES72" s="2">
        <f>IF(PS72=0,($C$23/0.4536*IF(ISNA(NE71),'Drive Train'!$F$16,'Drive Train'!$F$17)*4.448*$C$24/$C$26*$C$25*AM$6)*SIGN(CE72),CE72)</f>
        <v>0</v>
      </c>
      <c r="ET72" s="61">
        <f t="shared" ref="ET72:ET108" si="344">BJ72</f>
        <v>2.5600000000000014</v>
      </c>
      <c r="EU72" s="260">
        <f>MAX(MIN(IF(AND(OY71=1,NG72&lt;0),-1,1)*(DC72-$C$15)/($C$14-$C$15)*$C$12-$C$33*LO72/AO$6 -  OY71*$C$33,DY71),MAX(EU$8:EU71)*-1)</f>
        <v>-0.50592873937500038</v>
      </c>
      <c r="EV72" s="260">
        <f>MAX(MIN(IF(AND(OZ71=1,NH72&lt;0),-1,1)*(DD72-$C$15)/($C$14-$C$15)*$C$12-$C$33*LP72/AP$6 -  OZ71*$C$33,DZ71),MAX(EV$8:EV71)*-1)</f>
        <v>-0.64041616428208847</v>
      </c>
      <c r="EW72" s="260">
        <f>MAX(MIN(IF(AND(PA71=1,NI72&lt;0),-1,1)*(DE72-$C$15)/($C$14-$C$15)*$C$12-$C$33*LQ72/AQ$6 -  PA71*$C$33,EA71),MAX(EW$8:EW71)*-1)</f>
        <v>-0.69187505247519243</v>
      </c>
      <c r="EX72" s="260">
        <f>MAX(MIN(IF(AND(PB71=1,NJ72&lt;0),-1,1)*(DF72-$C$15)/($C$14-$C$15)*$C$12-$C$33*LR72/AR$6 -  PB71*$C$33,EB71),MAX(EX$8:EX71)*-1)</f>
        <v>-0.69281736649283054</v>
      </c>
      <c r="EY72" s="260">
        <f>MAX(MIN(IF(AND(PC71=1,NK72&lt;0),-1,1)*(DG72-$C$15)/($C$14-$C$15)*$C$12-$C$33*LS72/AS$6 -  PC71*$C$33,EC71),MAX(EY$8:EY71)*-1)</f>
        <v>-0.63665970828944018</v>
      </c>
      <c r="EZ72" s="260">
        <f>MAX(MIN(IF(AND(PD71=1,NL72&lt;0),-1,1)*(DH72-$C$15)/($C$14-$C$15)*$C$12-$C$33*LT72/AT$6 -  PD71*$C$33,ED71),MAX(EZ$8:EZ71)*-1)</f>
        <v>-0.55830292453945063</v>
      </c>
      <c r="FA72" s="260">
        <f>MAX(MIN(IF(AND(PE71=1,NM72&lt;0),-1,1)*(DI72-$C$15)/($C$14-$C$15)*$C$12-$C$33*LU72/AU$6 -  PE71*$C$33,EE71),MAX(FA$8:FA71)*-1)</f>
        <v>-0.50592873937500038</v>
      </c>
      <c r="FB72" s="260">
        <f>MAX(MIN(IF(AND(PF71=1,NN72&lt;0),-1,1)*(DJ72-$C$15)/($C$14-$C$15)*$C$12-$C$33*LV72/AV$6 -  PF71*$C$33,EF71),MAX(FB$8:FB71)*-1)</f>
        <v>-0.50789118789102805</v>
      </c>
      <c r="FC72" s="260">
        <f>MAX(MIN(IF(AND(PG71=1,NO72&lt;0),-1,1)*(DK72-$C$15)/($C$14-$C$15)*$C$12-$C$33*LW72/AW$6 -  PG71*$C$33,EG71),MAX(FC$8:FC71)*-1)</f>
        <v>-0.56623797235414097</v>
      </c>
      <c r="FD72" s="260">
        <f>MAX(MIN(IF(AND(PH71=1,NP72&lt;0),-1,1)*(DL72-$C$15)/($C$14-$C$15)*$C$12-$C$33*LX72/AX$6 -  PH71*$C$33,EH71),MAX(FD$8:FD71)*-1)</f>
        <v>-0.61985436045389986</v>
      </c>
      <c r="FE72" s="260">
        <f>MAX(MIN(IF(AND(PI71=1,NQ72&lt;0),-1,1)*(DM72-$C$15)/($C$14-$C$15)*$C$12-$C$33*LY72/AY$6 -  PI71*$C$33,EI71),MAX(FE$8:FE71)*-1)</f>
        <v>-0.56313566080452337</v>
      </c>
      <c r="FF72" s="260">
        <f>MAX(MIN(IF(AND(PJ71=1,NR72&lt;0),-1,1)*(DN72-$C$15)/($C$14-$C$15)*$C$12-$C$33*LZ72/AZ$6 -  PJ71*$C$33,EJ71),MAX(FF$8:FF71)*-1)</f>
        <v>-0.41043104273050707</v>
      </c>
      <c r="FG72" s="260">
        <f>MAX(MIN(IF(AND(PK71=1,NS72&lt;0),-1,1)*(DO72-$C$15)/($C$14-$C$15)*$C$12-$C$33*MA72/BA$6 -  PK71*$C$33,EK71),MAX(FG$8:FG71)*-1)</f>
        <v>-0.50266066515034202</v>
      </c>
      <c r="FH72" s="260">
        <f>MAX(MIN(IF(AND(PL71=1,NT72&lt;0),-1,1)*(DP72-$C$15)/($C$14-$C$15)*$C$12-$C$33*MB72/BB$6 -  PL71*$C$33,EL71),MAX(FH$8:FH71)*-1)</f>
        <v>-0.59489028757017692</v>
      </c>
      <c r="FI72" s="260">
        <f>MAX(MIN(IF(AND(PM71=1,NU72&lt;0),-1,1)*(DQ72-$C$15)/($C$14-$C$15)*$C$12-$C$33*MC72/BC$6 -  PM71*$C$33,EM71),MAX(FI$8:FI71)*-1)</f>
        <v>-0.57007320979130482</v>
      </c>
      <c r="FJ72" s="260">
        <f>MAX(MIN(IF(AND(PN71=1,NV72&lt;0),-1,1)*(DR72-$C$15)/($C$14-$C$15)*$C$12-$C$33*MD72/BD$6 -  PN71*$C$33,EN71),MAX(FJ$8:FJ71)*-1)</f>
        <v>-0.53107980009308697</v>
      </c>
      <c r="FK72" s="260">
        <f>MAX(MIN(IF(AND(PO71=1,NW72&lt;0),-1,1)*(DS72-$C$15)/($C$14-$C$15)*$C$12-$C$33*ME72/BE$6 -  PO71*$C$33,EO71),MAX(FK$8:FK71)*-1)</f>
        <v>-0.50592873937500038</v>
      </c>
      <c r="FL72" s="260">
        <f>MAX(MIN(IF(AND(PP71=1,NX72&lt;0),-1,1)*(DT72-$C$15)/($C$14-$C$15)*$C$12-$C$33*MF72/BF$6 -  PP71*$C$33,EP71),MAX(FL$8:FL71)*-1)</f>
        <v>-0.50592873937500038</v>
      </c>
      <c r="FM72" s="260">
        <f>MAX(MIN(IF(AND(PQ71=1,NY72&lt;0),-1,1)*(DU72-$C$15)/($C$14-$C$15)*$C$12-$C$33*MG72/BG$6 -  PQ71*$C$33,EQ71),MAX(FM$8:FM71)*-1)</f>
        <v>-0.50592873937500038</v>
      </c>
      <c r="FN72" s="260">
        <f>MAX(MIN(IF(AND(PR71=1,NZ72&lt;0),-1,1)*(DV72-$C$15)/($C$14-$C$15)*$C$12-$C$33*MH72/BH$6 -  PR71*$C$33,ER71),MAX(FN$8:FN71)*-1)</f>
        <v>-0.50592873937500038</v>
      </c>
      <c r="FO72" s="260">
        <f>MAX(MIN(IF(AND(PS71=1,OA72&lt;0),-1,1)*(DW72-$C$15)/($C$14-$C$15)*$C$12-$C$33*MI72/BI$6 -  PS71*$C$33,ES71),MAX(FO$8:FO71)*-1)</f>
        <v>-0.50592873937500038</v>
      </c>
      <c r="FP72" s="61">
        <f t="shared" si="117"/>
        <v>2.5600000000000014</v>
      </c>
      <c r="FQ72" s="261">
        <f>IF(AND(KS72=1,OY72=1),0,MIN((ABS(($C$14-$C$15)*EU72/$C$12/$C$25)+$C$15)/$C$25,DC72))</f>
        <v>0</v>
      </c>
      <c r="FR72" s="261">
        <f>IF(AND(KT72=1,OZ72=1),0,MIN((ABS(($C$14-$C$15)*EV72/$C$12/$C$25)+$C$15)/$C$25,DD72))</f>
        <v>2.7495000000000003</v>
      </c>
      <c r="FS72" s="261">
        <f>IF(AND(KU72=1,PA72=1),0,MIN((ABS(($C$14-$C$15)*EW72/$C$12/$C$25)+$C$15)/$C$25,DE72))</f>
        <v>2.7495000000000003</v>
      </c>
      <c r="FT72" s="261">
        <f>IF(AND(KV72=1,PB72=1),0,MIN((ABS(($C$14-$C$15)*EX72/$C$12/$C$25)+$C$15)/$C$25,DF72))</f>
        <v>2.7495000000000003</v>
      </c>
      <c r="FU72" s="261">
        <f>IF(AND(KW72=1,PC72=1),0,MIN((ABS(($C$14-$C$15)*EY72/$C$12/$C$25)+$C$15)/$C$25,DG72))</f>
        <v>2.7495000000000003</v>
      </c>
      <c r="FV72" s="261">
        <f>IF(AND(KX72=1,PD72=1),0,MIN((ABS(($C$14-$C$15)*EZ72/$C$12/$C$25)+$C$15)/$C$25,DH72))</f>
        <v>2.7495000000000003</v>
      </c>
      <c r="FW72" s="261">
        <f>IF(AND(KY72=1,PE72=1),0,MIN((ABS(($C$14-$C$15)*FA72/$C$12/$C$25)+$C$15)/$C$25,DI72))</f>
        <v>0</v>
      </c>
      <c r="FX72" s="261">
        <f>IF(AND(KZ72=1,PF72=1),0,MIN((ABS(($C$14-$C$15)*FB72/$C$12/$C$25)+$C$15)/$C$25,DJ72))</f>
        <v>0</v>
      </c>
      <c r="FY72" s="261">
        <f>IF(AND(LA72=1,PG72=1),0,MIN((ABS(($C$14-$C$15)*FC72/$C$12/$C$25)+$C$15)/$C$25,DK72))</f>
        <v>2.7495000000000003</v>
      </c>
      <c r="FZ72" s="261">
        <f>IF(AND(LB72=1,PH72=1),0,MIN((ABS(($C$14-$C$15)*FD72/$C$12/$C$25)+$C$15)/$C$25,DL72))</f>
        <v>2.7495000000000003</v>
      </c>
      <c r="GA72" s="261">
        <f>IF(AND(LC72=1,PI72=1),0,MIN((ABS(($C$14-$C$15)*FE72/$C$12/$C$25)+$C$15)/$C$25,DM72))</f>
        <v>2.7495000000000003</v>
      </c>
      <c r="GB72" s="261">
        <f>IF(AND(LD72=1,PJ72=1),0,MIN((ABS(($C$14-$C$15)*FF72/$C$12/$C$25)+$C$15)/$C$25,DN72))</f>
        <v>2.7495000000000003</v>
      </c>
      <c r="GC72" s="261">
        <f>IF(AND(LE72=1,PK72=1),0,MIN((ABS(($C$14-$C$15)*FG72/$C$12/$C$25)+$C$15)/$C$25,DO72))</f>
        <v>2.7495000000000003</v>
      </c>
      <c r="GD72" s="261">
        <f>IF(AND(LF72=1,PL72=1),0,MIN((ABS(($C$14-$C$15)*FH72/$C$12/$C$25)+$C$15)/$C$25,DP72))</f>
        <v>2.7495000000000003</v>
      </c>
      <c r="GE72" s="261">
        <f>IF(AND(LG72=1,PM72=1),0,MIN((ABS(($C$14-$C$15)*FI72/$C$12/$C$25)+$C$15)/$C$25,DQ72))</f>
        <v>2.7495000000000003</v>
      </c>
      <c r="GF72" s="261">
        <f>IF(AND(LH72=1,PN72=1),0,MIN((ABS(($C$14-$C$15)*FJ72/$C$12/$C$25)+$C$15)/$C$25,DR72))</f>
        <v>2.7495000000000003</v>
      </c>
      <c r="GG72" s="261">
        <f>IF(AND(LI72=1,PO72=1),0,MIN((ABS(($C$14-$C$15)*FK72/$C$12/$C$25)+$C$15)/$C$25,DS72))</f>
        <v>0</v>
      </c>
      <c r="GH72" s="261">
        <f>IF(AND(LJ72=1,PP72=1),0,MIN((ABS(($C$14-$C$15)*FL72/$C$12/$C$25)+$C$15)/$C$25,DT72))</f>
        <v>0</v>
      </c>
      <c r="GI72" s="261">
        <f>IF(AND(LK72=1,PQ72=1),0,MIN((ABS(($C$14-$C$15)*FM72/$C$12/$C$25)+$C$15)/$C$25,DU72))</f>
        <v>0</v>
      </c>
      <c r="GJ72" s="261">
        <f>IF(AND(LL72=1,PR72=1),0,MIN((ABS(($C$14-$C$15)*FN72/$C$12/$C$25)+$C$15)/$C$25,DV72))</f>
        <v>0</v>
      </c>
      <c r="GK72" s="261">
        <f>IF(AND(LM72=1,PS72=1),0,MIN((ABS(($C$14-$C$15)*FO72/$C$12/$C$25)+$C$15)/$C$25,DW72))</f>
        <v>0</v>
      </c>
      <c r="GL72" s="61">
        <f t="shared" si="118"/>
        <v>2.5600000000000014</v>
      </c>
      <c r="GM72" s="57">
        <f>IF(AND(KS71=1,OY71=1),0,EU72*$C$26/S$6/$C$24/$C$23*3.39*$C$25)</f>
        <v>-11.749364143387963</v>
      </c>
      <c r="GN72" s="57">
        <f>IF(AND(KT71=1,OZ71=1),0,EV72*$C$26/T$6/$C$24/$C$23*3.39*$C$25)</f>
        <v>-4.1643318454137894</v>
      </c>
      <c r="GO72" s="57">
        <f>IF(AND(KU71=1,PA71=1),0,EW72*$C$26/U$6/$C$24/$C$23*3.39*$C$25)</f>
        <v>-6.8317318033740708</v>
      </c>
      <c r="GP72" s="57">
        <f>IF(AND(KV71=1,PB71=1),0,EX72*$C$26/V$6/$C$24/$C$23*3.39*$C$25)</f>
        <v>-9.1770000843865631</v>
      </c>
      <c r="GQ72" s="57">
        <f>IF(AND(KW71=1,PC71=1),0,EY72*$C$26/W$6/$C$24/$C$23*3.39*$C$25)</f>
        <v>-10.579758089466377</v>
      </c>
      <c r="GR72" s="57">
        <f>IF(AND(KX71=1,PD71=1),0,EZ72*$C$26/X$6/$C$24/$C$23*3.39*$C$25)</f>
        <v>-11.160079182680249</v>
      </c>
      <c r="GS72" s="57">
        <f>IF(AND(KY71=1,PE71=1),0,FA72*$C$26/Y$6/$C$24/$C$23*3.39*$C$25)</f>
        <v>-11.81899000497841</v>
      </c>
      <c r="GT72" s="57">
        <f>IF(AND(KZ71=1,PF71=1),0,FB72*$C$26/Z$6/$C$24/$C$23*3.39*$C$25)</f>
        <v>-13.577285093131158</v>
      </c>
      <c r="GU72" s="57">
        <f>IF(AND(LA71=1,PG71=1),0,FC72*$C$26/AA$6/$C$24/$C$23*3.39*$C$25)</f>
        <v>-17.046227644975414</v>
      </c>
      <c r="GV72" s="57">
        <f>IF(AND(LB71=1,PH71=1),0,FD72*$C$26/AB$6/$C$24/$C$23*3.39*$C$25)</f>
        <v>-20.750269506126333</v>
      </c>
      <c r="GW72" s="57">
        <f>IF(AND(LC71=1,PI71=1),0,FE72*$C$26/AC$6/$C$24/$C$23*3.39*$C$25)</f>
        <v>-20.750269506126333</v>
      </c>
      <c r="GX72" s="57">
        <f>IF(AND(LD71=1,PJ71=1),0,FF72*$C$26/AD$6/$C$24/$C$23*3.39*$C$25)</f>
        <v>-9.5315869637063724</v>
      </c>
      <c r="GY72" s="57">
        <f>IF(AND(LE71=1,PK71=1),0,FG72*$C$26/AE$6/$C$24/$C$23*3.39*$C$25)</f>
        <v>-11.673468486302806</v>
      </c>
      <c r="GZ72" s="57">
        <f>IF(AND(LF71=1,PL71=1),0,FH72*$C$26/AF$6/$C$24/$C$23*3.39*$C$25)</f>
        <v>-13.815350008899237</v>
      </c>
      <c r="HA72" s="57">
        <f>IF(AND(LG71=1,PM71=1),0,FI72*$C$26/AG$6/$C$24/$C$23*3.39*$C$25)</f>
        <v>-13.239014131718275</v>
      </c>
      <c r="HB72" s="57">
        <f>IF(AND(LH71=1,PN71=1),0,FJ72*$C$26/AH$6/$C$24/$C$23*3.39*$C$25)</f>
        <v>-12.333456225870403</v>
      </c>
      <c r="HC72" s="57">
        <f>IF(AND(LI71=1,PO71=1),0,FK72*$C$26/AI$6/$C$24/$C$23*3.39*$C$25)</f>
        <v>-11.749364143387963</v>
      </c>
      <c r="HD72" s="57">
        <f>IF(AND(LJ71=1,PP71=1),0,FL72*$C$26/AJ$6/$C$24/$C$23*3.39*$C$25)</f>
        <v>-11.749364143387963</v>
      </c>
      <c r="HE72" s="57">
        <f>IF(AND(LK71=1,PQ71=1),0,FM72*$C$26/AK$6/$C$24/$C$23*3.39*$C$25)</f>
        <v>-11.749364143387963</v>
      </c>
      <c r="HF72" s="57">
        <f>IF(AND(LL71=1,PR71=1),0,FN72*$C$26/AL$6/$C$24/$C$23*3.39*$C$25)</f>
        <v>-11.749364143387963</v>
      </c>
      <c r="HG72" s="57">
        <f>IF(AND(LM71=1,PS71=1),0,FO72*$C$26/AM$6/$C$24/$C$23*3.39*$C$25)</f>
        <v>-11.749364143387963</v>
      </c>
      <c r="HH72" s="61">
        <f t="shared" si="119"/>
        <v>2.5600000000000014</v>
      </c>
      <c r="HI72" s="57">
        <f t="shared" si="120"/>
        <v>11.749364143387963</v>
      </c>
      <c r="HJ72" s="57">
        <f t="shared" si="121"/>
        <v>4.1643318454137894</v>
      </c>
      <c r="HK72" s="57">
        <f t="shared" si="122"/>
        <v>6.8317318033740708</v>
      </c>
      <c r="HL72" s="57">
        <f t="shared" si="123"/>
        <v>9.1770000843865631</v>
      </c>
      <c r="HM72" s="57">
        <f t="shared" si="124"/>
        <v>10.579758089466377</v>
      </c>
      <c r="HN72" s="57">
        <f t="shared" si="125"/>
        <v>11.160079182680249</v>
      </c>
      <c r="HO72" s="57">
        <f t="shared" si="126"/>
        <v>11.81899000497841</v>
      </c>
      <c r="HP72" s="57">
        <f t="shared" si="127"/>
        <v>13.577285093131158</v>
      </c>
      <c r="HQ72" s="57">
        <f t="shared" si="128"/>
        <v>17.046227644975414</v>
      </c>
      <c r="HR72" s="57">
        <f t="shared" si="129"/>
        <v>20.750269506126333</v>
      </c>
      <c r="HS72" s="57">
        <f t="shared" si="130"/>
        <v>20.750269506126333</v>
      </c>
      <c r="HT72" s="57">
        <f t="shared" si="131"/>
        <v>9.5315869637063724</v>
      </c>
      <c r="HU72" s="57">
        <f t="shared" si="132"/>
        <v>11.673468486302806</v>
      </c>
      <c r="HV72" s="57">
        <f t="shared" si="133"/>
        <v>13.815350008899237</v>
      </c>
      <c r="HW72" s="57">
        <f t="shared" si="134"/>
        <v>13.239014131718275</v>
      </c>
      <c r="HX72" s="57">
        <f t="shared" si="135"/>
        <v>12.333456225870403</v>
      </c>
      <c r="HY72" s="57">
        <f t="shared" si="136"/>
        <v>11.749364143387963</v>
      </c>
      <c r="HZ72" s="57">
        <f t="shared" si="137"/>
        <v>11.749364143387963</v>
      </c>
      <c r="IA72" s="57">
        <f t="shared" si="138"/>
        <v>11.749364143387963</v>
      </c>
      <c r="IB72" s="57">
        <f t="shared" si="139"/>
        <v>11.749364143387963</v>
      </c>
      <c r="IC72" s="57">
        <f t="shared" si="140"/>
        <v>11.749364143387963</v>
      </c>
      <c r="ID72" s="61">
        <f t="shared" si="141"/>
        <v>2.5600000000000014</v>
      </c>
      <c r="IE72" s="57">
        <f t="shared" si="142"/>
        <v>0</v>
      </c>
      <c r="IF72" s="57">
        <f t="shared" si="143"/>
        <v>0</v>
      </c>
      <c r="IG72" s="57">
        <f t="shared" si="144"/>
        <v>0</v>
      </c>
      <c r="IH72" s="57">
        <f t="shared" si="145"/>
        <v>0</v>
      </c>
      <c r="II72" s="57">
        <f t="shared" si="146"/>
        <v>0</v>
      </c>
      <c r="IJ72" s="57">
        <f t="shared" si="147"/>
        <v>0</v>
      </c>
      <c r="IK72" s="57">
        <f t="shared" si="148"/>
        <v>0</v>
      </c>
      <c r="IL72" s="57">
        <f t="shared" si="149"/>
        <v>0</v>
      </c>
      <c r="IM72" s="57">
        <f t="shared" si="150"/>
        <v>0</v>
      </c>
      <c r="IN72" s="57">
        <f t="shared" si="151"/>
        <v>0</v>
      </c>
      <c r="IO72" s="57">
        <f t="shared" si="152"/>
        <v>0</v>
      </c>
      <c r="IP72" s="57">
        <f t="shared" si="153"/>
        <v>0</v>
      </c>
      <c r="IQ72" s="57">
        <f t="shared" si="154"/>
        <v>0</v>
      </c>
      <c r="IR72" s="57">
        <f t="shared" si="155"/>
        <v>0</v>
      </c>
      <c r="IS72" s="57">
        <f t="shared" si="156"/>
        <v>0</v>
      </c>
      <c r="IT72" s="57">
        <f t="shared" si="157"/>
        <v>0</v>
      </c>
      <c r="IU72" s="57">
        <f t="shared" si="158"/>
        <v>0</v>
      </c>
      <c r="IV72" s="57">
        <f t="shared" si="159"/>
        <v>0</v>
      </c>
      <c r="IW72" s="57">
        <f t="shared" si="160"/>
        <v>0</v>
      </c>
      <c r="IX72" s="57">
        <f t="shared" si="161"/>
        <v>0</v>
      </c>
      <c r="IY72" s="57">
        <f t="shared" si="162"/>
        <v>0</v>
      </c>
      <c r="IZ72" s="61">
        <f t="shared" si="163"/>
        <v>2.5600000000000014</v>
      </c>
      <c r="JA72" s="261" t="e">
        <f t="shared" si="238"/>
        <v>#N/A</v>
      </c>
      <c r="JB72" s="261" t="e">
        <f t="shared" si="239"/>
        <v>#N/A</v>
      </c>
      <c r="JC72" s="261" t="e">
        <f t="shared" si="240"/>
        <v>#N/A</v>
      </c>
      <c r="JD72" s="261" t="e">
        <f t="shared" si="241"/>
        <v>#N/A</v>
      </c>
      <c r="JE72" s="261" t="e">
        <f t="shared" si="242"/>
        <v>#N/A</v>
      </c>
      <c r="JF72" s="261" t="e">
        <f t="shared" si="243"/>
        <v>#N/A</v>
      </c>
      <c r="JG72" s="261" t="e">
        <f t="shared" si="244"/>
        <v>#N/A</v>
      </c>
      <c r="JH72" s="261" t="e">
        <f t="shared" si="245"/>
        <v>#N/A</v>
      </c>
      <c r="JI72" s="261" t="e">
        <f t="shared" si="246"/>
        <v>#N/A</v>
      </c>
      <c r="JJ72" s="261" t="e">
        <f t="shared" si="247"/>
        <v>#N/A</v>
      </c>
      <c r="JK72" s="261" t="e">
        <f t="shared" si="248"/>
        <v>#N/A</v>
      </c>
      <c r="JL72" s="261" t="e">
        <f t="shared" si="249"/>
        <v>#N/A</v>
      </c>
      <c r="JM72" s="261" t="e">
        <f t="shared" si="250"/>
        <v>#N/A</v>
      </c>
      <c r="JN72" s="261" t="e">
        <f t="shared" si="251"/>
        <v>#N/A</v>
      </c>
      <c r="JO72" s="261" t="e">
        <f t="shared" si="252"/>
        <v>#N/A</v>
      </c>
      <c r="JP72" s="261" t="e">
        <f t="shared" si="253"/>
        <v>#N/A</v>
      </c>
      <c r="JQ72" s="261" t="e">
        <f t="shared" si="254"/>
        <v>#N/A</v>
      </c>
      <c r="JR72" s="261" t="e">
        <f t="shared" si="255"/>
        <v>#N/A</v>
      </c>
      <c r="JS72" s="261" t="e">
        <f t="shared" si="256"/>
        <v>#N/A</v>
      </c>
      <c r="JT72" s="261" t="e">
        <f t="shared" si="257"/>
        <v>#N/A</v>
      </c>
      <c r="JU72" s="261" t="e">
        <f t="shared" si="258"/>
        <v>#N/A</v>
      </c>
      <c r="JV72" s="61">
        <f t="shared" si="165"/>
        <v>2.5600000000000014</v>
      </c>
      <c r="JW72" s="46">
        <f>IF(HI72&lt;=$C$42,1,0)</f>
        <v>0</v>
      </c>
      <c r="JX72" s="46">
        <f>IF(HJ72&lt;=$C$42,1,0)</f>
        <v>0</v>
      </c>
      <c r="JY72" s="46">
        <f>IF(HK72&lt;=$C$42,1,0)</f>
        <v>0</v>
      </c>
      <c r="JZ72" s="46">
        <f>IF(HL72&lt;=$C$42,1,0)</f>
        <v>0</v>
      </c>
      <c r="KA72" s="46">
        <f>IF(HM72&lt;=$C$42,1,0)</f>
        <v>0</v>
      </c>
      <c r="KB72" s="46">
        <f>IF(HN72&lt;=$C$42,1,0)</f>
        <v>0</v>
      </c>
      <c r="KC72" s="46">
        <f>IF(HO72&lt;=$C$42,1,0)</f>
        <v>0</v>
      </c>
      <c r="KD72" s="46">
        <f>IF(HP72&lt;=$C$42,1,0)</f>
        <v>0</v>
      </c>
      <c r="KE72" s="46">
        <f>IF(HQ72&lt;=$C$42,1,0)</f>
        <v>0</v>
      </c>
      <c r="KF72" s="46">
        <f>IF(HR72&lt;=$C$42,1,0)</f>
        <v>0</v>
      </c>
      <c r="KG72" s="46">
        <f>IF(HS72&lt;=$C$42,1,0)</f>
        <v>0</v>
      </c>
      <c r="KH72" s="46">
        <f>IF(HT72&lt;=$C$42,1,0)</f>
        <v>0</v>
      </c>
      <c r="KI72" s="46">
        <f>IF(HU72&lt;=$C$42,1,0)</f>
        <v>0</v>
      </c>
      <c r="KJ72" s="46">
        <f>IF(HV72&lt;=$C$42,1,0)</f>
        <v>0</v>
      </c>
      <c r="KK72" s="46">
        <f>IF(HW72&lt;=$C$42,1,0)</f>
        <v>0</v>
      </c>
      <c r="KL72" s="46">
        <f>IF(HX72&lt;=$C$42,1,0)</f>
        <v>0</v>
      </c>
      <c r="KM72" s="46">
        <f>IF(HY72&lt;=$C$42,1,0)</f>
        <v>0</v>
      </c>
      <c r="KN72" s="46">
        <f>IF(HZ72&lt;=$C$42,1,0)</f>
        <v>0</v>
      </c>
      <c r="KO72" s="46">
        <f>IF(IA72&lt;=$C$42,1,0)</f>
        <v>0</v>
      </c>
      <c r="KP72" s="46">
        <f>IF(IB72&lt;=$C$42,1,0)</f>
        <v>0</v>
      </c>
      <c r="KQ72" s="46">
        <f>IF(IC72&lt;=$C$42,1,0)</f>
        <v>0</v>
      </c>
      <c r="KR72" s="61">
        <f t="shared" si="166"/>
        <v>2.5600000000000014</v>
      </c>
      <c r="KS72" s="1">
        <f>IF(OR(KS71=1,AND(OY72=1,LO72&lt;=$C$43)),1,0)</f>
        <v>1</v>
      </c>
      <c r="KT72" s="1">
        <f>IF(OR(KT71=1,AND(OZ72=1,LP72&lt;=$C$43)),1,0)</f>
        <v>0</v>
      </c>
      <c r="KU72" s="1">
        <f>IF(OR(KU71=1,AND(PA72=1,LQ72&lt;=$C$43)),1,0)</f>
        <v>0</v>
      </c>
      <c r="KV72" s="1">
        <f>IF(OR(KV71=1,AND(PB72=1,LR72&lt;=$C$43)),1,0)</f>
        <v>0</v>
      </c>
      <c r="KW72" s="1">
        <f>IF(OR(KW71=1,AND(PC72=1,LS72&lt;=$C$43)),1,0)</f>
        <v>0</v>
      </c>
      <c r="KX72" s="1">
        <f>IF(OR(KX71=1,AND(PD72=1,LT72&lt;=$C$43)),1,0)</f>
        <v>0</v>
      </c>
      <c r="KY72" s="1">
        <f>IF(OR(KY71=1,AND(PE72=1,LU72&lt;=$C$43)),1,0)</f>
        <v>1</v>
      </c>
      <c r="KZ72" s="1">
        <f>IF(OR(KZ71=1,AND(PF72=1,LV72&lt;=$C$43)),1,0)</f>
        <v>1</v>
      </c>
      <c r="LA72" s="1">
        <f>IF(OR(LA71=1,AND(PG72=1,LW72&lt;=$C$43)),1,0)</f>
        <v>0</v>
      </c>
      <c r="LB72" s="1">
        <f>IF(OR(LB71=1,AND(PH72=1,LX72&lt;=$C$43)),1,0)</f>
        <v>0</v>
      </c>
      <c r="LC72" s="1">
        <f>IF(OR(LC71=1,AND(PI72=1,LY72&lt;=$C$43)),1,0)</f>
        <v>0</v>
      </c>
      <c r="LD72" s="1">
        <f>IF(OR(LD71=1,AND(PJ72=1,LZ72&lt;=$C$43)),1,0)</f>
        <v>0</v>
      </c>
      <c r="LE72" s="1">
        <f>IF(OR(LE71=1,AND(PK72=1,MA72&lt;=$C$43)),1,0)</f>
        <v>0</v>
      </c>
      <c r="LF72" s="1">
        <f>IF(OR(LF71=1,AND(PL72=1,MB72&lt;=$C$43)),1,0)</f>
        <v>0</v>
      </c>
      <c r="LG72" s="1">
        <f>IF(OR(LG71=1,AND(PM72=1,MC72&lt;=$C$43)),1,0)</f>
        <v>0</v>
      </c>
      <c r="LH72" s="1">
        <f>IF(OR(LH71=1,AND(PN72=1,MD72&lt;=$C$43)),1,0)</f>
        <v>0</v>
      </c>
      <c r="LI72" s="1">
        <f>IF(OR(LI71=1,AND(PO72=1,ME72&lt;=$C$43)),1,0)</f>
        <v>1</v>
      </c>
      <c r="LJ72" s="1">
        <f>IF(OR(LJ71=1,AND(PP72=1,MF72&lt;=$C$43)),1,0)</f>
        <v>1</v>
      </c>
      <c r="LK72" s="1">
        <f>IF(OR(LK71=1,AND(PQ72=1,MG72&lt;=$C$43)),1,0)</f>
        <v>1</v>
      </c>
      <c r="LL72" s="1">
        <f>IF(OR(LL71=1,AND(PR72=1,MH72&lt;=$C$43)),1,0)</f>
        <v>1</v>
      </c>
      <c r="LM72" s="1">
        <f>IF(OR(LM71=1,AND(PS72=1,MI72&lt;=$C$43)),1,0)</f>
        <v>1</v>
      </c>
      <c r="LN72" s="61">
        <f t="shared" si="167"/>
        <v>2.5600000000000014</v>
      </c>
      <c r="LO72" s="57">
        <f t="shared" si="168"/>
        <v>0</v>
      </c>
      <c r="LP72" s="57">
        <f t="shared" si="169"/>
        <v>12.776366100639551</v>
      </c>
      <c r="LQ72" s="57">
        <f t="shared" si="170"/>
        <v>11.633038058061647</v>
      </c>
      <c r="LR72" s="57">
        <f t="shared" si="171"/>
        <v>8.715847405919682</v>
      </c>
      <c r="LS72" s="57">
        <f t="shared" si="172"/>
        <v>4.8598047723615529</v>
      </c>
      <c r="LT72" s="57">
        <f t="shared" si="173"/>
        <v>1.6185593199415926</v>
      </c>
      <c r="LU72" s="57">
        <f t="shared" si="174"/>
        <v>0</v>
      </c>
      <c r="LV72" s="57">
        <f t="shared" si="175"/>
        <v>4.5348688037087581E-2</v>
      </c>
      <c r="LW72" s="57">
        <f t="shared" si="176"/>
        <v>1.2375513436269636</v>
      </c>
      <c r="LX72" s="57">
        <f t="shared" si="177"/>
        <v>3.5198883508573351</v>
      </c>
      <c r="LY72" s="57">
        <f t="shared" si="178"/>
        <v>6.9681174881903027</v>
      </c>
      <c r="LZ72" s="57">
        <f t="shared" si="179"/>
        <v>9.3312494641914938</v>
      </c>
      <c r="MA72" s="57">
        <f t="shared" si="180"/>
        <v>7.2421804824658729</v>
      </c>
      <c r="MB72" s="57">
        <f t="shared" si="181"/>
        <v>4.4009859440717456</v>
      </c>
      <c r="MC72" s="57">
        <f t="shared" si="182"/>
        <v>1.7062510240063617</v>
      </c>
      <c r="MD72" s="57">
        <f t="shared" si="183"/>
        <v>0.66902139539955419</v>
      </c>
      <c r="ME72" s="57">
        <f t="shared" si="184"/>
        <v>0</v>
      </c>
      <c r="MF72" s="57">
        <f t="shared" si="185"/>
        <v>0</v>
      </c>
      <c r="MG72" s="57">
        <f t="shared" si="186"/>
        <v>0</v>
      </c>
      <c r="MH72" s="57">
        <f t="shared" si="187"/>
        <v>0</v>
      </c>
      <c r="MI72" s="57">
        <f t="shared" si="188"/>
        <v>0</v>
      </c>
      <c r="MJ72" s="61">
        <f t="shared" si="189"/>
        <v>2.5600000000000014</v>
      </c>
      <c r="MK72" s="57" t="e">
        <f t="shared" si="259"/>
        <v>#N/A</v>
      </c>
      <c r="ML72" s="57" t="e">
        <f t="shared" si="260"/>
        <v>#N/A</v>
      </c>
      <c r="MM72" s="57" t="e">
        <f t="shared" si="261"/>
        <v>#N/A</v>
      </c>
      <c r="MN72" s="57" t="e">
        <f t="shared" si="262"/>
        <v>#N/A</v>
      </c>
      <c r="MO72" s="57" t="e">
        <f t="shared" si="263"/>
        <v>#N/A</v>
      </c>
      <c r="MP72" s="57" t="e">
        <f t="shared" si="264"/>
        <v>#N/A</v>
      </c>
      <c r="MQ72" s="57" t="e">
        <f t="shared" si="265"/>
        <v>#N/A</v>
      </c>
      <c r="MR72" s="57" t="e">
        <f t="shared" si="266"/>
        <v>#N/A</v>
      </c>
      <c r="MS72" s="57" t="e">
        <f t="shared" si="267"/>
        <v>#N/A</v>
      </c>
      <c r="MT72" s="57" t="e">
        <f t="shared" si="268"/>
        <v>#N/A</v>
      </c>
      <c r="MU72" s="57" t="e">
        <f t="shared" si="269"/>
        <v>#N/A</v>
      </c>
      <c r="MV72" s="57" t="e">
        <f t="shared" si="270"/>
        <v>#N/A</v>
      </c>
      <c r="MW72" s="57" t="e">
        <f t="shared" si="271"/>
        <v>#N/A</v>
      </c>
      <c r="MX72" s="57" t="e">
        <f t="shared" si="272"/>
        <v>#N/A</v>
      </c>
      <c r="MY72" s="57" t="e">
        <f t="shared" si="273"/>
        <v>#N/A</v>
      </c>
      <c r="MZ72" s="57" t="e">
        <f t="shared" si="274"/>
        <v>#N/A</v>
      </c>
      <c r="NA72" s="57" t="e">
        <f t="shared" si="275"/>
        <v>#N/A</v>
      </c>
      <c r="NB72" s="57" t="e">
        <f t="shared" si="276"/>
        <v>#N/A</v>
      </c>
      <c r="NC72" s="57" t="e">
        <f t="shared" si="277"/>
        <v>#N/A</v>
      </c>
      <c r="ND72" s="57" t="e">
        <f t="shared" si="278"/>
        <v>#N/A</v>
      </c>
      <c r="NE72" s="57" t="e">
        <f t="shared" si="279"/>
        <v>#N/A</v>
      </c>
      <c r="NF72" s="61">
        <f t="shared" si="211"/>
        <v>2.5600000000000014</v>
      </c>
      <c r="NG72" s="261">
        <f>IF(OY71=0,MIN('Drive Train'!$F$35-FQ71*$C$26*'Drive Train'!$F$38,NG71+$C$41)-$C$7,IF(LO71-1&lt;=0,0,IF($C$39=Motors!$C$29,MAX(MAX(NG$8:NG71)*-1,NG71-$C$41),MAX(0,MAX(NG$8:NG71)*-1,NG71-$C$41))))</f>
        <v>0</v>
      </c>
      <c r="NH72" s="261">
        <f>IF(OZ71=0,MIN('Drive Train'!$F$35-FR71*$C$26*'Drive Train'!$F$38,NH71+$C$41)-$C$7,IF(LP71-1&lt;=0,0,IF($C$39=Motors!$C$29,MAX(MAX(NH$8:NH71)*-1,NH71-$C$41),MAX(0,MAX(NH$8:NH71)*-1,NH71-$C$41))))</f>
        <v>0</v>
      </c>
      <c r="NI72" s="261">
        <f>IF(PA71=0,MIN('Drive Train'!$F$35-FS71*$C$26*'Drive Train'!$F$38,NI71+$C$41)-$C$7,IF(LQ71-1&lt;=0,0,IF($C$39=Motors!$C$29,MAX(MAX(NI$8:NI71)*-1,NI71-$C$41),MAX(0,MAX(NI$8:NI71)*-1,NI71-$C$41))))</f>
        <v>0</v>
      </c>
      <c r="NJ72" s="261">
        <f>IF(PB71=0,MIN('Drive Train'!$F$35-FT71*$C$26*'Drive Train'!$F$38,NJ71+$C$41)-$C$7,IF(LR71-1&lt;=0,0,IF($C$39=Motors!$C$29,MAX(MAX(NJ$8:NJ71)*-1,NJ71-$C$41),MAX(0,MAX(NJ$8:NJ71)*-1,NJ71-$C$41))))</f>
        <v>0</v>
      </c>
      <c r="NK72" s="261">
        <f>IF(PC71=0,MIN('Drive Train'!$F$35-FU71*$C$26*'Drive Train'!$F$38,NK71+$C$41)-$C$7,IF(LS71-1&lt;=0,0,IF($C$39=Motors!$C$29,MAX(MAX(NK$8:NK71)*-1,NK71-$C$41),MAX(0,MAX(NK$8:NK71)*-1,NK71-$C$41))))</f>
        <v>0</v>
      </c>
      <c r="NL72" s="261">
        <f>IF(PD71=0,MIN('Drive Train'!$F$35-FV71*$C$26*'Drive Train'!$F$38,NL71+$C$41)-$C$7,IF(LT71-1&lt;=0,0,IF($C$39=Motors!$C$29,MAX(MAX(NL$8:NL71)*-1,NL71-$C$41),MAX(0,MAX(NL$8:NL71)*-1,NL71-$C$41))))</f>
        <v>0</v>
      </c>
      <c r="NM72" s="261">
        <f>IF(PE71=0,MIN('Drive Train'!$F$35-FW71*$C$26*'Drive Train'!$F$38,NM71+$C$41)-$C$7,IF(LU71-1&lt;=0,0,IF($C$39=Motors!$C$29,MAX(MAX(NM$8:NM71)*-1,NM71-$C$41),MAX(0,MAX(NM$8:NM71)*-1,NM71-$C$41))))</f>
        <v>0</v>
      </c>
      <c r="NN72" s="261">
        <f>IF(PF71=0,MIN('Drive Train'!$F$35-FX71*$C$26*'Drive Train'!$F$38,NN71+$C$41)-$C$7,IF(LV71-1&lt;=0,0,IF($C$39=Motors!$C$29,MAX(MAX(NN$8:NN71)*-1,NN71-$C$41),MAX(0,MAX(NN$8:NN71)*-1,NN71-$C$41))))</f>
        <v>0</v>
      </c>
      <c r="NO72" s="261">
        <f>IF(PG71=0,MIN('Drive Train'!$F$35-FY71*$C$26*'Drive Train'!$F$38,NO71+$C$41)-$C$7,IF(LW71-1&lt;=0,0,IF($C$39=Motors!$C$29,MAX(MAX(NO$8:NO71)*-1,NO71-$C$41),MAX(0,MAX(NO$8:NO71)*-1,NO71-$C$41))))</f>
        <v>0</v>
      </c>
      <c r="NP72" s="261">
        <f>IF(PH71=0,MIN('Drive Train'!$F$35-FZ71*$C$26*'Drive Train'!$F$38,NP71+$C$41)-$C$7,IF(LX71-1&lt;=0,0,IF($C$39=Motors!$C$29,MAX(MAX(NP$8:NP71)*-1,NP71-$C$41),MAX(0,MAX(NP$8:NP71)*-1,NP71-$C$41))))</f>
        <v>0</v>
      </c>
      <c r="NQ72" s="261">
        <f>IF(PI71=0,MIN('Drive Train'!$F$35-GA71*$C$26*'Drive Train'!$F$38,NQ71+$C$41)-$C$7,IF(LY71-1&lt;=0,0,IF($C$39=Motors!$C$29,MAX(MAX(NQ$8:NQ71)*-1,NQ71-$C$41),MAX(0,MAX(NQ$8:NQ71)*-1,NQ71-$C$41))))</f>
        <v>0</v>
      </c>
      <c r="NR72" s="261">
        <f>IF(PJ71=0,MIN('Drive Train'!$F$35-GB71*$C$26*'Drive Train'!$F$38,NR71+$C$41)-$C$7,IF(LZ71-1&lt;=0,0,IF($C$39=Motors!$C$29,MAX(MAX(NR$8:NR71)*-1,NR71-$C$41),MAX(0,MAX(NR$8:NR71)*-1,NR71-$C$41))))</f>
        <v>0</v>
      </c>
      <c r="NS72" s="261">
        <f>IF(PK71=0,MIN('Drive Train'!$F$35-GC71*$C$26*'Drive Train'!$F$38,NS71+$C$41)-$C$7,IF(MA71-1&lt;=0,0,IF($C$39=Motors!$C$29,MAX(MAX(NS$8:NS71)*-1,NS71-$C$41),MAX(0,MAX(NS$8:NS71)*-1,NS71-$C$41))))</f>
        <v>0</v>
      </c>
      <c r="NT72" s="261">
        <f>IF(PL71=0,MIN('Drive Train'!$F$35-GD71*$C$26*'Drive Train'!$F$38,NT71+$C$41)-$C$7,IF(MB71-1&lt;=0,0,IF($C$39=Motors!$C$29,MAX(MAX(NT$8:NT71)*-1,NT71-$C$41),MAX(0,MAX(NT$8:NT71)*-1,NT71-$C$41))))</f>
        <v>0</v>
      </c>
      <c r="NU72" s="261">
        <f>IF(PM71=0,MIN('Drive Train'!$F$35-GE71*$C$26*'Drive Train'!$F$38,NU71+$C$41)-$C$7,IF(MC71-1&lt;=0,0,IF($C$39=Motors!$C$29,MAX(MAX(NU$8:NU71)*-1,NU71-$C$41),MAX(0,MAX(NU$8:NU71)*-1,NU71-$C$41))))</f>
        <v>0</v>
      </c>
      <c r="NV72" s="261">
        <f>IF(PN71=0,MIN('Drive Train'!$F$35-GF71*$C$26*'Drive Train'!$F$38,NV71+$C$41)-$C$7,IF(MD71-1&lt;=0,0,IF($C$39=Motors!$C$29,MAX(MAX(NV$8:NV71)*-1,NV71-$C$41),MAX(0,MAX(NV$8:NV71)*-1,NV71-$C$41))))</f>
        <v>0</v>
      </c>
      <c r="NW72" s="261">
        <f>IF(PO71=0,MIN('Drive Train'!$F$35-GG71*$C$26*'Drive Train'!$F$38,NW71+$C$41)-$C$7,IF(ME71-1&lt;=0,0,IF($C$39=Motors!$C$29,MAX(MAX(NW$8:NW71)*-1,NW71-$C$41),MAX(0,MAX(NW$8:NW71)*-1,NW71-$C$41))))</f>
        <v>0</v>
      </c>
      <c r="NX72" s="261">
        <f>IF(PP71=0,MIN('Drive Train'!$F$35-GH71*$C$26*'Drive Train'!$F$38,NX71+$C$41)-$C$7,IF(MF71-1&lt;=0,0,IF($C$39=Motors!$C$29,MAX(MAX(NX$8:NX71)*-1,NX71-$C$41),MAX(0,MAX(NX$8:NX71)*-1,NX71-$C$41))))</f>
        <v>0</v>
      </c>
      <c r="NY72" s="261">
        <f>IF(PQ71=0,MIN('Drive Train'!$F$35-GI71*$C$26*'Drive Train'!$F$38,NY71+$C$41)-$C$7,IF(MG71-1&lt;=0,0,IF($C$39=Motors!$C$29,MAX(MAX(NY$8:NY71)*-1,NY71-$C$41),MAX(0,MAX(NY$8:NY71)*-1,NY71-$C$41))))</f>
        <v>0</v>
      </c>
      <c r="NZ72" s="261">
        <f>IF(PR71=0,MIN('Drive Train'!$F$35-GJ71*$C$26*'Drive Train'!$F$38,NZ71+$C$41)-$C$7,IF(MH71-1&lt;=0,0,IF($C$39=Motors!$C$29,MAX(MAX(NZ$8:NZ71)*-1,NZ71-$C$41),MAX(0,MAX(NZ$8:NZ71)*-1,NZ71-$C$41))))</f>
        <v>0</v>
      </c>
      <c r="OA72" s="261">
        <f>IF(PS71=0,MIN('Drive Train'!$F$35-GK71*$C$26*'Drive Train'!$F$38,OA71+$C$41)-$C$7,IF(MI71-1&lt;=0,0,IF($C$39=Motors!$C$29,MAX(MAX(OA$8:OA71)*-1,OA71-$C$41),MAX(0,MAX(OA$8:OA71)*-1,OA71-$C$41))))</f>
        <v>0</v>
      </c>
      <c r="OB72" s="61">
        <f t="shared" si="212"/>
        <v>2.5600000000000014</v>
      </c>
      <c r="OC72" s="261">
        <f>'Drive Train'!$F$35-FQ72*$C$26*'Drive Train'!$F$38</f>
        <v>12.4</v>
      </c>
      <c r="OD72" s="261">
        <f>'Drive Train'!$F$35-FR72*$C$26*'Drive Train'!$F$38</f>
        <v>12.213034</v>
      </c>
      <c r="OE72" s="261">
        <f>'Drive Train'!$F$35-FS72*$C$26*'Drive Train'!$F$38</f>
        <v>12.213034</v>
      </c>
      <c r="OF72" s="261">
        <f>'Drive Train'!$F$35-FT72*$C$26*'Drive Train'!$F$38</f>
        <v>12.213034</v>
      </c>
      <c r="OG72" s="261">
        <f>'Drive Train'!$F$35-FU72*$C$26*'Drive Train'!$F$38</f>
        <v>12.213034</v>
      </c>
      <c r="OH72" s="261">
        <f>'Drive Train'!$F$35-FV72*$C$26*'Drive Train'!$F$38</f>
        <v>12.213034</v>
      </c>
      <c r="OI72" s="261">
        <f>'Drive Train'!$F$35-FW72*$C$26*'Drive Train'!$F$38</f>
        <v>12.4</v>
      </c>
      <c r="OJ72" s="261">
        <f>'Drive Train'!$F$35-FX72*$C$26*'Drive Train'!$F$38</f>
        <v>12.4</v>
      </c>
      <c r="OK72" s="261">
        <f>'Drive Train'!$F$35-FY72*$C$26*'Drive Train'!$F$38</f>
        <v>12.213034</v>
      </c>
      <c r="OL72" s="261">
        <f>'Drive Train'!$F$35-FZ72*$C$26*'Drive Train'!$F$38</f>
        <v>12.213034</v>
      </c>
      <c r="OM72" s="261">
        <f>'Drive Train'!$F$35-GA72*$C$26*'Drive Train'!$F$38</f>
        <v>12.213034</v>
      </c>
      <c r="ON72" s="261">
        <f>'Drive Train'!$F$35-GB72*$C$26*'Drive Train'!$F$38</f>
        <v>12.213034</v>
      </c>
      <c r="OO72" s="261">
        <f>'Drive Train'!$F$35-GC72*$C$26*'Drive Train'!$F$38</f>
        <v>12.213034</v>
      </c>
      <c r="OP72" s="261">
        <f>'Drive Train'!$F$35-GD72*$C$26*'Drive Train'!$F$38</f>
        <v>12.213034</v>
      </c>
      <c r="OQ72" s="261">
        <f>'Drive Train'!$F$35-GE72*$C$26*'Drive Train'!$F$38</f>
        <v>12.213034</v>
      </c>
      <c r="OR72" s="261">
        <f>'Drive Train'!$F$35-GF72*$C$26*'Drive Train'!$F$38</f>
        <v>12.213034</v>
      </c>
      <c r="OS72" s="261">
        <f>'Drive Train'!$F$35-GG72*$C$26*'Drive Train'!$F$38</f>
        <v>12.4</v>
      </c>
      <c r="OT72" s="261">
        <f>'Drive Train'!$F$35-GH72*$C$26*'Drive Train'!$F$38</f>
        <v>12.4</v>
      </c>
      <c r="OU72" s="261">
        <f>'Drive Train'!$F$35-GI72*$C$26*'Drive Train'!$F$38</f>
        <v>12.4</v>
      </c>
      <c r="OV72" s="261">
        <f>'Drive Train'!$F$35-GJ72*$C$26*'Drive Train'!$F$38</f>
        <v>12.4</v>
      </c>
      <c r="OW72" s="261">
        <f>'Drive Train'!$F$35-GK72*$C$26*'Drive Train'!$F$38</f>
        <v>12.4</v>
      </c>
      <c r="OX72" s="61">
        <f t="shared" si="213"/>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8">
        <f t="shared" si="214"/>
        <v>2.5600000000000014</v>
      </c>
      <c r="PU72" s="57">
        <f t="shared" si="215"/>
        <v>19.650327854067083</v>
      </c>
      <c r="PV72" s="57">
        <f t="shared" si="216"/>
        <v>17.526291132491636</v>
      </c>
      <c r="PW72" s="57">
        <f t="shared" si="217"/>
        <v>23.030292921494492</v>
      </c>
      <c r="PX72" s="57">
        <f t="shared" si="218"/>
        <v>24.937060146333238</v>
      </c>
      <c r="PY72" s="57">
        <f t="shared" si="219"/>
        <v>23.751691090255601</v>
      </c>
      <c r="PZ72" s="57">
        <f t="shared" si="220"/>
        <v>21.397420083020474</v>
      </c>
      <c r="QA72" s="57">
        <f t="shared" si="221"/>
        <v>19.542925554291688</v>
      </c>
      <c r="QB72" s="57">
        <f t="shared" si="222"/>
        <v>18.59135870271086</v>
      </c>
      <c r="QC72" s="57">
        <f t="shared" si="223"/>
        <v>17.951390184813466</v>
      </c>
      <c r="QD72" s="57">
        <f t="shared" si="224"/>
        <v>17.275759822013853</v>
      </c>
      <c r="QE72" s="57">
        <f t="shared" si="225"/>
        <v>16.403360099129397</v>
      </c>
      <c r="QF72" s="57">
        <f t="shared" si="226"/>
        <v>16.891442979152291</v>
      </c>
      <c r="QG72" s="57">
        <f t="shared" si="227"/>
        <v>19.593797047950989</v>
      </c>
      <c r="QH72" s="57">
        <f t="shared" si="228"/>
        <v>20.270377747820515</v>
      </c>
      <c r="QI72" s="57">
        <f t="shared" si="229"/>
        <v>19.910392049279366</v>
      </c>
      <c r="QJ72" s="57">
        <f t="shared" si="230"/>
        <v>19.83232406034983</v>
      </c>
      <c r="QK72" s="57">
        <f t="shared" si="231"/>
        <v>19.650327854067083</v>
      </c>
      <c r="QL72" s="57">
        <f t="shared" si="232"/>
        <v>19.599515401150995</v>
      </c>
      <c r="QM72" s="57">
        <f t="shared" si="233"/>
        <v>19.600621923010209</v>
      </c>
      <c r="QN72" s="57">
        <f t="shared" si="234"/>
        <v>19.600697983980687</v>
      </c>
      <c r="QO72" s="57">
        <f t="shared" si="235"/>
        <v>19.600657967372879</v>
      </c>
      <c r="QP72" s="61">
        <f t="shared" si="236"/>
        <v>2.5600000000000014</v>
      </c>
      <c r="QQ72" s="57">
        <f>MIN(FQ72,$C$16)*$C$17*1000/60/60/$C$25</f>
        <v>0</v>
      </c>
      <c r="QR72" s="57">
        <f>MIN(FR72,$C$16)*$C$17*1000/60/60/$C$25</f>
        <v>3.8667407844721571E-2</v>
      </c>
      <c r="QS72" s="57">
        <f>MIN(FS72,$C$16)*$C$17*1000/60/60/$C$25</f>
        <v>3.8667407844721571E-2</v>
      </c>
      <c r="QT72" s="57">
        <f>MIN(FT72,$C$16)*$C$17*1000/60/60/$C$25</f>
        <v>3.8667407844721571E-2</v>
      </c>
      <c r="QU72" s="57">
        <f>MIN(FU72,$C$16)*$C$17*1000/60/60/$C$25</f>
        <v>3.8667407844721571E-2</v>
      </c>
      <c r="QV72" s="57">
        <f>MIN(FV72,$C$16)*$C$17*1000/60/60/$C$25</f>
        <v>3.8667407844721571E-2</v>
      </c>
      <c r="QW72" s="57">
        <f>MIN(FW72,$C$16)*$C$17*1000/60/60/$C$25</f>
        <v>0</v>
      </c>
      <c r="QX72" s="57">
        <f>MIN(FX72,$C$16)*$C$17*1000/60/60/$C$25</f>
        <v>0</v>
      </c>
      <c r="QY72" s="57">
        <f>MIN(FY72,$C$16)*$C$17*1000/60/60/$C$25</f>
        <v>3.8667407844721571E-2</v>
      </c>
      <c r="QZ72" s="57">
        <f>MIN(FZ72,$C$16)*$C$17*1000/60/60/$C$25</f>
        <v>3.8667407844721571E-2</v>
      </c>
      <c r="RA72" s="57">
        <f>MIN(GA72,$C$16)*$C$17*1000/60/60/$C$25</f>
        <v>3.8667407844721571E-2</v>
      </c>
      <c r="RB72" s="57">
        <f>MIN(GB72,$C$16)*$C$17*1000/60/60/$C$25</f>
        <v>3.8667407844721571E-2</v>
      </c>
      <c r="RC72" s="57">
        <f>MIN(GC72,$C$16)*$C$17*1000/60/60/$C$25</f>
        <v>3.8667407844721571E-2</v>
      </c>
      <c r="RD72" s="57">
        <f>MIN(GD72,$C$16)*$C$17*1000/60/60/$C$25</f>
        <v>3.8667407844721571E-2</v>
      </c>
      <c r="RE72" s="57">
        <f>MIN(GE72,$C$16)*$C$17*1000/60/60/$C$25</f>
        <v>3.8667407844721571E-2</v>
      </c>
      <c r="RF72" s="57">
        <f>MIN(GF72,$C$16)*$C$17*1000/60/60/$C$25</f>
        <v>3.8667407844721571E-2</v>
      </c>
      <c r="RG72" s="57">
        <f>MIN(GG72,$C$16)*$C$17*1000/60/60/$C$25</f>
        <v>0</v>
      </c>
      <c r="RH72" s="57">
        <f>MIN(GH72,$C$16)*$C$17*1000/60/60/$C$25</f>
        <v>0</v>
      </c>
      <c r="RI72" s="57">
        <f>MIN(GI72,$C$16)*$C$17*1000/60/60/$C$25</f>
        <v>0</v>
      </c>
      <c r="RJ72" s="57">
        <f>MIN(GJ72,$C$16)*$C$17*1000/60/60/$C$25</f>
        <v>0</v>
      </c>
      <c r="RK72" s="57">
        <f>MIN(GK72,$C$16)*$C$17*1000/60/60/$C$25</f>
        <v>0</v>
      </c>
      <c r="RL72" s="148">
        <f t="shared" si="237"/>
        <v>2.5600000000000014</v>
      </c>
    </row>
    <row r="73" spans="2:480" x14ac:dyDescent="0.2">
      <c r="B73" s="21"/>
      <c r="C73" s="3" t="str">
        <f>C55</f>
        <v>Max Voltage (V)</v>
      </c>
      <c r="E73" s="17">
        <f>E55</f>
        <v>12.4</v>
      </c>
      <c r="F73" s="18">
        <f>NR6</f>
        <v>12.4</v>
      </c>
      <c r="G73" s="18">
        <f t="shared" ref="G73:O73" si="345">NS6</f>
        <v>12.4</v>
      </c>
      <c r="H73" s="18">
        <f t="shared" si="345"/>
        <v>12.4</v>
      </c>
      <c r="I73" s="18">
        <f t="shared" si="345"/>
        <v>12.4</v>
      </c>
      <c r="J73" s="18">
        <f t="shared" si="345"/>
        <v>12.4</v>
      </c>
      <c r="K73" s="18">
        <f t="shared" si="345"/>
        <v>12.4</v>
      </c>
      <c r="L73" s="18">
        <f t="shared" si="345"/>
        <v>12.4</v>
      </c>
      <c r="M73" s="18">
        <f t="shared" si="345"/>
        <v>12.4</v>
      </c>
      <c r="N73" s="18">
        <f t="shared" si="345"/>
        <v>12.4</v>
      </c>
      <c r="O73" s="18">
        <f t="shared" si="345"/>
        <v>12.4</v>
      </c>
      <c r="R73" s="63">
        <f t="shared" ref="R73:R108" si="346">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347">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321"/>
        <v>2.6000000000000014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322"/>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348">CF73</f>
        <v>2.6000000000000014</v>
      </c>
      <c r="DC73" s="57">
        <f t="shared" si="323"/>
        <v>0</v>
      </c>
      <c r="DD73" s="57">
        <f t="shared" si="324"/>
        <v>2.7495000000000003</v>
      </c>
      <c r="DE73" s="57">
        <f t="shared" si="325"/>
        <v>2.7495000000000003</v>
      </c>
      <c r="DF73" s="57">
        <f t="shared" si="326"/>
        <v>2.7495000000000003</v>
      </c>
      <c r="DG73" s="57">
        <f t="shared" si="327"/>
        <v>2.7495000000000003</v>
      </c>
      <c r="DH73" s="57">
        <f t="shared" si="328"/>
        <v>2.7495000000000003</v>
      </c>
      <c r="DI73" s="57">
        <f t="shared" si="329"/>
        <v>0</v>
      </c>
      <c r="DJ73" s="57">
        <f t="shared" si="330"/>
        <v>0</v>
      </c>
      <c r="DK73" s="57">
        <f t="shared" si="331"/>
        <v>2.7495000000000003</v>
      </c>
      <c r="DL73" s="57">
        <f t="shared" si="332"/>
        <v>2.7495000000000003</v>
      </c>
      <c r="DM73" s="57">
        <f t="shared" si="333"/>
        <v>2.7495000000000003</v>
      </c>
      <c r="DN73" s="57">
        <f t="shared" si="334"/>
        <v>2.7495000000000003</v>
      </c>
      <c r="DO73" s="57">
        <f t="shared" si="335"/>
        <v>2.7495000000000003</v>
      </c>
      <c r="DP73" s="57">
        <f t="shared" si="336"/>
        <v>2.7495000000000003</v>
      </c>
      <c r="DQ73" s="57">
        <f t="shared" si="337"/>
        <v>2.7495000000000003</v>
      </c>
      <c r="DR73" s="57">
        <f t="shared" si="338"/>
        <v>2.7495000000000003</v>
      </c>
      <c r="DS73" s="57">
        <f t="shared" si="339"/>
        <v>0</v>
      </c>
      <c r="DT73" s="57">
        <f t="shared" si="340"/>
        <v>0</v>
      </c>
      <c r="DU73" s="57">
        <f t="shared" si="341"/>
        <v>0</v>
      </c>
      <c r="DV73" s="57">
        <f t="shared" si="342"/>
        <v>0</v>
      </c>
      <c r="DW73" s="57">
        <f t="shared" si="343"/>
        <v>0</v>
      </c>
      <c r="DX73" s="61">
        <f t="shared" ref="DX73:DX108" si="349">DB73</f>
        <v>2.6000000000000014</v>
      </c>
      <c r="DY73" s="2">
        <f>IF(OY73=0,($C$23/0.4536*IF(ISNA(MK72),'Drive Train'!$F$16,'Drive Train'!$F$17)*4.448*$C$24/$C$26*$C$25*S$6)*SIGN(BK73),BK73)</f>
        <v>0</v>
      </c>
      <c r="DZ73" s="2">
        <f>IF(OZ73=0,($C$23/0.4536*IF(ISNA(ML72),'Drive Train'!$F$16,'Drive Train'!$F$17)*4.448*$C$24/$C$26*$C$25*T$6)*SIGN(BL73),BL73)</f>
        <v>0</v>
      </c>
      <c r="EA73" s="2">
        <f>IF(PA73=0,($C$23/0.4536*IF(ISNA(MM72),'Drive Train'!$F$16,'Drive Train'!$F$17)*4.448*$C$24/$C$26*$C$25*U$6)*SIGN(BM73),BM73)</f>
        <v>0</v>
      </c>
      <c r="EB73" s="2">
        <f>IF(PB73=0,($C$23/0.4536*IF(ISNA(MN72),'Drive Train'!$F$16,'Drive Train'!$F$17)*4.448*$C$24/$C$26*$C$25*V$6)*SIGN(BN73),BN73)</f>
        <v>0</v>
      </c>
      <c r="EC73" s="2">
        <f>IF(PC73=0,($C$23/0.4536*IF(ISNA(MO72),'Drive Train'!$F$16,'Drive Train'!$F$17)*4.448*$C$24/$C$26*$C$25*W$6)*SIGN(BO73),BO73)</f>
        <v>0</v>
      </c>
      <c r="ED73" s="2">
        <f>IF(PD73=0,($C$23/0.4536*IF(ISNA(MP72),'Drive Train'!$F$16,'Drive Train'!$F$17)*4.448*$C$24/$C$26*$C$25*X$6)*SIGN(BP73),BP73)</f>
        <v>0</v>
      </c>
      <c r="EE73" s="2">
        <f>IF(PE73=0,($C$23/0.4536*IF(ISNA(MQ72),'Drive Train'!$F$16,'Drive Train'!$F$17)*4.448*$C$24/$C$26*$C$25*Y$6)*SIGN(BQ73),BQ73)</f>
        <v>0</v>
      </c>
      <c r="EF73" s="2">
        <f>IF(PF73=0,($C$23/0.4536*IF(ISNA(MR72),'Drive Train'!$F$16,'Drive Train'!$F$17)*4.448*$C$24/$C$26*$C$25*Z$6)*SIGN(BR73),BR73)</f>
        <v>0</v>
      </c>
      <c r="EG73" s="2">
        <f>IF(PG73=0,($C$23/0.4536*IF(ISNA(MS72),'Drive Train'!$F$16,'Drive Train'!$F$17)*4.448*$C$24/$C$26*$C$25*AA$6)*SIGN(BS73),BS73)</f>
        <v>0</v>
      </c>
      <c r="EH73" s="2">
        <f>IF(PH73=0,($C$23/0.4536*IF(ISNA(MT72),'Drive Train'!$F$16,'Drive Train'!$F$17)*4.448*$C$24/$C$26*$C$25*AB$6)*SIGN(BT73),BT73)</f>
        <v>0</v>
      </c>
      <c r="EI73" s="2">
        <f>IF(PI73=0,($C$23/0.4536*IF(ISNA(MU72),'Drive Train'!$F$16,'Drive Train'!$F$17)*4.448*$C$24/$C$26*$C$25*AC$6)*SIGN(BU73),BU73)</f>
        <v>0</v>
      </c>
      <c r="EJ73" s="2">
        <f>IF(PJ73=0,($C$23/0.4536*IF(ISNA(MV72),'Drive Train'!$F$16,'Drive Train'!$F$17)*4.448*$C$24/$C$26*$C$25*AD$6)*SIGN(BV73),BV73)</f>
        <v>0</v>
      </c>
      <c r="EK73" s="2">
        <f>IF(PK73=0,($C$23/0.4536*IF(ISNA(MW72),'Drive Train'!$F$16,'Drive Train'!$F$17)*4.448*$C$24/$C$26*$C$25*AE$6)*SIGN(BW73),BW73)</f>
        <v>0</v>
      </c>
      <c r="EL73" s="2">
        <f>IF(PL73=0,($C$23/0.4536*IF(ISNA(MX72),'Drive Train'!$F$16,'Drive Train'!$F$17)*4.448*$C$24/$C$26*$C$25*AF$6)*SIGN(BX73),BX73)</f>
        <v>0</v>
      </c>
      <c r="EM73" s="2">
        <f>IF(PM73=0,($C$23/0.4536*IF(ISNA(MY72),'Drive Train'!$F$16,'Drive Train'!$F$17)*4.448*$C$24/$C$26*$C$25*AG$6)*SIGN(BY73),BY73)</f>
        <v>0</v>
      </c>
      <c r="EN73" s="2">
        <f>IF(PN73=0,($C$23/0.4536*IF(ISNA(MZ72),'Drive Train'!$F$16,'Drive Train'!$F$17)*4.448*$C$24/$C$26*$C$25*AH$6)*SIGN(BZ73),BZ73)</f>
        <v>0</v>
      </c>
      <c r="EO73" s="2">
        <f>IF(PO73=0,($C$23/0.4536*IF(ISNA(NA72),'Drive Train'!$F$16,'Drive Train'!$F$17)*4.448*$C$24/$C$26*$C$25*AI$6)*SIGN(CA73),CA73)</f>
        <v>0</v>
      </c>
      <c r="EP73" s="2">
        <f>IF(PP73=0,($C$23/0.4536*IF(ISNA(NB72),'Drive Train'!$F$16,'Drive Train'!$F$17)*4.448*$C$24/$C$26*$C$25*AJ$6)*SIGN(CB73),CB73)</f>
        <v>0</v>
      </c>
      <c r="EQ73" s="2">
        <f>IF(PQ73=0,($C$23/0.4536*IF(ISNA(NC72),'Drive Train'!$F$16,'Drive Train'!$F$17)*4.448*$C$24/$C$26*$C$25*AK$6)*SIGN(CC73),CC73)</f>
        <v>0</v>
      </c>
      <c r="ER73" s="2">
        <f>IF(PR73=0,($C$23/0.4536*IF(ISNA(ND72),'Drive Train'!$F$16,'Drive Train'!$F$17)*4.448*$C$24/$C$26*$C$25*AL$6)*SIGN(CD73),CD73)</f>
        <v>0</v>
      </c>
      <c r="ES73" s="2">
        <f>IF(PS73=0,($C$23/0.4536*IF(ISNA(NE72),'Drive Train'!$F$16,'Drive Train'!$F$17)*4.448*$C$24/$C$26*$C$25*AM$6)*SIGN(CE73),CE73)</f>
        <v>0</v>
      </c>
      <c r="ET73" s="61">
        <f t="shared" si="344"/>
        <v>2.6000000000000014</v>
      </c>
      <c r="EU73" s="260">
        <f>MAX(MIN(IF(AND(OY72=1,NG73&lt;0),-1,1)*(DC73-$C$15)/($C$14-$C$15)*$C$12-$C$33*LO73/AO$6 -  OY72*$C$33,DY72),MAX(EU$8:EU72)*-1)</f>
        <v>-0.55664580874366754</v>
      </c>
      <c r="EV73" s="260">
        <f>MAX(MIN(IF(AND(OZ72=1,NH73&lt;0),-1,1)*(DD73-$C$15)/($C$14-$C$15)*$C$12-$C$33*LP73/AP$6 -  OZ72*$C$33,DZ72),MAX(EV$8:EV72)*-1)</f>
        <v>-0.63866276973488545</v>
      </c>
      <c r="EW73" s="260">
        <f>MAX(MIN(IF(AND(PA72=1,NI73&lt;0),-1,1)*(DE73-$C$15)/($C$14-$C$15)*$C$12-$C$33*LQ73/AQ$6 -  PA72*$C$33,EA72),MAX(EW$8:EW72)*-1)</f>
        <v>-0.68750702639434791</v>
      </c>
      <c r="EX73" s="260">
        <f>MAX(MIN(IF(AND(PB72=1,NJ73&lt;0),-1,1)*(DF73-$C$15)/($C$14-$C$15)*$C$12-$C$33*LR73/AR$6 -  PB72*$C$33,EB72),MAX(EX$8:EX72)*-1)</f>
        <v>-0.68494629272590635</v>
      </c>
      <c r="EY73" s="260">
        <f>MAX(MIN(IF(AND(PC72=1,NK73&lt;0),-1,1)*(DG73-$C$15)/($C$14-$C$15)*$C$12-$C$33*LS73/AS$6 -  PC72*$C$33,EC72),MAX(EY$8:EY72)*-1)</f>
        <v>-0.62527569522140725</v>
      </c>
      <c r="EZ73" s="260">
        <f>MAX(MIN(IF(AND(PD72=1,NL73&lt;0),-1,1)*(DH73-$C$15)/($C$14-$C$15)*$C$12-$C$33*LT73/AT$6 -  PD72*$C$33,ED72),MAX(EZ$8:EZ72)*-1)</f>
        <v>-0.54385797843553607</v>
      </c>
      <c r="FA73" s="260">
        <f>MAX(MIN(IF(AND(PE72=1,NM73&lt;0),-1,1)*(DI73-$C$15)/($C$14-$C$15)*$C$12-$C$33*LU73/AU$6 -  PE72*$C$33,EE72),MAX(FA$8:FA72)*-1)</f>
        <v>-0.55664580874366754</v>
      </c>
      <c r="FB73" s="260">
        <f>MAX(MIN(IF(AND(PF72=1,NN73&lt;0),-1,1)*(DJ73-$C$15)/($C$14-$C$15)*$C$12-$C$33*LV73/AV$6 -  PF72*$C$33,EF72),MAX(FB$8:FB72)*-1)</f>
        <v>-0.55664580874366754</v>
      </c>
      <c r="FC73" s="260">
        <f>MAX(MIN(IF(AND(PG72=1,NO73&lt;0),-1,1)*(DK73-$C$15)/($C$14-$C$15)*$C$12-$C$33*LW73/AW$6 -  PG72*$C$33,EG72),MAX(FC$8:FC72)*-1)</f>
        <v>-0.53300961638328204</v>
      </c>
      <c r="FD73" s="260">
        <f>MAX(MIN(IF(AND(PH72=1,NP73&lt;0),-1,1)*(DL73-$C$15)/($C$14-$C$15)*$C$12-$C$33*LX73/AX$6 -  PH72*$C$33,EH72),MAX(FD$8:FD72)*-1)</f>
        <v>-0.61985436045389986</v>
      </c>
      <c r="FE73" s="260">
        <f>MAX(MIN(IF(AND(PI72=1,NQ73&lt;0),-1,1)*(DM73-$C$15)/($C$14-$C$15)*$C$12-$C$33*LY73/AY$6 -  PI72*$C$33,EI72),MAX(FE$8:FE72)*-1)</f>
        <v>-0.56313566080452337</v>
      </c>
      <c r="FF73" s="260">
        <f>MAX(MIN(IF(AND(PJ72=1,NR73&lt;0),-1,1)*(DN73-$C$15)/($C$14-$C$15)*$C$12-$C$33*LZ73/AZ$6 -  PJ72*$C$33,EJ72),MAX(FF$8:FF72)*-1)</f>
        <v>-0.41043104273050707</v>
      </c>
      <c r="FG73" s="260">
        <f>MAX(MIN(IF(AND(PK72=1,NS73&lt;0),-1,1)*(DO73-$C$15)/($C$14-$C$15)*$C$12-$C$33*MA73/BA$6 -  PK72*$C$33,EK72),MAX(FG$8:FG72)*-1)</f>
        <v>-0.50266066515034202</v>
      </c>
      <c r="FH73" s="260">
        <f>MAX(MIN(IF(AND(PL72=1,NT73&lt;0),-1,1)*(DP73-$C$15)/($C$14-$C$15)*$C$12-$C$33*MB73/BB$6 -  PL72*$C$33,EL72),MAX(FH$8:FH72)*-1)</f>
        <v>-0.59489028757017692</v>
      </c>
      <c r="FI73" s="260">
        <f>MAX(MIN(IF(AND(PM72=1,NU73&lt;0),-1,1)*(DQ73-$C$15)/($C$14-$C$15)*$C$12-$C$33*MC73/BC$6 -  PM72*$C$33,EM72),MAX(FI$8:FI72)*-1)</f>
        <v>-0.5501650125011065</v>
      </c>
      <c r="FJ73" s="260">
        <f>MAX(MIN(IF(AND(PN72=1,NV73&lt;0),-1,1)*(DR73-$C$15)/($C$14-$C$15)*$C$12-$C$33*MD73/BD$6 -  PN72*$C$33,EN72),MAX(FJ$8:FJ72)*-1)</f>
        <v>-0.51253333754143893</v>
      </c>
      <c r="FK73" s="260">
        <f>MAX(MIN(IF(AND(PO72=1,NW73&lt;0),-1,1)*(DS73-$C$15)/($C$14-$C$15)*$C$12-$C$33*ME73/BE$6 -  PO72*$C$33,EO72),MAX(FK$8:FK72)*-1)</f>
        <v>-0.55664580874366754</v>
      </c>
      <c r="FL73" s="260">
        <f>MAX(MIN(IF(AND(PP72=1,NX73&lt;0),-1,1)*(DT73-$C$15)/($C$14-$C$15)*$C$12-$C$33*MF73/BF$6 -  PP72*$C$33,EP72),MAX(FL$8:FL72)*-1)</f>
        <v>-0.55664580874366754</v>
      </c>
      <c r="FM73" s="260">
        <f>MAX(MIN(IF(AND(PQ72=1,NY73&lt;0),-1,1)*(DU73-$C$15)/($C$14-$C$15)*$C$12-$C$33*MG73/BG$6 -  PQ72*$C$33,EQ72),MAX(FM$8:FM72)*-1)</f>
        <v>-0.55664580874366754</v>
      </c>
      <c r="FN73" s="260">
        <f>MAX(MIN(IF(AND(PR72=1,NZ73&lt;0),-1,1)*(DV73-$C$15)/($C$14-$C$15)*$C$12-$C$33*MH73/BH$6 -  PR72*$C$33,ER72),MAX(FN$8:FN72)*-1)</f>
        <v>-0.55664580874366754</v>
      </c>
      <c r="FO73" s="260">
        <f>MAX(MIN(IF(AND(PS72=1,OA73&lt;0),-1,1)*(DW73-$C$15)/($C$14-$C$15)*$C$12-$C$33*MI73/BI$6 -  PS72*$C$33,ES72),MAX(FO$8:FO72)*-1)</f>
        <v>-0.55664580874366754</v>
      </c>
      <c r="FP73" s="61">
        <f t="shared" ref="FP73:FP108" si="350">DX73</f>
        <v>2.6000000000000014</v>
      </c>
      <c r="FQ73" s="261">
        <f>IF(AND(KS73=1,OY73=1),0,MIN((ABS(($C$14-$C$15)*EU73/$C$12/$C$25)+$C$15)/$C$25,DC73))</f>
        <v>0</v>
      </c>
      <c r="FR73" s="261">
        <f>IF(AND(KT73=1,OZ73=1),0,MIN((ABS(($C$14-$C$15)*EV73/$C$12/$C$25)+$C$15)/$C$25,DD73))</f>
        <v>2.7495000000000003</v>
      </c>
      <c r="FS73" s="261">
        <f>IF(AND(KU73=1,PA73=1),0,MIN((ABS(($C$14-$C$15)*EW73/$C$12/$C$25)+$C$15)/$C$25,DE73))</f>
        <v>2.7495000000000003</v>
      </c>
      <c r="FT73" s="261">
        <f>IF(AND(KV73=1,PB73=1),0,MIN((ABS(($C$14-$C$15)*EX73/$C$12/$C$25)+$C$15)/$C$25,DF73))</f>
        <v>2.7495000000000003</v>
      </c>
      <c r="FU73" s="261">
        <f>IF(AND(KW73=1,PC73=1),0,MIN((ABS(($C$14-$C$15)*EY73/$C$12/$C$25)+$C$15)/$C$25,DG73))</f>
        <v>2.7495000000000003</v>
      </c>
      <c r="FV73" s="261">
        <f>IF(AND(KX73=1,PD73=1),0,MIN((ABS(($C$14-$C$15)*EZ73/$C$12/$C$25)+$C$15)/$C$25,DH73))</f>
        <v>2.7495000000000003</v>
      </c>
      <c r="FW73" s="261">
        <f>IF(AND(KY73=1,PE73=1),0,MIN((ABS(($C$14-$C$15)*FA73/$C$12/$C$25)+$C$15)/$C$25,DI73))</f>
        <v>0</v>
      </c>
      <c r="FX73" s="261">
        <f>IF(AND(KZ73=1,PF73=1),0,MIN((ABS(($C$14-$C$15)*FB73/$C$12/$C$25)+$C$15)/$C$25,DJ73))</f>
        <v>0</v>
      </c>
      <c r="FY73" s="261">
        <f>IF(AND(LA73=1,PG73=1),0,MIN((ABS(($C$14-$C$15)*FC73/$C$12/$C$25)+$C$15)/$C$25,DK73))</f>
        <v>2.7495000000000003</v>
      </c>
      <c r="FZ73" s="261">
        <f>IF(AND(LB73=1,PH73=1),0,MIN((ABS(($C$14-$C$15)*FD73/$C$12/$C$25)+$C$15)/$C$25,DL73))</f>
        <v>2.7495000000000003</v>
      </c>
      <c r="GA73" s="261">
        <f>IF(AND(LC73=1,PI73=1),0,MIN((ABS(($C$14-$C$15)*FE73/$C$12/$C$25)+$C$15)/$C$25,DM73))</f>
        <v>2.7495000000000003</v>
      </c>
      <c r="GB73" s="261">
        <f>IF(AND(LD73=1,PJ73=1),0,MIN((ABS(($C$14-$C$15)*FF73/$C$12/$C$25)+$C$15)/$C$25,DN73))</f>
        <v>2.7495000000000003</v>
      </c>
      <c r="GC73" s="261">
        <f>IF(AND(LE73=1,PK73=1),0,MIN((ABS(($C$14-$C$15)*FG73/$C$12/$C$25)+$C$15)/$C$25,DO73))</f>
        <v>2.7495000000000003</v>
      </c>
      <c r="GD73" s="261">
        <f>IF(AND(LF73=1,PL73=1),0,MIN((ABS(($C$14-$C$15)*FH73/$C$12/$C$25)+$C$15)/$C$25,DP73))</f>
        <v>2.7495000000000003</v>
      </c>
      <c r="GE73" s="261">
        <f>IF(AND(LG73=1,PM73=1),0,MIN((ABS(($C$14-$C$15)*FI73/$C$12/$C$25)+$C$15)/$C$25,DQ73))</f>
        <v>2.7495000000000003</v>
      </c>
      <c r="GF73" s="261">
        <f>IF(AND(LH73=1,PN73=1),0,MIN((ABS(($C$14-$C$15)*FJ73/$C$12/$C$25)+$C$15)/$C$25,DR73))</f>
        <v>0</v>
      </c>
      <c r="GG73" s="261">
        <f>IF(AND(LI73=1,PO73=1),0,MIN((ABS(($C$14-$C$15)*FK73/$C$12/$C$25)+$C$15)/$C$25,DS73))</f>
        <v>0</v>
      </c>
      <c r="GH73" s="261">
        <f>IF(AND(LJ73=1,PP73=1),0,MIN((ABS(($C$14-$C$15)*FL73/$C$12/$C$25)+$C$15)/$C$25,DT73))</f>
        <v>0</v>
      </c>
      <c r="GI73" s="261">
        <f>IF(AND(LK73=1,PQ73=1),0,MIN((ABS(($C$14-$C$15)*FM73/$C$12/$C$25)+$C$15)/$C$25,DU73))</f>
        <v>0</v>
      </c>
      <c r="GJ73" s="261">
        <f>IF(AND(LL73=1,PR73=1),0,MIN((ABS(($C$14-$C$15)*FN73/$C$12/$C$25)+$C$15)/$C$25,DV73))</f>
        <v>0</v>
      </c>
      <c r="GK73" s="261">
        <f>IF(AND(LM73=1,PS73=1),0,MIN((ABS(($C$14-$C$15)*FO73/$C$12/$C$25)+$C$15)/$C$25,DW73))</f>
        <v>0</v>
      </c>
      <c r="GL73" s="61">
        <f t="shared" ref="GL73:GL108" si="351">ET73</f>
        <v>2.6000000000000014</v>
      </c>
      <c r="GM73" s="57">
        <f>IF(AND(KS72=1,OY72=1),0,EU73*$C$26/S$6/$C$24/$C$23*3.39*$C$25)</f>
        <v>0</v>
      </c>
      <c r="GN73" s="57">
        <f>IF(AND(KT72=1,OZ72=1),0,EV73*$C$26/T$6/$C$24/$C$23*3.39*$C$25)</f>
        <v>-4.1529303269048397</v>
      </c>
      <c r="GO73" s="57">
        <f>IF(AND(KU72=1,PA72=1),0,EW73*$C$26/U$6/$C$24/$C$23*3.39*$C$25)</f>
        <v>-6.7886009192820431</v>
      </c>
      <c r="GP73" s="57">
        <f>IF(AND(KV72=1,PB72=1),0,EX73*$C$26/V$6/$C$24/$C$23*3.39*$C$25)</f>
        <v>-9.0727405087513056</v>
      </c>
      <c r="GQ73" s="57">
        <f>IF(AND(KW72=1,PC72=1),0,EY73*$C$26/W$6/$C$24/$C$23*3.39*$C$25)</f>
        <v>-10.390583083134178</v>
      </c>
      <c r="GR73" s="57">
        <f>IF(AND(KX72=1,PD72=1),0,EZ73*$C$26/X$6/$C$24/$C$23*3.39*$C$25)</f>
        <v>-10.871334962967959</v>
      </c>
      <c r="GS73" s="57">
        <f>IF(AND(KY72=1,PE72=1),0,FA73*$C$26/Y$6/$C$24/$C$23*3.39*$C$25)</f>
        <v>0</v>
      </c>
      <c r="GT73" s="57">
        <f>IF(AND(KZ72=1,PF72=1),0,FB73*$C$26/Z$6/$C$24/$C$23*3.39*$C$25)</f>
        <v>0</v>
      </c>
      <c r="GU73" s="57">
        <f>IF(AND(LA72=1,PG72=1),0,FC73*$C$26/AA$6/$C$24/$C$23*3.39*$C$25)</f>
        <v>-16.045909496419164</v>
      </c>
      <c r="GV73" s="57">
        <f>IF(AND(LB72=1,PH72=1),0,FD73*$C$26/AB$6/$C$24/$C$23*3.39*$C$25)</f>
        <v>-20.750269506126333</v>
      </c>
      <c r="GW73" s="57">
        <f>IF(AND(LC72=1,PI72=1),0,FE73*$C$26/AC$6/$C$24/$C$23*3.39*$C$25)</f>
        <v>-20.750269506126333</v>
      </c>
      <c r="GX73" s="57">
        <f>IF(AND(LD72=1,PJ72=1),0,FF73*$C$26/AD$6/$C$24/$C$23*3.39*$C$25)</f>
        <v>-9.5315869637063724</v>
      </c>
      <c r="GY73" s="57">
        <f>IF(AND(LE72=1,PK72=1),0,FG73*$C$26/AE$6/$C$24/$C$23*3.39*$C$25)</f>
        <v>-11.673468486302806</v>
      </c>
      <c r="GZ73" s="57">
        <f>IF(AND(LF72=1,PL72=1),0,FH73*$C$26/AF$6/$C$24/$C$23*3.39*$C$25)</f>
        <v>-13.815350008899237</v>
      </c>
      <c r="HA73" s="57">
        <f>IF(AND(LG72=1,PM72=1),0,FI73*$C$26/AG$6/$C$24/$C$23*3.39*$C$25)</f>
        <v>-12.776678942596757</v>
      </c>
      <c r="HB73" s="57">
        <f>IF(AND(LH72=1,PN72=1),0,FJ73*$C$26/AH$6/$C$24/$C$23*3.39*$C$25)</f>
        <v>-11.902745089831333</v>
      </c>
      <c r="HC73" s="57">
        <f>IF(AND(LI72=1,PO72=1),0,FK73*$C$26/AI$6/$C$24/$C$23*3.39*$C$25)</f>
        <v>0</v>
      </c>
      <c r="HD73" s="57">
        <f>IF(AND(LJ72=1,PP72=1),0,FL73*$C$26/AJ$6/$C$24/$C$23*3.39*$C$25)</f>
        <v>0</v>
      </c>
      <c r="HE73" s="57">
        <f>IF(AND(LK72=1,PQ72=1),0,FM73*$C$26/AK$6/$C$24/$C$23*3.39*$C$25)</f>
        <v>0</v>
      </c>
      <c r="HF73" s="57">
        <f>IF(AND(LL72=1,PR72=1),0,FN73*$C$26/AL$6/$C$24/$C$23*3.39*$C$25)</f>
        <v>0</v>
      </c>
      <c r="HG73" s="57">
        <f>IF(AND(LM72=1,PS72=1),0,FO73*$C$26/AM$6/$C$24/$C$23*3.39*$C$25)</f>
        <v>0</v>
      </c>
      <c r="HH73" s="61">
        <f t="shared" ref="HH73:HH108" si="352">FP73</f>
        <v>2.6000000000000014</v>
      </c>
      <c r="HI73" s="57">
        <f t="shared" ref="HI73:HI108" si="353">ABS(GM73)</f>
        <v>0</v>
      </c>
      <c r="HJ73" s="57">
        <f t="shared" ref="HJ73:HJ108" si="354">ABS(GN73)</f>
        <v>4.1529303269048397</v>
      </c>
      <c r="HK73" s="57">
        <f t="shared" ref="HK73:HK108" si="355">ABS(GO73)</f>
        <v>6.7886009192820431</v>
      </c>
      <c r="HL73" s="57">
        <f t="shared" ref="HL73:HL108" si="356">ABS(GP73)</f>
        <v>9.0727405087513056</v>
      </c>
      <c r="HM73" s="57">
        <f t="shared" ref="HM73:HM108" si="357">ABS(GQ73)</f>
        <v>10.390583083134178</v>
      </c>
      <c r="HN73" s="57">
        <f t="shared" ref="HN73:HN108" si="358">ABS(GR73)</f>
        <v>10.871334962967959</v>
      </c>
      <c r="HO73" s="57">
        <f t="shared" ref="HO73:HO108" si="359">ABS(GS73)</f>
        <v>0</v>
      </c>
      <c r="HP73" s="57">
        <f t="shared" ref="HP73:HP108" si="360">ABS(GT73)</f>
        <v>0</v>
      </c>
      <c r="HQ73" s="57">
        <f t="shared" ref="HQ73:HQ108" si="361">ABS(GU73)</f>
        <v>16.045909496419164</v>
      </c>
      <c r="HR73" s="57">
        <f t="shared" ref="HR73:HR108" si="362">ABS(GV73)</f>
        <v>20.750269506126333</v>
      </c>
      <c r="HS73" s="57">
        <f t="shared" ref="HS73:HS108" si="363">ABS(GW73)</f>
        <v>20.750269506126333</v>
      </c>
      <c r="HT73" s="57">
        <f t="shared" ref="HT73:HT108" si="364">ABS(GX73)</f>
        <v>9.5315869637063724</v>
      </c>
      <c r="HU73" s="57">
        <f t="shared" ref="HU73:HU108" si="365">ABS(GY73)</f>
        <v>11.673468486302806</v>
      </c>
      <c r="HV73" s="57">
        <f t="shared" ref="HV73:HV108" si="366">ABS(GZ73)</f>
        <v>13.815350008899237</v>
      </c>
      <c r="HW73" s="57">
        <f t="shared" ref="HW73:HW108" si="367">ABS(HA73)</f>
        <v>12.776678942596757</v>
      </c>
      <c r="HX73" s="57">
        <f t="shared" ref="HX73:HX108" si="368">ABS(HB73)</f>
        <v>11.902745089831333</v>
      </c>
      <c r="HY73" s="57">
        <f t="shared" ref="HY73:HY108" si="369">ABS(HC73)</f>
        <v>0</v>
      </c>
      <c r="HZ73" s="57">
        <f t="shared" ref="HZ73:HZ108" si="370">ABS(HD73)</f>
        <v>0</v>
      </c>
      <c r="IA73" s="57">
        <f t="shared" ref="IA73:IA108" si="371">ABS(HE73)</f>
        <v>0</v>
      </c>
      <c r="IB73" s="57">
        <f t="shared" ref="IB73:IB108" si="372">ABS(HF73)</f>
        <v>0</v>
      </c>
      <c r="IC73" s="57">
        <f t="shared" ref="IC73:IC108" si="373">ABS(HG73)</f>
        <v>0</v>
      </c>
      <c r="ID73" s="61">
        <f t="shared" ref="ID73:ID108" si="374">HH73</f>
        <v>2.6000000000000014</v>
      </c>
      <c r="IE73" s="57">
        <f t="shared" ref="IE73:IE108" si="375">ABS(NG73)</f>
        <v>0</v>
      </c>
      <c r="IF73" s="57">
        <f t="shared" ref="IF73:IF108" si="376">ABS(NH73)</f>
        <v>0</v>
      </c>
      <c r="IG73" s="57">
        <f t="shared" ref="IG73:IG108" si="377">ABS(NI73)</f>
        <v>0</v>
      </c>
      <c r="IH73" s="57">
        <f t="shared" ref="IH73:IH108" si="378">ABS(NJ73)</f>
        <v>0</v>
      </c>
      <c r="II73" s="57">
        <f t="shared" ref="II73:II108" si="379">ABS(NK73)</f>
        <v>0</v>
      </c>
      <c r="IJ73" s="57">
        <f t="shared" ref="IJ73:IJ108" si="380">ABS(NL73)</f>
        <v>0</v>
      </c>
      <c r="IK73" s="57">
        <f t="shared" ref="IK73:IK108" si="381">ABS(NM73)</f>
        <v>0</v>
      </c>
      <c r="IL73" s="57">
        <f t="shared" ref="IL73:IL108" si="382">ABS(NN73)</f>
        <v>0</v>
      </c>
      <c r="IM73" s="57">
        <f t="shared" ref="IM73:IM108" si="383">ABS(NO73)</f>
        <v>0</v>
      </c>
      <c r="IN73" s="57">
        <f t="shared" ref="IN73:IN108" si="384">ABS(NP73)</f>
        <v>0</v>
      </c>
      <c r="IO73" s="57">
        <f t="shared" ref="IO73:IO108" si="385">ABS(NQ73)</f>
        <v>0</v>
      </c>
      <c r="IP73" s="57">
        <f t="shared" ref="IP73:IP108" si="386">ABS(NR73)</f>
        <v>0</v>
      </c>
      <c r="IQ73" s="57">
        <f t="shared" ref="IQ73:IQ108" si="387">ABS(NS73)</f>
        <v>0</v>
      </c>
      <c r="IR73" s="57">
        <f t="shared" ref="IR73:IR108" si="388">ABS(NT73)</f>
        <v>0</v>
      </c>
      <c r="IS73" s="57">
        <f t="shared" ref="IS73:IS108" si="389">ABS(NU73)</f>
        <v>0</v>
      </c>
      <c r="IT73" s="57">
        <f t="shared" ref="IT73:IT108" si="390">ABS(NV73)</f>
        <v>0</v>
      </c>
      <c r="IU73" s="57">
        <f t="shared" ref="IU73:IU108" si="391">ABS(NW73)</f>
        <v>0</v>
      </c>
      <c r="IV73" s="57">
        <f t="shared" ref="IV73:IV108" si="392">ABS(NX73)</f>
        <v>0</v>
      </c>
      <c r="IW73" s="57">
        <f t="shared" ref="IW73:IW108" si="393">ABS(NY73)</f>
        <v>0</v>
      </c>
      <c r="IX73" s="57">
        <f t="shared" ref="IX73:IX108" si="394">ABS(NZ73)</f>
        <v>0</v>
      </c>
      <c r="IY73" s="57">
        <f t="shared" ref="IY73:IY108" si="395">ABS(OA73)</f>
        <v>0</v>
      </c>
      <c r="IZ73" s="61">
        <f t="shared" ref="IZ73:IZ108" si="396">ID73</f>
        <v>2.6000000000000014</v>
      </c>
      <c r="JA73" s="261" t="e">
        <f t="shared" si="238"/>
        <v>#N/A</v>
      </c>
      <c r="JB73" s="261" t="e">
        <f t="shared" si="239"/>
        <v>#N/A</v>
      </c>
      <c r="JC73" s="261" t="e">
        <f t="shared" si="240"/>
        <v>#N/A</v>
      </c>
      <c r="JD73" s="261" t="e">
        <f t="shared" si="241"/>
        <v>#N/A</v>
      </c>
      <c r="JE73" s="261" t="e">
        <f t="shared" si="242"/>
        <v>#N/A</v>
      </c>
      <c r="JF73" s="261" t="e">
        <f t="shared" si="243"/>
        <v>#N/A</v>
      </c>
      <c r="JG73" s="261" t="e">
        <f t="shared" si="244"/>
        <v>#N/A</v>
      </c>
      <c r="JH73" s="261" t="e">
        <f t="shared" si="245"/>
        <v>#N/A</v>
      </c>
      <c r="JI73" s="261" t="e">
        <f t="shared" si="246"/>
        <v>#N/A</v>
      </c>
      <c r="JJ73" s="261" t="e">
        <f t="shared" si="247"/>
        <v>#N/A</v>
      </c>
      <c r="JK73" s="261" t="e">
        <f t="shared" si="248"/>
        <v>#N/A</v>
      </c>
      <c r="JL73" s="261" t="e">
        <f t="shared" si="249"/>
        <v>#N/A</v>
      </c>
      <c r="JM73" s="261" t="e">
        <f t="shared" si="250"/>
        <v>#N/A</v>
      </c>
      <c r="JN73" s="261" t="e">
        <f t="shared" si="251"/>
        <v>#N/A</v>
      </c>
      <c r="JO73" s="261" t="e">
        <f t="shared" si="252"/>
        <v>#N/A</v>
      </c>
      <c r="JP73" s="261" t="e">
        <f t="shared" si="253"/>
        <v>#N/A</v>
      </c>
      <c r="JQ73" s="261" t="e">
        <f t="shared" si="254"/>
        <v>#N/A</v>
      </c>
      <c r="JR73" s="261" t="e">
        <f t="shared" si="255"/>
        <v>#N/A</v>
      </c>
      <c r="JS73" s="261" t="e">
        <f t="shared" si="256"/>
        <v>#N/A</v>
      </c>
      <c r="JT73" s="261" t="e">
        <f t="shared" si="257"/>
        <v>#N/A</v>
      </c>
      <c r="JU73" s="261" t="e">
        <f t="shared" si="258"/>
        <v>#N/A</v>
      </c>
      <c r="JV73" s="61">
        <f t="shared" ref="JV73:JV108" si="397">IZ73</f>
        <v>2.6000000000000014</v>
      </c>
      <c r="JW73" s="46">
        <f>IF(HI73&lt;=$C$42,1,0)</f>
        <v>1</v>
      </c>
      <c r="JX73" s="46">
        <f>IF(HJ73&lt;=$C$42,1,0)</f>
        <v>0</v>
      </c>
      <c r="JY73" s="46">
        <f>IF(HK73&lt;=$C$42,1,0)</f>
        <v>0</v>
      </c>
      <c r="JZ73" s="46">
        <f>IF(HL73&lt;=$C$42,1,0)</f>
        <v>0</v>
      </c>
      <c r="KA73" s="46">
        <f>IF(HM73&lt;=$C$42,1,0)</f>
        <v>0</v>
      </c>
      <c r="KB73" s="46">
        <f>IF(HN73&lt;=$C$42,1,0)</f>
        <v>0</v>
      </c>
      <c r="KC73" s="46">
        <f>IF(HO73&lt;=$C$42,1,0)</f>
        <v>1</v>
      </c>
      <c r="KD73" s="46">
        <f>IF(HP73&lt;=$C$42,1,0)</f>
        <v>1</v>
      </c>
      <c r="KE73" s="46">
        <f>IF(HQ73&lt;=$C$42,1,0)</f>
        <v>0</v>
      </c>
      <c r="KF73" s="46">
        <f>IF(HR73&lt;=$C$42,1,0)</f>
        <v>0</v>
      </c>
      <c r="KG73" s="46">
        <f>IF(HS73&lt;=$C$42,1,0)</f>
        <v>0</v>
      </c>
      <c r="KH73" s="46">
        <f>IF(HT73&lt;=$C$42,1,0)</f>
        <v>0</v>
      </c>
      <c r="KI73" s="46">
        <f>IF(HU73&lt;=$C$42,1,0)</f>
        <v>0</v>
      </c>
      <c r="KJ73" s="46">
        <f>IF(HV73&lt;=$C$42,1,0)</f>
        <v>0</v>
      </c>
      <c r="KK73" s="46">
        <f>IF(HW73&lt;=$C$42,1,0)</f>
        <v>0</v>
      </c>
      <c r="KL73" s="46">
        <f>IF(HX73&lt;=$C$42,1,0)</f>
        <v>0</v>
      </c>
      <c r="KM73" s="46">
        <f>IF(HY73&lt;=$C$42,1,0)</f>
        <v>1</v>
      </c>
      <c r="KN73" s="46">
        <f>IF(HZ73&lt;=$C$42,1,0)</f>
        <v>1</v>
      </c>
      <c r="KO73" s="46">
        <f>IF(IA73&lt;=$C$42,1,0)</f>
        <v>1</v>
      </c>
      <c r="KP73" s="46">
        <f>IF(IB73&lt;=$C$42,1,0)</f>
        <v>1</v>
      </c>
      <c r="KQ73" s="46">
        <f>IF(IC73&lt;=$C$42,1,0)</f>
        <v>1</v>
      </c>
      <c r="KR73" s="61">
        <f t="shared" ref="KR73:KR108" si="398">JV73</f>
        <v>2.6000000000000014</v>
      </c>
      <c r="KS73" s="1">
        <f>IF(OR(KS72=1,AND(OY73=1,LO73&lt;=$C$43)),1,0)</f>
        <v>1</v>
      </c>
      <c r="KT73" s="1">
        <f>IF(OR(KT72=1,AND(OZ73=1,LP73&lt;=$C$43)),1,0)</f>
        <v>0</v>
      </c>
      <c r="KU73" s="1">
        <f>IF(OR(KU72=1,AND(PA73=1,LQ73&lt;=$C$43)),1,0)</f>
        <v>0</v>
      </c>
      <c r="KV73" s="1">
        <f>IF(OR(KV72=1,AND(PB73=1,LR73&lt;=$C$43)),1,0)</f>
        <v>0</v>
      </c>
      <c r="KW73" s="1">
        <f>IF(OR(KW72=1,AND(PC73=1,LS73&lt;=$C$43)),1,0)</f>
        <v>0</v>
      </c>
      <c r="KX73" s="1">
        <f>IF(OR(KX72=1,AND(PD73=1,LT73&lt;=$C$43)),1,0)</f>
        <v>0</v>
      </c>
      <c r="KY73" s="1">
        <f>IF(OR(KY72=1,AND(PE73=1,LU73&lt;=$C$43)),1,0)</f>
        <v>1</v>
      </c>
      <c r="KZ73" s="1">
        <f>IF(OR(KZ72=1,AND(PF73=1,LV73&lt;=$C$43)),1,0)</f>
        <v>1</v>
      </c>
      <c r="LA73" s="1">
        <f>IF(OR(LA72=1,AND(PG73=1,LW73&lt;=$C$43)),1,0)</f>
        <v>0</v>
      </c>
      <c r="LB73" s="1">
        <f>IF(OR(LB72=1,AND(PH73=1,LX73&lt;=$C$43)),1,0)</f>
        <v>0</v>
      </c>
      <c r="LC73" s="1">
        <f>IF(OR(LC72=1,AND(PI73=1,LY73&lt;=$C$43)),1,0)</f>
        <v>0</v>
      </c>
      <c r="LD73" s="1">
        <f>IF(OR(LD72=1,AND(PJ73=1,LZ73&lt;=$C$43)),1,0)</f>
        <v>0</v>
      </c>
      <c r="LE73" s="1">
        <f>IF(OR(LE72=1,AND(PK73=1,MA73&lt;=$C$43)),1,0)</f>
        <v>0</v>
      </c>
      <c r="LF73" s="1">
        <f>IF(OR(LF72=1,AND(PL73=1,MB73&lt;=$C$43)),1,0)</f>
        <v>0</v>
      </c>
      <c r="LG73" s="1">
        <f>IF(OR(LG72=1,AND(PM73=1,MC73&lt;=$C$43)),1,0)</f>
        <v>0</v>
      </c>
      <c r="LH73" s="1">
        <f>IF(OR(LH72=1,AND(PN73=1,MD73&lt;=$C$43)),1,0)</f>
        <v>1</v>
      </c>
      <c r="LI73" s="1">
        <f>IF(OR(LI72=1,AND(PO73=1,ME73&lt;=$C$43)),1,0)</f>
        <v>1</v>
      </c>
      <c r="LJ73" s="1">
        <f>IF(OR(LJ72=1,AND(PP73=1,MF73&lt;=$C$43)),1,0)</f>
        <v>1</v>
      </c>
      <c r="LK73" s="1">
        <f>IF(OR(LK72=1,AND(PQ73=1,MG73&lt;=$C$43)),1,0)</f>
        <v>1</v>
      </c>
      <c r="LL73" s="1">
        <f>IF(OR(LL72=1,AND(PR73=1,MH73&lt;=$C$43)),1,0)</f>
        <v>1</v>
      </c>
      <c r="LM73" s="1">
        <f>IF(OR(LM72=1,AND(PS73=1,MI73&lt;=$C$43)),1,0)</f>
        <v>1</v>
      </c>
      <c r="LN73" s="61">
        <f t="shared" ref="LN73:LN108" si="399">KR73</f>
        <v>2.6000000000000014</v>
      </c>
      <c r="LO73" s="57">
        <f t="shared" ref="LO73:LO108" si="400">MAX(GM72*$C$17+LO72,0)</f>
        <v>0</v>
      </c>
      <c r="LP73" s="57">
        <f t="shared" ref="LP73:LP108" si="401">MAX(GN72*$C$17+LP72,0)</f>
        <v>12.609792826823</v>
      </c>
      <c r="LQ73" s="57">
        <f t="shared" ref="LQ73:LQ108" si="402">MAX(GO72*$C$17+LQ72,0)</f>
        <v>11.359768785926684</v>
      </c>
      <c r="LR73" s="57">
        <f t="shared" ref="LR73:LR108" si="403">MAX(GP72*$C$17+LR72,0)</f>
        <v>8.3487674025442189</v>
      </c>
      <c r="LS73" s="57">
        <f t="shared" ref="LS73:LS108" si="404">MAX(GQ72*$C$17+LS72,0)</f>
        <v>4.4366144487828976</v>
      </c>
      <c r="LT73" s="57">
        <f t="shared" ref="LT73:LT108" si="405">MAX(GR72*$C$17+LT72,0)</f>
        <v>1.1721561526343827</v>
      </c>
      <c r="LU73" s="57">
        <f t="shared" ref="LU73:LU108" si="406">MAX(GS72*$C$17+LU72,0)</f>
        <v>0</v>
      </c>
      <c r="LV73" s="57">
        <f t="shared" ref="LV73:LV108" si="407">MAX(GT72*$C$17+LV72,0)</f>
        <v>0</v>
      </c>
      <c r="LW73" s="57">
        <f t="shared" ref="LW73:LW108" si="408">MAX(GU72*$C$17+LW72,0)</f>
        <v>0.55570223782794703</v>
      </c>
      <c r="LX73" s="57">
        <f t="shared" ref="LX73:LX108" si="409">MAX(GV72*$C$17+LX72,0)</f>
        <v>2.6898775706122819</v>
      </c>
      <c r="LY73" s="57">
        <f t="shared" ref="LY73:LY108" si="410">MAX(GW72*$C$17+LY72,0)</f>
        <v>6.1381067079452496</v>
      </c>
      <c r="LZ73" s="57">
        <f t="shared" ref="LZ73:LZ108" si="411">MAX(GX72*$C$17+LZ72,0)</f>
        <v>8.949985985643238</v>
      </c>
      <c r="MA73" s="57">
        <f t="shared" ref="MA73:MA108" si="412">MAX(GY72*$C$17+MA72,0)</f>
        <v>6.775241743013761</v>
      </c>
      <c r="MB73" s="57">
        <f t="shared" ref="MB73:MB108" si="413">MAX(GZ72*$C$17+MB72,0)</f>
        <v>3.848371943715776</v>
      </c>
      <c r="MC73" s="57">
        <f t="shared" ref="MC73:MC108" si="414">MAX(HA72*$C$17+MC72,0)</f>
        <v>1.1766904587376308</v>
      </c>
      <c r="MD73" s="57">
        <f t="shared" ref="MD73:MD108" si="415">MAX(HB72*$C$17+MD72,0)</f>
        <v>0.17568314636473803</v>
      </c>
      <c r="ME73" s="57">
        <f t="shared" ref="ME73:ME108" si="416">MAX(HC72*$C$17+ME72,0)</f>
        <v>0</v>
      </c>
      <c r="MF73" s="57">
        <f t="shared" ref="MF73:MF108" si="417">MAX(HD72*$C$17+MF72,0)</f>
        <v>0</v>
      </c>
      <c r="MG73" s="57">
        <f t="shared" ref="MG73:MG108" si="418">MAX(HE72*$C$17+MG72,0)</f>
        <v>0</v>
      </c>
      <c r="MH73" s="57">
        <f t="shared" ref="MH73:MH108" si="419">MAX(HF72*$C$17+MH72,0)</f>
        <v>0</v>
      </c>
      <c r="MI73" s="57">
        <f t="shared" ref="MI73:MI108" si="420">MAX(HG72*$C$17+MI72,0)</f>
        <v>0</v>
      </c>
      <c r="MJ73" s="61">
        <f t="shared" ref="MJ73:MJ108" si="421">LN73</f>
        <v>2.6000000000000014</v>
      </c>
      <c r="MK73" s="57" t="e">
        <f t="shared" si="259"/>
        <v>#N/A</v>
      </c>
      <c r="ML73" s="57" t="e">
        <f t="shared" si="260"/>
        <v>#N/A</v>
      </c>
      <c r="MM73" s="57" t="e">
        <f t="shared" si="261"/>
        <v>#N/A</v>
      </c>
      <c r="MN73" s="57" t="e">
        <f t="shared" si="262"/>
        <v>#N/A</v>
      </c>
      <c r="MO73" s="57" t="e">
        <f t="shared" si="263"/>
        <v>#N/A</v>
      </c>
      <c r="MP73" s="57" t="e">
        <f t="shared" si="264"/>
        <v>#N/A</v>
      </c>
      <c r="MQ73" s="57" t="e">
        <f t="shared" si="265"/>
        <v>#N/A</v>
      </c>
      <c r="MR73" s="57" t="e">
        <f t="shared" si="266"/>
        <v>#N/A</v>
      </c>
      <c r="MS73" s="57" t="e">
        <f t="shared" si="267"/>
        <v>#N/A</v>
      </c>
      <c r="MT73" s="57" t="e">
        <f t="shared" si="268"/>
        <v>#N/A</v>
      </c>
      <c r="MU73" s="57" t="e">
        <f t="shared" si="269"/>
        <v>#N/A</v>
      </c>
      <c r="MV73" s="57" t="e">
        <f t="shared" si="270"/>
        <v>#N/A</v>
      </c>
      <c r="MW73" s="57" t="e">
        <f t="shared" si="271"/>
        <v>#N/A</v>
      </c>
      <c r="MX73" s="57" t="e">
        <f t="shared" si="272"/>
        <v>#N/A</v>
      </c>
      <c r="MY73" s="57" t="e">
        <f t="shared" si="273"/>
        <v>#N/A</v>
      </c>
      <c r="MZ73" s="57" t="e">
        <f t="shared" si="274"/>
        <v>#N/A</v>
      </c>
      <c r="NA73" s="57" t="e">
        <f t="shared" si="275"/>
        <v>#N/A</v>
      </c>
      <c r="NB73" s="57" t="e">
        <f t="shared" si="276"/>
        <v>#N/A</v>
      </c>
      <c r="NC73" s="57" t="e">
        <f t="shared" si="277"/>
        <v>#N/A</v>
      </c>
      <c r="ND73" s="57" t="e">
        <f t="shared" si="278"/>
        <v>#N/A</v>
      </c>
      <c r="NE73" s="57" t="e">
        <f t="shared" si="279"/>
        <v>#N/A</v>
      </c>
      <c r="NF73" s="61">
        <f t="shared" ref="NF73:NF108" si="422">MJ73</f>
        <v>2.6000000000000014</v>
      </c>
      <c r="NG73" s="261">
        <f>IF(OY72=0,MIN('Drive Train'!$F$35-FQ72*$C$26*'Drive Train'!$F$38,NG72+$C$41)-$C$7,IF(LO72-1&lt;=0,0,IF($C$39=Motors!$C$29,MAX(MAX(NG$8:NG72)*-1,NG72-$C$41),MAX(0,MAX(NG$8:NG72)*-1,NG72-$C$41))))</f>
        <v>0</v>
      </c>
      <c r="NH73" s="261">
        <f>IF(OZ72=0,MIN('Drive Train'!$F$35-FR72*$C$26*'Drive Train'!$F$38,NH72+$C$41)-$C$7,IF(LP72-1&lt;=0,0,IF($C$39=Motors!$C$29,MAX(MAX(NH$8:NH72)*-1,NH72-$C$41),MAX(0,MAX(NH$8:NH72)*-1,NH72-$C$41))))</f>
        <v>0</v>
      </c>
      <c r="NI73" s="261">
        <f>IF(PA72=0,MIN('Drive Train'!$F$35-FS72*$C$26*'Drive Train'!$F$38,NI72+$C$41)-$C$7,IF(LQ72-1&lt;=0,0,IF($C$39=Motors!$C$29,MAX(MAX(NI$8:NI72)*-1,NI72-$C$41),MAX(0,MAX(NI$8:NI72)*-1,NI72-$C$41))))</f>
        <v>0</v>
      </c>
      <c r="NJ73" s="261">
        <f>IF(PB72=0,MIN('Drive Train'!$F$35-FT72*$C$26*'Drive Train'!$F$38,NJ72+$C$41)-$C$7,IF(LR72-1&lt;=0,0,IF($C$39=Motors!$C$29,MAX(MAX(NJ$8:NJ72)*-1,NJ72-$C$41),MAX(0,MAX(NJ$8:NJ72)*-1,NJ72-$C$41))))</f>
        <v>0</v>
      </c>
      <c r="NK73" s="261">
        <f>IF(PC72=0,MIN('Drive Train'!$F$35-FU72*$C$26*'Drive Train'!$F$38,NK72+$C$41)-$C$7,IF(LS72-1&lt;=0,0,IF($C$39=Motors!$C$29,MAX(MAX(NK$8:NK72)*-1,NK72-$C$41),MAX(0,MAX(NK$8:NK72)*-1,NK72-$C$41))))</f>
        <v>0</v>
      </c>
      <c r="NL73" s="261">
        <f>IF(PD72=0,MIN('Drive Train'!$F$35-FV72*$C$26*'Drive Train'!$F$38,NL72+$C$41)-$C$7,IF(LT72-1&lt;=0,0,IF($C$39=Motors!$C$29,MAX(MAX(NL$8:NL72)*-1,NL72-$C$41),MAX(0,MAX(NL$8:NL72)*-1,NL72-$C$41))))</f>
        <v>0</v>
      </c>
      <c r="NM73" s="261">
        <f>IF(PE72=0,MIN('Drive Train'!$F$35-FW72*$C$26*'Drive Train'!$F$38,NM72+$C$41)-$C$7,IF(LU72-1&lt;=0,0,IF($C$39=Motors!$C$29,MAX(MAX(NM$8:NM72)*-1,NM72-$C$41),MAX(0,MAX(NM$8:NM72)*-1,NM72-$C$41))))</f>
        <v>0</v>
      </c>
      <c r="NN73" s="261">
        <f>IF(PF72=0,MIN('Drive Train'!$F$35-FX72*$C$26*'Drive Train'!$F$38,NN72+$C$41)-$C$7,IF(LV72-1&lt;=0,0,IF($C$39=Motors!$C$29,MAX(MAX(NN$8:NN72)*-1,NN72-$C$41),MAX(0,MAX(NN$8:NN72)*-1,NN72-$C$41))))</f>
        <v>0</v>
      </c>
      <c r="NO73" s="261">
        <f>IF(PG72=0,MIN('Drive Train'!$F$35-FY72*$C$26*'Drive Train'!$F$38,NO72+$C$41)-$C$7,IF(LW72-1&lt;=0,0,IF($C$39=Motors!$C$29,MAX(MAX(NO$8:NO72)*-1,NO72-$C$41),MAX(0,MAX(NO$8:NO72)*-1,NO72-$C$41))))</f>
        <v>0</v>
      </c>
      <c r="NP73" s="261">
        <f>IF(PH72=0,MIN('Drive Train'!$F$35-FZ72*$C$26*'Drive Train'!$F$38,NP72+$C$41)-$C$7,IF(LX72-1&lt;=0,0,IF($C$39=Motors!$C$29,MAX(MAX(NP$8:NP72)*-1,NP72-$C$41),MAX(0,MAX(NP$8:NP72)*-1,NP72-$C$41))))</f>
        <v>0</v>
      </c>
      <c r="NQ73" s="261">
        <f>IF(PI72=0,MIN('Drive Train'!$F$35-GA72*$C$26*'Drive Train'!$F$38,NQ72+$C$41)-$C$7,IF(LY72-1&lt;=0,0,IF($C$39=Motors!$C$29,MAX(MAX(NQ$8:NQ72)*-1,NQ72-$C$41),MAX(0,MAX(NQ$8:NQ72)*-1,NQ72-$C$41))))</f>
        <v>0</v>
      </c>
      <c r="NR73" s="261">
        <f>IF(PJ72=0,MIN('Drive Train'!$F$35-GB72*$C$26*'Drive Train'!$F$38,NR72+$C$41)-$C$7,IF(LZ72-1&lt;=0,0,IF($C$39=Motors!$C$29,MAX(MAX(NR$8:NR72)*-1,NR72-$C$41),MAX(0,MAX(NR$8:NR72)*-1,NR72-$C$41))))</f>
        <v>0</v>
      </c>
      <c r="NS73" s="261">
        <f>IF(PK72=0,MIN('Drive Train'!$F$35-GC72*$C$26*'Drive Train'!$F$38,NS72+$C$41)-$C$7,IF(MA72-1&lt;=0,0,IF($C$39=Motors!$C$29,MAX(MAX(NS$8:NS72)*-1,NS72-$C$41),MAX(0,MAX(NS$8:NS72)*-1,NS72-$C$41))))</f>
        <v>0</v>
      </c>
      <c r="NT73" s="261">
        <f>IF(PL72=0,MIN('Drive Train'!$F$35-GD72*$C$26*'Drive Train'!$F$38,NT72+$C$41)-$C$7,IF(MB72-1&lt;=0,0,IF($C$39=Motors!$C$29,MAX(MAX(NT$8:NT72)*-1,NT72-$C$41),MAX(0,MAX(NT$8:NT72)*-1,NT72-$C$41))))</f>
        <v>0</v>
      </c>
      <c r="NU73" s="261">
        <f>IF(PM72=0,MIN('Drive Train'!$F$35-GE72*$C$26*'Drive Train'!$F$38,NU72+$C$41)-$C$7,IF(MC72-1&lt;=0,0,IF($C$39=Motors!$C$29,MAX(MAX(NU$8:NU72)*-1,NU72-$C$41),MAX(0,MAX(NU$8:NU72)*-1,NU72-$C$41))))</f>
        <v>0</v>
      </c>
      <c r="NV73" s="261">
        <f>IF(PN72=0,MIN('Drive Train'!$F$35-GF72*$C$26*'Drive Train'!$F$38,NV72+$C$41)-$C$7,IF(MD72-1&lt;=0,0,IF($C$39=Motors!$C$29,MAX(MAX(NV$8:NV72)*-1,NV72-$C$41),MAX(0,MAX(NV$8:NV72)*-1,NV72-$C$41))))</f>
        <v>0</v>
      </c>
      <c r="NW73" s="261">
        <f>IF(PO72=0,MIN('Drive Train'!$F$35-GG72*$C$26*'Drive Train'!$F$38,NW72+$C$41)-$C$7,IF(ME72-1&lt;=0,0,IF($C$39=Motors!$C$29,MAX(MAX(NW$8:NW72)*-1,NW72-$C$41),MAX(0,MAX(NW$8:NW72)*-1,NW72-$C$41))))</f>
        <v>0</v>
      </c>
      <c r="NX73" s="261">
        <f>IF(PP72=0,MIN('Drive Train'!$F$35-GH72*$C$26*'Drive Train'!$F$38,NX72+$C$41)-$C$7,IF(MF72-1&lt;=0,0,IF($C$39=Motors!$C$29,MAX(MAX(NX$8:NX72)*-1,NX72-$C$41),MAX(0,MAX(NX$8:NX72)*-1,NX72-$C$41))))</f>
        <v>0</v>
      </c>
      <c r="NY73" s="261">
        <f>IF(PQ72=0,MIN('Drive Train'!$F$35-GI72*$C$26*'Drive Train'!$F$38,NY72+$C$41)-$C$7,IF(MG72-1&lt;=0,0,IF($C$39=Motors!$C$29,MAX(MAX(NY$8:NY72)*-1,NY72-$C$41),MAX(0,MAX(NY$8:NY72)*-1,NY72-$C$41))))</f>
        <v>0</v>
      </c>
      <c r="NZ73" s="261">
        <f>IF(PR72=0,MIN('Drive Train'!$F$35-GJ72*$C$26*'Drive Train'!$F$38,NZ72+$C$41)-$C$7,IF(MH72-1&lt;=0,0,IF($C$39=Motors!$C$29,MAX(MAX(NZ$8:NZ72)*-1,NZ72-$C$41),MAX(0,MAX(NZ$8:NZ72)*-1,NZ72-$C$41))))</f>
        <v>0</v>
      </c>
      <c r="OA73" s="261">
        <f>IF(PS72=0,MIN('Drive Train'!$F$35-GK72*$C$26*'Drive Train'!$F$38,OA72+$C$41)-$C$7,IF(MI72-1&lt;=0,0,IF($C$39=Motors!$C$29,MAX(MAX(OA$8:OA72)*-1,OA72-$C$41),MAX(0,MAX(OA$8:OA72)*-1,OA72-$C$41))))</f>
        <v>0</v>
      </c>
      <c r="OB73" s="61">
        <f t="shared" ref="OB73:OB108" si="423">NF73</f>
        <v>2.6000000000000014</v>
      </c>
      <c r="OC73" s="261">
        <f>'Drive Train'!$F$35-FQ73*$C$26*'Drive Train'!$F$38</f>
        <v>12.4</v>
      </c>
      <c r="OD73" s="261">
        <f>'Drive Train'!$F$35-FR73*$C$26*'Drive Train'!$F$38</f>
        <v>12.213034</v>
      </c>
      <c r="OE73" s="261">
        <f>'Drive Train'!$F$35-FS73*$C$26*'Drive Train'!$F$38</f>
        <v>12.213034</v>
      </c>
      <c r="OF73" s="261">
        <f>'Drive Train'!$F$35-FT73*$C$26*'Drive Train'!$F$38</f>
        <v>12.213034</v>
      </c>
      <c r="OG73" s="261">
        <f>'Drive Train'!$F$35-FU73*$C$26*'Drive Train'!$F$38</f>
        <v>12.213034</v>
      </c>
      <c r="OH73" s="261">
        <f>'Drive Train'!$F$35-FV73*$C$26*'Drive Train'!$F$38</f>
        <v>12.213034</v>
      </c>
      <c r="OI73" s="261">
        <f>'Drive Train'!$F$35-FW73*$C$26*'Drive Train'!$F$38</f>
        <v>12.4</v>
      </c>
      <c r="OJ73" s="261">
        <f>'Drive Train'!$F$35-FX73*$C$26*'Drive Train'!$F$38</f>
        <v>12.4</v>
      </c>
      <c r="OK73" s="261">
        <f>'Drive Train'!$F$35-FY73*$C$26*'Drive Train'!$F$38</f>
        <v>12.213034</v>
      </c>
      <c r="OL73" s="261">
        <f>'Drive Train'!$F$35-FZ73*$C$26*'Drive Train'!$F$38</f>
        <v>12.213034</v>
      </c>
      <c r="OM73" s="261">
        <f>'Drive Train'!$F$35-GA73*$C$26*'Drive Train'!$F$38</f>
        <v>12.213034</v>
      </c>
      <c r="ON73" s="261">
        <f>'Drive Train'!$F$35-GB73*$C$26*'Drive Train'!$F$38</f>
        <v>12.213034</v>
      </c>
      <c r="OO73" s="261">
        <f>'Drive Train'!$F$35-GC73*$C$26*'Drive Train'!$F$38</f>
        <v>12.213034</v>
      </c>
      <c r="OP73" s="261">
        <f>'Drive Train'!$F$35-GD73*$C$26*'Drive Train'!$F$38</f>
        <v>12.213034</v>
      </c>
      <c r="OQ73" s="261">
        <f>'Drive Train'!$F$35-GE73*$C$26*'Drive Train'!$F$38</f>
        <v>12.213034</v>
      </c>
      <c r="OR73" s="261">
        <f>'Drive Train'!$F$35-GF73*$C$26*'Drive Train'!$F$38</f>
        <v>12.4</v>
      </c>
      <c r="OS73" s="261">
        <f>'Drive Train'!$F$35-GG73*$C$26*'Drive Train'!$F$38</f>
        <v>12.4</v>
      </c>
      <c r="OT73" s="261">
        <f>'Drive Train'!$F$35-GH73*$C$26*'Drive Train'!$F$38</f>
        <v>12.4</v>
      </c>
      <c r="OU73" s="261">
        <f>'Drive Train'!$F$35-GI73*$C$26*'Drive Train'!$F$38</f>
        <v>12.4</v>
      </c>
      <c r="OV73" s="261">
        <f>'Drive Train'!$F$35-GJ73*$C$26*'Drive Train'!$F$38</f>
        <v>12.4</v>
      </c>
      <c r="OW73" s="261">
        <f>'Drive Train'!$F$35-GK73*$C$26*'Drive Train'!$F$38</f>
        <v>12.4</v>
      </c>
      <c r="OX73" s="61">
        <f t="shared" ref="OX73:OX108" si="424">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8">
        <f t="shared" ref="PT73:PT108" si="425">OX73</f>
        <v>2.6000000000000014</v>
      </c>
      <c r="PU73" s="57">
        <f t="shared" ref="PU73:PU108" si="426">PU72+0.5*GM73*$C$17^2+LO73*$C$17</f>
        <v>19.650327854067083</v>
      </c>
      <c r="PV73" s="57">
        <f t="shared" ref="PV73:PV108" si="427">PV72+0.5*GN73*$C$17^2+LP73*$C$17</f>
        <v>18.027360501303033</v>
      </c>
      <c r="PW73" s="57">
        <f t="shared" ref="PW73:PW108" si="428">PW72+0.5*GO73*$C$17^2+LQ73*$C$17</f>
        <v>23.479252792196135</v>
      </c>
      <c r="PX73" s="57">
        <f t="shared" ref="PX73:PX108" si="429">PX72+0.5*GP73*$C$17^2+LR73*$C$17</f>
        <v>25.263752650028007</v>
      </c>
      <c r="PY73" s="57">
        <f t="shared" ref="PY73:PY108" si="430">PY72+0.5*GQ73*$C$17^2+LS73*$C$17</f>
        <v>23.920843201740411</v>
      </c>
      <c r="PZ73" s="57">
        <f t="shared" ref="PZ73:PZ108" si="431">PZ72+0.5*GR73*$C$17^2+LT73*$C$17</f>
        <v>21.435609261155477</v>
      </c>
      <c r="QA73" s="57">
        <f t="shared" ref="QA73:QA108" si="432">QA72+0.5*GS73*$C$17^2+LU73*$C$17</f>
        <v>19.542925554291688</v>
      </c>
      <c r="QB73" s="57">
        <f t="shared" ref="QB73:QB108" si="433">QB72+0.5*GT73*$C$17^2+LV73*$C$17</f>
        <v>18.59135870271086</v>
      </c>
      <c r="QC73" s="57">
        <f t="shared" ref="QC73:QC108" si="434">QC72+0.5*GU73*$C$17^2+LW73*$C$17</f>
        <v>17.960781546729446</v>
      </c>
      <c r="QD73" s="57">
        <f t="shared" ref="QD73:QD108" si="435">QD72+0.5*GV73*$C$17^2+LX73*$C$17</f>
        <v>17.366754709233444</v>
      </c>
      <c r="QE73" s="57">
        <f t="shared" ref="QE73:QE108" si="436">QE72+0.5*GW73*$C$17^2+LY73*$C$17</f>
        <v>16.632284151842306</v>
      </c>
      <c r="QF73" s="57">
        <f t="shared" ref="QF73:QF108" si="437">QF72+0.5*GX73*$C$17^2+LZ73*$C$17</f>
        <v>17.241817149007055</v>
      </c>
      <c r="QG73" s="57">
        <f t="shared" ref="QG73:QG108" si="438">QG72+0.5*GY73*$C$17^2+MA73*$C$17</f>
        <v>19.855467942882498</v>
      </c>
      <c r="QH73" s="57">
        <f t="shared" ref="QH73:QH108" si="439">QH72+0.5*GZ73*$C$17^2+MB73*$C$17</f>
        <v>20.413260345562026</v>
      </c>
      <c r="QI73" s="57">
        <f t="shared" ref="QI73:QI108" si="440">QI72+0.5*HA73*$C$17^2+MC73*$C$17</f>
        <v>19.947238324474792</v>
      </c>
      <c r="QJ73" s="57">
        <f t="shared" ref="QJ73:QJ108" si="441">QJ72+0.5*HB73*$C$17^2+MD73*$C$17</f>
        <v>19.829829190132553</v>
      </c>
      <c r="QK73" s="57">
        <f t="shared" ref="QK73:QK108" si="442">QK72+0.5*HC73*$C$17^2+ME73*$C$17</f>
        <v>19.650327854067083</v>
      </c>
      <c r="QL73" s="57">
        <f t="shared" ref="QL73:QL108" si="443">QL72+0.5*HD73*$C$17^2+MF73*$C$17</f>
        <v>19.599515401150995</v>
      </c>
      <c r="QM73" s="57">
        <f t="shared" ref="QM73:QM108" si="444">QM72+0.5*HE73*$C$17^2+MG73*$C$17</f>
        <v>19.600621923010209</v>
      </c>
      <c r="QN73" s="57">
        <f t="shared" ref="QN73:QN108" si="445">QN72+0.5*HF73*$C$17^2+MH73*$C$17</f>
        <v>19.600697983980687</v>
      </c>
      <c r="QO73" s="57">
        <f t="shared" ref="QO73:QO108" si="446">QO72+0.5*HG73*$C$17^2+MI73*$C$17</f>
        <v>19.600657967372879</v>
      </c>
      <c r="QP73" s="61">
        <f t="shared" ref="QP73:QP108" si="447">PT73</f>
        <v>2.6000000000000014</v>
      </c>
      <c r="QQ73" s="57">
        <f>MIN(FQ73,$C$16)*$C$17*1000/60/60/$C$25</f>
        <v>0</v>
      </c>
      <c r="QR73" s="57">
        <f>MIN(FR73,$C$16)*$C$17*1000/60/60/$C$25</f>
        <v>3.8667407844721571E-2</v>
      </c>
      <c r="QS73" s="57">
        <f>MIN(FS73,$C$16)*$C$17*1000/60/60/$C$25</f>
        <v>3.8667407844721571E-2</v>
      </c>
      <c r="QT73" s="57">
        <f>MIN(FT73,$C$16)*$C$17*1000/60/60/$C$25</f>
        <v>3.8667407844721571E-2</v>
      </c>
      <c r="QU73" s="57">
        <f>MIN(FU73,$C$16)*$C$17*1000/60/60/$C$25</f>
        <v>3.8667407844721571E-2</v>
      </c>
      <c r="QV73" s="57">
        <f>MIN(FV73,$C$16)*$C$17*1000/60/60/$C$25</f>
        <v>3.8667407844721571E-2</v>
      </c>
      <c r="QW73" s="57">
        <f>MIN(FW73,$C$16)*$C$17*1000/60/60/$C$25</f>
        <v>0</v>
      </c>
      <c r="QX73" s="57">
        <f>MIN(FX73,$C$16)*$C$17*1000/60/60/$C$25</f>
        <v>0</v>
      </c>
      <c r="QY73" s="57">
        <f>MIN(FY73,$C$16)*$C$17*1000/60/60/$C$25</f>
        <v>3.8667407844721571E-2</v>
      </c>
      <c r="QZ73" s="57">
        <f>MIN(FZ73,$C$16)*$C$17*1000/60/60/$C$25</f>
        <v>3.8667407844721571E-2</v>
      </c>
      <c r="RA73" s="57">
        <f>MIN(GA73,$C$16)*$C$17*1000/60/60/$C$25</f>
        <v>3.8667407844721571E-2</v>
      </c>
      <c r="RB73" s="57">
        <f>MIN(GB73,$C$16)*$C$17*1000/60/60/$C$25</f>
        <v>3.8667407844721571E-2</v>
      </c>
      <c r="RC73" s="57">
        <f>MIN(GC73,$C$16)*$C$17*1000/60/60/$C$25</f>
        <v>3.8667407844721571E-2</v>
      </c>
      <c r="RD73" s="57">
        <f>MIN(GD73,$C$16)*$C$17*1000/60/60/$C$25</f>
        <v>3.8667407844721571E-2</v>
      </c>
      <c r="RE73" s="57">
        <f>MIN(GE73,$C$16)*$C$17*1000/60/60/$C$25</f>
        <v>3.8667407844721571E-2</v>
      </c>
      <c r="RF73" s="57">
        <f>MIN(GF73,$C$16)*$C$17*1000/60/60/$C$25</f>
        <v>0</v>
      </c>
      <c r="RG73" s="57">
        <f>MIN(GG73,$C$16)*$C$17*1000/60/60/$C$25</f>
        <v>0</v>
      </c>
      <c r="RH73" s="57">
        <f>MIN(GH73,$C$16)*$C$17*1000/60/60/$C$25</f>
        <v>0</v>
      </c>
      <c r="RI73" s="57">
        <f>MIN(GI73,$C$16)*$C$17*1000/60/60/$C$25</f>
        <v>0</v>
      </c>
      <c r="RJ73" s="57">
        <f>MIN(GJ73,$C$16)*$C$17*1000/60/60/$C$25</f>
        <v>0</v>
      </c>
      <c r="RK73" s="57">
        <f>MIN(GK73,$C$16)*$C$17*1000/60/60/$C$25</f>
        <v>0</v>
      </c>
      <c r="RL73" s="148">
        <f t="shared" ref="RL73:RL108" si="448">QP73</f>
        <v>2.6000000000000014</v>
      </c>
    </row>
    <row r="74" spans="2:480" x14ac:dyDescent="0.2">
      <c r="B74" s="20"/>
      <c r="C74" s="3" t="str">
        <f>C56</f>
        <v>Power Used (mAh)</v>
      </c>
      <c r="E74" s="151">
        <f>RA6*'Drive Train'!$F$31+E63</f>
        <v>219.65771878822758</v>
      </c>
      <c r="F74" s="151">
        <f>RB6*'Drive Train'!$F$31+F63</f>
        <v>369.42156059511609</v>
      </c>
      <c r="G74" s="151">
        <f>RC6*'Drive Train'!$F$31+G63</f>
        <v>393.51506627297692</v>
      </c>
      <c r="H74" s="151">
        <f>RD6*'Drive Train'!$F$31+H63</f>
        <v>380.11220159996498</v>
      </c>
      <c r="I74" s="151">
        <f>RE6*'Drive Train'!$F$31+I63</f>
        <v>368.20616742317554</v>
      </c>
      <c r="J74" s="151">
        <f>RF6*'Drive Train'!$F$31+J63</f>
        <v>359.66181127163475</v>
      </c>
      <c r="K74" s="151">
        <f>RG6*'Drive Train'!$F$31+K63</f>
        <v>354.473963517431</v>
      </c>
      <c r="L74" s="151">
        <f>RH6*'Drive Train'!$F$31+L63</f>
        <v>355.35729677872638</v>
      </c>
      <c r="M74" s="151">
        <f>RI6*'Drive Train'!$F$31+M63</f>
        <v>355.23498306835421</v>
      </c>
      <c r="N74" s="151">
        <f>RJ6*'Drive Train'!$F$31+N63</f>
        <v>355.22600429273353</v>
      </c>
      <c r="O74" s="151">
        <f>RK6*'Drive Train'!$F$31+O63</f>
        <v>355.2066873867837</v>
      </c>
      <c r="R74" s="63">
        <f t="shared" si="346"/>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347"/>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321"/>
        <v>2.6400000000000015</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322"/>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2.7495000000000003</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348"/>
        <v>2.6400000000000015</v>
      </c>
      <c r="DC74" s="57">
        <f t="shared" si="323"/>
        <v>0</v>
      </c>
      <c r="DD74" s="57">
        <f t="shared" si="324"/>
        <v>2.7495000000000003</v>
      </c>
      <c r="DE74" s="57">
        <f t="shared" si="325"/>
        <v>2.7495000000000003</v>
      </c>
      <c r="DF74" s="57">
        <f t="shared" si="326"/>
        <v>2.7495000000000003</v>
      </c>
      <c r="DG74" s="57">
        <f t="shared" si="327"/>
        <v>2.7495000000000003</v>
      </c>
      <c r="DH74" s="57">
        <f t="shared" si="328"/>
        <v>2.7495000000000003</v>
      </c>
      <c r="DI74" s="57">
        <f t="shared" si="329"/>
        <v>0</v>
      </c>
      <c r="DJ74" s="57">
        <f t="shared" si="330"/>
        <v>0</v>
      </c>
      <c r="DK74" s="57">
        <f t="shared" si="331"/>
        <v>2.7495000000000003</v>
      </c>
      <c r="DL74" s="57">
        <f t="shared" si="332"/>
        <v>2.7495000000000003</v>
      </c>
      <c r="DM74" s="57">
        <f t="shared" si="333"/>
        <v>2.7495000000000003</v>
      </c>
      <c r="DN74" s="57">
        <f t="shared" si="334"/>
        <v>2.7495000000000003</v>
      </c>
      <c r="DO74" s="57">
        <f t="shared" si="335"/>
        <v>2.7495000000000003</v>
      </c>
      <c r="DP74" s="57">
        <f t="shared" si="336"/>
        <v>2.7495000000000003</v>
      </c>
      <c r="DQ74" s="57">
        <f t="shared" si="337"/>
        <v>2.7495000000000003</v>
      </c>
      <c r="DR74" s="57">
        <f t="shared" si="338"/>
        <v>0</v>
      </c>
      <c r="DS74" s="57">
        <f t="shared" si="339"/>
        <v>0</v>
      </c>
      <c r="DT74" s="57">
        <f t="shared" si="340"/>
        <v>0</v>
      </c>
      <c r="DU74" s="57">
        <f t="shared" si="341"/>
        <v>0</v>
      </c>
      <c r="DV74" s="57">
        <f t="shared" si="342"/>
        <v>0</v>
      </c>
      <c r="DW74" s="57">
        <f t="shared" si="343"/>
        <v>0</v>
      </c>
      <c r="DX74" s="61">
        <f t="shared" si="349"/>
        <v>2.6400000000000015</v>
      </c>
      <c r="DY74" s="2">
        <f>IF(OY74=0,($C$23/0.4536*IF(ISNA(MK73),'Drive Train'!$F$16,'Drive Train'!$F$17)*4.448*$C$24/$C$26*$C$25*S$6)*SIGN(BK74),BK74)</f>
        <v>0</v>
      </c>
      <c r="DZ74" s="2">
        <f>IF(OZ74=0,($C$23/0.4536*IF(ISNA(ML73),'Drive Train'!$F$16,'Drive Train'!$F$17)*4.448*$C$24/$C$26*$C$25*T$6)*SIGN(BL74),BL74)</f>
        <v>0</v>
      </c>
      <c r="EA74" s="2">
        <f>IF(PA74=0,($C$23/0.4536*IF(ISNA(MM73),'Drive Train'!$F$16,'Drive Train'!$F$17)*4.448*$C$24/$C$26*$C$25*U$6)*SIGN(BM74),BM74)</f>
        <v>0</v>
      </c>
      <c r="EB74" s="2">
        <f>IF(PB74=0,($C$23/0.4536*IF(ISNA(MN73),'Drive Train'!$F$16,'Drive Train'!$F$17)*4.448*$C$24/$C$26*$C$25*V$6)*SIGN(BN74),BN74)</f>
        <v>0</v>
      </c>
      <c r="EC74" s="2">
        <f>IF(PC74=0,($C$23/0.4536*IF(ISNA(MO73),'Drive Train'!$F$16,'Drive Train'!$F$17)*4.448*$C$24/$C$26*$C$25*W$6)*SIGN(BO74),BO74)</f>
        <v>0</v>
      </c>
      <c r="ED74" s="2">
        <f>IF(PD74=0,($C$23/0.4536*IF(ISNA(MP73),'Drive Train'!$F$16,'Drive Train'!$F$17)*4.448*$C$24/$C$26*$C$25*X$6)*SIGN(BP74),BP74)</f>
        <v>0</v>
      </c>
      <c r="EE74" s="2">
        <f>IF(PE74=0,($C$23/0.4536*IF(ISNA(MQ73),'Drive Train'!$F$16,'Drive Train'!$F$17)*4.448*$C$24/$C$26*$C$25*Y$6)*SIGN(BQ74),BQ74)</f>
        <v>0</v>
      </c>
      <c r="EF74" s="2">
        <f>IF(PF74=0,($C$23/0.4536*IF(ISNA(MR73),'Drive Train'!$F$16,'Drive Train'!$F$17)*4.448*$C$24/$C$26*$C$25*Z$6)*SIGN(BR74),BR74)</f>
        <v>0</v>
      </c>
      <c r="EG74" s="2">
        <f>IF(PG74=0,($C$23/0.4536*IF(ISNA(MS73),'Drive Train'!$F$16,'Drive Train'!$F$17)*4.448*$C$24/$C$26*$C$25*AA$6)*SIGN(BS74),BS74)</f>
        <v>0</v>
      </c>
      <c r="EH74" s="2">
        <f>IF(PH74=0,($C$23/0.4536*IF(ISNA(MT73),'Drive Train'!$F$16,'Drive Train'!$F$17)*4.448*$C$24/$C$26*$C$25*AB$6)*SIGN(BT74),BT74)</f>
        <v>0</v>
      </c>
      <c r="EI74" s="2">
        <f>IF(PI74=0,($C$23/0.4536*IF(ISNA(MU73),'Drive Train'!$F$16,'Drive Train'!$F$17)*4.448*$C$24/$C$26*$C$25*AC$6)*SIGN(BU74),BU74)</f>
        <v>0</v>
      </c>
      <c r="EJ74" s="2">
        <f>IF(PJ74=0,($C$23/0.4536*IF(ISNA(MV73),'Drive Train'!$F$16,'Drive Train'!$F$17)*4.448*$C$24/$C$26*$C$25*AD$6)*SIGN(BV74),BV74)</f>
        <v>0</v>
      </c>
      <c r="EK74" s="2">
        <f>IF(PK74=0,($C$23/0.4536*IF(ISNA(MW73),'Drive Train'!$F$16,'Drive Train'!$F$17)*4.448*$C$24/$C$26*$C$25*AE$6)*SIGN(BW74),BW74)</f>
        <v>0</v>
      </c>
      <c r="EL74" s="2">
        <f>IF(PL74=0,($C$23/0.4536*IF(ISNA(MX73),'Drive Train'!$F$16,'Drive Train'!$F$17)*4.448*$C$24/$C$26*$C$25*AF$6)*SIGN(BX74),BX74)</f>
        <v>0</v>
      </c>
      <c r="EM74" s="2">
        <f>IF(PM74=0,($C$23/0.4536*IF(ISNA(MY73),'Drive Train'!$F$16,'Drive Train'!$F$17)*4.448*$C$24/$C$26*$C$25*AG$6)*SIGN(BY74),BY74)</f>
        <v>0</v>
      </c>
      <c r="EN74" s="2">
        <f>IF(PN74=0,($C$23/0.4536*IF(ISNA(MZ73),'Drive Train'!$F$16,'Drive Train'!$F$17)*4.448*$C$24/$C$26*$C$25*AH$6)*SIGN(BZ74),BZ74)</f>
        <v>0</v>
      </c>
      <c r="EO74" s="2">
        <f>IF(PO74=0,($C$23/0.4536*IF(ISNA(NA73),'Drive Train'!$F$16,'Drive Train'!$F$17)*4.448*$C$24/$C$26*$C$25*AI$6)*SIGN(CA74),CA74)</f>
        <v>0</v>
      </c>
      <c r="EP74" s="2">
        <f>IF(PP74=0,($C$23/0.4536*IF(ISNA(NB73),'Drive Train'!$F$16,'Drive Train'!$F$17)*4.448*$C$24/$C$26*$C$25*AJ$6)*SIGN(CB74),CB74)</f>
        <v>0</v>
      </c>
      <c r="EQ74" s="2">
        <f>IF(PQ74=0,($C$23/0.4536*IF(ISNA(NC73),'Drive Train'!$F$16,'Drive Train'!$F$17)*4.448*$C$24/$C$26*$C$25*AK$6)*SIGN(CC74),CC74)</f>
        <v>0</v>
      </c>
      <c r="ER74" s="2">
        <f>IF(PR74=0,($C$23/0.4536*IF(ISNA(ND73),'Drive Train'!$F$16,'Drive Train'!$F$17)*4.448*$C$24/$C$26*$C$25*AL$6)*SIGN(CD74),CD74)</f>
        <v>0</v>
      </c>
      <c r="ES74" s="2">
        <f>IF(PS74=0,($C$23/0.4536*IF(ISNA(NE73),'Drive Train'!$F$16,'Drive Train'!$F$17)*4.448*$C$24/$C$26*$C$25*AM$6)*SIGN(CE74),CE74)</f>
        <v>0</v>
      </c>
      <c r="ET74" s="61">
        <f t="shared" si="344"/>
        <v>2.6400000000000015</v>
      </c>
      <c r="EU74" s="260">
        <f>MAX(MIN(IF(AND(OY73=1,NG74&lt;0),-1,1)*(DC74-$C$15)/($C$14-$C$15)*$C$12-$C$33*LO74/AO$6 -  OY73*$C$33,DY73),MAX(EU$8:EU73)*-1)</f>
        <v>-0.55664580874366754</v>
      </c>
      <c r="EV74" s="260">
        <f>MAX(MIN(IF(AND(OZ73=1,NH74&lt;0),-1,1)*(DD74-$C$15)/($C$14-$C$15)*$C$12-$C$33*LP74/AP$6 -  OZ73*$C$33,DZ73),MAX(EV$8:EV73)*-1)</f>
        <v>-0.63691417580423404</v>
      </c>
      <c r="EW74" s="260">
        <f>MAX(MIN(IF(AND(PA73=1,NI74&lt;0),-1,1)*(DE74-$C$15)/($C$14-$C$15)*$C$12-$C$33*LQ74/AQ$6 -  PA73*$C$33,EA73),MAX(EW$8:EW73)*-1)</f>
        <v>-0.68316657704397621</v>
      </c>
      <c r="EX74" s="260">
        <f>MAX(MIN(IF(AND(PB73=1,NJ74&lt;0),-1,1)*(DF74-$C$15)/($C$14-$C$15)*$C$12-$C$33*LR74/AR$6 -  PB73*$C$33,EB73),MAX(EX$8:EX73)*-1)</f>
        <v>-0.67716464195159276</v>
      </c>
      <c r="EY74" s="260">
        <f>MAX(MIN(IF(AND(PC73=1,NK74&lt;0),-1,1)*(DG74-$C$15)/($C$14-$C$15)*$C$12-$C$33*LS74/AS$6 -  PC73*$C$33,EC73),MAX(EY$8:EY73)*-1)</f>
        <v>-0.61409523791769505</v>
      </c>
      <c r="EZ74" s="260">
        <f>MAX(MIN(IF(AND(PD73=1,NL74&lt;0),-1,1)*(DH74-$C$15)/($C$14-$C$15)*$C$12-$C$33*LT74/AT$6 -  PD73*$C$33,ED73),MAX(EZ$8:EZ73)*-1)</f>
        <v>-0.52978676576337302</v>
      </c>
      <c r="FA74" s="260">
        <f>MAX(MIN(IF(AND(PE73=1,NM74&lt;0),-1,1)*(DI74-$C$15)/($C$14-$C$15)*$C$12-$C$33*LU74/AU$6 -  PE73*$C$33,EE73),MAX(FA$8:FA73)*-1)</f>
        <v>-0.55664580874366754</v>
      </c>
      <c r="FB74" s="260">
        <f>MAX(MIN(IF(AND(PF73=1,NN74&lt;0),-1,1)*(DJ74-$C$15)/($C$14-$C$15)*$C$12-$C$33*LV74/AV$6 -  PF73*$C$33,EF73),MAX(FB$8:FB73)*-1)</f>
        <v>-0.55664580874366754</v>
      </c>
      <c r="FC74" s="260">
        <f>MAX(MIN(IF(AND(PG73=1,NO74&lt;0),-1,1)*(DK74-$C$15)/($C$14-$C$15)*$C$12-$C$33*LW74/AW$6 -  PG73*$C$33,EG73),MAX(FC$8:FC73)*-1)</f>
        <v>-0.50592873937500038</v>
      </c>
      <c r="FD74" s="260">
        <f>MAX(MIN(IF(AND(PH73=1,NP74&lt;0),-1,1)*(DL74-$C$15)/($C$14-$C$15)*$C$12-$C$33*LX74/AX$6 -  PH73*$C$33,EH73),MAX(FD$8:FD73)*-1)</f>
        <v>-0.60671636313270094</v>
      </c>
      <c r="FE74" s="260">
        <f>MAX(MIN(IF(AND(PI73=1,NQ74&lt;0),-1,1)*(DM74-$C$15)/($C$14-$C$15)*$C$12-$C$33*LY74/AY$6 -  PI73*$C$33,EI73),MAX(FE$8:FE73)*-1)</f>
        <v>-0.56313566080452337</v>
      </c>
      <c r="FF74" s="260">
        <f>MAX(MIN(IF(AND(PJ73=1,NR74&lt;0),-1,1)*(DN74-$C$15)/($C$14-$C$15)*$C$12-$C$33*LZ74/AZ$6 -  PJ73*$C$33,EJ73),MAX(FF$8:FF73)*-1)</f>
        <v>-0.41043104273050707</v>
      </c>
      <c r="FG74" s="260">
        <f>MAX(MIN(IF(AND(PK73=1,NS74&lt;0),-1,1)*(DO74-$C$15)/($C$14-$C$15)*$C$12-$C$33*MA74/BA$6 -  PK73*$C$33,EK73),MAX(FG$8:FG73)*-1)</f>
        <v>-0.50266066515034202</v>
      </c>
      <c r="FH74" s="260">
        <f>MAX(MIN(IF(AND(PL73=1,NT74&lt;0),-1,1)*(DP74-$C$15)/($C$14-$C$15)*$C$12-$C$33*MB74/BB$6 -  PL73*$C$33,EL73),MAX(FH$8:FH73)*-1)</f>
        <v>-0.59489028757017692</v>
      </c>
      <c r="FI74" s="260">
        <f>MAX(MIN(IF(AND(PM73=1,NU74&lt;0),-1,1)*(DQ74-$C$15)/($C$14-$C$15)*$C$12-$C$33*MC74/BC$6 -  PM73*$C$33,EM73),MAX(FI$8:FI73)*-1)</f>
        <v>-0.5309520527918683</v>
      </c>
      <c r="FJ74" s="260">
        <f>MAX(MIN(IF(AND(PN73=1,NV74&lt;0),-1,1)*(DR74-$C$15)/($C$14-$C$15)*$C$12-$C$33*MD74/BD$6 -  PN73*$C$33,EN73),MAX(FJ$8:FJ73)*-1)</f>
        <v>-0.55664580874366754</v>
      </c>
      <c r="FK74" s="260">
        <f>MAX(MIN(IF(AND(PO73=1,NW74&lt;0),-1,1)*(DS74-$C$15)/($C$14-$C$15)*$C$12-$C$33*ME74/BE$6 -  PO73*$C$33,EO73),MAX(FK$8:FK73)*-1)</f>
        <v>-0.55664580874366754</v>
      </c>
      <c r="FL74" s="260">
        <f>MAX(MIN(IF(AND(PP73=1,NX74&lt;0),-1,1)*(DT74-$C$15)/($C$14-$C$15)*$C$12-$C$33*MF74/BF$6 -  PP73*$C$33,EP73),MAX(FL$8:FL73)*-1)</f>
        <v>-0.55664580874366754</v>
      </c>
      <c r="FM74" s="260">
        <f>MAX(MIN(IF(AND(PQ73=1,NY74&lt;0),-1,1)*(DU74-$C$15)/($C$14-$C$15)*$C$12-$C$33*MG74/BG$6 -  PQ73*$C$33,EQ73),MAX(FM$8:FM73)*-1)</f>
        <v>-0.55664580874366754</v>
      </c>
      <c r="FN74" s="260">
        <f>MAX(MIN(IF(AND(PR73=1,NZ74&lt;0),-1,1)*(DV74-$C$15)/($C$14-$C$15)*$C$12-$C$33*MH74/BH$6 -  PR73*$C$33,ER73),MAX(FN$8:FN73)*-1)</f>
        <v>-0.55664580874366754</v>
      </c>
      <c r="FO74" s="260">
        <f>MAX(MIN(IF(AND(PS73=1,OA74&lt;0),-1,1)*(DW74-$C$15)/($C$14-$C$15)*$C$12-$C$33*MI74/BI$6 -  PS73*$C$33,ES73),MAX(FO$8:FO73)*-1)</f>
        <v>-0.55664580874366754</v>
      </c>
      <c r="FP74" s="61">
        <f t="shared" si="350"/>
        <v>2.6400000000000015</v>
      </c>
      <c r="FQ74" s="261">
        <f>IF(AND(KS74=1,OY74=1),0,MIN((ABS(($C$14-$C$15)*EU74/$C$12/$C$25)+$C$15)/$C$25,DC74))</f>
        <v>0</v>
      </c>
      <c r="FR74" s="261">
        <f>IF(AND(KT74=1,OZ74=1),0,MIN((ABS(($C$14-$C$15)*EV74/$C$12/$C$25)+$C$15)/$C$25,DD74))</f>
        <v>2.7495000000000003</v>
      </c>
      <c r="FS74" s="261">
        <f>IF(AND(KU74=1,PA74=1),0,MIN((ABS(($C$14-$C$15)*EW74/$C$12/$C$25)+$C$15)/$C$25,DE74))</f>
        <v>2.7495000000000003</v>
      </c>
      <c r="FT74" s="261">
        <f>IF(AND(KV74=1,PB74=1),0,MIN((ABS(($C$14-$C$15)*EX74/$C$12/$C$25)+$C$15)/$C$25,DF74))</f>
        <v>2.7495000000000003</v>
      </c>
      <c r="FU74" s="261">
        <f>IF(AND(KW74=1,PC74=1),0,MIN((ABS(($C$14-$C$15)*EY74/$C$12/$C$25)+$C$15)/$C$25,DG74))</f>
        <v>2.7495000000000003</v>
      </c>
      <c r="FV74" s="261">
        <f>IF(AND(KX74=1,PD74=1),0,MIN((ABS(($C$14-$C$15)*EZ74/$C$12/$C$25)+$C$15)/$C$25,DH74))</f>
        <v>2.7495000000000003</v>
      </c>
      <c r="FW74" s="261">
        <f>IF(AND(KY74=1,PE74=1),0,MIN((ABS(($C$14-$C$15)*FA74/$C$12/$C$25)+$C$15)/$C$25,DI74))</f>
        <v>0</v>
      </c>
      <c r="FX74" s="261">
        <f>IF(AND(KZ74=1,PF74=1),0,MIN((ABS(($C$14-$C$15)*FB74/$C$12/$C$25)+$C$15)/$C$25,DJ74))</f>
        <v>0</v>
      </c>
      <c r="FY74" s="261">
        <f>IF(AND(LA74=1,PG74=1),0,MIN((ABS(($C$14-$C$15)*FC74/$C$12/$C$25)+$C$15)/$C$25,DK74))</f>
        <v>0</v>
      </c>
      <c r="FZ74" s="261">
        <f>IF(AND(LB74=1,PH74=1),0,MIN((ABS(($C$14-$C$15)*FD74/$C$12/$C$25)+$C$15)/$C$25,DL74))</f>
        <v>2.7495000000000003</v>
      </c>
      <c r="GA74" s="261">
        <f>IF(AND(LC74=1,PI74=1),0,MIN((ABS(($C$14-$C$15)*FE74/$C$12/$C$25)+$C$15)/$C$25,DM74))</f>
        <v>2.7495000000000003</v>
      </c>
      <c r="GB74" s="261">
        <f>IF(AND(LD74=1,PJ74=1),0,MIN((ABS(($C$14-$C$15)*FF74/$C$12/$C$25)+$C$15)/$C$25,DN74))</f>
        <v>2.7495000000000003</v>
      </c>
      <c r="GC74" s="261">
        <f>IF(AND(LE74=1,PK74=1),0,MIN((ABS(($C$14-$C$15)*FG74/$C$12/$C$25)+$C$15)/$C$25,DO74))</f>
        <v>2.7495000000000003</v>
      </c>
      <c r="GD74" s="261">
        <f>IF(AND(LF74=1,PL74=1),0,MIN((ABS(($C$14-$C$15)*FH74/$C$12/$C$25)+$C$15)/$C$25,DP74))</f>
        <v>2.7495000000000003</v>
      </c>
      <c r="GE74" s="261">
        <f>IF(AND(LG74=1,PM74=1),0,MIN((ABS(($C$14-$C$15)*FI74/$C$12/$C$25)+$C$15)/$C$25,DQ74))</f>
        <v>2.7495000000000003</v>
      </c>
      <c r="GF74" s="261">
        <f>IF(AND(LH74=1,PN74=1),0,MIN((ABS(($C$14-$C$15)*FJ74/$C$12/$C$25)+$C$15)/$C$25,DR74))</f>
        <v>0</v>
      </c>
      <c r="GG74" s="261">
        <f>IF(AND(LI74=1,PO74=1),0,MIN((ABS(($C$14-$C$15)*FK74/$C$12/$C$25)+$C$15)/$C$25,DS74))</f>
        <v>0</v>
      </c>
      <c r="GH74" s="261">
        <f>IF(AND(LJ74=1,PP74=1),0,MIN((ABS(($C$14-$C$15)*FL74/$C$12/$C$25)+$C$15)/$C$25,DT74))</f>
        <v>0</v>
      </c>
      <c r="GI74" s="261">
        <f>IF(AND(LK74=1,PQ74=1),0,MIN((ABS(($C$14-$C$15)*FM74/$C$12/$C$25)+$C$15)/$C$25,DU74))</f>
        <v>0</v>
      </c>
      <c r="GJ74" s="261">
        <f>IF(AND(LL74=1,PR74=1),0,MIN((ABS(($C$14-$C$15)*FN74/$C$12/$C$25)+$C$15)/$C$25,DV74))</f>
        <v>0</v>
      </c>
      <c r="GK74" s="261">
        <f>IF(AND(LM74=1,PS74=1),0,MIN((ABS(($C$14-$C$15)*FO74/$C$12/$C$25)+$C$15)/$C$25,DW74))</f>
        <v>0</v>
      </c>
      <c r="GL74" s="61">
        <f t="shared" si="351"/>
        <v>2.6400000000000015</v>
      </c>
      <c r="GM74" s="57">
        <f>IF(AND(KS73=1,OY73=1),0,EU74*$C$26/S$6/$C$24/$C$23*3.39*$C$25)</f>
        <v>0</v>
      </c>
      <c r="GN74" s="57">
        <f>IF(AND(KT73=1,OZ73=1),0,EV74*$C$26/T$6/$C$24/$C$23*3.39*$C$25)</f>
        <v>-4.141560024597946</v>
      </c>
      <c r="GO74" s="57">
        <f>IF(AND(KU73=1,PA73=1),0,EW74*$C$26/U$6/$C$24/$C$23*3.39*$C$25)</f>
        <v>-6.7457423341057385</v>
      </c>
      <c r="GP74" s="57">
        <f>IF(AND(KV73=1,PB73=1),0,EX74*$C$26/V$6/$C$24/$C$23*3.39*$C$25)</f>
        <v>-8.9696654224929411</v>
      </c>
      <c r="GQ74" s="57">
        <f>IF(AND(KW73=1,PC73=1),0,EY74*$C$26/W$6/$C$24/$C$23*3.39*$C$25)</f>
        <v>-10.204790685621397</v>
      </c>
      <c r="GR74" s="57">
        <f>IF(AND(KX73=1,PD73=1),0,EZ74*$C$26/X$6/$C$24/$C$23*3.39*$C$25)</f>
        <v>-10.590061409283432</v>
      </c>
      <c r="GS74" s="57">
        <f>IF(AND(KY73=1,PE73=1),0,FA74*$C$26/Y$6/$C$24/$C$23*3.39*$C$25)</f>
        <v>0</v>
      </c>
      <c r="GT74" s="57">
        <f>IF(AND(KZ73=1,PF73=1),0,FB74*$C$26/Z$6/$C$24/$C$23*3.39*$C$25)</f>
        <v>0</v>
      </c>
      <c r="GU74" s="57">
        <f>IF(AND(LA73=1,PG73=1),0,FC74*$C$26/AA$6/$C$24/$C$23*3.39*$C$25)</f>
        <v>-15.230657222910324</v>
      </c>
      <c r="GV74" s="57">
        <f>IF(AND(LB73=1,PH73=1),0,FD74*$C$26/AB$6/$C$24/$C$23*3.39*$C$25)</f>
        <v>-20.310461379285034</v>
      </c>
      <c r="GW74" s="57">
        <f>IF(AND(LC73=1,PI73=1),0,FE74*$C$26/AC$6/$C$24/$C$23*3.39*$C$25)</f>
        <v>-20.750269506126333</v>
      </c>
      <c r="GX74" s="57">
        <f>IF(AND(LD73=1,PJ73=1),0,FF74*$C$26/AD$6/$C$24/$C$23*3.39*$C$25)</f>
        <v>-9.5315869637063724</v>
      </c>
      <c r="GY74" s="57">
        <f>IF(AND(LE73=1,PK73=1),0,FG74*$C$26/AE$6/$C$24/$C$23*3.39*$C$25)</f>
        <v>-11.673468486302806</v>
      </c>
      <c r="GZ74" s="57">
        <f>IF(AND(LF73=1,PL73=1),0,FH74*$C$26/AF$6/$C$24/$C$23*3.39*$C$25)</f>
        <v>-13.815350008899237</v>
      </c>
      <c r="HA74" s="57">
        <f>IF(AND(LG73=1,PM73=1),0,FI74*$C$26/AG$6/$C$24/$C$23*3.39*$C$25)</f>
        <v>-12.330489504584303</v>
      </c>
      <c r="HB74" s="57">
        <f>IF(AND(LH73=1,PN73=1),0,FJ74*$C$26/AH$6/$C$24/$C$23*3.39*$C$25)</f>
        <v>0</v>
      </c>
      <c r="HC74" s="57">
        <f>IF(AND(LI73=1,PO73=1),0,FK74*$C$26/AI$6/$C$24/$C$23*3.39*$C$25)</f>
        <v>0</v>
      </c>
      <c r="HD74" s="57">
        <f>IF(AND(LJ73=1,PP73=1),0,FL74*$C$26/AJ$6/$C$24/$C$23*3.39*$C$25)</f>
        <v>0</v>
      </c>
      <c r="HE74" s="57">
        <f>IF(AND(LK73=1,PQ73=1),0,FM74*$C$26/AK$6/$C$24/$C$23*3.39*$C$25)</f>
        <v>0</v>
      </c>
      <c r="HF74" s="57">
        <f>IF(AND(LL73=1,PR73=1),0,FN74*$C$26/AL$6/$C$24/$C$23*3.39*$C$25)</f>
        <v>0</v>
      </c>
      <c r="HG74" s="57">
        <f>IF(AND(LM73=1,PS73=1),0,FO74*$C$26/AM$6/$C$24/$C$23*3.39*$C$25)</f>
        <v>0</v>
      </c>
      <c r="HH74" s="61">
        <f t="shared" si="352"/>
        <v>2.6400000000000015</v>
      </c>
      <c r="HI74" s="57">
        <f t="shared" si="353"/>
        <v>0</v>
      </c>
      <c r="HJ74" s="57">
        <f t="shared" si="354"/>
        <v>4.141560024597946</v>
      </c>
      <c r="HK74" s="57">
        <f t="shared" si="355"/>
        <v>6.7457423341057385</v>
      </c>
      <c r="HL74" s="57">
        <f t="shared" si="356"/>
        <v>8.9696654224929411</v>
      </c>
      <c r="HM74" s="57">
        <f t="shared" si="357"/>
        <v>10.204790685621397</v>
      </c>
      <c r="HN74" s="57">
        <f t="shared" si="358"/>
        <v>10.590061409283432</v>
      </c>
      <c r="HO74" s="57">
        <f t="shared" si="359"/>
        <v>0</v>
      </c>
      <c r="HP74" s="57">
        <f t="shared" si="360"/>
        <v>0</v>
      </c>
      <c r="HQ74" s="57">
        <f t="shared" si="361"/>
        <v>15.230657222910324</v>
      </c>
      <c r="HR74" s="57">
        <f t="shared" si="362"/>
        <v>20.310461379285034</v>
      </c>
      <c r="HS74" s="57">
        <f t="shared" si="363"/>
        <v>20.750269506126333</v>
      </c>
      <c r="HT74" s="57">
        <f t="shared" si="364"/>
        <v>9.5315869637063724</v>
      </c>
      <c r="HU74" s="57">
        <f t="shared" si="365"/>
        <v>11.673468486302806</v>
      </c>
      <c r="HV74" s="57">
        <f t="shared" si="366"/>
        <v>13.815350008899237</v>
      </c>
      <c r="HW74" s="57">
        <f t="shared" si="367"/>
        <v>12.330489504584303</v>
      </c>
      <c r="HX74" s="57">
        <f t="shared" si="368"/>
        <v>0</v>
      </c>
      <c r="HY74" s="57">
        <f t="shared" si="369"/>
        <v>0</v>
      </c>
      <c r="HZ74" s="57">
        <f t="shared" si="370"/>
        <v>0</v>
      </c>
      <c r="IA74" s="57">
        <f t="shared" si="371"/>
        <v>0</v>
      </c>
      <c r="IB74" s="57">
        <f t="shared" si="372"/>
        <v>0</v>
      </c>
      <c r="IC74" s="57">
        <f t="shared" si="373"/>
        <v>0</v>
      </c>
      <c r="ID74" s="61">
        <f t="shared" si="374"/>
        <v>2.6400000000000015</v>
      </c>
      <c r="IE74" s="57">
        <f t="shared" si="375"/>
        <v>0</v>
      </c>
      <c r="IF74" s="57">
        <f t="shared" si="376"/>
        <v>0</v>
      </c>
      <c r="IG74" s="57">
        <f t="shared" si="377"/>
        <v>0</v>
      </c>
      <c r="IH74" s="57">
        <f t="shared" si="378"/>
        <v>0</v>
      </c>
      <c r="II74" s="57">
        <f t="shared" si="379"/>
        <v>0</v>
      </c>
      <c r="IJ74" s="57">
        <f t="shared" si="380"/>
        <v>0</v>
      </c>
      <c r="IK74" s="57">
        <f t="shared" si="381"/>
        <v>0</v>
      </c>
      <c r="IL74" s="57">
        <f t="shared" si="382"/>
        <v>0</v>
      </c>
      <c r="IM74" s="57">
        <f t="shared" si="383"/>
        <v>0</v>
      </c>
      <c r="IN74" s="57">
        <f t="shared" si="384"/>
        <v>0</v>
      </c>
      <c r="IO74" s="57">
        <f t="shared" si="385"/>
        <v>0</v>
      </c>
      <c r="IP74" s="57">
        <f t="shared" si="386"/>
        <v>0</v>
      </c>
      <c r="IQ74" s="57">
        <f t="shared" si="387"/>
        <v>0</v>
      </c>
      <c r="IR74" s="57">
        <f t="shared" si="388"/>
        <v>0</v>
      </c>
      <c r="IS74" s="57">
        <f t="shared" si="389"/>
        <v>0</v>
      </c>
      <c r="IT74" s="57">
        <f t="shared" si="390"/>
        <v>0</v>
      </c>
      <c r="IU74" s="57">
        <f t="shared" si="391"/>
        <v>0</v>
      </c>
      <c r="IV74" s="57">
        <f t="shared" si="392"/>
        <v>0</v>
      </c>
      <c r="IW74" s="57">
        <f t="shared" si="393"/>
        <v>0</v>
      </c>
      <c r="IX74" s="57">
        <f t="shared" si="394"/>
        <v>0</v>
      </c>
      <c r="IY74" s="57">
        <f t="shared" si="395"/>
        <v>0</v>
      </c>
      <c r="IZ74" s="61">
        <f t="shared" si="396"/>
        <v>2.6400000000000015</v>
      </c>
      <c r="JA74" s="261" t="e">
        <f t="shared" ref="JA74:JA108" si="449">IF(ABS(CG74)&gt;=$S$5,6,NA())</f>
        <v>#N/A</v>
      </c>
      <c r="JB74" s="261" t="e">
        <f t="shared" ref="JB74:JB108" si="450">IF(ABS(CH74)&gt;=$S$5,6,NA())</f>
        <v>#N/A</v>
      </c>
      <c r="JC74" s="261" t="e">
        <f t="shared" ref="JC74:JC108" si="451">IF(ABS(CI74)&gt;=$S$5,6,NA())</f>
        <v>#N/A</v>
      </c>
      <c r="JD74" s="261" t="e">
        <f t="shared" ref="JD74:JD108" si="452">IF(ABS(CJ74)&gt;=$S$5,6,NA())</f>
        <v>#N/A</v>
      </c>
      <c r="JE74" s="261" t="e">
        <f t="shared" ref="JE74:JE108" si="453">IF(ABS(CK74)&gt;=$S$5,6,NA())</f>
        <v>#N/A</v>
      </c>
      <c r="JF74" s="261" t="e">
        <f t="shared" ref="JF74:JF108" si="454">IF(ABS(CL74)&gt;=$S$5,6,NA())</f>
        <v>#N/A</v>
      </c>
      <c r="JG74" s="261" t="e">
        <f t="shared" ref="JG74:JG108" si="455">IF(ABS(CM74)&gt;=$S$5,6,NA())</f>
        <v>#N/A</v>
      </c>
      <c r="JH74" s="261" t="e">
        <f t="shared" ref="JH74:JH108" si="456">IF(ABS(CN74)&gt;=$S$5,6,NA())</f>
        <v>#N/A</v>
      </c>
      <c r="JI74" s="261" t="e">
        <f t="shared" ref="JI74:JI108" si="457">IF(ABS(CO74)&gt;=$S$5,6,NA())</f>
        <v>#N/A</v>
      </c>
      <c r="JJ74" s="261" t="e">
        <f t="shared" ref="JJ74:JJ108" si="458">IF(ABS(CP74)&gt;=$S$5,6,NA())</f>
        <v>#N/A</v>
      </c>
      <c r="JK74" s="261" t="e">
        <f t="shared" ref="JK74:JK108" si="459">IF(ABS(CQ74)&gt;=$S$5,6,NA())</f>
        <v>#N/A</v>
      </c>
      <c r="JL74" s="261" t="e">
        <f t="shared" ref="JL74:JL108" si="460">IF(ABS(CR74)&gt;=$S$5,6,NA())</f>
        <v>#N/A</v>
      </c>
      <c r="JM74" s="261" t="e">
        <f t="shared" ref="JM74:JM108" si="461">IF(ABS(CS74)&gt;=$S$5,6,NA())</f>
        <v>#N/A</v>
      </c>
      <c r="JN74" s="261" t="e">
        <f t="shared" ref="JN74:JN108" si="462">IF(ABS(CT74)&gt;=$S$5,6,NA())</f>
        <v>#N/A</v>
      </c>
      <c r="JO74" s="261" t="e">
        <f t="shared" ref="JO74:JO108" si="463">IF(ABS(CU74)&gt;=$S$5,6,NA())</f>
        <v>#N/A</v>
      </c>
      <c r="JP74" s="261" t="e">
        <f t="shared" ref="JP74:JP108" si="464">IF(ABS(CV74)&gt;=$S$5,6,NA())</f>
        <v>#N/A</v>
      </c>
      <c r="JQ74" s="261" t="e">
        <f t="shared" ref="JQ74:JQ108" si="465">IF(ABS(CW74)&gt;=$S$5,6,NA())</f>
        <v>#N/A</v>
      </c>
      <c r="JR74" s="261" t="e">
        <f t="shared" ref="JR74:JR108" si="466">IF(ABS(CX74)&gt;=$S$5,6,NA())</f>
        <v>#N/A</v>
      </c>
      <c r="JS74" s="261" t="e">
        <f t="shared" ref="JS74:JS108" si="467">IF(ABS(CY74)&gt;=$S$5,6,NA())</f>
        <v>#N/A</v>
      </c>
      <c r="JT74" s="261" t="e">
        <f t="shared" ref="JT74:JT108" si="468">IF(ABS(CZ74)&gt;=$S$5,6,NA())</f>
        <v>#N/A</v>
      </c>
      <c r="JU74" s="261" t="e">
        <f t="shared" ref="JU74:JU108" si="469">IF(ABS(DA74)&gt;=$S$5,6,NA())</f>
        <v>#N/A</v>
      </c>
      <c r="JV74" s="61">
        <f t="shared" si="397"/>
        <v>2.6400000000000015</v>
      </c>
      <c r="JW74" s="46">
        <f>IF(HI74&lt;=$C$42,1,0)</f>
        <v>1</v>
      </c>
      <c r="JX74" s="46">
        <f>IF(HJ74&lt;=$C$42,1,0)</f>
        <v>0</v>
      </c>
      <c r="JY74" s="46">
        <f>IF(HK74&lt;=$C$42,1,0)</f>
        <v>0</v>
      </c>
      <c r="JZ74" s="46">
        <f>IF(HL74&lt;=$C$42,1,0)</f>
        <v>0</v>
      </c>
      <c r="KA74" s="46">
        <f>IF(HM74&lt;=$C$42,1,0)</f>
        <v>0</v>
      </c>
      <c r="KB74" s="46">
        <f>IF(HN74&lt;=$C$42,1,0)</f>
        <v>0</v>
      </c>
      <c r="KC74" s="46">
        <f>IF(HO74&lt;=$C$42,1,0)</f>
        <v>1</v>
      </c>
      <c r="KD74" s="46">
        <f>IF(HP74&lt;=$C$42,1,0)</f>
        <v>1</v>
      </c>
      <c r="KE74" s="46">
        <f>IF(HQ74&lt;=$C$42,1,0)</f>
        <v>0</v>
      </c>
      <c r="KF74" s="46">
        <f>IF(HR74&lt;=$C$42,1,0)</f>
        <v>0</v>
      </c>
      <c r="KG74" s="46">
        <f>IF(HS74&lt;=$C$42,1,0)</f>
        <v>0</v>
      </c>
      <c r="KH74" s="46">
        <f>IF(HT74&lt;=$C$42,1,0)</f>
        <v>0</v>
      </c>
      <c r="KI74" s="46">
        <f>IF(HU74&lt;=$C$42,1,0)</f>
        <v>0</v>
      </c>
      <c r="KJ74" s="46">
        <f>IF(HV74&lt;=$C$42,1,0)</f>
        <v>0</v>
      </c>
      <c r="KK74" s="46">
        <f>IF(HW74&lt;=$C$42,1,0)</f>
        <v>0</v>
      </c>
      <c r="KL74" s="46">
        <f>IF(HX74&lt;=$C$42,1,0)</f>
        <v>1</v>
      </c>
      <c r="KM74" s="46">
        <f>IF(HY74&lt;=$C$42,1,0)</f>
        <v>1</v>
      </c>
      <c r="KN74" s="46">
        <f>IF(HZ74&lt;=$C$42,1,0)</f>
        <v>1</v>
      </c>
      <c r="KO74" s="46">
        <f>IF(IA74&lt;=$C$42,1,0)</f>
        <v>1</v>
      </c>
      <c r="KP74" s="46">
        <f>IF(IB74&lt;=$C$42,1,0)</f>
        <v>1</v>
      </c>
      <c r="KQ74" s="46">
        <f>IF(IC74&lt;=$C$42,1,0)</f>
        <v>1</v>
      </c>
      <c r="KR74" s="61">
        <f t="shared" si="398"/>
        <v>2.6400000000000015</v>
      </c>
      <c r="KS74" s="1">
        <f>IF(OR(KS73=1,AND(OY74=1,LO74&lt;=$C$43)),1,0)</f>
        <v>1</v>
      </c>
      <c r="KT74" s="1">
        <f>IF(OR(KT73=1,AND(OZ74=1,LP74&lt;=$C$43)),1,0)</f>
        <v>0</v>
      </c>
      <c r="KU74" s="1">
        <f>IF(OR(KU73=1,AND(PA74=1,LQ74&lt;=$C$43)),1,0)</f>
        <v>0</v>
      </c>
      <c r="KV74" s="1">
        <f>IF(OR(KV73=1,AND(PB74=1,LR74&lt;=$C$43)),1,0)</f>
        <v>0</v>
      </c>
      <c r="KW74" s="1">
        <f>IF(OR(KW73=1,AND(PC74=1,LS74&lt;=$C$43)),1,0)</f>
        <v>0</v>
      </c>
      <c r="KX74" s="1">
        <f>IF(OR(KX73=1,AND(PD74=1,LT74&lt;=$C$43)),1,0)</f>
        <v>0</v>
      </c>
      <c r="KY74" s="1">
        <f>IF(OR(KY73=1,AND(PE74=1,LU74&lt;=$C$43)),1,0)</f>
        <v>1</v>
      </c>
      <c r="KZ74" s="1">
        <f>IF(OR(KZ73=1,AND(PF74=1,LV74&lt;=$C$43)),1,0)</f>
        <v>1</v>
      </c>
      <c r="LA74" s="1">
        <f>IF(OR(LA73=1,AND(PG74=1,LW74&lt;=$C$43)),1,0)</f>
        <v>1</v>
      </c>
      <c r="LB74" s="1">
        <f>IF(OR(LB73=1,AND(PH74=1,LX74&lt;=$C$43)),1,0)</f>
        <v>0</v>
      </c>
      <c r="LC74" s="1">
        <f>IF(OR(LC73=1,AND(PI74=1,LY74&lt;=$C$43)),1,0)</f>
        <v>0</v>
      </c>
      <c r="LD74" s="1">
        <f>IF(OR(LD73=1,AND(PJ74=1,LZ74&lt;=$C$43)),1,0)</f>
        <v>0</v>
      </c>
      <c r="LE74" s="1">
        <f>IF(OR(LE73=1,AND(PK74=1,MA74&lt;=$C$43)),1,0)</f>
        <v>0</v>
      </c>
      <c r="LF74" s="1">
        <f>IF(OR(LF73=1,AND(PL74=1,MB74&lt;=$C$43)),1,0)</f>
        <v>0</v>
      </c>
      <c r="LG74" s="1">
        <f>IF(OR(LG73=1,AND(PM74=1,MC74&lt;=$C$43)),1,0)</f>
        <v>0</v>
      </c>
      <c r="LH74" s="1">
        <f>IF(OR(LH73=1,AND(PN74=1,MD74&lt;=$C$43)),1,0)</f>
        <v>1</v>
      </c>
      <c r="LI74" s="1">
        <f>IF(OR(LI73=1,AND(PO74=1,ME74&lt;=$C$43)),1,0)</f>
        <v>1</v>
      </c>
      <c r="LJ74" s="1">
        <f>IF(OR(LJ73=1,AND(PP74=1,MF74&lt;=$C$43)),1,0)</f>
        <v>1</v>
      </c>
      <c r="LK74" s="1">
        <f>IF(OR(LK73=1,AND(PQ74=1,MG74&lt;=$C$43)),1,0)</f>
        <v>1</v>
      </c>
      <c r="LL74" s="1">
        <f>IF(OR(LL73=1,AND(PR74=1,MH74&lt;=$C$43)),1,0)</f>
        <v>1</v>
      </c>
      <c r="LM74" s="1">
        <f>IF(OR(LM73=1,AND(PS74=1,MI74&lt;=$C$43)),1,0)</f>
        <v>1</v>
      </c>
      <c r="LN74" s="61">
        <f t="shared" si="399"/>
        <v>2.6400000000000015</v>
      </c>
      <c r="LO74" s="57">
        <f t="shared" si="400"/>
        <v>0</v>
      </c>
      <c r="LP74" s="57">
        <f t="shared" si="401"/>
        <v>12.443675613746807</v>
      </c>
      <c r="LQ74" s="57">
        <f t="shared" si="402"/>
        <v>11.088224749155403</v>
      </c>
      <c r="LR74" s="57">
        <f t="shared" si="403"/>
        <v>7.9858577821941665</v>
      </c>
      <c r="LS74" s="57">
        <f t="shared" si="404"/>
        <v>4.0209911254575301</v>
      </c>
      <c r="LT74" s="57">
        <f t="shared" si="405"/>
        <v>0.73730275411566426</v>
      </c>
      <c r="LU74" s="57">
        <f t="shared" si="406"/>
        <v>0</v>
      </c>
      <c r="LV74" s="57">
        <f t="shared" si="407"/>
        <v>0</v>
      </c>
      <c r="LW74" s="57">
        <f t="shared" si="408"/>
        <v>0</v>
      </c>
      <c r="LX74" s="57">
        <f t="shared" si="409"/>
        <v>1.8598667903672286</v>
      </c>
      <c r="LY74" s="57">
        <f t="shared" si="410"/>
        <v>5.3080959277001964</v>
      </c>
      <c r="LZ74" s="57">
        <f t="shared" si="411"/>
        <v>8.5687225070949822</v>
      </c>
      <c r="MA74" s="57">
        <f t="shared" si="412"/>
        <v>6.3083030035616492</v>
      </c>
      <c r="MB74" s="57">
        <f t="shared" si="413"/>
        <v>3.2957579433598063</v>
      </c>
      <c r="MC74" s="57">
        <f t="shared" si="414"/>
        <v>0.66562330103376055</v>
      </c>
      <c r="MD74" s="57">
        <f t="shared" si="415"/>
        <v>0</v>
      </c>
      <c r="ME74" s="57">
        <f t="shared" si="416"/>
        <v>0</v>
      </c>
      <c r="MF74" s="57">
        <f t="shared" si="417"/>
        <v>0</v>
      </c>
      <c r="MG74" s="57">
        <f t="shared" si="418"/>
        <v>0</v>
      </c>
      <c r="MH74" s="57">
        <f t="shared" si="419"/>
        <v>0</v>
      </c>
      <c r="MI74" s="57">
        <f t="shared" si="420"/>
        <v>0</v>
      </c>
      <c r="MJ74" s="61">
        <f t="shared" si="421"/>
        <v>2.6400000000000015</v>
      </c>
      <c r="MK74" s="57" t="e">
        <f t="shared" ref="MK74:MK108" si="470">IF(AND(ABS(CG74)&gt;0,EU74&gt;=DY73,NG74&lt;&gt;0),3,NA())</f>
        <v>#N/A</v>
      </c>
      <c r="ML74" s="57" t="e">
        <f t="shared" ref="ML74:ML108" si="471">IF(AND(ABS(CH74)&gt;0,EV74&gt;=DZ73,NH74&lt;&gt;0),3,NA())</f>
        <v>#N/A</v>
      </c>
      <c r="MM74" s="57" t="e">
        <f t="shared" ref="MM74:MM108" si="472">IF(AND(ABS(CI74)&gt;0,EW74&gt;=EA73,NI74&lt;&gt;0),3,NA())</f>
        <v>#N/A</v>
      </c>
      <c r="MN74" s="57" t="e">
        <f t="shared" ref="MN74:MN108" si="473">IF(AND(ABS(CJ74)&gt;0,EX74&gt;=EB73,NJ74&lt;&gt;0),3,NA())</f>
        <v>#N/A</v>
      </c>
      <c r="MO74" s="57" t="e">
        <f t="shared" ref="MO74:MO108" si="474">IF(AND(ABS(CK74)&gt;0,EY74&gt;=EC73,NK74&lt;&gt;0),3,NA())</f>
        <v>#N/A</v>
      </c>
      <c r="MP74" s="57" t="e">
        <f t="shared" ref="MP74:MP108" si="475">IF(AND(ABS(CL74)&gt;0,EZ74&gt;=ED73,NL74&lt;&gt;0),3,NA())</f>
        <v>#N/A</v>
      </c>
      <c r="MQ74" s="57" t="e">
        <f t="shared" ref="MQ74:MQ108" si="476">IF(AND(ABS(CM74)&gt;0,FA74&gt;=EE73,NM74&lt;&gt;0),3,NA())</f>
        <v>#N/A</v>
      </c>
      <c r="MR74" s="57" t="e">
        <f t="shared" ref="MR74:MR108" si="477">IF(AND(ABS(CN74)&gt;0,FB74&gt;=EF73,NN74&lt;&gt;0),3,NA())</f>
        <v>#N/A</v>
      </c>
      <c r="MS74" s="57" t="e">
        <f t="shared" ref="MS74:MS108" si="478">IF(AND(ABS(CO74)&gt;0,FC74&gt;=EG73,NO74&lt;&gt;0),3,NA())</f>
        <v>#N/A</v>
      </c>
      <c r="MT74" s="57" t="e">
        <f t="shared" ref="MT74:MT108" si="479">IF(AND(ABS(CP74)&gt;0,FD74&gt;=EH73,NP74&lt;&gt;0),3,NA())</f>
        <v>#N/A</v>
      </c>
      <c r="MU74" s="57" t="e">
        <f t="shared" ref="MU74:MU108" si="480">IF(AND(ABS(CQ74)&gt;0,FE74&gt;=EI73,NQ74&lt;&gt;0),3,NA())</f>
        <v>#N/A</v>
      </c>
      <c r="MV74" s="57" t="e">
        <f t="shared" ref="MV74:MV108" si="481">IF(AND(ABS(CR74)&gt;0,FF74&gt;=EJ73,NR74&lt;&gt;0),3,NA())</f>
        <v>#N/A</v>
      </c>
      <c r="MW74" s="57" t="e">
        <f t="shared" ref="MW74:MW108" si="482">IF(AND(ABS(CS74)&gt;0,FG74&gt;=EK73,NS74&lt;&gt;0),3,NA())</f>
        <v>#N/A</v>
      </c>
      <c r="MX74" s="57" t="e">
        <f t="shared" ref="MX74:MX108" si="483">IF(AND(ABS(CT74)&gt;0,FH74&gt;=EL73,NT74&lt;&gt;0),3,NA())</f>
        <v>#N/A</v>
      </c>
      <c r="MY74" s="57" t="e">
        <f t="shared" ref="MY74:MY108" si="484">IF(AND(ABS(CU74)&gt;0,FI74&gt;=EM73,NU74&lt;&gt;0),3,NA())</f>
        <v>#N/A</v>
      </c>
      <c r="MZ74" s="57" t="e">
        <f t="shared" ref="MZ74:MZ108" si="485">IF(AND(ABS(CV74)&gt;0,FJ74&gt;=EN73,NV74&lt;&gt;0),3,NA())</f>
        <v>#N/A</v>
      </c>
      <c r="NA74" s="57" t="e">
        <f t="shared" ref="NA74:NA108" si="486">IF(AND(ABS(CW74)&gt;0,FK74&gt;=EO73,NW74&lt;&gt;0),3,NA())</f>
        <v>#N/A</v>
      </c>
      <c r="NB74" s="57" t="e">
        <f t="shared" ref="NB74:NB108" si="487">IF(AND(ABS(CX74)&gt;0,FL74&gt;=EP73,NX74&lt;&gt;0),3,NA())</f>
        <v>#N/A</v>
      </c>
      <c r="NC74" s="57" t="e">
        <f t="shared" ref="NC74:NC108" si="488">IF(AND(ABS(CY74)&gt;0,FM74&gt;=EQ73,NY74&lt;&gt;0),3,NA())</f>
        <v>#N/A</v>
      </c>
      <c r="ND74" s="57" t="e">
        <f t="shared" ref="ND74:ND108" si="489">IF(AND(ABS(CZ74)&gt;0,FN74&gt;=ER73,NZ74&lt;&gt;0),3,NA())</f>
        <v>#N/A</v>
      </c>
      <c r="NE74" s="57" t="e">
        <f t="shared" ref="NE74:NE108" si="490">IF(AND(ABS(DA74)&gt;0,FO74&gt;=ES73,OA74&lt;&gt;0),3,NA())</f>
        <v>#N/A</v>
      </c>
      <c r="NF74" s="61">
        <f t="shared" si="422"/>
        <v>2.6400000000000015</v>
      </c>
      <c r="NG74" s="261">
        <f>IF(OY73=0,MIN('Drive Train'!$F$35-FQ73*$C$26*'Drive Train'!$F$38,NG73+$C$41)-$C$7,IF(LO73-1&lt;=0,0,IF($C$39=Motors!$C$29,MAX(MAX(NG$8:NG73)*-1,NG73-$C$41),MAX(0,MAX(NG$8:NG73)*-1,NG73-$C$41))))</f>
        <v>0</v>
      </c>
      <c r="NH74" s="261">
        <f>IF(OZ73=0,MIN('Drive Train'!$F$35-FR73*$C$26*'Drive Train'!$F$38,NH73+$C$41)-$C$7,IF(LP73-1&lt;=0,0,IF($C$39=Motors!$C$29,MAX(MAX(NH$8:NH73)*-1,NH73-$C$41),MAX(0,MAX(NH$8:NH73)*-1,NH73-$C$41))))</f>
        <v>0</v>
      </c>
      <c r="NI74" s="261">
        <f>IF(PA73=0,MIN('Drive Train'!$F$35-FS73*$C$26*'Drive Train'!$F$38,NI73+$C$41)-$C$7,IF(LQ73-1&lt;=0,0,IF($C$39=Motors!$C$29,MAX(MAX(NI$8:NI73)*-1,NI73-$C$41),MAX(0,MAX(NI$8:NI73)*-1,NI73-$C$41))))</f>
        <v>0</v>
      </c>
      <c r="NJ74" s="261">
        <f>IF(PB73=0,MIN('Drive Train'!$F$35-FT73*$C$26*'Drive Train'!$F$38,NJ73+$C$41)-$C$7,IF(LR73-1&lt;=0,0,IF($C$39=Motors!$C$29,MAX(MAX(NJ$8:NJ73)*-1,NJ73-$C$41),MAX(0,MAX(NJ$8:NJ73)*-1,NJ73-$C$41))))</f>
        <v>0</v>
      </c>
      <c r="NK74" s="261">
        <f>IF(PC73=0,MIN('Drive Train'!$F$35-FU73*$C$26*'Drive Train'!$F$38,NK73+$C$41)-$C$7,IF(LS73-1&lt;=0,0,IF($C$39=Motors!$C$29,MAX(MAX(NK$8:NK73)*-1,NK73-$C$41),MAX(0,MAX(NK$8:NK73)*-1,NK73-$C$41))))</f>
        <v>0</v>
      </c>
      <c r="NL74" s="261">
        <f>IF(PD73=0,MIN('Drive Train'!$F$35-FV73*$C$26*'Drive Train'!$F$38,NL73+$C$41)-$C$7,IF(LT73-1&lt;=0,0,IF($C$39=Motors!$C$29,MAX(MAX(NL$8:NL73)*-1,NL73-$C$41),MAX(0,MAX(NL$8:NL73)*-1,NL73-$C$41))))</f>
        <v>0</v>
      </c>
      <c r="NM74" s="261">
        <f>IF(PE73=0,MIN('Drive Train'!$F$35-FW73*$C$26*'Drive Train'!$F$38,NM73+$C$41)-$C$7,IF(LU73-1&lt;=0,0,IF($C$39=Motors!$C$29,MAX(MAX(NM$8:NM73)*-1,NM73-$C$41),MAX(0,MAX(NM$8:NM73)*-1,NM73-$C$41))))</f>
        <v>0</v>
      </c>
      <c r="NN74" s="261">
        <f>IF(PF73=0,MIN('Drive Train'!$F$35-FX73*$C$26*'Drive Train'!$F$38,NN73+$C$41)-$C$7,IF(LV73-1&lt;=0,0,IF($C$39=Motors!$C$29,MAX(MAX(NN$8:NN73)*-1,NN73-$C$41),MAX(0,MAX(NN$8:NN73)*-1,NN73-$C$41))))</f>
        <v>0</v>
      </c>
      <c r="NO74" s="261">
        <f>IF(PG73=0,MIN('Drive Train'!$F$35-FY73*$C$26*'Drive Train'!$F$38,NO73+$C$41)-$C$7,IF(LW73-1&lt;=0,0,IF($C$39=Motors!$C$29,MAX(MAX(NO$8:NO73)*-1,NO73-$C$41),MAX(0,MAX(NO$8:NO73)*-1,NO73-$C$41))))</f>
        <v>0</v>
      </c>
      <c r="NP74" s="261">
        <f>IF(PH73=0,MIN('Drive Train'!$F$35-FZ73*$C$26*'Drive Train'!$F$38,NP73+$C$41)-$C$7,IF(LX73-1&lt;=0,0,IF($C$39=Motors!$C$29,MAX(MAX(NP$8:NP73)*-1,NP73-$C$41),MAX(0,MAX(NP$8:NP73)*-1,NP73-$C$41))))</f>
        <v>0</v>
      </c>
      <c r="NQ74" s="261">
        <f>IF(PI73=0,MIN('Drive Train'!$F$35-GA73*$C$26*'Drive Train'!$F$38,NQ73+$C$41)-$C$7,IF(LY73-1&lt;=0,0,IF($C$39=Motors!$C$29,MAX(MAX(NQ$8:NQ73)*-1,NQ73-$C$41),MAX(0,MAX(NQ$8:NQ73)*-1,NQ73-$C$41))))</f>
        <v>0</v>
      </c>
      <c r="NR74" s="261">
        <f>IF(PJ73=0,MIN('Drive Train'!$F$35-GB73*$C$26*'Drive Train'!$F$38,NR73+$C$41)-$C$7,IF(LZ73-1&lt;=0,0,IF($C$39=Motors!$C$29,MAX(MAX(NR$8:NR73)*-1,NR73-$C$41),MAX(0,MAX(NR$8:NR73)*-1,NR73-$C$41))))</f>
        <v>0</v>
      </c>
      <c r="NS74" s="261">
        <f>IF(PK73=0,MIN('Drive Train'!$F$35-GC73*$C$26*'Drive Train'!$F$38,NS73+$C$41)-$C$7,IF(MA73-1&lt;=0,0,IF($C$39=Motors!$C$29,MAX(MAX(NS$8:NS73)*-1,NS73-$C$41),MAX(0,MAX(NS$8:NS73)*-1,NS73-$C$41))))</f>
        <v>0</v>
      </c>
      <c r="NT74" s="261">
        <f>IF(PL73=0,MIN('Drive Train'!$F$35-GD73*$C$26*'Drive Train'!$F$38,NT73+$C$41)-$C$7,IF(MB73-1&lt;=0,0,IF($C$39=Motors!$C$29,MAX(MAX(NT$8:NT73)*-1,NT73-$C$41),MAX(0,MAX(NT$8:NT73)*-1,NT73-$C$41))))</f>
        <v>0</v>
      </c>
      <c r="NU74" s="261">
        <f>IF(PM73=0,MIN('Drive Train'!$F$35-GE73*$C$26*'Drive Train'!$F$38,NU73+$C$41)-$C$7,IF(MC73-1&lt;=0,0,IF($C$39=Motors!$C$29,MAX(MAX(NU$8:NU73)*-1,NU73-$C$41),MAX(0,MAX(NU$8:NU73)*-1,NU73-$C$41))))</f>
        <v>0</v>
      </c>
      <c r="NV74" s="261">
        <f>IF(PN73=0,MIN('Drive Train'!$F$35-GF73*$C$26*'Drive Train'!$F$38,NV73+$C$41)-$C$7,IF(MD73-1&lt;=0,0,IF($C$39=Motors!$C$29,MAX(MAX(NV$8:NV73)*-1,NV73-$C$41),MAX(0,MAX(NV$8:NV73)*-1,NV73-$C$41))))</f>
        <v>0</v>
      </c>
      <c r="NW74" s="261">
        <f>IF(PO73=0,MIN('Drive Train'!$F$35-GG73*$C$26*'Drive Train'!$F$38,NW73+$C$41)-$C$7,IF(ME73-1&lt;=0,0,IF($C$39=Motors!$C$29,MAX(MAX(NW$8:NW73)*-1,NW73-$C$41),MAX(0,MAX(NW$8:NW73)*-1,NW73-$C$41))))</f>
        <v>0</v>
      </c>
      <c r="NX74" s="261">
        <f>IF(PP73=0,MIN('Drive Train'!$F$35-GH73*$C$26*'Drive Train'!$F$38,NX73+$C$41)-$C$7,IF(MF73-1&lt;=0,0,IF($C$39=Motors!$C$29,MAX(MAX(NX$8:NX73)*-1,NX73-$C$41),MAX(0,MAX(NX$8:NX73)*-1,NX73-$C$41))))</f>
        <v>0</v>
      </c>
      <c r="NY74" s="261">
        <f>IF(PQ73=0,MIN('Drive Train'!$F$35-GI73*$C$26*'Drive Train'!$F$38,NY73+$C$41)-$C$7,IF(MG73-1&lt;=0,0,IF($C$39=Motors!$C$29,MAX(MAX(NY$8:NY73)*-1,NY73-$C$41),MAX(0,MAX(NY$8:NY73)*-1,NY73-$C$41))))</f>
        <v>0</v>
      </c>
      <c r="NZ74" s="261">
        <f>IF(PR73=0,MIN('Drive Train'!$F$35-GJ73*$C$26*'Drive Train'!$F$38,NZ73+$C$41)-$C$7,IF(MH73-1&lt;=0,0,IF($C$39=Motors!$C$29,MAX(MAX(NZ$8:NZ73)*-1,NZ73-$C$41),MAX(0,MAX(NZ$8:NZ73)*-1,NZ73-$C$41))))</f>
        <v>0</v>
      </c>
      <c r="OA74" s="261">
        <f>IF(PS73=0,MIN('Drive Train'!$F$35-GK73*$C$26*'Drive Train'!$F$38,OA73+$C$41)-$C$7,IF(MI73-1&lt;=0,0,IF($C$39=Motors!$C$29,MAX(MAX(OA$8:OA73)*-1,OA73-$C$41),MAX(0,MAX(OA$8:OA73)*-1,OA73-$C$41))))</f>
        <v>0</v>
      </c>
      <c r="OB74" s="61">
        <f t="shared" si="423"/>
        <v>2.6400000000000015</v>
      </c>
      <c r="OC74" s="261">
        <f>'Drive Train'!$F$35-FQ74*$C$26*'Drive Train'!$F$38</f>
        <v>12.4</v>
      </c>
      <c r="OD74" s="261">
        <f>'Drive Train'!$F$35-FR74*$C$26*'Drive Train'!$F$38</f>
        <v>12.213034</v>
      </c>
      <c r="OE74" s="261">
        <f>'Drive Train'!$F$35-FS74*$C$26*'Drive Train'!$F$38</f>
        <v>12.213034</v>
      </c>
      <c r="OF74" s="261">
        <f>'Drive Train'!$F$35-FT74*$C$26*'Drive Train'!$F$38</f>
        <v>12.213034</v>
      </c>
      <c r="OG74" s="261">
        <f>'Drive Train'!$F$35-FU74*$C$26*'Drive Train'!$F$38</f>
        <v>12.213034</v>
      </c>
      <c r="OH74" s="261">
        <f>'Drive Train'!$F$35-FV74*$C$26*'Drive Train'!$F$38</f>
        <v>12.213034</v>
      </c>
      <c r="OI74" s="261">
        <f>'Drive Train'!$F$35-FW74*$C$26*'Drive Train'!$F$38</f>
        <v>12.4</v>
      </c>
      <c r="OJ74" s="261">
        <f>'Drive Train'!$F$35-FX74*$C$26*'Drive Train'!$F$38</f>
        <v>12.4</v>
      </c>
      <c r="OK74" s="261">
        <f>'Drive Train'!$F$35-FY74*$C$26*'Drive Train'!$F$38</f>
        <v>12.4</v>
      </c>
      <c r="OL74" s="261">
        <f>'Drive Train'!$F$35-FZ74*$C$26*'Drive Train'!$F$38</f>
        <v>12.213034</v>
      </c>
      <c r="OM74" s="261">
        <f>'Drive Train'!$F$35-GA74*$C$26*'Drive Train'!$F$38</f>
        <v>12.213034</v>
      </c>
      <c r="ON74" s="261">
        <f>'Drive Train'!$F$35-GB74*$C$26*'Drive Train'!$F$38</f>
        <v>12.213034</v>
      </c>
      <c r="OO74" s="261">
        <f>'Drive Train'!$F$35-GC74*$C$26*'Drive Train'!$F$38</f>
        <v>12.213034</v>
      </c>
      <c r="OP74" s="261">
        <f>'Drive Train'!$F$35-GD74*$C$26*'Drive Train'!$F$38</f>
        <v>12.213034</v>
      </c>
      <c r="OQ74" s="261">
        <f>'Drive Train'!$F$35-GE74*$C$26*'Drive Train'!$F$38</f>
        <v>12.213034</v>
      </c>
      <c r="OR74" s="261">
        <f>'Drive Train'!$F$35-GF74*$C$26*'Drive Train'!$F$38</f>
        <v>12.4</v>
      </c>
      <c r="OS74" s="261">
        <f>'Drive Train'!$F$35-GG74*$C$26*'Drive Train'!$F$38</f>
        <v>12.4</v>
      </c>
      <c r="OT74" s="261">
        <f>'Drive Train'!$F$35-GH74*$C$26*'Drive Train'!$F$38</f>
        <v>12.4</v>
      </c>
      <c r="OU74" s="261">
        <f>'Drive Train'!$F$35-GI74*$C$26*'Drive Train'!$F$38</f>
        <v>12.4</v>
      </c>
      <c r="OV74" s="261">
        <f>'Drive Train'!$F$35-GJ74*$C$26*'Drive Train'!$F$38</f>
        <v>12.4</v>
      </c>
      <c r="OW74" s="261">
        <f>'Drive Train'!$F$35-GK74*$C$26*'Drive Train'!$F$38</f>
        <v>12.4</v>
      </c>
      <c r="OX74" s="61">
        <f t="shared" si="424"/>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8">
        <f t="shared" si="425"/>
        <v>2.6400000000000015</v>
      </c>
      <c r="PU74" s="57">
        <f t="shared" si="426"/>
        <v>19.650327854067083</v>
      </c>
      <c r="PV74" s="57">
        <f t="shared" si="427"/>
        <v>18.521794277833227</v>
      </c>
      <c r="PW74" s="57">
        <f t="shared" si="428"/>
        <v>23.917385188295064</v>
      </c>
      <c r="PX74" s="57">
        <f t="shared" si="429"/>
        <v>25.57601122897778</v>
      </c>
      <c r="PY74" s="57">
        <f t="shared" si="430"/>
        <v>24.073519014210216</v>
      </c>
      <c r="PZ74" s="57">
        <f t="shared" si="431"/>
        <v>21.456629322192676</v>
      </c>
      <c r="QA74" s="57">
        <f t="shared" si="432"/>
        <v>19.542925554291688</v>
      </c>
      <c r="QB74" s="57">
        <f t="shared" si="433"/>
        <v>18.59135870271086</v>
      </c>
      <c r="QC74" s="57">
        <f t="shared" si="434"/>
        <v>17.948597020951119</v>
      </c>
      <c r="QD74" s="57">
        <f t="shared" si="435"/>
        <v>17.424901011744705</v>
      </c>
      <c r="QE74" s="57">
        <f t="shared" si="436"/>
        <v>16.828007773345416</v>
      </c>
      <c r="QF74" s="57">
        <f t="shared" si="437"/>
        <v>17.576940779719887</v>
      </c>
      <c r="QG74" s="57">
        <f t="shared" si="438"/>
        <v>20.098461288235921</v>
      </c>
      <c r="QH74" s="57">
        <f t="shared" si="439"/>
        <v>20.534038383289296</v>
      </c>
      <c r="QI74" s="57">
        <f t="shared" si="440"/>
        <v>19.963998864912476</v>
      </c>
      <c r="QJ74" s="57">
        <f t="shared" si="441"/>
        <v>19.829829190132553</v>
      </c>
      <c r="QK74" s="57">
        <f t="shared" si="442"/>
        <v>19.650327854067083</v>
      </c>
      <c r="QL74" s="57">
        <f t="shared" si="443"/>
        <v>19.599515401150995</v>
      </c>
      <c r="QM74" s="57">
        <f t="shared" si="444"/>
        <v>19.600621923010209</v>
      </c>
      <c r="QN74" s="57">
        <f t="shared" si="445"/>
        <v>19.600697983980687</v>
      </c>
      <c r="QO74" s="57">
        <f t="shared" si="446"/>
        <v>19.600657967372879</v>
      </c>
      <c r="QP74" s="61">
        <f t="shared" si="447"/>
        <v>2.6400000000000015</v>
      </c>
      <c r="QQ74" s="57">
        <f>MIN(FQ74,$C$16)*$C$17*1000/60/60/$C$25</f>
        <v>0</v>
      </c>
      <c r="QR74" s="57">
        <f>MIN(FR74,$C$16)*$C$17*1000/60/60/$C$25</f>
        <v>3.8667407844721571E-2</v>
      </c>
      <c r="QS74" s="57">
        <f>MIN(FS74,$C$16)*$C$17*1000/60/60/$C$25</f>
        <v>3.8667407844721571E-2</v>
      </c>
      <c r="QT74" s="57">
        <f>MIN(FT74,$C$16)*$C$17*1000/60/60/$C$25</f>
        <v>3.8667407844721571E-2</v>
      </c>
      <c r="QU74" s="57">
        <f>MIN(FU74,$C$16)*$C$17*1000/60/60/$C$25</f>
        <v>3.8667407844721571E-2</v>
      </c>
      <c r="QV74" s="57">
        <f>MIN(FV74,$C$16)*$C$17*1000/60/60/$C$25</f>
        <v>3.8667407844721571E-2</v>
      </c>
      <c r="QW74" s="57">
        <f>MIN(FW74,$C$16)*$C$17*1000/60/60/$C$25</f>
        <v>0</v>
      </c>
      <c r="QX74" s="57">
        <f>MIN(FX74,$C$16)*$C$17*1000/60/60/$C$25</f>
        <v>0</v>
      </c>
      <c r="QY74" s="57">
        <f>MIN(FY74,$C$16)*$C$17*1000/60/60/$C$25</f>
        <v>0</v>
      </c>
      <c r="QZ74" s="57">
        <f>MIN(FZ74,$C$16)*$C$17*1000/60/60/$C$25</f>
        <v>3.8667407844721571E-2</v>
      </c>
      <c r="RA74" s="57">
        <f>MIN(GA74,$C$16)*$C$17*1000/60/60/$C$25</f>
        <v>3.8667407844721571E-2</v>
      </c>
      <c r="RB74" s="57">
        <f>MIN(GB74,$C$16)*$C$17*1000/60/60/$C$25</f>
        <v>3.8667407844721571E-2</v>
      </c>
      <c r="RC74" s="57">
        <f>MIN(GC74,$C$16)*$C$17*1000/60/60/$C$25</f>
        <v>3.8667407844721571E-2</v>
      </c>
      <c r="RD74" s="57">
        <f>MIN(GD74,$C$16)*$C$17*1000/60/60/$C$25</f>
        <v>3.8667407844721571E-2</v>
      </c>
      <c r="RE74" s="57">
        <f>MIN(GE74,$C$16)*$C$17*1000/60/60/$C$25</f>
        <v>3.8667407844721571E-2</v>
      </c>
      <c r="RF74" s="57">
        <f>MIN(GF74,$C$16)*$C$17*1000/60/60/$C$25</f>
        <v>0</v>
      </c>
      <c r="RG74" s="57">
        <f>MIN(GG74,$C$16)*$C$17*1000/60/60/$C$25</f>
        <v>0</v>
      </c>
      <c r="RH74" s="57">
        <f>MIN(GH74,$C$16)*$C$17*1000/60/60/$C$25</f>
        <v>0</v>
      </c>
      <c r="RI74" s="57">
        <f>MIN(GI74,$C$16)*$C$17*1000/60/60/$C$25</f>
        <v>0</v>
      </c>
      <c r="RJ74" s="57">
        <f>MIN(GJ74,$C$16)*$C$17*1000/60/60/$C$25</f>
        <v>0</v>
      </c>
      <c r="RK74" s="57">
        <f>MIN(GK74,$C$16)*$C$17*1000/60/60/$C$25</f>
        <v>0</v>
      </c>
      <c r="RL74" s="148">
        <f t="shared" si="448"/>
        <v>2.6400000000000015</v>
      </c>
    </row>
    <row r="75" spans="2:480" x14ac:dyDescent="0.2">
      <c r="B75" s="20"/>
      <c r="C75" s="3" t="str">
        <f>C57</f>
        <v>Max Speed (ft/s)</v>
      </c>
      <c r="E75" s="17">
        <f>E57</f>
        <v>11.043959163783194</v>
      </c>
      <c r="F75" s="18">
        <f>LZ6</f>
        <v>9.7125129427397479</v>
      </c>
      <c r="G75" s="18">
        <f t="shared" ref="G75:O75" si="491">MA6</f>
        <v>10.977690398082773</v>
      </c>
      <c r="H75" s="18">
        <f t="shared" si="491"/>
        <v>11.032353948343381</v>
      </c>
      <c r="I75" s="18">
        <f t="shared" si="491"/>
        <v>11.038635745052684</v>
      </c>
      <c r="J75" s="18">
        <f t="shared" si="491"/>
        <v>11.04275078737771</v>
      </c>
      <c r="K75" s="18">
        <f t="shared" si="491"/>
        <v>11.043959163783194</v>
      </c>
      <c r="L75" s="18">
        <f t="shared" si="491"/>
        <v>11.043837072192165</v>
      </c>
      <c r="M75" s="18">
        <f t="shared" si="491"/>
        <v>11.043849631288529</v>
      </c>
      <c r="N75" s="18">
        <f t="shared" si="491"/>
        <v>11.043850494480871</v>
      </c>
      <c r="O75" s="18">
        <f t="shared" si="491"/>
        <v>11.04385004034649</v>
      </c>
      <c r="R75" s="63">
        <f t="shared" si="346"/>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347"/>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321"/>
        <v>2.6800000000000015</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322"/>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348"/>
        <v>2.6800000000000015</v>
      </c>
      <c r="DC75" s="57">
        <f t="shared" si="323"/>
        <v>0</v>
      </c>
      <c r="DD75" s="57">
        <f t="shared" si="324"/>
        <v>2.7495000000000003</v>
      </c>
      <c r="DE75" s="57">
        <f t="shared" si="325"/>
        <v>2.7495000000000003</v>
      </c>
      <c r="DF75" s="57">
        <f t="shared" si="326"/>
        <v>2.7495000000000003</v>
      </c>
      <c r="DG75" s="57">
        <f t="shared" si="327"/>
        <v>2.7495000000000003</v>
      </c>
      <c r="DH75" s="57">
        <f t="shared" si="328"/>
        <v>2.7495000000000003</v>
      </c>
      <c r="DI75" s="57">
        <f t="shared" si="329"/>
        <v>0</v>
      </c>
      <c r="DJ75" s="57">
        <f t="shared" si="330"/>
        <v>0</v>
      </c>
      <c r="DK75" s="57">
        <f t="shared" si="331"/>
        <v>0</v>
      </c>
      <c r="DL75" s="57">
        <f t="shared" si="332"/>
        <v>2.7495000000000003</v>
      </c>
      <c r="DM75" s="57">
        <f t="shared" si="333"/>
        <v>2.7495000000000003</v>
      </c>
      <c r="DN75" s="57">
        <f t="shared" si="334"/>
        <v>2.7495000000000003</v>
      </c>
      <c r="DO75" s="57">
        <f t="shared" si="335"/>
        <v>2.7495000000000003</v>
      </c>
      <c r="DP75" s="57">
        <f t="shared" si="336"/>
        <v>2.7495000000000003</v>
      </c>
      <c r="DQ75" s="57">
        <f t="shared" si="337"/>
        <v>2.7495000000000003</v>
      </c>
      <c r="DR75" s="57">
        <f t="shared" si="338"/>
        <v>0</v>
      </c>
      <c r="DS75" s="57">
        <f t="shared" si="339"/>
        <v>0</v>
      </c>
      <c r="DT75" s="57">
        <f t="shared" si="340"/>
        <v>0</v>
      </c>
      <c r="DU75" s="57">
        <f t="shared" si="341"/>
        <v>0</v>
      </c>
      <c r="DV75" s="57">
        <f t="shared" si="342"/>
        <v>0</v>
      </c>
      <c r="DW75" s="57">
        <f t="shared" si="343"/>
        <v>0</v>
      </c>
      <c r="DX75" s="61">
        <f t="shared" si="349"/>
        <v>2.6800000000000015</v>
      </c>
      <c r="DY75" s="2">
        <f>IF(OY75=0,($C$23/0.4536*IF(ISNA(MK74),'Drive Train'!$F$16,'Drive Train'!$F$17)*4.448*$C$24/$C$26*$C$25*S$6)*SIGN(BK75),BK75)</f>
        <v>0</v>
      </c>
      <c r="DZ75" s="2">
        <f>IF(OZ75=0,($C$23/0.4536*IF(ISNA(ML74),'Drive Train'!$F$16,'Drive Train'!$F$17)*4.448*$C$24/$C$26*$C$25*T$6)*SIGN(BL75),BL75)</f>
        <v>0</v>
      </c>
      <c r="EA75" s="2">
        <f>IF(PA75=0,($C$23/0.4536*IF(ISNA(MM74),'Drive Train'!$F$16,'Drive Train'!$F$17)*4.448*$C$24/$C$26*$C$25*U$6)*SIGN(BM75),BM75)</f>
        <v>0</v>
      </c>
      <c r="EB75" s="2">
        <f>IF(PB75=0,($C$23/0.4536*IF(ISNA(MN74),'Drive Train'!$F$16,'Drive Train'!$F$17)*4.448*$C$24/$C$26*$C$25*V$6)*SIGN(BN75),BN75)</f>
        <v>0</v>
      </c>
      <c r="EC75" s="2">
        <f>IF(PC75=0,($C$23/0.4536*IF(ISNA(MO74),'Drive Train'!$F$16,'Drive Train'!$F$17)*4.448*$C$24/$C$26*$C$25*W$6)*SIGN(BO75),BO75)</f>
        <v>0</v>
      </c>
      <c r="ED75" s="2">
        <f>IF(PD75=0,($C$23/0.4536*IF(ISNA(MP74),'Drive Train'!$F$16,'Drive Train'!$F$17)*4.448*$C$24/$C$26*$C$25*X$6)*SIGN(BP75),BP75)</f>
        <v>0</v>
      </c>
      <c r="EE75" s="2">
        <f>IF(PE75=0,($C$23/0.4536*IF(ISNA(MQ74),'Drive Train'!$F$16,'Drive Train'!$F$17)*4.448*$C$24/$C$26*$C$25*Y$6)*SIGN(BQ75),BQ75)</f>
        <v>0</v>
      </c>
      <c r="EF75" s="2">
        <f>IF(PF75=0,($C$23/0.4536*IF(ISNA(MR74),'Drive Train'!$F$16,'Drive Train'!$F$17)*4.448*$C$24/$C$26*$C$25*Z$6)*SIGN(BR75),BR75)</f>
        <v>0</v>
      </c>
      <c r="EG75" s="2">
        <f>IF(PG75=0,($C$23/0.4536*IF(ISNA(MS74),'Drive Train'!$F$16,'Drive Train'!$F$17)*4.448*$C$24/$C$26*$C$25*AA$6)*SIGN(BS75),BS75)</f>
        <v>0</v>
      </c>
      <c r="EH75" s="2">
        <f>IF(PH75=0,($C$23/0.4536*IF(ISNA(MT74),'Drive Train'!$F$16,'Drive Train'!$F$17)*4.448*$C$24/$C$26*$C$25*AB$6)*SIGN(BT75),BT75)</f>
        <v>0</v>
      </c>
      <c r="EI75" s="2">
        <f>IF(PI75=0,($C$23/0.4536*IF(ISNA(MU74),'Drive Train'!$F$16,'Drive Train'!$F$17)*4.448*$C$24/$C$26*$C$25*AC$6)*SIGN(BU75),BU75)</f>
        <v>0</v>
      </c>
      <c r="EJ75" s="2">
        <f>IF(PJ75=0,($C$23/0.4536*IF(ISNA(MV74),'Drive Train'!$F$16,'Drive Train'!$F$17)*4.448*$C$24/$C$26*$C$25*AD$6)*SIGN(BV75),BV75)</f>
        <v>0</v>
      </c>
      <c r="EK75" s="2">
        <f>IF(PK75=0,($C$23/0.4536*IF(ISNA(MW74),'Drive Train'!$F$16,'Drive Train'!$F$17)*4.448*$C$24/$C$26*$C$25*AE$6)*SIGN(BW75),BW75)</f>
        <v>0</v>
      </c>
      <c r="EL75" s="2">
        <f>IF(PL75=0,($C$23/0.4536*IF(ISNA(MX74),'Drive Train'!$F$16,'Drive Train'!$F$17)*4.448*$C$24/$C$26*$C$25*AF$6)*SIGN(BX75),BX75)</f>
        <v>0</v>
      </c>
      <c r="EM75" s="2">
        <f>IF(PM75=0,($C$23/0.4536*IF(ISNA(MY74),'Drive Train'!$F$16,'Drive Train'!$F$17)*4.448*$C$24/$C$26*$C$25*AG$6)*SIGN(BY75),BY75)</f>
        <v>0</v>
      </c>
      <c r="EN75" s="2">
        <f>IF(PN75=0,($C$23/0.4536*IF(ISNA(MZ74),'Drive Train'!$F$16,'Drive Train'!$F$17)*4.448*$C$24/$C$26*$C$25*AH$6)*SIGN(BZ75),BZ75)</f>
        <v>0</v>
      </c>
      <c r="EO75" s="2">
        <f>IF(PO75=0,($C$23/0.4536*IF(ISNA(NA74),'Drive Train'!$F$16,'Drive Train'!$F$17)*4.448*$C$24/$C$26*$C$25*AI$6)*SIGN(CA75),CA75)</f>
        <v>0</v>
      </c>
      <c r="EP75" s="2">
        <f>IF(PP75=0,($C$23/0.4536*IF(ISNA(NB74),'Drive Train'!$F$16,'Drive Train'!$F$17)*4.448*$C$24/$C$26*$C$25*AJ$6)*SIGN(CB75),CB75)</f>
        <v>0</v>
      </c>
      <c r="EQ75" s="2">
        <f>IF(PQ75=0,($C$23/0.4536*IF(ISNA(NC74),'Drive Train'!$F$16,'Drive Train'!$F$17)*4.448*$C$24/$C$26*$C$25*AK$6)*SIGN(CC75),CC75)</f>
        <v>0</v>
      </c>
      <c r="ER75" s="2">
        <f>IF(PR75=0,($C$23/0.4536*IF(ISNA(ND74),'Drive Train'!$F$16,'Drive Train'!$F$17)*4.448*$C$24/$C$26*$C$25*AL$6)*SIGN(CD75),CD75)</f>
        <v>0</v>
      </c>
      <c r="ES75" s="2">
        <f>IF(PS75=0,($C$23/0.4536*IF(ISNA(NE74),'Drive Train'!$F$16,'Drive Train'!$F$17)*4.448*$C$24/$C$26*$C$25*AM$6)*SIGN(CE75),CE75)</f>
        <v>0</v>
      </c>
      <c r="ET75" s="61">
        <f t="shared" si="344"/>
        <v>2.6800000000000015</v>
      </c>
      <c r="EU75" s="260">
        <f>MAX(MIN(IF(AND(OY74=1,NG75&lt;0),-1,1)*(DC75-$C$15)/($C$14-$C$15)*$C$12-$C$33*LO75/AO$6 -  OY74*$C$33,DY74),MAX(EU$8:EU74)*-1)</f>
        <v>-0.55664580874366754</v>
      </c>
      <c r="EV75" s="260">
        <f>MAX(MIN(IF(AND(OZ74=1,NH75&lt;0),-1,1)*(DD75-$C$15)/($C$14-$C$15)*$C$12-$C$33*LP75/AP$6 -  OZ74*$C$33,DZ74),MAX(EV$8:EV74)*-1)</f>
        <v>-0.63517036934653259</v>
      </c>
      <c r="EW75" s="260">
        <f>MAX(MIN(IF(AND(PA74=1,NI75&lt;0),-1,1)*(DE75-$C$15)/($C$14-$C$15)*$C$12-$C$33*LQ75/AQ$6 -  PA74*$C$33,EA74),MAX(EW$8:EW74)*-1)</f>
        <v>-0.67885353032345397</v>
      </c>
      <c r="EX75" s="260">
        <f>MAX(MIN(IF(AND(PB74=1,NJ75&lt;0),-1,1)*(DF75-$C$15)/($C$14-$C$15)*$C$12-$C$33*LR75/AR$6 -  PB74*$C$33,EB74),MAX(EX$8:EX74)*-1)</f>
        <v>-0.66947139823841151</v>
      </c>
      <c r="EY75" s="260">
        <f>MAX(MIN(IF(AND(PC74=1,NK75&lt;0),-1,1)*(DG75-$C$15)/($C$14-$C$15)*$C$12-$C$33*LS75/AS$6 -  PC74*$C$33,EC74),MAX(EY$8:EY74)*-1)</f>
        <v>-0.60311469662939099</v>
      </c>
      <c r="EZ75" s="260">
        <f>MAX(MIN(IF(AND(PD74=1,NL75&lt;0),-1,1)*(DH75-$C$15)/($C$14-$C$15)*$C$12-$C$33*LT75/AT$6 -  PD74*$C$33,ED74),MAX(EZ$8:EZ74)*-1)</f>
        <v>-0.51607961693492665</v>
      </c>
      <c r="FA75" s="260">
        <f>MAX(MIN(IF(AND(PE74=1,NM75&lt;0),-1,1)*(DI75-$C$15)/($C$14-$C$15)*$C$12-$C$33*LU75/AU$6 -  PE74*$C$33,EE74),MAX(FA$8:FA74)*-1)</f>
        <v>-0.55664580874366754</v>
      </c>
      <c r="FB75" s="260">
        <f>MAX(MIN(IF(AND(PF74=1,NN75&lt;0),-1,1)*(DJ75-$C$15)/($C$14-$C$15)*$C$12-$C$33*LV75/AV$6 -  PF74*$C$33,EF74),MAX(FB$8:FB74)*-1)</f>
        <v>-0.55664580874366754</v>
      </c>
      <c r="FC75" s="260">
        <f>MAX(MIN(IF(AND(PG74=1,NO75&lt;0),-1,1)*(DK75-$C$15)/($C$14-$C$15)*$C$12-$C$33*LW75/AW$6 -  PG74*$C$33,EG74),MAX(FC$8:FC74)*-1)</f>
        <v>-0.55664580874366754</v>
      </c>
      <c r="FD75" s="260">
        <f>MAX(MIN(IF(AND(PH74=1,NP75&lt;0),-1,1)*(DL75-$C$15)/($C$14-$C$15)*$C$12-$C$33*LX75/AX$6 -  PH74*$C$33,EH74),MAX(FD$8:FD74)*-1)</f>
        <v>-0.56269077698980297</v>
      </c>
      <c r="FE75" s="260">
        <f>MAX(MIN(IF(AND(PI74=1,NQ75&lt;0),-1,1)*(DM75-$C$15)/($C$14-$C$15)*$C$12-$C$33*LY75/AY$6 -  PI74*$C$33,EI74),MAX(FE$8:FE74)*-1)</f>
        <v>-0.56313566080452337</v>
      </c>
      <c r="FF75" s="260">
        <f>MAX(MIN(IF(AND(PJ74=1,NR75&lt;0),-1,1)*(DN75-$C$15)/($C$14-$C$15)*$C$12-$C$33*LZ75/AZ$6 -  PJ74*$C$33,EJ74),MAX(FF$8:FF74)*-1)</f>
        <v>-0.41043104273050707</v>
      </c>
      <c r="FG75" s="260">
        <f>MAX(MIN(IF(AND(PK74=1,NS75&lt;0),-1,1)*(DO75-$C$15)/($C$14-$C$15)*$C$12-$C$33*MA75/BA$6 -  PK74*$C$33,EK74),MAX(FG$8:FG74)*-1)</f>
        <v>-0.50266066515034202</v>
      </c>
      <c r="FH75" s="260">
        <f>MAX(MIN(IF(AND(PL74=1,NT75&lt;0),-1,1)*(DP75-$C$15)/($C$14-$C$15)*$C$12-$C$33*MB75/BB$6 -  PL74*$C$33,EL74),MAX(FH$8:FH74)*-1)</f>
        <v>-0.59489028757017692</v>
      </c>
      <c r="FI75" s="260">
        <f>MAX(MIN(IF(AND(PM74=1,NU75&lt;0),-1,1)*(DQ75-$C$15)/($C$14-$C$15)*$C$12-$C$33*MC75/BC$6 -  PM74*$C$33,EM74),MAX(FI$8:FI74)*-1)</f>
        <v>-0.51241005145402974</v>
      </c>
      <c r="FJ75" s="260">
        <f>MAX(MIN(IF(AND(PN74=1,NV75&lt;0),-1,1)*(DR75-$C$15)/($C$14-$C$15)*$C$12-$C$33*MD75/BD$6 -  PN74*$C$33,EN74),MAX(FJ$8:FJ74)*-1)</f>
        <v>-0.55664580874366754</v>
      </c>
      <c r="FK75" s="260">
        <f>MAX(MIN(IF(AND(PO74=1,NW75&lt;0),-1,1)*(DS75-$C$15)/($C$14-$C$15)*$C$12-$C$33*ME75/BE$6 -  PO74*$C$33,EO74),MAX(FK$8:FK74)*-1)</f>
        <v>-0.55664580874366754</v>
      </c>
      <c r="FL75" s="260">
        <f>MAX(MIN(IF(AND(PP74=1,NX75&lt;0),-1,1)*(DT75-$C$15)/($C$14-$C$15)*$C$12-$C$33*MF75/BF$6 -  PP74*$C$33,EP74),MAX(FL$8:FL74)*-1)</f>
        <v>-0.55664580874366754</v>
      </c>
      <c r="FM75" s="260">
        <f>MAX(MIN(IF(AND(PQ74=1,NY75&lt;0),-1,1)*(DU75-$C$15)/($C$14-$C$15)*$C$12-$C$33*MG75/BG$6 -  PQ74*$C$33,EQ74),MAX(FM$8:FM74)*-1)</f>
        <v>-0.55664580874366754</v>
      </c>
      <c r="FN75" s="260">
        <f>MAX(MIN(IF(AND(PR74=1,NZ75&lt;0),-1,1)*(DV75-$C$15)/($C$14-$C$15)*$C$12-$C$33*MH75/BH$6 -  PR74*$C$33,ER74),MAX(FN$8:FN74)*-1)</f>
        <v>-0.55664580874366754</v>
      </c>
      <c r="FO75" s="260">
        <f>MAX(MIN(IF(AND(PS74=1,OA75&lt;0),-1,1)*(DW75-$C$15)/($C$14-$C$15)*$C$12-$C$33*MI75/BI$6 -  PS74*$C$33,ES74),MAX(FO$8:FO74)*-1)</f>
        <v>-0.55664580874366754</v>
      </c>
      <c r="FP75" s="61">
        <f t="shared" si="350"/>
        <v>2.6800000000000015</v>
      </c>
      <c r="FQ75" s="261">
        <f>IF(AND(KS75=1,OY75=1),0,MIN((ABS(($C$14-$C$15)*EU75/$C$12/$C$25)+$C$15)/$C$25,DC75))</f>
        <v>0</v>
      </c>
      <c r="FR75" s="261">
        <f>IF(AND(KT75=1,OZ75=1),0,MIN((ABS(($C$14-$C$15)*EV75/$C$12/$C$25)+$C$15)/$C$25,DD75))</f>
        <v>2.7495000000000003</v>
      </c>
      <c r="FS75" s="261">
        <f>IF(AND(KU75=1,PA75=1),0,MIN((ABS(($C$14-$C$15)*EW75/$C$12/$C$25)+$C$15)/$C$25,DE75))</f>
        <v>2.7495000000000003</v>
      </c>
      <c r="FT75" s="261">
        <f>IF(AND(KV75=1,PB75=1),0,MIN((ABS(($C$14-$C$15)*EX75/$C$12/$C$25)+$C$15)/$C$25,DF75))</f>
        <v>2.7495000000000003</v>
      </c>
      <c r="FU75" s="261">
        <f>IF(AND(KW75=1,PC75=1),0,MIN((ABS(($C$14-$C$15)*EY75/$C$12/$C$25)+$C$15)/$C$25,DG75))</f>
        <v>2.7495000000000003</v>
      </c>
      <c r="FV75" s="261">
        <f>IF(AND(KX75=1,PD75=1),0,MIN((ABS(($C$14-$C$15)*EZ75/$C$12/$C$25)+$C$15)/$C$25,DH75))</f>
        <v>2.7495000000000003</v>
      </c>
      <c r="FW75" s="261">
        <f>IF(AND(KY75=1,PE75=1),0,MIN((ABS(($C$14-$C$15)*FA75/$C$12/$C$25)+$C$15)/$C$25,DI75))</f>
        <v>0</v>
      </c>
      <c r="FX75" s="261">
        <f>IF(AND(KZ75=1,PF75=1),0,MIN((ABS(($C$14-$C$15)*FB75/$C$12/$C$25)+$C$15)/$C$25,DJ75))</f>
        <v>0</v>
      </c>
      <c r="FY75" s="261">
        <f>IF(AND(LA75=1,PG75=1),0,MIN((ABS(($C$14-$C$15)*FC75/$C$12/$C$25)+$C$15)/$C$25,DK75))</f>
        <v>0</v>
      </c>
      <c r="FZ75" s="261">
        <f>IF(AND(LB75=1,PH75=1),0,MIN((ABS(($C$14-$C$15)*FD75/$C$12/$C$25)+$C$15)/$C$25,DL75))</f>
        <v>2.7495000000000003</v>
      </c>
      <c r="GA75" s="261">
        <f>IF(AND(LC75=1,PI75=1),0,MIN((ABS(($C$14-$C$15)*FE75/$C$12/$C$25)+$C$15)/$C$25,DM75))</f>
        <v>2.7495000000000003</v>
      </c>
      <c r="GB75" s="261">
        <f>IF(AND(LD75=1,PJ75=1),0,MIN((ABS(($C$14-$C$15)*FF75/$C$12/$C$25)+$C$15)/$C$25,DN75))</f>
        <v>2.7495000000000003</v>
      </c>
      <c r="GC75" s="261">
        <f>IF(AND(LE75=1,PK75=1),0,MIN((ABS(($C$14-$C$15)*FG75/$C$12/$C$25)+$C$15)/$C$25,DO75))</f>
        <v>2.7495000000000003</v>
      </c>
      <c r="GD75" s="261">
        <f>IF(AND(LF75=1,PL75=1),0,MIN((ABS(($C$14-$C$15)*FH75/$C$12/$C$25)+$C$15)/$C$25,DP75))</f>
        <v>2.7495000000000003</v>
      </c>
      <c r="GE75" s="261">
        <f>IF(AND(LG75=1,PM75=1),0,MIN((ABS(($C$14-$C$15)*FI75/$C$12/$C$25)+$C$15)/$C$25,DQ75))</f>
        <v>0</v>
      </c>
      <c r="GF75" s="261">
        <f>IF(AND(LH75=1,PN75=1),0,MIN((ABS(($C$14-$C$15)*FJ75/$C$12/$C$25)+$C$15)/$C$25,DR75))</f>
        <v>0</v>
      </c>
      <c r="GG75" s="261">
        <f>IF(AND(LI75=1,PO75=1),0,MIN((ABS(($C$14-$C$15)*FK75/$C$12/$C$25)+$C$15)/$C$25,DS75))</f>
        <v>0</v>
      </c>
      <c r="GH75" s="261">
        <f>IF(AND(LJ75=1,PP75=1),0,MIN((ABS(($C$14-$C$15)*FL75/$C$12/$C$25)+$C$15)/$C$25,DT75))</f>
        <v>0</v>
      </c>
      <c r="GI75" s="261">
        <f>IF(AND(LK75=1,PQ75=1),0,MIN((ABS(($C$14-$C$15)*FM75/$C$12/$C$25)+$C$15)/$C$25,DU75))</f>
        <v>0</v>
      </c>
      <c r="GJ75" s="261">
        <f>IF(AND(LL75=1,PR75=1),0,MIN((ABS(($C$14-$C$15)*FN75/$C$12/$C$25)+$C$15)/$C$25,DV75))</f>
        <v>0</v>
      </c>
      <c r="GK75" s="261">
        <f>IF(AND(LM75=1,PS75=1),0,MIN((ABS(($C$14-$C$15)*FO75/$C$12/$C$25)+$C$15)/$C$25,DW75))</f>
        <v>0</v>
      </c>
      <c r="GL75" s="61">
        <f t="shared" si="351"/>
        <v>2.6800000000000015</v>
      </c>
      <c r="GM75" s="57">
        <f>IF(AND(KS74=1,OY74=1),0,EU75*$C$26/S$6/$C$24/$C$23*3.39*$C$25)</f>
        <v>0</v>
      </c>
      <c r="GN75" s="57">
        <f>IF(AND(KT74=1,OZ74=1),0,EV75*$C$26/T$6/$C$24/$C$23*3.39*$C$25)</f>
        <v>-4.1302208530263087</v>
      </c>
      <c r="GO75" s="57">
        <f>IF(AND(KU74=1,PA74=1),0,EW75*$C$26/U$6/$C$24/$C$23*3.39*$C$25)</f>
        <v>-6.703154328735959</v>
      </c>
      <c r="GP75" s="57">
        <f>IF(AND(KV74=1,PB74=1),0,EX75*$C$26/V$6/$C$24/$C$23*3.39*$C$25)</f>
        <v>-8.8677613686692549</v>
      </c>
      <c r="GQ75" s="57">
        <f>IF(AND(KW74=1,PC74=1),0,EY75*$C$26/W$6/$C$24/$C$23*3.39*$C$25)</f>
        <v>-10.022320413026668</v>
      </c>
      <c r="GR75" s="57">
        <f>IF(AND(KX74=1,PD74=1),0,EZ75*$C$26/X$6/$C$24/$C$23*3.39*$C$25)</f>
        <v>-10.31606523342526</v>
      </c>
      <c r="GS75" s="57">
        <f>IF(AND(KY74=1,PE74=1),0,FA75*$C$26/Y$6/$C$24/$C$23*3.39*$C$25)</f>
        <v>0</v>
      </c>
      <c r="GT75" s="57">
        <f>IF(AND(KZ74=1,PF74=1),0,FB75*$C$26/Z$6/$C$24/$C$23*3.39*$C$25)</f>
        <v>0</v>
      </c>
      <c r="GU75" s="57">
        <f>IF(AND(LA74=1,PG74=1),0,FC75*$C$26/AA$6/$C$24/$C$23*3.39*$C$25)</f>
        <v>0</v>
      </c>
      <c r="GV75" s="57">
        <f>IF(AND(LB74=1,PH74=1),0,FD75*$C$26/AB$6/$C$24/$C$23*3.39*$C$25)</f>
        <v>-18.836659086499107</v>
      </c>
      <c r="GW75" s="57">
        <f>IF(AND(LC74=1,PI74=1),0,FE75*$C$26/AC$6/$C$24/$C$23*3.39*$C$25)</f>
        <v>-20.750269506126333</v>
      </c>
      <c r="GX75" s="57">
        <f>IF(AND(LD74=1,PJ74=1),0,FF75*$C$26/AD$6/$C$24/$C$23*3.39*$C$25)</f>
        <v>-9.5315869637063724</v>
      </c>
      <c r="GY75" s="57">
        <f>IF(AND(LE74=1,PK74=1),0,FG75*$C$26/AE$6/$C$24/$C$23*3.39*$C$25)</f>
        <v>-11.673468486302806</v>
      </c>
      <c r="GZ75" s="57">
        <f>IF(AND(LF74=1,PL74=1),0,FH75*$C$26/AF$6/$C$24/$C$23*3.39*$C$25)</f>
        <v>-13.815350008899237</v>
      </c>
      <c r="HA75" s="57">
        <f>IF(AND(LG74=1,PM74=1),0,FI75*$C$26/AG$6/$C$24/$C$23*3.39*$C$25)</f>
        <v>-11.899881972909821</v>
      </c>
      <c r="HB75" s="57">
        <f>IF(AND(LH74=1,PN74=1),0,FJ75*$C$26/AH$6/$C$24/$C$23*3.39*$C$25)</f>
        <v>0</v>
      </c>
      <c r="HC75" s="57">
        <f>IF(AND(LI74=1,PO74=1),0,FK75*$C$26/AI$6/$C$24/$C$23*3.39*$C$25)</f>
        <v>0</v>
      </c>
      <c r="HD75" s="57">
        <f>IF(AND(LJ74=1,PP74=1),0,FL75*$C$26/AJ$6/$C$24/$C$23*3.39*$C$25)</f>
        <v>0</v>
      </c>
      <c r="HE75" s="57">
        <f>IF(AND(LK74=1,PQ74=1),0,FM75*$C$26/AK$6/$C$24/$C$23*3.39*$C$25)</f>
        <v>0</v>
      </c>
      <c r="HF75" s="57">
        <f>IF(AND(LL74=1,PR74=1),0,FN75*$C$26/AL$6/$C$24/$C$23*3.39*$C$25)</f>
        <v>0</v>
      </c>
      <c r="HG75" s="57">
        <f>IF(AND(LM74=1,PS74=1),0,FO75*$C$26/AM$6/$C$24/$C$23*3.39*$C$25)</f>
        <v>0</v>
      </c>
      <c r="HH75" s="61">
        <f t="shared" si="352"/>
        <v>2.6800000000000015</v>
      </c>
      <c r="HI75" s="57">
        <f t="shared" si="353"/>
        <v>0</v>
      </c>
      <c r="HJ75" s="57">
        <f t="shared" si="354"/>
        <v>4.1302208530263087</v>
      </c>
      <c r="HK75" s="57">
        <f t="shared" si="355"/>
        <v>6.703154328735959</v>
      </c>
      <c r="HL75" s="57">
        <f t="shared" si="356"/>
        <v>8.8677613686692549</v>
      </c>
      <c r="HM75" s="57">
        <f t="shared" si="357"/>
        <v>10.022320413026668</v>
      </c>
      <c r="HN75" s="57">
        <f t="shared" si="358"/>
        <v>10.31606523342526</v>
      </c>
      <c r="HO75" s="57">
        <f t="shared" si="359"/>
        <v>0</v>
      </c>
      <c r="HP75" s="57">
        <f t="shared" si="360"/>
        <v>0</v>
      </c>
      <c r="HQ75" s="57">
        <f t="shared" si="361"/>
        <v>0</v>
      </c>
      <c r="HR75" s="57">
        <f t="shared" si="362"/>
        <v>18.836659086499107</v>
      </c>
      <c r="HS75" s="57">
        <f t="shared" si="363"/>
        <v>20.750269506126333</v>
      </c>
      <c r="HT75" s="57">
        <f t="shared" si="364"/>
        <v>9.5315869637063724</v>
      </c>
      <c r="HU75" s="57">
        <f t="shared" si="365"/>
        <v>11.673468486302806</v>
      </c>
      <c r="HV75" s="57">
        <f t="shared" si="366"/>
        <v>13.815350008899237</v>
      </c>
      <c r="HW75" s="57">
        <f t="shared" si="367"/>
        <v>11.899881972909821</v>
      </c>
      <c r="HX75" s="57">
        <f t="shared" si="368"/>
        <v>0</v>
      </c>
      <c r="HY75" s="57">
        <f t="shared" si="369"/>
        <v>0</v>
      </c>
      <c r="HZ75" s="57">
        <f t="shared" si="370"/>
        <v>0</v>
      </c>
      <c r="IA75" s="57">
        <f t="shared" si="371"/>
        <v>0</v>
      </c>
      <c r="IB75" s="57">
        <f t="shared" si="372"/>
        <v>0</v>
      </c>
      <c r="IC75" s="57">
        <f t="shared" si="373"/>
        <v>0</v>
      </c>
      <c r="ID75" s="61">
        <f t="shared" si="374"/>
        <v>2.6800000000000015</v>
      </c>
      <c r="IE75" s="57">
        <f t="shared" si="375"/>
        <v>0</v>
      </c>
      <c r="IF75" s="57">
        <f t="shared" si="376"/>
        <v>0</v>
      </c>
      <c r="IG75" s="57">
        <f t="shared" si="377"/>
        <v>0</v>
      </c>
      <c r="IH75" s="57">
        <f t="shared" si="378"/>
        <v>0</v>
      </c>
      <c r="II75" s="57">
        <f t="shared" si="379"/>
        <v>0</v>
      </c>
      <c r="IJ75" s="57">
        <f t="shared" si="380"/>
        <v>0</v>
      </c>
      <c r="IK75" s="57">
        <f t="shared" si="381"/>
        <v>0</v>
      </c>
      <c r="IL75" s="57">
        <f t="shared" si="382"/>
        <v>0</v>
      </c>
      <c r="IM75" s="57">
        <f t="shared" si="383"/>
        <v>0</v>
      </c>
      <c r="IN75" s="57">
        <f t="shared" si="384"/>
        <v>0</v>
      </c>
      <c r="IO75" s="57">
        <f t="shared" si="385"/>
        <v>0</v>
      </c>
      <c r="IP75" s="57">
        <f t="shared" si="386"/>
        <v>0</v>
      </c>
      <c r="IQ75" s="57">
        <f t="shared" si="387"/>
        <v>0</v>
      </c>
      <c r="IR75" s="57">
        <f t="shared" si="388"/>
        <v>0</v>
      </c>
      <c r="IS75" s="57">
        <f t="shared" si="389"/>
        <v>0</v>
      </c>
      <c r="IT75" s="57">
        <f t="shared" si="390"/>
        <v>0</v>
      </c>
      <c r="IU75" s="57">
        <f t="shared" si="391"/>
        <v>0</v>
      </c>
      <c r="IV75" s="57">
        <f t="shared" si="392"/>
        <v>0</v>
      </c>
      <c r="IW75" s="57">
        <f t="shared" si="393"/>
        <v>0</v>
      </c>
      <c r="IX75" s="57">
        <f t="shared" si="394"/>
        <v>0</v>
      </c>
      <c r="IY75" s="57">
        <f t="shared" si="395"/>
        <v>0</v>
      </c>
      <c r="IZ75" s="61">
        <f t="shared" si="396"/>
        <v>2.6800000000000015</v>
      </c>
      <c r="JA75" s="261" t="e">
        <f t="shared" si="449"/>
        <v>#N/A</v>
      </c>
      <c r="JB75" s="261" t="e">
        <f t="shared" si="450"/>
        <v>#N/A</v>
      </c>
      <c r="JC75" s="261" t="e">
        <f t="shared" si="451"/>
        <v>#N/A</v>
      </c>
      <c r="JD75" s="261" t="e">
        <f t="shared" si="452"/>
        <v>#N/A</v>
      </c>
      <c r="JE75" s="261" t="e">
        <f t="shared" si="453"/>
        <v>#N/A</v>
      </c>
      <c r="JF75" s="261" t="e">
        <f t="shared" si="454"/>
        <v>#N/A</v>
      </c>
      <c r="JG75" s="261" t="e">
        <f t="shared" si="455"/>
        <v>#N/A</v>
      </c>
      <c r="JH75" s="261" t="e">
        <f t="shared" si="456"/>
        <v>#N/A</v>
      </c>
      <c r="JI75" s="261" t="e">
        <f t="shared" si="457"/>
        <v>#N/A</v>
      </c>
      <c r="JJ75" s="261" t="e">
        <f t="shared" si="458"/>
        <v>#N/A</v>
      </c>
      <c r="JK75" s="261" t="e">
        <f t="shared" si="459"/>
        <v>#N/A</v>
      </c>
      <c r="JL75" s="261" t="e">
        <f t="shared" si="460"/>
        <v>#N/A</v>
      </c>
      <c r="JM75" s="261" t="e">
        <f t="shared" si="461"/>
        <v>#N/A</v>
      </c>
      <c r="JN75" s="261" t="e">
        <f t="shared" si="462"/>
        <v>#N/A</v>
      </c>
      <c r="JO75" s="261" t="e">
        <f t="shared" si="463"/>
        <v>#N/A</v>
      </c>
      <c r="JP75" s="261" t="e">
        <f t="shared" si="464"/>
        <v>#N/A</v>
      </c>
      <c r="JQ75" s="261" t="e">
        <f t="shared" si="465"/>
        <v>#N/A</v>
      </c>
      <c r="JR75" s="261" t="e">
        <f t="shared" si="466"/>
        <v>#N/A</v>
      </c>
      <c r="JS75" s="261" t="e">
        <f t="shared" si="467"/>
        <v>#N/A</v>
      </c>
      <c r="JT75" s="261" t="e">
        <f t="shared" si="468"/>
        <v>#N/A</v>
      </c>
      <c r="JU75" s="261" t="e">
        <f t="shared" si="469"/>
        <v>#N/A</v>
      </c>
      <c r="JV75" s="61">
        <f t="shared" si="397"/>
        <v>2.6800000000000015</v>
      </c>
      <c r="JW75" s="46">
        <f>IF(HI75&lt;=$C$42,1,0)</f>
        <v>1</v>
      </c>
      <c r="JX75" s="46">
        <f>IF(HJ75&lt;=$C$42,1,0)</f>
        <v>0</v>
      </c>
      <c r="JY75" s="46">
        <f>IF(HK75&lt;=$C$42,1,0)</f>
        <v>0</v>
      </c>
      <c r="JZ75" s="46">
        <f>IF(HL75&lt;=$C$42,1,0)</f>
        <v>0</v>
      </c>
      <c r="KA75" s="46">
        <f>IF(HM75&lt;=$C$42,1,0)</f>
        <v>0</v>
      </c>
      <c r="KB75" s="46">
        <f>IF(HN75&lt;=$C$42,1,0)</f>
        <v>0</v>
      </c>
      <c r="KC75" s="46">
        <f>IF(HO75&lt;=$C$42,1,0)</f>
        <v>1</v>
      </c>
      <c r="KD75" s="46">
        <f>IF(HP75&lt;=$C$42,1,0)</f>
        <v>1</v>
      </c>
      <c r="KE75" s="46">
        <f>IF(HQ75&lt;=$C$42,1,0)</f>
        <v>1</v>
      </c>
      <c r="KF75" s="46">
        <f>IF(HR75&lt;=$C$42,1,0)</f>
        <v>0</v>
      </c>
      <c r="KG75" s="46">
        <f>IF(HS75&lt;=$C$42,1,0)</f>
        <v>0</v>
      </c>
      <c r="KH75" s="46">
        <f>IF(HT75&lt;=$C$42,1,0)</f>
        <v>0</v>
      </c>
      <c r="KI75" s="46">
        <f>IF(HU75&lt;=$C$42,1,0)</f>
        <v>0</v>
      </c>
      <c r="KJ75" s="46">
        <f>IF(HV75&lt;=$C$42,1,0)</f>
        <v>0</v>
      </c>
      <c r="KK75" s="46">
        <f>IF(HW75&lt;=$C$42,1,0)</f>
        <v>0</v>
      </c>
      <c r="KL75" s="46">
        <f>IF(HX75&lt;=$C$42,1,0)</f>
        <v>1</v>
      </c>
      <c r="KM75" s="46">
        <f>IF(HY75&lt;=$C$42,1,0)</f>
        <v>1</v>
      </c>
      <c r="KN75" s="46">
        <f>IF(HZ75&lt;=$C$42,1,0)</f>
        <v>1</v>
      </c>
      <c r="KO75" s="46">
        <f>IF(IA75&lt;=$C$42,1,0)</f>
        <v>1</v>
      </c>
      <c r="KP75" s="46">
        <f>IF(IB75&lt;=$C$42,1,0)</f>
        <v>1</v>
      </c>
      <c r="KQ75" s="46">
        <f>IF(IC75&lt;=$C$42,1,0)</f>
        <v>1</v>
      </c>
      <c r="KR75" s="61">
        <f t="shared" si="398"/>
        <v>2.6800000000000015</v>
      </c>
      <c r="KS75" s="1">
        <f>IF(OR(KS74=1,AND(OY75=1,LO75&lt;=$C$43)),1,0)</f>
        <v>1</v>
      </c>
      <c r="KT75" s="1">
        <f>IF(OR(KT74=1,AND(OZ75=1,LP75&lt;=$C$43)),1,0)</f>
        <v>0</v>
      </c>
      <c r="KU75" s="1">
        <f>IF(OR(KU74=1,AND(PA75=1,LQ75&lt;=$C$43)),1,0)</f>
        <v>0</v>
      </c>
      <c r="KV75" s="1">
        <f>IF(OR(KV74=1,AND(PB75=1,LR75&lt;=$C$43)),1,0)</f>
        <v>0</v>
      </c>
      <c r="KW75" s="1">
        <f>IF(OR(KW74=1,AND(PC75=1,LS75&lt;=$C$43)),1,0)</f>
        <v>0</v>
      </c>
      <c r="KX75" s="1">
        <f>IF(OR(KX74=1,AND(PD75=1,LT75&lt;=$C$43)),1,0)</f>
        <v>0</v>
      </c>
      <c r="KY75" s="1">
        <f>IF(OR(KY74=1,AND(PE75=1,LU75&lt;=$C$43)),1,0)</f>
        <v>1</v>
      </c>
      <c r="KZ75" s="1">
        <f>IF(OR(KZ74=1,AND(PF75=1,LV75&lt;=$C$43)),1,0)</f>
        <v>1</v>
      </c>
      <c r="LA75" s="1">
        <f>IF(OR(LA74=1,AND(PG75=1,LW75&lt;=$C$43)),1,0)</f>
        <v>1</v>
      </c>
      <c r="LB75" s="1">
        <f>IF(OR(LB74=1,AND(PH75=1,LX75&lt;=$C$43)),1,0)</f>
        <v>0</v>
      </c>
      <c r="LC75" s="1">
        <f>IF(OR(LC74=1,AND(PI75=1,LY75&lt;=$C$43)),1,0)</f>
        <v>0</v>
      </c>
      <c r="LD75" s="1">
        <f>IF(OR(LD74=1,AND(PJ75=1,LZ75&lt;=$C$43)),1,0)</f>
        <v>0</v>
      </c>
      <c r="LE75" s="1">
        <f>IF(OR(LE74=1,AND(PK75=1,MA75&lt;=$C$43)),1,0)</f>
        <v>0</v>
      </c>
      <c r="LF75" s="1">
        <f>IF(OR(LF74=1,AND(PL75=1,MB75&lt;=$C$43)),1,0)</f>
        <v>0</v>
      </c>
      <c r="LG75" s="1">
        <f>IF(OR(LG74=1,AND(PM75=1,MC75&lt;=$C$43)),1,0)</f>
        <v>1</v>
      </c>
      <c r="LH75" s="1">
        <f>IF(OR(LH74=1,AND(PN75=1,MD75&lt;=$C$43)),1,0)</f>
        <v>1</v>
      </c>
      <c r="LI75" s="1">
        <f>IF(OR(LI74=1,AND(PO75=1,ME75&lt;=$C$43)),1,0)</f>
        <v>1</v>
      </c>
      <c r="LJ75" s="1">
        <f>IF(OR(LJ74=1,AND(PP75=1,MF75&lt;=$C$43)),1,0)</f>
        <v>1</v>
      </c>
      <c r="LK75" s="1">
        <f>IF(OR(LK74=1,AND(PQ75=1,MG75&lt;=$C$43)),1,0)</f>
        <v>1</v>
      </c>
      <c r="LL75" s="1">
        <f>IF(OR(LL74=1,AND(PR75=1,MH75&lt;=$C$43)),1,0)</f>
        <v>1</v>
      </c>
      <c r="LM75" s="1">
        <f>IF(OR(LM74=1,AND(PS75=1,MI75&lt;=$C$43)),1,0)</f>
        <v>1</v>
      </c>
      <c r="LN75" s="61">
        <f t="shared" si="399"/>
        <v>2.6800000000000015</v>
      </c>
      <c r="LO75" s="57">
        <f t="shared" si="400"/>
        <v>0</v>
      </c>
      <c r="LP75" s="57">
        <f t="shared" si="401"/>
        <v>12.27801321276289</v>
      </c>
      <c r="LQ75" s="57">
        <f t="shared" si="402"/>
        <v>10.818395055791173</v>
      </c>
      <c r="LR75" s="57">
        <f t="shared" si="403"/>
        <v>7.6270711652944492</v>
      </c>
      <c r="LS75" s="57">
        <f t="shared" si="404"/>
        <v>3.6127994980326741</v>
      </c>
      <c r="LT75" s="57">
        <f t="shared" si="405"/>
        <v>0.31370029774432695</v>
      </c>
      <c r="LU75" s="57">
        <f t="shared" si="406"/>
        <v>0</v>
      </c>
      <c r="LV75" s="57">
        <f t="shared" si="407"/>
        <v>0</v>
      </c>
      <c r="LW75" s="57">
        <f t="shared" si="408"/>
        <v>0</v>
      </c>
      <c r="LX75" s="57">
        <f t="shared" si="409"/>
        <v>1.0474483351958273</v>
      </c>
      <c r="LY75" s="57">
        <f t="shared" si="410"/>
        <v>4.4780851474551433</v>
      </c>
      <c r="LZ75" s="57">
        <f t="shared" si="411"/>
        <v>8.1874590285467264</v>
      </c>
      <c r="MA75" s="57">
        <f t="shared" si="412"/>
        <v>5.8413642641095374</v>
      </c>
      <c r="MB75" s="57">
        <f t="shared" si="413"/>
        <v>2.7431439430038367</v>
      </c>
      <c r="MC75" s="57">
        <f t="shared" si="414"/>
        <v>0.17240372085038841</v>
      </c>
      <c r="MD75" s="57">
        <f t="shared" si="415"/>
        <v>0</v>
      </c>
      <c r="ME75" s="57">
        <f t="shared" si="416"/>
        <v>0</v>
      </c>
      <c r="MF75" s="57">
        <f t="shared" si="417"/>
        <v>0</v>
      </c>
      <c r="MG75" s="57">
        <f t="shared" si="418"/>
        <v>0</v>
      </c>
      <c r="MH75" s="57">
        <f t="shared" si="419"/>
        <v>0</v>
      </c>
      <c r="MI75" s="57">
        <f t="shared" si="420"/>
        <v>0</v>
      </c>
      <c r="MJ75" s="61">
        <f t="shared" si="421"/>
        <v>2.6800000000000015</v>
      </c>
      <c r="MK75" s="57" t="e">
        <f t="shared" si="470"/>
        <v>#N/A</v>
      </c>
      <c r="ML75" s="57" t="e">
        <f t="shared" si="471"/>
        <v>#N/A</v>
      </c>
      <c r="MM75" s="57" t="e">
        <f t="shared" si="472"/>
        <v>#N/A</v>
      </c>
      <c r="MN75" s="57" t="e">
        <f t="shared" si="473"/>
        <v>#N/A</v>
      </c>
      <c r="MO75" s="57" t="e">
        <f t="shared" si="474"/>
        <v>#N/A</v>
      </c>
      <c r="MP75" s="57" t="e">
        <f t="shared" si="475"/>
        <v>#N/A</v>
      </c>
      <c r="MQ75" s="57" t="e">
        <f t="shared" si="476"/>
        <v>#N/A</v>
      </c>
      <c r="MR75" s="57" t="e">
        <f t="shared" si="477"/>
        <v>#N/A</v>
      </c>
      <c r="MS75" s="57" t="e">
        <f t="shared" si="478"/>
        <v>#N/A</v>
      </c>
      <c r="MT75" s="57" t="e">
        <f t="shared" si="479"/>
        <v>#N/A</v>
      </c>
      <c r="MU75" s="57" t="e">
        <f t="shared" si="480"/>
        <v>#N/A</v>
      </c>
      <c r="MV75" s="57" t="e">
        <f t="shared" si="481"/>
        <v>#N/A</v>
      </c>
      <c r="MW75" s="57" t="e">
        <f t="shared" si="482"/>
        <v>#N/A</v>
      </c>
      <c r="MX75" s="57" t="e">
        <f t="shared" si="483"/>
        <v>#N/A</v>
      </c>
      <c r="MY75" s="57" t="e">
        <f t="shared" si="484"/>
        <v>#N/A</v>
      </c>
      <c r="MZ75" s="57" t="e">
        <f t="shared" si="485"/>
        <v>#N/A</v>
      </c>
      <c r="NA75" s="57" t="e">
        <f t="shared" si="486"/>
        <v>#N/A</v>
      </c>
      <c r="NB75" s="57" t="e">
        <f t="shared" si="487"/>
        <v>#N/A</v>
      </c>
      <c r="NC75" s="57" t="e">
        <f t="shared" si="488"/>
        <v>#N/A</v>
      </c>
      <c r="ND75" s="57" t="e">
        <f t="shared" si="489"/>
        <v>#N/A</v>
      </c>
      <c r="NE75" s="57" t="e">
        <f t="shared" si="490"/>
        <v>#N/A</v>
      </c>
      <c r="NF75" s="61">
        <f t="shared" si="422"/>
        <v>2.6800000000000015</v>
      </c>
      <c r="NG75" s="261">
        <f>IF(OY74=0,MIN('Drive Train'!$F$35-FQ74*$C$26*'Drive Train'!$F$38,NG74+$C$41)-$C$7,IF(LO74-1&lt;=0,0,IF($C$39=Motors!$C$29,MAX(MAX(NG$8:NG74)*-1,NG74-$C$41),MAX(0,MAX(NG$8:NG74)*-1,NG74-$C$41))))</f>
        <v>0</v>
      </c>
      <c r="NH75" s="261">
        <f>IF(OZ74=0,MIN('Drive Train'!$F$35-FR74*$C$26*'Drive Train'!$F$38,NH74+$C$41)-$C$7,IF(LP74-1&lt;=0,0,IF($C$39=Motors!$C$29,MAX(MAX(NH$8:NH74)*-1,NH74-$C$41),MAX(0,MAX(NH$8:NH74)*-1,NH74-$C$41))))</f>
        <v>0</v>
      </c>
      <c r="NI75" s="261">
        <f>IF(PA74=0,MIN('Drive Train'!$F$35-FS74*$C$26*'Drive Train'!$F$38,NI74+$C$41)-$C$7,IF(LQ74-1&lt;=0,0,IF($C$39=Motors!$C$29,MAX(MAX(NI$8:NI74)*-1,NI74-$C$41),MAX(0,MAX(NI$8:NI74)*-1,NI74-$C$41))))</f>
        <v>0</v>
      </c>
      <c r="NJ75" s="261">
        <f>IF(PB74=0,MIN('Drive Train'!$F$35-FT74*$C$26*'Drive Train'!$F$38,NJ74+$C$41)-$C$7,IF(LR74-1&lt;=0,0,IF($C$39=Motors!$C$29,MAX(MAX(NJ$8:NJ74)*-1,NJ74-$C$41),MAX(0,MAX(NJ$8:NJ74)*-1,NJ74-$C$41))))</f>
        <v>0</v>
      </c>
      <c r="NK75" s="261">
        <f>IF(PC74=0,MIN('Drive Train'!$F$35-FU74*$C$26*'Drive Train'!$F$38,NK74+$C$41)-$C$7,IF(LS74-1&lt;=0,0,IF($C$39=Motors!$C$29,MAX(MAX(NK$8:NK74)*-1,NK74-$C$41),MAX(0,MAX(NK$8:NK74)*-1,NK74-$C$41))))</f>
        <v>0</v>
      </c>
      <c r="NL75" s="261">
        <f>IF(PD74=0,MIN('Drive Train'!$F$35-FV74*$C$26*'Drive Train'!$F$38,NL74+$C$41)-$C$7,IF(LT74-1&lt;=0,0,IF($C$39=Motors!$C$29,MAX(MAX(NL$8:NL74)*-1,NL74-$C$41),MAX(0,MAX(NL$8:NL74)*-1,NL74-$C$41))))</f>
        <v>0</v>
      </c>
      <c r="NM75" s="261">
        <f>IF(PE74=0,MIN('Drive Train'!$F$35-FW74*$C$26*'Drive Train'!$F$38,NM74+$C$41)-$C$7,IF(LU74-1&lt;=0,0,IF($C$39=Motors!$C$29,MAX(MAX(NM$8:NM74)*-1,NM74-$C$41),MAX(0,MAX(NM$8:NM74)*-1,NM74-$C$41))))</f>
        <v>0</v>
      </c>
      <c r="NN75" s="261">
        <f>IF(PF74=0,MIN('Drive Train'!$F$35-FX74*$C$26*'Drive Train'!$F$38,NN74+$C$41)-$C$7,IF(LV74-1&lt;=0,0,IF($C$39=Motors!$C$29,MAX(MAX(NN$8:NN74)*-1,NN74-$C$41),MAX(0,MAX(NN$8:NN74)*-1,NN74-$C$41))))</f>
        <v>0</v>
      </c>
      <c r="NO75" s="261">
        <f>IF(PG74=0,MIN('Drive Train'!$F$35-FY74*$C$26*'Drive Train'!$F$38,NO74+$C$41)-$C$7,IF(LW74-1&lt;=0,0,IF($C$39=Motors!$C$29,MAX(MAX(NO$8:NO74)*-1,NO74-$C$41),MAX(0,MAX(NO$8:NO74)*-1,NO74-$C$41))))</f>
        <v>0</v>
      </c>
      <c r="NP75" s="261">
        <f>IF(PH74=0,MIN('Drive Train'!$F$35-FZ74*$C$26*'Drive Train'!$F$38,NP74+$C$41)-$C$7,IF(LX74-1&lt;=0,0,IF($C$39=Motors!$C$29,MAX(MAX(NP$8:NP74)*-1,NP74-$C$41),MAX(0,MAX(NP$8:NP74)*-1,NP74-$C$41))))</f>
        <v>0</v>
      </c>
      <c r="NQ75" s="261">
        <f>IF(PI74=0,MIN('Drive Train'!$F$35-GA74*$C$26*'Drive Train'!$F$38,NQ74+$C$41)-$C$7,IF(LY74-1&lt;=0,0,IF($C$39=Motors!$C$29,MAX(MAX(NQ$8:NQ74)*-1,NQ74-$C$41),MAX(0,MAX(NQ$8:NQ74)*-1,NQ74-$C$41))))</f>
        <v>0</v>
      </c>
      <c r="NR75" s="261">
        <f>IF(PJ74=0,MIN('Drive Train'!$F$35-GB74*$C$26*'Drive Train'!$F$38,NR74+$C$41)-$C$7,IF(LZ74-1&lt;=0,0,IF($C$39=Motors!$C$29,MAX(MAX(NR$8:NR74)*-1,NR74-$C$41),MAX(0,MAX(NR$8:NR74)*-1,NR74-$C$41))))</f>
        <v>0</v>
      </c>
      <c r="NS75" s="261">
        <f>IF(PK74=0,MIN('Drive Train'!$F$35-GC74*$C$26*'Drive Train'!$F$38,NS74+$C$41)-$C$7,IF(MA74-1&lt;=0,0,IF($C$39=Motors!$C$29,MAX(MAX(NS$8:NS74)*-1,NS74-$C$41),MAX(0,MAX(NS$8:NS74)*-1,NS74-$C$41))))</f>
        <v>0</v>
      </c>
      <c r="NT75" s="261">
        <f>IF(PL74=0,MIN('Drive Train'!$F$35-GD74*$C$26*'Drive Train'!$F$38,NT74+$C$41)-$C$7,IF(MB74-1&lt;=0,0,IF($C$39=Motors!$C$29,MAX(MAX(NT$8:NT74)*-1,NT74-$C$41),MAX(0,MAX(NT$8:NT74)*-1,NT74-$C$41))))</f>
        <v>0</v>
      </c>
      <c r="NU75" s="261">
        <f>IF(PM74=0,MIN('Drive Train'!$F$35-GE74*$C$26*'Drive Train'!$F$38,NU74+$C$41)-$C$7,IF(MC74-1&lt;=0,0,IF($C$39=Motors!$C$29,MAX(MAX(NU$8:NU74)*-1,NU74-$C$41),MAX(0,MAX(NU$8:NU74)*-1,NU74-$C$41))))</f>
        <v>0</v>
      </c>
      <c r="NV75" s="261">
        <f>IF(PN74=0,MIN('Drive Train'!$F$35-GF74*$C$26*'Drive Train'!$F$38,NV74+$C$41)-$C$7,IF(MD74-1&lt;=0,0,IF($C$39=Motors!$C$29,MAX(MAX(NV$8:NV74)*-1,NV74-$C$41),MAX(0,MAX(NV$8:NV74)*-1,NV74-$C$41))))</f>
        <v>0</v>
      </c>
      <c r="NW75" s="261">
        <f>IF(PO74=0,MIN('Drive Train'!$F$35-GG74*$C$26*'Drive Train'!$F$38,NW74+$C$41)-$C$7,IF(ME74-1&lt;=0,0,IF($C$39=Motors!$C$29,MAX(MAX(NW$8:NW74)*-1,NW74-$C$41),MAX(0,MAX(NW$8:NW74)*-1,NW74-$C$41))))</f>
        <v>0</v>
      </c>
      <c r="NX75" s="261">
        <f>IF(PP74=0,MIN('Drive Train'!$F$35-GH74*$C$26*'Drive Train'!$F$38,NX74+$C$41)-$C$7,IF(MF74-1&lt;=0,0,IF($C$39=Motors!$C$29,MAX(MAX(NX$8:NX74)*-1,NX74-$C$41),MAX(0,MAX(NX$8:NX74)*-1,NX74-$C$41))))</f>
        <v>0</v>
      </c>
      <c r="NY75" s="261">
        <f>IF(PQ74=0,MIN('Drive Train'!$F$35-GI74*$C$26*'Drive Train'!$F$38,NY74+$C$41)-$C$7,IF(MG74-1&lt;=0,0,IF($C$39=Motors!$C$29,MAX(MAX(NY$8:NY74)*-1,NY74-$C$41),MAX(0,MAX(NY$8:NY74)*-1,NY74-$C$41))))</f>
        <v>0</v>
      </c>
      <c r="NZ75" s="261">
        <f>IF(PR74=0,MIN('Drive Train'!$F$35-GJ74*$C$26*'Drive Train'!$F$38,NZ74+$C$41)-$C$7,IF(MH74-1&lt;=0,0,IF($C$39=Motors!$C$29,MAX(MAX(NZ$8:NZ74)*-1,NZ74-$C$41),MAX(0,MAX(NZ$8:NZ74)*-1,NZ74-$C$41))))</f>
        <v>0</v>
      </c>
      <c r="OA75" s="261">
        <f>IF(PS74=0,MIN('Drive Train'!$F$35-GK74*$C$26*'Drive Train'!$F$38,OA74+$C$41)-$C$7,IF(MI74-1&lt;=0,0,IF($C$39=Motors!$C$29,MAX(MAX(OA$8:OA74)*-1,OA74-$C$41),MAX(0,MAX(OA$8:OA74)*-1,OA74-$C$41))))</f>
        <v>0</v>
      </c>
      <c r="OB75" s="61">
        <f t="shared" si="423"/>
        <v>2.6800000000000015</v>
      </c>
      <c r="OC75" s="261">
        <f>'Drive Train'!$F$35-FQ75*$C$26*'Drive Train'!$F$38</f>
        <v>12.4</v>
      </c>
      <c r="OD75" s="261">
        <f>'Drive Train'!$F$35-FR75*$C$26*'Drive Train'!$F$38</f>
        <v>12.213034</v>
      </c>
      <c r="OE75" s="261">
        <f>'Drive Train'!$F$35-FS75*$C$26*'Drive Train'!$F$38</f>
        <v>12.213034</v>
      </c>
      <c r="OF75" s="261">
        <f>'Drive Train'!$F$35-FT75*$C$26*'Drive Train'!$F$38</f>
        <v>12.213034</v>
      </c>
      <c r="OG75" s="261">
        <f>'Drive Train'!$F$35-FU75*$C$26*'Drive Train'!$F$38</f>
        <v>12.213034</v>
      </c>
      <c r="OH75" s="261">
        <f>'Drive Train'!$F$35-FV75*$C$26*'Drive Train'!$F$38</f>
        <v>12.213034</v>
      </c>
      <c r="OI75" s="261">
        <f>'Drive Train'!$F$35-FW75*$C$26*'Drive Train'!$F$38</f>
        <v>12.4</v>
      </c>
      <c r="OJ75" s="261">
        <f>'Drive Train'!$F$35-FX75*$C$26*'Drive Train'!$F$38</f>
        <v>12.4</v>
      </c>
      <c r="OK75" s="261">
        <f>'Drive Train'!$F$35-FY75*$C$26*'Drive Train'!$F$38</f>
        <v>12.4</v>
      </c>
      <c r="OL75" s="261">
        <f>'Drive Train'!$F$35-FZ75*$C$26*'Drive Train'!$F$38</f>
        <v>12.213034</v>
      </c>
      <c r="OM75" s="261">
        <f>'Drive Train'!$F$35-GA75*$C$26*'Drive Train'!$F$38</f>
        <v>12.213034</v>
      </c>
      <c r="ON75" s="261">
        <f>'Drive Train'!$F$35-GB75*$C$26*'Drive Train'!$F$38</f>
        <v>12.213034</v>
      </c>
      <c r="OO75" s="261">
        <f>'Drive Train'!$F$35-GC75*$C$26*'Drive Train'!$F$38</f>
        <v>12.213034</v>
      </c>
      <c r="OP75" s="261">
        <f>'Drive Train'!$F$35-GD75*$C$26*'Drive Train'!$F$38</f>
        <v>12.213034</v>
      </c>
      <c r="OQ75" s="261">
        <f>'Drive Train'!$F$35-GE75*$C$26*'Drive Train'!$F$38</f>
        <v>12.4</v>
      </c>
      <c r="OR75" s="261">
        <f>'Drive Train'!$F$35-GF75*$C$26*'Drive Train'!$F$38</f>
        <v>12.4</v>
      </c>
      <c r="OS75" s="261">
        <f>'Drive Train'!$F$35-GG75*$C$26*'Drive Train'!$F$38</f>
        <v>12.4</v>
      </c>
      <c r="OT75" s="261">
        <f>'Drive Train'!$F$35-GH75*$C$26*'Drive Train'!$F$38</f>
        <v>12.4</v>
      </c>
      <c r="OU75" s="261">
        <f>'Drive Train'!$F$35-GI75*$C$26*'Drive Train'!$F$38</f>
        <v>12.4</v>
      </c>
      <c r="OV75" s="261">
        <f>'Drive Train'!$F$35-GJ75*$C$26*'Drive Train'!$F$38</f>
        <v>12.4</v>
      </c>
      <c r="OW75" s="261">
        <f>'Drive Train'!$F$35-GK75*$C$26*'Drive Train'!$F$38</f>
        <v>12.4</v>
      </c>
      <c r="OX75" s="61">
        <f t="shared" si="424"/>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8">
        <f t="shared" si="425"/>
        <v>2.6800000000000015</v>
      </c>
      <c r="PU75" s="57">
        <f t="shared" si="426"/>
        <v>19.650327854067083</v>
      </c>
      <c r="PV75" s="57">
        <f t="shared" si="427"/>
        <v>19.009610629661321</v>
      </c>
      <c r="PW75" s="57">
        <f t="shared" si="428"/>
        <v>24.344758467063723</v>
      </c>
      <c r="PX75" s="57">
        <f t="shared" si="429"/>
        <v>25.873999866494625</v>
      </c>
      <c r="PY75" s="57">
        <f t="shared" si="430"/>
        <v>24.210013137801102</v>
      </c>
      <c r="PZ75" s="57">
        <f t="shared" si="431"/>
        <v>21.460924481915708</v>
      </c>
      <c r="QA75" s="57">
        <f t="shared" si="432"/>
        <v>19.542925554291688</v>
      </c>
      <c r="QB75" s="57">
        <f t="shared" si="433"/>
        <v>18.59135870271086</v>
      </c>
      <c r="QC75" s="57">
        <f t="shared" si="434"/>
        <v>17.948597020951119</v>
      </c>
      <c r="QD75" s="57">
        <f t="shared" si="435"/>
        <v>17.451729617883338</v>
      </c>
      <c r="QE75" s="57">
        <f t="shared" si="436"/>
        <v>16.990530963638722</v>
      </c>
      <c r="QF75" s="57">
        <f t="shared" si="437"/>
        <v>17.896813871290792</v>
      </c>
      <c r="QG75" s="57">
        <f t="shared" si="438"/>
        <v>20.32277708401126</v>
      </c>
      <c r="QH75" s="57">
        <f t="shared" si="439"/>
        <v>20.632711861002328</v>
      </c>
      <c r="QI75" s="57">
        <f t="shared" si="440"/>
        <v>19.961375108168166</v>
      </c>
      <c r="QJ75" s="57">
        <f t="shared" si="441"/>
        <v>19.829829190132553</v>
      </c>
      <c r="QK75" s="57">
        <f t="shared" si="442"/>
        <v>19.650327854067083</v>
      </c>
      <c r="QL75" s="57">
        <f t="shared" si="443"/>
        <v>19.599515401150995</v>
      </c>
      <c r="QM75" s="57">
        <f t="shared" si="444"/>
        <v>19.600621923010209</v>
      </c>
      <c r="QN75" s="57">
        <f t="shared" si="445"/>
        <v>19.600697983980687</v>
      </c>
      <c r="QO75" s="57">
        <f t="shared" si="446"/>
        <v>19.600657967372879</v>
      </c>
      <c r="QP75" s="61">
        <f t="shared" si="447"/>
        <v>2.6800000000000015</v>
      </c>
      <c r="QQ75" s="57">
        <f>MIN(FQ75,$C$16)*$C$17*1000/60/60/$C$25</f>
        <v>0</v>
      </c>
      <c r="QR75" s="57">
        <f>MIN(FR75,$C$16)*$C$17*1000/60/60/$C$25</f>
        <v>3.8667407844721571E-2</v>
      </c>
      <c r="QS75" s="57">
        <f>MIN(FS75,$C$16)*$C$17*1000/60/60/$C$25</f>
        <v>3.8667407844721571E-2</v>
      </c>
      <c r="QT75" s="57">
        <f>MIN(FT75,$C$16)*$C$17*1000/60/60/$C$25</f>
        <v>3.8667407844721571E-2</v>
      </c>
      <c r="QU75" s="57">
        <f>MIN(FU75,$C$16)*$C$17*1000/60/60/$C$25</f>
        <v>3.8667407844721571E-2</v>
      </c>
      <c r="QV75" s="57">
        <f>MIN(FV75,$C$16)*$C$17*1000/60/60/$C$25</f>
        <v>3.8667407844721571E-2</v>
      </c>
      <c r="QW75" s="57">
        <f>MIN(FW75,$C$16)*$C$17*1000/60/60/$C$25</f>
        <v>0</v>
      </c>
      <c r="QX75" s="57">
        <f>MIN(FX75,$C$16)*$C$17*1000/60/60/$C$25</f>
        <v>0</v>
      </c>
      <c r="QY75" s="57">
        <f>MIN(FY75,$C$16)*$C$17*1000/60/60/$C$25</f>
        <v>0</v>
      </c>
      <c r="QZ75" s="57">
        <f>MIN(FZ75,$C$16)*$C$17*1000/60/60/$C$25</f>
        <v>3.8667407844721571E-2</v>
      </c>
      <c r="RA75" s="57">
        <f>MIN(GA75,$C$16)*$C$17*1000/60/60/$C$25</f>
        <v>3.8667407844721571E-2</v>
      </c>
      <c r="RB75" s="57">
        <f>MIN(GB75,$C$16)*$C$17*1000/60/60/$C$25</f>
        <v>3.8667407844721571E-2</v>
      </c>
      <c r="RC75" s="57">
        <f>MIN(GC75,$C$16)*$C$17*1000/60/60/$C$25</f>
        <v>3.8667407844721571E-2</v>
      </c>
      <c r="RD75" s="57">
        <f>MIN(GD75,$C$16)*$C$17*1000/60/60/$C$25</f>
        <v>3.8667407844721571E-2</v>
      </c>
      <c r="RE75" s="57">
        <f>MIN(GE75,$C$16)*$C$17*1000/60/60/$C$25</f>
        <v>0</v>
      </c>
      <c r="RF75" s="57">
        <f>MIN(GF75,$C$16)*$C$17*1000/60/60/$C$25</f>
        <v>0</v>
      </c>
      <c r="RG75" s="57">
        <f>MIN(GG75,$C$16)*$C$17*1000/60/60/$C$25</f>
        <v>0</v>
      </c>
      <c r="RH75" s="57">
        <f>MIN(GH75,$C$16)*$C$17*1000/60/60/$C$25</f>
        <v>0</v>
      </c>
      <c r="RI75" s="57">
        <f>MIN(GI75,$C$16)*$C$17*1000/60/60/$C$25</f>
        <v>0</v>
      </c>
      <c r="RJ75" s="57">
        <f>MIN(GJ75,$C$16)*$C$17*1000/60/60/$C$25</f>
        <v>0</v>
      </c>
      <c r="RK75" s="57">
        <f>MIN(GK75,$C$16)*$C$17*1000/60/60/$C$25</f>
        <v>0</v>
      </c>
      <c r="RL75" s="148">
        <f t="shared" si="448"/>
        <v>2.6800000000000015</v>
      </c>
    </row>
    <row r="76" spans="2:480" x14ac:dyDescent="0.2">
      <c r="B76" s="20"/>
      <c r="C76" s="3" t="str">
        <f>C58</f>
        <v>Average Speed (ft/s)</v>
      </c>
      <c r="E76" s="17">
        <f>E58</f>
        <v>8.6956521739130395</v>
      </c>
      <c r="F76" s="18">
        <f>MV6</f>
        <v>6.4516129032258034</v>
      </c>
      <c r="G76" s="18">
        <f t="shared" ref="G76:O76" si="492">MW6</f>
        <v>7.2727272727272689</v>
      </c>
      <c r="H76" s="18">
        <f t="shared" si="492"/>
        <v>7.8431372549019569</v>
      </c>
      <c r="I76" s="18">
        <f t="shared" si="492"/>
        <v>8.3333333333333286</v>
      </c>
      <c r="J76" s="18">
        <f t="shared" si="492"/>
        <v>8.5106382978723367</v>
      </c>
      <c r="K76" s="18">
        <f t="shared" si="492"/>
        <v>8.6956521739130395</v>
      </c>
      <c r="L76" s="18">
        <f t="shared" si="492"/>
        <v>8.6956521739130395</v>
      </c>
      <c r="M76" s="18">
        <f t="shared" si="492"/>
        <v>8.6956521739130395</v>
      </c>
      <c r="N76" s="18">
        <f t="shared" si="492"/>
        <v>8.6956521739130395</v>
      </c>
      <c r="O76" s="18">
        <f t="shared" si="492"/>
        <v>8.6956521739130395</v>
      </c>
      <c r="R76" s="63">
        <f t="shared" si="346"/>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347"/>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321"/>
        <v>2.7200000000000015</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322"/>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2.7495000000000003</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2.7495000000000003</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348"/>
        <v>2.7200000000000015</v>
      </c>
      <c r="DC76" s="57">
        <f t="shared" si="323"/>
        <v>0</v>
      </c>
      <c r="DD76" s="57">
        <f t="shared" si="324"/>
        <v>2.7495000000000003</v>
      </c>
      <c r="DE76" s="57">
        <f t="shared" si="325"/>
        <v>2.7495000000000003</v>
      </c>
      <c r="DF76" s="57">
        <f t="shared" si="326"/>
        <v>2.7495000000000003</v>
      </c>
      <c r="DG76" s="57">
        <f t="shared" si="327"/>
        <v>2.7495000000000003</v>
      </c>
      <c r="DH76" s="57">
        <f t="shared" si="328"/>
        <v>2.7495000000000003</v>
      </c>
      <c r="DI76" s="57">
        <f t="shared" si="329"/>
        <v>0</v>
      </c>
      <c r="DJ76" s="57">
        <f t="shared" si="330"/>
        <v>0</v>
      </c>
      <c r="DK76" s="57">
        <f t="shared" si="331"/>
        <v>0</v>
      </c>
      <c r="DL76" s="57">
        <f t="shared" si="332"/>
        <v>2.7495000000000003</v>
      </c>
      <c r="DM76" s="57">
        <f t="shared" si="333"/>
        <v>2.7495000000000003</v>
      </c>
      <c r="DN76" s="57">
        <f t="shared" si="334"/>
        <v>2.7495000000000003</v>
      </c>
      <c r="DO76" s="57">
        <f t="shared" si="335"/>
        <v>2.7495000000000003</v>
      </c>
      <c r="DP76" s="57">
        <f t="shared" si="336"/>
        <v>2.7495000000000003</v>
      </c>
      <c r="DQ76" s="57">
        <f t="shared" si="337"/>
        <v>0</v>
      </c>
      <c r="DR76" s="57">
        <f t="shared" si="338"/>
        <v>0</v>
      </c>
      <c r="DS76" s="57">
        <f t="shared" si="339"/>
        <v>0</v>
      </c>
      <c r="DT76" s="57">
        <f t="shared" si="340"/>
        <v>0</v>
      </c>
      <c r="DU76" s="57">
        <f t="shared" si="341"/>
        <v>0</v>
      </c>
      <c r="DV76" s="57">
        <f t="shared" si="342"/>
        <v>0</v>
      </c>
      <c r="DW76" s="57">
        <f t="shared" si="343"/>
        <v>0</v>
      </c>
      <c r="DX76" s="61">
        <f t="shared" si="349"/>
        <v>2.7200000000000015</v>
      </c>
      <c r="DY76" s="2">
        <f>IF(OY76=0,($C$23/0.4536*IF(ISNA(MK75),'Drive Train'!$F$16,'Drive Train'!$F$17)*4.448*$C$24/$C$26*$C$25*S$6)*SIGN(BK76),BK76)</f>
        <v>0</v>
      </c>
      <c r="DZ76" s="2">
        <f>IF(OZ76=0,($C$23/0.4536*IF(ISNA(ML75),'Drive Train'!$F$16,'Drive Train'!$F$17)*4.448*$C$24/$C$26*$C$25*T$6)*SIGN(BL76),BL76)</f>
        <v>0</v>
      </c>
      <c r="EA76" s="2">
        <f>IF(PA76=0,($C$23/0.4536*IF(ISNA(MM75),'Drive Train'!$F$16,'Drive Train'!$F$17)*4.448*$C$24/$C$26*$C$25*U$6)*SIGN(BM76),BM76)</f>
        <v>0</v>
      </c>
      <c r="EB76" s="2">
        <f>IF(PB76=0,($C$23/0.4536*IF(ISNA(MN75),'Drive Train'!$F$16,'Drive Train'!$F$17)*4.448*$C$24/$C$26*$C$25*V$6)*SIGN(BN76),BN76)</f>
        <v>0</v>
      </c>
      <c r="EC76" s="2">
        <f>IF(PC76=0,($C$23/0.4536*IF(ISNA(MO75),'Drive Train'!$F$16,'Drive Train'!$F$17)*4.448*$C$24/$C$26*$C$25*W$6)*SIGN(BO76),BO76)</f>
        <v>0</v>
      </c>
      <c r="ED76" s="2">
        <f>IF(PD76=0,($C$23/0.4536*IF(ISNA(MP75),'Drive Train'!$F$16,'Drive Train'!$F$17)*4.448*$C$24/$C$26*$C$25*X$6)*SIGN(BP76),BP76)</f>
        <v>0</v>
      </c>
      <c r="EE76" s="2">
        <f>IF(PE76=0,($C$23/0.4536*IF(ISNA(MQ75),'Drive Train'!$F$16,'Drive Train'!$F$17)*4.448*$C$24/$C$26*$C$25*Y$6)*SIGN(BQ76),BQ76)</f>
        <v>0</v>
      </c>
      <c r="EF76" s="2">
        <f>IF(PF76=0,($C$23/0.4536*IF(ISNA(MR75),'Drive Train'!$F$16,'Drive Train'!$F$17)*4.448*$C$24/$C$26*$C$25*Z$6)*SIGN(BR76),BR76)</f>
        <v>0</v>
      </c>
      <c r="EG76" s="2">
        <f>IF(PG76=0,($C$23/0.4536*IF(ISNA(MS75),'Drive Train'!$F$16,'Drive Train'!$F$17)*4.448*$C$24/$C$26*$C$25*AA$6)*SIGN(BS76),BS76)</f>
        <v>0</v>
      </c>
      <c r="EH76" s="2">
        <f>IF(PH76=0,($C$23/0.4536*IF(ISNA(MT75),'Drive Train'!$F$16,'Drive Train'!$F$17)*4.448*$C$24/$C$26*$C$25*AB$6)*SIGN(BT76),BT76)</f>
        <v>0</v>
      </c>
      <c r="EI76" s="2">
        <f>IF(PI76=0,($C$23/0.4536*IF(ISNA(MU75),'Drive Train'!$F$16,'Drive Train'!$F$17)*4.448*$C$24/$C$26*$C$25*AC$6)*SIGN(BU76),BU76)</f>
        <v>0</v>
      </c>
      <c r="EJ76" s="2">
        <f>IF(PJ76=0,($C$23/0.4536*IF(ISNA(MV75),'Drive Train'!$F$16,'Drive Train'!$F$17)*4.448*$C$24/$C$26*$C$25*AD$6)*SIGN(BV76),BV76)</f>
        <v>0</v>
      </c>
      <c r="EK76" s="2">
        <f>IF(PK76=0,($C$23/0.4536*IF(ISNA(MW75),'Drive Train'!$F$16,'Drive Train'!$F$17)*4.448*$C$24/$C$26*$C$25*AE$6)*SIGN(BW76),BW76)</f>
        <v>0</v>
      </c>
      <c r="EL76" s="2">
        <f>IF(PL76=0,($C$23/0.4536*IF(ISNA(MX75),'Drive Train'!$F$16,'Drive Train'!$F$17)*4.448*$C$24/$C$26*$C$25*AF$6)*SIGN(BX76),BX76)</f>
        <v>0</v>
      </c>
      <c r="EM76" s="2">
        <f>IF(PM76=0,($C$23/0.4536*IF(ISNA(MY75),'Drive Train'!$F$16,'Drive Train'!$F$17)*4.448*$C$24/$C$26*$C$25*AG$6)*SIGN(BY76),BY76)</f>
        <v>0</v>
      </c>
      <c r="EN76" s="2">
        <f>IF(PN76=0,($C$23/0.4536*IF(ISNA(MZ75),'Drive Train'!$F$16,'Drive Train'!$F$17)*4.448*$C$24/$C$26*$C$25*AH$6)*SIGN(BZ76),BZ76)</f>
        <v>0</v>
      </c>
      <c r="EO76" s="2">
        <f>IF(PO76=0,($C$23/0.4536*IF(ISNA(NA75),'Drive Train'!$F$16,'Drive Train'!$F$17)*4.448*$C$24/$C$26*$C$25*AI$6)*SIGN(CA76),CA76)</f>
        <v>0</v>
      </c>
      <c r="EP76" s="2">
        <f>IF(PP76=0,($C$23/0.4536*IF(ISNA(NB75),'Drive Train'!$F$16,'Drive Train'!$F$17)*4.448*$C$24/$C$26*$C$25*AJ$6)*SIGN(CB76),CB76)</f>
        <v>0</v>
      </c>
      <c r="EQ76" s="2">
        <f>IF(PQ76=0,($C$23/0.4536*IF(ISNA(NC75),'Drive Train'!$F$16,'Drive Train'!$F$17)*4.448*$C$24/$C$26*$C$25*AK$6)*SIGN(CC76),CC76)</f>
        <v>0</v>
      </c>
      <c r="ER76" s="2">
        <f>IF(PR76=0,($C$23/0.4536*IF(ISNA(ND75),'Drive Train'!$F$16,'Drive Train'!$F$17)*4.448*$C$24/$C$26*$C$25*AL$6)*SIGN(CD76),CD76)</f>
        <v>0</v>
      </c>
      <c r="ES76" s="2">
        <f>IF(PS76=0,($C$23/0.4536*IF(ISNA(NE75),'Drive Train'!$F$16,'Drive Train'!$F$17)*4.448*$C$24/$C$26*$C$25*AM$6)*SIGN(CE76),CE76)</f>
        <v>0</v>
      </c>
      <c r="ET76" s="61">
        <f t="shared" si="344"/>
        <v>2.7200000000000015</v>
      </c>
      <c r="EU76" s="260">
        <f>MAX(MIN(IF(AND(OY75=1,NG76&lt;0),-1,1)*(DC76-$C$15)/($C$14-$C$15)*$C$12-$C$33*LO76/AO$6 -  OY75*$C$33,DY75),MAX(EU$8:EU75)*-1)</f>
        <v>-0.55664580874366754</v>
      </c>
      <c r="EV76" s="260">
        <f>MAX(MIN(IF(AND(OZ75=1,NH76&lt;0),-1,1)*(DD76-$C$15)/($C$14-$C$15)*$C$12-$C$33*LP76/AP$6 -  OZ75*$C$33,DZ75),MAX(EV$8:EV75)*-1)</f>
        <v>-0.63343133725416556</v>
      </c>
      <c r="EW76" s="260">
        <f>MAX(MIN(IF(AND(PA75=1,NI76&lt;0),-1,1)*(DE76-$C$15)/($C$14-$C$15)*$C$12-$C$33*LQ76/AQ$6 -  PA75*$C$33,EA75),MAX(EW$8:EW75)*-1)</f>
        <v>-0.67456771323130993</v>
      </c>
      <c r="EX76" s="260">
        <f>MAX(MIN(IF(AND(PB75=1,NJ76&lt;0),-1,1)*(DF76-$C$15)/($C$14-$C$15)*$C$12-$C$33*LR76/AR$6 -  PB75*$C$33,EB75),MAX(EX$8:EX75)*-1)</f>
        <v>-0.66186555719684614</v>
      </c>
      <c r="EY76" s="260">
        <f>MAX(MIN(IF(AND(PC75=1,NK76&lt;0),-1,1)*(DG76-$C$15)/($C$14-$C$15)*$C$12-$C$33*LS76/AS$6 -  PC75*$C$33,EC75),MAX(EY$8:EY75)*-1)</f>
        <v>-0.59233049668936533</v>
      </c>
      <c r="EZ76" s="260">
        <f>MAX(MIN(IF(AND(PD75=1,NL76&lt;0),-1,1)*(DH76-$C$15)/($C$14-$C$15)*$C$12-$C$33*LT76/AT$6 -  PD75*$C$33,ED75),MAX(EZ$8:EZ75)*-1)</f>
        <v>-0.50592873937500038</v>
      </c>
      <c r="FA76" s="260">
        <f>MAX(MIN(IF(AND(PE75=1,NM76&lt;0),-1,1)*(DI76-$C$15)/($C$14-$C$15)*$C$12-$C$33*LU76/AU$6 -  PE75*$C$33,EE75),MAX(FA$8:FA75)*-1)</f>
        <v>-0.55664580874366754</v>
      </c>
      <c r="FB76" s="260">
        <f>MAX(MIN(IF(AND(PF75=1,NN76&lt;0),-1,1)*(DJ76-$C$15)/($C$14-$C$15)*$C$12-$C$33*LV76/AV$6 -  PF75*$C$33,EF75),MAX(FB$8:FB75)*-1)</f>
        <v>-0.55664580874366754</v>
      </c>
      <c r="FC76" s="260">
        <f>MAX(MIN(IF(AND(PG75=1,NO76&lt;0),-1,1)*(DK76-$C$15)/($C$14-$C$15)*$C$12-$C$33*LW76/AW$6 -  PG75*$C$33,EG75),MAX(FC$8:FC75)*-1)</f>
        <v>-0.55664580874366754</v>
      </c>
      <c r="FD76" s="260">
        <f>MAX(MIN(IF(AND(PH75=1,NP76&lt;0),-1,1)*(DL76-$C$15)/($C$14-$C$15)*$C$12-$C$33*LX76/AX$6 -  PH75*$C$33,EH75),MAX(FD$8:FD75)*-1)</f>
        <v>-0.52185985041602856</v>
      </c>
      <c r="FE76" s="260">
        <f>MAX(MIN(IF(AND(PI75=1,NQ76&lt;0),-1,1)*(DM76-$C$15)/($C$14-$C$15)*$C$12-$C$33*LY76/AY$6 -  PI75*$C$33,EI75),MAX(FE$8:FE75)*-1)</f>
        <v>-0.56313566080452337</v>
      </c>
      <c r="FF76" s="260">
        <f>MAX(MIN(IF(AND(PJ75=1,NR76&lt;0),-1,1)*(DN76-$C$15)/($C$14-$C$15)*$C$12-$C$33*LZ76/AZ$6 -  PJ75*$C$33,EJ75),MAX(FF$8:FF75)*-1)</f>
        <v>-0.41043104273050707</v>
      </c>
      <c r="FG76" s="260">
        <f>MAX(MIN(IF(AND(PK75=1,NS76&lt;0),-1,1)*(DO76-$C$15)/($C$14-$C$15)*$C$12-$C$33*MA76/BA$6 -  PK75*$C$33,EK75),MAX(FG$8:FG75)*-1)</f>
        <v>-0.50266066515034202</v>
      </c>
      <c r="FH76" s="260">
        <f>MAX(MIN(IF(AND(PL75=1,NT76&lt;0),-1,1)*(DP76-$C$15)/($C$14-$C$15)*$C$12-$C$33*MB76/BB$6 -  PL75*$C$33,EL75),MAX(FH$8:FH75)*-1)</f>
        <v>-0.58827909763136055</v>
      </c>
      <c r="FI76" s="260">
        <f>MAX(MIN(IF(AND(PM75=1,NU76&lt;0),-1,1)*(DQ76-$C$15)/($C$14-$C$15)*$C$12-$C$33*MC76/BC$6 -  PM75*$C$33,EM75),MAX(FI$8:FI75)*-1)</f>
        <v>-0.55664580874366754</v>
      </c>
      <c r="FJ76" s="260">
        <f>MAX(MIN(IF(AND(PN75=1,NV76&lt;0),-1,1)*(DR76-$C$15)/($C$14-$C$15)*$C$12-$C$33*MD76/BD$6 -  PN75*$C$33,EN75),MAX(FJ$8:FJ75)*-1)</f>
        <v>-0.55664580874366754</v>
      </c>
      <c r="FK76" s="260">
        <f>MAX(MIN(IF(AND(PO75=1,NW76&lt;0),-1,1)*(DS76-$C$15)/($C$14-$C$15)*$C$12-$C$33*ME76/BE$6 -  PO75*$C$33,EO75),MAX(FK$8:FK75)*-1)</f>
        <v>-0.55664580874366754</v>
      </c>
      <c r="FL76" s="260">
        <f>MAX(MIN(IF(AND(PP75=1,NX76&lt;0),-1,1)*(DT76-$C$15)/($C$14-$C$15)*$C$12-$C$33*MF76/BF$6 -  PP75*$C$33,EP75),MAX(FL$8:FL75)*-1)</f>
        <v>-0.55664580874366754</v>
      </c>
      <c r="FM76" s="260">
        <f>MAX(MIN(IF(AND(PQ75=1,NY76&lt;0),-1,1)*(DU76-$C$15)/($C$14-$C$15)*$C$12-$C$33*MG76/BG$6 -  PQ75*$C$33,EQ75),MAX(FM$8:FM75)*-1)</f>
        <v>-0.55664580874366754</v>
      </c>
      <c r="FN76" s="260">
        <f>MAX(MIN(IF(AND(PR75=1,NZ76&lt;0),-1,1)*(DV76-$C$15)/($C$14-$C$15)*$C$12-$C$33*MH76/BH$6 -  PR75*$C$33,ER75),MAX(FN$8:FN75)*-1)</f>
        <v>-0.55664580874366754</v>
      </c>
      <c r="FO76" s="260">
        <f>MAX(MIN(IF(AND(PS75=1,OA76&lt;0),-1,1)*(DW76-$C$15)/($C$14-$C$15)*$C$12-$C$33*MI76/BI$6 -  PS75*$C$33,ES75),MAX(FO$8:FO75)*-1)</f>
        <v>-0.55664580874366754</v>
      </c>
      <c r="FP76" s="61">
        <f t="shared" si="350"/>
        <v>2.7200000000000015</v>
      </c>
      <c r="FQ76" s="261">
        <f>IF(AND(KS76=1,OY76=1),0,MIN((ABS(($C$14-$C$15)*EU76/$C$12/$C$25)+$C$15)/$C$25,DC76))</f>
        <v>0</v>
      </c>
      <c r="FR76" s="261">
        <f>IF(AND(KT76=1,OZ76=1),0,MIN((ABS(($C$14-$C$15)*EV76/$C$12/$C$25)+$C$15)/$C$25,DD76))</f>
        <v>2.7495000000000003</v>
      </c>
      <c r="FS76" s="261">
        <f>IF(AND(KU76=1,PA76=1),0,MIN((ABS(($C$14-$C$15)*EW76/$C$12/$C$25)+$C$15)/$C$25,DE76))</f>
        <v>2.7495000000000003</v>
      </c>
      <c r="FT76" s="261">
        <f>IF(AND(KV76=1,PB76=1),0,MIN((ABS(($C$14-$C$15)*EX76/$C$12/$C$25)+$C$15)/$C$25,DF76))</f>
        <v>2.7495000000000003</v>
      </c>
      <c r="FU76" s="261">
        <f>IF(AND(KW76=1,PC76=1),0,MIN((ABS(($C$14-$C$15)*EY76/$C$12/$C$25)+$C$15)/$C$25,DG76))</f>
        <v>2.7495000000000003</v>
      </c>
      <c r="FV76" s="261">
        <f>IF(AND(KX76=1,PD76=1),0,MIN((ABS(($C$14-$C$15)*EZ76/$C$12/$C$25)+$C$15)/$C$25,DH76))</f>
        <v>0</v>
      </c>
      <c r="FW76" s="261">
        <f>IF(AND(KY76=1,PE76=1),0,MIN((ABS(($C$14-$C$15)*FA76/$C$12/$C$25)+$C$15)/$C$25,DI76))</f>
        <v>0</v>
      </c>
      <c r="FX76" s="261">
        <f>IF(AND(KZ76=1,PF76=1),0,MIN((ABS(($C$14-$C$15)*FB76/$C$12/$C$25)+$C$15)/$C$25,DJ76))</f>
        <v>0</v>
      </c>
      <c r="FY76" s="261">
        <f>IF(AND(LA76=1,PG76=1),0,MIN((ABS(($C$14-$C$15)*FC76/$C$12/$C$25)+$C$15)/$C$25,DK76))</f>
        <v>0</v>
      </c>
      <c r="FZ76" s="261">
        <f>IF(AND(LB76=1,PH76=1),0,MIN((ABS(($C$14-$C$15)*FD76/$C$12/$C$25)+$C$15)/$C$25,DL76))</f>
        <v>2.7495000000000003</v>
      </c>
      <c r="GA76" s="261">
        <f>IF(AND(LC76=1,PI76=1),0,MIN((ABS(($C$14-$C$15)*FE76/$C$12/$C$25)+$C$15)/$C$25,DM76))</f>
        <v>2.7495000000000003</v>
      </c>
      <c r="GB76" s="261">
        <f>IF(AND(LD76=1,PJ76=1),0,MIN((ABS(($C$14-$C$15)*FF76/$C$12/$C$25)+$C$15)/$C$25,DN76))</f>
        <v>2.7495000000000003</v>
      </c>
      <c r="GC76" s="261">
        <f>IF(AND(LE76=1,PK76=1),0,MIN((ABS(($C$14-$C$15)*FG76/$C$12/$C$25)+$C$15)/$C$25,DO76))</f>
        <v>2.7495000000000003</v>
      </c>
      <c r="GD76" s="261">
        <f>IF(AND(LF76=1,PL76=1),0,MIN((ABS(($C$14-$C$15)*FH76/$C$12/$C$25)+$C$15)/$C$25,DP76))</f>
        <v>2.7495000000000003</v>
      </c>
      <c r="GE76" s="261">
        <f>IF(AND(LG76=1,PM76=1),0,MIN((ABS(($C$14-$C$15)*FI76/$C$12/$C$25)+$C$15)/$C$25,DQ76))</f>
        <v>0</v>
      </c>
      <c r="GF76" s="261">
        <f>IF(AND(LH76=1,PN76=1),0,MIN((ABS(($C$14-$C$15)*FJ76/$C$12/$C$25)+$C$15)/$C$25,DR76))</f>
        <v>0</v>
      </c>
      <c r="GG76" s="261">
        <f>IF(AND(LI76=1,PO76=1),0,MIN((ABS(($C$14-$C$15)*FK76/$C$12/$C$25)+$C$15)/$C$25,DS76))</f>
        <v>0</v>
      </c>
      <c r="GH76" s="261">
        <f>IF(AND(LJ76=1,PP76=1),0,MIN((ABS(($C$14-$C$15)*FL76/$C$12/$C$25)+$C$15)/$C$25,DT76))</f>
        <v>0</v>
      </c>
      <c r="GI76" s="261">
        <f>IF(AND(LK76=1,PQ76=1),0,MIN((ABS(($C$14-$C$15)*FM76/$C$12/$C$25)+$C$15)/$C$25,DU76))</f>
        <v>0</v>
      </c>
      <c r="GJ76" s="261">
        <f>IF(AND(LL76=1,PR76=1),0,MIN((ABS(($C$14-$C$15)*FN76/$C$12/$C$25)+$C$15)/$C$25,DV76))</f>
        <v>0</v>
      </c>
      <c r="GK76" s="261">
        <f>IF(AND(LM76=1,PS76=1),0,MIN((ABS(($C$14-$C$15)*FO76/$C$12/$C$25)+$C$15)/$C$25,DW76))</f>
        <v>0</v>
      </c>
      <c r="GL76" s="61">
        <f t="shared" si="351"/>
        <v>2.7200000000000015</v>
      </c>
      <c r="GM76" s="57">
        <f>IF(AND(KS75=1,OY75=1),0,EU76*$C$26/S$6/$C$24/$C$23*3.39*$C$25)</f>
        <v>0</v>
      </c>
      <c r="GN76" s="57">
        <f>IF(AND(KT75=1,OZ75=1),0,EV76*$C$26/T$6/$C$24/$C$23*3.39*$C$25)</f>
        <v>-4.1189127269571317</v>
      </c>
      <c r="GO76" s="57">
        <f>IF(AND(KU75=1,PA75=1),0,EW76*$C$26/U$6/$C$24/$C$23*3.39*$C$25)</f>
        <v>-6.6608351949167872</v>
      </c>
      <c r="GP76" s="57">
        <f>IF(AND(KV75=1,PB75=1),0,EX76*$C$26/V$6/$C$24/$C$23*3.39*$C$25)</f>
        <v>-8.7670150432218854</v>
      </c>
      <c r="GQ76" s="57">
        <f>IF(AND(KW75=1,PC75=1),0,EY76*$C$26/W$6/$C$24/$C$23*3.39*$C$25)</f>
        <v>-9.8431128629518341</v>
      </c>
      <c r="GR76" s="57">
        <f>IF(AND(KX75=1,PD75=1),0,EZ76*$C$26/X$6/$C$24/$C$23*3.39*$C$25)</f>
        <v>-10.113156396012453</v>
      </c>
      <c r="GS76" s="57">
        <f>IF(AND(KY75=1,PE75=1),0,FA76*$C$26/Y$6/$C$24/$C$23*3.39*$C$25)</f>
        <v>0</v>
      </c>
      <c r="GT76" s="57">
        <f>IF(AND(KZ75=1,PF75=1),0,FB76*$C$26/Z$6/$C$24/$C$23*3.39*$C$25)</f>
        <v>0</v>
      </c>
      <c r="GU76" s="57">
        <f>IF(AND(LA75=1,PG75=1),0,FC76*$C$26/AA$6/$C$24/$C$23*3.39*$C$25)</f>
        <v>0</v>
      </c>
      <c r="GV76" s="57">
        <f>IF(AND(LB75=1,PH75=1),0,FD76*$C$26/AB$6/$C$24/$C$23*3.39*$C$25)</f>
        <v>-17.469801345964285</v>
      </c>
      <c r="GW76" s="57">
        <f>IF(AND(LC75=1,PI75=1),0,FE76*$C$26/AC$6/$C$24/$C$23*3.39*$C$25)</f>
        <v>-20.750269506126333</v>
      </c>
      <c r="GX76" s="57">
        <f>IF(AND(LD75=1,PJ75=1),0,FF76*$C$26/AD$6/$C$24/$C$23*3.39*$C$25)</f>
        <v>-9.5315869637063724</v>
      </c>
      <c r="GY76" s="57">
        <f>IF(AND(LE75=1,PK75=1),0,FG76*$C$26/AE$6/$C$24/$C$23*3.39*$C$25)</f>
        <v>-11.673468486302806</v>
      </c>
      <c r="GZ76" s="57">
        <f>IF(AND(LF75=1,PL75=1),0,FH76*$C$26/AF$6/$C$24/$C$23*3.39*$C$25)</f>
        <v>-13.661815979367297</v>
      </c>
      <c r="HA76" s="57">
        <f>IF(AND(LG75=1,PM75=1),0,FI76*$C$26/AG$6/$C$24/$C$23*3.39*$C$25)</f>
        <v>0</v>
      </c>
      <c r="HB76" s="57">
        <f>IF(AND(LH75=1,PN75=1),0,FJ76*$C$26/AH$6/$C$24/$C$23*3.39*$C$25)</f>
        <v>0</v>
      </c>
      <c r="HC76" s="57">
        <f>IF(AND(LI75=1,PO75=1),0,FK76*$C$26/AI$6/$C$24/$C$23*3.39*$C$25)</f>
        <v>0</v>
      </c>
      <c r="HD76" s="57">
        <f>IF(AND(LJ75=1,PP75=1),0,FL76*$C$26/AJ$6/$C$24/$C$23*3.39*$C$25)</f>
        <v>0</v>
      </c>
      <c r="HE76" s="57">
        <f>IF(AND(LK75=1,PQ75=1),0,FM76*$C$26/AK$6/$C$24/$C$23*3.39*$C$25)</f>
        <v>0</v>
      </c>
      <c r="HF76" s="57">
        <f>IF(AND(LL75=1,PR75=1),0,FN76*$C$26/AL$6/$C$24/$C$23*3.39*$C$25)</f>
        <v>0</v>
      </c>
      <c r="HG76" s="57">
        <f>IF(AND(LM75=1,PS75=1),0,FO76*$C$26/AM$6/$C$24/$C$23*3.39*$C$25)</f>
        <v>0</v>
      </c>
      <c r="HH76" s="61">
        <f t="shared" si="352"/>
        <v>2.7200000000000015</v>
      </c>
      <c r="HI76" s="57">
        <f t="shared" si="353"/>
        <v>0</v>
      </c>
      <c r="HJ76" s="57">
        <f t="shared" si="354"/>
        <v>4.1189127269571317</v>
      </c>
      <c r="HK76" s="57">
        <f t="shared" si="355"/>
        <v>6.6608351949167872</v>
      </c>
      <c r="HL76" s="57">
        <f t="shared" si="356"/>
        <v>8.7670150432218854</v>
      </c>
      <c r="HM76" s="57">
        <f t="shared" si="357"/>
        <v>9.8431128629518341</v>
      </c>
      <c r="HN76" s="57">
        <f t="shared" si="358"/>
        <v>10.113156396012453</v>
      </c>
      <c r="HO76" s="57">
        <f t="shared" si="359"/>
        <v>0</v>
      </c>
      <c r="HP76" s="57">
        <f t="shared" si="360"/>
        <v>0</v>
      </c>
      <c r="HQ76" s="57">
        <f t="shared" si="361"/>
        <v>0</v>
      </c>
      <c r="HR76" s="57">
        <f t="shared" si="362"/>
        <v>17.469801345964285</v>
      </c>
      <c r="HS76" s="57">
        <f t="shared" si="363"/>
        <v>20.750269506126333</v>
      </c>
      <c r="HT76" s="57">
        <f t="shared" si="364"/>
        <v>9.5315869637063724</v>
      </c>
      <c r="HU76" s="57">
        <f t="shared" si="365"/>
        <v>11.673468486302806</v>
      </c>
      <c r="HV76" s="57">
        <f t="shared" si="366"/>
        <v>13.661815979367297</v>
      </c>
      <c r="HW76" s="57">
        <f t="shared" si="367"/>
        <v>0</v>
      </c>
      <c r="HX76" s="57">
        <f t="shared" si="368"/>
        <v>0</v>
      </c>
      <c r="HY76" s="57">
        <f t="shared" si="369"/>
        <v>0</v>
      </c>
      <c r="HZ76" s="57">
        <f t="shared" si="370"/>
        <v>0</v>
      </c>
      <c r="IA76" s="57">
        <f t="shared" si="371"/>
        <v>0</v>
      </c>
      <c r="IB76" s="57">
        <f t="shared" si="372"/>
        <v>0</v>
      </c>
      <c r="IC76" s="57">
        <f t="shared" si="373"/>
        <v>0</v>
      </c>
      <c r="ID76" s="61">
        <f t="shared" si="374"/>
        <v>2.7200000000000015</v>
      </c>
      <c r="IE76" s="57">
        <f t="shared" si="375"/>
        <v>0</v>
      </c>
      <c r="IF76" s="57">
        <f t="shared" si="376"/>
        <v>0</v>
      </c>
      <c r="IG76" s="57">
        <f t="shared" si="377"/>
        <v>0</v>
      </c>
      <c r="IH76" s="57">
        <f t="shared" si="378"/>
        <v>0</v>
      </c>
      <c r="II76" s="57">
        <f t="shared" si="379"/>
        <v>0</v>
      </c>
      <c r="IJ76" s="57">
        <f t="shared" si="380"/>
        <v>0</v>
      </c>
      <c r="IK76" s="57">
        <f t="shared" si="381"/>
        <v>0</v>
      </c>
      <c r="IL76" s="57">
        <f t="shared" si="382"/>
        <v>0</v>
      </c>
      <c r="IM76" s="57">
        <f t="shared" si="383"/>
        <v>0</v>
      </c>
      <c r="IN76" s="57">
        <f t="shared" si="384"/>
        <v>0</v>
      </c>
      <c r="IO76" s="57">
        <f t="shared" si="385"/>
        <v>0</v>
      </c>
      <c r="IP76" s="57">
        <f t="shared" si="386"/>
        <v>0</v>
      </c>
      <c r="IQ76" s="57">
        <f t="shared" si="387"/>
        <v>0</v>
      </c>
      <c r="IR76" s="57">
        <f t="shared" si="388"/>
        <v>0</v>
      </c>
      <c r="IS76" s="57">
        <f t="shared" si="389"/>
        <v>0</v>
      </c>
      <c r="IT76" s="57">
        <f t="shared" si="390"/>
        <v>0</v>
      </c>
      <c r="IU76" s="57">
        <f t="shared" si="391"/>
        <v>0</v>
      </c>
      <c r="IV76" s="57">
        <f t="shared" si="392"/>
        <v>0</v>
      </c>
      <c r="IW76" s="57">
        <f t="shared" si="393"/>
        <v>0</v>
      </c>
      <c r="IX76" s="57">
        <f t="shared" si="394"/>
        <v>0</v>
      </c>
      <c r="IY76" s="57">
        <f t="shared" si="395"/>
        <v>0</v>
      </c>
      <c r="IZ76" s="61">
        <f t="shared" si="396"/>
        <v>2.7200000000000015</v>
      </c>
      <c r="JA76" s="261" t="e">
        <f t="shared" si="449"/>
        <v>#N/A</v>
      </c>
      <c r="JB76" s="261" t="e">
        <f t="shared" si="450"/>
        <v>#N/A</v>
      </c>
      <c r="JC76" s="261" t="e">
        <f t="shared" si="451"/>
        <v>#N/A</v>
      </c>
      <c r="JD76" s="261" t="e">
        <f t="shared" si="452"/>
        <v>#N/A</v>
      </c>
      <c r="JE76" s="261" t="e">
        <f t="shared" si="453"/>
        <v>#N/A</v>
      </c>
      <c r="JF76" s="261" t="e">
        <f t="shared" si="454"/>
        <v>#N/A</v>
      </c>
      <c r="JG76" s="261" t="e">
        <f t="shared" si="455"/>
        <v>#N/A</v>
      </c>
      <c r="JH76" s="261" t="e">
        <f t="shared" si="456"/>
        <v>#N/A</v>
      </c>
      <c r="JI76" s="261" t="e">
        <f t="shared" si="457"/>
        <v>#N/A</v>
      </c>
      <c r="JJ76" s="261" t="e">
        <f t="shared" si="458"/>
        <v>#N/A</v>
      </c>
      <c r="JK76" s="261" t="e">
        <f t="shared" si="459"/>
        <v>#N/A</v>
      </c>
      <c r="JL76" s="261" t="e">
        <f t="shared" si="460"/>
        <v>#N/A</v>
      </c>
      <c r="JM76" s="261" t="e">
        <f t="shared" si="461"/>
        <v>#N/A</v>
      </c>
      <c r="JN76" s="261" t="e">
        <f t="shared" si="462"/>
        <v>#N/A</v>
      </c>
      <c r="JO76" s="261" t="e">
        <f t="shared" si="463"/>
        <v>#N/A</v>
      </c>
      <c r="JP76" s="261" t="e">
        <f t="shared" si="464"/>
        <v>#N/A</v>
      </c>
      <c r="JQ76" s="261" t="e">
        <f t="shared" si="465"/>
        <v>#N/A</v>
      </c>
      <c r="JR76" s="261" t="e">
        <f t="shared" si="466"/>
        <v>#N/A</v>
      </c>
      <c r="JS76" s="261" t="e">
        <f t="shared" si="467"/>
        <v>#N/A</v>
      </c>
      <c r="JT76" s="261" t="e">
        <f t="shared" si="468"/>
        <v>#N/A</v>
      </c>
      <c r="JU76" s="261" t="e">
        <f t="shared" si="469"/>
        <v>#N/A</v>
      </c>
      <c r="JV76" s="61">
        <f t="shared" si="397"/>
        <v>2.7200000000000015</v>
      </c>
      <c r="JW76" s="46">
        <f>IF(HI76&lt;=$C$42,1,0)</f>
        <v>1</v>
      </c>
      <c r="JX76" s="46">
        <f>IF(HJ76&lt;=$C$42,1,0)</f>
        <v>0</v>
      </c>
      <c r="JY76" s="46">
        <f>IF(HK76&lt;=$C$42,1,0)</f>
        <v>0</v>
      </c>
      <c r="JZ76" s="46">
        <f>IF(HL76&lt;=$C$42,1,0)</f>
        <v>0</v>
      </c>
      <c r="KA76" s="46">
        <f>IF(HM76&lt;=$C$42,1,0)</f>
        <v>0</v>
      </c>
      <c r="KB76" s="46">
        <f>IF(HN76&lt;=$C$42,1,0)</f>
        <v>0</v>
      </c>
      <c r="KC76" s="46">
        <f>IF(HO76&lt;=$C$42,1,0)</f>
        <v>1</v>
      </c>
      <c r="KD76" s="46">
        <f>IF(HP76&lt;=$C$42,1,0)</f>
        <v>1</v>
      </c>
      <c r="KE76" s="46">
        <f>IF(HQ76&lt;=$C$42,1,0)</f>
        <v>1</v>
      </c>
      <c r="KF76" s="46">
        <f>IF(HR76&lt;=$C$42,1,0)</f>
        <v>0</v>
      </c>
      <c r="KG76" s="46">
        <f>IF(HS76&lt;=$C$42,1,0)</f>
        <v>0</v>
      </c>
      <c r="KH76" s="46">
        <f>IF(HT76&lt;=$C$42,1,0)</f>
        <v>0</v>
      </c>
      <c r="KI76" s="46">
        <f>IF(HU76&lt;=$C$42,1,0)</f>
        <v>0</v>
      </c>
      <c r="KJ76" s="46">
        <f>IF(HV76&lt;=$C$42,1,0)</f>
        <v>0</v>
      </c>
      <c r="KK76" s="46">
        <f>IF(HW76&lt;=$C$42,1,0)</f>
        <v>1</v>
      </c>
      <c r="KL76" s="46">
        <f>IF(HX76&lt;=$C$42,1,0)</f>
        <v>1</v>
      </c>
      <c r="KM76" s="46">
        <f>IF(HY76&lt;=$C$42,1,0)</f>
        <v>1</v>
      </c>
      <c r="KN76" s="46">
        <f>IF(HZ76&lt;=$C$42,1,0)</f>
        <v>1</v>
      </c>
      <c r="KO76" s="46">
        <f>IF(IA76&lt;=$C$42,1,0)</f>
        <v>1</v>
      </c>
      <c r="KP76" s="46">
        <f>IF(IB76&lt;=$C$42,1,0)</f>
        <v>1</v>
      </c>
      <c r="KQ76" s="46">
        <f>IF(IC76&lt;=$C$42,1,0)</f>
        <v>1</v>
      </c>
      <c r="KR76" s="61">
        <f t="shared" si="398"/>
        <v>2.7200000000000015</v>
      </c>
      <c r="KS76" s="1">
        <f>IF(OR(KS75=1,AND(OY76=1,LO76&lt;=$C$43)),1,0)</f>
        <v>1</v>
      </c>
      <c r="KT76" s="1">
        <f>IF(OR(KT75=1,AND(OZ76=1,LP76&lt;=$C$43)),1,0)</f>
        <v>0</v>
      </c>
      <c r="KU76" s="1">
        <f>IF(OR(KU75=1,AND(PA76=1,LQ76&lt;=$C$43)),1,0)</f>
        <v>0</v>
      </c>
      <c r="KV76" s="1">
        <f>IF(OR(KV75=1,AND(PB76=1,LR76&lt;=$C$43)),1,0)</f>
        <v>0</v>
      </c>
      <c r="KW76" s="1">
        <f>IF(OR(KW75=1,AND(PC76=1,LS76&lt;=$C$43)),1,0)</f>
        <v>0</v>
      </c>
      <c r="KX76" s="1">
        <f>IF(OR(KX75=1,AND(PD76=1,LT76&lt;=$C$43)),1,0)</f>
        <v>1</v>
      </c>
      <c r="KY76" s="1">
        <f>IF(OR(KY75=1,AND(PE76=1,LU76&lt;=$C$43)),1,0)</f>
        <v>1</v>
      </c>
      <c r="KZ76" s="1">
        <f>IF(OR(KZ75=1,AND(PF76=1,LV76&lt;=$C$43)),1,0)</f>
        <v>1</v>
      </c>
      <c r="LA76" s="1">
        <f>IF(OR(LA75=1,AND(PG76=1,LW76&lt;=$C$43)),1,0)</f>
        <v>1</v>
      </c>
      <c r="LB76" s="1">
        <f>IF(OR(LB75=1,AND(PH76=1,LX76&lt;=$C$43)),1,0)</f>
        <v>0</v>
      </c>
      <c r="LC76" s="1">
        <f>IF(OR(LC75=1,AND(PI76=1,LY76&lt;=$C$43)),1,0)</f>
        <v>0</v>
      </c>
      <c r="LD76" s="1">
        <f>IF(OR(LD75=1,AND(PJ76=1,LZ76&lt;=$C$43)),1,0)</f>
        <v>0</v>
      </c>
      <c r="LE76" s="1">
        <f>IF(OR(LE75=1,AND(PK76=1,MA76&lt;=$C$43)),1,0)</f>
        <v>0</v>
      </c>
      <c r="LF76" s="1">
        <f>IF(OR(LF75=1,AND(PL76=1,MB76&lt;=$C$43)),1,0)</f>
        <v>0</v>
      </c>
      <c r="LG76" s="1">
        <f>IF(OR(LG75=1,AND(PM76=1,MC76&lt;=$C$43)),1,0)</f>
        <v>1</v>
      </c>
      <c r="LH76" s="1">
        <f>IF(OR(LH75=1,AND(PN76=1,MD76&lt;=$C$43)),1,0)</f>
        <v>1</v>
      </c>
      <c r="LI76" s="1">
        <f>IF(OR(LI75=1,AND(PO76=1,ME76&lt;=$C$43)),1,0)</f>
        <v>1</v>
      </c>
      <c r="LJ76" s="1">
        <f>IF(OR(LJ75=1,AND(PP76=1,MF76&lt;=$C$43)),1,0)</f>
        <v>1</v>
      </c>
      <c r="LK76" s="1">
        <f>IF(OR(LK75=1,AND(PQ76=1,MG76&lt;=$C$43)),1,0)</f>
        <v>1</v>
      </c>
      <c r="LL76" s="1">
        <f>IF(OR(LL75=1,AND(PR76=1,MH76&lt;=$C$43)),1,0)</f>
        <v>1</v>
      </c>
      <c r="LM76" s="1">
        <f>IF(OR(LM75=1,AND(PS76=1,MI76&lt;=$C$43)),1,0)</f>
        <v>1</v>
      </c>
      <c r="LN76" s="61">
        <f t="shared" si="399"/>
        <v>2.7200000000000015</v>
      </c>
      <c r="LO76" s="57">
        <f t="shared" si="400"/>
        <v>0</v>
      </c>
      <c r="LP76" s="57">
        <f t="shared" si="401"/>
        <v>12.112804378641837</v>
      </c>
      <c r="LQ76" s="57">
        <f t="shared" si="402"/>
        <v>10.550268882641735</v>
      </c>
      <c r="LR76" s="57">
        <f t="shared" si="403"/>
        <v>7.2723607105476793</v>
      </c>
      <c r="LS76" s="57">
        <f t="shared" si="404"/>
        <v>3.2119066815116075</v>
      </c>
      <c r="LT76" s="57">
        <f t="shared" si="405"/>
        <v>0</v>
      </c>
      <c r="LU76" s="57">
        <f t="shared" si="406"/>
        <v>0</v>
      </c>
      <c r="LV76" s="57">
        <f t="shared" si="407"/>
        <v>0</v>
      </c>
      <c r="LW76" s="57">
        <f t="shared" si="408"/>
        <v>0</v>
      </c>
      <c r="LX76" s="57">
        <f t="shared" si="409"/>
        <v>0.29398197173586293</v>
      </c>
      <c r="LY76" s="57">
        <f t="shared" si="410"/>
        <v>3.6480743672100902</v>
      </c>
      <c r="LZ76" s="57">
        <f t="shared" si="411"/>
        <v>7.8061955499984714</v>
      </c>
      <c r="MA76" s="57">
        <f t="shared" si="412"/>
        <v>5.3744255246574255</v>
      </c>
      <c r="MB76" s="57">
        <f t="shared" si="413"/>
        <v>2.190529942647867</v>
      </c>
      <c r="MC76" s="57">
        <f t="shared" si="414"/>
        <v>0</v>
      </c>
      <c r="MD76" s="57">
        <f t="shared" si="415"/>
        <v>0</v>
      </c>
      <c r="ME76" s="57">
        <f t="shared" si="416"/>
        <v>0</v>
      </c>
      <c r="MF76" s="57">
        <f t="shared" si="417"/>
        <v>0</v>
      </c>
      <c r="MG76" s="57">
        <f t="shared" si="418"/>
        <v>0</v>
      </c>
      <c r="MH76" s="57">
        <f t="shared" si="419"/>
        <v>0</v>
      </c>
      <c r="MI76" s="57">
        <f t="shared" si="420"/>
        <v>0</v>
      </c>
      <c r="MJ76" s="61">
        <f t="shared" si="421"/>
        <v>2.7200000000000015</v>
      </c>
      <c r="MK76" s="57" t="e">
        <f t="shared" si="470"/>
        <v>#N/A</v>
      </c>
      <c r="ML76" s="57" t="e">
        <f t="shared" si="471"/>
        <v>#N/A</v>
      </c>
      <c r="MM76" s="57" t="e">
        <f t="shared" si="472"/>
        <v>#N/A</v>
      </c>
      <c r="MN76" s="57" t="e">
        <f t="shared" si="473"/>
        <v>#N/A</v>
      </c>
      <c r="MO76" s="57" t="e">
        <f t="shared" si="474"/>
        <v>#N/A</v>
      </c>
      <c r="MP76" s="57" t="e">
        <f t="shared" si="475"/>
        <v>#N/A</v>
      </c>
      <c r="MQ76" s="57" t="e">
        <f t="shared" si="476"/>
        <v>#N/A</v>
      </c>
      <c r="MR76" s="57" t="e">
        <f t="shared" si="477"/>
        <v>#N/A</v>
      </c>
      <c r="MS76" s="57" t="e">
        <f t="shared" si="478"/>
        <v>#N/A</v>
      </c>
      <c r="MT76" s="57" t="e">
        <f t="shared" si="479"/>
        <v>#N/A</v>
      </c>
      <c r="MU76" s="57" t="e">
        <f t="shared" si="480"/>
        <v>#N/A</v>
      </c>
      <c r="MV76" s="57" t="e">
        <f t="shared" si="481"/>
        <v>#N/A</v>
      </c>
      <c r="MW76" s="57" t="e">
        <f t="shared" si="482"/>
        <v>#N/A</v>
      </c>
      <c r="MX76" s="57" t="e">
        <f t="shared" si="483"/>
        <v>#N/A</v>
      </c>
      <c r="MY76" s="57" t="e">
        <f t="shared" si="484"/>
        <v>#N/A</v>
      </c>
      <c r="MZ76" s="57" t="e">
        <f t="shared" si="485"/>
        <v>#N/A</v>
      </c>
      <c r="NA76" s="57" t="e">
        <f t="shared" si="486"/>
        <v>#N/A</v>
      </c>
      <c r="NB76" s="57" t="e">
        <f t="shared" si="487"/>
        <v>#N/A</v>
      </c>
      <c r="NC76" s="57" t="e">
        <f t="shared" si="488"/>
        <v>#N/A</v>
      </c>
      <c r="ND76" s="57" t="e">
        <f t="shared" si="489"/>
        <v>#N/A</v>
      </c>
      <c r="NE76" s="57" t="e">
        <f t="shared" si="490"/>
        <v>#N/A</v>
      </c>
      <c r="NF76" s="61">
        <f t="shared" si="422"/>
        <v>2.7200000000000015</v>
      </c>
      <c r="NG76" s="261">
        <f>IF(OY75=0,MIN('Drive Train'!$F$35-FQ75*$C$26*'Drive Train'!$F$38,NG75+$C$41)-$C$7,IF(LO75-1&lt;=0,0,IF($C$39=Motors!$C$29,MAX(MAX(NG$8:NG75)*-1,NG75-$C$41),MAX(0,MAX(NG$8:NG75)*-1,NG75-$C$41))))</f>
        <v>0</v>
      </c>
      <c r="NH76" s="261">
        <f>IF(OZ75=0,MIN('Drive Train'!$F$35-FR75*$C$26*'Drive Train'!$F$38,NH75+$C$41)-$C$7,IF(LP75-1&lt;=0,0,IF($C$39=Motors!$C$29,MAX(MAX(NH$8:NH75)*-1,NH75-$C$41),MAX(0,MAX(NH$8:NH75)*-1,NH75-$C$41))))</f>
        <v>0</v>
      </c>
      <c r="NI76" s="261">
        <f>IF(PA75=0,MIN('Drive Train'!$F$35-FS75*$C$26*'Drive Train'!$F$38,NI75+$C$41)-$C$7,IF(LQ75-1&lt;=0,0,IF($C$39=Motors!$C$29,MAX(MAX(NI$8:NI75)*-1,NI75-$C$41),MAX(0,MAX(NI$8:NI75)*-1,NI75-$C$41))))</f>
        <v>0</v>
      </c>
      <c r="NJ76" s="261">
        <f>IF(PB75=0,MIN('Drive Train'!$F$35-FT75*$C$26*'Drive Train'!$F$38,NJ75+$C$41)-$C$7,IF(LR75-1&lt;=0,0,IF($C$39=Motors!$C$29,MAX(MAX(NJ$8:NJ75)*-1,NJ75-$C$41),MAX(0,MAX(NJ$8:NJ75)*-1,NJ75-$C$41))))</f>
        <v>0</v>
      </c>
      <c r="NK76" s="261">
        <f>IF(PC75=0,MIN('Drive Train'!$F$35-FU75*$C$26*'Drive Train'!$F$38,NK75+$C$41)-$C$7,IF(LS75-1&lt;=0,0,IF($C$39=Motors!$C$29,MAX(MAX(NK$8:NK75)*-1,NK75-$C$41),MAX(0,MAX(NK$8:NK75)*-1,NK75-$C$41))))</f>
        <v>0</v>
      </c>
      <c r="NL76" s="261">
        <f>IF(PD75=0,MIN('Drive Train'!$F$35-FV75*$C$26*'Drive Train'!$F$38,NL75+$C$41)-$C$7,IF(LT75-1&lt;=0,0,IF($C$39=Motors!$C$29,MAX(MAX(NL$8:NL75)*-1,NL75-$C$41),MAX(0,MAX(NL$8:NL75)*-1,NL75-$C$41))))</f>
        <v>0</v>
      </c>
      <c r="NM76" s="261">
        <f>IF(PE75=0,MIN('Drive Train'!$F$35-FW75*$C$26*'Drive Train'!$F$38,NM75+$C$41)-$C$7,IF(LU75-1&lt;=0,0,IF($C$39=Motors!$C$29,MAX(MAX(NM$8:NM75)*-1,NM75-$C$41),MAX(0,MAX(NM$8:NM75)*-1,NM75-$C$41))))</f>
        <v>0</v>
      </c>
      <c r="NN76" s="261">
        <f>IF(PF75=0,MIN('Drive Train'!$F$35-FX75*$C$26*'Drive Train'!$F$38,NN75+$C$41)-$C$7,IF(LV75-1&lt;=0,0,IF($C$39=Motors!$C$29,MAX(MAX(NN$8:NN75)*-1,NN75-$C$41),MAX(0,MAX(NN$8:NN75)*-1,NN75-$C$41))))</f>
        <v>0</v>
      </c>
      <c r="NO76" s="261">
        <f>IF(PG75=0,MIN('Drive Train'!$F$35-FY75*$C$26*'Drive Train'!$F$38,NO75+$C$41)-$C$7,IF(LW75-1&lt;=0,0,IF($C$39=Motors!$C$29,MAX(MAX(NO$8:NO75)*-1,NO75-$C$41),MAX(0,MAX(NO$8:NO75)*-1,NO75-$C$41))))</f>
        <v>0</v>
      </c>
      <c r="NP76" s="261">
        <f>IF(PH75=0,MIN('Drive Train'!$F$35-FZ75*$C$26*'Drive Train'!$F$38,NP75+$C$41)-$C$7,IF(LX75-1&lt;=0,0,IF($C$39=Motors!$C$29,MAX(MAX(NP$8:NP75)*-1,NP75-$C$41),MAX(0,MAX(NP$8:NP75)*-1,NP75-$C$41))))</f>
        <v>0</v>
      </c>
      <c r="NQ76" s="261">
        <f>IF(PI75=0,MIN('Drive Train'!$F$35-GA75*$C$26*'Drive Train'!$F$38,NQ75+$C$41)-$C$7,IF(LY75-1&lt;=0,0,IF($C$39=Motors!$C$29,MAX(MAX(NQ$8:NQ75)*-1,NQ75-$C$41),MAX(0,MAX(NQ$8:NQ75)*-1,NQ75-$C$41))))</f>
        <v>0</v>
      </c>
      <c r="NR76" s="261">
        <f>IF(PJ75=0,MIN('Drive Train'!$F$35-GB75*$C$26*'Drive Train'!$F$38,NR75+$C$41)-$C$7,IF(LZ75-1&lt;=0,0,IF($C$39=Motors!$C$29,MAX(MAX(NR$8:NR75)*-1,NR75-$C$41),MAX(0,MAX(NR$8:NR75)*-1,NR75-$C$41))))</f>
        <v>0</v>
      </c>
      <c r="NS76" s="261">
        <f>IF(PK75=0,MIN('Drive Train'!$F$35-GC75*$C$26*'Drive Train'!$F$38,NS75+$C$41)-$C$7,IF(MA75-1&lt;=0,0,IF($C$39=Motors!$C$29,MAX(MAX(NS$8:NS75)*-1,NS75-$C$41),MAX(0,MAX(NS$8:NS75)*-1,NS75-$C$41))))</f>
        <v>0</v>
      </c>
      <c r="NT76" s="261">
        <f>IF(PL75=0,MIN('Drive Train'!$F$35-GD75*$C$26*'Drive Train'!$F$38,NT75+$C$41)-$C$7,IF(MB75-1&lt;=0,0,IF($C$39=Motors!$C$29,MAX(MAX(NT$8:NT75)*-1,NT75-$C$41),MAX(0,MAX(NT$8:NT75)*-1,NT75-$C$41))))</f>
        <v>0</v>
      </c>
      <c r="NU76" s="261">
        <f>IF(PM75=0,MIN('Drive Train'!$F$35-GE75*$C$26*'Drive Train'!$F$38,NU75+$C$41)-$C$7,IF(MC75-1&lt;=0,0,IF($C$39=Motors!$C$29,MAX(MAX(NU$8:NU75)*-1,NU75-$C$41),MAX(0,MAX(NU$8:NU75)*-1,NU75-$C$41))))</f>
        <v>0</v>
      </c>
      <c r="NV76" s="261">
        <f>IF(PN75=0,MIN('Drive Train'!$F$35-GF75*$C$26*'Drive Train'!$F$38,NV75+$C$41)-$C$7,IF(MD75-1&lt;=0,0,IF($C$39=Motors!$C$29,MAX(MAX(NV$8:NV75)*-1,NV75-$C$41),MAX(0,MAX(NV$8:NV75)*-1,NV75-$C$41))))</f>
        <v>0</v>
      </c>
      <c r="NW76" s="261">
        <f>IF(PO75=0,MIN('Drive Train'!$F$35-GG75*$C$26*'Drive Train'!$F$38,NW75+$C$41)-$C$7,IF(ME75-1&lt;=0,0,IF($C$39=Motors!$C$29,MAX(MAX(NW$8:NW75)*-1,NW75-$C$41),MAX(0,MAX(NW$8:NW75)*-1,NW75-$C$41))))</f>
        <v>0</v>
      </c>
      <c r="NX76" s="261">
        <f>IF(PP75=0,MIN('Drive Train'!$F$35-GH75*$C$26*'Drive Train'!$F$38,NX75+$C$41)-$C$7,IF(MF75-1&lt;=0,0,IF($C$39=Motors!$C$29,MAX(MAX(NX$8:NX75)*-1,NX75-$C$41),MAX(0,MAX(NX$8:NX75)*-1,NX75-$C$41))))</f>
        <v>0</v>
      </c>
      <c r="NY76" s="261">
        <f>IF(PQ75=0,MIN('Drive Train'!$F$35-GI75*$C$26*'Drive Train'!$F$38,NY75+$C$41)-$C$7,IF(MG75-1&lt;=0,0,IF($C$39=Motors!$C$29,MAX(MAX(NY$8:NY75)*-1,NY75-$C$41),MAX(0,MAX(NY$8:NY75)*-1,NY75-$C$41))))</f>
        <v>0</v>
      </c>
      <c r="NZ76" s="261">
        <f>IF(PR75=0,MIN('Drive Train'!$F$35-GJ75*$C$26*'Drive Train'!$F$38,NZ75+$C$41)-$C$7,IF(MH75-1&lt;=0,0,IF($C$39=Motors!$C$29,MAX(MAX(NZ$8:NZ75)*-1,NZ75-$C$41),MAX(0,MAX(NZ$8:NZ75)*-1,NZ75-$C$41))))</f>
        <v>0</v>
      </c>
      <c r="OA76" s="261">
        <f>IF(PS75=0,MIN('Drive Train'!$F$35-GK75*$C$26*'Drive Train'!$F$38,OA75+$C$41)-$C$7,IF(MI75-1&lt;=0,0,IF($C$39=Motors!$C$29,MAX(MAX(OA$8:OA75)*-1,OA75-$C$41),MAX(0,MAX(OA$8:OA75)*-1,OA75-$C$41))))</f>
        <v>0</v>
      </c>
      <c r="OB76" s="61">
        <f t="shared" si="423"/>
        <v>2.7200000000000015</v>
      </c>
      <c r="OC76" s="261">
        <f>'Drive Train'!$F$35-FQ76*$C$26*'Drive Train'!$F$38</f>
        <v>12.4</v>
      </c>
      <c r="OD76" s="261">
        <f>'Drive Train'!$F$35-FR76*$C$26*'Drive Train'!$F$38</f>
        <v>12.213034</v>
      </c>
      <c r="OE76" s="261">
        <f>'Drive Train'!$F$35-FS76*$C$26*'Drive Train'!$F$38</f>
        <v>12.213034</v>
      </c>
      <c r="OF76" s="261">
        <f>'Drive Train'!$F$35-FT76*$C$26*'Drive Train'!$F$38</f>
        <v>12.213034</v>
      </c>
      <c r="OG76" s="261">
        <f>'Drive Train'!$F$35-FU76*$C$26*'Drive Train'!$F$38</f>
        <v>12.213034</v>
      </c>
      <c r="OH76" s="261">
        <f>'Drive Train'!$F$35-FV76*$C$26*'Drive Train'!$F$38</f>
        <v>12.4</v>
      </c>
      <c r="OI76" s="261">
        <f>'Drive Train'!$F$35-FW76*$C$26*'Drive Train'!$F$38</f>
        <v>12.4</v>
      </c>
      <c r="OJ76" s="261">
        <f>'Drive Train'!$F$35-FX76*$C$26*'Drive Train'!$F$38</f>
        <v>12.4</v>
      </c>
      <c r="OK76" s="261">
        <f>'Drive Train'!$F$35-FY76*$C$26*'Drive Train'!$F$38</f>
        <v>12.4</v>
      </c>
      <c r="OL76" s="261">
        <f>'Drive Train'!$F$35-FZ76*$C$26*'Drive Train'!$F$38</f>
        <v>12.213034</v>
      </c>
      <c r="OM76" s="261">
        <f>'Drive Train'!$F$35-GA76*$C$26*'Drive Train'!$F$38</f>
        <v>12.213034</v>
      </c>
      <c r="ON76" s="261">
        <f>'Drive Train'!$F$35-GB76*$C$26*'Drive Train'!$F$38</f>
        <v>12.213034</v>
      </c>
      <c r="OO76" s="261">
        <f>'Drive Train'!$F$35-GC76*$C$26*'Drive Train'!$F$38</f>
        <v>12.213034</v>
      </c>
      <c r="OP76" s="261">
        <f>'Drive Train'!$F$35-GD76*$C$26*'Drive Train'!$F$38</f>
        <v>12.213034</v>
      </c>
      <c r="OQ76" s="261">
        <f>'Drive Train'!$F$35-GE76*$C$26*'Drive Train'!$F$38</f>
        <v>12.4</v>
      </c>
      <c r="OR76" s="261">
        <f>'Drive Train'!$F$35-GF76*$C$26*'Drive Train'!$F$38</f>
        <v>12.4</v>
      </c>
      <c r="OS76" s="261">
        <f>'Drive Train'!$F$35-GG76*$C$26*'Drive Train'!$F$38</f>
        <v>12.4</v>
      </c>
      <c r="OT76" s="261">
        <f>'Drive Train'!$F$35-GH76*$C$26*'Drive Train'!$F$38</f>
        <v>12.4</v>
      </c>
      <c r="OU76" s="261">
        <f>'Drive Train'!$F$35-GI76*$C$26*'Drive Train'!$F$38</f>
        <v>12.4</v>
      </c>
      <c r="OV76" s="261">
        <f>'Drive Train'!$F$35-GJ76*$C$26*'Drive Train'!$F$38</f>
        <v>12.4</v>
      </c>
      <c r="OW76" s="261">
        <f>'Drive Train'!$F$35-GK76*$C$26*'Drive Train'!$F$38</f>
        <v>12.4</v>
      </c>
      <c r="OX76" s="61">
        <f t="shared" si="424"/>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8">
        <f t="shared" si="425"/>
        <v>2.7200000000000015</v>
      </c>
      <c r="PU76" s="57">
        <f t="shared" si="426"/>
        <v>19.650327854067083</v>
      </c>
      <c r="PV76" s="57">
        <f t="shared" si="427"/>
        <v>19.490827674625429</v>
      </c>
      <c r="PW76" s="57">
        <f t="shared" si="428"/>
        <v>24.761440554213461</v>
      </c>
      <c r="PX76" s="57">
        <f t="shared" si="429"/>
        <v>26.157880682881956</v>
      </c>
      <c r="PY76" s="57">
        <f t="shared" si="430"/>
        <v>24.330614914771203</v>
      </c>
      <c r="PZ76" s="57">
        <f t="shared" si="431"/>
        <v>21.452833956798898</v>
      </c>
      <c r="QA76" s="57">
        <f t="shared" si="432"/>
        <v>19.542925554291688</v>
      </c>
      <c r="QB76" s="57">
        <f t="shared" si="433"/>
        <v>18.59135870271086</v>
      </c>
      <c r="QC76" s="57">
        <f t="shared" si="434"/>
        <v>17.948597020951119</v>
      </c>
      <c r="QD76" s="57">
        <f t="shared" si="435"/>
        <v>17.449513055676</v>
      </c>
      <c r="QE76" s="57">
        <f t="shared" si="436"/>
        <v>17.119853722722226</v>
      </c>
      <c r="QF76" s="57">
        <f t="shared" si="437"/>
        <v>18.201436423719766</v>
      </c>
      <c r="QG76" s="57">
        <f t="shared" si="438"/>
        <v>20.528415330208514</v>
      </c>
      <c r="QH76" s="57">
        <f t="shared" si="439"/>
        <v>20.709403605924749</v>
      </c>
      <c r="QI76" s="57">
        <f t="shared" si="440"/>
        <v>19.961375108168166</v>
      </c>
      <c r="QJ76" s="57">
        <f t="shared" si="441"/>
        <v>19.829829190132553</v>
      </c>
      <c r="QK76" s="57">
        <f t="shared" si="442"/>
        <v>19.650327854067083</v>
      </c>
      <c r="QL76" s="57">
        <f t="shared" si="443"/>
        <v>19.599515401150995</v>
      </c>
      <c r="QM76" s="57">
        <f t="shared" si="444"/>
        <v>19.600621923010209</v>
      </c>
      <c r="QN76" s="57">
        <f t="shared" si="445"/>
        <v>19.600697983980687</v>
      </c>
      <c r="QO76" s="57">
        <f t="shared" si="446"/>
        <v>19.600657967372879</v>
      </c>
      <c r="QP76" s="61">
        <f t="shared" si="447"/>
        <v>2.7200000000000015</v>
      </c>
      <c r="QQ76" s="57">
        <f>MIN(FQ76,$C$16)*$C$17*1000/60/60/$C$25</f>
        <v>0</v>
      </c>
      <c r="QR76" s="57">
        <f>MIN(FR76,$C$16)*$C$17*1000/60/60/$C$25</f>
        <v>3.8667407844721571E-2</v>
      </c>
      <c r="QS76" s="57">
        <f>MIN(FS76,$C$16)*$C$17*1000/60/60/$C$25</f>
        <v>3.8667407844721571E-2</v>
      </c>
      <c r="QT76" s="57">
        <f>MIN(FT76,$C$16)*$C$17*1000/60/60/$C$25</f>
        <v>3.8667407844721571E-2</v>
      </c>
      <c r="QU76" s="57">
        <f>MIN(FU76,$C$16)*$C$17*1000/60/60/$C$25</f>
        <v>3.8667407844721571E-2</v>
      </c>
      <c r="QV76" s="57">
        <f>MIN(FV76,$C$16)*$C$17*1000/60/60/$C$25</f>
        <v>0</v>
      </c>
      <c r="QW76" s="57">
        <f>MIN(FW76,$C$16)*$C$17*1000/60/60/$C$25</f>
        <v>0</v>
      </c>
      <c r="QX76" s="57">
        <f>MIN(FX76,$C$16)*$C$17*1000/60/60/$C$25</f>
        <v>0</v>
      </c>
      <c r="QY76" s="57">
        <f>MIN(FY76,$C$16)*$C$17*1000/60/60/$C$25</f>
        <v>0</v>
      </c>
      <c r="QZ76" s="57">
        <f>MIN(FZ76,$C$16)*$C$17*1000/60/60/$C$25</f>
        <v>3.8667407844721571E-2</v>
      </c>
      <c r="RA76" s="57">
        <f>MIN(GA76,$C$16)*$C$17*1000/60/60/$C$25</f>
        <v>3.8667407844721571E-2</v>
      </c>
      <c r="RB76" s="57">
        <f>MIN(GB76,$C$16)*$C$17*1000/60/60/$C$25</f>
        <v>3.8667407844721571E-2</v>
      </c>
      <c r="RC76" s="57">
        <f>MIN(GC76,$C$16)*$C$17*1000/60/60/$C$25</f>
        <v>3.8667407844721571E-2</v>
      </c>
      <c r="RD76" s="57">
        <f>MIN(GD76,$C$16)*$C$17*1000/60/60/$C$25</f>
        <v>3.8667407844721571E-2</v>
      </c>
      <c r="RE76" s="57">
        <f>MIN(GE76,$C$16)*$C$17*1000/60/60/$C$25</f>
        <v>0</v>
      </c>
      <c r="RF76" s="57">
        <f>MIN(GF76,$C$16)*$C$17*1000/60/60/$C$25</f>
        <v>0</v>
      </c>
      <c r="RG76" s="57">
        <f>MIN(GG76,$C$16)*$C$17*1000/60/60/$C$25</f>
        <v>0</v>
      </c>
      <c r="RH76" s="57">
        <f>MIN(GH76,$C$16)*$C$17*1000/60/60/$C$25</f>
        <v>0</v>
      </c>
      <c r="RI76" s="57">
        <f>MIN(GI76,$C$16)*$C$17*1000/60/60/$C$25</f>
        <v>0</v>
      </c>
      <c r="RJ76" s="57">
        <f>MIN(GJ76,$C$16)*$C$17*1000/60/60/$C$25</f>
        <v>0</v>
      </c>
      <c r="RK76" s="57">
        <f>MIN(GK76,$C$16)*$C$17*1000/60/60/$C$25</f>
        <v>0</v>
      </c>
      <c r="RL76" s="148">
        <f t="shared" si="448"/>
        <v>2.7200000000000015</v>
      </c>
    </row>
    <row r="77" spans="2:480" x14ac:dyDescent="0.2">
      <c r="C77" s="70"/>
      <c r="D77" s="7"/>
      <c r="E77" s="75"/>
      <c r="F77" s="8"/>
      <c r="G77" s="8"/>
      <c r="H77" s="8"/>
      <c r="I77" s="8"/>
      <c r="J77" s="8"/>
      <c r="K77" s="8"/>
      <c r="L77" s="8"/>
      <c r="M77" s="8"/>
      <c r="N77" s="8"/>
      <c r="O77" s="8"/>
      <c r="R77" s="63">
        <f t="shared" si="346"/>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347"/>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321"/>
        <v>2.7600000000000016</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322"/>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2.7495000000000003</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348"/>
        <v>2.7600000000000016</v>
      </c>
      <c r="DC77" s="57">
        <f t="shared" si="323"/>
        <v>0</v>
      </c>
      <c r="DD77" s="57">
        <f t="shared" si="324"/>
        <v>2.7495000000000003</v>
      </c>
      <c r="DE77" s="57">
        <f t="shared" si="325"/>
        <v>2.7495000000000003</v>
      </c>
      <c r="DF77" s="57">
        <f t="shared" si="326"/>
        <v>2.7495000000000003</v>
      </c>
      <c r="DG77" s="57">
        <f t="shared" si="327"/>
        <v>2.7495000000000003</v>
      </c>
      <c r="DH77" s="57">
        <f t="shared" si="328"/>
        <v>0</v>
      </c>
      <c r="DI77" s="57">
        <f t="shared" si="329"/>
        <v>0</v>
      </c>
      <c r="DJ77" s="57">
        <f t="shared" si="330"/>
        <v>0</v>
      </c>
      <c r="DK77" s="57">
        <f t="shared" si="331"/>
        <v>0</v>
      </c>
      <c r="DL77" s="57">
        <f t="shared" si="332"/>
        <v>2.7495000000000003</v>
      </c>
      <c r="DM77" s="57">
        <f t="shared" si="333"/>
        <v>2.7495000000000003</v>
      </c>
      <c r="DN77" s="57">
        <f t="shared" si="334"/>
        <v>2.7495000000000003</v>
      </c>
      <c r="DO77" s="57">
        <f t="shared" si="335"/>
        <v>2.7495000000000003</v>
      </c>
      <c r="DP77" s="57">
        <f t="shared" si="336"/>
        <v>2.7495000000000003</v>
      </c>
      <c r="DQ77" s="57">
        <f t="shared" si="337"/>
        <v>0</v>
      </c>
      <c r="DR77" s="57">
        <f t="shared" si="338"/>
        <v>0</v>
      </c>
      <c r="DS77" s="57">
        <f t="shared" si="339"/>
        <v>0</v>
      </c>
      <c r="DT77" s="57">
        <f t="shared" si="340"/>
        <v>0</v>
      </c>
      <c r="DU77" s="57">
        <f t="shared" si="341"/>
        <v>0</v>
      </c>
      <c r="DV77" s="57">
        <f t="shared" si="342"/>
        <v>0</v>
      </c>
      <c r="DW77" s="57">
        <f t="shared" si="343"/>
        <v>0</v>
      </c>
      <c r="DX77" s="61">
        <f t="shared" si="349"/>
        <v>2.7600000000000016</v>
      </c>
      <c r="DY77" s="2">
        <f>IF(OY77=0,($C$23/0.4536*IF(ISNA(MK76),'Drive Train'!$F$16,'Drive Train'!$F$17)*4.448*$C$24/$C$26*$C$25*S$6)*SIGN(BK77),BK77)</f>
        <v>0</v>
      </c>
      <c r="DZ77" s="2">
        <f>IF(OZ77=0,($C$23/0.4536*IF(ISNA(ML76),'Drive Train'!$F$16,'Drive Train'!$F$17)*4.448*$C$24/$C$26*$C$25*T$6)*SIGN(BL77),BL77)</f>
        <v>0</v>
      </c>
      <c r="EA77" s="2">
        <f>IF(PA77=0,($C$23/0.4536*IF(ISNA(MM76),'Drive Train'!$F$16,'Drive Train'!$F$17)*4.448*$C$24/$C$26*$C$25*U$6)*SIGN(BM77),BM77)</f>
        <v>0</v>
      </c>
      <c r="EB77" s="2">
        <f>IF(PB77=0,($C$23/0.4536*IF(ISNA(MN76),'Drive Train'!$F$16,'Drive Train'!$F$17)*4.448*$C$24/$C$26*$C$25*V$6)*SIGN(BN77),BN77)</f>
        <v>0</v>
      </c>
      <c r="EC77" s="2">
        <f>IF(PC77=0,($C$23/0.4536*IF(ISNA(MO76),'Drive Train'!$F$16,'Drive Train'!$F$17)*4.448*$C$24/$C$26*$C$25*W$6)*SIGN(BO77),BO77)</f>
        <v>0</v>
      </c>
      <c r="ED77" s="2">
        <f>IF(PD77=0,($C$23/0.4536*IF(ISNA(MP76),'Drive Train'!$F$16,'Drive Train'!$F$17)*4.448*$C$24/$C$26*$C$25*X$6)*SIGN(BP77),BP77)</f>
        <v>0</v>
      </c>
      <c r="EE77" s="2">
        <f>IF(PE77=0,($C$23/0.4536*IF(ISNA(MQ76),'Drive Train'!$F$16,'Drive Train'!$F$17)*4.448*$C$24/$C$26*$C$25*Y$6)*SIGN(BQ77),BQ77)</f>
        <v>0</v>
      </c>
      <c r="EF77" s="2">
        <f>IF(PF77=0,($C$23/0.4536*IF(ISNA(MR76),'Drive Train'!$F$16,'Drive Train'!$F$17)*4.448*$C$24/$C$26*$C$25*Z$6)*SIGN(BR77),BR77)</f>
        <v>0</v>
      </c>
      <c r="EG77" s="2">
        <f>IF(PG77=0,($C$23/0.4536*IF(ISNA(MS76),'Drive Train'!$F$16,'Drive Train'!$F$17)*4.448*$C$24/$C$26*$C$25*AA$6)*SIGN(BS77),BS77)</f>
        <v>0</v>
      </c>
      <c r="EH77" s="2">
        <f>IF(PH77=0,($C$23/0.4536*IF(ISNA(MT76),'Drive Train'!$F$16,'Drive Train'!$F$17)*4.448*$C$24/$C$26*$C$25*AB$6)*SIGN(BT77),BT77)</f>
        <v>0</v>
      </c>
      <c r="EI77" s="2">
        <f>IF(PI77=0,($C$23/0.4536*IF(ISNA(MU76),'Drive Train'!$F$16,'Drive Train'!$F$17)*4.448*$C$24/$C$26*$C$25*AC$6)*SIGN(BU77),BU77)</f>
        <v>0</v>
      </c>
      <c r="EJ77" s="2">
        <f>IF(PJ77=0,($C$23/0.4536*IF(ISNA(MV76),'Drive Train'!$F$16,'Drive Train'!$F$17)*4.448*$C$24/$C$26*$C$25*AD$6)*SIGN(BV77),BV77)</f>
        <v>0</v>
      </c>
      <c r="EK77" s="2">
        <f>IF(PK77=0,($C$23/0.4536*IF(ISNA(MW76),'Drive Train'!$F$16,'Drive Train'!$F$17)*4.448*$C$24/$C$26*$C$25*AE$6)*SIGN(BW77),BW77)</f>
        <v>0</v>
      </c>
      <c r="EL77" s="2">
        <f>IF(PL77=0,($C$23/0.4536*IF(ISNA(MX76),'Drive Train'!$F$16,'Drive Train'!$F$17)*4.448*$C$24/$C$26*$C$25*AF$6)*SIGN(BX77),BX77)</f>
        <v>0</v>
      </c>
      <c r="EM77" s="2">
        <f>IF(PM77=0,($C$23/0.4536*IF(ISNA(MY76),'Drive Train'!$F$16,'Drive Train'!$F$17)*4.448*$C$24/$C$26*$C$25*AG$6)*SIGN(BY77),BY77)</f>
        <v>0</v>
      </c>
      <c r="EN77" s="2">
        <f>IF(PN77=0,($C$23/0.4536*IF(ISNA(MZ76),'Drive Train'!$F$16,'Drive Train'!$F$17)*4.448*$C$24/$C$26*$C$25*AH$6)*SIGN(BZ77),BZ77)</f>
        <v>0</v>
      </c>
      <c r="EO77" s="2">
        <f>IF(PO77=0,($C$23/0.4536*IF(ISNA(NA76),'Drive Train'!$F$16,'Drive Train'!$F$17)*4.448*$C$24/$C$26*$C$25*AI$6)*SIGN(CA77),CA77)</f>
        <v>0</v>
      </c>
      <c r="EP77" s="2">
        <f>IF(PP77=0,($C$23/0.4536*IF(ISNA(NB76),'Drive Train'!$F$16,'Drive Train'!$F$17)*4.448*$C$24/$C$26*$C$25*AJ$6)*SIGN(CB77),CB77)</f>
        <v>0</v>
      </c>
      <c r="EQ77" s="2">
        <f>IF(PQ77=0,($C$23/0.4536*IF(ISNA(NC76),'Drive Train'!$F$16,'Drive Train'!$F$17)*4.448*$C$24/$C$26*$C$25*AK$6)*SIGN(CC77),CC77)</f>
        <v>0</v>
      </c>
      <c r="ER77" s="2">
        <f>IF(PR77=0,($C$23/0.4536*IF(ISNA(ND76),'Drive Train'!$F$16,'Drive Train'!$F$17)*4.448*$C$24/$C$26*$C$25*AL$6)*SIGN(CD77),CD77)</f>
        <v>0</v>
      </c>
      <c r="ES77" s="2">
        <f>IF(PS77=0,($C$23/0.4536*IF(ISNA(NE76),'Drive Train'!$F$16,'Drive Train'!$F$17)*4.448*$C$24/$C$26*$C$25*AM$6)*SIGN(CE77),CE77)</f>
        <v>0</v>
      </c>
      <c r="ET77" s="61">
        <f t="shared" si="344"/>
        <v>2.7600000000000016</v>
      </c>
      <c r="EU77" s="260">
        <f>MAX(MIN(IF(AND(OY76=1,NG77&lt;0),-1,1)*(DC77-$C$15)/($C$14-$C$15)*$C$12-$C$33*LO77/AO$6 -  OY76*$C$33,DY76),MAX(EU$8:EU76)*-1)</f>
        <v>-0.55664580874366754</v>
      </c>
      <c r="EV77" s="260">
        <f>MAX(MIN(IF(AND(OZ76=1,NH77&lt;0),-1,1)*(DD77-$C$15)/($C$14-$C$15)*$C$12-$C$33*LP77/AP$6 -  OZ76*$C$33,DZ76),MAX(EV$8:EV76)*-1)</f>
        <v>-0.63169706645540447</v>
      </c>
      <c r="EW77" s="260">
        <f>MAX(MIN(IF(AND(PA76=1,NI77&lt;0),-1,1)*(DE77-$C$15)/($C$14-$C$15)*$C$12-$C$33*LQ77/AQ$6 -  PA76*$C$33,EA76),MAX(EW$8:EW76)*-1)</f>
        <v>-0.67030895385828626</v>
      </c>
      <c r="EX77" s="260">
        <f>MAX(MIN(IF(AND(PB76=1,NJ77&lt;0),-1,1)*(DF77-$C$15)/($C$14-$C$15)*$C$12-$C$33*LR77/AR$6 -  PB76*$C$33,EB76),MAX(EX$8:EX76)*-1)</f>
        <v>-0.65434612584821417</v>
      </c>
      <c r="EY77" s="260">
        <f>MAX(MIN(IF(AND(PC76=1,NK77&lt;0),-1,1)*(DG77-$C$15)/($C$14-$C$15)*$C$12-$C$33*LS77/AS$6 -  PC76*$C$33,EC76),MAX(EY$8:EY76)*-1)</f>
        <v>-0.58173912734855471</v>
      </c>
      <c r="EZ77" s="260">
        <f>MAX(MIN(IF(AND(PD76=1,NL77&lt;0),-1,1)*(DH77-$C$15)/($C$14-$C$15)*$C$12-$C$33*LT77/AT$6 -  PD76*$C$33,ED76),MAX(EZ$8:EZ76)*-1)</f>
        <v>-0.55664580874366754</v>
      </c>
      <c r="FA77" s="260">
        <f>MAX(MIN(IF(AND(PE76=1,NM77&lt;0),-1,1)*(DI77-$C$15)/($C$14-$C$15)*$C$12-$C$33*LU77/AU$6 -  PE76*$C$33,EE76),MAX(FA$8:FA76)*-1)</f>
        <v>-0.55664580874366754</v>
      </c>
      <c r="FB77" s="260">
        <f>MAX(MIN(IF(AND(PF76=1,NN77&lt;0),-1,1)*(DJ77-$C$15)/($C$14-$C$15)*$C$12-$C$33*LV77/AV$6 -  PF76*$C$33,EF76),MAX(FB$8:FB76)*-1)</f>
        <v>-0.55664580874366754</v>
      </c>
      <c r="FC77" s="260">
        <f>MAX(MIN(IF(AND(PG76=1,NO77&lt;0),-1,1)*(DK77-$C$15)/($C$14-$C$15)*$C$12-$C$33*LW77/AW$6 -  PG76*$C$33,EG76),MAX(FC$8:FC76)*-1)</f>
        <v>-0.55664580874366754</v>
      </c>
      <c r="FD77" s="260">
        <f>MAX(MIN(IF(AND(PH76=1,NP77&lt;0),-1,1)*(DL77-$C$15)/($C$14-$C$15)*$C$12-$C$33*LX77/AX$6 -  PH76*$C$33,EH76),MAX(FD$8:FD76)*-1)</f>
        <v>-0.50592873937500038</v>
      </c>
      <c r="FE77" s="260">
        <f>MAX(MIN(IF(AND(PI76=1,NQ77&lt;0),-1,1)*(DM77-$C$15)/($C$14-$C$15)*$C$12-$C$33*LY77/AY$6 -  PI76*$C$33,EI76),MAX(FE$8:FE76)*-1)</f>
        <v>-0.56313566080452337</v>
      </c>
      <c r="FF77" s="260">
        <f>MAX(MIN(IF(AND(PJ76=1,NR77&lt;0),-1,1)*(DN77-$C$15)/($C$14-$C$15)*$C$12-$C$33*LZ77/AZ$6 -  PJ76*$C$33,EJ76),MAX(FF$8:FF76)*-1)</f>
        <v>-0.41043104273050707</v>
      </c>
      <c r="FG77" s="260">
        <f>MAX(MIN(IF(AND(PK76=1,NS77&lt;0),-1,1)*(DO77-$C$15)/($C$14-$C$15)*$C$12-$C$33*MA77/BA$6 -  PK76*$C$33,EK76),MAX(FG$8:FG76)*-1)</f>
        <v>-0.50266066515034202</v>
      </c>
      <c r="FH77" s="260">
        <f>MAX(MIN(IF(AND(PL76=1,NT77&lt;0),-1,1)*(DP77-$C$15)/($C$14-$C$15)*$C$12-$C$33*MB77/BB$6 -  PL76*$C$33,EL76),MAX(FH$8:FH76)*-1)</f>
        <v>-0.56773511111139685</v>
      </c>
      <c r="FI77" s="260">
        <f>MAX(MIN(IF(AND(PM76=1,NU77&lt;0),-1,1)*(DQ77-$C$15)/($C$14-$C$15)*$C$12-$C$33*MC77/BC$6 -  PM76*$C$33,EM76),MAX(FI$8:FI76)*-1)</f>
        <v>-0.55664580874366754</v>
      </c>
      <c r="FJ77" s="260">
        <f>MAX(MIN(IF(AND(PN76=1,NV77&lt;0),-1,1)*(DR77-$C$15)/($C$14-$C$15)*$C$12-$C$33*MD77/BD$6 -  PN76*$C$33,EN76),MAX(FJ$8:FJ76)*-1)</f>
        <v>-0.55664580874366754</v>
      </c>
      <c r="FK77" s="260">
        <f>MAX(MIN(IF(AND(PO76=1,NW77&lt;0),-1,1)*(DS77-$C$15)/($C$14-$C$15)*$C$12-$C$33*ME77/BE$6 -  PO76*$C$33,EO76),MAX(FK$8:FK76)*-1)</f>
        <v>-0.55664580874366754</v>
      </c>
      <c r="FL77" s="260">
        <f>MAX(MIN(IF(AND(PP76=1,NX77&lt;0),-1,1)*(DT77-$C$15)/($C$14-$C$15)*$C$12-$C$33*MF77/BF$6 -  PP76*$C$33,EP76),MAX(FL$8:FL76)*-1)</f>
        <v>-0.55664580874366754</v>
      </c>
      <c r="FM77" s="260">
        <f>MAX(MIN(IF(AND(PQ76=1,NY77&lt;0),-1,1)*(DU77-$C$15)/($C$14-$C$15)*$C$12-$C$33*MG77/BG$6 -  PQ76*$C$33,EQ76),MAX(FM$8:FM76)*-1)</f>
        <v>-0.55664580874366754</v>
      </c>
      <c r="FN77" s="260">
        <f>MAX(MIN(IF(AND(PR76=1,NZ77&lt;0),-1,1)*(DV77-$C$15)/($C$14-$C$15)*$C$12-$C$33*MH77/BH$6 -  PR76*$C$33,ER76),MAX(FN$8:FN76)*-1)</f>
        <v>-0.55664580874366754</v>
      </c>
      <c r="FO77" s="260">
        <f>MAX(MIN(IF(AND(PS76=1,OA77&lt;0),-1,1)*(DW77-$C$15)/($C$14-$C$15)*$C$12-$C$33*MI77/BI$6 -  PS76*$C$33,ES76),MAX(FO$8:FO76)*-1)</f>
        <v>-0.55664580874366754</v>
      </c>
      <c r="FP77" s="61">
        <f t="shared" si="350"/>
        <v>2.7600000000000016</v>
      </c>
      <c r="FQ77" s="261">
        <f>IF(AND(KS77=1,OY77=1),0,MIN((ABS(($C$14-$C$15)*EU77/$C$12/$C$25)+$C$15)/$C$25,DC77))</f>
        <v>0</v>
      </c>
      <c r="FR77" s="261">
        <f>IF(AND(KT77=1,OZ77=1),0,MIN((ABS(($C$14-$C$15)*EV77/$C$12/$C$25)+$C$15)/$C$25,DD77))</f>
        <v>2.7495000000000003</v>
      </c>
      <c r="FS77" s="261">
        <f>IF(AND(KU77=1,PA77=1),0,MIN((ABS(($C$14-$C$15)*EW77/$C$12/$C$25)+$C$15)/$C$25,DE77))</f>
        <v>2.7495000000000003</v>
      </c>
      <c r="FT77" s="261">
        <f>IF(AND(KV77=1,PB77=1),0,MIN((ABS(($C$14-$C$15)*EX77/$C$12/$C$25)+$C$15)/$C$25,DF77))</f>
        <v>2.7495000000000003</v>
      </c>
      <c r="FU77" s="261">
        <f>IF(AND(KW77=1,PC77=1),0,MIN((ABS(($C$14-$C$15)*EY77/$C$12/$C$25)+$C$15)/$C$25,DG77))</f>
        <v>2.7495000000000003</v>
      </c>
      <c r="FV77" s="261">
        <f>IF(AND(KX77=1,PD77=1),0,MIN((ABS(($C$14-$C$15)*EZ77/$C$12/$C$25)+$C$15)/$C$25,DH77))</f>
        <v>0</v>
      </c>
      <c r="FW77" s="261">
        <f>IF(AND(KY77=1,PE77=1),0,MIN((ABS(($C$14-$C$15)*FA77/$C$12/$C$25)+$C$15)/$C$25,DI77))</f>
        <v>0</v>
      </c>
      <c r="FX77" s="261">
        <f>IF(AND(KZ77=1,PF77=1),0,MIN((ABS(($C$14-$C$15)*FB77/$C$12/$C$25)+$C$15)/$C$25,DJ77))</f>
        <v>0</v>
      </c>
      <c r="FY77" s="261">
        <f>IF(AND(LA77=1,PG77=1),0,MIN((ABS(($C$14-$C$15)*FC77/$C$12/$C$25)+$C$15)/$C$25,DK77))</f>
        <v>0</v>
      </c>
      <c r="FZ77" s="261">
        <f>IF(AND(LB77=1,PH77=1),0,MIN((ABS(($C$14-$C$15)*FD77/$C$12/$C$25)+$C$15)/$C$25,DL77))</f>
        <v>0</v>
      </c>
      <c r="GA77" s="261">
        <f>IF(AND(LC77=1,PI77=1),0,MIN((ABS(($C$14-$C$15)*FE77/$C$12/$C$25)+$C$15)/$C$25,DM77))</f>
        <v>2.7495000000000003</v>
      </c>
      <c r="GB77" s="261">
        <f>IF(AND(LD77=1,PJ77=1),0,MIN((ABS(($C$14-$C$15)*FF77/$C$12/$C$25)+$C$15)/$C$25,DN77))</f>
        <v>2.7495000000000003</v>
      </c>
      <c r="GC77" s="261">
        <f>IF(AND(LE77=1,PK77=1),0,MIN((ABS(($C$14-$C$15)*FG77/$C$12/$C$25)+$C$15)/$C$25,DO77))</f>
        <v>2.7495000000000003</v>
      </c>
      <c r="GD77" s="261">
        <f>IF(AND(LF77=1,PL77=1),0,MIN((ABS(($C$14-$C$15)*FH77/$C$12/$C$25)+$C$15)/$C$25,DP77))</f>
        <v>2.7495000000000003</v>
      </c>
      <c r="GE77" s="261">
        <f>IF(AND(LG77=1,PM77=1),0,MIN((ABS(($C$14-$C$15)*FI77/$C$12/$C$25)+$C$15)/$C$25,DQ77))</f>
        <v>0</v>
      </c>
      <c r="GF77" s="261">
        <f>IF(AND(LH77=1,PN77=1),0,MIN((ABS(($C$14-$C$15)*FJ77/$C$12/$C$25)+$C$15)/$C$25,DR77))</f>
        <v>0</v>
      </c>
      <c r="GG77" s="261">
        <f>IF(AND(LI77=1,PO77=1),0,MIN((ABS(($C$14-$C$15)*FK77/$C$12/$C$25)+$C$15)/$C$25,DS77))</f>
        <v>0</v>
      </c>
      <c r="GH77" s="261">
        <f>IF(AND(LJ77=1,PP77=1),0,MIN((ABS(($C$14-$C$15)*FL77/$C$12/$C$25)+$C$15)/$C$25,DT77))</f>
        <v>0</v>
      </c>
      <c r="GI77" s="261">
        <f>IF(AND(LK77=1,PQ77=1),0,MIN((ABS(($C$14-$C$15)*FM77/$C$12/$C$25)+$C$15)/$C$25,DU77))</f>
        <v>0</v>
      </c>
      <c r="GJ77" s="261">
        <f>IF(AND(LL77=1,PR77=1),0,MIN((ABS(($C$14-$C$15)*FN77/$C$12/$C$25)+$C$15)/$C$25,DV77))</f>
        <v>0</v>
      </c>
      <c r="GK77" s="261">
        <f>IF(AND(LM77=1,PS77=1),0,MIN((ABS(($C$14-$C$15)*FO77/$C$12/$C$25)+$C$15)/$C$25,DW77))</f>
        <v>0</v>
      </c>
      <c r="GL77" s="61">
        <f t="shared" si="351"/>
        <v>2.7600000000000016</v>
      </c>
      <c r="GM77" s="57">
        <f>IF(AND(KS76=1,OY76=1),0,EU77*$C$26/S$6/$C$24/$C$23*3.39*$C$25)</f>
        <v>0</v>
      </c>
      <c r="GN77" s="57">
        <f>IF(AND(KT76=1,OZ76=1),0,EV77*$C$26/T$6/$C$24/$C$23*3.39*$C$25)</f>
        <v>-4.1076355613909747</v>
      </c>
      <c r="GO77" s="57">
        <f>IF(AND(KU76=1,PA76=1),0,EW77*$C$26/U$6/$C$24/$C$23*3.39*$C$25)</f>
        <v>-6.6187832351770668</v>
      </c>
      <c r="GP77" s="57">
        <f>IF(AND(KV76=1,PB76=1),0,EX77*$C$26/V$6/$C$24/$C$23*3.39*$C$25)</f>
        <v>-8.6674132932394112</v>
      </c>
      <c r="GQ77" s="57">
        <f>IF(AND(KW76=1,PC76=1),0,EY77*$C$26/W$6/$C$24/$C$23*3.39*$C$25)</f>
        <v>-9.6671096951637683</v>
      </c>
      <c r="GR77" s="57">
        <f>IF(AND(KX76=1,PD76=1),0,EZ77*$C$26/X$6/$C$24/$C$23*3.39*$C$25)</f>
        <v>0</v>
      </c>
      <c r="GS77" s="57">
        <f>IF(AND(KY76=1,PE76=1),0,FA77*$C$26/Y$6/$C$24/$C$23*3.39*$C$25)</f>
        <v>0</v>
      </c>
      <c r="GT77" s="57">
        <f>IF(AND(KZ76=1,PF76=1),0,FB77*$C$26/Z$6/$C$24/$C$23*3.39*$C$25)</f>
        <v>0</v>
      </c>
      <c r="GU77" s="57">
        <f>IF(AND(LA76=1,PG76=1),0,FC77*$C$26/AA$6/$C$24/$C$23*3.39*$C$25)</f>
        <v>0</v>
      </c>
      <c r="GV77" s="57">
        <f>IF(AND(LB76=1,PH76=1),0,FD77*$C$26/AB$6/$C$24/$C$23*3.39*$C$25)</f>
        <v>-16.936490831876281</v>
      </c>
      <c r="GW77" s="57">
        <f>IF(AND(LC76=1,PI76=1),0,FE77*$C$26/AC$6/$C$24/$C$23*3.39*$C$25)</f>
        <v>-20.750269506126333</v>
      </c>
      <c r="GX77" s="57">
        <f>IF(AND(LD76=1,PJ76=1),0,FF77*$C$26/AD$6/$C$24/$C$23*3.39*$C$25)</f>
        <v>-9.5315869637063724</v>
      </c>
      <c r="GY77" s="57">
        <f>IF(AND(LE76=1,PK76=1),0,FG77*$C$26/AE$6/$C$24/$C$23*3.39*$C$25)</f>
        <v>-11.673468486302806</v>
      </c>
      <c r="GZ77" s="57">
        <f>IF(AND(LF76=1,PL76=1),0,FH77*$C$26/AF$6/$C$24/$C$23*3.39*$C$25)</f>
        <v>-13.184715629468034</v>
      </c>
      <c r="HA77" s="57">
        <f>IF(AND(LG76=1,PM76=1),0,FI77*$C$26/AG$6/$C$24/$C$23*3.39*$C$25)</f>
        <v>0</v>
      </c>
      <c r="HB77" s="57">
        <f>IF(AND(LH76=1,PN76=1),0,FJ77*$C$26/AH$6/$C$24/$C$23*3.39*$C$25)</f>
        <v>0</v>
      </c>
      <c r="HC77" s="57">
        <f>IF(AND(LI76=1,PO76=1),0,FK77*$C$26/AI$6/$C$24/$C$23*3.39*$C$25)</f>
        <v>0</v>
      </c>
      <c r="HD77" s="57">
        <f>IF(AND(LJ76=1,PP76=1),0,FL77*$C$26/AJ$6/$C$24/$C$23*3.39*$C$25)</f>
        <v>0</v>
      </c>
      <c r="HE77" s="57">
        <f>IF(AND(LK76=1,PQ76=1),0,FM77*$C$26/AK$6/$C$24/$C$23*3.39*$C$25)</f>
        <v>0</v>
      </c>
      <c r="HF77" s="57">
        <f>IF(AND(LL76=1,PR76=1),0,FN77*$C$26/AL$6/$C$24/$C$23*3.39*$C$25)</f>
        <v>0</v>
      </c>
      <c r="HG77" s="57">
        <f>IF(AND(LM76=1,PS76=1),0,FO77*$C$26/AM$6/$C$24/$C$23*3.39*$C$25)</f>
        <v>0</v>
      </c>
      <c r="HH77" s="61">
        <f t="shared" si="352"/>
        <v>2.7600000000000016</v>
      </c>
      <c r="HI77" s="57">
        <f t="shared" si="353"/>
        <v>0</v>
      </c>
      <c r="HJ77" s="57">
        <f t="shared" si="354"/>
        <v>4.1076355613909747</v>
      </c>
      <c r="HK77" s="57">
        <f t="shared" si="355"/>
        <v>6.6187832351770668</v>
      </c>
      <c r="HL77" s="57">
        <f t="shared" si="356"/>
        <v>8.6674132932394112</v>
      </c>
      <c r="HM77" s="57">
        <f t="shared" si="357"/>
        <v>9.6671096951637683</v>
      </c>
      <c r="HN77" s="57">
        <f t="shared" si="358"/>
        <v>0</v>
      </c>
      <c r="HO77" s="57">
        <f t="shared" si="359"/>
        <v>0</v>
      </c>
      <c r="HP77" s="57">
        <f t="shared" si="360"/>
        <v>0</v>
      </c>
      <c r="HQ77" s="57">
        <f t="shared" si="361"/>
        <v>0</v>
      </c>
      <c r="HR77" s="57">
        <f t="shared" si="362"/>
        <v>16.936490831876281</v>
      </c>
      <c r="HS77" s="57">
        <f t="shared" si="363"/>
        <v>20.750269506126333</v>
      </c>
      <c r="HT77" s="57">
        <f t="shared" si="364"/>
        <v>9.5315869637063724</v>
      </c>
      <c r="HU77" s="57">
        <f t="shared" si="365"/>
        <v>11.673468486302806</v>
      </c>
      <c r="HV77" s="57">
        <f t="shared" si="366"/>
        <v>13.184715629468034</v>
      </c>
      <c r="HW77" s="57">
        <f t="shared" si="367"/>
        <v>0</v>
      </c>
      <c r="HX77" s="57">
        <f t="shared" si="368"/>
        <v>0</v>
      </c>
      <c r="HY77" s="57">
        <f t="shared" si="369"/>
        <v>0</v>
      </c>
      <c r="HZ77" s="57">
        <f t="shared" si="370"/>
        <v>0</v>
      </c>
      <c r="IA77" s="57">
        <f t="shared" si="371"/>
        <v>0</v>
      </c>
      <c r="IB77" s="57">
        <f t="shared" si="372"/>
        <v>0</v>
      </c>
      <c r="IC77" s="57">
        <f t="shared" si="373"/>
        <v>0</v>
      </c>
      <c r="ID77" s="61">
        <f t="shared" si="374"/>
        <v>2.7600000000000016</v>
      </c>
      <c r="IE77" s="57">
        <f t="shared" si="375"/>
        <v>0</v>
      </c>
      <c r="IF77" s="57">
        <f t="shared" si="376"/>
        <v>0</v>
      </c>
      <c r="IG77" s="57">
        <f t="shared" si="377"/>
        <v>0</v>
      </c>
      <c r="IH77" s="57">
        <f t="shared" si="378"/>
        <v>0</v>
      </c>
      <c r="II77" s="57">
        <f t="shared" si="379"/>
        <v>0</v>
      </c>
      <c r="IJ77" s="57">
        <f t="shared" si="380"/>
        <v>0</v>
      </c>
      <c r="IK77" s="57">
        <f t="shared" si="381"/>
        <v>0</v>
      </c>
      <c r="IL77" s="57">
        <f t="shared" si="382"/>
        <v>0</v>
      </c>
      <c r="IM77" s="57">
        <f t="shared" si="383"/>
        <v>0</v>
      </c>
      <c r="IN77" s="57">
        <f t="shared" si="384"/>
        <v>0</v>
      </c>
      <c r="IO77" s="57">
        <f t="shared" si="385"/>
        <v>0</v>
      </c>
      <c r="IP77" s="57">
        <f t="shared" si="386"/>
        <v>0</v>
      </c>
      <c r="IQ77" s="57">
        <f t="shared" si="387"/>
        <v>0</v>
      </c>
      <c r="IR77" s="57">
        <f t="shared" si="388"/>
        <v>0</v>
      </c>
      <c r="IS77" s="57">
        <f t="shared" si="389"/>
        <v>0</v>
      </c>
      <c r="IT77" s="57">
        <f t="shared" si="390"/>
        <v>0</v>
      </c>
      <c r="IU77" s="57">
        <f t="shared" si="391"/>
        <v>0</v>
      </c>
      <c r="IV77" s="57">
        <f t="shared" si="392"/>
        <v>0</v>
      </c>
      <c r="IW77" s="57">
        <f t="shared" si="393"/>
        <v>0</v>
      </c>
      <c r="IX77" s="57">
        <f t="shared" si="394"/>
        <v>0</v>
      </c>
      <c r="IY77" s="57">
        <f t="shared" si="395"/>
        <v>0</v>
      </c>
      <c r="IZ77" s="61">
        <f t="shared" si="396"/>
        <v>2.7600000000000016</v>
      </c>
      <c r="JA77" s="261" t="e">
        <f t="shared" si="449"/>
        <v>#N/A</v>
      </c>
      <c r="JB77" s="261" t="e">
        <f t="shared" si="450"/>
        <v>#N/A</v>
      </c>
      <c r="JC77" s="261" t="e">
        <f t="shared" si="451"/>
        <v>#N/A</v>
      </c>
      <c r="JD77" s="261" t="e">
        <f t="shared" si="452"/>
        <v>#N/A</v>
      </c>
      <c r="JE77" s="261" t="e">
        <f t="shared" si="453"/>
        <v>#N/A</v>
      </c>
      <c r="JF77" s="261" t="e">
        <f t="shared" si="454"/>
        <v>#N/A</v>
      </c>
      <c r="JG77" s="261" t="e">
        <f t="shared" si="455"/>
        <v>#N/A</v>
      </c>
      <c r="JH77" s="261" t="e">
        <f t="shared" si="456"/>
        <v>#N/A</v>
      </c>
      <c r="JI77" s="261" t="e">
        <f t="shared" si="457"/>
        <v>#N/A</v>
      </c>
      <c r="JJ77" s="261" t="e">
        <f t="shared" si="458"/>
        <v>#N/A</v>
      </c>
      <c r="JK77" s="261" t="e">
        <f t="shared" si="459"/>
        <v>#N/A</v>
      </c>
      <c r="JL77" s="261" t="e">
        <f t="shared" si="460"/>
        <v>#N/A</v>
      </c>
      <c r="JM77" s="261" t="e">
        <f t="shared" si="461"/>
        <v>#N/A</v>
      </c>
      <c r="JN77" s="261" t="e">
        <f t="shared" si="462"/>
        <v>#N/A</v>
      </c>
      <c r="JO77" s="261" t="e">
        <f t="shared" si="463"/>
        <v>#N/A</v>
      </c>
      <c r="JP77" s="261" t="e">
        <f t="shared" si="464"/>
        <v>#N/A</v>
      </c>
      <c r="JQ77" s="261" t="e">
        <f t="shared" si="465"/>
        <v>#N/A</v>
      </c>
      <c r="JR77" s="261" t="e">
        <f t="shared" si="466"/>
        <v>#N/A</v>
      </c>
      <c r="JS77" s="261" t="e">
        <f t="shared" si="467"/>
        <v>#N/A</v>
      </c>
      <c r="JT77" s="261" t="e">
        <f t="shared" si="468"/>
        <v>#N/A</v>
      </c>
      <c r="JU77" s="261" t="e">
        <f t="shared" si="469"/>
        <v>#N/A</v>
      </c>
      <c r="JV77" s="61">
        <f t="shared" si="397"/>
        <v>2.7600000000000016</v>
      </c>
      <c r="JW77" s="46">
        <f>IF(HI77&lt;=$C$42,1,0)</f>
        <v>1</v>
      </c>
      <c r="JX77" s="46">
        <f>IF(HJ77&lt;=$C$42,1,0)</f>
        <v>0</v>
      </c>
      <c r="JY77" s="46">
        <f>IF(HK77&lt;=$C$42,1,0)</f>
        <v>0</v>
      </c>
      <c r="JZ77" s="46">
        <f>IF(HL77&lt;=$C$42,1,0)</f>
        <v>0</v>
      </c>
      <c r="KA77" s="46">
        <f>IF(HM77&lt;=$C$42,1,0)</f>
        <v>0</v>
      </c>
      <c r="KB77" s="46">
        <f>IF(HN77&lt;=$C$42,1,0)</f>
        <v>1</v>
      </c>
      <c r="KC77" s="46">
        <f>IF(HO77&lt;=$C$42,1,0)</f>
        <v>1</v>
      </c>
      <c r="KD77" s="46">
        <f>IF(HP77&lt;=$C$42,1,0)</f>
        <v>1</v>
      </c>
      <c r="KE77" s="46">
        <f>IF(HQ77&lt;=$C$42,1,0)</f>
        <v>1</v>
      </c>
      <c r="KF77" s="46">
        <f>IF(HR77&lt;=$C$42,1,0)</f>
        <v>0</v>
      </c>
      <c r="KG77" s="46">
        <f>IF(HS77&lt;=$C$42,1,0)</f>
        <v>0</v>
      </c>
      <c r="KH77" s="46">
        <f>IF(HT77&lt;=$C$42,1,0)</f>
        <v>0</v>
      </c>
      <c r="KI77" s="46">
        <f>IF(HU77&lt;=$C$42,1,0)</f>
        <v>0</v>
      </c>
      <c r="KJ77" s="46">
        <f>IF(HV77&lt;=$C$42,1,0)</f>
        <v>0</v>
      </c>
      <c r="KK77" s="46">
        <f>IF(HW77&lt;=$C$42,1,0)</f>
        <v>1</v>
      </c>
      <c r="KL77" s="46">
        <f>IF(HX77&lt;=$C$42,1,0)</f>
        <v>1</v>
      </c>
      <c r="KM77" s="46">
        <f>IF(HY77&lt;=$C$42,1,0)</f>
        <v>1</v>
      </c>
      <c r="KN77" s="46">
        <f>IF(HZ77&lt;=$C$42,1,0)</f>
        <v>1</v>
      </c>
      <c r="KO77" s="46">
        <f>IF(IA77&lt;=$C$42,1,0)</f>
        <v>1</v>
      </c>
      <c r="KP77" s="46">
        <f>IF(IB77&lt;=$C$42,1,0)</f>
        <v>1</v>
      </c>
      <c r="KQ77" s="46">
        <f>IF(IC77&lt;=$C$42,1,0)</f>
        <v>1</v>
      </c>
      <c r="KR77" s="61">
        <f t="shared" si="398"/>
        <v>2.7600000000000016</v>
      </c>
      <c r="KS77" s="1">
        <f>IF(OR(KS76=1,AND(OY77=1,LO77&lt;=$C$43)),1,0)</f>
        <v>1</v>
      </c>
      <c r="KT77" s="1">
        <f>IF(OR(KT76=1,AND(OZ77=1,LP77&lt;=$C$43)),1,0)</f>
        <v>0</v>
      </c>
      <c r="KU77" s="1">
        <f>IF(OR(KU76=1,AND(PA77=1,LQ77&lt;=$C$43)),1,0)</f>
        <v>0</v>
      </c>
      <c r="KV77" s="1">
        <f>IF(OR(KV76=1,AND(PB77=1,LR77&lt;=$C$43)),1,0)</f>
        <v>0</v>
      </c>
      <c r="KW77" s="1">
        <f>IF(OR(KW76=1,AND(PC77=1,LS77&lt;=$C$43)),1,0)</f>
        <v>0</v>
      </c>
      <c r="KX77" s="1">
        <f>IF(OR(KX76=1,AND(PD77=1,LT77&lt;=$C$43)),1,0)</f>
        <v>1</v>
      </c>
      <c r="KY77" s="1">
        <f>IF(OR(KY76=1,AND(PE77=1,LU77&lt;=$C$43)),1,0)</f>
        <v>1</v>
      </c>
      <c r="KZ77" s="1">
        <f>IF(OR(KZ76=1,AND(PF77=1,LV77&lt;=$C$43)),1,0)</f>
        <v>1</v>
      </c>
      <c r="LA77" s="1">
        <f>IF(OR(LA76=1,AND(PG77=1,LW77&lt;=$C$43)),1,0)</f>
        <v>1</v>
      </c>
      <c r="LB77" s="1">
        <f>IF(OR(LB76=1,AND(PH77=1,LX77&lt;=$C$43)),1,0)</f>
        <v>1</v>
      </c>
      <c r="LC77" s="1">
        <f>IF(OR(LC76=1,AND(PI77=1,LY77&lt;=$C$43)),1,0)</f>
        <v>0</v>
      </c>
      <c r="LD77" s="1">
        <f>IF(OR(LD76=1,AND(PJ77=1,LZ77&lt;=$C$43)),1,0)</f>
        <v>0</v>
      </c>
      <c r="LE77" s="1">
        <f>IF(OR(LE76=1,AND(PK77=1,MA77&lt;=$C$43)),1,0)</f>
        <v>0</v>
      </c>
      <c r="LF77" s="1">
        <f>IF(OR(LF76=1,AND(PL77=1,MB77&lt;=$C$43)),1,0)</f>
        <v>0</v>
      </c>
      <c r="LG77" s="1">
        <f>IF(OR(LG76=1,AND(PM77=1,MC77&lt;=$C$43)),1,0)</f>
        <v>1</v>
      </c>
      <c r="LH77" s="1">
        <f>IF(OR(LH76=1,AND(PN77=1,MD77&lt;=$C$43)),1,0)</f>
        <v>1</v>
      </c>
      <c r="LI77" s="1">
        <f>IF(OR(LI76=1,AND(PO77=1,ME77&lt;=$C$43)),1,0)</f>
        <v>1</v>
      </c>
      <c r="LJ77" s="1">
        <f>IF(OR(LJ76=1,AND(PP77=1,MF77&lt;=$C$43)),1,0)</f>
        <v>1</v>
      </c>
      <c r="LK77" s="1">
        <f>IF(OR(LK76=1,AND(PQ77=1,MG77&lt;=$C$43)),1,0)</f>
        <v>1</v>
      </c>
      <c r="LL77" s="1">
        <f>IF(OR(LL76=1,AND(PR77=1,MH77&lt;=$C$43)),1,0)</f>
        <v>1</v>
      </c>
      <c r="LM77" s="1">
        <f>IF(OR(LM76=1,AND(PS77=1,MI77&lt;=$C$43)),1,0)</f>
        <v>1</v>
      </c>
      <c r="LN77" s="61">
        <f t="shared" si="399"/>
        <v>2.7600000000000016</v>
      </c>
      <c r="LO77" s="57">
        <f t="shared" si="400"/>
        <v>0</v>
      </c>
      <c r="LP77" s="57">
        <f t="shared" si="401"/>
        <v>11.948047869563551</v>
      </c>
      <c r="LQ77" s="57">
        <f t="shared" si="402"/>
        <v>10.283835474845063</v>
      </c>
      <c r="LR77" s="57">
        <f t="shared" si="403"/>
        <v>6.921680108818804</v>
      </c>
      <c r="LS77" s="57">
        <f t="shared" si="404"/>
        <v>2.8181821669935343</v>
      </c>
      <c r="LT77" s="57">
        <f t="shared" si="405"/>
        <v>0</v>
      </c>
      <c r="LU77" s="57">
        <f t="shared" si="406"/>
        <v>0</v>
      </c>
      <c r="LV77" s="57">
        <f t="shared" si="407"/>
        <v>0</v>
      </c>
      <c r="LW77" s="57">
        <f t="shared" si="408"/>
        <v>0</v>
      </c>
      <c r="LX77" s="57">
        <f t="shared" si="409"/>
        <v>0</v>
      </c>
      <c r="LY77" s="57">
        <f t="shared" si="410"/>
        <v>2.818063586965037</v>
      </c>
      <c r="LZ77" s="57">
        <f t="shared" si="411"/>
        <v>7.4249320714502165</v>
      </c>
      <c r="MA77" s="57">
        <f t="shared" si="412"/>
        <v>4.9074867852053137</v>
      </c>
      <c r="MB77" s="57">
        <f t="shared" si="413"/>
        <v>1.6440573034731751</v>
      </c>
      <c r="MC77" s="57">
        <f t="shared" si="414"/>
        <v>0</v>
      </c>
      <c r="MD77" s="57">
        <f t="shared" si="415"/>
        <v>0</v>
      </c>
      <c r="ME77" s="57">
        <f t="shared" si="416"/>
        <v>0</v>
      </c>
      <c r="MF77" s="57">
        <f t="shared" si="417"/>
        <v>0</v>
      </c>
      <c r="MG77" s="57">
        <f t="shared" si="418"/>
        <v>0</v>
      </c>
      <c r="MH77" s="57">
        <f t="shared" si="419"/>
        <v>0</v>
      </c>
      <c r="MI77" s="57">
        <f t="shared" si="420"/>
        <v>0</v>
      </c>
      <c r="MJ77" s="61">
        <f t="shared" si="421"/>
        <v>2.7600000000000016</v>
      </c>
      <c r="MK77" s="57" t="e">
        <f t="shared" si="470"/>
        <v>#N/A</v>
      </c>
      <c r="ML77" s="57" t="e">
        <f t="shared" si="471"/>
        <v>#N/A</v>
      </c>
      <c r="MM77" s="57" t="e">
        <f t="shared" si="472"/>
        <v>#N/A</v>
      </c>
      <c r="MN77" s="57" t="e">
        <f t="shared" si="473"/>
        <v>#N/A</v>
      </c>
      <c r="MO77" s="57" t="e">
        <f t="shared" si="474"/>
        <v>#N/A</v>
      </c>
      <c r="MP77" s="57" t="e">
        <f t="shared" si="475"/>
        <v>#N/A</v>
      </c>
      <c r="MQ77" s="57" t="e">
        <f t="shared" si="476"/>
        <v>#N/A</v>
      </c>
      <c r="MR77" s="57" t="e">
        <f t="shared" si="477"/>
        <v>#N/A</v>
      </c>
      <c r="MS77" s="57" t="e">
        <f t="shared" si="478"/>
        <v>#N/A</v>
      </c>
      <c r="MT77" s="57" t="e">
        <f t="shared" si="479"/>
        <v>#N/A</v>
      </c>
      <c r="MU77" s="57" t="e">
        <f t="shared" si="480"/>
        <v>#N/A</v>
      </c>
      <c r="MV77" s="57" t="e">
        <f t="shared" si="481"/>
        <v>#N/A</v>
      </c>
      <c r="MW77" s="57" t="e">
        <f t="shared" si="482"/>
        <v>#N/A</v>
      </c>
      <c r="MX77" s="57" t="e">
        <f t="shared" si="483"/>
        <v>#N/A</v>
      </c>
      <c r="MY77" s="57" t="e">
        <f t="shared" si="484"/>
        <v>#N/A</v>
      </c>
      <c r="MZ77" s="57" t="e">
        <f t="shared" si="485"/>
        <v>#N/A</v>
      </c>
      <c r="NA77" s="57" t="e">
        <f t="shared" si="486"/>
        <v>#N/A</v>
      </c>
      <c r="NB77" s="57" t="e">
        <f t="shared" si="487"/>
        <v>#N/A</v>
      </c>
      <c r="NC77" s="57" t="e">
        <f t="shared" si="488"/>
        <v>#N/A</v>
      </c>
      <c r="ND77" s="57" t="e">
        <f t="shared" si="489"/>
        <v>#N/A</v>
      </c>
      <c r="NE77" s="57" t="e">
        <f t="shared" si="490"/>
        <v>#N/A</v>
      </c>
      <c r="NF77" s="61">
        <f t="shared" si="422"/>
        <v>2.7600000000000016</v>
      </c>
      <c r="NG77" s="261">
        <f>IF(OY76=0,MIN('Drive Train'!$F$35-FQ76*$C$26*'Drive Train'!$F$38,NG76+$C$41)-$C$7,IF(LO76-1&lt;=0,0,IF($C$39=Motors!$C$29,MAX(MAX(NG$8:NG76)*-1,NG76-$C$41),MAX(0,MAX(NG$8:NG76)*-1,NG76-$C$41))))</f>
        <v>0</v>
      </c>
      <c r="NH77" s="261">
        <f>IF(OZ76=0,MIN('Drive Train'!$F$35-FR76*$C$26*'Drive Train'!$F$38,NH76+$C$41)-$C$7,IF(LP76-1&lt;=0,0,IF($C$39=Motors!$C$29,MAX(MAX(NH$8:NH76)*-1,NH76-$C$41),MAX(0,MAX(NH$8:NH76)*-1,NH76-$C$41))))</f>
        <v>0</v>
      </c>
      <c r="NI77" s="261">
        <f>IF(PA76=0,MIN('Drive Train'!$F$35-FS76*$C$26*'Drive Train'!$F$38,NI76+$C$41)-$C$7,IF(LQ76-1&lt;=0,0,IF($C$39=Motors!$C$29,MAX(MAX(NI$8:NI76)*-1,NI76-$C$41),MAX(0,MAX(NI$8:NI76)*-1,NI76-$C$41))))</f>
        <v>0</v>
      </c>
      <c r="NJ77" s="261">
        <f>IF(PB76=0,MIN('Drive Train'!$F$35-FT76*$C$26*'Drive Train'!$F$38,NJ76+$C$41)-$C$7,IF(LR76-1&lt;=0,0,IF($C$39=Motors!$C$29,MAX(MAX(NJ$8:NJ76)*-1,NJ76-$C$41),MAX(0,MAX(NJ$8:NJ76)*-1,NJ76-$C$41))))</f>
        <v>0</v>
      </c>
      <c r="NK77" s="261">
        <f>IF(PC76=0,MIN('Drive Train'!$F$35-FU76*$C$26*'Drive Train'!$F$38,NK76+$C$41)-$C$7,IF(LS76-1&lt;=0,0,IF($C$39=Motors!$C$29,MAX(MAX(NK$8:NK76)*-1,NK76-$C$41),MAX(0,MAX(NK$8:NK76)*-1,NK76-$C$41))))</f>
        <v>0</v>
      </c>
      <c r="NL77" s="261">
        <f>IF(PD76=0,MIN('Drive Train'!$F$35-FV76*$C$26*'Drive Train'!$F$38,NL76+$C$41)-$C$7,IF(LT76-1&lt;=0,0,IF($C$39=Motors!$C$29,MAX(MAX(NL$8:NL76)*-1,NL76-$C$41),MAX(0,MAX(NL$8:NL76)*-1,NL76-$C$41))))</f>
        <v>0</v>
      </c>
      <c r="NM77" s="261">
        <f>IF(PE76=0,MIN('Drive Train'!$F$35-FW76*$C$26*'Drive Train'!$F$38,NM76+$C$41)-$C$7,IF(LU76-1&lt;=0,0,IF($C$39=Motors!$C$29,MAX(MAX(NM$8:NM76)*-1,NM76-$C$41),MAX(0,MAX(NM$8:NM76)*-1,NM76-$C$41))))</f>
        <v>0</v>
      </c>
      <c r="NN77" s="261">
        <f>IF(PF76=0,MIN('Drive Train'!$F$35-FX76*$C$26*'Drive Train'!$F$38,NN76+$C$41)-$C$7,IF(LV76-1&lt;=0,0,IF($C$39=Motors!$C$29,MAX(MAX(NN$8:NN76)*-1,NN76-$C$41),MAX(0,MAX(NN$8:NN76)*-1,NN76-$C$41))))</f>
        <v>0</v>
      </c>
      <c r="NO77" s="261">
        <f>IF(PG76=0,MIN('Drive Train'!$F$35-FY76*$C$26*'Drive Train'!$F$38,NO76+$C$41)-$C$7,IF(LW76-1&lt;=0,0,IF($C$39=Motors!$C$29,MAX(MAX(NO$8:NO76)*-1,NO76-$C$41),MAX(0,MAX(NO$8:NO76)*-1,NO76-$C$41))))</f>
        <v>0</v>
      </c>
      <c r="NP77" s="261">
        <f>IF(PH76=0,MIN('Drive Train'!$F$35-FZ76*$C$26*'Drive Train'!$F$38,NP76+$C$41)-$C$7,IF(LX76-1&lt;=0,0,IF($C$39=Motors!$C$29,MAX(MAX(NP$8:NP76)*-1,NP76-$C$41),MAX(0,MAX(NP$8:NP76)*-1,NP76-$C$41))))</f>
        <v>0</v>
      </c>
      <c r="NQ77" s="261">
        <f>IF(PI76=0,MIN('Drive Train'!$F$35-GA76*$C$26*'Drive Train'!$F$38,NQ76+$C$41)-$C$7,IF(LY76-1&lt;=0,0,IF($C$39=Motors!$C$29,MAX(MAX(NQ$8:NQ76)*-1,NQ76-$C$41),MAX(0,MAX(NQ$8:NQ76)*-1,NQ76-$C$41))))</f>
        <v>0</v>
      </c>
      <c r="NR77" s="261">
        <f>IF(PJ76=0,MIN('Drive Train'!$F$35-GB76*$C$26*'Drive Train'!$F$38,NR76+$C$41)-$C$7,IF(LZ76-1&lt;=0,0,IF($C$39=Motors!$C$29,MAX(MAX(NR$8:NR76)*-1,NR76-$C$41),MAX(0,MAX(NR$8:NR76)*-1,NR76-$C$41))))</f>
        <v>0</v>
      </c>
      <c r="NS77" s="261">
        <f>IF(PK76=0,MIN('Drive Train'!$F$35-GC76*$C$26*'Drive Train'!$F$38,NS76+$C$41)-$C$7,IF(MA76-1&lt;=0,0,IF($C$39=Motors!$C$29,MAX(MAX(NS$8:NS76)*-1,NS76-$C$41),MAX(0,MAX(NS$8:NS76)*-1,NS76-$C$41))))</f>
        <v>0</v>
      </c>
      <c r="NT77" s="261">
        <f>IF(PL76=0,MIN('Drive Train'!$F$35-GD76*$C$26*'Drive Train'!$F$38,NT76+$C$41)-$C$7,IF(MB76-1&lt;=0,0,IF($C$39=Motors!$C$29,MAX(MAX(NT$8:NT76)*-1,NT76-$C$41),MAX(0,MAX(NT$8:NT76)*-1,NT76-$C$41))))</f>
        <v>0</v>
      </c>
      <c r="NU77" s="261">
        <f>IF(PM76=0,MIN('Drive Train'!$F$35-GE76*$C$26*'Drive Train'!$F$38,NU76+$C$41)-$C$7,IF(MC76-1&lt;=0,0,IF($C$39=Motors!$C$29,MAX(MAX(NU$8:NU76)*-1,NU76-$C$41),MAX(0,MAX(NU$8:NU76)*-1,NU76-$C$41))))</f>
        <v>0</v>
      </c>
      <c r="NV77" s="261">
        <f>IF(PN76=0,MIN('Drive Train'!$F$35-GF76*$C$26*'Drive Train'!$F$38,NV76+$C$41)-$C$7,IF(MD76-1&lt;=0,0,IF($C$39=Motors!$C$29,MAX(MAX(NV$8:NV76)*-1,NV76-$C$41),MAX(0,MAX(NV$8:NV76)*-1,NV76-$C$41))))</f>
        <v>0</v>
      </c>
      <c r="NW77" s="261">
        <f>IF(PO76=0,MIN('Drive Train'!$F$35-GG76*$C$26*'Drive Train'!$F$38,NW76+$C$41)-$C$7,IF(ME76-1&lt;=0,0,IF($C$39=Motors!$C$29,MAX(MAX(NW$8:NW76)*-1,NW76-$C$41),MAX(0,MAX(NW$8:NW76)*-1,NW76-$C$41))))</f>
        <v>0</v>
      </c>
      <c r="NX77" s="261">
        <f>IF(PP76=0,MIN('Drive Train'!$F$35-GH76*$C$26*'Drive Train'!$F$38,NX76+$C$41)-$C$7,IF(MF76-1&lt;=0,0,IF($C$39=Motors!$C$29,MAX(MAX(NX$8:NX76)*-1,NX76-$C$41),MAX(0,MAX(NX$8:NX76)*-1,NX76-$C$41))))</f>
        <v>0</v>
      </c>
      <c r="NY77" s="261">
        <f>IF(PQ76=0,MIN('Drive Train'!$F$35-GI76*$C$26*'Drive Train'!$F$38,NY76+$C$41)-$C$7,IF(MG76-1&lt;=0,0,IF($C$39=Motors!$C$29,MAX(MAX(NY$8:NY76)*-1,NY76-$C$41),MAX(0,MAX(NY$8:NY76)*-1,NY76-$C$41))))</f>
        <v>0</v>
      </c>
      <c r="NZ77" s="261">
        <f>IF(PR76=0,MIN('Drive Train'!$F$35-GJ76*$C$26*'Drive Train'!$F$38,NZ76+$C$41)-$C$7,IF(MH76-1&lt;=0,0,IF($C$39=Motors!$C$29,MAX(MAX(NZ$8:NZ76)*-1,NZ76-$C$41),MAX(0,MAX(NZ$8:NZ76)*-1,NZ76-$C$41))))</f>
        <v>0</v>
      </c>
      <c r="OA77" s="261">
        <f>IF(PS76=0,MIN('Drive Train'!$F$35-GK76*$C$26*'Drive Train'!$F$38,OA76+$C$41)-$C$7,IF(MI76-1&lt;=0,0,IF($C$39=Motors!$C$29,MAX(MAX(OA$8:OA76)*-1,OA76-$C$41),MAX(0,MAX(OA$8:OA76)*-1,OA76-$C$41))))</f>
        <v>0</v>
      </c>
      <c r="OB77" s="61">
        <f t="shared" si="423"/>
        <v>2.7600000000000016</v>
      </c>
      <c r="OC77" s="261">
        <f>'Drive Train'!$F$35-FQ77*$C$26*'Drive Train'!$F$38</f>
        <v>12.4</v>
      </c>
      <c r="OD77" s="261">
        <f>'Drive Train'!$F$35-FR77*$C$26*'Drive Train'!$F$38</f>
        <v>12.213034</v>
      </c>
      <c r="OE77" s="261">
        <f>'Drive Train'!$F$35-FS77*$C$26*'Drive Train'!$F$38</f>
        <v>12.213034</v>
      </c>
      <c r="OF77" s="261">
        <f>'Drive Train'!$F$35-FT77*$C$26*'Drive Train'!$F$38</f>
        <v>12.213034</v>
      </c>
      <c r="OG77" s="261">
        <f>'Drive Train'!$F$35-FU77*$C$26*'Drive Train'!$F$38</f>
        <v>12.213034</v>
      </c>
      <c r="OH77" s="261">
        <f>'Drive Train'!$F$35-FV77*$C$26*'Drive Train'!$F$38</f>
        <v>12.4</v>
      </c>
      <c r="OI77" s="261">
        <f>'Drive Train'!$F$35-FW77*$C$26*'Drive Train'!$F$38</f>
        <v>12.4</v>
      </c>
      <c r="OJ77" s="261">
        <f>'Drive Train'!$F$35-FX77*$C$26*'Drive Train'!$F$38</f>
        <v>12.4</v>
      </c>
      <c r="OK77" s="261">
        <f>'Drive Train'!$F$35-FY77*$C$26*'Drive Train'!$F$38</f>
        <v>12.4</v>
      </c>
      <c r="OL77" s="261">
        <f>'Drive Train'!$F$35-FZ77*$C$26*'Drive Train'!$F$38</f>
        <v>12.4</v>
      </c>
      <c r="OM77" s="261">
        <f>'Drive Train'!$F$35-GA77*$C$26*'Drive Train'!$F$38</f>
        <v>12.213034</v>
      </c>
      <c r="ON77" s="261">
        <f>'Drive Train'!$F$35-GB77*$C$26*'Drive Train'!$F$38</f>
        <v>12.213034</v>
      </c>
      <c r="OO77" s="261">
        <f>'Drive Train'!$F$35-GC77*$C$26*'Drive Train'!$F$38</f>
        <v>12.213034</v>
      </c>
      <c r="OP77" s="261">
        <f>'Drive Train'!$F$35-GD77*$C$26*'Drive Train'!$F$38</f>
        <v>12.213034</v>
      </c>
      <c r="OQ77" s="261">
        <f>'Drive Train'!$F$35-GE77*$C$26*'Drive Train'!$F$38</f>
        <v>12.4</v>
      </c>
      <c r="OR77" s="261">
        <f>'Drive Train'!$F$35-GF77*$C$26*'Drive Train'!$F$38</f>
        <v>12.4</v>
      </c>
      <c r="OS77" s="261">
        <f>'Drive Train'!$F$35-GG77*$C$26*'Drive Train'!$F$38</f>
        <v>12.4</v>
      </c>
      <c r="OT77" s="261">
        <f>'Drive Train'!$F$35-GH77*$C$26*'Drive Train'!$F$38</f>
        <v>12.4</v>
      </c>
      <c r="OU77" s="261">
        <f>'Drive Train'!$F$35-GI77*$C$26*'Drive Train'!$F$38</f>
        <v>12.4</v>
      </c>
      <c r="OV77" s="261">
        <f>'Drive Train'!$F$35-GJ77*$C$26*'Drive Train'!$F$38</f>
        <v>12.4</v>
      </c>
      <c r="OW77" s="261">
        <f>'Drive Train'!$F$35-GK77*$C$26*'Drive Train'!$F$38</f>
        <v>12.4</v>
      </c>
      <c r="OX77" s="61">
        <f t="shared" si="424"/>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8">
        <f t="shared" si="425"/>
        <v>2.7600000000000016</v>
      </c>
      <c r="PU77" s="57">
        <f t="shared" si="426"/>
        <v>19.650327854067083</v>
      </c>
      <c r="PV77" s="57">
        <f t="shared" si="427"/>
        <v>19.965463480958856</v>
      </c>
      <c r="PW77" s="57">
        <f t="shared" si="428"/>
        <v>25.167498946619123</v>
      </c>
      <c r="PX77" s="57">
        <f t="shared" si="429"/>
        <v>26.427813956600115</v>
      </c>
      <c r="PY77" s="57">
        <f t="shared" si="430"/>
        <v>24.435608513694817</v>
      </c>
      <c r="PZ77" s="57">
        <f t="shared" si="431"/>
        <v>21.452833956798898</v>
      </c>
      <c r="QA77" s="57">
        <f t="shared" si="432"/>
        <v>19.542925554291688</v>
      </c>
      <c r="QB77" s="57">
        <f t="shared" si="433"/>
        <v>18.59135870271086</v>
      </c>
      <c r="QC77" s="57">
        <f t="shared" si="434"/>
        <v>17.948597020951119</v>
      </c>
      <c r="QD77" s="57">
        <f t="shared" si="435"/>
        <v>17.4359638630105</v>
      </c>
      <c r="QE77" s="57">
        <f t="shared" si="436"/>
        <v>17.215976050595927</v>
      </c>
      <c r="QF77" s="57">
        <f t="shared" si="437"/>
        <v>18.490808437006809</v>
      </c>
      <c r="QG77" s="57">
        <f t="shared" si="438"/>
        <v>20.715376026827684</v>
      </c>
      <c r="QH77" s="57">
        <f t="shared" si="439"/>
        <v>20.764618125560101</v>
      </c>
      <c r="QI77" s="57">
        <f t="shared" si="440"/>
        <v>19.961375108168166</v>
      </c>
      <c r="QJ77" s="57">
        <f t="shared" si="441"/>
        <v>19.829829190132553</v>
      </c>
      <c r="QK77" s="57">
        <f t="shared" si="442"/>
        <v>19.650327854067083</v>
      </c>
      <c r="QL77" s="57">
        <f t="shared" si="443"/>
        <v>19.599515401150995</v>
      </c>
      <c r="QM77" s="57">
        <f t="shared" si="444"/>
        <v>19.600621923010209</v>
      </c>
      <c r="QN77" s="57">
        <f t="shared" si="445"/>
        <v>19.600697983980687</v>
      </c>
      <c r="QO77" s="57">
        <f t="shared" si="446"/>
        <v>19.600657967372879</v>
      </c>
      <c r="QP77" s="61">
        <f t="shared" si="447"/>
        <v>2.7600000000000016</v>
      </c>
      <c r="QQ77" s="57">
        <f>MIN(FQ77,$C$16)*$C$17*1000/60/60/$C$25</f>
        <v>0</v>
      </c>
      <c r="QR77" s="57">
        <f>MIN(FR77,$C$16)*$C$17*1000/60/60/$C$25</f>
        <v>3.8667407844721571E-2</v>
      </c>
      <c r="QS77" s="57">
        <f>MIN(FS77,$C$16)*$C$17*1000/60/60/$C$25</f>
        <v>3.8667407844721571E-2</v>
      </c>
      <c r="QT77" s="57">
        <f>MIN(FT77,$C$16)*$C$17*1000/60/60/$C$25</f>
        <v>3.8667407844721571E-2</v>
      </c>
      <c r="QU77" s="57">
        <f>MIN(FU77,$C$16)*$C$17*1000/60/60/$C$25</f>
        <v>3.8667407844721571E-2</v>
      </c>
      <c r="QV77" s="57">
        <f>MIN(FV77,$C$16)*$C$17*1000/60/60/$C$25</f>
        <v>0</v>
      </c>
      <c r="QW77" s="57">
        <f>MIN(FW77,$C$16)*$C$17*1000/60/60/$C$25</f>
        <v>0</v>
      </c>
      <c r="QX77" s="57">
        <f>MIN(FX77,$C$16)*$C$17*1000/60/60/$C$25</f>
        <v>0</v>
      </c>
      <c r="QY77" s="57">
        <f>MIN(FY77,$C$16)*$C$17*1000/60/60/$C$25</f>
        <v>0</v>
      </c>
      <c r="QZ77" s="57">
        <f>MIN(FZ77,$C$16)*$C$17*1000/60/60/$C$25</f>
        <v>0</v>
      </c>
      <c r="RA77" s="57">
        <f>MIN(GA77,$C$16)*$C$17*1000/60/60/$C$25</f>
        <v>3.8667407844721571E-2</v>
      </c>
      <c r="RB77" s="57">
        <f>MIN(GB77,$C$16)*$C$17*1000/60/60/$C$25</f>
        <v>3.8667407844721571E-2</v>
      </c>
      <c r="RC77" s="57">
        <f>MIN(GC77,$C$16)*$C$17*1000/60/60/$C$25</f>
        <v>3.8667407844721571E-2</v>
      </c>
      <c r="RD77" s="57">
        <f>MIN(GD77,$C$16)*$C$17*1000/60/60/$C$25</f>
        <v>3.8667407844721571E-2</v>
      </c>
      <c r="RE77" s="57">
        <f>MIN(GE77,$C$16)*$C$17*1000/60/60/$C$25</f>
        <v>0</v>
      </c>
      <c r="RF77" s="57">
        <f>MIN(GF77,$C$16)*$C$17*1000/60/60/$C$25</f>
        <v>0</v>
      </c>
      <c r="RG77" s="57">
        <f>MIN(GG77,$C$16)*$C$17*1000/60/60/$C$25</f>
        <v>0</v>
      </c>
      <c r="RH77" s="57">
        <f>MIN(GH77,$C$16)*$C$17*1000/60/60/$C$25</f>
        <v>0</v>
      </c>
      <c r="RI77" s="57">
        <f>MIN(GI77,$C$16)*$C$17*1000/60/60/$C$25</f>
        <v>0</v>
      </c>
      <c r="RJ77" s="57">
        <f>MIN(GJ77,$C$16)*$C$17*1000/60/60/$C$25</f>
        <v>0</v>
      </c>
      <c r="RK77" s="57">
        <f>MIN(GK77,$C$16)*$C$17*1000/60/60/$C$25</f>
        <v>0</v>
      </c>
      <c r="RL77" s="148">
        <f t="shared" si="448"/>
        <v>2.7600000000000016</v>
      </c>
    </row>
    <row r="78" spans="2:480" x14ac:dyDescent="0.2">
      <c r="C78" s="31"/>
      <c r="F78" s="137" t="s">
        <v>35</v>
      </c>
      <c r="G78" s="137" t="s">
        <v>106</v>
      </c>
      <c r="H78" s="137" t="s">
        <v>113</v>
      </c>
      <c r="I78" s="137" t="s">
        <v>127</v>
      </c>
      <c r="J78" s="137" t="s">
        <v>132</v>
      </c>
      <c r="L78" s="378" t="s">
        <v>135</v>
      </c>
      <c r="M78" s="378"/>
      <c r="N78" s="378" t="s">
        <v>250</v>
      </c>
      <c r="O78" s="378"/>
      <c r="R78" s="63">
        <f t="shared" si="346"/>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347"/>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321"/>
        <v>2.8000000000000016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322"/>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348"/>
        <v>2.8000000000000016</v>
      </c>
      <c r="DC78" s="57">
        <f t="shared" si="323"/>
        <v>0</v>
      </c>
      <c r="DD78" s="57">
        <f t="shared" si="324"/>
        <v>2.7495000000000003</v>
      </c>
      <c r="DE78" s="57">
        <f t="shared" si="325"/>
        <v>2.7495000000000003</v>
      </c>
      <c r="DF78" s="57">
        <f t="shared" si="326"/>
        <v>2.7495000000000003</v>
      </c>
      <c r="DG78" s="57">
        <f t="shared" si="327"/>
        <v>2.7495000000000003</v>
      </c>
      <c r="DH78" s="57">
        <f t="shared" si="328"/>
        <v>0</v>
      </c>
      <c r="DI78" s="57">
        <f t="shared" si="329"/>
        <v>0</v>
      </c>
      <c r="DJ78" s="57">
        <f t="shared" si="330"/>
        <v>0</v>
      </c>
      <c r="DK78" s="57">
        <f t="shared" si="331"/>
        <v>0</v>
      </c>
      <c r="DL78" s="57">
        <f t="shared" si="332"/>
        <v>0</v>
      </c>
      <c r="DM78" s="57">
        <f t="shared" si="333"/>
        <v>2.7495000000000003</v>
      </c>
      <c r="DN78" s="57">
        <f t="shared" si="334"/>
        <v>2.7495000000000003</v>
      </c>
      <c r="DO78" s="57">
        <f t="shared" si="335"/>
        <v>2.7495000000000003</v>
      </c>
      <c r="DP78" s="57">
        <f t="shared" si="336"/>
        <v>2.7495000000000003</v>
      </c>
      <c r="DQ78" s="57">
        <f t="shared" si="337"/>
        <v>0</v>
      </c>
      <c r="DR78" s="57">
        <f t="shared" si="338"/>
        <v>0</v>
      </c>
      <c r="DS78" s="57">
        <f t="shared" si="339"/>
        <v>0</v>
      </c>
      <c r="DT78" s="57">
        <f t="shared" si="340"/>
        <v>0</v>
      </c>
      <c r="DU78" s="57">
        <f t="shared" si="341"/>
        <v>0</v>
      </c>
      <c r="DV78" s="57">
        <f t="shared" si="342"/>
        <v>0</v>
      </c>
      <c r="DW78" s="57">
        <f t="shared" si="343"/>
        <v>0</v>
      </c>
      <c r="DX78" s="61">
        <f t="shared" si="349"/>
        <v>2.8000000000000016</v>
      </c>
      <c r="DY78" s="2">
        <f>IF(OY78=0,($C$23/0.4536*IF(ISNA(MK77),'Drive Train'!$F$16,'Drive Train'!$F$17)*4.448*$C$24/$C$26*$C$25*S$6)*SIGN(BK78),BK78)</f>
        <v>0</v>
      </c>
      <c r="DZ78" s="2">
        <f>IF(OZ78=0,($C$23/0.4536*IF(ISNA(ML77),'Drive Train'!$F$16,'Drive Train'!$F$17)*4.448*$C$24/$C$26*$C$25*T$6)*SIGN(BL78),BL78)</f>
        <v>0</v>
      </c>
      <c r="EA78" s="2">
        <f>IF(PA78=0,($C$23/0.4536*IF(ISNA(MM77),'Drive Train'!$F$16,'Drive Train'!$F$17)*4.448*$C$24/$C$26*$C$25*U$6)*SIGN(BM78),BM78)</f>
        <v>0</v>
      </c>
      <c r="EB78" s="2">
        <f>IF(PB78=0,($C$23/0.4536*IF(ISNA(MN77),'Drive Train'!$F$16,'Drive Train'!$F$17)*4.448*$C$24/$C$26*$C$25*V$6)*SIGN(BN78),BN78)</f>
        <v>0</v>
      </c>
      <c r="EC78" s="2">
        <f>IF(PC78=0,($C$23/0.4536*IF(ISNA(MO77),'Drive Train'!$F$16,'Drive Train'!$F$17)*4.448*$C$24/$C$26*$C$25*W$6)*SIGN(BO78),BO78)</f>
        <v>0</v>
      </c>
      <c r="ED78" s="2">
        <f>IF(PD78=0,($C$23/0.4536*IF(ISNA(MP77),'Drive Train'!$F$16,'Drive Train'!$F$17)*4.448*$C$24/$C$26*$C$25*X$6)*SIGN(BP78),BP78)</f>
        <v>0</v>
      </c>
      <c r="EE78" s="2">
        <f>IF(PE78=0,($C$23/0.4536*IF(ISNA(MQ77),'Drive Train'!$F$16,'Drive Train'!$F$17)*4.448*$C$24/$C$26*$C$25*Y$6)*SIGN(BQ78),BQ78)</f>
        <v>0</v>
      </c>
      <c r="EF78" s="2">
        <f>IF(PF78=0,($C$23/0.4536*IF(ISNA(MR77),'Drive Train'!$F$16,'Drive Train'!$F$17)*4.448*$C$24/$C$26*$C$25*Z$6)*SIGN(BR78),BR78)</f>
        <v>0</v>
      </c>
      <c r="EG78" s="2">
        <f>IF(PG78=0,($C$23/0.4536*IF(ISNA(MS77),'Drive Train'!$F$16,'Drive Train'!$F$17)*4.448*$C$24/$C$26*$C$25*AA$6)*SIGN(BS78),BS78)</f>
        <v>0</v>
      </c>
      <c r="EH78" s="2">
        <f>IF(PH78=0,($C$23/0.4536*IF(ISNA(MT77),'Drive Train'!$F$16,'Drive Train'!$F$17)*4.448*$C$24/$C$26*$C$25*AB$6)*SIGN(BT78),BT78)</f>
        <v>0</v>
      </c>
      <c r="EI78" s="2">
        <f>IF(PI78=0,($C$23/0.4536*IF(ISNA(MU77),'Drive Train'!$F$16,'Drive Train'!$F$17)*4.448*$C$24/$C$26*$C$25*AC$6)*SIGN(BU78),BU78)</f>
        <v>0</v>
      </c>
      <c r="EJ78" s="2">
        <f>IF(PJ78=0,($C$23/0.4536*IF(ISNA(MV77),'Drive Train'!$F$16,'Drive Train'!$F$17)*4.448*$C$24/$C$26*$C$25*AD$6)*SIGN(BV78),BV78)</f>
        <v>0</v>
      </c>
      <c r="EK78" s="2">
        <f>IF(PK78=0,($C$23/0.4536*IF(ISNA(MW77),'Drive Train'!$F$16,'Drive Train'!$F$17)*4.448*$C$24/$C$26*$C$25*AE$6)*SIGN(BW78),BW78)</f>
        <v>0</v>
      </c>
      <c r="EL78" s="2">
        <f>IF(PL78=0,($C$23/0.4536*IF(ISNA(MX77),'Drive Train'!$F$16,'Drive Train'!$F$17)*4.448*$C$24/$C$26*$C$25*AF$6)*SIGN(BX78),BX78)</f>
        <v>0</v>
      </c>
      <c r="EM78" s="2">
        <f>IF(PM78=0,($C$23/0.4536*IF(ISNA(MY77),'Drive Train'!$F$16,'Drive Train'!$F$17)*4.448*$C$24/$C$26*$C$25*AG$6)*SIGN(BY78),BY78)</f>
        <v>0</v>
      </c>
      <c r="EN78" s="2">
        <f>IF(PN78=0,($C$23/0.4536*IF(ISNA(MZ77),'Drive Train'!$F$16,'Drive Train'!$F$17)*4.448*$C$24/$C$26*$C$25*AH$6)*SIGN(BZ78),BZ78)</f>
        <v>0</v>
      </c>
      <c r="EO78" s="2">
        <f>IF(PO78=0,($C$23/0.4536*IF(ISNA(NA77),'Drive Train'!$F$16,'Drive Train'!$F$17)*4.448*$C$24/$C$26*$C$25*AI$6)*SIGN(CA78),CA78)</f>
        <v>0</v>
      </c>
      <c r="EP78" s="2">
        <f>IF(PP78=0,($C$23/0.4536*IF(ISNA(NB77),'Drive Train'!$F$16,'Drive Train'!$F$17)*4.448*$C$24/$C$26*$C$25*AJ$6)*SIGN(CB78),CB78)</f>
        <v>0</v>
      </c>
      <c r="EQ78" s="2">
        <f>IF(PQ78=0,($C$23/0.4536*IF(ISNA(NC77),'Drive Train'!$F$16,'Drive Train'!$F$17)*4.448*$C$24/$C$26*$C$25*AK$6)*SIGN(CC78),CC78)</f>
        <v>0</v>
      </c>
      <c r="ER78" s="2">
        <f>IF(PR78=0,($C$23/0.4536*IF(ISNA(ND77),'Drive Train'!$F$16,'Drive Train'!$F$17)*4.448*$C$24/$C$26*$C$25*AL$6)*SIGN(CD78),CD78)</f>
        <v>0</v>
      </c>
      <c r="ES78" s="2">
        <f>IF(PS78=0,($C$23/0.4536*IF(ISNA(NE77),'Drive Train'!$F$16,'Drive Train'!$F$17)*4.448*$C$24/$C$26*$C$25*AM$6)*SIGN(CE78),CE78)</f>
        <v>0</v>
      </c>
      <c r="ET78" s="61">
        <f t="shared" si="344"/>
        <v>2.8000000000000016</v>
      </c>
      <c r="EU78" s="260">
        <f>MAX(MIN(IF(AND(OY77=1,NG78&lt;0),-1,1)*(DC78-$C$15)/($C$14-$C$15)*$C$12-$C$33*LO78/AO$6 -  OY77*$C$33,DY77),MAX(EU$8:EU77)*-1)</f>
        <v>-0.55664580874366754</v>
      </c>
      <c r="EV78" s="260">
        <f>MAX(MIN(IF(AND(OZ77=1,NH78&lt;0),-1,1)*(DD78-$C$15)/($C$14-$C$15)*$C$12-$C$33*LP78/AP$6 -  OZ77*$C$33,DZ77),MAX(EV$8:EV77)*-1)</f>
        <v>-0.62996754391431009</v>
      </c>
      <c r="EW78" s="260">
        <f>MAX(MIN(IF(AND(PA77=1,NI78&lt;0),-1,1)*(DE78-$C$15)/($C$14-$C$15)*$C$12-$C$33*LQ78/AQ$6 -  PA77*$C$33,EA77),MAX(EW$8:EW77)*-1)</f>
        <v>-0.66607708138044242</v>
      </c>
      <c r="EX78" s="260">
        <f>MAX(MIN(IF(AND(PB77=1,NJ78&lt;0),-1,1)*(DF78-$C$15)/($C$14-$C$15)*$C$12-$C$33*LR78/AR$6 -  PB77*$C$33,EB77),MAX(EX$8:EX77)*-1)</f>
        <v>-0.64691212249502938</v>
      </c>
      <c r="EY78" s="260">
        <f>MAX(MIN(IF(AND(PC77=1,NK78&lt;0),-1,1)*(DG78-$C$15)/($C$14-$C$15)*$C$12-$C$33*LS78/AS$6 -  PC77*$C$33,EC77),MAX(EY$8:EY77)*-1)</f>
        <v>-0.57133714063305285</v>
      </c>
      <c r="EZ78" s="260">
        <f>MAX(MIN(IF(AND(PD77=1,NL78&lt;0),-1,1)*(DH78-$C$15)/($C$14-$C$15)*$C$12-$C$33*LT78/AT$6 -  PD77*$C$33,ED77),MAX(EZ$8:EZ77)*-1)</f>
        <v>-0.55664580874366754</v>
      </c>
      <c r="FA78" s="260">
        <f>MAX(MIN(IF(AND(PE77=1,NM78&lt;0),-1,1)*(DI78-$C$15)/($C$14-$C$15)*$C$12-$C$33*LU78/AU$6 -  PE77*$C$33,EE77),MAX(FA$8:FA77)*-1)</f>
        <v>-0.55664580874366754</v>
      </c>
      <c r="FB78" s="260">
        <f>MAX(MIN(IF(AND(PF77=1,NN78&lt;0),-1,1)*(DJ78-$C$15)/($C$14-$C$15)*$C$12-$C$33*LV78/AV$6 -  PF77*$C$33,EF77),MAX(FB$8:FB77)*-1)</f>
        <v>-0.55664580874366754</v>
      </c>
      <c r="FC78" s="260">
        <f>MAX(MIN(IF(AND(PG77=1,NO78&lt;0),-1,1)*(DK78-$C$15)/($C$14-$C$15)*$C$12-$C$33*LW78/AW$6 -  PG77*$C$33,EG77),MAX(FC$8:FC77)*-1)</f>
        <v>-0.55664580874366754</v>
      </c>
      <c r="FD78" s="260">
        <f>MAX(MIN(IF(AND(PH77=1,NP78&lt;0),-1,1)*(DL78-$C$15)/($C$14-$C$15)*$C$12-$C$33*LX78/AX$6 -  PH77*$C$33,EH77),MAX(FD$8:FD77)*-1)</f>
        <v>-0.55664580874366754</v>
      </c>
      <c r="FE78" s="260">
        <f>MAX(MIN(IF(AND(PI77=1,NQ78&lt;0),-1,1)*(DM78-$C$15)/($C$14-$C$15)*$C$12-$C$33*LY78/AY$6 -  PI77*$C$33,EI77),MAX(FE$8:FE77)*-1)</f>
        <v>-0.56313566080452337</v>
      </c>
      <c r="FF78" s="260">
        <f>MAX(MIN(IF(AND(PJ77=1,NR78&lt;0),-1,1)*(DN78-$C$15)/($C$14-$C$15)*$C$12-$C$33*LZ78/AZ$6 -  PJ77*$C$33,EJ77),MAX(FF$8:FF77)*-1)</f>
        <v>-0.41043104273050707</v>
      </c>
      <c r="FG78" s="260">
        <f>MAX(MIN(IF(AND(PK77=1,NS78&lt;0),-1,1)*(DO78-$C$15)/($C$14-$C$15)*$C$12-$C$33*MA78/BA$6 -  PK77*$C$33,EK77),MAX(FG$8:FG77)*-1)</f>
        <v>-0.50266066515034202</v>
      </c>
      <c r="FH78" s="260">
        <f>MAX(MIN(IF(AND(PL77=1,NT78&lt;0),-1,1)*(DP78-$C$15)/($C$14-$C$15)*$C$12-$C$33*MB78/BB$6 -  PL77*$C$33,EL77),MAX(FH$8:FH77)*-1)</f>
        <v>-0.54790856531613652</v>
      </c>
      <c r="FI78" s="260">
        <f>MAX(MIN(IF(AND(PM77=1,NU78&lt;0),-1,1)*(DQ78-$C$15)/($C$14-$C$15)*$C$12-$C$33*MC78/BC$6 -  PM77*$C$33,EM77),MAX(FI$8:FI77)*-1)</f>
        <v>-0.55664580874366754</v>
      </c>
      <c r="FJ78" s="260">
        <f>MAX(MIN(IF(AND(PN77=1,NV78&lt;0),-1,1)*(DR78-$C$15)/($C$14-$C$15)*$C$12-$C$33*MD78/BD$6 -  PN77*$C$33,EN77),MAX(FJ$8:FJ77)*-1)</f>
        <v>-0.55664580874366754</v>
      </c>
      <c r="FK78" s="260">
        <f>MAX(MIN(IF(AND(PO77=1,NW78&lt;0),-1,1)*(DS78-$C$15)/($C$14-$C$15)*$C$12-$C$33*ME78/BE$6 -  PO77*$C$33,EO77),MAX(FK$8:FK77)*-1)</f>
        <v>-0.55664580874366754</v>
      </c>
      <c r="FL78" s="260">
        <f>MAX(MIN(IF(AND(PP77=1,NX78&lt;0),-1,1)*(DT78-$C$15)/($C$14-$C$15)*$C$12-$C$33*MF78/BF$6 -  PP77*$C$33,EP77),MAX(FL$8:FL77)*-1)</f>
        <v>-0.55664580874366754</v>
      </c>
      <c r="FM78" s="260">
        <f>MAX(MIN(IF(AND(PQ77=1,NY78&lt;0),-1,1)*(DU78-$C$15)/($C$14-$C$15)*$C$12-$C$33*MG78/BG$6 -  PQ77*$C$33,EQ77),MAX(FM$8:FM77)*-1)</f>
        <v>-0.55664580874366754</v>
      </c>
      <c r="FN78" s="260">
        <f>MAX(MIN(IF(AND(PR77=1,NZ78&lt;0),-1,1)*(DV78-$C$15)/($C$14-$C$15)*$C$12-$C$33*MH78/BH$6 -  PR77*$C$33,ER77),MAX(FN$8:FN77)*-1)</f>
        <v>-0.55664580874366754</v>
      </c>
      <c r="FO78" s="260">
        <f>MAX(MIN(IF(AND(PS77=1,OA78&lt;0),-1,1)*(DW78-$C$15)/($C$14-$C$15)*$C$12-$C$33*MI78/BI$6 -  PS77*$C$33,ES77),MAX(FO$8:FO77)*-1)</f>
        <v>-0.55664580874366754</v>
      </c>
      <c r="FP78" s="61">
        <f t="shared" si="350"/>
        <v>2.8000000000000016</v>
      </c>
      <c r="FQ78" s="261">
        <f>IF(AND(KS78=1,OY78=1),0,MIN((ABS(($C$14-$C$15)*EU78/$C$12/$C$25)+$C$15)/$C$25,DC78))</f>
        <v>0</v>
      </c>
      <c r="FR78" s="261">
        <f>IF(AND(KT78=1,OZ78=1),0,MIN((ABS(($C$14-$C$15)*EV78/$C$12/$C$25)+$C$15)/$C$25,DD78))</f>
        <v>2.7495000000000003</v>
      </c>
      <c r="FS78" s="261">
        <f>IF(AND(KU78=1,PA78=1),0,MIN((ABS(($C$14-$C$15)*EW78/$C$12/$C$25)+$C$15)/$C$25,DE78))</f>
        <v>2.7495000000000003</v>
      </c>
      <c r="FT78" s="261">
        <f>IF(AND(KV78=1,PB78=1),0,MIN((ABS(($C$14-$C$15)*EX78/$C$12/$C$25)+$C$15)/$C$25,DF78))</f>
        <v>2.7495000000000003</v>
      </c>
      <c r="FU78" s="261">
        <f>IF(AND(KW78=1,PC78=1),0,MIN((ABS(($C$14-$C$15)*EY78/$C$12/$C$25)+$C$15)/$C$25,DG78))</f>
        <v>2.7495000000000003</v>
      </c>
      <c r="FV78" s="261">
        <f>IF(AND(KX78=1,PD78=1),0,MIN((ABS(($C$14-$C$15)*EZ78/$C$12/$C$25)+$C$15)/$C$25,DH78))</f>
        <v>0</v>
      </c>
      <c r="FW78" s="261">
        <f>IF(AND(KY78=1,PE78=1),0,MIN((ABS(($C$14-$C$15)*FA78/$C$12/$C$25)+$C$15)/$C$25,DI78))</f>
        <v>0</v>
      </c>
      <c r="FX78" s="261">
        <f>IF(AND(KZ78=1,PF78=1),0,MIN((ABS(($C$14-$C$15)*FB78/$C$12/$C$25)+$C$15)/$C$25,DJ78))</f>
        <v>0</v>
      </c>
      <c r="FY78" s="261">
        <f>IF(AND(LA78=1,PG78=1),0,MIN((ABS(($C$14-$C$15)*FC78/$C$12/$C$25)+$C$15)/$C$25,DK78))</f>
        <v>0</v>
      </c>
      <c r="FZ78" s="261">
        <f>IF(AND(LB78=1,PH78=1),0,MIN((ABS(($C$14-$C$15)*FD78/$C$12/$C$25)+$C$15)/$C$25,DL78))</f>
        <v>0</v>
      </c>
      <c r="GA78" s="261">
        <f>IF(AND(LC78=1,PI78=1),0,MIN((ABS(($C$14-$C$15)*FE78/$C$12/$C$25)+$C$15)/$C$25,DM78))</f>
        <v>2.7495000000000003</v>
      </c>
      <c r="GB78" s="261">
        <f>IF(AND(LD78=1,PJ78=1),0,MIN((ABS(($C$14-$C$15)*FF78/$C$12/$C$25)+$C$15)/$C$25,DN78))</f>
        <v>2.7495000000000003</v>
      </c>
      <c r="GC78" s="261">
        <f>IF(AND(LE78=1,PK78=1),0,MIN((ABS(($C$14-$C$15)*FG78/$C$12/$C$25)+$C$15)/$C$25,DO78))</f>
        <v>2.7495000000000003</v>
      </c>
      <c r="GD78" s="261">
        <f>IF(AND(LF78=1,PL78=1),0,MIN((ABS(($C$14-$C$15)*FH78/$C$12/$C$25)+$C$15)/$C$25,DP78))</f>
        <v>2.7495000000000003</v>
      </c>
      <c r="GE78" s="261">
        <f>IF(AND(LG78=1,PM78=1),0,MIN((ABS(($C$14-$C$15)*FI78/$C$12/$C$25)+$C$15)/$C$25,DQ78))</f>
        <v>0</v>
      </c>
      <c r="GF78" s="261">
        <f>IF(AND(LH78=1,PN78=1),0,MIN((ABS(($C$14-$C$15)*FJ78/$C$12/$C$25)+$C$15)/$C$25,DR78))</f>
        <v>0</v>
      </c>
      <c r="GG78" s="261">
        <f>IF(AND(LI78=1,PO78=1),0,MIN((ABS(($C$14-$C$15)*FK78/$C$12/$C$25)+$C$15)/$C$25,DS78))</f>
        <v>0</v>
      </c>
      <c r="GH78" s="261">
        <f>IF(AND(LJ78=1,PP78=1),0,MIN((ABS(($C$14-$C$15)*FL78/$C$12/$C$25)+$C$15)/$C$25,DT78))</f>
        <v>0</v>
      </c>
      <c r="GI78" s="261">
        <f>IF(AND(LK78=1,PQ78=1),0,MIN((ABS(($C$14-$C$15)*FM78/$C$12/$C$25)+$C$15)/$C$25,DU78))</f>
        <v>0</v>
      </c>
      <c r="GJ78" s="261">
        <f>IF(AND(LL78=1,PR78=1),0,MIN((ABS(($C$14-$C$15)*FN78/$C$12/$C$25)+$C$15)/$C$25,DV78))</f>
        <v>0</v>
      </c>
      <c r="GK78" s="261">
        <f>IF(AND(LM78=1,PS78=1),0,MIN((ABS(($C$14-$C$15)*FO78/$C$12/$C$25)+$C$15)/$C$25,DW78))</f>
        <v>0</v>
      </c>
      <c r="GL78" s="61">
        <f t="shared" si="351"/>
        <v>2.8000000000000016</v>
      </c>
      <c r="GM78" s="57">
        <f>IF(AND(KS77=1,OY77=1),0,EU78*$C$26/S$6/$C$24/$C$23*3.39*$C$25)</f>
        <v>0</v>
      </c>
      <c r="GN78" s="57">
        <f>IF(AND(KT77=1,OZ77=1),0,EV78*$C$26/T$6/$C$24/$C$23*3.39*$C$25)</f>
        <v>-4.0963892715611205</v>
      </c>
      <c r="GO78" s="57">
        <f>IF(AND(KU77=1,PA77=1),0,EW78*$C$26/U$6/$C$24/$C$23*3.39*$C$25)</f>
        <v>-6.5769967627623149</v>
      </c>
      <c r="GP78" s="57">
        <f>IF(AND(KV77=1,PB77=1),0,EX78*$C$26/V$6/$C$24/$C$23*3.39*$C$25)</f>
        <v>-8.5689431152401827</v>
      </c>
      <c r="GQ78" s="57">
        <f>IF(AND(KW77=1,PC77=1),0,EY78*$C$26/W$6/$C$24/$C$23*3.39*$C$25)</f>
        <v>-9.4942536126019643</v>
      </c>
      <c r="GR78" s="57">
        <f>IF(AND(KX77=1,PD77=1),0,EZ78*$C$26/X$6/$C$24/$C$23*3.39*$C$25)</f>
        <v>0</v>
      </c>
      <c r="GS78" s="57">
        <f>IF(AND(KY77=1,PE77=1),0,FA78*$C$26/Y$6/$C$24/$C$23*3.39*$C$25)</f>
        <v>0</v>
      </c>
      <c r="GT78" s="57">
        <f>IF(AND(KZ77=1,PF77=1),0,FB78*$C$26/Z$6/$C$24/$C$23*3.39*$C$25)</f>
        <v>0</v>
      </c>
      <c r="GU78" s="57">
        <f>IF(AND(LA77=1,PG77=1),0,FC78*$C$26/AA$6/$C$24/$C$23*3.39*$C$25)</f>
        <v>0</v>
      </c>
      <c r="GV78" s="57">
        <f>IF(AND(LB77=1,PH77=1),0,FD78*$C$26/AB$6/$C$24/$C$23*3.39*$C$25)</f>
        <v>0</v>
      </c>
      <c r="GW78" s="57">
        <f>IF(AND(LC77=1,PI77=1),0,FE78*$C$26/AC$6/$C$24/$C$23*3.39*$C$25)</f>
        <v>-20.750269506126333</v>
      </c>
      <c r="GX78" s="57">
        <f>IF(AND(LD77=1,PJ77=1),0,FF78*$C$26/AD$6/$C$24/$C$23*3.39*$C$25)</f>
        <v>-9.5315869637063724</v>
      </c>
      <c r="GY78" s="57">
        <f>IF(AND(LE77=1,PK77=1),0,FG78*$C$26/AE$6/$C$24/$C$23*3.39*$C$25)</f>
        <v>-11.673468486302806</v>
      </c>
      <c r="GZ78" s="57">
        <f>IF(AND(LF77=1,PL77=1),0,FH78*$C$26/AF$6/$C$24/$C$23*3.39*$C$25)</f>
        <v>-12.724276662229595</v>
      </c>
      <c r="HA78" s="57">
        <f>IF(AND(LG77=1,PM77=1),0,FI78*$C$26/AG$6/$C$24/$C$23*3.39*$C$25)</f>
        <v>0</v>
      </c>
      <c r="HB78" s="57">
        <f>IF(AND(LH77=1,PN77=1),0,FJ78*$C$26/AH$6/$C$24/$C$23*3.39*$C$25)</f>
        <v>0</v>
      </c>
      <c r="HC78" s="57">
        <f>IF(AND(LI77=1,PO77=1),0,FK78*$C$26/AI$6/$C$24/$C$23*3.39*$C$25)</f>
        <v>0</v>
      </c>
      <c r="HD78" s="57">
        <f>IF(AND(LJ77=1,PP77=1),0,FL78*$C$26/AJ$6/$C$24/$C$23*3.39*$C$25)</f>
        <v>0</v>
      </c>
      <c r="HE78" s="57">
        <f>IF(AND(LK77=1,PQ77=1),0,FM78*$C$26/AK$6/$C$24/$C$23*3.39*$C$25)</f>
        <v>0</v>
      </c>
      <c r="HF78" s="57">
        <f>IF(AND(LL77=1,PR77=1),0,FN78*$C$26/AL$6/$C$24/$C$23*3.39*$C$25)</f>
        <v>0</v>
      </c>
      <c r="HG78" s="57">
        <f>IF(AND(LM77=1,PS77=1),0,FO78*$C$26/AM$6/$C$24/$C$23*3.39*$C$25)</f>
        <v>0</v>
      </c>
      <c r="HH78" s="61">
        <f t="shared" si="352"/>
        <v>2.8000000000000016</v>
      </c>
      <c r="HI78" s="57">
        <f t="shared" si="353"/>
        <v>0</v>
      </c>
      <c r="HJ78" s="57">
        <f t="shared" si="354"/>
        <v>4.0963892715611205</v>
      </c>
      <c r="HK78" s="57">
        <f t="shared" si="355"/>
        <v>6.5769967627623149</v>
      </c>
      <c r="HL78" s="57">
        <f t="shared" si="356"/>
        <v>8.5689431152401827</v>
      </c>
      <c r="HM78" s="57">
        <f t="shared" si="357"/>
        <v>9.4942536126019643</v>
      </c>
      <c r="HN78" s="57">
        <f t="shared" si="358"/>
        <v>0</v>
      </c>
      <c r="HO78" s="57">
        <f t="shared" si="359"/>
        <v>0</v>
      </c>
      <c r="HP78" s="57">
        <f t="shared" si="360"/>
        <v>0</v>
      </c>
      <c r="HQ78" s="57">
        <f t="shared" si="361"/>
        <v>0</v>
      </c>
      <c r="HR78" s="57">
        <f t="shared" si="362"/>
        <v>0</v>
      </c>
      <c r="HS78" s="57">
        <f t="shared" si="363"/>
        <v>20.750269506126333</v>
      </c>
      <c r="HT78" s="57">
        <f t="shared" si="364"/>
        <v>9.5315869637063724</v>
      </c>
      <c r="HU78" s="57">
        <f t="shared" si="365"/>
        <v>11.673468486302806</v>
      </c>
      <c r="HV78" s="57">
        <f t="shared" si="366"/>
        <v>12.724276662229595</v>
      </c>
      <c r="HW78" s="57">
        <f t="shared" si="367"/>
        <v>0</v>
      </c>
      <c r="HX78" s="57">
        <f t="shared" si="368"/>
        <v>0</v>
      </c>
      <c r="HY78" s="57">
        <f t="shared" si="369"/>
        <v>0</v>
      </c>
      <c r="HZ78" s="57">
        <f t="shared" si="370"/>
        <v>0</v>
      </c>
      <c r="IA78" s="57">
        <f t="shared" si="371"/>
        <v>0</v>
      </c>
      <c r="IB78" s="57">
        <f t="shared" si="372"/>
        <v>0</v>
      </c>
      <c r="IC78" s="57">
        <f t="shared" si="373"/>
        <v>0</v>
      </c>
      <c r="ID78" s="61">
        <f t="shared" si="374"/>
        <v>2.8000000000000016</v>
      </c>
      <c r="IE78" s="57">
        <f t="shared" si="375"/>
        <v>0</v>
      </c>
      <c r="IF78" s="57">
        <f t="shared" si="376"/>
        <v>0</v>
      </c>
      <c r="IG78" s="57">
        <f t="shared" si="377"/>
        <v>0</v>
      </c>
      <c r="IH78" s="57">
        <f t="shared" si="378"/>
        <v>0</v>
      </c>
      <c r="II78" s="57">
        <f t="shared" si="379"/>
        <v>0</v>
      </c>
      <c r="IJ78" s="57">
        <f t="shared" si="380"/>
        <v>0</v>
      </c>
      <c r="IK78" s="57">
        <f t="shared" si="381"/>
        <v>0</v>
      </c>
      <c r="IL78" s="57">
        <f t="shared" si="382"/>
        <v>0</v>
      </c>
      <c r="IM78" s="57">
        <f t="shared" si="383"/>
        <v>0</v>
      </c>
      <c r="IN78" s="57">
        <f t="shared" si="384"/>
        <v>0</v>
      </c>
      <c r="IO78" s="57">
        <f t="shared" si="385"/>
        <v>0</v>
      </c>
      <c r="IP78" s="57">
        <f t="shared" si="386"/>
        <v>0</v>
      </c>
      <c r="IQ78" s="57">
        <f t="shared" si="387"/>
        <v>0</v>
      </c>
      <c r="IR78" s="57">
        <f t="shared" si="388"/>
        <v>0</v>
      </c>
      <c r="IS78" s="57">
        <f t="shared" si="389"/>
        <v>0</v>
      </c>
      <c r="IT78" s="57">
        <f t="shared" si="390"/>
        <v>0</v>
      </c>
      <c r="IU78" s="57">
        <f t="shared" si="391"/>
        <v>0</v>
      </c>
      <c r="IV78" s="57">
        <f t="shared" si="392"/>
        <v>0</v>
      </c>
      <c r="IW78" s="57">
        <f t="shared" si="393"/>
        <v>0</v>
      </c>
      <c r="IX78" s="57">
        <f t="shared" si="394"/>
        <v>0</v>
      </c>
      <c r="IY78" s="57">
        <f t="shared" si="395"/>
        <v>0</v>
      </c>
      <c r="IZ78" s="61">
        <f t="shared" si="396"/>
        <v>2.8000000000000016</v>
      </c>
      <c r="JA78" s="261" t="e">
        <f t="shared" si="449"/>
        <v>#N/A</v>
      </c>
      <c r="JB78" s="261" t="e">
        <f t="shared" si="450"/>
        <v>#N/A</v>
      </c>
      <c r="JC78" s="261" t="e">
        <f t="shared" si="451"/>
        <v>#N/A</v>
      </c>
      <c r="JD78" s="261" t="e">
        <f t="shared" si="452"/>
        <v>#N/A</v>
      </c>
      <c r="JE78" s="261" t="e">
        <f t="shared" si="453"/>
        <v>#N/A</v>
      </c>
      <c r="JF78" s="261" t="e">
        <f t="shared" si="454"/>
        <v>#N/A</v>
      </c>
      <c r="JG78" s="261" t="e">
        <f t="shared" si="455"/>
        <v>#N/A</v>
      </c>
      <c r="JH78" s="261" t="e">
        <f t="shared" si="456"/>
        <v>#N/A</v>
      </c>
      <c r="JI78" s="261" t="e">
        <f t="shared" si="457"/>
        <v>#N/A</v>
      </c>
      <c r="JJ78" s="261" t="e">
        <f t="shared" si="458"/>
        <v>#N/A</v>
      </c>
      <c r="JK78" s="261" t="e">
        <f t="shared" si="459"/>
        <v>#N/A</v>
      </c>
      <c r="JL78" s="261" t="e">
        <f t="shared" si="460"/>
        <v>#N/A</v>
      </c>
      <c r="JM78" s="261" t="e">
        <f t="shared" si="461"/>
        <v>#N/A</v>
      </c>
      <c r="JN78" s="261" t="e">
        <f t="shared" si="462"/>
        <v>#N/A</v>
      </c>
      <c r="JO78" s="261" t="e">
        <f t="shared" si="463"/>
        <v>#N/A</v>
      </c>
      <c r="JP78" s="261" t="e">
        <f t="shared" si="464"/>
        <v>#N/A</v>
      </c>
      <c r="JQ78" s="261" t="e">
        <f t="shared" si="465"/>
        <v>#N/A</v>
      </c>
      <c r="JR78" s="261" t="e">
        <f t="shared" si="466"/>
        <v>#N/A</v>
      </c>
      <c r="JS78" s="261" t="e">
        <f t="shared" si="467"/>
        <v>#N/A</v>
      </c>
      <c r="JT78" s="261" t="e">
        <f t="shared" si="468"/>
        <v>#N/A</v>
      </c>
      <c r="JU78" s="261" t="e">
        <f t="shared" si="469"/>
        <v>#N/A</v>
      </c>
      <c r="JV78" s="61">
        <f t="shared" si="397"/>
        <v>2.8000000000000016</v>
      </c>
      <c r="JW78" s="46">
        <f>IF(HI78&lt;=$C$42,1,0)</f>
        <v>1</v>
      </c>
      <c r="JX78" s="46">
        <f>IF(HJ78&lt;=$C$42,1,0)</f>
        <v>0</v>
      </c>
      <c r="JY78" s="46">
        <f>IF(HK78&lt;=$C$42,1,0)</f>
        <v>0</v>
      </c>
      <c r="JZ78" s="46">
        <f>IF(HL78&lt;=$C$42,1,0)</f>
        <v>0</v>
      </c>
      <c r="KA78" s="46">
        <f>IF(HM78&lt;=$C$42,1,0)</f>
        <v>0</v>
      </c>
      <c r="KB78" s="46">
        <f>IF(HN78&lt;=$C$42,1,0)</f>
        <v>1</v>
      </c>
      <c r="KC78" s="46">
        <f>IF(HO78&lt;=$C$42,1,0)</f>
        <v>1</v>
      </c>
      <c r="KD78" s="46">
        <f>IF(HP78&lt;=$C$42,1,0)</f>
        <v>1</v>
      </c>
      <c r="KE78" s="46">
        <f>IF(HQ78&lt;=$C$42,1,0)</f>
        <v>1</v>
      </c>
      <c r="KF78" s="46">
        <f>IF(HR78&lt;=$C$42,1,0)</f>
        <v>1</v>
      </c>
      <c r="KG78" s="46">
        <f>IF(HS78&lt;=$C$42,1,0)</f>
        <v>0</v>
      </c>
      <c r="KH78" s="46">
        <f>IF(HT78&lt;=$C$42,1,0)</f>
        <v>0</v>
      </c>
      <c r="KI78" s="46">
        <f>IF(HU78&lt;=$C$42,1,0)</f>
        <v>0</v>
      </c>
      <c r="KJ78" s="46">
        <f>IF(HV78&lt;=$C$42,1,0)</f>
        <v>0</v>
      </c>
      <c r="KK78" s="46">
        <f>IF(HW78&lt;=$C$42,1,0)</f>
        <v>1</v>
      </c>
      <c r="KL78" s="46">
        <f>IF(HX78&lt;=$C$42,1,0)</f>
        <v>1</v>
      </c>
      <c r="KM78" s="46">
        <f>IF(HY78&lt;=$C$42,1,0)</f>
        <v>1</v>
      </c>
      <c r="KN78" s="46">
        <f>IF(HZ78&lt;=$C$42,1,0)</f>
        <v>1</v>
      </c>
      <c r="KO78" s="46">
        <f>IF(IA78&lt;=$C$42,1,0)</f>
        <v>1</v>
      </c>
      <c r="KP78" s="46">
        <f>IF(IB78&lt;=$C$42,1,0)</f>
        <v>1</v>
      </c>
      <c r="KQ78" s="46">
        <f>IF(IC78&lt;=$C$42,1,0)</f>
        <v>1</v>
      </c>
      <c r="KR78" s="61">
        <f t="shared" si="398"/>
        <v>2.8000000000000016</v>
      </c>
      <c r="KS78" s="1">
        <f>IF(OR(KS77=1,AND(OY78=1,LO78&lt;=$C$43)),1,0)</f>
        <v>1</v>
      </c>
      <c r="KT78" s="1">
        <f>IF(OR(KT77=1,AND(OZ78=1,LP78&lt;=$C$43)),1,0)</f>
        <v>0</v>
      </c>
      <c r="KU78" s="1">
        <f>IF(OR(KU77=1,AND(PA78=1,LQ78&lt;=$C$43)),1,0)</f>
        <v>0</v>
      </c>
      <c r="KV78" s="1">
        <f>IF(OR(KV77=1,AND(PB78=1,LR78&lt;=$C$43)),1,0)</f>
        <v>0</v>
      </c>
      <c r="KW78" s="1">
        <f>IF(OR(KW77=1,AND(PC78=1,LS78&lt;=$C$43)),1,0)</f>
        <v>0</v>
      </c>
      <c r="KX78" s="1">
        <f>IF(OR(KX77=1,AND(PD78=1,LT78&lt;=$C$43)),1,0)</f>
        <v>1</v>
      </c>
      <c r="KY78" s="1">
        <f>IF(OR(KY77=1,AND(PE78=1,LU78&lt;=$C$43)),1,0)</f>
        <v>1</v>
      </c>
      <c r="KZ78" s="1">
        <f>IF(OR(KZ77=1,AND(PF78=1,LV78&lt;=$C$43)),1,0)</f>
        <v>1</v>
      </c>
      <c r="LA78" s="1">
        <f>IF(OR(LA77=1,AND(PG78=1,LW78&lt;=$C$43)),1,0)</f>
        <v>1</v>
      </c>
      <c r="LB78" s="1">
        <f>IF(OR(LB77=1,AND(PH78=1,LX78&lt;=$C$43)),1,0)</f>
        <v>1</v>
      </c>
      <c r="LC78" s="1">
        <f>IF(OR(LC77=1,AND(PI78=1,LY78&lt;=$C$43)),1,0)</f>
        <v>0</v>
      </c>
      <c r="LD78" s="1">
        <f>IF(OR(LD77=1,AND(PJ78=1,LZ78&lt;=$C$43)),1,0)</f>
        <v>0</v>
      </c>
      <c r="LE78" s="1">
        <f>IF(OR(LE77=1,AND(PK78=1,MA78&lt;=$C$43)),1,0)</f>
        <v>0</v>
      </c>
      <c r="LF78" s="1">
        <f>IF(OR(LF77=1,AND(PL78=1,MB78&lt;=$C$43)),1,0)</f>
        <v>0</v>
      </c>
      <c r="LG78" s="1">
        <f>IF(OR(LG77=1,AND(PM78=1,MC78&lt;=$C$43)),1,0)</f>
        <v>1</v>
      </c>
      <c r="LH78" s="1">
        <f>IF(OR(LH77=1,AND(PN78=1,MD78&lt;=$C$43)),1,0)</f>
        <v>1</v>
      </c>
      <c r="LI78" s="1">
        <f>IF(OR(LI77=1,AND(PO78=1,ME78&lt;=$C$43)),1,0)</f>
        <v>1</v>
      </c>
      <c r="LJ78" s="1">
        <f>IF(OR(LJ77=1,AND(PP78=1,MF78&lt;=$C$43)),1,0)</f>
        <v>1</v>
      </c>
      <c r="LK78" s="1">
        <f>IF(OR(LK77=1,AND(PQ78=1,MG78&lt;=$C$43)),1,0)</f>
        <v>1</v>
      </c>
      <c r="LL78" s="1">
        <f>IF(OR(LL77=1,AND(PR78=1,MH78&lt;=$C$43)),1,0)</f>
        <v>1</v>
      </c>
      <c r="LM78" s="1">
        <f>IF(OR(LM77=1,AND(PS78=1,MI78&lt;=$C$43)),1,0)</f>
        <v>1</v>
      </c>
      <c r="LN78" s="61">
        <f t="shared" si="399"/>
        <v>2.8000000000000016</v>
      </c>
      <c r="LO78" s="57">
        <f t="shared" si="400"/>
        <v>0</v>
      </c>
      <c r="LP78" s="57">
        <f t="shared" si="401"/>
        <v>11.783742447107912</v>
      </c>
      <c r="LQ78" s="57">
        <f t="shared" si="402"/>
        <v>10.019084145437979</v>
      </c>
      <c r="LR78" s="57">
        <f t="shared" si="403"/>
        <v>6.5749835770892275</v>
      </c>
      <c r="LS78" s="57">
        <f t="shared" si="404"/>
        <v>2.4314977791869836</v>
      </c>
      <c r="LT78" s="57">
        <f t="shared" si="405"/>
        <v>0</v>
      </c>
      <c r="LU78" s="57">
        <f t="shared" si="406"/>
        <v>0</v>
      </c>
      <c r="LV78" s="57">
        <f t="shared" si="407"/>
        <v>0</v>
      </c>
      <c r="LW78" s="57">
        <f t="shared" si="408"/>
        <v>0</v>
      </c>
      <c r="LX78" s="57">
        <f t="shared" si="409"/>
        <v>0</v>
      </c>
      <c r="LY78" s="57">
        <f t="shared" si="410"/>
        <v>1.9880528067199836</v>
      </c>
      <c r="LZ78" s="57">
        <f t="shared" si="411"/>
        <v>7.0436685929019616</v>
      </c>
      <c r="MA78" s="57">
        <f t="shared" si="412"/>
        <v>4.4405480457532018</v>
      </c>
      <c r="MB78" s="57">
        <f t="shared" si="413"/>
        <v>1.1166686782944537</v>
      </c>
      <c r="MC78" s="57">
        <f t="shared" si="414"/>
        <v>0</v>
      </c>
      <c r="MD78" s="57">
        <f t="shared" si="415"/>
        <v>0</v>
      </c>
      <c r="ME78" s="57">
        <f t="shared" si="416"/>
        <v>0</v>
      </c>
      <c r="MF78" s="57">
        <f t="shared" si="417"/>
        <v>0</v>
      </c>
      <c r="MG78" s="57">
        <f t="shared" si="418"/>
        <v>0</v>
      </c>
      <c r="MH78" s="57">
        <f t="shared" si="419"/>
        <v>0</v>
      </c>
      <c r="MI78" s="57">
        <f t="shared" si="420"/>
        <v>0</v>
      </c>
      <c r="MJ78" s="61">
        <f t="shared" si="421"/>
        <v>2.8000000000000016</v>
      </c>
      <c r="MK78" s="57" t="e">
        <f t="shared" si="470"/>
        <v>#N/A</v>
      </c>
      <c r="ML78" s="57" t="e">
        <f t="shared" si="471"/>
        <v>#N/A</v>
      </c>
      <c r="MM78" s="57" t="e">
        <f t="shared" si="472"/>
        <v>#N/A</v>
      </c>
      <c r="MN78" s="57" t="e">
        <f t="shared" si="473"/>
        <v>#N/A</v>
      </c>
      <c r="MO78" s="57" t="e">
        <f t="shared" si="474"/>
        <v>#N/A</v>
      </c>
      <c r="MP78" s="57" t="e">
        <f t="shared" si="475"/>
        <v>#N/A</v>
      </c>
      <c r="MQ78" s="57" t="e">
        <f t="shared" si="476"/>
        <v>#N/A</v>
      </c>
      <c r="MR78" s="57" t="e">
        <f t="shared" si="477"/>
        <v>#N/A</v>
      </c>
      <c r="MS78" s="57" t="e">
        <f t="shared" si="478"/>
        <v>#N/A</v>
      </c>
      <c r="MT78" s="57" t="e">
        <f t="shared" si="479"/>
        <v>#N/A</v>
      </c>
      <c r="MU78" s="57" t="e">
        <f t="shared" si="480"/>
        <v>#N/A</v>
      </c>
      <c r="MV78" s="57" t="e">
        <f t="shared" si="481"/>
        <v>#N/A</v>
      </c>
      <c r="MW78" s="57" t="e">
        <f t="shared" si="482"/>
        <v>#N/A</v>
      </c>
      <c r="MX78" s="57" t="e">
        <f t="shared" si="483"/>
        <v>#N/A</v>
      </c>
      <c r="MY78" s="57" t="e">
        <f t="shared" si="484"/>
        <v>#N/A</v>
      </c>
      <c r="MZ78" s="57" t="e">
        <f t="shared" si="485"/>
        <v>#N/A</v>
      </c>
      <c r="NA78" s="57" t="e">
        <f t="shared" si="486"/>
        <v>#N/A</v>
      </c>
      <c r="NB78" s="57" t="e">
        <f t="shared" si="487"/>
        <v>#N/A</v>
      </c>
      <c r="NC78" s="57" t="e">
        <f t="shared" si="488"/>
        <v>#N/A</v>
      </c>
      <c r="ND78" s="57" t="e">
        <f t="shared" si="489"/>
        <v>#N/A</v>
      </c>
      <c r="NE78" s="57" t="e">
        <f t="shared" si="490"/>
        <v>#N/A</v>
      </c>
      <c r="NF78" s="61">
        <f t="shared" si="422"/>
        <v>2.8000000000000016</v>
      </c>
      <c r="NG78" s="261">
        <f>IF(OY77=0,MIN('Drive Train'!$F$35-FQ77*$C$26*'Drive Train'!$F$38,NG77+$C$41)-$C$7,IF(LO77-1&lt;=0,0,IF($C$39=Motors!$C$29,MAX(MAX(NG$8:NG77)*-1,NG77-$C$41),MAX(0,MAX(NG$8:NG77)*-1,NG77-$C$41))))</f>
        <v>0</v>
      </c>
      <c r="NH78" s="261">
        <f>IF(OZ77=0,MIN('Drive Train'!$F$35-FR77*$C$26*'Drive Train'!$F$38,NH77+$C$41)-$C$7,IF(LP77-1&lt;=0,0,IF($C$39=Motors!$C$29,MAX(MAX(NH$8:NH77)*-1,NH77-$C$41),MAX(0,MAX(NH$8:NH77)*-1,NH77-$C$41))))</f>
        <v>0</v>
      </c>
      <c r="NI78" s="261">
        <f>IF(PA77=0,MIN('Drive Train'!$F$35-FS77*$C$26*'Drive Train'!$F$38,NI77+$C$41)-$C$7,IF(LQ77-1&lt;=0,0,IF($C$39=Motors!$C$29,MAX(MAX(NI$8:NI77)*-1,NI77-$C$41),MAX(0,MAX(NI$8:NI77)*-1,NI77-$C$41))))</f>
        <v>0</v>
      </c>
      <c r="NJ78" s="261">
        <f>IF(PB77=0,MIN('Drive Train'!$F$35-FT77*$C$26*'Drive Train'!$F$38,NJ77+$C$41)-$C$7,IF(LR77-1&lt;=0,0,IF($C$39=Motors!$C$29,MAX(MAX(NJ$8:NJ77)*-1,NJ77-$C$41),MAX(0,MAX(NJ$8:NJ77)*-1,NJ77-$C$41))))</f>
        <v>0</v>
      </c>
      <c r="NK78" s="261">
        <f>IF(PC77=0,MIN('Drive Train'!$F$35-FU77*$C$26*'Drive Train'!$F$38,NK77+$C$41)-$C$7,IF(LS77-1&lt;=0,0,IF($C$39=Motors!$C$29,MAX(MAX(NK$8:NK77)*-1,NK77-$C$41),MAX(0,MAX(NK$8:NK77)*-1,NK77-$C$41))))</f>
        <v>0</v>
      </c>
      <c r="NL78" s="261">
        <f>IF(PD77=0,MIN('Drive Train'!$F$35-FV77*$C$26*'Drive Train'!$F$38,NL77+$C$41)-$C$7,IF(LT77-1&lt;=0,0,IF($C$39=Motors!$C$29,MAX(MAX(NL$8:NL77)*-1,NL77-$C$41),MAX(0,MAX(NL$8:NL77)*-1,NL77-$C$41))))</f>
        <v>0</v>
      </c>
      <c r="NM78" s="261">
        <f>IF(PE77=0,MIN('Drive Train'!$F$35-FW77*$C$26*'Drive Train'!$F$38,NM77+$C$41)-$C$7,IF(LU77-1&lt;=0,0,IF($C$39=Motors!$C$29,MAX(MAX(NM$8:NM77)*-1,NM77-$C$41),MAX(0,MAX(NM$8:NM77)*-1,NM77-$C$41))))</f>
        <v>0</v>
      </c>
      <c r="NN78" s="261">
        <f>IF(PF77=0,MIN('Drive Train'!$F$35-FX77*$C$26*'Drive Train'!$F$38,NN77+$C$41)-$C$7,IF(LV77-1&lt;=0,0,IF($C$39=Motors!$C$29,MAX(MAX(NN$8:NN77)*-1,NN77-$C$41),MAX(0,MAX(NN$8:NN77)*-1,NN77-$C$41))))</f>
        <v>0</v>
      </c>
      <c r="NO78" s="261">
        <f>IF(PG77=0,MIN('Drive Train'!$F$35-FY77*$C$26*'Drive Train'!$F$38,NO77+$C$41)-$C$7,IF(LW77-1&lt;=0,0,IF($C$39=Motors!$C$29,MAX(MAX(NO$8:NO77)*-1,NO77-$C$41),MAX(0,MAX(NO$8:NO77)*-1,NO77-$C$41))))</f>
        <v>0</v>
      </c>
      <c r="NP78" s="261">
        <f>IF(PH77=0,MIN('Drive Train'!$F$35-FZ77*$C$26*'Drive Train'!$F$38,NP77+$C$41)-$C$7,IF(LX77-1&lt;=0,0,IF($C$39=Motors!$C$29,MAX(MAX(NP$8:NP77)*-1,NP77-$C$41),MAX(0,MAX(NP$8:NP77)*-1,NP77-$C$41))))</f>
        <v>0</v>
      </c>
      <c r="NQ78" s="261">
        <f>IF(PI77=0,MIN('Drive Train'!$F$35-GA77*$C$26*'Drive Train'!$F$38,NQ77+$C$41)-$C$7,IF(LY77-1&lt;=0,0,IF($C$39=Motors!$C$29,MAX(MAX(NQ$8:NQ77)*-1,NQ77-$C$41),MAX(0,MAX(NQ$8:NQ77)*-1,NQ77-$C$41))))</f>
        <v>0</v>
      </c>
      <c r="NR78" s="261">
        <f>IF(PJ77=0,MIN('Drive Train'!$F$35-GB77*$C$26*'Drive Train'!$F$38,NR77+$C$41)-$C$7,IF(LZ77-1&lt;=0,0,IF($C$39=Motors!$C$29,MAX(MAX(NR$8:NR77)*-1,NR77-$C$41),MAX(0,MAX(NR$8:NR77)*-1,NR77-$C$41))))</f>
        <v>0</v>
      </c>
      <c r="NS78" s="261">
        <f>IF(PK77=0,MIN('Drive Train'!$F$35-GC77*$C$26*'Drive Train'!$F$38,NS77+$C$41)-$C$7,IF(MA77-1&lt;=0,0,IF($C$39=Motors!$C$29,MAX(MAX(NS$8:NS77)*-1,NS77-$C$41),MAX(0,MAX(NS$8:NS77)*-1,NS77-$C$41))))</f>
        <v>0</v>
      </c>
      <c r="NT78" s="261">
        <f>IF(PL77=0,MIN('Drive Train'!$F$35-GD77*$C$26*'Drive Train'!$F$38,NT77+$C$41)-$C$7,IF(MB77-1&lt;=0,0,IF($C$39=Motors!$C$29,MAX(MAX(NT$8:NT77)*-1,NT77-$C$41),MAX(0,MAX(NT$8:NT77)*-1,NT77-$C$41))))</f>
        <v>0</v>
      </c>
      <c r="NU78" s="261">
        <f>IF(PM77=0,MIN('Drive Train'!$F$35-GE77*$C$26*'Drive Train'!$F$38,NU77+$C$41)-$C$7,IF(MC77-1&lt;=0,0,IF($C$39=Motors!$C$29,MAX(MAX(NU$8:NU77)*-1,NU77-$C$41),MAX(0,MAX(NU$8:NU77)*-1,NU77-$C$41))))</f>
        <v>0</v>
      </c>
      <c r="NV78" s="261">
        <f>IF(PN77=0,MIN('Drive Train'!$F$35-GF77*$C$26*'Drive Train'!$F$38,NV77+$C$41)-$C$7,IF(MD77-1&lt;=0,0,IF($C$39=Motors!$C$29,MAX(MAX(NV$8:NV77)*-1,NV77-$C$41),MAX(0,MAX(NV$8:NV77)*-1,NV77-$C$41))))</f>
        <v>0</v>
      </c>
      <c r="NW78" s="261">
        <f>IF(PO77=0,MIN('Drive Train'!$F$35-GG77*$C$26*'Drive Train'!$F$38,NW77+$C$41)-$C$7,IF(ME77-1&lt;=0,0,IF($C$39=Motors!$C$29,MAX(MAX(NW$8:NW77)*-1,NW77-$C$41),MAX(0,MAX(NW$8:NW77)*-1,NW77-$C$41))))</f>
        <v>0</v>
      </c>
      <c r="NX78" s="261">
        <f>IF(PP77=0,MIN('Drive Train'!$F$35-GH77*$C$26*'Drive Train'!$F$38,NX77+$C$41)-$C$7,IF(MF77-1&lt;=0,0,IF($C$39=Motors!$C$29,MAX(MAX(NX$8:NX77)*-1,NX77-$C$41),MAX(0,MAX(NX$8:NX77)*-1,NX77-$C$41))))</f>
        <v>0</v>
      </c>
      <c r="NY78" s="261">
        <f>IF(PQ77=0,MIN('Drive Train'!$F$35-GI77*$C$26*'Drive Train'!$F$38,NY77+$C$41)-$C$7,IF(MG77-1&lt;=0,0,IF($C$39=Motors!$C$29,MAX(MAX(NY$8:NY77)*-1,NY77-$C$41),MAX(0,MAX(NY$8:NY77)*-1,NY77-$C$41))))</f>
        <v>0</v>
      </c>
      <c r="NZ78" s="261">
        <f>IF(PR77=0,MIN('Drive Train'!$F$35-GJ77*$C$26*'Drive Train'!$F$38,NZ77+$C$41)-$C$7,IF(MH77-1&lt;=0,0,IF($C$39=Motors!$C$29,MAX(MAX(NZ$8:NZ77)*-1,NZ77-$C$41),MAX(0,MAX(NZ$8:NZ77)*-1,NZ77-$C$41))))</f>
        <v>0</v>
      </c>
      <c r="OA78" s="261">
        <f>IF(PS77=0,MIN('Drive Train'!$F$35-GK77*$C$26*'Drive Train'!$F$38,OA77+$C$41)-$C$7,IF(MI77-1&lt;=0,0,IF($C$39=Motors!$C$29,MAX(MAX(OA$8:OA77)*-1,OA77-$C$41),MAX(0,MAX(OA$8:OA77)*-1,OA77-$C$41))))</f>
        <v>0</v>
      </c>
      <c r="OB78" s="61">
        <f t="shared" si="423"/>
        <v>2.8000000000000016</v>
      </c>
      <c r="OC78" s="261">
        <f>'Drive Train'!$F$35-FQ78*$C$26*'Drive Train'!$F$38</f>
        <v>12.4</v>
      </c>
      <c r="OD78" s="261">
        <f>'Drive Train'!$F$35-FR78*$C$26*'Drive Train'!$F$38</f>
        <v>12.213034</v>
      </c>
      <c r="OE78" s="261">
        <f>'Drive Train'!$F$35-FS78*$C$26*'Drive Train'!$F$38</f>
        <v>12.213034</v>
      </c>
      <c r="OF78" s="261">
        <f>'Drive Train'!$F$35-FT78*$C$26*'Drive Train'!$F$38</f>
        <v>12.213034</v>
      </c>
      <c r="OG78" s="261">
        <f>'Drive Train'!$F$35-FU78*$C$26*'Drive Train'!$F$38</f>
        <v>12.213034</v>
      </c>
      <c r="OH78" s="261">
        <f>'Drive Train'!$F$35-FV78*$C$26*'Drive Train'!$F$38</f>
        <v>12.4</v>
      </c>
      <c r="OI78" s="261">
        <f>'Drive Train'!$F$35-FW78*$C$26*'Drive Train'!$F$38</f>
        <v>12.4</v>
      </c>
      <c r="OJ78" s="261">
        <f>'Drive Train'!$F$35-FX78*$C$26*'Drive Train'!$F$38</f>
        <v>12.4</v>
      </c>
      <c r="OK78" s="261">
        <f>'Drive Train'!$F$35-FY78*$C$26*'Drive Train'!$F$38</f>
        <v>12.4</v>
      </c>
      <c r="OL78" s="261">
        <f>'Drive Train'!$F$35-FZ78*$C$26*'Drive Train'!$F$38</f>
        <v>12.4</v>
      </c>
      <c r="OM78" s="261">
        <f>'Drive Train'!$F$35-GA78*$C$26*'Drive Train'!$F$38</f>
        <v>12.213034</v>
      </c>
      <c r="ON78" s="261">
        <f>'Drive Train'!$F$35-GB78*$C$26*'Drive Train'!$F$38</f>
        <v>12.213034</v>
      </c>
      <c r="OO78" s="261">
        <f>'Drive Train'!$F$35-GC78*$C$26*'Drive Train'!$F$38</f>
        <v>12.213034</v>
      </c>
      <c r="OP78" s="261">
        <f>'Drive Train'!$F$35-GD78*$C$26*'Drive Train'!$F$38</f>
        <v>12.213034</v>
      </c>
      <c r="OQ78" s="261">
        <f>'Drive Train'!$F$35-GE78*$C$26*'Drive Train'!$F$38</f>
        <v>12.4</v>
      </c>
      <c r="OR78" s="261">
        <f>'Drive Train'!$F$35-GF78*$C$26*'Drive Train'!$F$38</f>
        <v>12.4</v>
      </c>
      <c r="OS78" s="261">
        <f>'Drive Train'!$F$35-GG78*$C$26*'Drive Train'!$F$38</f>
        <v>12.4</v>
      </c>
      <c r="OT78" s="261">
        <f>'Drive Train'!$F$35-GH78*$C$26*'Drive Train'!$F$38</f>
        <v>12.4</v>
      </c>
      <c r="OU78" s="261">
        <f>'Drive Train'!$F$35-GI78*$C$26*'Drive Train'!$F$38</f>
        <v>12.4</v>
      </c>
      <c r="OV78" s="261">
        <f>'Drive Train'!$F$35-GJ78*$C$26*'Drive Train'!$F$38</f>
        <v>12.4</v>
      </c>
      <c r="OW78" s="261">
        <f>'Drive Train'!$F$35-GK78*$C$26*'Drive Train'!$F$38</f>
        <v>12.4</v>
      </c>
      <c r="OX78" s="61">
        <f t="shared" si="424"/>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8">
        <f t="shared" si="425"/>
        <v>2.8000000000000016</v>
      </c>
      <c r="PU78" s="57">
        <f t="shared" si="426"/>
        <v>19.650327854067083</v>
      </c>
      <c r="PV78" s="57">
        <f t="shared" si="427"/>
        <v>20.433536067425926</v>
      </c>
      <c r="PW78" s="57">
        <f t="shared" si="428"/>
        <v>25.56300071502643</v>
      </c>
      <c r="PX78" s="57">
        <f t="shared" si="429"/>
        <v>26.68395814519149</v>
      </c>
      <c r="PY78" s="57">
        <f t="shared" si="430"/>
        <v>24.525273021972215</v>
      </c>
      <c r="PZ78" s="57">
        <f t="shared" si="431"/>
        <v>21.452833956798898</v>
      </c>
      <c r="QA78" s="57">
        <f t="shared" si="432"/>
        <v>19.542925554291688</v>
      </c>
      <c r="QB78" s="57">
        <f t="shared" si="433"/>
        <v>18.59135870271086</v>
      </c>
      <c r="QC78" s="57">
        <f t="shared" si="434"/>
        <v>17.948597020951119</v>
      </c>
      <c r="QD78" s="57">
        <f t="shared" si="435"/>
        <v>17.4359638630105</v>
      </c>
      <c r="QE78" s="57">
        <f t="shared" si="436"/>
        <v>17.278897947259825</v>
      </c>
      <c r="QF78" s="57">
        <f t="shared" si="437"/>
        <v>18.764929911151921</v>
      </c>
      <c r="QG78" s="57">
        <f t="shared" si="438"/>
        <v>20.883659173868768</v>
      </c>
      <c r="QH78" s="57">
        <f t="shared" si="439"/>
        <v>20.799105451362095</v>
      </c>
      <c r="QI78" s="57">
        <f t="shared" si="440"/>
        <v>19.961375108168166</v>
      </c>
      <c r="QJ78" s="57">
        <f t="shared" si="441"/>
        <v>19.829829190132553</v>
      </c>
      <c r="QK78" s="57">
        <f t="shared" si="442"/>
        <v>19.650327854067083</v>
      </c>
      <c r="QL78" s="57">
        <f t="shared" si="443"/>
        <v>19.599515401150995</v>
      </c>
      <c r="QM78" s="57">
        <f t="shared" si="444"/>
        <v>19.600621923010209</v>
      </c>
      <c r="QN78" s="57">
        <f t="shared" si="445"/>
        <v>19.600697983980687</v>
      </c>
      <c r="QO78" s="57">
        <f t="shared" si="446"/>
        <v>19.600657967372879</v>
      </c>
      <c r="QP78" s="61">
        <f t="shared" si="447"/>
        <v>2.8000000000000016</v>
      </c>
      <c r="QQ78" s="57">
        <f>MIN(FQ78,$C$16)*$C$17*1000/60/60/$C$25</f>
        <v>0</v>
      </c>
      <c r="QR78" s="57">
        <f>MIN(FR78,$C$16)*$C$17*1000/60/60/$C$25</f>
        <v>3.8667407844721571E-2</v>
      </c>
      <c r="QS78" s="57">
        <f>MIN(FS78,$C$16)*$C$17*1000/60/60/$C$25</f>
        <v>3.8667407844721571E-2</v>
      </c>
      <c r="QT78" s="57">
        <f>MIN(FT78,$C$16)*$C$17*1000/60/60/$C$25</f>
        <v>3.8667407844721571E-2</v>
      </c>
      <c r="QU78" s="57">
        <f>MIN(FU78,$C$16)*$C$17*1000/60/60/$C$25</f>
        <v>3.8667407844721571E-2</v>
      </c>
      <c r="QV78" s="57">
        <f>MIN(FV78,$C$16)*$C$17*1000/60/60/$C$25</f>
        <v>0</v>
      </c>
      <c r="QW78" s="57">
        <f>MIN(FW78,$C$16)*$C$17*1000/60/60/$C$25</f>
        <v>0</v>
      </c>
      <c r="QX78" s="57">
        <f>MIN(FX78,$C$16)*$C$17*1000/60/60/$C$25</f>
        <v>0</v>
      </c>
      <c r="QY78" s="57">
        <f>MIN(FY78,$C$16)*$C$17*1000/60/60/$C$25</f>
        <v>0</v>
      </c>
      <c r="QZ78" s="57">
        <f>MIN(FZ78,$C$16)*$C$17*1000/60/60/$C$25</f>
        <v>0</v>
      </c>
      <c r="RA78" s="57">
        <f>MIN(GA78,$C$16)*$C$17*1000/60/60/$C$25</f>
        <v>3.8667407844721571E-2</v>
      </c>
      <c r="RB78" s="57">
        <f>MIN(GB78,$C$16)*$C$17*1000/60/60/$C$25</f>
        <v>3.8667407844721571E-2</v>
      </c>
      <c r="RC78" s="57">
        <f>MIN(GC78,$C$16)*$C$17*1000/60/60/$C$25</f>
        <v>3.8667407844721571E-2</v>
      </c>
      <c r="RD78" s="57">
        <f>MIN(GD78,$C$16)*$C$17*1000/60/60/$C$25</f>
        <v>3.8667407844721571E-2</v>
      </c>
      <c r="RE78" s="57">
        <f>MIN(GE78,$C$16)*$C$17*1000/60/60/$C$25</f>
        <v>0</v>
      </c>
      <c r="RF78" s="57">
        <f>MIN(GF78,$C$16)*$C$17*1000/60/60/$C$25</f>
        <v>0</v>
      </c>
      <c r="RG78" s="57">
        <f>MIN(GG78,$C$16)*$C$17*1000/60/60/$C$25</f>
        <v>0</v>
      </c>
      <c r="RH78" s="57">
        <f>MIN(GH78,$C$16)*$C$17*1000/60/60/$C$25</f>
        <v>0</v>
      </c>
      <c r="RI78" s="57">
        <f>MIN(GI78,$C$16)*$C$17*1000/60/60/$C$25</f>
        <v>0</v>
      </c>
      <c r="RJ78" s="57">
        <f>MIN(GJ78,$C$16)*$C$17*1000/60/60/$C$25</f>
        <v>0</v>
      </c>
      <c r="RK78" s="57">
        <f>MIN(GK78,$C$16)*$C$17*1000/60/60/$C$25</f>
        <v>0</v>
      </c>
      <c r="RL78" s="148">
        <f t="shared" si="448"/>
        <v>2.8000000000000016</v>
      </c>
    </row>
    <row r="79" spans="2:480" ht="51" x14ac:dyDescent="0.2">
      <c r="C79" s="88" t="s">
        <v>72</v>
      </c>
      <c r="D79" s="89"/>
      <c r="E79" s="15">
        <f>E45</f>
        <v>10.714285714285714</v>
      </c>
      <c r="F79" s="69">
        <v>0</v>
      </c>
      <c r="G79" s="69">
        <v>0</v>
      </c>
      <c r="H79" s="69">
        <v>0</v>
      </c>
      <c r="I79" s="69">
        <v>0</v>
      </c>
      <c r="J79" s="137">
        <f>C16</f>
        <v>50</v>
      </c>
      <c r="K79" s="137">
        <v>0</v>
      </c>
      <c r="L79" s="93">
        <v>0</v>
      </c>
      <c r="M79" s="93">
        <v>6.9</v>
      </c>
      <c r="N79" s="55">
        <f>F45</f>
        <v>3</v>
      </c>
      <c r="O79" s="55">
        <f>'Drive Train'!F29</f>
        <v>16</v>
      </c>
      <c r="R79" s="63">
        <f t="shared" si="346"/>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347"/>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321"/>
        <v>2.8400000000000016</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322"/>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348"/>
        <v>2.8400000000000016</v>
      </c>
      <c r="DC79" s="57">
        <f t="shared" si="323"/>
        <v>0</v>
      </c>
      <c r="DD79" s="57">
        <f t="shared" si="324"/>
        <v>2.7495000000000003</v>
      </c>
      <c r="DE79" s="57">
        <f t="shared" si="325"/>
        <v>2.7495000000000003</v>
      </c>
      <c r="DF79" s="57">
        <f t="shared" si="326"/>
        <v>2.7495000000000003</v>
      </c>
      <c r="DG79" s="57">
        <f t="shared" si="327"/>
        <v>2.7495000000000003</v>
      </c>
      <c r="DH79" s="57">
        <f t="shared" si="328"/>
        <v>0</v>
      </c>
      <c r="DI79" s="57">
        <f t="shared" si="329"/>
        <v>0</v>
      </c>
      <c r="DJ79" s="57">
        <f t="shared" si="330"/>
        <v>0</v>
      </c>
      <c r="DK79" s="57">
        <f t="shared" si="331"/>
        <v>0</v>
      </c>
      <c r="DL79" s="57">
        <f t="shared" si="332"/>
        <v>0</v>
      </c>
      <c r="DM79" s="57">
        <f t="shared" si="333"/>
        <v>2.7495000000000003</v>
      </c>
      <c r="DN79" s="57">
        <f t="shared" si="334"/>
        <v>2.7495000000000003</v>
      </c>
      <c r="DO79" s="57">
        <f t="shared" si="335"/>
        <v>2.7495000000000003</v>
      </c>
      <c r="DP79" s="57">
        <f t="shared" si="336"/>
        <v>2.7495000000000003</v>
      </c>
      <c r="DQ79" s="57">
        <f t="shared" si="337"/>
        <v>0</v>
      </c>
      <c r="DR79" s="57">
        <f t="shared" si="338"/>
        <v>0</v>
      </c>
      <c r="DS79" s="57">
        <f t="shared" si="339"/>
        <v>0</v>
      </c>
      <c r="DT79" s="57">
        <f t="shared" si="340"/>
        <v>0</v>
      </c>
      <c r="DU79" s="57">
        <f t="shared" si="341"/>
        <v>0</v>
      </c>
      <c r="DV79" s="57">
        <f t="shared" si="342"/>
        <v>0</v>
      </c>
      <c r="DW79" s="57">
        <f t="shared" si="343"/>
        <v>0</v>
      </c>
      <c r="DX79" s="61">
        <f t="shared" si="349"/>
        <v>2.8400000000000016</v>
      </c>
      <c r="DY79" s="2">
        <f>IF(OY79=0,($C$23/0.4536*IF(ISNA(MK78),'Drive Train'!$F$16,'Drive Train'!$F$17)*4.448*$C$24/$C$26*$C$25*S$6)*SIGN(BK79),BK79)</f>
        <v>0</v>
      </c>
      <c r="DZ79" s="2">
        <f>IF(OZ79=0,($C$23/0.4536*IF(ISNA(ML78),'Drive Train'!$F$16,'Drive Train'!$F$17)*4.448*$C$24/$C$26*$C$25*T$6)*SIGN(BL79),BL79)</f>
        <v>0</v>
      </c>
      <c r="EA79" s="2">
        <f>IF(PA79=0,($C$23/0.4536*IF(ISNA(MM78),'Drive Train'!$F$16,'Drive Train'!$F$17)*4.448*$C$24/$C$26*$C$25*U$6)*SIGN(BM79),BM79)</f>
        <v>0</v>
      </c>
      <c r="EB79" s="2">
        <f>IF(PB79=0,($C$23/0.4536*IF(ISNA(MN78),'Drive Train'!$F$16,'Drive Train'!$F$17)*4.448*$C$24/$C$26*$C$25*V$6)*SIGN(BN79),BN79)</f>
        <v>0</v>
      </c>
      <c r="EC79" s="2">
        <f>IF(PC79=0,($C$23/0.4536*IF(ISNA(MO78),'Drive Train'!$F$16,'Drive Train'!$F$17)*4.448*$C$24/$C$26*$C$25*W$6)*SIGN(BO79),BO79)</f>
        <v>0</v>
      </c>
      <c r="ED79" s="2">
        <f>IF(PD79=0,($C$23/0.4536*IF(ISNA(MP78),'Drive Train'!$F$16,'Drive Train'!$F$17)*4.448*$C$24/$C$26*$C$25*X$6)*SIGN(BP79),BP79)</f>
        <v>0</v>
      </c>
      <c r="EE79" s="2">
        <f>IF(PE79=0,($C$23/0.4536*IF(ISNA(MQ78),'Drive Train'!$F$16,'Drive Train'!$F$17)*4.448*$C$24/$C$26*$C$25*Y$6)*SIGN(BQ79),BQ79)</f>
        <v>0</v>
      </c>
      <c r="EF79" s="2">
        <f>IF(PF79=0,($C$23/0.4536*IF(ISNA(MR78),'Drive Train'!$F$16,'Drive Train'!$F$17)*4.448*$C$24/$C$26*$C$25*Z$6)*SIGN(BR79),BR79)</f>
        <v>0</v>
      </c>
      <c r="EG79" s="2">
        <f>IF(PG79=0,($C$23/0.4536*IF(ISNA(MS78),'Drive Train'!$F$16,'Drive Train'!$F$17)*4.448*$C$24/$C$26*$C$25*AA$6)*SIGN(BS79),BS79)</f>
        <v>0</v>
      </c>
      <c r="EH79" s="2">
        <f>IF(PH79=0,($C$23/0.4536*IF(ISNA(MT78),'Drive Train'!$F$16,'Drive Train'!$F$17)*4.448*$C$24/$C$26*$C$25*AB$6)*SIGN(BT79),BT79)</f>
        <v>0</v>
      </c>
      <c r="EI79" s="2">
        <f>IF(PI79=0,($C$23/0.4536*IF(ISNA(MU78),'Drive Train'!$F$16,'Drive Train'!$F$17)*4.448*$C$24/$C$26*$C$25*AC$6)*SIGN(BU79),BU79)</f>
        <v>0</v>
      </c>
      <c r="EJ79" s="2">
        <f>IF(PJ79=0,($C$23/0.4536*IF(ISNA(MV78),'Drive Train'!$F$16,'Drive Train'!$F$17)*4.448*$C$24/$C$26*$C$25*AD$6)*SIGN(BV79),BV79)</f>
        <v>0</v>
      </c>
      <c r="EK79" s="2">
        <f>IF(PK79=0,($C$23/0.4536*IF(ISNA(MW78),'Drive Train'!$F$16,'Drive Train'!$F$17)*4.448*$C$24/$C$26*$C$25*AE$6)*SIGN(BW79),BW79)</f>
        <v>0</v>
      </c>
      <c r="EL79" s="2">
        <f>IF(PL79=0,($C$23/0.4536*IF(ISNA(MX78),'Drive Train'!$F$16,'Drive Train'!$F$17)*4.448*$C$24/$C$26*$C$25*AF$6)*SIGN(BX79),BX79)</f>
        <v>0</v>
      </c>
      <c r="EM79" s="2">
        <f>IF(PM79=0,($C$23/0.4536*IF(ISNA(MY78),'Drive Train'!$F$16,'Drive Train'!$F$17)*4.448*$C$24/$C$26*$C$25*AG$6)*SIGN(BY79),BY79)</f>
        <v>0</v>
      </c>
      <c r="EN79" s="2">
        <f>IF(PN79=0,($C$23/0.4536*IF(ISNA(MZ78),'Drive Train'!$F$16,'Drive Train'!$F$17)*4.448*$C$24/$C$26*$C$25*AH$6)*SIGN(BZ79),BZ79)</f>
        <v>0</v>
      </c>
      <c r="EO79" s="2">
        <f>IF(PO79=0,($C$23/0.4536*IF(ISNA(NA78),'Drive Train'!$F$16,'Drive Train'!$F$17)*4.448*$C$24/$C$26*$C$25*AI$6)*SIGN(CA79),CA79)</f>
        <v>0</v>
      </c>
      <c r="EP79" s="2">
        <f>IF(PP79=0,($C$23/0.4536*IF(ISNA(NB78),'Drive Train'!$F$16,'Drive Train'!$F$17)*4.448*$C$24/$C$26*$C$25*AJ$6)*SIGN(CB79),CB79)</f>
        <v>0</v>
      </c>
      <c r="EQ79" s="2">
        <f>IF(PQ79=0,($C$23/0.4536*IF(ISNA(NC78),'Drive Train'!$F$16,'Drive Train'!$F$17)*4.448*$C$24/$C$26*$C$25*AK$6)*SIGN(CC79),CC79)</f>
        <v>0</v>
      </c>
      <c r="ER79" s="2">
        <f>IF(PR79=0,($C$23/0.4536*IF(ISNA(ND78),'Drive Train'!$F$16,'Drive Train'!$F$17)*4.448*$C$24/$C$26*$C$25*AL$6)*SIGN(CD79),CD79)</f>
        <v>0</v>
      </c>
      <c r="ES79" s="2">
        <f>IF(PS79=0,($C$23/0.4536*IF(ISNA(NE78),'Drive Train'!$F$16,'Drive Train'!$F$17)*4.448*$C$24/$C$26*$C$25*AM$6)*SIGN(CE79),CE79)</f>
        <v>0</v>
      </c>
      <c r="ET79" s="61">
        <f t="shared" si="344"/>
        <v>2.8400000000000016</v>
      </c>
      <c r="EU79" s="260">
        <f>MAX(MIN(IF(AND(OY78=1,NG79&lt;0),-1,1)*(DC79-$C$15)/($C$14-$C$15)*$C$12-$C$33*LO79/AO$6 -  OY78*$C$33,DY78),MAX(EU$8:EU78)*-1)</f>
        <v>-0.55664580874366754</v>
      </c>
      <c r="EV79" s="260">
        <f>MAX(MIN(IF(AND(OZ78=1,NH79&lt;0),-1,1)*(DD79-$C$15)/($C$14-$C$15)*$C$12-$C$33*LP79/AP$6 -  OZ78*$C$33,DZ78),MAX(EV$8:EV78)*-1)</f>
        <v>-0.62824275663063422</v>
      </c>
      <c r="EW79" s="260">
        <f>MAX(MIN(IF(AND(PA78=1,NI79&lt;0),-1,1)*(DE79-$C$15)/($C$14-$C$15)*$C$12-$C$33*LQ79/AQ$6 -  PA78*$C$33,EA78),MAX(EW$8:EW78)*-1)</f>
        <v>-0.66187192605230338</v>
      </c>
      <c r="EX79" s="260">
        <f>MAX(MIN(IF(AND(PB78=1,NJ79&lt;0),-1,1)*(DF79-$C$15)/($C$14-$C$15)*$C$12-$C$33*LR79/AR$6 -  PB78*$C$33,EB78),MAX(EX$8:EX78)*-1)</f>
        <v>-0.63956257659283589</v>
      </c>
      <c r="EY79" s="260">
        <f>MAX(MIN(IF(AND(PC78=1,NK79&lt;0),-1,1)*(DG79-$C$15)/($C$14-$C$15)*$C$12-$C$33*LS79/AS$6 -  PC78*$C$33,EC78),MAX(EY$8:EY78)*-1)</f>
        <v>-0.56112115022163778</v>
      </c>
      <c r="EZ79" s="260">
        <f>MAX(MIN(IF(AND(PD78=1,NL79&lt;0),-1,1)*(DH79-$C$15)/($C$14-$C$15)*$C$12-$C$33*LT79/AT$6 -  PD78*$C$33,ED78),MAX(EZ$8:EZ78)*-1)</f>
        <v>-0.55664580874366754</v>
      </c>
      <c r="FA79" s="260">
        <f>MAX(MIN(IF(AND(PE78=1,NM79&lt;0),-1,1)*(DI79-$C$15)/($C$14-$C$15)*$C$12-$C$33*LU79/AU$6 -  PE78*$C$33,EE78),MAX(FA$8:FA78)*-1)</f>
        <v>-0.55664580874366754</v>
      </c>
      <c r="FB79" s="260">
        <f>MAX(MIN(IF(AND(PF78=1,NN79&lt;0),-1,1)*(DJ79-$C$15)/($C$14-$C$15)*$C$12-$C$33*LV79/AV$6 -  PF78*$C$33,EF78),MAX(FB$8:FB78)*-1)</f>
        <v>-0.55664580874366754</v>
      </c>
      <c r="FC79" s="260">
        <f>MAX(MIN(IF(AND(PG78=1,NO79&lt;0),-1,1)*(DK79-$C$15)/($C$14-$C$15)*$C$12-$C$33*LW79/AW$6 -  PG78*$C$33,EG78),MAX(FC$8:FC78)*-1)</f>
        <v>-0.55664580874366754</v>
      </c>
      <c r="FD79" s="260">
        <f>MAX(MIN(IF(AND(PH78=1,NP79&lt;0),-1,1)*(DL79-$C$15)/($C$14-$C$15)*$C$12-$C$33*LX79/AX$6 -  PH78*$C$33,EH78),MAX(FD$8:FD78)*-1)</f>
        <v>-0.55664580874366754</v>
      </c>
      <c r="FE79" s="260">
        <f>MAX(MIN(IF(AND(PI78=1,NQ79&lt;0),-1,1)*(DM79-$C$15)/($C$14-$C$15)*$C$12-$C$33*LY79/AY$6 -  PI78*$C$33,EI78),MAX(FE$8:FE78)*-1)</f>
        <v>-0.56313566080452337</v>
      </c>
      <c r="FF79" s="260">
        <f>MAX(MIN(IF(AND(PJ78=1,NR79&lt;0),-1,1)*(DN79-$C$15)/($C$14-$C$15)*$C$12-$C$33*LZ79/AZ$6 -  PJ78*$C$33,EJ78),MAX(FF$8:FF78)*-1)</f>
        <v>-0.41043104273050707</v>
      </c>
      <c r="FG79" s="260">
        <f>MAX(MIN(IF(AND(PK78=1,NS79&lt;0),-1,1)*(DO79-$C$15)/($C$14-$C$15)*$C$12-$C$33*MA79/BA$6 -  PK78*$C$33,EK78),MAX(FG$8:FG78)*-1)</f>
        <v>-0.50266066515034202</v>
      </c>
      <c r="FH79" s="260">
        <f>MAX(MIN(IF(AND(PL78=1,NT79&lt;0),-1,1)*(DP79-$C$15)/($C$14-$C$15)*$C$12-$C$33*MB79/BB$6 -  PL78*$C$33,EL78),MAX(FH$8:FH78)*-1)</f>
        <v>-0.52877440565391287</v>
      </c>
      <c r="FI79" s="260">
        <f>MAX(MIN(IF(AND(PM78=1,NU79&lt;0),-1,1)*(DQ79-$C$15)/($C$14-$C$15)*$C$12-$C$33*MC79/BC$6 -  PM78*$C$33,EM78),MAX(FI$8:FI78)*-1)</f>
        <v>-0.55664580874366754</v>
      </c>
      <c r="FJ79" s="260">
        <f>MAX(MIN(IF(AND(PN78=1,NV79&lt;0),-1,1)*(DR79-$C$15)/($C$14-$C$15)*$C$12-$C$33*MD79/BD$6 -  PN78*$C$33,EN78),MAX(FJ$8:FJ78)*-1)</f>
        <v>-0.55664580874366754</v>
      </c>
      <c r="FK79" s="260">
        <f>MAX(MIN(IF(AND(PO78=1,NW79&lt;0),-1,1)*(DS79-$C$15)/($C$14-$C$15)*$C$12-$C$33*ME79/BE$6 -  PO78*$C$33,EO78),MAX(FK$8:FK78)*-1)</f>
        <v>-0.55664580874366754</v>
      </c>
      <c r="FL79" s="260">
        <f>MAX(MIN(IF(AND(PP78=1,NX79&lt;0),-1,1)*(DT79-$C$15)/($C$14-$C$15)*$C$12-$C$33*MF79/BF$6 -  PP78*$C$33,EP78),MAX(FL$8:FL78)*-1)</f>
        <v>-0.55664580874366754</v>
      </c>
      <c r="FM79" s="260">
        <f>MAX(MIN(IF(AND(PQ78=1,NY79&lt;0),-1,1)*(DU79-$C$15)/($C$14-$C$15)*$C$12-$C$33*MG79/BG$6 -  PQ78*$C$33,EQ78),MAX(FM$8:FM78)*-1)</f>
        <v>-0.55664580874366754</v>
      </c>
      <c r="FN79" s="260">
        <f>MAX(MIN(IF(AND(PR78=1,NZ79&lt;0),-1,1)*(DV79-$C$15)/($C$14-$C$15)*$C$12-$C$33*MH79/BH$6 -  PR78*$C$33,ER78),MAX(FN$8:FN78)*-1)</f>
        <v>-0.55664580874366754</v>
      </c>
      <c r="FO79" s="260">
        <f>MAX(MIN(IF(AND(PS78=1,OA79&lt;0),-1,1)*(DW79-$C$15)/($C$14-$C$15)*$C$12-$C$33*MI79/BI$6 -  PS78*$C$33,ES78),MAX(FO$8:FO78)*-1)</f>
        <v>-0.55664580874366754</v>
      </c>
      <c r="FP79" s="61">
        <f t="shared" si="350"/>
        <v>2.8400000000000016</v>
      </c>
      <c r="FQ79" s="261">
        <f>IF(AND(KS79=1,OY79=1),0,MIN((ABS(($C$14-$C$15)*EU79/$C$12/$C$25)+$C$15)/$C$25,DC79))</f>
        <v>0</v>
      </c>
      <c r="FR79" s="261">
        <f>IF(AND(KT79=1,OZ79=1),0,MIN((ABS(($C$14-$C$15)*EV79/$C$12/$C$25)+$C$15)/$C$25,DD79))</f>
        <v>2.7495000000000003</v>
      </c>
      <c r="FS79" s="261">
        <f>IF(AND(KU79=1,PA79=1),0,MIN((ABS(($C$14-$C$15)*EW79/$C$12/$C$25)+$C$15)/$C$25,DE79))</f>
        <v>2.7495000000000003</v>
      </c>
      <c r="FT79" s="261">
        <f>IF(AND(KV79=1,PB79=1),0,MIN((ABS(($C$14-$C$15)*EX79/$C$12/$C$25)+$C$15)/$C$25,DF79))</f>
        <v>2.7495000000000003</v>
      </c>
      <c r="FU79" s="261">
        <f>IF(AND(KW79=1,PC79=1),0,MIN((ABS(($C$14-$C$15)*EY79/$C$12/$C$25)+$C$15)/$C$25,DG79))</f>
        <v>2.7495000000000003</v>
      </c>
      <c r="FV79" s="261">
        <f>IF(AND(KX79=1,PD79=1),0,MIN((ABS(($C$14-$C$15)*EZ79/$C$12/$C$25)+$C$15)/$C$25,DH79))</f>
        <v>0</v>
      </c>
      <c r="FW79" s="261">
        <f>IF(AND(KY79=1,PE79=1),0,MIN((ABS(($C$14-$C$15)*FA79/$C$12/$C$25)+$C$15)/$C$25,DI79))</f>
        <v>0</v>
      </c>
      <c r="FX79" s="261">
        <f>IF(AND(KZ79=1,PF79=1),0,MIN((ABS(($C$14-$C$15)*FB79/$C$12/$C$25)+$C$15)/$C$25,DJ79))</f>
        <v>0</v>
      </c>
      <c r="FY79" s="261">
        <f>IF(AND(LA79=1,PG79=1),0,MIN((ABS(($C$14-$C$15)*FC79/$C$12/$C$25)+$C$15)/$C$25,DK79))</f>
        <v>0</v>
      </c>
      <c r="FZ79" s="261">
        <f>IF(AND(LB79=1,PH79=1),0,MIN((ABS(($C$14-$C$15)*FD79/$C$12/$C$25)+$C$15)/$C$25,DL79))</f>
        <v>0</v>
      </c>
      <c r="GA79" s="261">
        <f>IF(AND(LC79=1,PI79=1),0,MIN((ABS(($C$14-$C$15)*FE79/$C$12/$C$25)+$C$15)/$C$25,DM79))</f>
        <v>2.7495000000000003</v>
      </c>
      <c r="GB79" s="261">
        <f>IF(AND(LD79=1,PJ79=1),0,MIN((ABS(($C$14-$C$15)*FF79/$C$12/$C$25)+$C$15)/$C$25,DN79))</f>
        <v>2.7495000000000003</v>
      </c>
      <c r="GC79" s="261">
        <f>IF(AND(LE79=1,PK79=1),0,MIN((ABS(($C$14-$C$15)*FG79/$C$12/$C$25)+$C$15)/$C$25,DO79))</f>
        <v>2.7495000000000003</v>
      </c>
      <c r="GD79" s="261">
        <f>IF(AND(LF79=1,PL79=1),0,MIN((ABS(($C$14-$C$15)*FH79/$C$12/$C$25)+$C$15)/$C$25,DP79))</f>
        <v>2.7495000000000003</v>
      </c>
      <c r="GE79" s="261">
        <f>IF(AND(LG79=1,PM79=1),0,MIN((ABS(($C$14-$C$15)*FI79/$C$12/$C$25)+$C$15)/$C$25,DQ79))</f>
        <v>0</v>
      </c>
      <c r="GF79" s="261">
        <f>IF(AND(LH79=1,PN79=1),0,MIN((ABS(($C$14-$C$15)*FJ79/$C$12/$C$25)+$C$15)/$C$25,DR79))</f>
        <v>0</v>
      </c>
      <c r="GG79" s="261">
        <f>IF(AND(LI79=1,PO79=1),0,MIN((ABS(($C$14-$C$15)*FK79/$C$12/$C$25)+$C$15)/$C$25,DS79))</f>
        <v>0</v>
      </c>
      <c r="GH79" s="261">
        <f>IF(AND(LJ79=1,PP79=1),0,MIN((ABS(($C$14-$C$15)*FL79/$C$12/$C$25)+$C$15)/$C$25,DT79))</f>
        <v>0</v>
      </c>
      <c r="GI79" s="261">
        <f>IF(AND(LK79=1,PQ79=1),0,MIN((ABS(($C$14-$C$15)*FM79/$C$12/$C$25)+$C$15)/$C$25,DU79))</f>
        <v>0</v>
      </c>
      <c r="GJ79" s="261">
        <f>IF(AND(LL79=1,PR79=1),0,MIN((ABS(($C$14-$C$15)*FN79/$C$12/$C$25)+$C$15)/$C$25,DV79))</f>
        <v>0</v>
      </c>
      <c r="GK79" s="261">
        <f>IF(AND(LM79=1,PS79=1),0,MIN((ABS(($C$14-$C$15)*FO79/$C$12/$C$25)+$C$15)/$C$25,DW79))</f>
        <v>0</v>
      </c>
      <c r="GL79" s="61">
        <f t="shared" si="351"/>
        <v>2.8400000000000016</v>
      </c>
      <c r="GM79" s="57">
        <f>IF(AND(KS78=1,OY78=1),0,EU79*$C$26/S$6/$C$24/$C$23*3.39*$C$25)</f>
        <v>0</v>
      </c>
      <c r="GN79" s="57">
        <f>IF(AND(KT78=1,OZ78=1),0,EV79*$C$26/T$6/$C$24/$C$23*3.39*$C$25)</f>
        <v>-4.0851737729329312</v>
      </c>
      <c r="GO79" s="57">
        <f>IF(AND(KU78=1,PA78=1),0,EW79*$C$26/U$6/$C$24/$C$23*3.39*$C$25)</f>
        <v>-6.535474101567063</v>
      </c>
      <c r="GP79" s="57">
        <f>IF(AND(KV78=1,PB78=1),0,EX79*$C$26/V$6/$C$24/$C$23*3.39*$C$25)</f>
        <v>-8.4715916534746363</v>
      </c>
      <c r="GQ79" s="57">
        <f>IF(AND(KW78=1,PC78=1),0,EY79*$C$26/W$6/$C$24/$C$23*3.39*$C$25)</f>
        <v>-9.3244883427257346</v>
      </c>
      <c r="GR79" s="57">
        <f>IF(AND(KX78=1,PD78=1),0,EZ79*$C$26/X$6/$C$24/$C$23*3.39*$C$25)</f>
        <v>0</v>
      </c>
      <c r="GS79" s="57">
        <f>IF(AND(KY78=1,PE78=1),0,FA79*$C$26/Y$6/$C$24/$C$23*3.39*$C$25)</f>
        <v>0</v>
      </c>
      <c r="GT79" s="57">
        <f>IF(AND(KZ78=1,PF78=1),0,FB79*$C$26/Z$6/$C$24/$C$23*3.39*$C$25)</f>
        <v>0</v>
      </c>
      <c r="GU79" s="57">
        <f>IF(AND(LA78=1,PG78=1),0,FC79*$C$26/AA$6/$C$24/$C$23*3.39*$C$25)</f>
        <v>0</v>
      </c>
      <c r="GV79" s="57">
        <f>IF(AND(LB78=1,PH78=1),0,FD79*$C$26/AB$6/$C$24/$C$23*3.39*$C$25)</f>
        <v>0</v>
      </c>
      <c r="GW79" s="57">
        <f>IF(AND(LC78=1,PI78=1),0,FE79*$C$26/AC$6/$C$24/$C$23*3.39*$C$25)</f>
        <v>-20.750269506126333</v>
      </c>
      <c r="GX79" s="57">
        <f>IF(AND(LD78=1,PJ78=1),0,FF79*$C$26/AD$6/$C$24/$C$23*3.39*$C$25)</f>
        <v>-9.5315869637063724</v>
      </c>
      <c r="GY79" s="57">
        <f>IF(AND(LE78=1,PK78=1),0,FG79*$C$26/AE$6/$C$24/$C$23*3.39*$C$25)</f>
        <v>-11.673468486302806</v>
      </c>
      <c r="GZ79" s="57">
        <f>IF(AND(LF78=1,PL78=1),0,FH79*$C$26/AF$6/$C$24/$C$23*3.39*$C$25)</f>
        <v>-12.279917225904796</v>
      </c>
      <c r="HA79" s="57">
        <f>IF(AND(LG78=1,PM78=1),0,FI79*$C$26/AG$6/$C$24/$C$23*3.39*$C$25)</f>
        <v>0</v>
      </c>
      <c r="HB79" s="57">
        <f>IF(AND(LH78=1,PN78=1),0,FJ79*$C$26/AH$6/$C$24/$C$23*3.39*$C$25)</f>
        <v>0</v>
      </c>
      <c r="HC79" s="57">
        <f>IF(AND(LI78=1,PO78=1),0,FK79*$C$26/AI$6/$C$24/$C$23*3.39*$C$25)</f>
        <v>0</v>
      </c>
      <c r="HD79" s="57">
        <f>IF(AND(LJ78=1,PP78=1),0,FL79*$C$26/AJ$6/$C$24/$C$23*3.39*$C$25)</f>
        <v>0</v>
      </c>
      <c r="HE79" s="57">
        <f>IF(AND(LK78=1,PQ78=1),0,FM79*$C$26/AK$6/$C$24/$C$23*3.39*$C$25)</f>
        <v>0</v>
      </c>
      <c r="HF79" s="57">
        <f>IF(AND(LL78=1,PR78=1),0,FN79*$C$26/AL$6/$C$24/$C$23*3.39*$C$25)</f>
        <v>0</v>
      </c>
      <c r="HG79" s="57">
        <f>IF(AND(LM78=1,PS78=1),0,FO79*$C$26/AM$6/$C$24/$C$23*3.39*$C$25)</f>
        <v>0</v>
      </c>
      <c r="HH79" s="61">
        <f t="shared" si="352"/>
        <v>2.8400000000000016</v>
      </c>
      <c r="HI79" s="57">
        <f t="shared" si="353"/>
        <v>0</v>
      </c>
      <c r="HJ79" s="57">
        <f t="shared" si="354"/>
        <v>4.0851737729329312</v>
      </c>
      <c r="HK79" s="57">
        <f t="shared" si="355"/>
        <v>6.535474101567063</v>
      </c>
      <c r="HL79" s="57">
        <f t="shared" si="356"/>
        <v>8.4715916534746363</v>
      </c>
      <c r="HM79" s="57">
        <f t="shared" si="357"/>
        <v>9.3244883427257346</v>
      </c>
      <c r="HN79" s="57">
        <f t="shared" si="358"/>
        <v>0</v>
      </c>
      <c r="HO79" s="57">
        <f t="shared" si="359"/>
        <v>0</v>
      </c>
      <c r="HP79" s="57">
        <f t="shared" si="360"/>
        <v>0</v>
      </c>
      <c r="HQ79" s="57">
        <f t="shared" si="361"/>
        <v>0</v>
      </c>
      <c r="HR79" s="57">
        <f t="shared" si="362"/>
        <v>0</v>
      </c>
      <c r="HS79" s="57">
        <f t="shared" si="363"/>
        <v>20.750269506126333</v>
      </c>
      <c r="HT79" s="57">
        <f t="shared" si="364"/>
        <v>9.5315869637063724</v>
      </c>
      <c r="HU79" s="57">
        <f t="shared" si="365"/>
        <v>11.673468486302806</v>
      </c>
      <c r="HV79" s="57">
        <f t="shared" si="366"/>
        <v>12.279917225904796</v>
      </c>
      <c r="HW79" s="57">
        <f t="shared" si="367"/>
        <v>0</v>
      </c>
      <c r="HX79" s="57">
        <f t="shared" si="368"/>
        <v>0</v>
      </c>
      <c r="HY79" s="57">
        <f t="shared" si="369"/>
        <v>0</v>
      </c>
      <c r="HZ79" s="57">
        <f t="shared" si="370"/>
        <v>0</v>
      </c>
      <c r="IA79" s="57">
        <f t="shared" si="371"/>
        <v>0</v>
      </c>
      <c r="IB79" s="57">
        <f t="shared" si="372"/>
        <v>0</v>
      </c>
      <c r="IC79" s="57">
        <f t="shared" si="373"/>
        <v>0</v>
      </c>
      <c r="ID79" s="61">
        <f t="shared" si="374"/>
        <v>2.8400000000000016</v>
      </c>
      <c r="IE79" s="57">
        <f t="shared" si="375"/>
        <v>0</v>
      </c>
      <c r="IF79" s="57">
        <f t="shared" si="376"/>
        <v>0</v>
      </c>
      <c r="IG79" s="57">
        <f t="shared" si="377"/>
        <v>0</v>
      </c>
      <c r="IH79" s="57">
        <f t="shared" si="378"/>
        <v>0</v>
      </c>
      <c r="II79" s="57">
        <f t="shared" si="379"/>
        <v>0</v>
      </c>
      <c r="IJ79" s="57">
        <f t="shared" si="380"/>
        <v>0</v>
      </c>
      <c r="IK79" s="57">
        <f t="shared" si="381"/>
        <v>0</v>
      </c>
      <c r="IL79" s="57">
        <f t="shared" si="382"/>
        <v>0</v>
      </c>
      <c r="IM79" s="57">
        <f t="shared" si="383"/>
        <v>0</v>
      </c>
      <c r="IN79" s="57">
        <f t="shared" si="384"/>
        <v>0</v>
      </c>
      <c r="IO79" s="57">
        <f t="shared" si="385"/>
        <v>0</v>
      </c>
      <c r="IP79" s="57">
        <f t="shared" si="386"/>
        <v>0</v>
      </c>
      <c r="IQ79" s="57">
        <f t="shared" si="387"/>
        <v>0</v>
      </c>
      <c r="IR79" s="57">
        <f t="shared" si="388"/>
        <v>0</v>
      </c>
      <c r="IS79" s="57">
        <f t="shared" si="389"/>
        <v>0</v>
      </c>
      <c r="IT79" s="57">
        <f t="shared" si="390"/>
        <v>0</v>
      </c>
      <c r="IU79" s="57">
        <f t="shared" si="391"/>
        <v>0</v>
      </c>
      <c r="IV79" s="57">
        <f t="shared" si="392"/>
        <v>0</v>
      </c>
      <c r="IW79" s="57">
        <f t="shared" si="393"/>
        <v>0</v>
      </c>
      <c r="IX79" s="57">
        <f t="shared" si="394"/>
        <v>0</v>
      </c>
      <c r="IY79" s="57">
        <f t="shared" si="395"/>
        <v>0</v>
      </c>
      <c r="IZ79" s="61">
        <f t="shared" si="396"/>
        <v>2.8400000000000016</v>
      </c>
      <c r="JA79" s="261" t="e">
        <f t="shared" si="449"/>
        <v>#N/A</v>
      </c>
      <c r="JB79" s="261" t="e">
        <f t="shared" si="450"/>
        <v>#N/A</v>
      </c>
      <c r="JC79" s="261" t="e">
        <f t="shared" si="451"/>
        <v>#N/A</v>
      </c>
      <c r="JD79" s="261" t="e">
        <f t="shared" si="452"/>
        <v>#N/A</v>
      </c>
      <c r="JE79" s="261" t="e">
        <f t="shared" si="453"/>
        <v>#N/A</v>
      </c>
      <c r="JF79" s="261" t="e">
        <f t="shared" si="454"/>
        <v>#N/A</v>
      </c>
      <c r="JG79" s="261" t="e">
        <f t="shared" si="455"/>
        <v>#N/A</v>
      </c>
      <c r="JH79" s="261" t="e">
        <f t="shared" si="456"/>
        <v>#N/A</v>
      </c>
      <c r="JI79" s="261" t="e">
        <f t="shared" si="457"/>
        <v>#N/A</v>
      </c>
      <c r="JJ79" s="261" t="e">
        <f t="shared" si="458"/>
        <v>#N/A</v>
      </c>
      <c r="JK79" s="261" t="e">
        <f t="shared" si="459"/>
        <v>#N/A</v>
      </c>
      <c r="JL79" s="261" t="e">
        <f t="shared" si="460"/>
        <v>#N/A</v>
      </c>
      <c r="JM79" s="261" t="e">
        <f t="shared" si="461"/>
        <v>#N/A</v>
      </c>
      <c r="JN79" s="261" t="e">
        <f t="shared" si="462"/>
        <v>#N/A</v>
      </c>
      <c r="JO79" s="261" t="e">
        <f t="shared" si="463"/>
        <v>#N/A</v>
      </c>
      <c r="JP79" s="261" t="e">
        <f t="shared" si="464"/>
        <v>#N/A</v>
      </c>
      <c r="JQ79" s="261" t="e">
        <f t="shared" si="465"/>
        <v>#N/A</v>
      </c>
      <c r="JR79" s="261" t="e">
        <f t="shared" si="466"/>
        <v>#N/A</v>
      </c>
      <c r="JS79" s="261" t="e">
        <f t="shared" si="467"/>
        <v>#N/A</v>
      </c>
      <c r="JT79" s="261" t="e">
        <f t="shared" si="468"/>
        <v>#N/A</v>
      </c>
      <c r="JU79" s="261" t="e">
        <f t="shared" si="469"/>
        <v>#N/A</v>
      </c>
      <c r="JV79" s="61">
        <f t="shared" si="397"/>
        <v>2.8400000000000016</v>
      </c>
      <c r="JW79" s="46">
        <f>IF(HI79&lt;=$C$42,1,0)</f>
        <v>1</v>
      </c>
      <c r="JX79" s="46">
        <f>IF(HJ79&lt;=$C$42,1,0)</f>
        <v>0</v>
      </c>
      <c r="JY79" s="46">
        <f>IF(HK79&lt;=$C$42,1,0)</f>
        <v>0</v>
      </c>
      <c r="JZ79" s="46">
        <f>IF(HL79&lt;=$C$42,1,0)</f>
        <v>0</v>
      </c>
      <c r="KA79" s="46">
        <f>IF(HM79&lt;=$C$42,1,0)</f>
        <v>0</v>
      </c>
      <c r="KB79" s="46">
        <f>IF(HN79&lt;=$C$42,1,0)</f>
        <v>1</v>
      </c>
      <c r="KC79" s="46">
        <f>IF(HO79&lt;=$C$42,1,0)</f>
        <v>1</v>
      </c>
      <c r="KD79" s="46">
        <f>IF(HP79&lt;=$C$42,1,0)</f>
        <v>1</v>
      </c>
      <c r="KE79" s="46">
        <f>IF(HQ79&lt;=$C$42,1,0)</f>
        <v>1</v>
      </c>
      <c r="KF79" s="46">
        <f>IF(HR79&lt;=$C$42,1,0)</f>
        <v>1</v>
      </c>
      <c r="KG79" s="46">
        <f>IF(HS79&lt;=$C$42,1,0)</f>
        <v>0</v>
      </c>
      <c r="KH79" s="46">
        <f>IF(HT79&lt;=$C$42,1,0)</f>
        <v>0</v>
      </c>
      <c r="KI79" s="46">
        <f>IF(HU79&lt;=$C$42,1,0)</f>
        <v>0</v>
      </c>
      <c r="KJ79" s="46">
        <f>IF(HV79&lt;=$C$42,1,0)</f>
        <v>0</v>
      </c>
      <c r="KK79" s="46">
        <f>IF(HW79&lt;=$C$42,1,0)</f>
        <v>1</v>
      </c>
      <c r="KL79" s="46">
        <f>IF(HX79&lt;=$C$42,1,0)</f>
        <v>1</v>
      </c>
      <c r="KM79" s="46">
        <f>IF(HY79&lt;=$C$42,1,0)</f>
        <v>1</v>
      </c>
      <c r="KN79" s="46">
        <f>IF(HZ79&lt;=$C$42,1,0)</f>
        <v>1</v>
      </c>
      <c r="KO79" s="46">
        <f>IF(IA79&lt;=$C$42,1,0)</f>
        <v>1</v>
      </c>
      <c r="KP79" s="46">
        <f>IF(IB79&lt;=$C$42,1,0)</f>
        <v>1</v>
      </c>
      <c r="KQ79" s="46">
        <f>IF(IC79&lt;=$C$42,1,0)</f>
        <v>1</v>
      </c>
      <c r="KR79" s="61">
        <f t="shared" si="398"/>
        <v>2.8400000000000016</v>
      </c>
      <c r="KS79" s="1">
        <f>IF(OR(KS78=1,AND(OY79=1,LO79&lt;=$C$43)),1,0)</f>
        <v>1</v>
      </c>
      <c r="KT79" s="1">
        <f>IF(OR(KT78=1,AND(OZ79=1,LP79&lt;=$C$43)),1,0)</f>
        <v>0</v>
      </c>
      <c r="KU79" s="1">
        <f>IF(OR(KU78=1,AND(PA79=1,LQ79&lt;=$C$43)),1,0)</f>
        <v>0</v>
      </c>
      <c r="KV79" s="1">
        <f>IF(OR(KV78=1,AND(PB79=1,LR79&lt;=$C$43)),1,0)</f>
        <v>0</v>
      </c>
      <c r="KW79" s="1">
        <f>IF(OR(KW78=1,AND(PC79=1,LS79&lt;=$C$43)),1,0)</f>
        <v>0</v>
      </c>
      <c r="KX79" s="1">
        <f>IF(OR(KX78=1,AND(PD79=1,LT79&lt;=$C$43)),1,0)</f>
        <v>1</v>
      </c>
      <c r="KY79" s="1">
        <f>IF(OR(KY78=1,AND(PE79=1,LU79&lt;=$C$43)),1,0)</f>
        <v>1</v>
      </c>
      <c r="KZ79" s="1">
        <f>IF(OR(KZ78=1,AND(PF79=1,LV79&lt;=$C$43)),1,0)</f>
        <v>1</v>
      </c>
      <c r="LA79" s="1">
        <f>IF(OR(LA78=1,AND(PG79=1,LW79&lt;=$C$43)),1,0)</f>
        <v>1</v>
      </c>
      <c r="LB79" s="1">
        <f>IF(OR(LB78=1,AND(PH79=1,LX79&lt;=$C$43)),1,0)</f>
        <v>1</v>
      </c>
      <c r="LC79" s="1">
        <f>IF(OR(LC78=1,AND(PI79=1,LY79&lt;=$C$43)),1,0)</f>
        <v>0</v>
      </c>
      <c r="LD79" s="1">
        <f>IF(OR(LD78=1,AND(PJ79=1,LZ79&lt;=$C$43)),1,0)</f>
        <v>0</v>
      </c>
      <c r="LE79" s="1">
        <f>IF(OR(LE78=1,AND(PK79=1,MA79&lt;=$C$43)),1,0)</f>
        <v>0</v>
      </c>
      <c r="LF79" s="1">
        <f>IF(OR(LF78=1,AND(PL79=1,MB79&lt;=$C$43)),1,0)</f>
        <v>0</v>
      </c>
      <c r="LG79" s="1">
        <f>IF(OR(LG78=1,AND(PM79=1,MC79&lt;=$C$43)),1,0)</f>
        <v>1</v>
      </c>
      <c r="LH79" s="1">
        <f>IF(OR(LH78=1,AND(PN79=1,MD79&lt;=$C$43)),1,0)</f>
        <v>1</v>
      </c>
      <c r="LI79" s="1">
        <f>IF(OR(LI78=1,AND(PO79=1,ME79&lt;=$C$43)),1,0)</f>
        <v>1</v>
      </c>
      <c r="LJ79" s="1">
        <f>IF(OR(LJ78=1,AND(PP79=1,MF79&lt;=$C$43)),1,0)</f>
        <v>1</v>
      </c>
      <c r="LK79" s="1">
        <f>IF(OR(LK78=1,AND(PQ79=1,MG79&lt;=$C$43)),1,0)</f>
        <v>1</v>
      </c>
      <c r="LL79" s="1">
        <f>IF(OR(LL78=1,AND(PR79=1,MH79&lt;=$C$43)),1,0)</f>
        <v>1</v>
      </c>
      <c r="LM79" s="1">
        <f>IF(OR(LM78=1,AND(PS79=1,MI79&lt;=$C$43)),1,0)</f>
        <v>1</v>
      </c>
      <c r="LN79" s="61">
        <f t="shared" si="399"/>
        <v>2.8400000000000016</v>
      </c>
      <c r="LO79" s="57">
        <f t="shared" si="400"/>
        <v>0</v>
      </c>
      <c r="LP79" s="57">
        <f t="shared" si="401"/>
        <v>11.619886876245467</v>
      </c>
      <c r="LQ79" s="57">
        <f t="shared" si="402"/>
        <v>9.756004274927486</v>
      </c>
      <c r="LR79" s="57">
        <f t="shared" si="403"/>
        <v>6.2322258524796199</v>
      </c>
      <c r="LS79" s="57">
        <f t="shared" si="404"/>
        <v>2.051727634682905</v>
      </c>
      <c r="LT79" s="57">
        <f t="shared" si="405"/>
        <v>0</v>
      </c>
      <c r="LU79" s="57">
        <f t="shared" si="406"/>
        <v>0</v>
      </c>
      <c r="LV79" s="57">
        <f t="shared" si="407"/>
        <v>0</v>
      </c>
      <c r="LW79" s="57">
        <f t="shared" si="408"/>
        <v>0</v>
      </c>
      <c r="LX79" s="57">
        <f t="shared" si="409"/>
        <v>0</v>
      </c>
      <c r="LY79" s="57">
        <f t="shared" si="410"/>
        <v>1.1580420264749303</v>
      </c>
      <c r="LZ79" s="57">
        <f t="shared" si="411"/>
        <v>6.6624051143537066</v>
      </c>
      <c r="MA79" s="57">
        <f t="shared" si="412"/>
        <v>3.9736093063010895</v>
      </c>
      <c r="MB79" s="57">
        <f t="shared" si="413"/>
        <v>0.60769761180526993</v>
      </c>
      <c r="MC79" s="57">
        <f t="shared" si="414"/>
        <v>0</v>
      </c>
      <c r="MD79" s="57">
        <f t="shared" si="415"/>
        <v>0</v>
      </c>
      <c r="ME79" s="57">
        <f t="shared" si="416"/>
        <v>0</v>
      </c>
      <c r="MF79" s="57">
        <f t="shared" si="417"/>
        <v>0</v>
      </c>
      <c r="MG79" s="57">
        <f t="shared" si="418"/>
        <v>0</v>
      </c>
      <c r="MH79" s="57">
        <f t="shared" si="419"/>
        <v>0</v>
      </c>
      <c r="MI79" s="57">
        <f t="shared" si="420"/>
        <v>0</v>
      </c>
      <c r="MJ79" s="61">
        <f t="shared" si="421"/>
        <v>2.8400000000000016</v>
      </c>
      <c r="MK79" s="57" t="e">
        <f t="shared" si="470"/>
        <v>#N/A</v>
      </c>
      <c r="ML79" s="57" t="e">
        <f t="shared" si="471"/>
        <v>#N/A</v>
      </c>
      <c r="MM79" s="57" t="e">
        <f t="shared" si="472"/>
        <v>#N/A</v>
      </c>
      <c r="MN79" s="57" t="e">
        <f t="shared" si="473"/>
        <v>#N/A</v>
      </c>
      <c r="MO79" s="57" t="e">
        <f t="shared" si="474"/>
        <v>#N/A</v>
      </c>
      <c r="MP79" s="57" t="e">
        <f t="shared" si="475"/>
        <v>#N/A</v>
      </c>
      <c r="MQ79" s="57" t="e">
        <f t="shared" si="476"/>
        <v>#N/A</v>
      </c>
      <c r="MR79" s="57" t="e">
        <f t="shared" si="477"/>
        <v>#N/A</v>
      </c>
      <c r="MS79" s="57" t="e">
        <f t="shared" si="478"/>
        <v>#N/A</v>
      </c>
      <c r="MT79" s="57" t="e">
        <f t="shared" si="479"/>
        <v>#N/A</v>
      </c>
      <c r="MU79" s="57" t="e">
        <f t="shared" si="480"/>
        <v>#N/A</v>
      </c>
      <c r="MV79" s="57" t="e">
        <f t="shared" si="481"/>
        <v>#N/A</v>
      </c>
      <c r="MW79" s="57" t="e">
        <f t="shared" si="482"/>
        <v>#N/A</v>
      </c>
      <c r="MX79" s="57" t="e">
        <f t="shared" si="483"/>
        <v>#N/A</v>
      </c>
      <c r="MY79" s="57" t="e">
        <f t="shared" si="484"/>
        <v>#N/A</v>
      </c>
      <c r="MZ79" s="57" t="e">
        <f t="shared" si="485"/>
        <v>#N/A</v>
      </c>
      <c r="NA79" s="57" t="e">
        <f t="shared" si="486"/>
        <v>#N/A</v>
      </c>
      <c r="NB79" s="57" t="e">
        <f t="shared" si="487"/>
        <v>#N/A</v>
      </c>
      <c r="NC79" s="57" t="e">
        <f t="shared" si="488"/>
        <v>#N/A</v>
      </c>
      <c r="ND79" s="57" t="e">
        <f t="shared" si="489"/>
        <v>#N/A</v>
      </c>
      <c r="NE79" s="57" t="e">
        <f t="shared" si="490"/>
        <v>#N/A</v>
      </c>
      <c r="NF79" s="61">
        <f t="shared" si="422"/>
        <v>2.8400000000000016</v>
      </c>
      <c r="NG79" s="261">
        <f>IF(OY78=0,MIN('Drive Train'!$F$35-FQ78*$C$26*'Drive Train'!$F$38,NG78+$C$41)-$C$7,IF(LO78-1&lt;=0,0,IF($C$39=Motors!$C$29,MAX(MAX(NG$8:NG78)*-1,NG78-$C$41),MAX(0,MAX(NG$8:NG78)*-1,NG78-$C$41))))</f>
        <v>0</v>
      </c>
      <c r="NH79" s="261">
        <f>IF(OZ78=0,MIN('Drive Train'!$F$35-FR78*$C$26*'Drive Train'!$F$38,NH78+$C$41)-$C$7,IF(LP78-1&lt;=0,0,IF($C$39=Motors!$C$29,MAX(MAX(NH$8:NH78)*-1,NH78-$C$41),MAX(0,MAX(NH$8:NH78)*-1,NH78-$C$41))))</f>
        <v>0</v>
      </c>
      <c r="NI79" s="261">
        <f>IF(PA78=0,MIN('Drive Train'!$F$35-FS78*$C$26*'Drive Train'!$F$38,NI78+$C$41)-$C$7,IF(LQ78-1&lt;=0,0,IF($C$39=Motors!$C$29,MAX(MAX(NI$8:NI78)*-1,NI78-$C$41),MAX(0,MAX(NI$8:NI78)*-1,NI78-$C$41))))</f>
        <v>0</v>
      </c>
      <c r="NJ79" s="261">
        <f>IF(PB78=0,MIN('Drive Train'!$F$35-FT78*$C$26*'Drive Train'!$F$38,NJ78+$C$41)-$C$7,IF(LR78-1&lt;=0,0,IF($C$39=Motors!$C$29,MAX(MAX(NJ$8:NJ78)*-1,NJ78-$C$41),MAX(0,MAX(NJ$8:NJ78)*-1,NJ78-$C$41))))</f>
        <v>0</v>
      </c>
      <c r="NK79" s="261">
        <f>IF(PC78=0,MIN('Drive Train'!$F$35-FU78*$C$26*'Drive Train'!$F$38,NK78+$C$41)-$C$7,IF(LS78-1&lt;=0,0,IF($C$39=Motors!$C$29,MAX(MAX(NK$8:NK78)*-1,NK78-$C$41),MAX(0,MAX(NK$8:NK78)*-1,NK78-$C$41))))</f>
        <v>0</v>
      </c>
      <c r="NL79" s="261">
        <f>IF(PD78=0,MIN('Drive Train'!$F$35-FV78*$C$26*'Drive Train'!$F$38,NL78+$C$41)-$C$7,IF(LT78-1&lt;=0,0,IF($C$39=Motors!$C$29,MAX(MAX(NL$8:NL78)*-1,NL78-$C$41),MAX(0,MAX(NL$8:NL78)*-1,NL78-$C$41))))</f>
        <v>0</v>
      </c>
      <c r="NM79" s="261">
        <f>IF(PE78=0,MIN('Drive Train'!$F$35-FW78*$C$26*'Drive Train'!$F$38,NM78+$C$41)-$C$7,IF(LU78-1&lt;=0,0,IF($C$39=Motors!$C$29,MAX(MAX(NM$8:NM78)*-1,NM78-$C$41),MAX(0,MAX(NM$8:NM78)*-1,NM78-$C$41))))</f>
        <v>0</v>
      </c>
      <c r="NN79" s="261">
        <f>IF(PF78=0,MIN('Drive Train'!$F$35-FX78*$C$26*'Drive Train'!$F$38,NN78+$C$41)-$C$7,IF(LV78-1&lt;=0,0,IF($C$39=Motors!$C$29,MAX(MAX(NN$8:NN78)*-1,NN78-$C$41),MAX(0,MAX(NN$8:NN78)*-1,NN78-$C$41))))</f>
        <v>0</v>
      </c>
      <c r="NO79" s="261">
        <f>IF(PG78=0,MIN('Drive Train'!$F$35-FY78*$C$26*'Drive Train'!$F$38,NO78+$C$41)-$C$7,IF(LW78-1&lt;=0,0,IF($C$39=Motors!$C$29,MAX(MAX(NO$8:NO78)*-1,NO78-$C$41),MAX(0,MAX(NO$8:NO78)*-1,NO78-$C$41))))</f>
        <v>0</v>
      </c>
      <c r="NP79" s="261">
        <f>IF(PH78=0,MIN('Drive Train'!$F$35-FZ78*$C$26*'Drive Train'!$F$38,NP78+$C$41)-$C$7,IF(LX78-1&lt;=0,0,IF($C$39=Motors!$C$29,MAX(MAX(NP$8:NP78)*-1,NP78-$C$41),MAX(0,MAX(NP$8:NP78)*-1,NP78-$C$41))))</f>
        <v>0</v>
      </c>
      <c r="NQ79" s="261">
        <f>IF(PI78=0,MIN('Drive Train'!$F$35-GA78*$C$26*'Drive Train'!$F$38,NQ78+$C$41)-$C$7,IF(LY78-1&lt;=0,0,IF($C$39=Motors!$C$29,MAX(MAX(NQ$8:NQ78)*-1,NQ78-$C$41),MAX(0,MAX(NQ$8:NQ78)*-1,NQ78-$C$41))))</f>
        <v>0</v>
      </c>
      <c r="NR79" s="261">
        <f>IF(PJ78=0,MIN('Drive Train'!$F$35-GB78*$C$26*'Drive Train'!$F$38,NR78+$C$41)-$C$7,IF(LZ78-1&lt;=0,0,IF($C$39=Motors!$C$29,MAX(MAX(NR$8:NR78)*-1,NR78-$C$41),MAX(0,MAX(NR$8:NR78)*-1,NR78-$C$41))))</f>
        <v>0</v>
      </c>
      <c r="NS79" s="261">
        <f>IF(PK78=0,MIN('Drive Train'!$F$35-GC78*$C$26*'Drive Train'!$F$38,NS78+$C$41)-$C$7,IF(MA78-1&lt;=0,0,IF($C$39=Motors!$C$29,MAX(MAX(NS$8:NS78)*-1,NS78-$C$41),MAX(0,MAX(NS$8:NS78)*-1,NS78-$C$41))))</f>
        <v>0</v>
      </c>
      <c r="NT79" s="261">
        <f>IF(PL78=0,MIN('Drive Train'!$F$35-GD78*$C$26*'Drive Train'!$F$38,NT78+$C$41)-$C$7,IF(MB78-1&lt;=0,0,IF($C$39=Motors!$C$29,MAX(MAX(NT$8:NT78)*-1,NT78-$C$41),MAX(0,MAX(NT$8:NT78)*-1,NT78-$C$41))))</f>
        <v>0</v>
      </c>
      <c r="NU79" s="261">
        <f>IF(PM78=0,MIN('Drive Train'!$F$35-GE78*$C$26*'Drive Train'!$F$38,NU78+$C$41)-$C$7,IF(MC78-1&lt;=0,0,IF($C$39=Motors!$C$29,MAX(MAX(NU$8:NU78)*-1,NU78-$C$41),MAX(0,MAX(NU$8:NU78)*-1,NU78-$C$41))))</f>
        <v>0</v>
      </c>
      <c r="NV79" s="261">
        <f>IF(PN78=0,MIN('Drive Train'!$F$35-GF78*$C$26*'Drive Train'!$F$38,NV78+$C$41)-$C$7,IF(MD78-1&lt;=0,0,IF($C$39=Motors!$C$29,MAX(MAX(NV$8:NV78)*-1,NV78-$C$41),MAX(0,MAX(NV$8:NV78)*-1,NV78-$C$41))))</f>
        <v>0</v>
      </c>
      <c r="NW79" s="261">
        <f>IF(PO78=0,MIN('Drive Train'!$F$35-GG78*$C$26*'Drive Train'!$F$38,NW78+$C$41)-$C$7,IF(ME78-1&lt;=0,0,IF($C$39=Motors!$C$29,MAX(MAX(NW$8:NW78)*-1,NW78-$C$41),MAX(0,MAX(NW$8:NW78)*-1,NW78-$C$41))))</f>
        <v>0</v>
      </c>
      <c r="NX79" s="261">
        <f>IF(PP78=0,MIN('Drive Train'!$F$35-GH78*$C$26*'Drive Train'!$F$38,NX78+$C$41)-$C$7,IF(MF78-1&lt;=0,0,IF($C$39=Motors!$C$29,MAX(MAX(NX$8:NX78)*-1,NX78-$C$41),MAX(0,MAX(NX$8:NX78)*-1,NX78-$C$41))))</f>
        <v>0</v>
      </c>
      <c r="NY79" s="261">
        <f>IF(PQ78=0,MIN('Drive Train'!$F$35-GI78*$C$26*'Drive Train'!$F$38,NY78+$C$41)-$C$7,IF(MG78-1&lt;=0,0,IF($C$39=Motors!$C$29,MAX(MAX(NY$8:NY78)*-1,NY78-$C$41),MAX(0,MAX(NY$8:NY78)*-1,NY78-$C$41))))</f>
        <v>0</v>
      </c>
      <c r="NZ79" s="261">
        <f>IF(PR78=0,MIN('Drive Train'!$F$35-GJ78*$C$26*'Drive Train'!$F$38,NZ78+$C$41)-$C$7,IF(MH78-1&lt;=0,0,IF($C$39=Motors!$C$29,MAX(MAX(NZ$8:NZ78)*-1,NZ78-$C$41),MAX(0,MAX(NZ$8:NZ78)*-1,NZ78-$C$41))))</f>
        <v>0</v>
      </c>
      <c r="OA79" s="261">
        <f>IF(PS78=0,MIN('Drive Train'!$F$35-GK78*$C$26*'Drive Train'!$F$38,OA78+$C$41)-$C$7,IF(MI78-1&lt;=0,0,IF($C$39=Motors!$C$29,MAX(MAX(OA$8:OA78)*-1,OA78-$C$41),MAX(0,MAX(OA$8:OA78)*-1,OA78-$C$41))))</f>
        <v>0</v>
      </c>
      <c r="OB79" s="61">
        <f t="shared" si="423"/>
        <v>2.8400000000000016</v>
      </c>
      <c r="OC79" s="261">
        <f>'Drive Train'!$F$35-FQ79*$C$26*'Drive Train'!$F$38</f>
        <v>12.4</v>
      </c>
      <c r="OD79" s="261">
        <f>'Drive Train'!$F$35-FR79*$C$26*'Drive Train'!$F$38</f>
        <v>12.213034</v>
      </c>
      <c r="OE79" s="261">
        <f>'Drive Train'!$F$35-FS79*$C$26*'Drive Train'!$F$38</f>
        <v>12.213034</v>
      </c>
      <c r="OF79" s="261">
        <f>'Drive Train'!$F$35-FT79*$C$26*'Drive Train'!$F$38</f>
        <v>12.213034</v>
      </c>
      <c r="OG79" s="261">
        <f>'Drive Train'!$F$35-FU79*$C$26*'Drive Train'!$F$38</f>
        <v>12.213034</v>
      </c>
      <c r="OH79" s="261">
        <f>'Drive Train'!$F$35-FV79*$C$26*'Drive Train'!$F$38</f>
        <v>12.4</v>
      </c>
      <c r="OI79" s="261">
        <f>'Drive Train'!$F$35-FW79*$C$26*'Drive Train'!$F$38</f>
        <v>12.4</v>
      </c>
      <c r="OJ79" s="261">
        <f>'Drive Train'!$F$35-FX79*$C$26*'Drive Train'!$F$38</f>
        <v>12.4</v>
      </c>
      <c r="OK79" s="261">
        <f>'Drive Train'!$F$35-FY79*$C$26*'Drive Train'!$F$38</f>
        <v>12.4</v>
      </c>
      <c r="OL79" s="261">
        <f>'Drive Train'!$F$35-FZ79*$C$26*'Drive Train'!$F$38</f>
        <v>12.4</v>
      </c>
      <c r="OM79" s="261">
        <f>'Drive Train'!$F$35-GA79*$C$26*'Drive Train'!$F$38</f>
        <v>12.213034</v>
      </c>
      <c r="ON79" s="261">
        <f>'Drive Train'!$F$35-GB79*$C$26*'Drive Train'!$F$38</f>
        <v>12.213034</v>
      </c>
      <c r="OO79" s="261">
        <f>'Drive Train'!$F$35-GC79*$C$26*'Drive Train'!$F$38</f>
        <v>12.213034</v>
      </c>
      <c r="OP79" s="261">
        <f>'Drive Train'!$F$35-GD79*$C$26*'Drive Train'!$F$38</f>
        <v>12.213034</v>
      </c>
      <c r="OQ79" s="261">
        <f>'Drive Train'!$F$35-GE79*$C$26*'Drive Train'!$F$38</f>
        <v>12.4</v>
      </c>
      <c r="OR79" s="261">
        <f>'Drive Train'!$F$35-GF79*$C$26*'Drive Train'!$F$38</f>
        <v>12.4</v>
      </c>
      <c r="OS79" s="261">
        <f>'Drive Train'!$F$35-GG79*$C$26*'Drive Train'!$F$38</f>
        <v>12.4</v>
      </c>
      <c r="OT79" s="261">
        <f>'Drive Train'!$F$35-GH79*$C$26*'Drive Train'!$F$38</f>
        <v>12.4</v>
      </c>
      <c r="OU79" s="261">
        <f>'Drive Train'!$F$35-GI79*$C$26*'Drive Train'!$F$38</f>
        <v>12.4</v>
      </c>
      <c r="OV79" s="261">
        <f>'Drive Train'!$F$35-GJ79*$C$26*'Drive Train'!$F$38</f>
        <v>12.4</v>
      </c>
      <c r="OW79" s="261">
        <f>'Drive Train'!$F$35-GK79*$C$26*'Drive Train'!$F$38</f>
        <v>12.4</v>
      </c>
      <c r="OX79" s="61">
        <f t="shared" si="424"/>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8">
        <f t="shared" si="425"/>
        <v>2.8400000000000016</v>
      </c>
      <c r="PU79" s="57">
        <f t="shared" si="426"/>
        <v>19.650327854067083</v>
      </c>
      <c r="PV79" s="57">
        <f t="shared" si="427"/>
        <v>20.895063403457399</v>
      </c>
      <c r="PW79" s="57">
        <f t="shared" si="428"/>
        <v>25.948012506742277</v>
      </c>
      <c r="PX79" s="57">
        <f t="shared" si="429"/>
        <v>26.926469905967895</v>
      </c>
      <c r="PY79" s="57">
        <f t="shared" si="430"/>
        <v>24.59988253668535</v>
      </c>
      <c r="PZ79" s="57">
        <f t="shared" si="431"/>
        <v>21.452833956798898</v>
      </c>
      <c r="QA79" s="57">
        <f t="shared" si="432"/>
        <v>19.542925554291688</v>
      </c>
      <c r="QB79" s="57">
        <f t="shared" si="433"/>
        <v>18.59135870271086</v>
      </c>
      <c r="QC79" s="57">
        <f t="shared" si="434"/>
        <v>17.948597020951119</v>
      </c>
      <c r="QD79" s="57">
        <f t="shared" si="435"/>
        <v>17.4359638630105</v>
      </c>
      <c r="QE79" s="57">
        <f t="shared" si="436"/>
        <v>17.308619412713924</v>
      </c>
      <c r="QF79" s="57">
        <f t="shared" si="437"/>
        <v>19.023800846155105</v>
      </c>
      <c r="QG79" s="57">
        <f t="shared" si="438"/>
        <v>21.033264771331769</v>
      </c>
      <c r="QH79" s="57">
        <f t="shared" si="439"/>
        <v>20.813589422053582</v>
      </c>
      <c r="QI79" s="57">
        <f t="shared" si="440"/>
        <v>19.961375108168166</v>
      </c>
      <c r="QJ79" s="57">
        <f t="shared" si="441"/>
        <v>19.829829190132553</v>
      </c>
      <c r="QK79" s="57">
        <f t="shared" si="442"/>
        <v>19.650327854067083</v>
      </c>
      <c r="QL79" s="57">
        <f t="shared" si="443"/>
        <v>19.599515401150995</v>
      </c>
      <c r="QM79" s="57">
        <f t="shared" si="444"/>
        <v>19.600621923010209</v>
      </c>
      <c r="QN79" s="57">
        <f t="shared" si="445"/>
        <v>19.600697983980687</v>
      </c>
      <c r="QO79" s="57">
        <f t="shared" si="446"/>
        <v>19.600657967372879</v>
      </c>
      <c r="QP79" s="61">
        <f t="shared" si="447"/>
        <v>2.8400000000000016</v>
      </c>
      <c r="QQ79" s="57">
        <f>MIN(FQ79,$C$16)*$C$17*1000/60/60/$C$25</f>
        <v>0</v>
      </c>
      <c r="QR79" s="57">
        <f>MIN(FR79,$C$16)*$C$17*1000/60/60/$C$25</f>
        <v>3.8667407844721571E-2</v>
      </c>
      <c r="QS79" s="57">
        <f>MIN(FS79,$C$16)*$C$17*1000/60/60/$C$25</f>
        <v>3.8667407844721571E-2</v>
      </c>
      <c r="QT79" s="57">
        <f>MIN(FT79,$C$16)*$C$17*1000/60/60/$C$25</f>
        <v>3.8667407844721571E-2</v>
      </c>
      <c r="QU79" s="57">
        <f>MIN(FU79,$C$16)*$C$17*1000/60/60/$C$25</f>
        <v>3.8667407844721571E-2</v>
      </c>
      <c r="QV79" s="57">
        <f>MIN(FV79,$C$16)*$C$17*1000/60/60/$C$25</f>
        <v>0</v>
      </c>
      <c r="QW79" s="57">
        <f>MIN(FW79,$C$16)*$C$17*1000/60/60/$C$25</f>
        <v>0</v>
      </c>
      <c r="QX79" s="57">
        <f>MIN(FX79,$C$16)*$C$17*1000/60/60/$C$25</f>
        <v>0</v>
      </c>
      <c r="QY79" s="57">
        <f>MIN(FY79,$C$16)*$C$17*1000/60/60/$C$25</f>
        <v>0</v>
      </c>
      <c r="QZ79" s="57">
        <f>MIN(FZ79,$C$16)*$C$17*1000/60/60/$C$25</f>
        <v>0</v>
      </c>
      <c r="RA79" s="57">
        <f>MIN(GA79,$C$16)*$C$17*1000/60/60/$C$25</f>
        <v>3.8667407844721571E-2</v>
      </c>
      <c r="RB79" s="57">
        <f>MIN(GB79,$C$16)*$C$17*1000/60/60/$C$25</f>
        <v>3.8667407844721571E-2</v>
      </c>
      <c r="RC79" s="57">
        <f>MIN(GC79,$C$16)*$C$17*1000/60/60/$C$25</f>
        <v>3.8667407844721571E-2</v>
      </c>
      <c r="RD79" s="57">
        <f>MIN(GD79,$C$16)*$C$17*1000/60/60/$C$25</f>
        <v>3.8667407844721571E-2</v>
      </c>
      <c r="RE79" s="57">
        <f>MIN(GE79,$C$16)*$C$17*1000/60/60/$C$25</f>
        <v>0</v>
      </c>
      <c r="RF79" s="57">
        <f>MIN(GF79,$C$16)*$C$17*1000/60/60/$C$25</f>
        <v>0</v>
      </c>
      <c r="RG79" s="57">
        <f>MIN(GG79,$C$16)*$C$17*1000/60/60/$C$25</f>
        <v>0</v>
      </c>
      <c r="RH79" s="57">
        <f>MIN(GH79,$C$16)*$C$17*1000/60/60/$C$25</f>
        <v>0</v>
      </c>
      <c r="RI79" s="57">
        <f>MIN(GI79,$C$16)*$C$17*1000/60/60/$C$25</f>
        <v>0</v>
      </c>
      <c r="RJ79" s="57">
        <f>MIN(GJ79,$C$16)*$C$17*1000/60/60/$C$25</f>
        <v>0</v>
      </c>
      <c r="RK79" s="57">
        <f>MIN(GK79,$C$16)*$C$17*1000/60/60/$C$25</f>
        <v>0</v>
      </c>
      <c r="RL79" s="148">
        <f t="shared" si="448"/>
        <v>2.8400000000000016</v>
      </c>
    </row>
    <row r="80" spans="2:480" x14ac:dyDescent="0.2">
      <c r="B80" s="73"/>
      <c r="C80" s="88"/>
      <c r="D80" s="89"/>
      <c r="E80" s="15">
        <f>E45</f>
        <v>10.714285714285714</v>
      </c>
      <c r="F80" s="26">
        <f>'Drive Train'!L5</f>
        <v>1.840000000000001</v>
      </c>
      <c r="G80" s="18">
        <f>E57</f>
        <v>11.043959163783194</v>
      </c>
      <c r="H80" s="18">
        <v>54</v>
      </c>
      <c r="I80" s="19">
        <f>E60</f>
        <v>50</v>
      </c>
      <c r="J80" s="137">
        <f>J79</f>
        <v>50</v>
      </c>
      <c r="K80" s="137">
        <f>E72</f>
        <v>9</v>
      </c>
      <c r="L80" s="94">
        <v>6</v>
      </c>
      <c r="M80" s="94">
        <v>6.9</v>
      </c>
      <c r="N80" s="57">
        <f>O45</f>
        <v>17</v>
      </c>
      <c r="O80" s="46">
        <f>'Drive Train'!F29</f>
        <v>16</v>
      </c>
      <c r="R80" s="63">
        <f t="shared" si="346"/>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347"/>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321"/>
        <v>2.8800000000000017</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322"/>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2.7495000000000003</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2.7495000000000003</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348"/>
        <v>2.8800000000000017</v>
      </c>
      <c r="DC80" s="57">
        <f t="shared" si="323"/>
        <v>0</v>
      </c>
      <c r="DD80" s="57">
        <f t="shared" si="324"/>
        <v>2.7495000000000003</v>
      </c>
      <c r="DE80" s="57">
        <f t="shared" si="325"/>
        <v>2.7495000000000003</v>
      </c>
      <c r="DF80" s="57">
        <f t="shared" si="326"/>
        <v>2.7495000000000003</v>
      </c>
      <c r="DG80" s="57">
        <f t="shared" si="327"/>
        <v>2.7495000000000003</v>
      </c>
      <c r="DH80" s="57">
        <f t="shared" si="328"/>
        <v>0</v>
      </c>
      <c r="DI80" s="57">
        <f t="shared" si="329"/>
        <v>0</v>
      </c>
      <c r="DJ80" s="57">
        <f t="shared" si="330"/>
        <v>0</v>
      </c>
      <c r="DK80" s="57">
        <f t="shared" si="331"/>
        <v>0</v>
      </c>
      <c r="DL80" s="57">
        <f t="shared" si="332"/>
        <v>0</v>
      </c>
      <c r="DM80" s="57">
        <f t="shared" si="333"/>
        <v>2.7495000000000003</v>
      </c>
      <c r="DN80" s="57">
        <f t="shared" si="334"/>
        <v>2.7495000000000003</v>
      </c>
      <c r="DO80" s="57">
        <f t="shared" si="335"/>
        <v>2.7495000000000003</v>
      </c>
      <c r="DP80" s="57">
        <f t="shared" si="336"/>
        <v>2.7495000000000003</v>
      </c>
      <c r="DQ80" s="57">
        <f t="shared" si="337"/>
        <v>0</v>
      </c>
      <c r="DR80" s="57">
        <f t="shared" si="338"/>
        <v>0</v>
      </c>
      <c r="DS80" s="57">
        <f t="shared" si="339"/>
        <v>0</v>
      </c>
      <c r="DT80" s="57">
        <f t="shared" si="340"/>
        <v>0</v>
      </c>
      <c r="DU80" s="57">
        <f t="shared" si="341"/>
        <v>0</v>
      </c>
      <c r="DV80" s="57">
        <f t="shared" si="342"/>
        <v>0</v>
      </c>
      <c r="DW80" s="57">
        <f t="shared" si="343"/>
        <v>0</v>
      </c>
      <c r="DX80" s="61">
        <f t="shared" si="349"/>
        <v>2.8800000000000017</v>
      </c>
      <c r="DY80" s="2">
        <f>IF(OY80=0,($C$23/0.4536*IF(ISNA(MK79),'Drive Train'!$F$16,'Drive Train'!$F$17)*4.448*$C$24/$C$26*$C$25*S$6)*SIGN(BK80),BK80)</f>
        <v>0</v>
      </c>
      <c r="DZ80" s="2">
        <f>IF(OZ80=0,($C$23/0.4536*IF(ISNA(ML79),'Drive Train'!$F$16,'Drive Train'!$F$17)*4.448*$C$24/$C$26*$C$25*T$6)*SIGN(BL80),BL80)</f>
        <v>0</v>
      </c>
      <c r="EA80" s="2">
        <f>IF(PA80=0,($C$23/0.4536*IF(ISNA(MM79),'Drive Train'!$F$16,'Drive Train'!$F$17)*4.448*$C$24/$C$26*$C$25*U$6)*SIGN(BM80),BM80)</f>
        <v>0</v>
      </c>
      <c r="EB80" s="2">
        <f>IF(PB80=0,($C$23/0.4536*IF(ISNA(MN79),'Drive Train'!$F$16,'Drive Train'!$F$17)*4.448*$C$24/$C$26*$C$25*V$6)*SIGN(BN80),BN80)</f>
        <v>0</v>
      </c>
      <c r="EC80" s="2">
        <f>IF(PC80=0,($C$23/0.4536*IF(ISNA(MO79),'Drive Train'!$F$16,'Drive Train'!$F$17)*4.448*$C$24/$C$26*$C$25*W$6)*SIGN(BO80),BO80)</f>
        <v>0</v>
      </c>
      <c r="ED80" s="2">
        <f>IF(PD80=0,($C$23/0.4536*IF(ISNA(MP79),'Drive Train'!$F$16,'Drive Train'!$F$17)*4.448*$C$24/$C$26*$C$25*X$6)*SIGN(BP80),BP80)</f>
        <v>0</v>
      </c>
      <c r="EE80" s="2">
        <f>IF(PE80=0,($C$23/0.4536*IF(ISNA(MQ79),'Drive Train'!$F$16,'Drive Train'!$F$17)*4.448*$C$24/$C$26*$C$25*Y$6)*SIGN(BQ80),BQ80)</f>
        <v>0</v>
      </c>
      <c r="EF80" s="2">
        <f>IF(PF80=0,($C$23/0.4536*IF(ISNA(MR79),'Drive Train'!$F$16,'Drive Train'!$F$17)*4.448*$C$24/$C$26*$C$25*Z$6)*SIGN(BR80),BR80)</f>
        <v>0</v>
      </c>
      <c r="EG80" s="2">
        <f>IF(PG80=0,($C$23/0.4536*IF(ISNA(MS79),'Drive Train'!$F$16,'Drive Train'!$F$17)*4.448*$C$24/$C$26*$C$25*AA$6)*SIGN(BS80),BS80)</f>
        <v>0</v>
      </c>
      <c r="EH80" s="2">
        <f>IF(PH80=0,($C$23/0.4536*IF(ISNA(MT79),'Drive Train'!$F$16,'Drive Train'!$F$17)*4.448*$C$24/$C$26*$C$25*AB$6)*SIGN(BT80),BT80)</f>
        <v>0</v>
      </c>
      <c r="EI80" s="2">
        <f>IF(PI80=0,($C$23/0.4536*IF(ISNA(MU79),'Drive Train'!$F$16,'Drive Train'!$F$17)*4.448*$C$24/$C$26*$C$25*AC$6)*SIGN(BU80),BU80)</f>
        <v>0</v>
      </c>
      <c r="EJ80" s="2">
        <f>IF(PJ80=0,($C$23/0.4536*IF(ISNA(MV79),'Drive Train'!$F$16,'Drive Train'!$F$17)*4.448*$C$24/$C$26*$C$25*AD$6)*SIGN(BV80),BV80)</f>
        <v>0</v>
      </c>
      <c r="EK80" s="2">
        <f>IF(PK80=0,($C$23/0.4536*IF(ISNA(MW79),'Drive Train'!$F$16,'Drive Train'!$F$17)*4.448*$C$24/$C$26*$C$25*AE$6)*SIGN(BW80),BW80)</f>
        <v>0</v>
      </c>
      <c r="EL80" s="2">
        <f>IF(PL80=0,($C$23/0.4536*IF(ISNA(MX79),'Drive Train'!$F$16,'Drive Train'!$F$17)*4.448*$C$24/$C$26*$C$25*AF$6)*SIGN(BX80),BX80)</f>
        <v>0</v>
      </c>
      <c r="EM80" s="2">
        <f>IF(PM80=0,($C$23/0.4536*IF(ISNA(MY79),'Drive Train'!$F$16,'Drive Train'!$F$17)*4.448*$C$24/$C$26*$C$25*AG$6)*SIGN(BY80),BY80)</f>
        <v>0</v>
      </c>
      <c r="EN80" s="2">
        <f>IF(PN80=0,($C$23/0.4536*IF(ISNA(MZ79),'Drive Train'!$F$16,'Drive Train'!$F$17)*4.448*$C$24/$C$26*$C$25*AH$6)*SIGN(BZ80),BZ80)</f>
        <v>0</v>
      </c>
      <c r="EO80" s="2">
        <f>IF(PO80=0,($C$23/0.4536*IF(ISNA(NA79),'Drive Train'!$F$16,'Drive Train'!$F$17)*4.448*$C$24/$C$26*$C$25*AI$6)*SIGN(CA80),CA80)</f>
        <v>0</v>
      </c>
      <c r="EP80" s="2">
        <f>IF(PP80=0,($C$23/0.4536*IF(ISNA(NB79),'Drive Train'!$F$16,'Drive Train'!$F$17)*4.448*$C$24/$C$26*$C$25*AJ$6)*SIGN(CB80),CB80)</f>
        <v>0</v>
      </c>
      <c r="EQ80" s="2">
        <f>IF(PQ80=0,($C$23/0.4536*IF(ISNA(NC79),'Drive Train'!$F$16,'Drive Train'!$F$17)*4.448*$C$24/$C$26*$C$25*AK$6)*SIGN(CC80),CC80)</f>
        <v>0</v>
      </c>
      <c r="ER80" s="2">
        <f>IF(PR80=0,($C$23/0.4536*IF(ISNA(ND79),'Drive Train'!$F$16,'Drive Train'!$F$17)*4.448*$C$24/$C$26*$C$25*AL$6)*SIGN(CD80),CD80)</f>
        <v>0</v>
      </c>
      <c r="ES80" s="2">
        <f>IF(PS80=0,($C$23/0.4536*IF(ISNA(NE79),'Drive Train'!$F$16,'Drive Train'!$F$17)*4.448*$C$24/$C$26*$C$25*AM$6)*SIGN(CE80),CE80)</f>
        <v>0</v>
      </c>
      <c r="ET80" s="61">
        <f t="shared" si="344"/>
        <v>2.8800000000000017</v>
      </c>
      <c r="EU80" s="260">
        <f>MAX(MIN(IF(AND(OY79=1,NG80&lt;0),-1,1)*(DC80-$C$15)/($C$14-$C$15)*$C$12-$C$33*LO80/AO$6 -  OY79*$C$33,DY79),MAX(EU$8:EU79)*-1)</f>
        <v>-0.55664580874366754</v>
      </c>
      <c r="EV80" s="260">
        <f>MAX(MIN(IF(AND(OZ79=1,NH80&lt;0),-1,1)*(DD80-$C$15)/($C$14-$C$15)*$C$12-$C$33*LP80/AP$6 -  OZ79*$C$33,DZ79),MAX(EV$8:EV79)*-1)</f>
        <v>-0.62652269163972185</v>
      </c>
      <c r="EW80" s="260">
        <f>MAX(MIN(IF(AND(PA79=1,NI80&lt;0),-1,1)*(DE80-$C$15)/($C$14-$C$15)*$C$12-$C$33*LQ80/AQ$6 -  PA79*$C$33,EA79),MAX(EW$8:EW79)*-1)</f>
        <v>-0.65769331920005114</v>
      </c>
      <c r="EX80" s="260">
        <f>MAX(MIN(IF(AND(PB79=1,NJ80&lt;0),-1,1)*(DF80-$C$15)/($C$14-$C$15)*$C$12-$C$33*LR80/AR$6 -  PB79*$C$33,EB79),MAX(EX$8:EX79)*-1)</f>
        <v>-0.63229652862349939</v>
      </c>
      <c r="EY80" s="260">
        <f>MAX(MIN(IF(AND(PC79=1,NK80&lt;0),-1,1)*(DG80-$C$15)/($C$14-$C$15)*$C$12-$C$33*LS80/AS$6 -  PC79*$C$33,EC79),MAX(EY$8:EY79)*-1)</f>
        <v>-0.55108783034336972</v>
      </c>
      <c r="EZ80" s="260">
        <f>MAX(MIN(IF(AND(PD79=1,NL80&lt;0),-1,1)*(DH80-$C$15)/($C$14-$C$15)*$C$12-$C$33*LT80/AT$6 -  PD79*$C$33,ED79),MAX(EZ$8:EZ79)*-1)</f>
        <v>-0.55664580874366754</v>
      </c>
      <c r="FA80" s="260">
        <f>MAX(MIN(IF(AND(PE79=1,NM80&lt;0),-1,1)*(DI80-$C$15)/($C$14-$C$15)*$C$12-$C$33*LU80/AU$6 -  PE79*$C$33,EE79),MAX(FA$8:FA79)*-1)</f>
        <v>-0.55664580874366754</v>
      </c>
      <c r="FB80" s="260">
        <f>MAX(MIN(IF(AND(PF79=1,NN80&lt;0),-1,1)*(DJ80-$C$15)/($C$14-$C$15)*$C$12-$C$33*LV80/AV$6 -  PF79*$C$33,EF79),MAX(FB$8:FB79)*-1)</f>
        <v>-0.55664580874366754</v>
      </c>
      <c r="FC80" s="260">
        <f>MAX(MIN(IF(AND(PG79=1,NO80&lt;0),-1,1)*(DK80-$C$15)/($C$14-$C$15)*$C$12-$C$33*LW80/AW$6 -  PG79*$C$33,EG79),MAX(FC$8:FC79)*-1)</f>
        <v>-0.55664580874366754</v>
      </c>
      <c r="FD80" s="260">
        <f>MAX(MIN(IF(AND(PH79=1,NP80&lt;0),-1,1)*(DL80-$C$15)/($C$14-$C$15)*$C$12-$C$33*LX80/AX$6 -  PH79*$C$33,EH79),MAX(FD$8:FD79)*-1)</f>
        <v>-0.55664580874366754</v>
      </c>
      <c r="FE80" s="260">
        <f>MAX(MIN(IF(AND(PI79=1,NQ80&lt;0),-1,1)*(DM80-$C$15)/($C$14-$C$15)*$C$12-$C$33*LY80/AY$6 -  PI79*$C$33,EI79),MAX(FE$8:FE79)*-1)</f>
        <v>-0.52549542245215697</v>
      </c>
      <c r="FF80" s="260">
        <f>MAX(MIN(IF(AND(PJ79=1,NR80&lt;0),-1,1)*(DN80-$C$15)/($C$14-$C$15)*$C$12-$C$33*LZ80/AZ$6 -  PJ79*$C$33,EJ79),MAX(FF$8:FF79)*-1)</f>
        <v>-0.41043104273050707</v>
      </c>
      <c r="FG80" s="260">
        <f>MAX(MIN(IF(AND(PK79=1,NS80&lt;0),-1,1)*(DO80-$C$15)/($C$14-$C$15)*$C$12-$C$33*MA80/BA$6 -  PK79*$C$33,EK79),MAX(FG$8:FG79)*-1)</f>
        <v>-0.50266066515034202</v>
      </c>
      <c r="FH80" s="260">
        <f>MAX(MIN(IF(AND(PL79=1,NT80&lt;0),-1,1)*(DP80-$C$15)/($C$14-$C$15)*$C$12-$C$33*MB80/BB$6 -  PL79*$C$33,EL79),MAX(FH$8:FH79)*-1)</f>
        <v>-0.5103084524939332</v>
      </c>
      <c r="FI80" s="260">
        <f>MAX(MIN(IF(AND(PM79=1,NU80&lt;0),-1,1)*(DQ80-$C$15)/($C$14-$C$15)*$C$12-$C$33*MC80/BC$6 -  PM79*$C$33,EM79),MAX(FI$8:FI79)*-1)</f>
        <v>-0.55664580874366754</v>
      </c>
      <c r="FJ80" s="260">
        <f>MAX(MIN(IF(AND(PN79=1,NV80&lt;0),-1,1)*(DR80-$C$15)/($C$14-$C$15)*$C$12-$C$33*MD80/BD$6 -  PN79*$C$33,EN79),MAX(FJ$8:FJ79)*-1)</f>
        <v>-0.55664580874366754</v>
      </c>
      <c r="FK80" s="260">
        <f>MAX(MIN(IF(AND(PO79=1,NW80&lt;0),-1,1)*(DS80-$C$15)/($C$14-$C$15)*$C$12-$C$33*ME80/BE$6 -  PO79*$C$33,EO79),MAX(FK$8:FK79)*-1)</f>
        <v>-0.55664580874366754</v>
      </c>
      <c r="FL80" s="260">
        <f>MAX(MIN(IF(AND(PP79=1,NX80&lt;0),-1,1)*(DT80-$C$15)/($C$14-$C$15)*$C$12-$C$33*MF80/BF$6 -  PP79*$C$33,EP79),MAX(FL$8:FL79)*-1)</f>
        <v>-0.55664580874366754</v>
      </c>
      <c r="FM80" s="260">
        <f>MAX(MIN(IF(AND(PQ79=1,NY80&lt;0),-1,1)*(DU80-$C$15)/($C$14-$C$15)*$C$12-$C$33*MG80/BG$6 -  PQ79*$C$33,EQ79),MAX(FM$8:FM79)*-1)</f>
        <v>-0.55664580874366754</v>
      </c>
      <c r="FN80" s="260">
        <f>MAX(MIN(IF(AND(PR79=1,NZ80&lt;0),-1,1)*(DV80-$C$15)/($C$14-$C$15)*$C$12-$C$33*MH80/BH$6 -  PR79*$C$33,ER79),MAX(FN$8:FN79)*-1)</f>
        <v>-0.55664580874366754</v>
      </c>
      <c r="FO80" s="260">
        <f>MAX(MIN(IF(AND(PS79=1,OA80&lt;0),-1,1)*(DW80-$C$15)/($C$14-$C$15)*$C$12-$C$33*MI80/BI$6 -  PS79*$C$33,ES79),MAX(FO$8:FO79)*-1)</f>
        <v>-0.55664580874366754</v>
      </c>
      <c r="FP80" s="61">
        <f t="shared" si="350"/>
        <v>2.8800000000000017</v>
      </c>
      <c r="FQ80" s="261">
        <f>IF(AND(KS80=1,OY80=1),0,MIN((ABS(($C$14-$C$15)*EU80/$C$12/$C$25)+$C$15)/$C$25,DC80))</f>
        <v>0</v>
      </c>
      <c r="FR80" s="261">
        <f>IF(AND(KT80=1,OZ80=1),0,MIN((ABS(($C$14-$C$15)*EV80/$C$12/$C$25)+$C$15)/$C$25,DD80))</f>
        <v>2.7495000000000003</v>
      </c>
      <c r="FS80" s="261">
        <f>IF(AND(KU80=1,PA80=1),0,MIN((ABS(($C$14-$C$15)*EW80/$C$12/$C$25)+$C$15)/$C$25,DE80))</f>
        <v>2.7495000000000003</v>
      </c>
      <c r="FT80" s="261">
        <f>IF(AND(KV80=1,PB80=1),0,MIN((ABS(($C$14-$C$15)*EX80/$C$12/$C$25)+$C$15)/$C$25,DF80))</f>
        <v>2.7495000000000003</v>
      </c>
      <c r="FU80" s="261">
        <f>IF(AND(KW80=1,PC80=1),0,MIN((ABS(($C$14-$C$15)*EY80/$C$12/$C$25)+$C$15)/$C$25,DG80))</f>
        <v>2.7495000000000003</v>
      </c>
      <c r="FV80" s="261">
        <f>IF(AND(KX80=1,PD80=1),0,MIN((ABS(($C$14-$C$15)*EZ80/$C$12/$C$25)+$C$15)/$C$25,DH80))</f>
        <v>0</v>
      </c>
      <c r="FW80" s="261">
        <f>IF(AND(KY80=1,PE80=1),0,MIN((ABS(($C$14-$C$15)*FA80/$C$12/$C$25)+$C$15)/$C$25,DI80))</f>
        <v>0</v>
      </c>
      <c r="FX80" s="261">
        <f>IF(AND(KZ80=1,PF80=1),0,MIN((ABS(($C$14-$C$15)*FB80/$C$12/$C$25)+$C$15)/$C$25,DJ80))</f>
        <v>0</v>
      </c>
      <c r="FY80" s="261">
        <f>IF(AND(LA80=1,PG80=1),0,MIN((ABS(($C$14-$C$15)*FC80/$C$12/$C$25)+$C$15)/$C$25,DK80))</f>
        <v>0</v>
      </c>
      <c r="FZ80" s="261">
        <f>IF(AND(LB80=1,PH80=1),0,MIN((ABS(($C$14-$C$15)*FD80/$C$12/$C$25)+$C$15)/$C$25,DL80))</f>
        <v>0</v>
      </c>
      <c r="GA80" s="261">
        <f>IF(AND(LC80=1,PI80=1),0,MIN((ABS(($C$14-$C$15)*FE80/$C$12/$C$25)+$C$15)/$C$25,DM80))</f>
        <v>2.7495000000000003</v>
      </c>
      <c r="GB80" s="261">
        <f>IF(AND(LD80=1,PJ80=1),0,MIN((ABS(($C$14-$C$15)*FF80/$C$12/$C$25)+$C$15)/$C$25,DN80))</f>
        <v>2.7495000000000003</v>
      </c>
      <c r="GC80" s="261">
        <f>IF(AND(LE80=1,PK80=1),0,MIN((ABS(($C$14-$C$15)*FG80/$C$12/$C$25)+$C$15)/$C$25,DO80))</f>
        <v>2.7495000000000003</v>
      </c>
      <c r="GD80" s="261">
        <f>IF(AND(LF80=1,PL80=1),0,MIN((ABS(($C$14-$C$15)*FH80/$C$12/$C$25)+$C$15)/$C$25,DP80))</f>
        <v>0</v>
      </c>
      <c r="GE80" s="261">
        <f>IF(AND(LG80=1,PM80=1),0,MIN((ABS(($C$14-$C$15)*FI80/$C$12/$C$25)+$C$15)/$C$25,DQ80))</f>
        <v>0</v>
      </c>
      <c r="GF80" s="261">
        <f>IF(AND(LH80=1,PN80=1),0,MIN((ABS(($C$14-$C$15)*FJ80/$C$12/$C$25)+$C$15)/$C$25,DR80))</f>
        <v>0</v>
      </c>
      <c r="GG80" s="261">
        <f>IF(AND(LI80=1,PO80=1),0,MIN((ABS(($C$14-$C$15)*FK80/$C$12/$C$25)+$C$15)/$C$25,DS80))</f>
        <v>0</v>
      </c>
      <c r="GH80" s="261">
        <f>IF(AND(LJ80=1,PP80=1),0,MIN((ABS(($C$14-$C$15)*FL80/$C$12/$C$25)+$C$15)/$C$25,DT80))</f>
        <v>0</v>
      </c>
      <c r="GI80" s="261">
        <f>IF(AND(LK80=1,PQ80=1),0,MIN((ABS(($C$14-$C$15)*FM80/$C$12/$C$25)+$C$15)/$C$25,DU80))</f>
        <v>0</v>
      </c>
      <c r="GJ80" s="261">
        <f>IF(AND(LL80=1,PR80=1),0,MIN((ABS(($C$14-$C$15)*FN80/$C$12/$C$25)+$C$15)/$C$25,DV80))</f>
        <v>0</v>
      </c>
      <c r="GK80" s="261">
        <f>IF(AND(LM80=1,PS80=1),0,MIN((ABS(($C$14-$C$15)*FO80/$C$12/$C$25)+$C$15)/$C$25,DW80))</f>
        <v>0</v>
      </c>
      <c r="GL80" s="61">
        <f t="shared" si="351"/>
        <v>2.8800000000000017</v>
      </c>
      <c r="GM80" s="57">
        <f>IF(AND(KS79=1,OY79=1),0,EU80*$C$26/S$6/$C$24/$C$23*3.39*$C$25)</f>
        <v>0</v>
      </c>
      <c r="GN80" s="57">
        <f>IF(AND(KT79=1,OZ79=1),0,EV80*$C$26/T$6/$C$24/$C$23*3.39*$C$25)</f>
        <v>-4.0739889812032173</v>
      </c>
      <c r="GO80" s="57">
        <f>IF(AND(KU79=1,PA79=1),0,EW80*$C$26/U$6/$C$24/$C$23*3.39*$C$25)</f>
        <v>-6.4942135860676222</v>
      </c>
      <c r="GP80" s="57">
        <f>IF(AND(KV79=1,PB79=1),0,EX80*$C$26/V$6/$C$24/$C$23*3.39*$C$25)</f>
        <v>-8.3753461982469375</v>
      </c>
      <c r="GQ80" s="57">
        <f>IF(AND(KW79=1,PC79=1),0,EY80*$C$26/W$6/$C$24/$C$23*3.39*$C$25)</f>
        <v>-9.1577586191949152</v>
      </c>
      <c r="GR80" s="57">
        <f>IF(AND(KX79=1,PD79=1),0,EZ80*$C$26/X$6/$C$24/$C$23*3.39*$C$25)</f>
        <v>0</v>
      </c>
      <c r="GS80" s="57">
        <f>IF(AND(KY79=1,PE79=1),0,FA80*$C$26/Y$6/$C$24/$C$23*3.39*$C$25)</f>
        <v>0</v>
      </c>
      <c r="GT80" s="57">
        <f>IF(AND(KZ79=1,PF79=1),0,FB80*$C$26/Z$6/$C$24/$C$23*3.39*$C$25)</f>
        <v>0</v>
      </c>
      <c r="GU80" s="57">
        <f>IF(AND(LA79=1,PG79=1),0,FC80*$C$26/AA$6/$C$24/$C$23*3.39*$C$25)</f>
        <v>0</v>
      </c>
      <c r="GV80" s="57">
        <f>IF(AND(LB79=1,PH79=1),0,FD80*$C$26/AB$6/$C$24/$C$23*3.39*$C$25)</f>
        <v>0</v>
      </c>
      <c r="GW80" s="57">
        <f>IF(AND(LC79=1,PI79=1),0,FE80*$C$26/AC$6/$C$24/$C$23*3.39*$C$25)</f>
        <v>-19.363312251509225</v>
      </c>
      <c r="GX80" s="57">
        <f>IF(AND(LD79=1,PJ79=1),0,FF80*$C$26/AD$6/$C$24/$C$23*3.39*$C$25)</f>
        <v>-9.5315869637063724</v>
      </c>
      <c r="GY80" s="57">
        <f>IF(AND(LE79=1,PK79=1),0,FG80*$C$26/AE$6/$C$24/$C$23*3.39*$C$25)</f>
        <v>-11.673468486302806</v>
      </c>
      <c r="GZ80" s="57">
        <f>IF(AND(LF79=1,PL79=1),0,FH80*$C$26/AF$6/$C$24/$C$23*3.39*$C$25)</f>
        <v>-11.851075788275908</v>
      </c>
      <c r="HA80" s="57">
        <f>IF(AND(LG79=1,PM79=1),0,FI80*$C$26/AG$6/$C$24/$C$23*3.39*$C$25)</f>
        <v>0</v>
      </c>
      <c r="HB80" s="57">
        <f>IF(AND(LH79=1,PN79=1),0,FJ80*$C$26/AH$6/$C$24/$C$23*3.39*$C$25)</f>
        <v>0</v>
      </c>
      <c r="HC80" s="57">
        <f>IF(AND(LI79=1,PO79=1),0,FK80*$C$26/AI$6/$C$24/$C$23*3.39*$C$25)</f>
        <v>0</v>
      </c>
      <c r="HD80" s="57">
        <f>IF(AND(LJ79=1,PP79=1),0,FL80*$C$26/AJ$6/$C$24/$C$23*3.39*$C$25)</f>
        <v>0</v>
      </c>
      <c r="HE80" s="57">
        <f>IF(AND(LK79=1,PQ79=1),0,FM80*$C$26/AK$6/$C$24/$C$23*3.39*$C$25)</f>
        <v>0</v>
      </c>
      <c r="HF80" s="57">
        <f>IF(AND(LL79=1,PR79=1),0,FN80*$C$26/AL$6/$C$24/$C$23*3.39*$C$25)</f>
        <v>0</v>
      </c>
      <c r="HG80" s="57">
        <f>IF(AND(LM79=1,PS79=1),0,FO80*$C$26/AM$6/$C$24/$C$23*3.39*$C$25)</f>
        <v>0</v>
      </c>
      <c r="HH80" s="61">
        <f t="shared" si="352"/>
        <v>2.8800000000000017</v>
      </c>
      <c r="HI80" s="57">
        <f t="shared" si="353"/>
        <v>0</v>
      </c>
      <c r="HJ80" s="57">
        <f t="shared" si="354"/>
        <v>4.0739889812032173</v>
      </c>
      <c r="HK80" s="57">
        <f t="shared" si="355"/>
        <v>6.4942135860676222</v>
      </c>
      <c r="HL80" s="57">
        <f t="shared" si="356"/>
        <v>8.3753461982469375</v>
      </c>
      <c r="HM80" s="57">
        <f t="shared" si="357"/>
        <v>9.1577586191949152</v>
      </c>
      <c r="HN80" s="57">
        <f t="shared" si="358"/>
        <v>0</v>
      </c>
      <c r="HO80" s="57">
        <f t="shared" si="359"/>
        <v>0</v>
      </c>
      <c r="HP80" s="57">
        <f t="shared" si="360"/>
        <v>0</v>
      </c>
      <c r="HQ80" s="57">
        <f t="shared" si="361"/>
        <v>0</v>
      </c>
      <c r="HR80" s="57">
        <f t="shared" si="362"/>
        <v>0</v>
      </c>
      <c r="HS80" s="57">
        <f t="shared" si="363"/>
        <v>19.363312251509225</v>
      </c>
      <c r="HT80" s="57">
        <f t="shared" si="364"/>
        <v>9.5315869637063724</v>
      </c>
      <c r="HU80" s="57">
        <f t="shared" si="365"/>
        <v>11.673468486302806</v>
      </c>
      <c r="HV80" s="57">
        <f t="shared" si="366"/>
        <v>11.851075788275908</v>
      </c>
      <c r="HW80" s="57">
        <f t="shared" si="367"/>
        <v>0</v>
      </c>
      <c r="HX80" s="57">
        <f t="shared" si="368"/>
        <v>0</v>
      </c>
      <c r="HY80" s="57">
        <f t="shared" si="369"/>
        <v>0</v>
      </c>
      <c r="HZ80" s="57">
        <f t="shared" si="370"/>
        <v>0</v>
      </c>
      <c r="IA80" s="57">
        <f t="shared" si="371"/>
        <v>0</v>
      </c>
      <c r="IB80" s="57">
        <f t="shared" si="372"/>
        <v>0</v>
      </c>
      <c r="IC80" s="57">
        <f t="shared" si="373"/>
        <v>0</v>
      </c>
      <c r="ID80" s="61">
        <f t="shared" si="374"/>
        <v>2.8800000000000017</v>
      </c>
      <c r="IE80" s="57">
        <f t="shared" si="375"/>
        <v>0</v>
      </c>
      <c r="IF80" s="57">
        <f t="shared" si="376"/>
        <v>0</v>
      </c>
      <c r="IG80" s="57">
        <f t="shared" si="377"/>
        <v>0</v>
      </c>
      <c r="IH80" s="57">
        <f t="shared" si="378"/>
        <v>0</v>
      </c>
      <c r="II80" s="57">
        <f t="shared" si="379"/>
        <v>0</v>
      </c>
      <c r="IJ80" s="57">
        <f t="shared" si="380"/>
        <v>0</v>
      </c>
      <c r="IK80" s="57">
        <f t="shared" si="381"/>
        <v>0</v>
      </c>
      <c r="IL80" s="57">
        <f t="shared" si="382"/>
        <v>0</v>
      </c>
      <c r="IM80" s="57">
        <f t="shared" si="383"/>
        <v>0</v>
      </c>
      <c r="IN80" s="57">
        <f t="shared" si="384"/>
        <v>0</v>
      </c>
      <c r="IO80" s="57">
        <f t="shared" si="385"/>
        <v>0</v>
      </c>
      <c r="IP80" s="57">
        <f t="shared" si="386"/>
        <v>0</v>
      </c>
      <c r="IQ80" s="57">
        <f t="shared" si="387"/>
        <v>0</v>
      </c>
      <c r="IR80" s="57">
        <f t="shared" si="388"/>
        <v>0</v>
      </c>
      <c r="IS80" s="57">
        <f t="shared" si="389"/>
        <v>0</v>
      </c>
      <c r="IT80" s="57">
        <f t="shared" si="390"/>
        <v>0</v>
      </c>
      <c r="IU80" s="57">
        <f t="shared" si="391"/>
        <v>0</v>
      </c>
      <c r="IV80" s="57">
        <f t="shared" si="392"/>
        <v>0</v>
      </c>
      <c r="IW80" s="57">
        <f t="shared" si="393"/>
        <v>0</v>
      </c>
      <c r="IX80" s="57">
        <f t="shared" si="394"/>
        <v>0</v>
      </c>
      <c r="IY80" s="57">
        <f t="shared" si="395"/>
        <v>0</v>
      </c>
      <c r="IZ80" s="61">
        <f t="shared" si="396"/>
        <v>2.8800000000000017</v>
      </c>
      <c r="JA80" s="261" t="e">
        <f t="shared" si="449"/>
        <v>#N/A</v>
      </c>
      <c r="JB80" s="261" t="e">
        <f t="shared" si="450"/>
        <v>#N/A</v>
      </c>
      <c r="JC80" s="261" t="e">
        <f t="shared" si="451"/>
        <v>#N/A</v>
      </c>
      <c r="JD80" s="261" t="e">
        <f t="shared" si="452"/>
        <v>#N/A</v>
      </c>
      <c r="JE80" s="261" t="e">
        <f t="shared" si="453"/>
        <v>#N/A</v>
      </c>
      <c r="JF80" s="261" t="e">
        <f t="shared" si="454"/>
        <v>#N/A</v>
      </c>
      <c r="JG80" s="261" t="e">
        <f t="shared" si="455"/>
        <v>#N/A</v>
      </c>
      <c r="JH80" s="261" t="e">
        <f t="shared" si="456"/>
        <v>#N/A</v>
      </c>
      <c r="JI80" s="261" t="e">
        <f t="shared" si="457"/>
        <v>#N/A</v>
      </c>
      <c r="JJ80" s="261" t="e">
        <f t="shared" si="458"/>
        <v>#N/A</v>
      </c>
      <c r="JK80" s="261" t="e">
        <f t="shared" si="459"/>
        <v>#N/A</v>
      </c>
      <c r="JL80" s="261" t="e">
        <f t="shared" si="460"/>
        <v>#N/A</v>
      </c>
      <c r="JM80" s="261" t="e">
        <f t="shared" si="461"/>
        <v>#N/A</v>
      </c>
      <c r="JN80" s="261" t="e">
        <f t="shared" si="462"/>
        <v>#N/A</v>
      </c>
      <c r="JO80" s="261" t="e">
        <f t="shared" si="463"/>
        <v>#N/A</v>
      </c>
      <c r="JP80" s="261" t="e">
        <f t="shared" si="464"/>
        <v>#N/A</v>
      </c>
      <c r="JQ80" s="261" t="e">
        <f t="shared" si="465"/>
        <v>#N/A</v>
      </c>
      <c r="JR80" s="261" t="e">
        <f t="shared" si="466"/>
        <v>#N/A</v>
      </c>
      <c r="JS80" s="261" t="e">
        <f t="shared" si="467"/>
        <v>#N/A</v>
      </c>
      <c r="JT80" s="261" t="e">
        <f t="shared" si="468"/>
        <v>#N/A</v>
      </c>
      <c r="JU80" s="261" t="e">
        <f t="shared" si="469"/>
        <v>#N/A</v>
      </c>
      <c r="JV80" s="61">
        <f t="shared" si="397"/>
        <v>2.8800000000000017</v>
      </c>
      <c r="JW80" s="46">
        <f>IF(HI80&lt;=$C$42,1,0)</f>
        <v>1</v>
      </c>
      <c r="JX80" s="46">
        <f>IF(HJ80&lt;=$C$42,1,0)</f>
        <v>0</v>
      </c>
      <c r="JY80" s="46">
        <f>IF(HK80&lt;=$C$42,1,0)</f>
        <v>0</v>
      </c>
      <c r="JZ80" s="46">
        <f>IF(HL80&lt;=$C$42,1,0)</f>
        <v>0</v>
      </c>
      <c r="KA80" s="46">
        <f>IF(HM80&lt;=$C$42,1,0)</f>
        <v>0</v>
      </c>
      <c r="KB80" s="46">
        <f>IF(HN80&lt;=$C$42,1,0)</f>
        <v>1</v>
      </c>
      <c r="KC80" s="46">
        <f>IF(HO80&lt;=$C$42,1,0)</f>
        <v>1</v>
      </c>
      <c r="KD80" s="46">
        <f>IF(HP80&lt;=$C$42,1,0)</f>
        <v>1</v>
      </c>
      <c r="KE80" s="46">
        <f>IF(HQ80&lt;=$C$42,1,0)</f>
        <v>1</v>
      </c>
      <c r="KF80" s="46">
        <f>IF(HR80&lt;=$C$42,1,0)</f>
        <v>1</v>
      </c>
      <c r="KG80" s="46">
        <f>IF(HS80&lt;=$C$42,1,0)</f>
        <v>0</v>
      </c>
      <c r="KH80" s="46">
        <f>IF(HT80&lt;=$C$42,1,0)</f>
        <v>0</v>
      </c>
      <c r="KI80" s="46">
        <f>IF(HU80&lt;=$C$42,1,0)</f>
        <v>0</v>
      </c>
      <c r="KJ80" s="46">
        <f>IF(HV80&lt;=$C$42,1,0)</f>
        <v>0</v>
      </c>
      <c r="KK80" s="46">
        <f>IF(HW80&lt;=$C$42,1,0)</f>
        <v>1</v>
      </c>
      <c r="KL80" s="46">
        <f>IF(HX80&lt;=$C$42,1,0)</f>
        <v>1</v>
      </c>
      <c r="KM80" s="46">
        <f>IF(HY80&lt;=$C$42,1,0)</f>
        <v>1</v>
      </c>
      <c r="KN80" s="46">
        <f>IF(HZ80&lt;=$C$42,1,0)</f>
        <v>1</v>
      </c>
      <c r="KO80" s="46">
        <f>IF(IA80&lt;=$C$42,1,0)</f>
        <v>1</v>
      </c>
      <c r="KP80" s="46">
        <f>IF(IB80&lt;=$C$42,1,0)</f>
        <v>1</v>
      </c>
      <c r="KQ80" s="46">
        <f>IF(IC80&lt;=$C$42,1,0)</f>
        <v>1</v>
      </c>
      <c r="KR80" s="61">
        <f t="shared" si="398"/>
        <v>2.8800000000000017</v>
      </c>
      <c r="KS80" s="1">
        <f>IF(OR(KS79=1,AND(OY80=1,LO80&lt;=$C$43)),1,0)</f>
        <v>1</v>
      </c>
      <c r="KT80" s="1">
        <f>IF(OR(KT79=1,AND(OZ80=1,LP80&lt;=$C$43)),1,0)</f>
        <v>0</v>
      </c>
      <c r="KU80" s="1">
        <f>IF(OR(KU79=1,AND(PA80=1,LQ80&lt;=$C$43)),1,0)</f>
        <v>0</v>
      </c>
      <c r="KV80" s="1">
        <f>IF(OR(KV79=1,AND(PB80=1,LR80&lt;=$C$43)),1,0)</f>
        <v>0</v>
      </c>
      <c r="KW80" s="1">
        <f>IF(OR(KW79=1,AND(PC80=1,LS80&lt;=$C$43)),1,0)</f>
        <v>0</v>
      </c>
      <c r="KX80" s="1">
        <f>IF(OR(KX79=1,AND(PD80=1,LT80&lt;=$C$43)),1,0)</f>
        <v>1</v>
      </c>
      <c r="KY80" s="1">
        <f>IF(OR(KY79=1,AND(PE80=1,LU80&lt;=$C$43)),1,0)</f>
        <v>1</v>
      </c>
      <c r="KZ80" s="1">
        <f>IF(OR(KZ79=1,AND(PF80=1,LV80&lt;=$C$43)),1,0)</f>
        <v>1</v>
      </c>
      <c r="LA80" s="1">
        <f>IF(OR(LA79=1,AND(PG80=1,LW80&lt;=$C$43)),1,0)</f>
        <v>1</v>
      </c>
      <c r="LB80" s="1">
        <f>IF(OR(LB79=1,AND(PH80=1,LX80&lt;=$C$43)),1,0)</f>
        <v>1</v>
      </c>
      <c r="LC80" s="1">
        <f>IF(OR(LC79=1,AND(PI80=1,LY80&lt;=$C$43)),1,0)</f>
        <v>0</v>
      </c>
      <c r="LD80" s="1">
        <f>IF(OR(LD79=1,AND(PJ80=1,LZ80&lt;=$C$43)),1,0)</f>
        <v>0</v>
      </c>
      <c r="LE80" s="1">
        <f>IF(OR(LE79=1,AND(PK80=1,MA80&lt;=$C$43)),1,0)</f>
        <v>0</v>
      </c>
      <c r="LF80" s="1">
        <f>IF(OR(LF79=1,AND(PL80=1,MB80&lt;=$C$43)),1,0)</f>
        <v>1</v>
      </c>
      <c r="LG80" s="1">
        <f>IF(OR(LG79=1,AND(PM80=1,MC80&lt;=$C$43)),1,0)</f>
        <v>1</v>
      </c>
      <c r="LH80" s="1">
        <f>IF(OR(LH79=1,AND(PN80=1,MD80&lt;=$C$43)),1,0)</f>
        <v>1</v>
      </c>
      <c r="LI80" s="1">
        <f>IF(OR(LI79=1,AND(PO80=1,ME80&lt;=$C$43)),1,0)</f>
        <v>1</v>
      </c>
      <c r="LJ80" s="1">
        <f>IF(OR(LJ79=1,AND(PP80=1,MF80&lt;=$C$43)),1,0)</f>
        <v>1</v>
      </c>
      <c r="LK80" s="1">
        <f>IF(OR(LK79=1,AND(PQ80=1,MG80&lt;=$C$43)),1,0)</f>
        <v>1</v>
      </c>
      <c r="LL80" s="1">
        <f>IF(OR(LL79=1,AND(PR80=1,MH80&lt;=$C$43)),1,0)</f>
        <v>1</v>
      </c>
      <c r="LM80" s="1">
        <f>IF(OR(LM79=1,AND(PS80=1,MI80&lt;=$C$43)),1,0)</f>
        <v>1</v>
      </c>
      <c r="LN80" s="61">
        <f t="shared" si="399"/>
        <v>2.8800000000000017</v>
      </c>
      <c r="LO80" s="57">
        <f t="shared" si="400"/>
        <v>0</v>
      </c>
      <c r="LP80" s="57">
        <f t="shared" si="401"/>
        <v>11.45647992532815</v>
      </c>
      <c r="LQ80" s="57">
        <f t="shared" si="402"/>
        <v>9.4945853108648031</v>
      </c>
      <c r="LR80" s="57">
        <f t="shared" si="403"/>
        <v>5.8933621863406342</v>
      </c>
      <c r="LS80" s="57">
        <f t="shared" si="404"/>
        <v>1.6787481009738756</v>
      </c>
      <c r="LT80" s="57">
        <f t="shared" si="405"/>
        <v>0</v>
      </c>
      <c r="LU80" s="57">
        <f t="shared" si="406"/>
        <v>0</v>
      </c>
      <c r="LV80" s="57">
        <f t="shared" si="407"/>
        <v>0</v>
      </c>
      <c r="LW80" s="57">
        <f t="shared" si="408"/>
        <v>0</v>
      </c>
      <c r="LX80" s="57">
        <f t="shared" si="409"/>
        <v>0</v>
      </c>
      <c r="LY80" s="57">
        <f t="shared" si="410"/>
        <v>0.32803124622987689</v>
      </c>
      <c r="LZ80" s="57">
        <f t="shared" si="411"/>
        <v>6.2811416358054517</v>
      </c>
      <c r="MA80" s="57">
        <f t="shared" si="412"/>
        <v>3.5066705668489773</v>
      </c>
      <c r="MB80" s="57">
        <f t="shared" si="413"/>
        <v>0.11650092276907809</v>
      </c>
      <c r="MC80" s="57">
        <f t="shared" si="414"/>
        <v>0</v>
      </c>
      <c r="MD80" s="57">
        <f t="shared" si="415"/>
        <v>0</v>
      </c>
      <c r="ME80" s="57">
        <f t="shared" si="416"/>
        <v>0</v>
      </c>
      <c r="MF80" s="57">
        <f t="shared" si="417"/>
        <v>0</v>
      </c>
      <c r="MG80" s="57">
        <f t="shared" si="418"/>
        <v>0</v>
      </c>
      <c r="MH80" s="57">
        <f t="shared" si="419"/>
        <v>0</v>
      </c>
      <c r="MI80" s="57">
        <f t="shared" si="420"/>
        <v>0</v>
      </c>
      <c r="MJ80" s="61">
        <f t="shared" si="421"/>
        <v>2.8800000000000017</v>
      </c>
      <c r="MK80" s="57" t="e">
        <f t="shared" si="470"/>
        <v>#N/A</v>
      </c>
      <c r="ML80" s="57" t="e">
        <f t="shared" si="471"/>
        <v>#N/A</v>
      </c>
      <c r="MM80" s="57" t="e">
        <f t="shared" si="472"/>
        <v>#N/A</v>
      </c>
      <c r="MN80" s="57" t="e">
        <f t="shared" si="473"/>
        <v>#N/A</v>
      </c>
      <c r="MO80" s="57" t="e">
        <f t="shared" si="474"/>
        <v>#N/A</v>
      </c>
      <c r="MP80" s="57" t="e">
        <f t="shared" si="475"/>
        <v>#N/A</v>
      </c>
      <c r="MQ80" s="57" t="e">
        <f t="shared" si="476"/>
        <v>#N/A</v>
      </c>
      <c r="MR80" s="57" t="e">
        <f t="shared" si="477"/>
        <v>#N/A</v>
      </c>
      <c r="MS80" s="57" t="e">
        <f t="shared" si="478"/>
        <v>#N/A</v>
      </c>
      <c r="MT80" s="57" t="e">
        <f t="shared" si="479"/>
        <v>#N/A</v>
      </c>
      <c r="MU80" s="57" t="e">
        <f t="shared" si="480"/>
        <v>#N/A</v>
      </c>
      <c r="MV80" s="57" t="e">
        <f t="shared" si="481"/>
        <v>#N/A</v>
      </c>
      <c r="MW80" s="57" t="e">
        <f t="shared" si="482"/>
        <v>#N/A</v>
      </c>
      <c r="MX80" s="57" t="e">
        <f t="shared" si="483"/>
        <v>#N/A</v>
      </c>
      <c r="MY80" s="57" t="e">
        <f t="shared" si="484"/>
        <v>#N/A</v>
      </c>
      <c r="MZ80" s="57" t="e">
        <f t="shared" si="485"/>
        <v>#N/A</v>
      </c>
      <c r="NA80" s="57" t="e">
        <f t="shared" si="486"/>
        <v>#N/A</v>
      </c>
      <c r="NB80" s="57" t="e">
        <f t="shared" si="487"/>
        <v>#N/A</v>
      </c>
      <c r="NC80" s="57" t="e">
        <f t="shared" si="488"/>
        <v>#N/A</v>
      </c>
      <c r="ND80" s="57" t="e">
        <f t="shared" si="489"/>
        <v>#N/A</v>
      </c>
      <c r="NE80" s="57" t="e">
        <f t="shared" si="490"/>
        <v>#N/A</v>
      </c>
      <c r="NF80" s="61">
        <f t="shared" si="422"/>
        <v>2.8800000000000017</v>
      </c>
      <c r="NG80" s="261">
        <f>IF(OY79=0,MIN('Drive Train'!$F$35-FQ79*$C$26*'Drive Train'!$F$38,NG79+$C$41)-$C$7,IF(LO79-1&lt;=0,0,IF($C$39=Motors!$C$29,MAX(MAX(NG$8:NG79)*-1,NG79-$C$41),MAX(0,MAX(NG$8:NG79)*-1,NG79-$C$41))))</f>
        <v>0</v>
      </c>
      <c r="NH80" s="261">
        <f>IF(OZ79=0,MIN('Drive Train'!$F$35-FR79*$C$26*'Drive Train'!$F$38,NH79+$C$41)-$C$7,IF(LP79-1&lt;=0,0,IF($C$39=Motors!$C$29,MAX(MAX(NH$8:NH79)*-1,NH79-$C$41),MAX(0,MAX(NH$8:NH79)*-1,NH79-$C$41))))</f>
        <v>0</v>
      </c>
      <c r="NI80" s="261">
        <f>IF(PA79=0,MIN('Drive Train'!$F$35-FS79*$C$26*'Drive Train'!$F$38,NI79+$C$41)-$C$7,IF(LQ79-1&lt;=0,0,IF($C$39=Motors!$C$29,MAX(MAX(NI$8:NI79)*-1,NI79-$C$41),MAX(0,MAX(NI$8:NI79)*-1,NI79-$C$41))))</f>
        <v>0</v>
      </c>
      <c r="NJ80" s="261">
        <f>IF(PB79=0,MIN('Drive Train'!$F$35-FT79*$C$26*'Drive Train'!$F$38,NJ79+$C$41)-$C$7,IF(LR79-1&lt;=0,0,IF($C$39=Motors!$C$29,MAX(MAX(NJ$8:NJ79)*-1,NJ79-$C$41),MAX(0,MAX(NJ$8:NJ79)*-1,NJ79-$C$41))))</f>
        <v>0</v>
      </c>
      <c r="NK80" s="261">
        <f>IF(PC79=0,MIN('Drive Train'!$F$35-FU79*$C$26*'Drive Train'!$F$38,NK79+$C$41)-$C$7,IF(LS79-1&lt;=0,0,IF($C$39=Motors!$C$29,MAX(MAX(NK$8:NK79)*-1,NK79-$C$41),MAX(0,MAX(NK$8:NK79)*-1,NK79-$C$41))))</f>
        <v>0</v>
      </c>
      <c r="NL80" s="261">
        <f>IF(PD79=0,MIN('Drive Train'!$F$35-FV79*$C$26*'Drive Train'!$F$38,NL79+$C$41)-$C$7,IF(LT79-1&lt;=0,0,IF($C$39=Motors!$C$29,MAX(MAX(NL$8:NL79)*-1,NL79-$C$41),MAX(0,MAX(NL$8:NL79)*-1,NL79-$C$41))))</f>
        <v>0</v>
      </c>
      <c r="NM80" s="261">
        <f>IF(PE79=0,MIN('Drive Train'!$F$35-FW79*$C$26*'Drive Train'!$F$38,NM79+$C$41)-$C$7,IF(LU79-1&lt;=0,0,IF($C$39=Motors!$C$29,MAX(MAX(NM$8:NM79)*-1,NM79-$C$41),MAX(0,MAX(NM$8:NM79)*-1,NM79-$C$41))))</f>
        <v>0</v>
      </c>
      <c r="NN80" s="261">
        <f>IF(PF79=0,MIN('Drive Train'!$F$35-FX79*$C$26*'Drive Train'!$F$38,NN79+$C$41)-$C$7,IF(LV79-1&lt;=0,0,IF($C$39=Motors!$C$29,MAX(MAX(NN$8:NN79)*-1,NN79-$C$41),MAX(0,MAX(NN$8:NN79)*-1,NN79-$C$41))))</f>
        <v>0</v>
      </c>
      <c r="NO80" s="261">
        <f>IF(PG79=0,MIN('Drive Train'!$F$35-FY79*$C$26*'Drive Train'!$F$38,NO79+$C$41)-$C$7,IF(LW79-1&lt;=0,0,IF($C$39=Motors!$C$29,MAX(MAX(NO$8:NO79)*-1,NO79-$C$41),MAX(0,MAX(NO$8:NO79)*-1,NO79-$C$41))))</f>
        <v>0</v>
      </c>
      <c r="NP80" s="261">
        <f>IF(PH79=0,MIN('Drive Train'!$F$35-FZ79*$C$26*'Drive Train'!$F$38,NP79+$C$41)-$C$7,IF(LX79-1&lt;=0,0,IF($C$39=Motors!$C$29,MAX(MAX(NP$8:NP79)*-1,NP79-$C$41),MAX(0,MAX(NP$8:NP79)*-1,NP79-$C$41))))</f>
        <v>0</v>
      </c>
      <c r="NQ80" s="261">
        <f>IF(PI79=0,MIN('Drive Train'!$F$35-GA79*$C$26*'Drive Train'!$F$38,NQ79+$C$41)-$C$7,IF(LY79-1&lt;=0,0,IF($C$39=Motors!$C$29,MAX(MAX(NQ$8:NQ79)*-1,NQ79-$C$41),MAX(0,MAX(NQ$8:NQ79)*-1,NQ79-$C$41))))</f>
        <v>0</v>
      </c>
      <c r="NR80" s="261">
        <f>IF(PJ79=0,MIN('Drive Train'!$F$35-GB79*$C$26*'Drive Train'!$F$38,NR79+$C$41)-$C$7,IF(LZ79-1&lt;=0,0,IF($C$39=Motors!$C$29,MAX(MAX(NR$8:NR79)*-1,NR79-$C$41),MAX(0,MAX(NR$8:NR79)*-1,NR79-$C$41))))</f>
        <v>0</v>
      </c>
      <c r="NS80" s="261">
        <f>IF(PK79=0,MIN('Drive Train'!$F$35-GC79*$C$26*'Drive Train'!$F$38,NS79+$C$41)-$C$7,IF(MA79-1&lt;=0,0,IF($C$39=Motors!$C$29,MAX(MAX(NS$8:NS79)*-1,NS79-$C$41),MAX(0,MAX(NS$8:NS79)*-1,NS79-$C$41))))</f>
        <v>0</v>
      </c>
      <c r="NT80" s="261">
        <f>IF(PL79=0,MIN('Drive Train'!$F$35-GD79*$C$26*'Drive Train'!$F$38,NT79+$C$41)-$C$7,IF(MB79-1&lt;=0,0,IF($C$39=Motors!$C$29,MAX(MAX(NT$8:NT79)*-1,NT79-$C$41),MAX(0,MAX(NT$8:NT79)*-1,NT79-$C$41))))</f>
        <v>0</v>
      </c>
      <c r="NU80" s="261">
        <f>IF(PM79=0,MIN('Drive Train'!$F$35-GE79*$C$26*'Drive Train'!$F$38,NU79+$C$41)-$C$7,IF(MC79-1&lt;=0,0,IF($C$39=Motors!$C$29,MAX(MAX(NU$8:NU79)*-1,NU79-$C$41),MAX(0,MAX(NU$8:NU79)*-1,NU79-$C$41))))</f>
        <v>0</v>
      </c>
      <c r="NV80" s="261">
        <f>IF(PN79=0,MIN('Drive Train'!$F$35-GF79*$C$26*'Drive Train'!$F$38,NV79+$C$41)-$C$7,IF(MD79-1&lt;=0,0,IF($C$39=Motors!$C$29,MAX(MAX(NV$8:NV79)*-1,NV79-$C$41),MAX(0,MAX(NV$8:NV79)*-1,NV79-$C$41))))</f>
        <v>0</v>
      </c>
      <c r="NW80" s="261">
        <f>IF(PO79=0,MIN('Drive Train'!$F$35-GG79*$C$26*'Drive Train'!$F$38,NW79+$C$41)-$C$7,IF(ME79-1&lt;=0,0,IF($C$39=Motors!$C$29,MAX(MAX(NW$8:NW79)*-1,NW79-$C$41),MAX(0,MAX(NW$8:NW79)*-1,NW79-$C$41))))</f>
        <v>0</v>
      </c>
      <c r="NX80" s="261">
        <f>IF(PP79=0,MIN('Drive Train'!$F$35-GH79*$C$26*'Drive Train'!$F$38,NX79+$C$41)-$C$7,IF(MF79-1&lt;=0,0,IF($C$39=Motors!$C$29,MAX(MAX(NX$8:NX79)*-1,NX79-$C$41),MAX(0,MAX(NX$8:NX79)*-1,NX79-$C$41))))</f>
        <v>0</v>
      </c>
      <c r="NY80" s="261">
        <f>IF(PQ79=0,MIN('Drive Train'!$F$35-GI79*$C$26*'Drive Train'!$F$38,NY79+$C$41)-$C$7,IF(MG79-1&lt;=0,0,IF($C$39=Motors!$C$29,MAX(MAX(NY$8:NY79)*-1,NY79-$C$41),MAX(0,MAX(NY$8:NY79)*-1,NY79-$C$41))))</f>
        <v>0</v>
      </c>
      <c r="NZ80" s="261">
        <f>IF(PR79=0,MIN('Drive Train'!$F$35-GJ79*$C$26*'Drive Train'!$F$38,NZ79+$C$41)-$C$7,IF(MH79-1&lt;=0,0,IF($C$39=Motors!$C$29,MAX(MAX(NZ$8:NZ79)*-1,NZ79-$C$41),MAX(0,MAX(NZ$8:NZ79)*-1,NZ79-$C$41))))</f>
        <v>0</v>
      </c>
      <c r="OA80" s="261">
        <f>IF(PS79=0,MIN('Drive Train'!$F$35-GK79*$C$26*'Drive Train'!$F$38,OA79+$C$41)-$C$7,IF(MI79-1&lt;=0,0,IF($C$39=Motors!$C$29,MAX(MAX(OA$8:OA79)*-1,OA79-$C$41),MAX(0,MAX(OA$8:OA79)*-1,OA79-$C$41))))</f>
        <v>0</v>
      </c>
      <c r="OB80" s="61">
        <f t="shared" si="423"/>
        <v>2.8800000000000017</v>
      </c>
      <c r="OC80" s="261">
        <f>'Drive Train'!$F$35-FQ80*$C$26*'Drive Train'!$F$38</f>
        <v>12.4</v>
      </c>
      <c r="OD80" s="261">
        <f>'Drive Train'!$F$35-FR80*$C$26*'Drive Train'!$F$38</f>
        <v>12.213034</v>
      </c>
      <c r="OE80" s="261">
        <f>'Drive Train'!$F$35-FS80*$C$26*'Drive Train'!$F$38</f>
        <v>12.213034</v>
      </c>
      <c r="OF80" s="261">
        <f>'Drive Train'!$F$35-FT80*$C$26*'Drive Train'!$F$38</f>
        <v>12.213034</v>
      </c>
      <c r="OG80" s="261">
        <f>'Drive Train'!$F$35-FU80*$C$26*'Drive Train'!$F$38</f>
        <v>12.213034</v>
      </c>
      <c r="OH80" s="261">
        <f>'Drive Train'!$F$35-FV80*$C$26*'Drive Train'!$F$38</f>
        <v>12.4</v>
      </c>
      <c r="OI80" s="261">
        <f>'Drive Train'!$F$35-FW80*$C$26*'Drive Train'!$F$38</f>
        <v>12.4</v>
      </c>
      <c r="OJ80" s="261">
        <f>'Drive Train'!$F$35-FX80*$C$26*'Drive Train'!$F$38</f>
        <v>12.4</v>
      </c>
      <c r="OK80" s="261">
        <f>'Drive Train'!$F$35-FY80*$C$26*'Drive Train'!$F$38</f>
        <v>12.4</v>
      </c>
      <c r="OL80" s="261">
        <f>'Drive Train'!$F$35-FZ80*$C$26*'Drive Train'!$F$38</f>
        <v>12.4</v>
      </c>
      <c r="OM80" s="261">
        <f>'Drive Train'!$F$35-GA80*$C$26*'Drive Train'!$F$38</f>
        <v>12.213034</v>
      </c>
      <c r="ON80" s="261">
        <f>'Drive Train'!$F$35-GB80*$C$26*'Drive Train'!$F$38</f>
        <v>12.213034</v>
      </c>
      <c r="OO80" s="261">
        <f>'Drive Train'!$F$35-GC80*$C$26*'Drive Train'!$F$38</f>
        <v>12.213034</v>
      </c>
      <c r="OP80" s="261">
        <f>'Drive Train'!$F$35-GD80*$C$26*'Drive Train'!$F$38</f>
        <v>12.4</v>
      </c>
      <c r="OQ80" s="261">
        <f>'Drive Train'!$F$35-GE80*$C$26*'Drive Train'!$F$38</f>
        <v>12.4</v>
      </c>
      <c r="OR80" s="261">
        <f>'Drive Train'!$F$35-GF80*$C$26*'Drive Train'!$F$38</f>
        <v>12.4</v>
      </c>
      <c r="OS80" s="261">
        <f>'Drive Train'!$F$35-GG80*$C$26*'Drive Train'!$F$38</f>
        <v>12.4</v>
      </c>
      <c r="OT80" s="261">
        <f>'Drive Train'!$F$35-GH80*$C$26*'Drive Train'!$F$38</f>
        <v>12.4</v>
      </c>
      <c r="OU80" s="261">
        <f>'Drive Train'!$F$35-GI80*$C$26*'Drive Train'!$F$38</f>
        <v>12.4</v>
      </c>
      <c r="OV80" s="261">
        <f>'Drive Train'!$F$35-GJ80*$C$26*'Drive Train'!$F$38</f>
        <v>12.4</v>
      </c>
      <c r="OW80" s="261">
        <f>'Drive Train'!$F$35-GK80*$C$26*'Drive Train'!$F$38</f>
        <v>12.4</v>
      </c>
      <c r="OX80" s="61">
        <f t="shared" si="424"/>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8">
        <f t="shared" si="425"/>
        <v>2.8800000000000017</v>
      </c>
      <c r="PU80" s="57">
        <f t="shared" si="426"/>
        <v>19.650327854067083</v>
      </c>
      <c r="PV80" s="57">
        <f t="shared" si="427"/>
        <v>21.350063409285564</v>
      </c>
      <c r="PW80" s="57">
        <f t="shared" si="428"/>
        <v>26.322600548308014</v>
      </c>
      <c r="PX80" s="57">
        <f t="shared" si="429"/>
        <v>27.155504116462925</v>
      </c>
      <c r="PY80" s="57">
        <f t="shared" si="430"/>
        <v>24.659706253828947</v>
      </c>
      <c r="PZ80" s="57">
        <f t="shared" si="431"/>
        <v>21.452833956798898</v>
      </c>
      <c r="QA80" s="57">
        <f t="shared" si="432"/>
        <v>19.542925554291688</v>
      </c>
      <c r="QB80" s="57">
        <f t="shared" si="433"/>
        <v>18.59135870271086</v>
      </c>
      <c r="QC80" s="57">
        <f t="shared" si="434"/>
        <v>17.948597020951119</v>
      </c>
      <c r="QD80" s="57">
        <f t="shared" si="435"/>
        <v>17.4359638630105</v>
      </c>
      <c r="QE80" s="57">
        <f t="shared" si="436"/>
        <v>17.306250012761911</v>
      </c>
      <c r="QF80" s="57">
        <f t="shared" si="437"/>
        <v>19.267421242016358</v>
      </c>
      <c r="QG80" s="57">
        <f t="shared" si="438"/>
        <v>21.164192819216684</v>
      </c>
      <c r="QH80" s="57">
        <f t="shared" si="439"/>
        <v>20.808768598333724</v>
      </c>
      <c r="QI80" s="57">
        <f t="shared" si="440"/>
        <v>19.961375108168166</v>
      </c>
      <c r="QJ80" s="57">
        <f t="shared" si="441"/>
        <v>19.829829190132553</v>
      </c>
      <c r="QK80" s="57">
        <f t="shared" si="442"/>
        <v>19.650327854067083</v>
      </c>
      <c r="QL80" s="57">
        <f t="shared" si="443"/>
        <v>19.599515401150995</v>
      </c>
      <c r="QM80" s="57">
        <f t="shared" si="444"/>
        <v>19.600621923010209</v>
      </c>
      <c r="QN80" s="57">
        <f t="shared" si="445"/>
        <v>19.600697983980687</v>
      </c>
      <c r="QO80" s="57">
        <f t="shared" si="446"/>
        <v>19.600657967372879</v>
      </c>
      <c r="QP80" s="61">
        <f t="shared" si="447"/>
        <v>2.8800000000000017</v>
      </c>
      <c r="QQ80" s="57">
        <f>MIN(FQ80,$C$16)*$C$17*1000/60/60/$C$25</f>
        <v>0</v>
      </c>
      <c r="QR80" s="57">
        <f>MIN(FR80,$C$16)*$C$17*1000/60/60/$C$25</f>
        <v>3.8667407844721571E-2</v>
      </c>
      <c r="QS80" s="57">
        <f>MIN(FS80,$C$16)*$C$17*1000/60/60/$C$25</f>
        <v>3.8667407844721571E-2</v>
      </c>
      <c r="QT80" s="57">
        <f>MIN(FT80,$C$16)*$C$17*1000/60/60/$C$25</f>
        <v>3.8667407844721571E-2</v>
      </c>
      <c r="QU80" s="57">
        <f>MIN(FU80,$C$16)*$C$17*1000/60/60/$C$25</f>
        <v>3.8667407844721571E-2</v>
      </c>
      <c r="QV80" s="57">
        <f>MIN(FV80,$C$16)*$C$17*1000/60/60/$C$25</f>
        <v>0</v>
      </c>
      <c r="QW80" s="57">
        <f>MIN(FW80,$C$16)*$C$17*1000/60/60/$C$25</f>
        <v>0</v>
      </c>
      <c r="QX80" s="57">
        <f>MIN(FX80,$C$16)*$C$17*1000/60/60/$C$25</f>
        <v>0</v>
      </c>
      <c r="QY80" s="57">
        <f>MIN(FY80,$C$16)*$C$17*1000/60/60/$C$25</f>
        <v>0</v>
      </c>
      <c r="QZ80" s="57">
        <f>MIN(FZ80,$C$16)*$C$17*1000/60/60/$C$25</f>
        <v>0</v>
      </c>
      <c r="RA80" s="57">
        <f>MIN(GA80,$C$16)*$C$17*1000/60/60/$C$25</f>
        <v>3.8667407844721571E-2</v>
      </c>
      <c r="RB80" s="57">
        <f>MIN(GB80,$C$16)*$C$17*1000/60/60/$C$25</f>
        <v>3.8667407844721571E-2</v>
      </c>
      <c r="RC80" s="57">
        <f>MIN(GC80,$C$16)*$C$17*1000/60/60/$C$25</f>
        <v>3.8667407844721571E-2</v>
      </c>
      <c r="RD80" s="57">
        <f>MIN(GD80,$C$16)*$C$17*1000/60/60/$C$25</f>
        <v>0</v>
      </c>
      <c r="RE80" s="57">
        <f>MIN(GE80,$C$16)*$C$17*1000/60/60/$C$25</f>
        <v>0</v>
      </c>
      <c r="RF80" s="57">
        <f>MIN(GF80,$C$16)*$C$17*1000/60/60/$C$25</f>
        <v>0</v>
      </c>
      <c r="RG80" s="57">
        <f>MIN(GG80,$C$16)*$C$17*1000/60/60/$C$25</f>
        <v>0</v>
      </c>
      <c r="RH80" s="57">
        <f>MIN(GH80,$C$16)*$C$17*1000/60/60/$C$25</f>
        <v>0</v>
      </c>
      <c r="RI80" s="57">
        <f>MIN(GI80,$C$16)*$C$17*1000/60/60/$C$25</f>
        <v>0</v>
      </c>
      <c r="RJ80" s="57">
        <f>MIN(GJ80,$C$16)*$C$17*1000/60/60/$C$25</f>
        <v>0</v>
      </c>
      <c r="RK80" s="57">
        <f>MIN(GK80,$C$16)*$C$17*1000/60/60/$C$25</f>
        <v>0</v>
      </c>
      <c r="RL80" s="148">
        <f t="shared" si="448"/>
        <v>2.8800000000000017</v>
      </c>
    </row>
    <row r="81" spans="2:480" x14ac:dyDescent="0.2">
      <c r="B81" s="73"/>
      <c r="C81" s="3"/>
      <c r="R81" s="63">
        <f t="shared" si="346"/>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347"/>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321"/>
        <v>2.9200000000000017</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322"/>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2.7495000000000003</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348"/>
        <v>2.9200000000000017</v>
      </c>
      <c r="DC81" s="57">
        <f t="shared" si="323"/>
        <v>0</v>
      </c>
      <c r="DD81" s="57">
        <f t="shared" si="324"/>
        <v>2.7495000000000003</v>
      </c>
      <c r="DE81" s="57">
        <f t="shared" si="325"/>
        <v>2.7495000000000003</v>
      </c>
      <c r="DF81" s="57">
        <f t="shared" si="326"/>
        <v>2.7495000000000003</v>
      </c>
      <c r="DG81" s="57">
        <f t="shared" si="327"/>
        <v>2.7495000000000003</v>
      </c>
      <c r="DH81" s="57">
        <f t="shared" si="328"/>
        <v>0</v>
      </c>
      <c r="DI81" s="57">
        <f t="shared" si="329"/>
        <v>0</v>
      </c>
      <c r="DJ81" s="57">
        <f t="shared" si="330"/>
        <v>0</v>
      </c>
      <c r="DK81" s="57">
        <f t="shared" si="331"/>
        <v>0</v>
      </c>
      <c r="DL81" s="57">
        <f t="shared" si="332"/>
        <v>0</v>
      </c>
      <c r="DM81" s="57">
        <f t="shared" si="333"/>
        <v>2.7495000000000003</v>
      </c>
      <c r="DN81" s="57">
        <f t="shared" si="334"/>
        <v>2.7495000000000003</v>
      </c>
      <c r="DO81" s="57">
        <f t="shared" si="335"/>
        <v>2.7495000000000003</v>
      </c>
      <c r="DP81" s="57">
        <f t="shared" si="336"/>
        <v>0</v>
      </c>
      <c r="DQ81" s="57">
        <f t="shared" si="337"/>
        <v>0</v>
      </c>
      <c r="DR81" s="57">
        <f t="shared" si="338"/>
        <v>0</v>
      </c>
      <c r="DS81" s="57">
        <f t="shared" si="339"/>
        <v>0</v>
      </c>
      <c r="DT81" s="57">
        <f t="shared" si="340"/>
        <v>0</v>
      </c>
      <c r="DU81" s="57">
        <f t="shared" si="341"/>
        <v>0</v>
      </c>
      <c r="DV81" s="57">
        <f t="shared" si="342"/>
        <v>0</v>
      </c>
      <c r="DW81" s="57">
        <f t="shared" si="343"/>
        <v>0</v>
      </c>
      <c r="DX81" s="61">
        <f t="shared" si="349"/>
        <v>2.9200000000000017</v>
      </c>
      <c r="DY81" s="2">
        <f>IF(OY81=0,($C$23/0.4536*IF(ISNA(MK80),'Drive Train'!$F$16,'Drive Train'!$F$17)*4.448*$C$24/$C$26*$C$25*S$6)*SIGN(BK81),BK81)</f>
        <v>0</v>
      </c>
      <c r="DZ81" s="2">
        <f>IF(OZ81=0,($C$23/0.4536*IF(ISNA(ML80),'Drive Train'!$F$16,'Drive Train'!$F$17)*4.448*$C$24/$C$26*$C$25*T$6)*SIGN(BL81),BL81)</f>
        <v>0</v>
      </c>
      <c r="EA81" s="2">
        <f>IF(PA81=0,($C$23/0.4536*IF(ISNA(MM80),'Drive Train'!$F$16,'Drive Train'!$F$17)*4.448*$C$24/$C$26*$C$25*U$6)*SIGN(BM81),BM81)</f>
        <v>0</v>
      </c>
      <c r="EB81" s="2">
        <f>IF(PB81=0,($C$23/0.4536*IF(ISNA(MN80),'Drive Train'!$F$16,'Drive Train'!$F$17)*4.448*$C$24/$C$26*$C$25*V$6)*SIGN(BN81),BN81)</f>
        <v>0</v>
      </c>
      <c r="EC81" s="2">
        <f>IF(PC81=0,($C$23/0.4536*IF(ISNA(MO80),'Drive Train'!$F$16,'Drive Train'!$F$17)*4.448*$C$24/$C$26*$C$25*W$6)*SIGN(BO81),BO81)</f>
        <v>0</v>
      </c>
      <c r="ED81" s="2">
        <f>IF(PD81=0,($C$23/0.4536*IF(ISNA(MP80),'Drive Train'!$F$16,'Drive Train'!$F$17)*4.448*$C$24/$C$26*$C$25*X$6)*SIGN(BP81),BP81)</f>
        <v>0</v>
      </c>
      <c r="EE81" s="2">
        <f>IF(PE81=0,($C$23/0.4536*IF(ISNA(MQ80),'Drive Train'!$F$16,'Drive Train'!$F$17)*4.448*$C$24/$C$26*$C$25*Y$6)*SIGN(BQ81),BQ81)</f>
        <v>0</v>
      </c>
      <c r="EF81" s="2">
        <f>IF(PF81=0,($C$23/0.4536*IF(ISNA(MR80),'Drive Train'!$F$16,'Drive Train'!$F$17)*4.448*$C$24/$C$26*$C$25*Z$6)*SIGN(BR81),BR81)</f>
        <v>0</v>
      </c>
      <c r="EG81" s="2">
        <f>IF(PG81=0,($C$23/0.4536*IF(ISNA(MS80),'Drive Train'!$F$16,'Drive Train'!$F$17)*4.448*$C$24/$C$26*$C$25*AA$6)*SIGN(BS81),BS81)</f>
        <v>0</v>
      </c>
      <c r="EH81" s="2">
        <f>IF(PH81=0,($C$23/0.4536*IF(ISNA(MT80),'Drive Train'!$F$16,'Drive Train'!$F$17)*4.448*$C$24/$C$26*$C$25*AB$6)*SIGN(BT81),BT81)</f>
        <v>0</v>
      </c>
      <c r="EI81" s="2">
        <f>IF(PI81=0,($C$23/0.4536*IF(ISNA(MU80),'Drive Train'!$F$16,'Drive Train'!$F$17)*4.448*$C$24/$C$26*$C$25*AC$6)*SIGN(BU81),BU81)</f>
        <v>0</v>
      </c>
      <c r="EJ81" s="2">
        <f>IF(PJ81=0,($C$23/0.4536*IF(ISNA(MV80),'Drive Train'!$F$16,'Drive Train'!$F$17)*4.448*$C$24/$C$26*$C$25*AD$6)*SIGN(BV81),BV81)</f>
        <v>0</v>
      </c>
      <c r="EK81" s="2">
        <f>IF(PK81=0,($C$23/0.4536*IF(ISNA(MW80),'Drive Train'!$F$16,'Drive Train'!$F$17)*4.448*$C$24/$C$26*$C$25*AE$6)*SIGN(BW81),BW81)</f>
        <v>0</v>
      </c>
      <c r="EL81" s="2">
        <f>IF(PL81=0,($C$23/0.4536*IF(ISNA(MX80),'Drive Train'!$F$16,'Drive Train'!$F$17)*4.448*$C$24/$C$26*$C$25*AF$6)*SIGN(BX81),BX81)</f>
        <v>0</v>
      </c>
      <c r="EM81" s="2">
        <f>IF(PM81=0,($C$23/0.4536*IF(ISNA(MY80),'Drive Train'!$F$16,'Drive Train'!$F$17)*4.448*$C$24/$C$26*$C$25*AG$6)*SIGN(BY81),BY81)</f>
        <v>0</v>
      </c>
      <c r="EN81" s="2">
        <f>IF(PN81=0,($C$23/0.4536*IF(ISNA(MZ80),'Drive Train'!$F$16,'Drive Train'!$F$17)*4.448*$C$24/$C$26*$C$25*AH$6)*SIGN(BZ81),BZ81)</f>
        <v>0</v>
      </c>
      <c r="EO81" s="2">
        <f>IF(PO81=0,($C$23/0.4536*IF(ISNA(NA80),'Drive Train'!$F$16,'Drive Train'!$F$17)*4.448*$C$24/$C$26*$C$25*AI$6)*SIGN(CA81),CA81)</f>
        <v>0</v>
      </c>
      <c r="EP81" s="2">
        <f>IF(PP81=0,($C$23/0.4536*IF(ISNA(NB80),'Drive Train'!$F$16,'Drive Train'!$F$17)*4.448*$C$24/$C$26*$C$25*AJ$6)*SIGN(CB81),CB81)</f>
        <v>0</v>
      </c>
      <c r="EQ81" s="2">
        <f>IF(PQ81=0,($C$23/0.4536*IF(ISNA(NC80),'Drive Train'!$F$16,'Drive Train'!$F$17)*4.448*$C$24/$C$26*$C$25*AK$6)*SIGN(CC81),CC81)</f>
        <v>0</v>
      </c>
      <c r="ER81" s="2">
        <f>IF(PR81=0,($C$23/0.4536*IF(ISNA(ND80),'Drive Train'!$F$16,'Drive Train'!$F$17)*4.448*$C$24/$C$26*$C$25*AL$6)*SIGN(CD81),CD81)</f>
        <v>0</v>
      </c>
      <c r="ES81" s="2">
        <f>IF(PS81=0,($C$23/0.4536*IF(ISNA(NE80),'Drive Train'!$F$16,'Drive Train'!$F$17)*4.448*$C$24/$C$26*$C$25*AM$6)*SIGN(CE81),CE81)</f>
        <v>0</v>
      </c>
      <c r="ET81" s="61">
        <f t="shared" si="344"/>
        <v>2.9200000000000017</v>
      </c>
      <c r="EU81" s="260">
        <f>MAX(MIN(IF(AND(OY80=1,NG81&lt;0),-1,1)*(DC81-$C$15)/($C$14-$C$15)*$C$12-$C$33*LO81/AO$6 -  OY80*$C$33,DY80),MAX(EU$8:EU80)*-1)</f>
        <v>-0.55664580874366754</v>
      </c>
      <c r="EV81" s="260">
        <f>MAX(MIN(IF(AND(OZ80=1,NH81&lt;0),-1,1)*(DD81-$C$15)/($C$14-$C$15)*$C$12-$C$33*LP81/AP$6 -  OZ80*$C$33,DZ80),MAX(EV$8:EV80)*-1)</f>
        <v>-0.62480733601241423</v>
      </c>
      <c r="EW81" s="260">
        <f>MAX(MIN(IF(AND(PA80=1,NI81&lt;0),-1,1)*(DE81-$C$15)/($C$14-$C$15)*$C$12-$C$33*LQ81/AQ$6 -  PA80*$C$33,EA80),MAX(EW$8:EW80)*-1)</f>
        <v>-0.65354109321475884</v>
      </c>
      <c r="EX81" s="260">
        <f>MAX(MIN(IF(AND(PB80=1,NJ81&lt;0),-1,1)*(DF81-$C$15)/($C$14-$C$15)*$C$12-$C$33*LR81/AR$6 -  PB80*$C$33,EB80),MAX(EX$8:EX80)*-1)</f>
        <v>-0.62511302996993734</v>
      </c>
      <c r="EY81" s="260">
        <f>MAX(MIN(IF(AND(PC80=1,NK81&lt;0),-1,1)*(DG81-$C$15)/($C$14-$C$15)*$C$12-$C$33*LS81/AS$6 -  PC80*$C$33,EC80),MAX(EY$8:EY80)*-1)</f>
        <v>-0.5412339146949009</v>
      </c>
      <c r="EZ81" s="260">
        <f>MAX(MIN(IF(AND(PD80=1,NL81&lt;0),-1,1)*(DH81-$C$15)/($C$14-$C$15)*$C$12-$C$33*LT81/AT$6 -  PD80*$C$33,ED80),MAX(EZ$8:EZ80)*-1)</f>
        <v>-0.55664580874366754</v>
      </c>
      <c r="FA81" s="260">
        <f>MAX(MIN(IF(AND(PE80=1,NM81&lt;0),-1,1)*(DI81-$C$15)/($C$14-$C$15)*$C$12-$C$33*LU81/AU$6 -  PE80*$C$33,EE80),MAX(FA$8:FA80)*-1)</f>
        <v>-0.55664580874366754</v>
      </c>
      <c r="FB81" s="260">
        <f>MAX(MIN(IF(AND(PF80=1,NN81&lt;0),-1,1)*(DJ81-$C$15)/($C$14-$C$15)*$C$12-$C$33*LV81/AV$6 -  PF80*$C$33,EF80),MAX(FB$8:FB80)*-1)</f>
        <v>-0.55664580874366754</v>
      </c>
      <c r="FC81" s="260">
        <f>MAX(MIN(IF(AND(PG80=1,NO81&lt;0),-1,1)*(DK81-$C$15)/($C$14-$C$15)*$C$12-$C$33*LW81/AW$6 -  PG80*$C$33,EG80),MAX(FC$8:FC80)*-1)</f>
        <v>-0.55664580874366754</v>
      </c>
      <c r="FD81" s="260">
        <f>MAX(MIN(IF(AND(PH80=1,NP81&lt;0),-1,1)*(DL81-$C$15)/($C$14-$C$15)*$C$12-$C$33*LX81/AX$6 -  PH80*$C$33,EH80),MAX(FD$8:FD80)*-1)</f>
        <v>-0.55664580874366754</v>
      </c>
      <c r="FE81" s="260">
        <f>MAX(MIN(IF(AND(PI80=1,NQ81&lt;0),-1,1)*(DM81-$C$15)/($C$14-$C$15)*$C$12-$C$33*LY81/AY$6 -  PI80*$C$33,EI80),MAX(FE$8:FE80)*-1)</f>
        <v>-0.50592873937500038</v>
      </c>
      <c r="FF81" s="260">
        <f>MAX(MIN(IF(AND(PJ80=1,NR81&lt;0),-1,1)*(DN81-$C$15)/($C$14-$C$15)*$C$12-$C$33*LZ81/AZ$6 -  PJ80*$C$33,EJ80),MAX(FF$8:FF80)*-1)</f>
        <v>-0.41043104273050707</v>
      </c>
      <c r="FG81" s="260">
        <f>MAX(MIN(IF(AND(PK80=1,NS81&lt;0),-1,1)*(DO81-$C$15)/($C$14-$C$15)*$C$12-$C$33*MA81/BA$6 -  PK80*$C$33,EK80),MAX(FG$8:FG80)*-1)</f>
        <v>-0.50266066515034202</v>
      </c>
      <c r="FH81" s="260">
        <f>MAX(MIN(IF(AND(PL80=1,NT81&lt;0),-1,1)*(DP81-$C$15)/($C$14-$C$15)*$C$12-$C$33*MB81/BB$6 -  PL80*$C$33,EL80),MAX(FH$8:FH80)*-1)</f>
        <v>-0.55664580874366754</v>
      </c>
      <c r="FI81" s="260">
        <f>MAX(MIN(IF(AND(PM80=1,NU81&lt;0),-1,1)*(DQ81-$C$15)/($C$14-$C$15)*$C$12-$C$33*MC81/BC$6 -  PM80*$C$33,EM80),MAX(FI$8:FI80)*-1)</f>
        <v>-0.55664580874366754</v>
      </c>
      <c r="FJ81" s="260">
        <f>MAX(MIN(IF(AND(PN80=1,NV81&lt;0),-1,1)*(DR81-$C$15)/($C$14-$C$15)*$C$12-$C$33*MD81/BD$6 -  PN80*$C$33,EN80),MAX(FJ$8:FJ80)*-1)</f>
        <v>-0.55664580874366754</v>
      </c>
      <c r="FK81" s="260">
        <f>MAX(MIN(IF(AND(PO80=1,NW81&lt;0),-1,1)*(DS81-$C$15)/($C$14-$C$15)*$C$12-$C$33*ME81/BE$6 -  PO80*$C$33,EO80),MAX(FK$8:FK80)*-1)</f>
        <v>-0.55664580874366754</v>
      </c>
      <c r="FL81" s="260">
        <f>MAX(MIN(IF(AND(PP80=1,NX81&lt;0),-1,1)*(DT81-$C$15)/($C$14-$C$15)*$C$12-$C$33*MF81/BF$6 -  PP80*$C$33,EP80),MAX(FL$8:FL80)*-1)</f>
        <v>-0.55664580874366754</v>
      </c>
      <c r="FM81" s="260">
        <f>MAX(MIN(IF(AND(PQ80=1,NY81&lt;0),-1,1)*(DU81-$C$15)/($C$14-$C$15)*$C$12-$C$33*MG81/BG$6 -  PQ80*$C$33,EQ80),MAX(FM$8:FM80)*-1)</f>
        <v>-0.55664580874366754</v>
      </c>
      <c r="FN81" s="260">
        <f>MAX(MIN(IF(AND(PR80=1,NZ81&lt;0),-1,1)*(DV81-$C$15)/($C$14-$C$15)*$C$12-$C$33*MH81/BH$6 -  PR80*$C$33,ER80),MAX(FN$8:FN80)*-1)</f>
        <v>-0.55664580874366754</v>
      </c>
      <c r="FO81" s="260">
        <f>MAX(MIN(IF(AND(PS80=1,OA81&lt;0),-1,1)*(DW81-$C$15)/($C$14-$C$15)*$C$12-$C$33*MI81/BI$6 -  PS80*$C$33,ES80),MAX(FO$8:FO80)*-1)</f>
        <v>-0.55664580874366754</v>
      </c>
      <c r="FP81" s="61">
        <f t="shared" si="350"/>
        <v>2.9200000000000017</v>
      </c>
      <c r="FQ81" s="261">
        <f>IF(AND(KS81=1,OY81=1),0,MIN((ABS(($C$14-$C$15)*EU81/$C$12/$C$25)+$C$15)/$C$25,DC81))</f>
        <v>0</v>
      </c>
      <c r="FR81" s="261">
        <f>IF(AND(KT81=1,OZ81=1),0,MIN((ABS(($C$14-$C$15)*EV81/$C$12/$C$25)+$C$15)/$C$25,DD81))</f>
        <v>2.7495000000000003</v>
      </c>
      <c r="FS81" s="261">
        <f>IF(AND(KU81=1,PA81=1),0,MIN((ABS(($C$14-$C$15)*EW81/$C$12/$C$25)+$C$15)/$C$25,DE81))</f>
        <v>2.7495000000000003</v>
      </c>
      <c r="FT81" s="261">
        <f>IF(AND(KV81=1,PB81=1),0,MIN((ABS(($C$14-$C$15)*EX81/$C$12/$C$25)+$C$15)/$C$25,DF81))</f>
        <v>2.7495000000000003</v>
      </c>
      <c r="FU81" s="261">
        <f>IF(AND(KW81=1,PC81=1),0,MIN((ABS(($C$14-$C$15)*EY81/$C$12/$C$25)+$C$15)/$C$25,DG81))</f>
        <v>2.7495000000000003</v>
      </c>
      <c r="FV81" s="261">
        <f>IF(AND(KX81=1,PD81=1),0,MIN((ABS(($C$14-$C$15)*EZ81/$C$12/$C$25)+$C$15)/$C$25,DH81))</f>
        <v>0</v>
      </c>
      <c r="FW81" s="261">
        <f>IF(AND(KY81=1,PE81=1),0,MIN((ABS(($C$14-$C$15)*FA81/$C$12/$C$25)+$C$15)/$C$25,DI81))</f>
        <v>0</v>
      </c>
      <c r="FX81" s="261">
        <f>IF(AND(KZ81=1,PF81=1),0,MIN((ABS(($C$14-$C$15)*FB81/$C$12/$C$25)+$C$15)/$C$25,DJ81))</f>
        <v>0</v>
      </c>
      <c r="FY81" s="261">
        <f>IF(AND(LA81=1,PG81=1),0,MIN((ABS(($C$14-$C$15)*FC81/$C$12/$C$25)+$C$15)/$C$25,DK81))</f>
        <v>0</v>
      </c>
      <c r="FZ81" s="261">
        <f>IF(AND(LB81=1,PH81=1),0,MIN((ABS(($C$14-$C$15)*FD81/$C$12/$C$25)+$C$15)/$C$25,DL81))</f>
        <v>0</v>
      </c>
      <c r="GA81" s="261">
        <f>IF(AND(LC81=1,PI81=1),0,MIN((ABS(($C$14-$C$15)*FE81/$C$12/$C$25)+$C$15)/$C$25,DM81))</f>
        <v>0</v>
      </c>
      <c r="GB81" s="261">
        <f>IF(AND(LD81=1,PJ81=1),0,MIN((ABS(($C$14-$C$15)*FF81/$C$12/$C$25)+$C$15)/$C$25,DN81))</f>
        <v>2.7495000000000003</v>
      </c>
      <c r="GC81" s="261">
        <f>IF(AND(LE81=1,PK81=1),0,MIN((ABS(($C$14-$C$15)*FG81/$C$12/$C$25)+$C$15)/$C$25,DO81))</f>
        <v>2.7495000000000003</v>
      </c>
      <c r="GD81" s="261">
        <f>IF(AND(LF81=1,PL81=1),0,MIN((ABS(($C$14-$C$15)*FH81/$C$12/$C$25)+$C$15)/$C$25,DP81))</f>
        <v>0</v>
      </c>
      <c r="GE81" s="261">
        <f>IF(AND(LG81=1,PM81=1),0,MIN((ABS(($C$14-$C$15)*FI81/$C$12/$C$25)+$C$15)/$C$25,DQ81))</f>
        <v>0</v>
      </c>
      <c r="GF81" s="261">
        <f>IF(AND(LH81=1,PN81=1),0,MIN((ABS(($C$14-$C$15)*FJ81/$C$12/$C$25)+$C$15)/$C$25,DR81))</f>
        <v>0</v>
      </c>
      <c r="GG81" s="261">
        <f>IF(AND(LI81=1,PO81=1),0,MIN((ABS(($C$14-$C$15)*FK81/$C$12/$C$25)+$C$15)/$C$25,DS81))</f>
        <v>0</v>
      </c>
      <c r="GH81" s="261">
        <f>IF(AND(LJ81=1,PP81=1),0,MIN((ABS(($C$14-$C$15)*FL81/$C$12/$C$25)+$C$15)/$C$25,DT81))</f>
        <v>0</v>
      </c>
      <c r="GI81" s="261">
        <f>IF(AND(LK81=1,PQ81=1),0,MIN((ABS(($C$14-$C$15)*FM81/$C$12/$C$25)+$C$15)/$C$25,DU81))</f>
        <v>0</v>
      </c>
      <c r="GJ81" s="261">
        <f>IF(AND(LL81=1,PR81=1),0,MIN((ABS(($C$14-$C$15)*FN81/$C$12/$C$25)+$C$15)/$C$25,DV81))</f>
        <v>0</v>
      </c>
      <c r="GK81" s="261">
        <f>IF(AND(LM81=1,PS81=1),0,MIN((ABS(($C$14-$C$15)*FO81/$C$12/$C$25)+$C$15)/$C$25,DW81))</f>
        <v>0</v>
      </c>
      <c r="GL81" s="61">
        <f t="shared" si="351"/>
        <v>2.9200000000000017</v>
      </c>
      <c r="GM81" s="57">
        <f>IF(AND(KS80=1,OY80=1),0,EU81*$C$26/S$6/$C$24/$C$23*3.39*$C$25)</f>
        <v>0</v>
      </c>
      <c r="GN81" s="57">
        <f>IF(AND(KT80=1,OZ80=1),0,EV81*$C$26/T$6/$C$24/$C$23*3.39*$C$25)</f>
        <v>-4.0628348122996023</v>
      </c>
      <c r="GO81" s="57">
        <f>IF(AND(KU80=1,PA80=1),0,EW81*$C$26/U$6/$C$24/$C$23*3.39*$C$25)</f>
        <v>-6.4532135612552892</v>
      </c>
      <c r="GP81" s="57">
        <f>IF(AND(KV80=1,PB80=1),0,EX81*$C$26/V$6/$C$24/$C$23*3.39*$C$25)</f>
        <v>-8.2801941842556541</v>
      </c>
      <c r="GQ81" s="57">
        <f>IF(AND(KW80=1,PC80=1),0,EY81*$C$26/W$6/$C$24/$C$23*3.39*$C$25)</f>
        <v>-8.9940101638781655</v>
      </c>
      <c r="GR81" s="57">
        <f>IF(AND(KX80=1,PD80=1),0,EZ81*$C$26/X$6/$C$24/$C$23*3.39*$C$25)</f>
        <v>0</v>
      </c>
      <c r="GS81" s="57">
        <f>IF(AND(KY80=1,PE80=1),0,FA81*$C$26/Y$6/$C$24/$C$23*3.39*$C$25)</f>
        <v>0</v>
      </c>
      <c r="GT81" s="57">
        <f>IF(AND(KZ80=1,PF80=1),0,FB81*$C$26/Z$6/$C$24/$C$23*3.39*$C$25)</f>
        <v>0</v>
      </c>
      <c r="GU81" s="57">
        <f>IF(AND(LA80=1,PG80=1),0,FC81*$C$26/AA$6/$C$24/$C$23*3.39*$C$25)</f>
        <v>0</v>
      </c>
      <c r="GV81" s="57">
        <f>IF(AND(LB80=1,PH80=1),0,FD81*$C$26/AB$6/$C$24/$C$23*3.39*$C$25)</f>
        <v>0</v>
      </c>
      <c r="GW81" s="57">
        <f>IF(AND(LC80=1,PI80=1),0,FE81*$C$26/AC$6/$C$24/$C$23*3.39*$C$25)</f>
        <v>-18.642324440842238</v>
      </c>
      <c r="GX81" s="57">
        <f>IF(AND(LD80=1,PJ80=1),0,FF81*$C$26/AD$6/$C$24/$C$23*3.39*$C$25)</f>
        <v>-9.5315869637063724</v>
      </c>
      <c r="GY81" s="57">
        <f>IF(AND(LE80=1,PK80=1),0,FG81*$C$26/AE$6/$C$24/$C$23*3.39*$C$25)</f>
        <v>-11.673468486302806</v>
      </c>
      <c r="GZ81" s="57">
        <f>IF(AND(LF80=1,PL80=1),0,FH81*$C$26/AF$6/$C$24/$C$23*3.39*$C$25)</f>
        <v>0</v>
      </c>
      <c r="HA81" s="57">
        <f>IF(AND(LG80=1,PM80=1),0,FI81*$C$26/AG$6/$C$24/$C$23*3.39*$C$25)</f>
        <v>0</v>
      </c>
      <c r="HB81" s="57">
        <f>IF(AND(LH80=1,PN80=1),0,FJ81*$C$26/AH$6/$C$24/$C$23*3.39*$C$25)</f>
        <v>0</v>
      </c>
      <c r="HC81" s="57">
        <f>IF(AND(LI80=1,PO80=1),0,FK81*$C$26/AI$6/$C$24/$C$23*3.39*$C$25)</f>
        <v>0</v>
      </c>
      <c r="HD81" s="57">
        <f>IF(AND(LJ80=1,PP80=1),0,FL81*$C$26/AJ$6/$C$24/$C$23*3.39*$C$25)</f>
        <v>0</v>
      </c>
      <c r="HE81" s="57">
        <f>IF(AND(LK80=1,PQ80=1),0,FM81*$C$26/AK$6/$C$24/$C$23*3.39*$C$25)</f>
        <v>0</v>
      </c>
      <c r="HF81" s="57">
        <f>IF(AND(LL80=1,PR80=1),0,FN81*$C$26/AL$6/$C$24/$C$23*3.39*$C$25)</f>
        <v>0</v>
      </c>
      <c r="HG81" s="57">
        <f>IF(AND(LM80=1,PS80=1),0,FO81*$C$26/AM$6/$C$24/$C$23*3.39*$C$25)</f>
        <v>0</v>
      </c>
      <c r="HH81" s="61">
        <f t="shared" si="352"/>
        <v>2.9200000000000017</v>
      </c>
      <c r="HI81" s="57">
        <f t="shared" si="353"/>
        <v>0</v>
      </c>
      <c r="HJ81" s="57">
        <f t="shared" si="354"/>
        <v>4.0628348122996023</v>
      </c>
      <c r="HK81" s="57">
        <f t="shared" si="355"/>
        <v>6.4532135612552892</v>
      </c>
      <c r="HL81" s="57">
        <f t="shared" si="356"/>
        <v>8.2801941842556541</v>
      </c>
      <c r="HM81" s="57">
        <f t="shared" si="357"/>
        <v>8.9940101638781655</v>
      </c>
      <c r="HN81" s="57">
        <f t="shared" si="358"/>
        <v>0</v>
      </c>
      <c r="HO81" s="57">
        <f t="shared" si="359"/>
        <v>0</v>
      </c>
      <c r="HP81" s="57">
        <f t="shared" si="360"/>
        <v>0</v>
      </c>
      <c r="HQ81" s="57">
        <f t="shared" si="361"/>
        <v>0</v>
      </c>
      <c r="HR81" s="57">
        <f t="shared" si="362"/>
        <v>0</v>
      </c>
      <c r="HS81" s="57">
        <f t="shared" si="363"/>
        <v>18.642324440842238</v>
      </c>
      <c r="HT81" s="57">
        <f t="shared" si="364"/>
        <v>9.5315869637063724</v>
      </c>
      <c r="HU81" s="57">
        <f t="shared" si="365"/>
        <v>11.673468486302806</v>
      </c>
      <c r="HV81" s="57">
        <f t="shared" si="366"/>
        <v>0</v>
      </c>
      <c r="HW81" s="57">
        <f t="shared" si="367"/>
        <v>0</v>
      </c>
      <c r="HX81" s="57">
        <f t="shared" si="368"/>
        <v>0</v>
      </c>
      <c r="HY81" s="57">
        <f t="shared" si="369"/>
        <v>0</v>
      </c>
      <c r="HZ81" s="57">
        <f t="shared" si="370"/>
        <v>0</v>
      </c>
      <c r="IA81" s="57">
        <f t="shared" si="371"/>
        <v>0</v>
      </c>
      <c r="IB81" s="57">
        <f t="shared" si="372"/>
        <v>0</v>
      </c>
      <c r="IC81" s="57">
        <f t="shared" si="373"/>
        <v>0</v>
      </c>
      <c r="ID81" s="61">
        <f t="shared" si="374"/>
        <v>2.9200000000000017</v>
      </c>
      <c r="IE81" s="57">
        <f t="shared" si="375"/>
        <v>0</v>
      </c>
      <c r="IF81" s="57">
        <f t="shared" si="376"/>
        <v>0</v>
      </c>
      <c r="IG81" s="57">
        <f t="shared" si="377"/>
        <v>0</v>
      </c>
      <c r="IH81" s="57">
        <f t="shared" si="378"/>
        <v>0</v>
      </c>
      <c r="II81" s="57">
        <f t="shared" si="379"/>
        <v>0</v>
      </c>
      <c r="IJ81" s="57">
        <f t="shared" si="380"/>
        <v>0</v>
      </c>
      <c r="IK81" s="57">
        <f t="shared" si="381"/>
        <v>0</v>
      </c>
      <c r="IL81" s="57">
        <f t="shared" si="382"/>
        <v>0</v>
      </c>
      <c r="IM81" s="57">
        <f t="shared" si="383"/>
        <v>0</v>
      </c>
      <c r="IN81" s="57">
        <f t="shared" si="384"/>
        <v>0</v>
      </c>
      <c r="IO81" s="57">
        <f t="shared" si="385"/>
        <v>0</v>
      </c>
      <c r="IP81" s="57">
        <f t="shared" si="386"/>
        <v>0</v>
      </c>
      <c r="IQ81" s="57">
        <f t="shared" si="387"/>
        <v>0</v>
      </c>
      <c r="IR81" s="57">
        <f t="shared" si="388"/>
        <v>0</v>
      </c>
      <c r="IS81" s="57">
        <f t="shared" si="389"/>
        <v>0</v>
      </c>
      <c r="IT81" s="57">
        <f t="shared" si="390"/>
        <v>0</v>
      </c>
      <c r="IU81" s="57">
        <f t="shared" si="391"/>
        <v>0</v>
      </c>
      <c r="IV81" s="57">
        <f t="shared" si="392"/>
        <v>0</v>
      </c>
      <c r="IW81" s="57">
        <f t="shared" si="393"/>
        <v>0</v>
      </c>
      <c r="IX81" s="57">
        <f t="shared" si="394"/>
        <v>0</v>
      </c>
      <c r="IY81" s="57">
        <f t="shared" si="395"/>
        <v>0</v>
      </c>
      <c r="IZ81" s="61">
        <f t="shared" si="396"/>
        <v>2.9200000000000017</v>
      </c>
      <c r="JA81" s="261" t="e">
        <f t="shared" si="449"/>
        <v>#N/A</v>
      </c>
      <c r="JB81" s="261" t="e">
        <f t="shared" si="450"/>
        <v>#N/A</v>
      </c>
      <c r="JC81" s="261" t="e">
        <f t="shared" si="451"/>
        <v>#N/A</v>
      </c>
      <c r="JD81" s="261" t="e">
        <f t="shared" si="452"/>
        <v>#N/A</v>
      </c>
      <c r="JE81" s="261" t="e">
        <f t="shared" si="453"/>
        <v>#N/A</v>
      </c>
      <c r="JF81" s="261" t="e">
        <f t="shared" si="454"/>
        <v>#N/A</v>
      </c>
      <c r="JG81" s="261" t="e">
        <f t="shared" si="455"/>
        <v>#N/A</v>
      </c>
      <c r="JH81" s="261" t="e">
        <f t="shared" si="456"/>
        <v>#N/A</v>
      </c>
      <c r="JI81" s="261" t="e">
        <f t="shared" si="457"/>
        <v>#N/A</v>
      </c>
      <c r="JJ81" s="261" t="e">
        <f t="shared" si="458"/>
        <v>#N/A</v>
      </c>
      <c r="JK81" s="261" t="e">
        <f t="shared" si="459"/>
        <v>#N/A</v>
      </c>
      <c r="JL81" s="261" t="e">
        <f t="shared" si="460"/>
        <v>#N/A</v>
      </c>
      <c r="JM81" s="261" t="e">
        <f t="shared" si="461"/>
        <v>#N/A</v>
      </c>
      <c r="JN81" s="261" t="e">
        <f t="shared" si="462"/>
        <v>#N/A</v>
      </c>
      <c r="JO81" s="261" t="e">
        <f t="shared" si="463"/>
        <v>#N/A</v>
      </c>
      <c r="JP81" s="261" t="e">
        <f t="shared" si="464"/>
        <v>#N/A</v>
      </c>
      <c r="JQ81" s="261" t="e">
        <f t="shared" si="465"/>
        <v>#N/A</v>
      </c>
      <c r="JR81" s="261" t="e">
        <f t="shared" si="466"/>
        <v>#N/A</v>
      </c>
      <c r="JS81" s="261" t="e">
        <f t="shared" si="467"/>
        <v>#N/A</v>
      </c>
      <c r="JT81" s="261" t="e">
        <f t="shared" si="468"/>
        <v>#N/A</v>
      </c>
      <c r="JU81" s="261" t="e">
        <f t="shared" si="469"/>
        <v>#N/A</v>
      </c>
      <c r="JV81" s="61">
        <f t="shared" si="397"/>
        <v>2.9200000000000017</v>
      </c>
      <c r="JW81" s="46">
        <f>IF(HI81&lt;=$C$42,1,0)</f>
        <v>1</v>
      </c>
      <c r="JX81" s="46">
        <f>IF(HJ81&lt;=$C$42,1,0)</f>
        <v>0</v>
      </c>
      <c r="JY81" s="46">
        <f>IF(HK81&lt;=$C$42,1,0)</f>
        <v>0</v>
      </c>
      <c r="JZ81" s="46">
        <f>IF(HL81&lt;=$C$42,1,0)</f>
        <v>0</v>
      </c>
      <c r="KA81" s="46">
        <f>IF(HM81&lt;=$C$42,1,0)</f>
        <v>0</v>
      </c>
      <c r="KB81" s="46">
        <f>IF(HN81&lt;=$C$42,1,0)</f>
        <v>1</v>
      </c>
      <c r="KC81" s="46">
        <f>IF(HO81&lt;=$C$42,1,0)</f>
        <v>1</v>
      </c>
      <c r="KD81" s="46">
        <f>IF(HP81&lt;=$C$42,1,0)</f>
        <v>1</v>
      </c>
      <c r="KE81" s="46">
        <f>IF(HQ81&lt;=$C$42,1,0)</f>
        <v>1</v>
      </c>
      <c r="KF81" s="46">
        <f>IF(HR81&lt;=$C$42,1,0)</f>
        <v>1</v>
      </c>
      <c r="KG81" s="46">
        <f>IF(HS81&lt;=$C$42,1,0)</f>
        <v>0</v>
      </c>
      <c r="KH81" s="46">
        <f>IF(HT81&lt;=$C$42,1,0)</f>
        <v>0</v>
      </c>
      <c r="KI81" s="46">
        <f>IF(HU81&lt;=$C$42,1,0)</f>
        <v>0</v>
      </c>
      <c r="KJ81" s="46">
        <f>IF(HV81&lt;=$C$42,1,0)</f>
        <v>1</v>
      </c>
      <c r="KK81" s="46">
        <f>IF(HW81&lt;=$C$42,1,0)</f>
        <v>1</v>
      </c>
      <c r="KL81" s="46">
        <f>IF(HX81&lt;=$C$42,1,0)</f>
        <v>1</v>
      </c>
      <c r="KM81" s="46">
        <f>IF(HY81&lt;=$C$42,1,0)</f>
        <v>1</v>
      </c>
      <c r="KN81" s="46">
        <f>IF(HZ81&lt;=$C$42,1,0)</f>
        <v>1</v>
      </c>
      <c r="KO81" s="46">
        <f>IF(IA81&lt;=$C$42,1,0)</f>
        <v>1</v>
      </c>
      <c r="KP81" s="46">
        <f>IF(IB81&lt;=$C$42,1,0)</f>
        <v>1</v>
      </c>
      <c r="KQ81" s="46">
        <f>IF(IC81&lt;=$C$42,1,0)</f>
        <v>1</v>
      </c>
      <c r="KR81" s="61">
        <f t="shared" si="398"/>
        <v>2.9200000000000017</v>
      </c>
      <c r="KS81" s="1">
        <f>IF(OR(KS80=1,AND(OY81=1,LO81&lt;=$C$43)),1,0)</f>
        <v>1</v>
      </c>
      <c r="KT81" s="1">
        <f>IF(OR(KT80=1,AND(OZ81=1,LP81&lt;=$C$43)),1,0)</f>
        <v>0</v>
      </c>
      <c r="KU81" s="1">
        <f>IF(OR(KU80=1,AND(PA81=1,LQ81&lt;=$C$43)),1,0)</f>
        <v>0</v>
      </c>
      <c r="KV81" s="1">
        <f>IF(OR(KV80=1,AND(PB81=1,LR81&lt;=$C$43)),1,0)</f>
        <v>0</v>
      </c>
      <c r="KW81" s="1">
        <f>IF(OR(KW80=1,AND(PC81=1,LS81&lt;=$C$43)),1,0)</f>
        <v>0</v>
      </c>
      <c r="KX81" s="1">
        <f>IF(OR(KX80=1,AND(PD81=1,LT81&lt;=$C$43)),1,0)</f>
        <v>1</v>
      </c>
      <c r="KY81" s="1">
        <f>IF(OR(KY80=1,AND(PE81=1,LU81&lt;=$C$43)),1,0)</f>
        <v>1</v>
      </c>
      <c r="KZ81" s="1">
        <f>IF(OR(KZ80=1,AND(PF81=1,LV81&lt;=$C$43)),1,0)</f>
        <v>1</v>
      </c>
      <c r="LA81" s="1">
        <f>IF(OR(LA80=1,AND(PG81=1,LW81&lt;=$C$43)),1,0)</f>
        <v>1</v>
      </c>
      <c r="LB81" s="1">
        <f>IF(OR(LB80=1,AND(PH81=1,LX81&lt;=$C$43)),1,0)</f>
        <v>1</v>
      </c>
      <c r="LC81" s="1">
        <f>IF(OR(LC80=1,AND(PI81=1,LY81&lt;=$C$43)),1,0)</f>
        <v>1</v>
      </c>
      <c r="LD81" s="1">
        <f>IF(OR(LD80=1,AND(PJ81=1,LZ81&lt;=$C$43)),1,0)</f>
        <v>0</v>
      </c>
      <c r="LE81" s="1">
        <f>IF(OR(LE80=1,AND(PK81=1,MA81&lt;=$C$43)),1,0)</f>
        <v>0</v>
      </c>
      <c r="LF81" s="1">
        <f>IF(OR(LF80=1,AND(PL81=1,MB81&lt;=$C$43)),1,0)</f>
        <v>1</v>
      </c>
      <c r="LG81" s="1">
        <f>IF(OR(LG80=1,AND(PM81=1,MC81&lt;=$C$43)),1,0)</f>
        <v>1</v>
      </c>
      <c r="LH81" s="1">
        <f>IF(OR(LH80=1,AND(PN81=1,MD81&lt;=$C$43)),1,0)</f>
        <v>1</v>
      </c>
      <c r="LI81" s="1">
        <f>IF(OR(LI80=1,AND(PO81=1,ME81&lt;=$C$43)),1,0)</f>
        <v>1</v>
      </c>
      <c r="LJ81" s="1">
        <f>IF(OR(LJ80=1,AND(PP81=1,MF81&lt;=$C$43)),1,0)</f>
        <v>1</v>
      </c>
      <c r="LK81" s="1">
        <f>IF(OR(LK80=1,AND(PQ81=1,MG81&lt;=$C$43)),1,0)</f>
        <v>1</v>
      </c>
      <c r="LL81" s="1">
        <f>IF(OR(LL80=1,AND(PR81=1,MH81&lt;=$C$43)),1,0)</f>
        <v>1</v>
      </c>
      <c r="LM81" s="1">
        <f>IF(OR(LM80=1,AND(PS81=1,MI81&lt;=$C$43)),1,0)</f>
        <v>1</v>
      </c>
      <c r="LN81" s="61">
        <f t="shared" si="399"/>
        <v>2.9200000000000017</v>
      </c>
      <c r="LO81" s="57">
        <f t="shared" si="400"/>
        <v>0</v>
      </c>
      <c r="LP81" s="57">
        <f t="shared" si="401"/>
        <v>11.293520366080021</v>
      </c>
      <c r="LQ81" s="57">
        <f t="shared" si="402"/>
        <v>9.2348167674220978</v>
      </c>
      <c r="LR81" s="57">
        <f t="shared" si="403"/>
        <v>5.5583483384107568</v>
      </c>
      <c r="LS81" s="57">
        <f t="shared" si="404"/>
        <v>1.3124377562060789</v>
      </c>
      <c r="LT81" s="57">
        <f t="shared" si="405"/>
        <v>0</v>
      </c>
      <c r="LU81" s="57">
        <f t="shared" si="406"/>
        <v>0</v>
      </c>
      <c r="LV81" s="57">
        <f t="shared" si="407"/>
        <v>0</v>
      </c>
      <c r="LW81" s="57">
        <f t="shared" si="408"/>
        <v>0</v>
      </c>
      <c r="LX81" s="57">
        <f t="shared" si="409"/>
        <v>0</v>
      </c>
      <c r="LY81" s="57">
        <f t="shared" si="410"/>
        <v>0</v>
      </c>
      <c r="LZ81" s="57">
        <f t="shared" si="411"/>
        <v>5.8998781572571968</v>
      </c>
      <c r="MA81" s="57">
        <f t="shared" si="412"/>
        <v>3.039731827396865</v>
      </c>
      <c r="MB81" s="57">
        <f t="shared" si="413"/>
        <v>0</v>
      </c>
      <c r="MC81" s="57">
        <f t="shared" si="414"/>
        <v>0</v>
      </c>
      <c r="MD81" s="57">
        <f t="shared" si="415"/>
        <v>0</v>
      </c>
      <c r="ME81" s="57">
        <f t="shared" si="416"/>
        <v>0</v>
      </c>
      <c r="MF81" s="57">
        <f t="shared" si="417"/>
        <v>0</v>
      </c>
      <c r="MG81" s="57">
        <f t="shared" si="418"/>
        <v>0</v>
      </c>
      <c r="MH81" s="57">
        <f t="shared" si="419"/>
        <v>0</v>
      </c>
      <c r="MI81" s="57">
        <f t="shared" si="420"/>
        <v>0</v>
      </c>
      <c r="MJ81" s="61">
        <f t="shared" si="421"/>
        <v>2.9200000000000017</v>
      </c>
      <c r="MK81" s="57" t="e">
        <f t="shared" si="470"/>
        <v>#N/A</v>
      </c>
      <c r="ML81" s="57" t="e">
        <f t="shared" si="471"/>
        <v>#N/A</v>
      </c>
      <c r="MM81" s="57" t="e">
        <f t="shared" si="472"/>
        <v>#N/A</v>
      </c>
      <c r="MN81" s="57" t="e">
        <f t="shared" si="473"/>
        <v>#N/A</v>
      </c>
      <c r="MO81" s="57" t="e">
        <f t="shared" si="474"/>
        <v>#N/A</v>
      </c>
      <c r="MP81" s="57" t="e">
        <f t="shared" si="475"/>
        <v>#N/A</v>
      </c>
      <c r="MQ81" s="57" t="e">
        <f t="shared" si="476"/>
        <v>#N/A</v>
      </c>
      <c r="MR81" s="57" t="e">
        <f t="shared" si="477"/>
        <v>#N/A</v>
      </c>
      <c r="MS81" s="57" t="e">
        <f t="shared" si="478"/>
        <v>#N/A</v>
      </c>
      <c r="MT81" s="57" t="e">
        <f t="shared" si="479"/>
        <v>#N/A</v>
      </c>
      <c r="MU81" s="57" t="e">
        <f t="shared" si="480"/>
        <v>#N/A</v>
      </c>
      <c r="MV81" s="57" t="e">
        <f t="shared" si="481"/>
        <v>#N/A</v>
      </c>
      <c r="MW81" s="57" t="e">
        <f t="shared" si="482"/>
        <v>#N/A</v>
      </c>
      <c r="MX81" s="57" t="e">
        <f t="shared" si="483"/>
        <v>#N/A</v>
      </c>
      <c r="MY81" s="57" t="e">
        <f t="shared" si="484"/>
        <v>#N/A</v>
      </c>
      <c r="MZ81" s="57" t="e">
        <f t="shared" si="485"/>
        <v>#N/A</v>
      </c>
      <c r="NA81" s="57" t="e">
        <f t="shared" si="486"/>
        <v>#N/A</v>
      </c>
      <c r="NB81" s="57" t="e">
        <f t="shared" si="487"/>
        <v>#N/A</v>
      </c>
      <c r="NC81" s="57" t="e">
        <f t="shared" si="488"/>
        <v>#N/A</v>
      </c>
      <c r="ND81" s="57" t="e">
        <f t="shared" si="489"/>
        <v>#N/A</v>
      </c>
      <c r="NE81" s="57" t="e">
        <f t="shared" si="490"/>
        <v>#N/A</v>
      </c>
      <c r="NF81" s="61">
        <f t="shared" si="422"/>
        <v>2.9200000000000017</v>
      </c>
      <c r="NG81" s="261">
        <f>IF(OY80=0,MIN('Drive Train'!$F$35-FQ80*$C$26*'Drive Train'!$F$38,NG80+$C$41)-$C$7,IF(LO80-1&lt;=0,0,IF($C$39=Motors!$C$29,MAX(MAX(NG$8:NG80)*-1,NG80-$C$41),MAX(0,MAX(NG$8:NG80)*-1,NG80-$C$41))))</f>
        <v>0</v>
      </c>
      <c r="NH81" s="261">
        <f>IF(OZ80=0,MIN('Drive Train'!$F$35-FR80*$C$26*'Drive Train'!$F$38,NH80+$C$41)-$C$7,IF(LP80-1&lt;=0,0,IF($C$39=Motors!$C$29,MAX(MAX(NH$8:NH80)*-1,NH80-$C$41),MAX(0,MAX(NH$8:NH80)*-1,NH80-$C$41))))</f>
        <v>0</v>
      </c>
      <c r="NI81" s="261">
        <f>IF(PA80=0,MIN('Drive Train'!$F$35-FS80*$C$26*'Drive Train'!$F$38,NI80+$C$41)-$C$7,IF(LQ80-1&lt;=0,0,IF($C$39=Motors!$C$29,MAX(MAX(NI$8:NI80)*-1,NI80-$C$41),MAX(0,MAX(NI$8:NI80)*-1,NI80-$C$41))))</f>
        <v>0</v>
      </c>
      <c r="NJ81" s="261">
        <f>IF(PB80=0,MIN('Drive Train'!$F$35-FT80*$C$26*'Drive Train'!$F$38,NJ80+$C$41)-$C$7,IF(LR80-1&lt;=0,0,IF($C$39=Motors!$C$29,MAX(MAX(NJ$8:NJ80)*-1,NJ80-$C$41),MAX(0,MAX(NJ$8:NJ80)*-1,NJ80-$C$41))))</f>
        <v>0</v>
      </c>
      <c r="NK81" s="261">
        <f>IF(PC80=0,MIN('Drive Train'!$F$35-FU80*$C$26*'Drive Train'!$F$38,NK80+$C$41)-$C$7,IF(LS80-1&lt;=0,0,IF($C$39=Motors!$C$29,MAX(MAX(NK$8:NK80)*-1,NK80-$C$41),MAX(0,MAX(NK$8:NK80)*-1,NK80-$C$41))))</f>
        <v>0</v>
      </c>
      <c r="NL81" s="261">
        <f>IF(PD80=0,MIN('Drive Train'!$F$35-FV80*$C$26*'Drive Train'!$F$38,NL80+$C$41)-$C$7,IF(LT80-1&lt;=0,0,IF($C$39=Motors!$C$29,MAX(MAX(NL$8:NL80)*-1,NL80-$C$41),MAX(0,MAX(NL$8:NL80)*-1,NL80-$C$41))))</f>
        <v>0</v>
      </c>
      <c r="NM81" s="261">
        <f>IF(PE80=0,MIN('Drive Train'!$F$35-FW80*$C$26*'Drive Train'!$F$38,NM80+$C$41)-$C$7,IF(LU80-1&lt;=0,0,IF($C$39=Motors!$C$29,MAX(MAX(NM$8:NM80)*-1,NM80-$C$41),MAX(0,MAX(NM$8:NM80)*-1,NM80-$C$41))))</f>
        <v>0</v>
      </c>
      <c r="NN81" s="261">
        <f>IF(PF80=0,MIN('Drive Train'!$F$35-FX80*$C$26*'Drive Train'!$F$38,NN80+$C$41)-$C$7,IF(LV80-1&lt;=0,0,IF($C$39=Motors!$C$29,MAX(MAX(NN$8:NN80)*-1,NN80-$C$41),MAX(0,MAX(NN$8:NN80)*-1,NN80-$C$41))))</f>
        <v>0</v>
      </c>
      <c r="NO81" s="261">
        <f>IF(PG80=0,MIN('Drive Train'!$F$35-FY80*$C$26*'Drive Train'!$F$38,NO80+$C$41)-$C$7,IF(LW80-1&lt;=0,0,IF($C$39=Motors!$C$29,MAX(MAX(NO$8:NO80)*-1,NO80-$C$41),MAX(0,MAX(NO$8:NO80)*-1,NO80-$C$41))))</f>
        <v>0</v>
      </c>
      <c r="NP81" s="261">
        <f>IF(PH80=0,MIN('Drive Train'!$F$35-FZ80*$C$26*'Drive Train'!$F$38,NP80+$C$41)-$C$7,IF(LX80-1&lt;=0,0,IF($C$39=Motors!$C$29,MAX(MAX(NP$8:NP80)*-1,NP80-$C$41),MAX(0,MAX(NP$8:NP80)*-1,NP80-$C$41))))</f>
        <v>0</v>
      </c>
      <c r="NQ81" s="261">
        <f>IF(PI80=0,MIN('Drive Train'!$F$35-GA80*$C$26*'Drive Train'!$F$38,NQ80+$C$41)-$C$7,IF(LY80-1&lt;=0,0,IF($C$39=Motors!$C$29,MAX(MAX(NQ$8:NQ80)*-1,NQ80-$C$41),MAX(0,MAX(NQ$8:NQ80)*-1,NQ80-$C$41))))</f>
        <v>0</v>
      </c>
      <c r="NR81" s="261">
        <f>IF(PJ80=0,MIN('Drive Train'!$F$35-GB80*$C$26*'Drive Train'!$F$38,NR80+$C$41)-$C$7,IF(LZ80-1&lt;=0,0,IF($C$39=Motors!$C$29,MAX(MAX(NR$8:NR80)*-1,NR80-$C$41),MAX(0,MAX(NR$8:NR80)*-1,NR80-$C$41))))</f>
        <v>0</v>
      </c>
      <c r="NS81" s="261">
        <f>IF(PK80=0,MIN('Drive Train'!$F$35-GC80*$C$26*'Drive Train'!$F$38,NS80+$C$41)-$C$7,IF(MA80-1&lt;=0,0,IF($C$39=Motors!$C$29,MAX(MAX(NS$8:NS80)*-1,NS80-$C$41),MAX(0,MAX(NS$8:NS80)*-1,NS80-$C$41))))</f>
        <v>0</v>
      </c>
      <c r="NT81" s="261">
        <f>IF(PL80=0,MIN('Drive Train'!$F$35-GD80*$C$26*'Drive Train'!$F$38,NT80+$C$41)-$C$7,IF(MB80-1&lt;=0,0,IF($C$39=Motors!$C$29,MAX(MAX(NT$8:NT80)*-1,NT80-$C$41),MAX(0,MAX(NT$8:NT80)*-1,NT80-$C$41))))</f>
        <v>0</v>
      </c>
      <c r="NU81" s="261">
        <f>IF(PM80=0,MIN('Drive Train'!$F$35-GE80*$C$26*'Drive Train'!$F$38,NU80+$C$41)-$C$7,IF(MC80-1&lt;=0,0,IF($C$39=Motors!$C$29,MAX(MAX(NU$8:NU80)*-1,NU80-$C$41),MAX(0,MAX(NU$8:NU80)*-1,NU80-$C$41))))</f>
        <v>0</v>
      </c>
      <c r="NV81" s="261">
        <f>IF(PN80=0,MIN('Drive Train'!$F$35-GF80*$C$26*'Drive Train'!$F$38,NV80+$C$41)-$C$7,IF(MD80-1&lt;=0,0,IF($C$39=Motors!$C$29,MAX(MAX(NV$8:NV80)*-1,NV80-$C$41),MAX(0,MAX(NV$8:NV80)*-1,NV80-$C$41))))</f>
        <v>0</v>
      </c>
      <c r="NW81" s="261">
        <f>IF(PO80=0,MIN('Drive Train'!$F$35-GG80*$C$26*'Drive Train'!$F$38,NW80+$C$41)-$C$7,IF(ME80-1&lt;=0,0,IF($C$39=Motors!$C$29,MAX(MAX(NW$8:NW80)*-1,NW80-$C$41),MAX(0,MAX(NW$8:NW80)*-1,NW80-$C$41))))</f>
        <v>0</v>
      </c>
      <c r="NX81" s="261">
        <f>IF(PP80=0,MIN('Drive Train'!$F$35-GH80*$C$26*'Drive Train'!$F$38,NX80+$C$41)-$C$7,IF(MF80-1&lt;=0,0,IF($C$39=Motors!$C$29,MAX(MAX(NX$8:NX80)*-1,NX80-$C$41),MAX(0,MAX(NX$8:NX80)*-1,NX80-$C$41))))</f>
        <v>0</v>
      </c>
      <c r="NY81" s="261">
        <f>IF(PQ80=0,MIN('Drive Train'!$F$35-GI80*$C$26*'Drive Train'!$F$38,NY80+$C$41)-$C$7,IF(MG80-1&lt;=0,0,IF($C$39=Motors!$C$29,MAX(MAX(NY$8:NY80)*-1,NY80-$C$41),MAX(0,MAX(NY$8:NY80)*-1,NY80-$C$41))))</f>
        <v>0</v>
      </c>
      <c r="NZ81" s="261">
        <f>IF(PR80=0,MIN('Drive Train'!$F$35-GJ80*$C$26*'Drive Train'!$F$38,NZ80+$C$41)-$C$7,IF(MH80-1&lt;=0,0,IF($C$39=Motors!$C$29,MAX(MAX(NZ$8:NZ80)*-1,NZ80-$C$41),MAX(0,MAX(NZ$8:NZ80)*-1,NZ80-$C$41))))</f>
        <v>0</v>
      </c>
      <c r="OA81" s="261">
        <f>IF(PS80=0,MIN('Drive Train'!$F$35-GK80*$C$26*'Drive Train'!$F$38,OA80+$C$41)-$C$7,IF(MI80-1&lt;=0,0,IF($C$39=Motors!$C$29,MAX(MAX(OA$8:OA80)*-1,OA80-$C$41),MAX(0,MAX(OA$8:OA80)*-1,OA80-$C$41))))</f>
        <v>0</v>
      </c>
      <c r="OB81" s="61">
        <f t="shared" si="423"/>
        <v>2.9200000000000017</v>
      </c>
      <c r="OC81" s="261">
        <f>'Drive Train'!$F$35-FQ81*$C$26*'Drive Train'!$F$38</f>
        <v>12.4</v>
      </c>
      <c r="OD81" s="261">
        <f>'Drive Train'!$F$35-FR81*$C$26*'Drive Train'!$F$38</f>
        <v>12.213034</v>
      </c>
      <c r="OE81" s="261">
        <f>'Drive Train'!$F$35-FS81*$C$26*'Drive Train'!$F$38</f>
        <v>12.213034</v>
      </c>
      <c r="OF81" s="261">
        <f>'Drive Train'!$F$35-FT81*$C$26*'Drive Train'!$F$38</f>
        <v>12.213034</v>
      </c>
      <c r="OG81" s="261">
        <f>'Drive Train'!$F$35-FU81*$C$26*'Drive Train'!$F$38</f>
        <v>12.213034</v>
      </c>
      <c r="OH81" s="261">
        <f>'Drive Train'!$F$35-FV81*$C$26*'Drive Train'!$F$38</f>
        <v>12.4</v>
      </c>
      <c r="OI81" s="261">
        <f>'Drive Train'!$F$35-FW81*$C$26*'Drive Train'!$F$38</f>
        <v>12.4</v>
      </c>
      <c r="OJ81" s="261">
        <f>'Drive Train'!$F$35-FX81*$C$26*'Drive Train'!$F$38</f>
        <v>12.4</v>
      </c>
      <c r="OK81" s="261">
        <f>'Drive Train'!$F$35-FY81*$C$26*'Drive Train'!$F$38</f>
        <v>12.4</v>
      </c>
      <c r="OL81" s="261">
        <f>'Drive Train'!$F$35-FZ81*$C$26*'Drive Train'!$F$38</f>
        <v>12.4</v>
      </c>
      <c r="OM81" s="261">
        <f>'Drive Train'!$F$35-GA81*$C$26*'Drive Train'!$F$38</f>
        <v>12.4</v>
      </c>
      <c r="ON81" s="261">
        <f>'Drive Train'!$F$35-GB81*$C$26*'Drive Train'!$F$38</f>
        <v>12.213034</v>
      </c>
      <c r="OO81" s="261">
        <f>'Drive Train'!$F$35-GC81*$C$26*'Drive Train'!$F$38</f>
        <v>12.213034</v>
      </c>
      <c r="OP81" s="261">
        <f>'Drive Train'!$F$35-GD81*$C$26*'Drive Train'!$F$38</f>
        <v>12.4</v>
      </c>
      <c r="OQ81" s="261">
        <f>'Drive Train'!$F$35-GE81*$C$26*'Drive Train'!$F$38</f>
        <v>12.4</v>
      </c>
      <c r="OR81" s="261">
        <f>'Drive Train'!$F$35-GF81*$C$26*'Drive Train'!$F$38</f>
        <v>12.4</v>
      </c>
      <c r="OS81" s="261">
        <f>'Drive Train'!$F$35-GG81*$C$26*'Drive Train'!$F$38</f>
        <v>12.4</v>
      </c>
      <c r="OT81" s="261">
        <f>'Drive Train'!$F$35-GH81*$C$26*'Drive Train'!$F$38</f>
        <v>12.4</v>
      </c>
      <c r="OU81" s="261">
        <f>'Drive Train'!$F$35-GI81*$C$26*'Drive Train'!$F$38</f>
        <v>12.4</v>
      </c>
      <c r="OV81" s="261">
        <f>'Drive Train'!$F$35-GJ81*$C$26*'Drive Train'!$F$38</f>
        <v>12.4</v>
      </c>
      <c r="OW81" s="261">
        <f>'Drive Train'!$F$35-GK81*$C$26*'Drive Train'!$F$38</f>
        <v>12.4</v>
      </c>
      <c r="OX81" s="61">
        <f t="shared" si="424"/>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8">
        <f t="shared" si="425"/>
        <v>2.9200000000000017</v>
      </c>
      <c r="PU81" s="57">
        <f t="shared" si="426"/>
        <v>19.650327854067083</v>
      </c>
      <c r="PV81" s="57">
        <f t="shared" si="427"/>
        <v>21.798553956078926</v>
      </c>
      <c r="PW81" s="57">
        <f t="shared" si="428"/>
        <v>26.68683064815589</v>
      </c>
      <c r="PX81" s="57">
        <f t="shared" si="429"/>
        <v>27.371213894651952</v>
      </c>
      <c r="PY81" s="57">
        <f t="shared" si="430"/>
        <v>24.70500855594609</v>
      </c>
      <c r="PZ81" s="57">
        <f t="shared" si="431"/>
        <v>21.452833956798898</v>
      </c>
      <c r="QA81" s="57">
        <f t="shared" si="432"/>
        <v>19.542925554291688</v>
      </c>
      <c r="QB81" s="57">
        <f t="shared" si="433"/>
        <v>18.59135870271086</v>
      </c>
      <c r="QC81" s="57">
        <f t="shared" si="434"/>
        <v>17.948597020951119</v>
      </c>
      <c r="QD81" s="57">
        <f t="shared" si="435"/>
        <v>17.4359638630105</v>
      </c>
      <c r="QE81" s="57">
        <f t="shared" si="436"/>
        <v>17.291336153209237</v>
      </c>
      <c r="QF81" s="57">
        <f t="shared" si="437"/>
        <v>19.49579109873568</v>
      </c>
      <c r="QG81" s="57">
        <f t="shared" si="438"/>
        <v>21.276443317523515</v>
      </c>
      <c r="QH81" s="57">
        <f t="shared" si="439"/>
        <v>20.808768598333724</v>
      </c>
      <c r="QI81" s="57">
        <f t="shared" si="440"/>
        <v>19.961375108168166</v>
      </c>
      <c r="QJ81" s="57">
        <f t="shared" si="441"/>
        <v>19.829829190132553</v>
      </c>
      <c r="QK81" s="57">
        <f t="shared" si="442"/>
        <v>19.650327854067083</v>
      </c>
      <c r="QL81" s="57">
        <f t="shared" si="443"/>
        <v>19.599515401150995</v>
      </c>
      <c r="QM81" s="57">
        <f t="shared" si="444"/>
        <v>19.600621923010209</v>
      </c>
      <c r="QN81" s="57">
        <f t="shared" si="445"/>
        <v>19.600697983980687</v>
      </c>
      <c r="QO81" s="57">
        <f t="shared" si="446"/>
        <v>19.600657967372879</v>
      </c>
      <c r="QP81" s="61">
        <f t="shared" si="447"/>
        <v>2.9200000000000017</v>
      </c>
      <c r="QQ81" s="57">
        <f>MIN(FQ81,$C$16)*$C$17*1000/60/60/$C$25</f>
        <v>0</v>
      </c>
      <c r="QR81" s="57">
        <f>MIN(FR81,$C$16)*$C$17*1000/60/60/$C$25</f>
        <v>3.8667407844721571E-2</v>
      </c>
      <c r="QS81" s="57">
        <f>MIN(FS81,$C$16)*$C$17*1000/60/60/$C$25</f>
        <v>3.8667407844721571E-2</v>
      </c>
      <c r="QT81" s="57">
        <f>MIN(FT81,$C$16)*$C$17*1000/60/60/$C$25</f>
        <v>3.8667407844721571E-2</v>
      </c>
      <c r="QU81" s="57">
        <f>MIN(FU81,$C$16)*$C$17*1000/60/60/$C$25</f>
        <v>3.8667407844721571E-2</v>
      </c>
      <c r="QV81" s="57">
        <f>MIN(FV81,$C$16)*$C$17*1000/60/60/$C$25</f>
        <v>0</v>
      </c>
      <c r="QW81" s="57">
        <f>MIN(FW81,$C$16)*$C$17*1000/60/60/$C$25</f>
        <v>0</v>
      </c>
      <c r="QX81" s="57">
        <f>MIN(FX81,$C$16)*$C$17*1000/60/60/$C$25</f>
        <v>0</v>
      </c>
      <c r="QY81" s="57">
        <f>MIN(FY81,$C$16)*$C$17*1000/60/60/$C$25</f>
        <v>0</v>
      </c>
      <c r="QZ81" s="57">
        <f>MIN(FZ81,$C$16)*$C$17*1000/60/60/$C$25</f>
        <v>0</v>
      </c>
      <c r="RA81" s="57">
        <f>MIN(GA81,$C$16)*$C$17*1000/60/60/$C$25</f>
        <v>0</v>
      </c>
      <c r="RB81" s="57">
        <f>MIN(GB81,$C$16)*$C$17*1000/60/60/$C$25</f>
        <v>3.8667407844721571E-2</v>
      </c>
      <c r="RC81" s="57">
        <f>MIN(GC81,$C$16)*$C$17*1000/60/60/$C$25</f>
        <v>3.8667407844721571E-2</v>
      </c>
      <c r="RD81" s="57">
        <f>MIN(GD81,$C$16)*$C$17*1000/60/60/$C$25</f>
        <v>0</v>
      </c>
      <c r="RE81" s="57">
        <f>MIN(GE81,$C$16)*$C$17*1000/60/60/$C$25</f>
        <v>0</v>
      </c>
      <c r="RF81" s="57">
        <f>MIN(GF81,$C$16)*$C$17*1000/60/60/$C$25</f>
        <v>0</v>
      </c>
      <c r="RG81" s="57">
        <f>MIN(GG81,$C$16)*$C$17*1000/60/60/$C$25</f>
        <v>0</v>
      </c>
      <c r="RH81" s="57">
        <f>MIN(GH81,$C$16)*$C$17*1000/60/60/$C$25</f>
        <v>0</v>
      </c>
      <c r="RI81" s="57">
        <f>MIN(GI81,$C$16)*$C$17*1000/60/60/$C$25</f>
        <v>0</v>
      </c>
      <c r="RJ81" s="57">
        <f>MIN(GJ81,$C$16)*$C$17*1000/60/60/$C$25</f>
        <v>0</v>
      </c>
      <c r="RK81" s="57">
        <f>MIN(GK81,$C$16)*$C$17*1000/60/60/$C$25</f>
        <v>0</v>
      </c>
      <c r="RL81" s="148">
        <f t="shared" si="448"/>
        <v>2.9200000000000017</v>
      </c>
    </row>
    <row r="82" spans="2:480" x14ac:dyDescent="0.2">
      <c r="B82" s="73"/>
      <c r="C82" s="3"/>
      <c r="R82" s="63">
        <f t="shared" si="346"/>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347"/>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321"/>
        <v>2.9600000000000017</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322"/>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348"/>
        <v>2.9600000000000017</v>
      </c>
      <c r="DC82" s="57">
        <f t="shared" si="323"/>
        <v>0</v>
      </c>
      <c r="DD82" s="57">
        <f t="shared" si="324"/>
        <v>2.7495000000000003</v>
      </c>
      <c r="DE82" s="57">
        <f t="shared" si="325"/>
        <v>2.7495000000000003</v>
      </c>
      <c r="DF82" s="57">
        <f t="shared" si="326"/>
        <v>2.7495000000000003</v>
      </c>
      <c r="DG82" s="57">
        <f t="shared" si="327"/>
        <v>2.7495000000000003</v>
      </c>
      <c r="DH82" s="57">
        <f t="shared" si="328"/>
        <v>0</v>
      </c>
      <c r="DI82" s="57">
        <f t="shared" si="329"/>
        <v>0</v>
      </c>
      <c r="DJ82" s="57">
        <f t="shared" si="330"/>
        <v>0</v>
      </c>
      <c r="DK82" s="57">
        <f t="shared" si="331"/>
        <v>0</v>
      </c>
      <c r="DL82" s="57">
        <f t="shared" si="332"/>
        <v>0</v>
      </c>
      <c r="DM82" s="57">
        <f t="shared" si="333"/>
        <v>0</v>
      </c>
      <c r="DN82" s="57">
        <f t="shared" si="334"/>
        <v>2.7495000000000003</v>
      </c>
      <c r="DO82" s="57">
        <f t="shared" si="335"/>
        <v>2.7495000000000003</v>
      </c>
      <c r="DP82" s="57">
        <f t="shared" si="336"/>
        <v>0</v>
      </c>
      <c r="DQ82" s="57">
        <f t="shared" si="337"/>
        <v>0</v>
      </c>
      <c r="DR82" s="57">
        <f t="shared" si="338"/>
        <v>0</v>
      </c>
      <c r="DS82" s="57">
        <f t="shared" si="339"/>
        <v>0</v>
      </c>
      <c r="DT82" s="57">
        <f t="shared" si="340"/>
        <v>0</v>
      </c>
      <c r="DU82" s="57">
        <f t="shared" si="341"/>
        <v>0</v>
      </c>
      <c r="DV82" s="57">
        <f t="shared" si="342"/>
        <v>0</v>
      </c>
      <c r="DW82" s="57">
        <f t="shared" si="343"/>
        <v>0</v>
      </c>
      <c r="DX82" s="61">
        <f t="shared" si="349"/>
        <v>2.9600000000000017</v>
      </c>
      <c r="DY82" s="2">
        <f>IF(OY82=0,($C$23/0.4536*IF(ISNA(MK81),'Drive Train'!$F$16,'Drive Train'!$F$17)*4.448*$C$24/$C$26*$C$25*S$6)*SIGN(BK82),BK82)</f>
        <v>0</v>
      </c>
      <c r="DZ82" s="2">
        <f>IF(OZ82=0,($C$23/0.4536*IF(ISNA(ML81),'Drive Train'!$F$16,'Drive Train'!$F$17)*4.448*$C$24/$C$26*$C$25*T$6)*SIGN(BL82),BL82)</f>
        <v>0</v>
      </c>
      <c r="EA82" s="2">
        <f>IF(PA82=0,($C$23/0.4536*IF(ISNA(MM81),'Drive Train'!$F$16,'Drive Train'!$F$17)*4.448*$C$24/$C$26*$C$25*U$6)*SIGN(BM82),BM82)</f>
        <v>0</v>
      </c>
      <c r="EB82" s="2">
        <f>IF(PB82=0,($C$23/0.4536*IF(ISNA(MN81),'Drive Train'!$F$16,'Drive Train'!$F$17)*4.448*$C$24/$C$26*$C$25*V$6)*SIGN(BN82),BN82)</f>
        <v>0</v>
      </c>
      <c r="EC82" s="2">
        <f>IF(PC82=0,($C$23/0.4536*IF(ISNA(MO81),'Drive Train'!$F$16,'Drive Train'!$F$17)*4.448*$C$24/$C$26*$C$25*W$6)*SIGN(BO82),BO82)</f>
        <v>0</v>
      </c>
      <c r="ED82" s="2">
        <f>IF(PD82=0,($C$23/0.4536*IF(ISNA(MP81),'Drive Train'!$F$16,'Drive Train'!$F$17)*4.448*$C$24/$C$26*$C$25*X$6)*SIGN(BP82),BP82)</f>
        <v>0</v>
      </c>
      <c r="EE82" s="2">
        <f>IF(PE82=0,($C$23/0.4536*IF(ISNA(MQ81),'Drive Train'!$F$16,'Drive Train'!$F$17)*4.448*$C$24/$C$26*$C$25*Y$6)*SIGN(BQ82),BQ82)</f>
        <v>0</v>
      </c>
      <c r="EF82" s="2">
        <f>IF(PF82=0,($C$23/0.4536*IF(ISNA(MR81),'Drive Train'!$F$16,'Drive Train'!$F$17)*4.448*$C$24/$C$26*$C$25*Z$6)*SIGN(BR82),BR82)</f>
        <v>0</v>
      </c>
      <c r="EG82" s="2">
        <f>IF(PG82=0,($C$23/0.4536*IF(ISNA(MS81),'Drive Train'!$F$16,'Drive Train'!$F$17)*4.448*$C$24/$C$26*$C$25*AA$6)*SIGN(BS82),BS82)</f>
        <v>0</v>
      </c>
      <c r="EH82" s="2">
        <f>IF(PH82=0,($C$23/0.4536*IF(ISNA(MT81),'Drive Train'!$F$16,'Drive Train'!$F$17)*4.448*$C$24/$C$26*$C$25*AB$6)*SIGN(BT82),BT82)</f>
        <v>0</v>
      </c>
      <c r="EI82" s="2">
        <f>IF(PI82=0,($C$23/0.4536*IF(ISNA(MU81),'Drive Train'!$F$16,'Drive Train'!$F$17)*4.448*$C$24/$C$26*$C$25*AC$6)*SIGN(BU82),BU82)</f>
        <v>0</v>
      </c>
      <c r="EJ82" s="2">
        <f>IF(PJ82=0,($C$23/0.4536*IF(ISNA(MV81),'Drive Train'!$F$16,'Drive Train'!$F$17)*4.448*$C$24/$C$26*$C$25*AD$6)*SIGN(BV82),BV82)</f>
        <v>0</v>
      </c>
      <c r="EK82" s="2">
        <f>IF(PK82=0,($C$23/0.4536*IF(ISNA(MW81),'Drive Train'!$F$16,'Drive Train'!$F$17)*4.448*$C$24/$C$26*$C$25*AE$6)*SIGN(BW82),BW82)</f>
        <v>0</v>
      </c>
      <c r="EL82" s="2">
        <f>IF(PL82=0,($C$23/0.4536*IF(ISNA(MX81),'Drive Train'!$F$16,'Drive Train'!$F$17)*4.448*$C$24/$C$26*$C$25*AF$6)*SIGN(BX82),BX82)</f>
        <v>0</v>
      </c>
      <c r="EM82" s="2">
        <f>IF(PM82=0,($C$23/0.4536*IF(ISNA(MY81),'Drive Train'!$F$16,'Drive Train'!$F$17)*4.448*$C$24/$C$26*$C$25*AG$6)*SIGN(BY82),BY82)</f>
        <v>0</v>
      </c>
      <c r="EN82" s="2">
        <f>IF(PN82=0,($C$23/0.4536*IF(ISNA(MZ81),'Drive Train'!$F$16,'Drive Train'!$F$17)*4.448*$C$24/$C$26*$C$25*AH$6)*SIGN(BZ82),BZ82)</f>
        <v>0</v>
      </c>
      <c r="EO82" s="2">
        <f>IF(PO82=0,($C$23/0.4536*IF(ISNA(NA81),'Drive Train'!$F$16,'Drive Train'!$F$17)*4.448*$C$24/$C$26*$C$25*AI$6)*SIGN(CA82),CA82)</f>
        <v>0</v>
      </c>
      <c r="EP82" s="2">
        <f>IF(PP82=0,($C$23/0.4536*IF(ISNA(NB81),'Drive Train'!$F$16,'Drive Train'!$F$17)*4.448*$C$24/$C$26*$C$25*AJ$6)*SIGN(CB82),CB82)</f>
        <v>0</v>
      </c>
      <c r="EQ82" s="2">
        <f>IF(PQ82=0,($C$23/0.4536*IF(ISNA(NC81),'Drive Train'!$F$16,'Drive Train'!$F$17)*4.448*$C$24/$C$26*$C$25*AK$6)*SIGN(CC82),CC82)</f>
        <v>0</v>
      </c>
      <c r="ER82" s="2">
        <f>IF(PR82=0,($C$23/0.4536*IF(ISNA(ND81),'Drive Train'!$F$16,'Drive Train'!$F$17)*4.448*$C$24/$C$26*$C$25*AL$6)*SIGN(CD82),CD82)</f>
        <v>0</v>
      </c>
      <c r="ES82" s="2">
        <f>IF(PS82=0,($C$23/0.4536*IF(ISNA(NE81),'Drive Train'!$F$16,'Drive Train'!$F$17)*4.448*$C$24/$C$26*$C$25*AM$6)*SIGN(CE82),CE82)</f>
        <v>0</v>
      </c>
      <c r="ET82" s="61">
        <f t="shared" si="344"/>
        <v>2.9600000000000017</v>
      </c>
      <c r="EU82" s="260">
        <f>MAX(MIN(IF(AND(OY81=1,NG82&lt;0),-1,1)*(DC82-$C$15)/($C$14-$C$15)*$C$12-$C$33*LO82/AO$6 -  OY81*$C$33,DY81),MAX(EU$8:EU81)*-1)</f>
        <v>-0.55664580874366754</v>
      </c>
      <c r="EV82" s="260">
        <f>MAX(MIN(IF(AND(OZ81=1,NH82&lt;0),-1,1)*(DD82-$C$15)/($C$14-$C$15)*$C$12-$C$33*LP82/AP$6 -  OZ81*$C$33,DZ81),MAX(EV$8:EV81)*-1)</f>
        <v>-0.62309667685495096</v>
      </c>
      <c r="EW82" s="260">
        <f>MAX(MIN(IF(AND(PA81=1,NI82&lt;0),-1,1)*(DE82-$C$15)/($C$14-$C$15)*$C$12-$C$33*LQ82/AQ$6 -  PA81*$C$33,EA81),MAX(EW$8:EW81)*-1)</f>
        <v>-0.64941508154566774</v>
      </c>
      <c r="EX82" s="260">
        <f>MAX(MIN(IF(AND(PB81=1,NJ82&lt;0),-1,1)*(DF82-$C$15)/($C$14-$C$15)*$C$12-$C$33*LR82/AR$6 -  PB81*$C$33,EB81),MAX(EX$8:EX81)*-1)</f>
        <v>-0.61801114279227265</v>
      </c>
      <c r="EY82" s="260">
        <f>MAX(MIN(IF(AND(PC81=1,NK82&lt;0),-1,1)*(DG82-$C$15)/($C$14-$C$15)*$C$12-$C$33*LS82/AS$6 -  PC81*$C$33,EC81),MAX(EY$8:EY81)*-1)</f>
        <v>-0.53155619537714527</v>
      </c>
      <c r="EZ82" s="260">
        <f>MAX(MIN(IF(AND(PD81=1,NL82&lt;0),-1,1)*(DH82-$C$15)/($C$14-$C$15)*$C$12-$C$33*LT82/AT$6 -  PD81*$C$33,ED81),MAX(EZ$8:EZ81)*-1)</f>
        <v>-0.55664580874366754</v>
      </c>
      <c r="FA82" s="260">
        <f>MAX(MIN(IF(AND(PE81=1,NM82&lt;0),-1,1)*(DI82-$C$15)/($C$14-$C$15)*$C$12-$C$33*LU82/AU$6 -  PE81*$C$33,EE81),MAX(FA$8:FA81)*-1)</f>
        <v>-0.55664580874366754</v>
      </c>
      <c r="FB82" s="260">
        <f>MAX(MIN(IF(AND(PF81=1,NN82&lt;0),-1,1)*(DJ82-$C$15)/($C$14-$C$15)*$C$12-$C$33*LV82/AV$6 -  PF81*$C$33,EF81),MAX(FB$8:FB81)*-1)</f>
        <v>-0.55664580874366754</v>
      </c>
      <c r="FC82" s="260">
        <f>MAX(MIN(IF(AND(PG81=1,NO82&lt;0),-1,1)*(DK82-$C$15)/($C$14-$C$15)*$C$12-$C$33*LW82/AW$6 -  PG81*$C$33,EG81),MAX(FC$8:FC81)*-1)</f>
        <v>-0.55664580874366754</v>
      </c>
      <c r="FD82" s="260">
        <f>MAX(MIN(IF(AND(PH81=1,NP82&lt;0),-1,1)*(DL82-$C$15)/($C$14-$C$15)*$C$12-$C$33*LX82/AX$6 -  PH81*$C$33,EH81),MAX(FD$8:FD81)*-1)</f>
        <v>-0.55664580874366754</v>
      </c>
      <c r="FE82" s="260">
        <f>MAX(MIN(IF(AND(PI81=1,NQ82&lt;0),-1,1)*(DM82-$C$15)/($C$14-$C$15)*$C$12-$C$33*LY82/AY$6 -  PI81*$C$33,EI81),MAX(FE$8:FE81)*-1)</f>
        <v>-0.55664580874366754</v>
      </c>
      <c r="FF82" s="260">
        <f>MAX(MIN(IF(AND(PJ81=1,NR82&lt;0),-1,1)*(DN82-$C$15)/($C$14-$C$15)*$C$12-$C$33*LZ82/AZ$6 -  PJ81*$C$33,EJ81),MAX(FF$8:FF81)*-1)</f>
        <v>-0.41043104273050707</v>
      </c>
      <c r="FG82" s="260">
        <f>MAX(MIN(IF(AND(PK81=1,NS82&lt;0),-1,1)*(DO82-$C$15)/($C$14-$C$15)*$C$12-$C$33*MA82/BA$6 -  PK81*$C$33,EK81),MAX(FG$8:FG81)*-1)</f>
        <v>-0.50266066515034202</v>
      </c>
      <c r="FH82" s="260">
        <f>MAX(MIN(IF(AND(PL81=1,NT82&lt;0),-1,1)*(DP82-$C$15)/($C$14-$C$15)*$C$12-$C$33*MB82/BB$6 -  PL81*$C$33,EL81),MAX(FH$8:FH81)*-1)</f>
        <v>-0.55664580874366754</v>
      </c>
      <c r="FI82" s="260">
        <f>MAX(MIN(IF(AND(PM81=1,NU82&lt;0),-1,1)*(DQ82-$C$15)/($C$14-$C$15)*$C$12-$C$33*MC82/BC$6 -  PM81*$C$33,EM81),MAX(FI$8:FI81)*-1)</f>
        <v>-0.55664580874366754</v>
      </c>
      <c r="FJ82" s="260">
        <f>MAX(MIN(IF(AND(PN81=1,NV82&lt;0),-1,1)*(DR82-$C$15)/($C$14-$C$15)*$C$12-$C$33*MD82/BD$6 -  PN81*$C$33,EN81),MAX(FJ$8:FJ81)*-1)</f>
        <v>-0.55664580874366754</v>
      </c>
      <c r="FK82" s="260">
        <f>MAX(MIN(IF(AND(PO81=1,NW82&lt;0),-1,1)*(DS82-$C$15)/($C$14-$C$15)*$C$12-$C$33*ME82/BE$6 -  PO81*$C$33,EO81),MAX(FK$8:FK81)*-1)</f>
        <v>-0.55664580874366754</v>
      </c>
      <c r="FL82" s="260">
        <f>MAX(MIN(IF(AND(PP81=1,NX82&lt;0),-1,1)*(DT82-$C$15)/($C$14-$C$15)*$C$12-$C$33*MF82/BF$6 -  PP81*$C$33,EP81),MAX(FL$8:FL81)*-1)</f>
        <v>-0.55664580874366754</v>
      </c>
      <c r="FM82" s="260">
        <f>MAX(MIN(IF(AND(PQ81=1,NY82&lt;0),-1,1)*(DU82-$C$15)/($C$14-$C$15)*$C$12-$C$33*MG82/BG$6 -  PQ81*$C$33,EQ81),MAX(FM$8:FM81)*-1)</f>
        <v>-0.55664580874366754</v>
      </c>
      <c r="FN82" s="260">
        <f>MAX(MIN(IF(AND(PR81=1,NZ82&lt;0),-1,1)*(DV82-$C$15)/($C$14-$C$15)*$C$12-$C$33*MH82/BH$6 -  PR81*$C$33,ER81),MAX(FN$8:FN81)*-1)</f>
        <v>-0.55664580874366754</v>
      </c>
      <c r="FO82" s="260">
        <f>MAX(MIN(IF(AND(PS81=1,OA82&lt;0),-1,1)*(DW82-$C$15)/($C$14-$C$15)*$C$12-$C$33*MI82/BI$6 -  PS81*$C$33,ES81),MAX(FO$8:FO81)*-1)</f>
        <v>-0.55664580874366754</v>
      </c>
      <c r="FP82" s="61">
        <f t="shared" si="350"/>
        <v>2.9600000000000017</v>
      </c>
      <c r="FQ82" s="261">
        <f>IF(AND(KS82=1,OY82=1),0,MIN((ABS(($C$14-$C$15)*EU82/$C$12/$C$25)+$C$15)/$C$25,DC82))</f>
        <v>0</v>
      </c>
      <c r="FR82" s="261">
        <f>IF(AND(KT82=1,OZ82=1),0,MIN((ABS(($C$14-$C$15)*EV82/$C$12/$C$25)+$C$15)/$C$25,DD82))</f>
        <v>2.7495000000000003</v>
      </c>
      <c r="FS82" s="261">
        <f>IF(AND(KU82=1,PA82=1),0,MIN((ABS(($C$14-$C$15)*EW82/$C$12/$C$25)+$C$15)/$C$25,DE82))</f>
        <v>2.7495000000000003</v>
      </c>
      <c r="FT82" s="261">
        <f>IF(AND(KV82=1,PB82=1),0,MIN((ABS(($C$14-$C$15)*EX82/$C$12/$C$25)+$C$15)/$C$25,DF82))</f>
        <v>2.7495000000000003</v>
      </c>
      <c r="FU82" s="261">
        <f>IF(AND(KW82=1,PC82=1),0,MIN((ABS(($C$14-$C$15)*EY82/$C$12/$C$25)+$C$15)/$C$25,DG82))</f>
        <v>2.7495000000000003</v>
      </c>
      <c r="FV82" s="261">
        <f>IF(AND(KX82=1,PD82=1),0,MIN((ABS(($C$14-$C$15)*EZ82/$C$12/$C$25)+$C$15)/$C$25,DH82))</f>
        <v>0</v>
      </c>
      <c r="FW82" s="261">
        <f>IF(AND(KY82=1,PE82=1),0,MIN((ABS(($C$14-$C$15)*FA82/$C$12/$C$25)+$C$15)/$C$25,DI82))</f>
        <v>0</v>
      </c>
      <c r="FX82" s="261">
        <f>IF(AND(KZ82=1,PF82=1),0,MIN((ABS(($C$14-$C$15)*FB82/$C$12/$C$25)+$C$15)/$C$25,DJ82))</f>
        <v>0</v>
      </c>
      <c r="FY82" s="261">
        <f>IF(AND(LA82=1,PG82=1),0,MIN((ABS(($C$14-$C$15)*FC82/$C$12/$C$25)+$C$15)/$C$25,DK82))</f>
        <v>0</v>
      </c>
      <c r="FZ82" s="261">
        <f>IF(AND(LB82=1,PH82=1),0,MIN((ABS(($C$14-$C$15)*FD82/$C$12/$C$25)+$C$15)/$C$25,DL82))</f>
        <v>0</v>
      </c>
      <c r="GA82" s="261">
        <f>IF(AND(LC82=1,PI82=1),0,MIN((ABS(($C$14-$C$15)*FE82/$C$12/$C$25)+$C$15)/$C$25,DM82))</f>
        <v>0</v>
      </c>
      <c r="GB82" s="261">
        <f>IF(AND(LD82=1,PJ82=1),0,MIN((ABS(($C$14-$C$15)*FF82/$C$12/$C$25)+$C$15)/$C$25,DN82))</f>
        <v>2.7495000000000003</v>
      </c>
      <c r="GC82" s="261">
        <f>IF(AND(LE82=1,PK82=1),0,MIN((ABS(($C$14-$C$15)*FG82/$C$12/$C$25)+$C$15)/$C$25,DO82))</f>
        <v>2.7495000000000003</v>
      </c>
      <c r="GD82" s="261">
        <f>IF(AND(LF82=1,PL82=1),0,MIN((ABS(($C$14-$C$15)*FH82/$C$12/$C$25)+$C$15)/$C$25,DP82))</f>
        <v>0</v>
      </c>
      <c r="GE82" s="261">
        <f>IF(AND(LG82=1,PM82=1),0,MIN((ABS(($C$14-$C$15)*FI82/$C$12/$C$25)+$C$15)/$C$25,DQ82))</f>
        <v>0</v>
      </c>
      <c r="GF82" s="261">
        <f>IF(AND(LH82=1,PN82=1),0,MIN((ABS(($C$14-$C$15)*FJ82/$C$12/$C$25)+$C$15)/$C$25,DR82))</f>
        <v>0</v>
      </c>
      <c r="GG82" s="261">
        <f>IF(AND(LI82=1,PO82=1),0,MIN((ABS(($C$14-$C$15)*FK82/$C$12/$C$25)+$C$15)/$C$25,DS82))</f>
        <v>0</v>
      </c>
      <c r="GH82" s="261">
        <f>IF(AND(LJ82=1,PP82=1),0,MIN((ABS(($C$14-$C$15)*FL82/$C$12/$C$25)+$C$15)/$C$25,DT82))</f>
        <v>0</v>
      </c>
      <c r="GI82" s="261">
        <f>IF(AND(LK82=1,PQ82=1),0,MIN((ABS(($C$14-$C$15)*FM82/$C$12/$C$25)+$C$15)/$C$25,DU82))</f>
        <v>0</v>
      </c>
      <c r="GJ82" s="261">
        <f>IF(AND(LL82=1,PR82=1),0,MIN((ABS(($C$14-$C$15)*FN82/$C$12/$C$25)+$C$15)/$C$25,DV82))</f>
        <v>0</v>
      </c>
      <c r="GK82" s="261">
        <f>IF(AND(LM82=1,PS82=1),0,MIN((ABS(($C$14-$C$15)*FO82/$C$12/$C$25)+$C$15)/$C$25,DW82))</f>
        <v>0</v>
      </c>
      <c r="GL82" s="61">
        <f t="shared" si="351"/>
        <v>2.9600000000000017</v>
      </c>
      <c r="GM82" s="57">
        <f>IF(AND(KS81=1,OY81=1),0,EU82*$C$26/S$6/$C$24/$C$23*3.39*$C$25)</f>
        <v>0</v>
      </c>
      <c r="GN82" s="57">
        <f>IF(AND(KT81=1,OZ81=1),0,EV82*$C$26/T$6/$C$24/$C$23*3.39*$C$25)</f>
        <v>-4.0517111823798944</v>
      </c>
      <c r="GO82" s="57">
        <f>IF(AND(KU81=1,PA81=1),0,EW82*$C$26/U$6/$C$24/$C$23*3.39*$C$25)</f>
        <v>-6.4124723825699448</v>
      </c>
      <c r="GP82" s="57">
        <f>IF(AND(KV81=1,PB81=1),0,EX82*$C$26/V$6/$C$24/$C$23*3.39*$C$25)</f>
        <v>-8.1861231889533066</v>
      </c>
      <c r="GQ82" s="57">
        <f>IF(AND(KW81=1,PC81=1),0,EY82*$C$26/W$6/$C$24/$C$23*3.39*$C$25)</f>
        <v>-8.8331896691829641</v>
      </c>
      <c r="GR82" s="57">
        <f>IF(AND(KX81=1,PD81=1),0,EZ82*$C$26/X$6/$C$24/$C$23*3.39*$C$25)</f>
        <v>0</v>
      </c>
      <c r="GS82" s="57">
        <f>IF(AND(KY81=1,PE81=1),0,FA82*$C$26/Y$6/$C$24/$C$23*3.39*$C$25)</f>
        <v>0</v>
      </c>
      <c r="GT82" s="57">
        <f>IF(AND(KZ81=1,PF81=1),0,FB82*$C$26/Z$6/$C$24/$C$23*3.39*$C$25)</f>
        <v>0</v>
      </c>
      <c r="GU82" s="57">
        <f>IF(AND(LA81=1,PG81=1),0,FC82*$C$26/AA$6/$C$24/$C$23*3.39*$C$25)</f>
        <v>0</v>
      </c>
      <c r="GV82" s="57">
        <f>IF(AND(LB81=1,PH81=1),0,FD82*$C$26/AB$6/$C$24/$C$23*3.39*$C$25)</f>
        <v>0</v>
      </c>
      <c r="GW82" s="57">
        <f>IF(AND(LC81=1,PI81=1),0,FE82*$C$26/AC$6/$C$24/$C$23*3.39*$C$25)</f>
        <v>0</v>
      </c>
      <c r="GX82" s="57">
        <f>IF(AND(LD81=1,PJ81=1),0,FF82*$C$26/AD$6/$C$24/$C$23*3.39*$C$25)</f>
        <v>-9.5315869637063724</v>
      </c>
      <c r="GY82" s="57">
        <f>IF(AND(LE81=1,PK81=1),0,FG82*$C$26/AE$6/$C$24/$C$23*3.39*$C$25)</f>
        <v>-11.673468486302806</v>
      </c>
      <c r="GZ82" s="57">
        <f>IF(AND(LF81=1,PL81=1),0,FH82*$C$26/AF$6/$C$24/$C$23*3.39*$C$25)</f>
        <v>0</v>
      </c>
      <c r="HA82" s="57">
        <f>IF(AND(LG81=1,PM81=1),0,FI82*$C$26/AG$6/$C$24/$C$23*3.39*$C$25)</f>
        <v>0</v>
      </c>
      <c r="HB82" s="57">
        <f>IF(AND(LH81=1,PN81=1),0,FJ82*$C$26/AH$6/$C$24/$C$23*3.39*$C$25)</f>
        <v>0</v>
      </c>
      <c r="HC82" s="57">
        <f>IF(AND(LI81=1,PO81=1),0,FK82*$C$26/AI$6/$C$24/$C$23*3.39*$C$25)</f>
        <v>0</v>
      </c>
      <c r="HD82" s="57">
        <f>IF(AND(LJ81=1,PP81=1),0,FL82*$C$26/AJ$6/$C$24/$C$23*3.39*$C$25)</f>
        <v>0</v>
      </c>
      <c r="HE82" s="57">
        <f>IF(AND(LK81=1,PQ81=1),0,FM82*$C$26/AK$6/$C$24/$C$23*3.39*$C$25)</f>
        <v>0</v>
      </c>
      <c r="HF82" s="57">
        <f>IF(AND(LL81=1,PR81=1),0,FN82*$C$26/AL$6/$C$24/$C$23*3.39*$C$25)</f>
        <v>0</v>
      </c>
      <c r="HG82" s="57">
        <f>IF(AND(LM81=1,PS81=1),0,FO82*$C$26/AM$6/$C$24/$C$23*3.39*$C$25)</f>
        <v>0</v>
      </c>
      <c r="HH82" s="61">
        <f t="shared" si="352"/>
        <v>2.9600000000000017</v>
      </c>
      <c r="HI82" s="57">
        <f t="shared" si="353"/>
        <v>0</v>
      </c>
      <c r="HJ82" s="57">
        <f t="shared" si="354"/>
        <v>4.0517111823798944</v>
      </c>
      <c r="HK82" s="57">
        <f t="shared" si="355"/>
        <v>6.4124723825699448</v>
      </c>
      <c r="HL82" s="57">
        <f t="shared" si="356"/>
        <v>8.1861231889533066</v>
      </c>
      <c r="HM82" s="57">
        <f t="shared" si="357"/>
        <v>8.8331896691829641</v>
      </c>
      <c r="HN82" s="57">
        <f t="shared" si="358"/>
        <v>0</v>
      </c>
      <c r="HO82" s="57">
        <f t="shared" si="359"/>
        <v>0</v>
      </c>
      <c r="HP82" s="57">
        <f t="shared" si="360"/>
        <v>0</v>
      </c>
      <c r="HQ82" s="57">
        <f t="shared" si="361"/>
        <v>0</v>
      </c>
      <c r="HR82" s="57">
        <f t="shared" si="362"/>
        <v>0</v>
      </c>
      <c r="HS82" s="57">
        <f t="shared" si="363"/>
        <v>0</v>
      </c>
      <c r="HT82" s="57">
        <f t="shared" si="364"/>
        <v>9.5315869637063724</v>
      </c>
      <c r="HU82" s="57">
        <f t="shared" si="365"/>
        <v>11.673468486302806</v>
      </c>
      <c r="HV82" s="57">
        <f t="shared" si="366"/>
        <v>0</v>
      </c>
      <c r="HW82" s="57">
        <f t="shared" si="367"/>
        <v>0</v>
      </c>
      <c r="HX82" s="57">
        <f t="shared" si="368"/>
        <v>0</v>
      </c>
      <c r="HY82" s="57">
        <f t="shared" si="369"/>
        <v>0</v>
      </c>
      <c r="HZ82" s="57">
        <f t="shared" si="370"/>
        <v>0</v>
      </c>
      <c r="IA82" s="57">
        <f t="shared" si="371"/>
        <v>0</v>
      </c>
      <c r="IB82" s="57">
        <f t="shared" si="372"/>
        <v>0</v>
      </c>
      <c r="IC82" s="57">
        <f t="shared" si="373"/>
        <v>0</v>
      </c>
      <c r="ID82" s="61">
        <f t="shared" si="374"/>
        <v>2.9600000000000017</v>
      </c>
      <c r="IE82" s="57">
        <f t="shared" si="375"/>
        <v>0</v>
      </c>
      <c r="IF82" s="57">
        <f t="shared" si="376"/>
        <v>0</v>
      </c>
      <c r="IG82" s="57">
        <f t="shared" si="377"/>
        <v>0</v>
      </c>
      <c r="IH82" s="57">
        <f t="shared" si="378"/>
        <v>0</v>
      </c>
      <c r="II82" s="57">
        <f t="shared" si="379"/>
        <v>0</v>
      </c>
      <c r="IJ82" s="57">
        <f t="shared" si="380"/>
        <v>0</v>
      </c>
      <c r="IK82" s="57">
        <f t="shared" si="381"/>
        <v>0</v>
      </c>
      <c r="IL82" s="57">
        <f t="shared" si="382"/>
        <v>0</v>
      </c>
      <c r="IM82" s="57">
        <f t="shared" si="383"/>
        <v>0</v>
      </c>
      <c r="IN82" s="57">
        <f t="shared" si="384"/>
        <v>0</v>
      </c>
      <c r="IO82" s="57">
        <f t="shared" si="385"/>
        <v>0</v>
      </c>
      <c r="IP82" s="57">
        <f t="shared" si="386"/>
        <v>0</v>
      </c>
      <c r="IQ82" s="57">
        <f t="shared" si="387"/>
        <v>0</v>
      </c>
      <c r="IR82" s="57">
        <f t="shared" si="388"/>
        <v>0</v>
      </c>
      <c r="IS82" s="57">
        <f t="shared" si="389"/>
        <v>0</v>
      </c>
      <c r="IT82" s="57">
        <f t="shared" si="390"/>
        <v>0</v>
      </c>
      <c r="IU82" s="57">
        <f t="shared" si="391"/>
        <v>0</v>
      </c>
      <c r="IV82" s="57">
        <f t="shared" si="392"/>
        <v>0</v>
      </c>
      <c r="IW82" s="57">
        <f t="shared" si="393"/>
        <v>0</v>
      </c>
      <c r="IX82" s="57">
        <f t="shared" si="394"/>
        <v>0</v>
      </c>
      <c r="IY82" s="57">
        <f t="shared" si="395"/>
        <v>0</v>
      </c>
      <c r="IZ82" s="61">
        <f t="shared" si="396"/>
        <v>2.9600000000000017</v>
      </c>
      <c r="JA82" s="261" t="e">
        <f t="shared" si="449"/>
        <v>#N/A</v>
      </c>
      <c r="JB82" s="261" t="e">
        <f t="shared" si="450"/>
        <v>#N/A</v>
      </c>
      <c r="JC82" s="261" t="e">
        <f t="shared" si="451"/>
        <v>#N/A</v>
      </c>
      <c r="JD82" s="261" t="e">
        <f t="shared" si="452"/>
        <v>#N/A</v>
      </c>
      <c r="JE82" s="261" t="e">
        <f t="shared" si="453"/>
        <v>#N/A</v>
      </c>
      <c r="JF82" s="261" t="e">
        <f t="shared" si="454"/>
        <v>#N/A</v>
      </c>
      <c r="JG82" s="261" t="e">
        <f t="shared" si="455"/>
        <v>#N/A</v>
      </c>
      <c r="JH82" s="261" t="e">
        <f t="shared" si="456"/>
        <v>#N/A</v>
      </c>
      <c r="JI82" s="261" t="e">
        <f t="shared" si="457"/>
        <v>#N/A</v>
      </c>
      <c r="JJ82" s="261" t="e">
        <f t="shared" si="458"/>
        <v>#N/A</v>
      </c>
      <c r="JK82" s="261" t="e">
        <f t="shared" si="459"/>
        <v>#N/A</v>
      </c>
      <c r="JL82" s="261" t="e">
        <f t="shared" si="460"/>
        <v>#N/A</v>
      </c>
      <c r="JM82" s="261" t="e">
        <f t="shared" si="461"/>
        <v>#N/A</v>
      </c>
      <c r="JN82" s="261" t="e">
        <f t="shared" si="462"/>
        <v>#N/A</v>
      </c>
      <c r="JO82" s="261" t="e">
        <f t="shared" si="463"/>
        <v>#N/A</v>
      </c>
      <c r="JP82" s="261" t="e">
        <f t="shared" si="464"/>
        <v>#N/A</v>
      </c>
      <c r="JQ82" s="261" t="e">
        <f t="shared" si="465"/>
        <v>#N/A</v>
      </c>
      <c r="JR82" s="261" t="e">
        <f t="shared" si="466"/>
        <v>#N/A</v>
      </c>
      <c r="JS82" s="261" t="e">
        <f t="shared" si="467"/>
        <v>#N/A</v>
      </c>
      <c r="JT82" s="261" t="e">
        <f t="shared" si="468"/>
        <v>#N/A</v>
      </c>
      <c r="JU82" s="261" t="e">
        <f t="shared" si="469"/>
        <v>#N/A</v>
      </c>
      <c r="JV82" s="61">
        <f t="shared" si="397"/>
        <v>2.9600000000000017</v>
      </c>
      <c r="JW82" s="46">
        <f>IF(HI82&lt;=$C$42,1,0)</f>
        <v>1</v>
      </c>
      <c r="JX82" s="46">
        <f>IF(HJ82&lt;=$C$42,1,0)</f>
        <v>0</v>
      </c>
      <c r="JY82" s="46">
        <f>IF(HK82&lt;=$C$42,1,0)</f>
        <v>0</v>
      </c>
      <c r="JZ82" s="46">
        <f>IF(HL82&lt;=$C$42,1,0)</f>
        <v>0</v>
      </c>
      <c r="KA82" s="46">
        <f>IF(HM82&lt;=$C$42,1,0)</f>
        <v>0</v>
      </c>
      <c r="KB82" s="46">
        <f>IF(HN82&lt;=$C$42,1,0)</f>
        <v>1</v>
      </c>
      <c r="KC82" s="46">
        <f>IF(HO82&lt;=$C$42,1,0)</f>
        <v>1</v>
      </c>
      <c r="KD82" s="46">
        <f>IF(HP82&lt;=$C$42,1,0)</f>
        <v>1</v>
      </c>
      <c r="KE82" s="46">
        <f>IF(HQ82&lt;=$C$42,1,0)</f>
        <v>1</v>
      </c>
      <c r="KF82" s="46">
        <f>IF(HR82&lt;=$C$42,1,0)</f>
        <v>1</v>
      </c>
      <c r="KG82" s="46">
        <f>IF(HS82&lt;=$C$42,1,0)</f>
        <v>1</v>
      </c>
      <c r="KH82" s="46">
        <f>IF(HT82&lt;=$C$42,1,0)</f>
        <v>0</v>
      </c>
      <c r="KI82" s="46">
        <f>IF(HU82&lt;=$C$42,1,0)</f>
        <v>0</v>
      </c>
      <c r="KJ82" s="46">
        <f>IF(HV82&lt;=$C$42,1,0)</f>
        <v>1</v>
      </c>
      <c r="KK82" s="46">
        <f>IF(HW82&lt;=$C$42,1,0)</f>
        <v>1</v>
      </c>
      <c r="KL82" s="46">
        <f>IF(HX82&lt;=$C$42,1,0)</f>
        <v>1</v>
      </c>
      <c r="KM82" s="46">
        <f>IF(HY82&lt;=$C$42,1,0)</f>
        <v>1</v>
      </c>
      <c r="KN82" s="46">
        <f>IF(HZ82&lt;=$C$42,1,0)</f>
        <v>1</v>
      </c>
      <c r="KO82" s="46">
        <f>IF(IA82&lt;=$C$42,1,0)</f>
        <v>1</v>
      </c>
      <c r="KP82" s="46">
        <f>IF(IB82&lt;=$C$42,1,0)</f>
        <v>1</v>
      </c>
      <c r="KQ82" s="46">
        <f>IF(IC82&lt;=$C$42,1,0)</f>
        <v>1</v>
      </c>
      <c r="KR82" s="61">
        <f t="shared" si="398"/>
        <v>2.9600000000000017</v>
      </c>
      <c r="KS82" s="1">
        <f>IF(OR(KS81=1,AND(OY82=1,LO82&lt;=$C$43)),1,0)</f>
        <v>1</v>
      </c>
      <c r="KT82" s="1">
        <f>IF(OR(KT81=1,AND(OZ82=1,LP82&lt;=$C$43)),1,0)</f>
        <v>0</v>
      </c>
      <c r="KU82" s="1">
        <f>IF(OR(KU81=1,AND(PA82=1,LQ82&lt;=$C$43)),1,0)</f>
        <v>0</v>
      </c>
      <c r="KV82" s="1">
        <f>IF(OR(KV81=1,AND(PB82=1,LR82&lt;=$C$43)),1,0)</f>
        <v>0</v>
      </c>
      <c r="KW82" s="1">
        <f>IF(OR(KW81=1,AND(PC82=1,LS82&lt;=$C$43)),1,0)</f>
        <v>0</v>
      </c>
      <c r="KX82" s="1">
        <f>IF(OR(KX81=1,AND(PD82=1,LT82&lt;=$C$43)),1,0)</f>
        <v>1</v>
      </c>
      <c r="KY82" s="1">
        <f>IF(OR(KY81=1,AND(PE82=1,LU82&lt;=$C$43)),1,0)</f>
        <v>1</v>
      </c>
      <c r="KZ82" s="1">
        <f>IF(OR(KZ81=1,AND(PF82=1,LV82&lt;=$C$43)),1,0)</f>
        <v>1</v>
      </c>
      <c r="LA82" s="1">
        <f>IF(OR(LA81=1,AND(PG82=1,LW82&lt;=$C$43)),1,0)</f>
        <v>1</v>
      </c>
      <c r="LB82" s="1">
        <f>IF(OR(LB81=1,AND(PH82=1,LX82&lt;=$C$43)),1,0)</f>
        <v>1</v>
      </c>
      <c r="LC82" s="1">
        <f>IF(OR(LC81=1,AND(PI82=1,LY82&lt;=$C$43)),1,0)</f>
        <v>1</v>
      </c>
      <c r="LD82" s="1">
        <f>IF(OR(LD81=1,AND(PJ82=1,LZ82&lt;=$C$43)),1,0)</f>
        <v>0</v>
      </c>
      <c r="LE82" s="1">
        <f>IF(OR(LE81=1,AND(PK82=1,MA82&lt;=$C$43)),1,0)</f>
        <v>0</v>
      </c>
      <c r="LF82" s="1">
        <f>IF(OR(LF81=1,AND(PL82=1,MB82&lt;=$C$43)),1,0)</f>
        <v>1</v>
      </c>
      <c r="LG82" s="1">
        <f>IF(OR(LG81=1,AND(PM82=1,MC82&lt;=$C$43)),1,0)</f>
        <v>1</v>
      </c>
      <c r="LH82" s="1">
        <f>IF(OR(LH81=1,AND(PN82=1,MD82&lt;=$C$43)),1,0)</f>
        <v>1</v>
      </c>
      <c r="LI82" s="1">
        <f>IF(OR(LI81=1,AND(PO82=1,ME82&lt;=$C$43)),1,0)</f>
        <v>1</v>
      </c>
      <c r="LJ82" s="1">
        <f>IF(OR(LJ81=1,AND(PP82=1,MF82&lt;=$C$43)),1,0)</f>
        <v>1</v>
      </c>
      <c r="LK82" s="1">
        <f>IF(OR(LK81=1,AND(PQ82=1,MG82&lt;=$C$43)),1,0)</f>
        <v>1</v>
      </c>
      <c r="LL82" s="1">
        <f>IF(OR(LL81=1,AND(PR82=1,MH82&lt;=$C$43)),1,0)</f>
        <v>1</v>
      </c>
      <c r="LM82" s="1">
        <f>IF(OR(LM81=1,AND(PS82=1,MI82&lt;=$C$43)),1,0)</f>
        <v>1</v>
      </c>
      <c r="LN82" s="61">
        <f t="shared" si="399"/>
        <v>2.9600000000000017</v>
      </c>
      <c r="LO82" s="57">
        <f t="shared" si="400"/>
        <v>0</v>
      </c>
      <c r="LP82" s="57">
        <f t="shared" si="401"/>
        <v>11.131006973588036</v>
      </c>
      <c r="LQ82" s="57">
        <f t="shared" si="402"/>
        <v>8.9766882249718858</v>
      </c>
      <c r="LR82" s="57">
        <f t="shared" si="403"/>
        <v>5.2271405710405308</v>
      </c>
      <c r="LS82" s="57">
        <f t="shared" si="404"/>
        <v>0.9526773496509523</v>
      </c>
      <c r="LT82" s="57">
        <f t="shared" si="405"/>
        <v>0</v>
      </c>
      <c r="LU82" s="57">
        <f t="shared" si="406"/>
        <v>0</v>
      </c>
      <c r="LV82" s="57">
        <f t="shared" si="407"/>
        <v>0</v>
      </c>
      <c r="LW82" s="57">
        <f t="shared" si="408"/>
        <v>0</v>
      </c>
      <c r="LX82" s="57">
        <f t="shared" si="409"/>
        <v>0</v>
      </c>
      <c r="LY82" s="57">
        <f t="shared" si="410"/>
        <v>0</v>
      </c>
      <c r="LZ82" s="57">
        <f t="shared" si="411"/>
        <v>5.5186146787089418</v>
      </c>
      <c r="MA82" s="57">
        <f t="shared" si="412"/>
        <v>2.5727930879447527</v>
      </c>
      <c r="MB82" s="57">
        <f t="shared" si="413"/>
        <v>0</v>
      </c>
      <c r="MC82" s="57">
        <f t="shared" si="414"/>
        <v>0</v>
      </c>
      <c r="MD82" s="57">
        <f t="shared" si="415"/>
        <v>0</v>
      </c>
      <c r="ME82" s="57">
        <f t="shared" si="416"/>
        <v>0</v>
      </c>
      <c r="MF82" s="57">
        <f t="shared" si="417"/>
        <v>0</v>
      </c>
      <c r="MG82" s="57">
        <f t="shared" si="418"/>
        <v>0</v>
      </c>
      <c r="MH82" s="57">
        <f t="shared" si="419"/>
        <v>0</v>
      </c>
      <c r="MI82" s="57">
        <f t="shared" si="420"/>
        <v>0</v>
      </c>
      <c r="MJ82" s="61">
        <f t="shared" si="421"/>
        <v>2.9600000000000017</v>
      </c>
      <c r="MK82" s="57" t="e">
        <f t="shared" si="470"/>
        <v>#N/A</v>
      </c>
      <c r="ML82" s="57" t="e">
        <f t="shared" si="471"/>
        <v>#N/A</v>
      </c>
      <c r="MM82" s="57" t="e">
        <f t="shared" si="472"/>
        <v>#N/A</v>
      </c>
      <c r="MN82" s="57" t="e">
        <f t="shared" si="473"/>
        <v>#N/A</v>
      </c>
      <c r="MO82" s="57" t="e">
        <f t="shared" si="474"/>
        <v>#N/A</v>
      </c>
      <c r="MP82" s="57" t="e">
        <f t="shared" si="475"/>
        <v>#N/A</v>
      </c>
      <c r="MQ82" s="57" t="e">
        <f t="shared" si="476"/>
        <v>#N/A</v>
      </c>
      <c r="MR82" s="57" t="e">
        <f t="shared" si="477"/>
        <v>#N/A</v>
      </c>
      <c r="MS82" s="57" t="e">
        <f t="shared" si="478"/>
        <v>#N/A</v>
      </c>
      <c r="MT82" s="57" t="e">
        <f t="shared" si="479"/>
        <v>#N/A</v>
      </c>
      <c r="MU82" s="57" t="e">
        <f t="shared" si="480"/>
        <v>#N/A</v>
      </c>
      <c r="MV82" s="57" t="e">
        <f t="shared" si="481"/>
        <v>#N/A</v>
      </c>
      <c r="MW82" s="57" t="e">
        <f t="shared" si="482"/>
        <v>#N/A</v>
      </c>
      <c r="MX82" s="57" t="e">
        <f t="shared" si="483"/>
        <v>#N/A</v>
      </c>
      <c r="MY82" s="57" t="e">
        <f t="shared" si="484"/>
        <v>#N/A</v>
      </c>
      <c r="MZ82" s="57" t="e">
        <f t="shared" si="485"/>
        <v>#N/A</v>
      </c>
      <c r="NA82" s="57" t="e">
        <f t="shared" si="486"/>
        <v>#N/A</v>
      </c>
      <c r="NB82" s="57" t="e">
        <f t="shared" si="487"/>
        <v>#N/A</v>
      </c>
      <c r="NC82" s="57" t="e">
        <f t="shared" si="488"/>
        <v>#N/A</v>
      </c>
      <c r="ND82" s="57" t="e">
        <f t="shared" si="489"/>
        <v>#N/A</v>
      </c>
      <c r="NE82" s="57" t="e">
        <f t="shared" si="490"/>
        <v>#N/A</v>
      </c>
      <c r="NF82" s="61">
        <f t="shared" si="422"/>
        <v>2.9600000000000017</v>
      </c>
      <c r="NG82" s="261">
        <f>IF(OY81=0,MIN('Drive Train'!$F$35-FQ81*$C$26*'Drive Train'!$F$38,NG81+$C$41)-$C$7,IF(LO81-1&lt;=0,0,IF($C$39=Motors!$C$29,MAX(MAX(NG$8:NG81)*-1,NG81-$C$41),MAX(0,MAX(NG$8:NG81)*-1,NG81-$C$41))))</f>
        <v>0</v>
      </c>
      <c r="NH82" s="261">
        <f>IF(OZ81=0,MIN('Drive Train'!$F$35-FR81*$C$26*'Drive Train'!$F$38,NH81+$C$41)-$C$7,IF(LP81-1&lt;=0,0,IF($C$39=Motors!$C$29,MAX(MAX(NH$8:NH81)*-1,NH81-$C$41),MAX(0,MAX(NH$8:NH81)*-1,NH81-$C$41))))</f>
        <v>0</v>
      </c>
      <c r="NI82" s="261">
        <f>IF(PA81=0,MIN('Drive Train'!$F$35-FS81*$C$26*'Drive Train'!$F$38,NI81+$C$41)-$C$7,IF(LQ81-1&lt;=0,0,IF($C$39=Motors!$C$29,MAX(MAX(NI$8:NI81)*-1,NI81-$C$41),MAX(0,MAX(NI$8:NI81)*-1,NI81-$C$41))))</f>
        <v>0</v>
      </c>
      <c r="NJ82" s="261">
        <f>IF(PB81=0,MIN('Drive Train'!$F$35-FT81*$C$26*'Drive Train'!$F$38,NJ81+$C$41)-$C$7,IF(LR81-1&lt;=0,0,IF($C$39=Motors!$C$29,MAX(MAX(NJ$8:NJ81)*-1,NJ81-$C$41),MAX(0,MAX(NJ$8:NJ81)*-1,NJ81-$C$41))))</f>
        <v>0</v>
      </c>
      <c r="NK82" s="261">
        <f>IF(PC81=0,MIN('Drive Train'!$F$35-FU81*$C$26*'Drive Train'!$F$38,NK81+$C$41)-$C$7,IF(LS81-1&lt;=0,0,IF($C$39=Motors!$C$29,MAX(MAX(NK$8:NK81)*-1,NK81-$C$41),MAX(0,MAX(NK$8:NK81)*-1,NK81-$C$41))))</f>
        <v>0</v>
      </c>
      <c r="NL82" s="261">
        <f>IF(PD81=0,MIN('Drive Train'!$F$35-FV81*$C$26*'Drive Train'!$F$38,NL81+$C$41)-$C$7,IF(LT81-1&lt;=0,0,IF($C$39=Motors!$C$29,MAX(MAX(NL$8:NL81)*-1,NL81-$C$41),MAX(0,MAX(NL$8:NL81)*-1,NL81-$C$41))))</f>
        <v>0</v>
      </c>
      <c r="NM82" s="261">
        <f>IF(PE81=0,MIN('Drive Train'!$F$35-FW81*$C$26*'Drive Train'!$F$38,NM81+$C$41)-$C$7,IF(LU81-1&lt;=0,0,IF($C$39=Motors!$C$29,MAX(MAX(NM$8:NM81)*-1,NM81-$C$41),MAX(0,MAX(NM$8:NM81)*-1,NM81-$C$41))))</f>
        <v>0</v>
      </c>
      <c r="NN82" s="261">
        <f>IF(PF81=0,MIN('Drive Train'!$F$35-FX81*$C$26*'Drive Train'!$F$38,NN81+$C$41)-$C$7,IF(LV81-1&lt;=0,0,IF($C$39=Motors!$C$29,MAX(MAX(NN$8:NN81)*-1,NN81-$C$41),MAX(0,MAX(NN$8:NN81)*-1,NN81-$C$41))))</f>
        <v>0</v>
      </c>
      <c r="NO82" s="261">
        <f>IF(PG81=0,MIN('Drive Train'!$F$35-FY81*$C$26*'Drive Train'!$F$38,NO81+$C$41)-$C$7,IF(LW81-1&lt;=0,0,IF($C$39=Motors!$C$29,MAX(MAX(NO$8:NO81)*-1,NO81-$C$41),MAX(0,MAX(NO$8:NO81)*-1,NO81-$C$41))))</f>
        <v>0</v>
      </c>
      <c r="NP82" s="261">
        <f>IF(PH81=0,MIN('Drive Train'!$F$35-FZ81*$C$26*'Drive Train'!$F$38,NP81+$C$41)-$C$7,IF(LX81-1&lt;=0,0,IF($C$39=Motors!$C$29,MAX(MAX(NP$8:NP81)*-1,NP81-$C$41),MAX(0,MAX(NP$8:NP81)*-1,NP81-$C$41))))</f>
        <v>0</v>
      </c>
      <c r="NQ82" s="261">
        <f>IF(PI81=0,MIN('Drive Train'!$F$35-GA81*$C$26*'Drive Train'!$F$38,NQ81+$C$41)-$C$7,IF(LY81-1&lt;=0,0,IF($C$39=Motors!$C$29,MAX(MAX(NQ$8:NQ81)*-1,NQ81-$C$41),MAX(0,MAX(NQ$8:NQ81)*-1,NQ81-$C$41))))</f>
        <v>0</v>
      </c>
      <c r="NR82" s="261">
        <f>IF(PJ81=0,MIN('Drive Train'!$F$35-GB81*$C$26*'Drive Train'!$F$38,NR81+$C$41)-$C$7,IF(LZ81-1&lt;=0,0,IF($C$39=Motors!$C$29,MAX(MAX(NR$8:NR81)*-1,NR81-$C$41),MAX(0,MAX(NR$8:NR81)*-1,NR81-$C$41))))</f>
        <v>0</v>
      </c>
      <c r="NS82" s="261">
        <f>IF(PK81=0,MIN('Drive Train'!$F$35-GC81*$C$26*'Drive Train'!$F$38,NS81+$C$41)-$C$7,IF(MA81-1&lt;=0,0,IF($C$39=Motors!$C$29,MAX(MAX(NS$8:NS81)*-1,NS81-$C$41),MAX(0,MAX(NS$8:NS81)*-1,NS81-$C$41))))</f>
        <v>0</v>
      </c>
      <c r="NT82" s="261">
        <f>IF(PL81=0,MIN('Drive Train'!$F$35-GD81*$C$26*'Drive Train'!$F$38,NT81+$C$41)-$C$7,IF(MB81-1&lt;=0,0,IF($C$39=Motors!$C$29,MAX(MAX(NT$8:NT81)*-1,NT81-$C$41),MAX(0,MAX(NT$8:NT81)*-1,NT81-$C$41))))</f>
        <v>0</v>
      </c>
      <c r="NU82" s="261">
        <f>IF(PM81=0,MIN('Drive Train'!$F$35-GE81*$C$26*'Drive Train'!$F$38,NU81+$C$41)-$C$7,IF(MC81-1&lt;=0,0,IF($C$39=Motors!$C$29,MAX(MAX(NU$8:NU81)*-1,NU81-$C$41),MAX(0,MAX(NU$8:NU81)*-1,NU81-$C$41))))</f>
        <v>0</v>
      </c>
      <c r="NV82" s="261">
        <f>IF(PN81=0,MIN('Drive Train'!$F$35-GF81*$C$26*'Drive Train'!$F$38,NV81+$C$41)-$C$7,IF(MD81-1&lt;=0,0,IF($C$39=Motors!$C$29,MAX(MAX(NV$8:NV81)*-1,NV81-$C$41),MAX(0,MAX(NV$8:NV81)*-1,NV81-$C$41))))</f>
        <v>0</v>
      </c>
      <c r="NW82" s="261">
        <f>IF(PO81=0,MIN('Drive Train'!$F$35-GG81*$C$26*'Drive Train'!$F$38,NW81+$C$41)-$C$7,IF(ME81-1&lt;=0,0,IF($C$39=Motors!$C$29,MAX(MAX(NW$8:NW81)*-1,NW81-$C$41),MAX(0,MAX(NW$8:NW81)*-1,NW81-$C$41))))</f>
        <v>0</v>
      </c>
      <c r="NX82" s="261">
        <f>IF(PP81=0,MIN('Drive Train'!$F$35-GH81*$C$26*'Drive Train'!$F$38,NX81+$C$41)-$C$7,IF(MF81-1&lt;=0,0,IF($C$39=Motors!$C$29,MAX(MAX(NX$8:NX81)*-1,NX81-$C$41),MAX(0,MAX(NX$8:NX81)*-1,NX81-$C$41))))</f>
        <v>0</v>
      </c>
      <c r="NY82" s="261">
        <f>IF(PQ81=0,MIN('Drive Train'!$F$35-GI81*$C$26*'Drive Train'!$F$38,NY81+$C$41)-$C$7,IF(MG81-1&lt;=0,0,IF($C$39=Motors!$C$29,MAX(MAX(NY$8:NY81)*-1,NY81-$C$41),MAX(0,MAX(NY$8:NY81)*-1,NY81-$C$41))))</f>
        <v>0</v>
      </c>
      <c r="NZ82" s="261">
        <f>IF(PR81=0,MIN('Drive Train'!$F$35-GJ81*$C$26*'Drive Train'!$F$38,NZ81+$C$41)-$C$7,IF(MH81-1&lt;=0,0,IF($C$39=Motors!$C$29,MAX(MAX(NZ$8:NZ81)*-1,NZ81-$C$41),MAX(0,MAX(NZ$8:NZ81)*-1,NZ81-$C$41))))</f>
        <v>0</v>
      </c>
      <c r="OA82" s="261">
        <f>IF(PS81=0,MIN('Drive Train'!$F$35-GK81*$C$26*'Drive Train'!$F$38,OA81+$C$41)-$C$7,IF(MI81-1&lt;=0,0,IF($C$39=Motors!$C$29,MAX(MAX(OA$8:OA81)*-1,OA81-$C$41),MAX(0,MAX(OA$8:OA81)*-1,OA81-$C$41))))</f>
        <v>0</v>
      </c>
      <c r="OB82" s="61">
        <f t="shared" si="423"/>
        <v>2.9600000000000017</v>
      </c>
      <c r="OC82" s="261">
        <f>'Drive Train'!$F$35-FQ82*$C$26*'Drive Train'!$F$38</f>
        <v>12.4</v>
      </c>
      <c r="OD82" s="261">
        <f>'Drive Train'!$F$35-FR82*$C$26*'Drive Train'!$F$38</f>
        <v>12.213034</v>
      </c>
      <c r="OE82" s="261">
        <f>'Drive Train'!$F$35-FS82*$C$26*'Drive Train'!$F$38</f>
        <v>12.213034</v>
      </c>
      <c r="OF82" s="261">
        <f>'Drive Train'!$F$35-FT82*$C$26*'Drive Train'!$F$38</f>
        <v>12.213034</v>
      </c>
      <c r="OG82" s="261">
        <f>'Drive Train'!$F$35-FU82*$C$26*'Drive Train'!$F$38</f>
        <v>12.213034</v>
      </c>
      <c r="OH82" s="261">
        <f>'Drive Train'!$F$35-FV82*$C$26*'Drive Train'!$F$38</f>
        <v>12.4</v>
      </c>
      <c r="OI82" s="261">
        <f>'Drive Train'!$F$35-FW82*$C$26*'Drive Train'!$F$38</f>
        <v>12.4</v>
      </c>
      <c r="OJ82" s="261">
        <f>'Drive Train'!$F$35-FX82*$C$26*'Drive Train'!$F$38</f>
        <v>12.4</v>
      </c>
      <c r="OK82" s="261">
        <f>'Drive Train'!$F$35-FY82*$C$26*'Drive Train'!$F$38</f>
        <v>12.4</v>
      </c>
      <c r="OL82" s="261">
        <f>'Drive Train'!$F$35-FZ82*$C$26*'Drive Train'!$F$38</f>
        <v>12.4</v>
      </c>
      <c r="OM82" s="261">
        <f>'Drive Train'!$F$35-GA82*$C$26*'Drive Train'!$F$38</f>
        <v>12.4</v>
      </c>
      <c r="ON82" s="261">
        <f>'Drive Train'!$F$35-GB82*$C$26*'Drive Train'!$F$38</f>
        <v>12.213034</v>
      </c>
      <c r="OO82" s="261">
        <f>'Drive Train'!$F$35-GC82*$C$26*'Drive Train'!$F$38</f>
        <v>12.213034</v>
      </c>
      <c r="OP82" s="261">
        <f>'Drive Train'!$F$35-GD82*$C$26*'Drive Train'!$F$38</f>
        <v>12.4</v>
      </c>
      <c r="OQ82" s="261">
        <f>'Drive Train'!$F$35-GE82*$C$26*'Drive Train'!$F$38</f>
        <v>12.4</v>
      </c>
      <c r="OR82" s="261">
        <f>'Drive Train'!$F$35-GF82*$C$26*'Drive Train'!$F$38</f>
        <v>12.4</v>
      </c>
      <c r="OS82" s="261">
        <f>'Drive Train'!$F$35-GG82*$C$26*'Drive Train'!$F$38</f>
        <v>12.4</v>
      </c>
      <c r="OT82" s="261">
        <f>'Drive Train'!$F$35-GH82*$C$26*'Drive Train'!$F$38</f>
        <v>12.4</v>
      </c>
      <c r="OU82" s="261">
        <f>'Drive Train'!$F$35-GI82*$C$26*'Drive Train'!$F$38</f>
        <v>12.4</v>
      </c>
      <c r="OV82" s="261">
        <f>'Drive Train'!$F$35-GJ82*$C$26*'Drive Train'!$F$38</f>
        <v>12.4</v>
      </c>
      <c r="OW82" s="261">
        <f>'Drive Train'!$F$35-GK82*$C$26*'Drive Train'!$F$38</f>
        <v>12.4</v>
      </c>
      <c r="OX82" s="61">
        <f t="shared" si="424"/>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8">
        <f t="shared" si="425"/>
        <v>2.9600000000000017</v>
      </c>
      <c r="PU82" s="57">
        <f t="shared" si="426"/>
        <v>19.650327854067083</v>
      </c>
      <c r="PV82" s="57">
        <f t="shared" si="427"/>
        <v>22.240552866076545</v>
      </c>
      <c r="PW82" s="57">
        <f t="shared" si="428"/>
        <v>27.04076819924871</v>
      </c>
      <c r="PX82" s="57">
        <f t="shared" si="429"/>
        <v>27.573750618942409</v>
      </c>
      <c r="PY82" s="57">
        <f t="shared" si="430"/>
        <v>24.736049098196784</v>
      </c>
      <c r="PZ82" s="57">
        <f t="shared" si="431"/>
        <v>21.452833956798898</v>
      </c>
      <c r="QA82" s="57">
        <f t="shared" si="432"/>
        <v>19.542925554291688</v>
      </c>
      <c r="QB82" s="57">
        <f t="shared" si="433"/>
        <v>18.59135870271086</v>
      </c>
      <c r="QC82" s="57">
        <f t="shared" si="434"/>
        <v>17.948597020951119</v>
      </c>
      <c r="QD82" s="57">
        <f t="shared" si="435"/>
        <v>17.4359638630105</v>
      </c>
      <c r="QE82" s="57">
        <f t="shared" si="436"/>
        <v>17.291336153209237</v>
      </c>
      <c r="QF82" s="57">
        <f t="shared" si="437"/>
        <v>19.708910416313071</v>
      </c>
      <c r="QG82" s="57">
        <f t="shared" si="438"/>
        <v>21.370016266252261</v>
      </c>
      <c r="QH82" s="57">
        <f t="shared" si="439"/>
        <v>20.808768598333724</v>
      </c>
      <c r="QI82" s="57">
        <f t="shared" si="440"/>
        <v>19.961375108168166</v>
      </c>
      <c r="QJ82" s="57">
        <f t="shared" si="441"/>
        <v>19.829829190132553</v>
      </c>
      <c r="QK82" s="57">
        <f t="shared" si="442"/>
        <v>19.650327854067083</v>
      </c>
      <c r="QL82" s="57">
        <f t="shared" si="443"/>
        <v>19.599515401150995</v>
      </c>
      <c r="QM82" s="57">
        <f t="shared" si="444"/>
        <v>19.600621923010209</v>
      </c>
      <c r="QN82" s="57">
        <f t="shared" si="445"/>
        <v>19.600697983980687</v>
      </c>
      <c r="QO82" s="57">
        <f t="shared" si="446"/>
        <v>19.600657967372879</v>
      </c>
      <c r="QP82" s="61">
        <f t="shared" si="447"/>
        <v>2.9600000000000017</v>
      </c>
      <c r="QQ82" s="57">
        <f>MIN(FQ82,$C$16)*$C$17*1000/60/60/$C$25</f>
        <v>0</v>
      </c>
      <c r="QR82" s="57">
        <f>MIN(FR82,$C$16)*$C$17*1000/60/60/$C$25</f>
        <v>3.8667407844721571E-2</v>
      </c>
      <c r="QS82" s="57">
        <f>MIN(FS82,$C$16)*$C$17*1000/60/60/$C$25</f>
        <v>3.8667407844721571E-2</v>
      </c>
      <c r="QT82" s="57">
        <f>MIN(FT82,$C$16)*$C$17*1000/60/60/$C$25</f>
        <v>3.8667407844721571E-2</v>
      </c>
      <c r="QU82" s="57">
        <f>MIN(FU82,$C$16)*$C$17*1000/60/60/$C$25</f>
        <v>3.8667407844721571E-2</v>
      </c>
      <c r="QV82" s="57">
        <f>MIN(FV82,$C$16)*$C$17*1000/60/60/$C$25</f>
        <v>0</v>
      </c>
      <c r="QW82" s="57">
        <f>MIN(FW82,$C$16)*$C$17*1000/60/60/$C$25</f>
        <v>0</v>
      </c>
      <c r="QX82" s="57">
        <f>MIN(FX82,$C$16)*$C$17*1000/60/60/$C$25</f>
        <v>0</v>
      </c>
      <c r="QY82" s="57">
        <f>MIN(FY82,$C$16)*$C$17*1000/60/60/$C$25</f>
        <v>0</v>
      </c>
      <c r="QZ82" s="57">
        <f>MIN(FZ82,$C$16)*$C$17*1000/60/60/$C$25</f>
        <v>0</v>
      </c>
      <c r="RA82" s="57">
        <f>MIN(GA82,$C$16)*$C$17*1000/60/60/$C$25</f>
        <v>0</v>
      </c>
      <c r="RB82" s="57">
        <f>MIN(GB82,$C$16)*$C$17*1000/60/60/$C$25</f>
        <v>3.8667407844721571E-2</v>
      </c>
      <c r="RC82" s="57">
        <f>MIN(GC82,$C$16)*$C$17*1000/60/60/$C$25</f>
        <v>3.8667407844721571E-2</v>
      </c>
      <c r="RD82" s="57">
        <f>MIN(GD82,$C$16)*$C$17*1000/60/60/$C$25</f>
        <v>0</v>
      </c>
      <c r="RE82" s="57">
        <f>MIN(GE82,$C$16)*$C$17*1000/60/60/$C$25</f>
        <v>0</v>
      </c>
      <c r="RF82" s="57">
        <f>MIN(GF82,$C$16)*$C$17*1000/60/60/$C$25</f>
        <v>0</v>
      </c>
      <c r="RG82" s="57">
        <f>MIN(GG82,$C$16)*$C$17*1000/60/60/$C$25</f>
        <v>0</v>
      </c>
      <c r="RH82" s="57">
        <f>MIN(GH82,$C$16)*$C$17*1000/60/60/$C$25</f>
        <v>0</v>
      </c>
      <c r="RI82" s="57">
        <f>MIN(GI82,$C$16)*$C$17*1000/60/60/$C$25</f>
        <v>0</v>
      </c>
      <c r="RJ82" s="57">
        <f>MIN(GJ82,$C$16)*$C$17*1000/60/60/$C$25</f>
        <v>0</v>
      </c>
      <c r="RK82" s="57">
        <f>MIN(GK82,$C$16)*$C$17*1000/60/60/$C$25</f>
        <v>0</v>
      </c>
      <c r="RL82" s="148">
        <f t="shared" si="448"/>
        <v>2.9600000000000017</v>
      </c>
    </row>
    <row r="83" spans="2:480" x14ac:dyDescent="0.2">
      <c r="B83" s="73"/>
      <c r="R83" s="63">
        <f t="shared" si="346"/>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347"/>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321"/>
        <v>3.0000000000000018</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322"/>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2.7495000000000003</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348"/>
        <v>3.0000000000000018</v>
      </c>
      <c r="DC83" s="57">
        <f t="shared" si="323"/>
        <v>0</v>
      </c>
      <c r="DD83" s="57">
        <f t="shared" si="324"/>
        <v>2.7495000000000003</v>
      </c>
      <c r="DE83" s="57">
        <f t="shared" si="325"/>
        <v>2.7495000000000003</v>
      </c>
      <c r="DF83" s="57">
        <f t="shared" si="326"/>
        <v>2.7495000000000003</v>
      </c>
      <c r="DG83" s="57">
        <f t="shared" si="327"/>
        <v>2.7495000000000003</v>
      </c>
      <c r="DH83" s="57">
        <f t="shared" si="328"/>
        <v>0</v>
      </c>
      <c r="DI83" s="57">
        <f t="shared" si="329"/>
        <v>0</v>
      </c>
      <c r="DJ83" s="57">
        <f t="shared" si="330"/>
        <v>0</v>
      </c>
      <c r="DK83" s="57">
        <f t="shared" si="331"/>
        <v>0</v>
      </c>
      <c r="DL83" s="57">
        <f t="shared" si="332"/>
        <v>0</v>
      </c>
      <c r="DM83" s="57">
        <f t="shared" si="333"/>
        <v>0</v>
      </c>
      <c r="DN83" s="57">
        <f t="shared" si="334"/>
        <v>2.7495000000000003</v>
      </c>
      <c r="DO83" s="57">
        <f t="shared" si="335"/>
        <v>2.7495000000000003</v>
      </c>
      <c r="DP83" s="57">
        <f t="shared" si="336"/>
        <v>0</v>
      </c>
      <c r="DQ83" s="57">
        <f t="shared" si="337"/>
        <v>0</v>
      </c>
      <c r="DR83" s="57">
        <f t="shared" si="338"/>
        <v>0</v>
      </c>
      <c r="DS83" s="57">
        <f t="shared" si="339"/>
        <v>0</v>
      </c>
      <c r="DT83" s="57">
        <f t="shared" si="340"/>
        <v>0</v>
      </c>
      <c r="DU83" s="57">
        <f t="shared" si="341"/>
        <v>0</v>
      </c>
      <c r="DV83" s="57">
        <f t="shared" si="342"/>
        <v>0</v>
      </c>
      <c r="DW83" s="57">
        <f t="shared" si="343"/>
        <v>0</v>
      </c>
      <c r="DX83" s="61">
        <f t="shared" si="349"/>
        <v>3.0000000000000018</v>
      </c>
      <c r="DY83" s="2">
        <f>IF(OY83=0,($C$23/0.4536*IF(ISNA(MK82),'Drive Train'!$F$16,'Drive Train'!$F$17)*4.448*$C$24/$C$26*$C$25*S$6)*SIGN(BK83),BK83)</f>
        <v>0</v>
      </c>
      <c r="DZ83" s="2">
        <f>IF(OZ83=0,($C$23/0.4536*IF(ISNA(ML82),'Drive Train'!$F$16,'Drive Train'!$F$17)*4.448*$C$24/$C$26*$C$25*T$6)*SIGN(BL83),BL83)</f>
        <v>0</v>
      </c>
      <c r="EA83" s="2">
        <f>IF(PA83=0,($C$23/0.4536*IF(ISNA(MM82),'Drive Train'!$F$16,'Drive Train'!$F$17)*4.448*$C$24/$C$26*$C$25*U$6)*SIGN(BM83),BM83)</f>
        <v>0</v>
      </c>
      <c r="EB83" s="2">
        <f>IF(PB83=0,($C$23/0.4536*IF(ISNA(MN82),'Drive Train'!$F$16,'Drive Train'!$F$17)*4.448*$C$24/$C$26*$C$25*V$6)*SIGN(BN83),BN83)</f>
        <v>0</v>
      </c>
      <c r="EC83" s="2">
        <f>IF(PC83=0,($C$23/0.4536*IF(ISNA(MO82),'Drive Train'!$F$16,'Drive Train'!$F$17)*4.448*$C$24/$C$26*$C$25*W$6)*SIGN(BO83),BO83)</f>
        <v>0</v>
      </c>
      <c r="ED83" s="2">
        <f>IF(PD83=0,($C$23/0.4536*IF(ISNA(MP82),'Drive Train'!$F$16,'Drive Train'!$F$17)*4.448*$C$24/$C$26*$C$25*X$6)*SIGN(BP83),BP83)</f>
        <v>0</v>
      </c>
      <c r="EE83" s="2">
        <f>IF(PE83=0,($C$23/0.4536*IF(ISNA(MQ82),'Drive Train'!$F$16,'Drive Train'!$F$17)*4.448*$C$24/$C$26*$C$25*Y$6)*SIGN(BQ83),BQ83)</f>
        <v>0</v>
      </c>
      <c r="EF83" s="2">
        <f>IF(PF83=0,($C$23/0.4536*IF(ISNA(MR82),'Drive Train'!$F$16,'Drive Train'!$F$17)*4.448*$C$24/$C$26*$C$25*Z$6)*SIGN(BR83),BR83)</f>
        <v>0</v>
      </c>
      <c r="EG83" s="2">
        <f>IF(PG83=0,($C$23/0.4536*IF(ISNA(MS82),'Drive Train'!$F$16,'Drive Train'!$F$17)*4.448*$C$24/$C$26*$C$25*AA$6)*SIGN(BS83),BS83)</f>
        <v>0</v>
      </c>
      <c r="EH83" s="2">
        <f>IF(PH83=0,($C$23/0.4536*IF(ISNA(MT82),'Drive Train'!$F$16,'Drive Train'!$F$17)*4.448*$C$24/$C$26*$C$25*AB$6)*SIGN(BT83),BT83)</f>
        <v>0</v>
      </c>
      <c r="EI83" s="2">
        <f>IF(PI83=0,($C$23/0.4536*IF(ISNA(MU82),'Drive Train'!$F$16,'Drive Train'!$F$17)*4.448*$C$24/$C$26*$C$25*AC$6)*SIGN(BU83),BU83)</f>
        <v>0</v>
      </c>
      <c r="EJ83" s="2">
        <f>IF(PJ83=0,($C$23/0.4536*IF(ISNA(MV82),'Drive Train'!$F$16,'Drive Train'!$F$17)*4.448*$C$24/$C$26*$C$25*AD$6)*SIGN(BV83),BV83)</f>
        <v>0</v>
      </c>
      <c r="EK83" s="2">
        <f>IF(PK83=0,($C$23/0.4536*IF(ISNA(MW82),'Drive Train'!$F$16,'Drive Train'!$F$17)*4.448*$C$24/$C$26*$C$25*AE$6)*SIGN(BW83),BW83)</f>
        <v>0</v>
      </c>
      <c r="EL83" s="2">
        <f>IF(PL83=0,($C$23/0.4536*IF(ISNA(MX82),'Drive Train'!$F$16,'Drive Train'!$F$17)*4.448*$C$24/$C$26*$C$25*AF$6)*SIGN(BX83),BX83)</f>
        <v>0</v>
      </c>
      <c r="EM83" s="2">
        <f>IF(PM83=0,($C$23/0.4536*IF(ISNA(MY82),'Drive Train'!$F$16,'Drive Train'!$F$17)*4.448*$C$24/$C$26*$C$25*AG$6)*SIGN(BY83),BY83)</f>
        <v>0</v>
      </c>
      <c r="EN83" s="2">
        <f>IF(PN83=0,($C$23/0.4536*IF(ISNA(MZ82),'Drive Train'!$F$16,'Drive Train'!$F$17)*4.448*$C$24/$C$26*$C$25*AH$6)*SIGN(BZ83),BZ83)</f>
        <v>0</v>
      </c>
      <c r="EO83" s="2">
        <f>IF(PO83=0,($C$23/0.4536*IF(ISNA(NA82),'Drive Train'!$F$16,'Drive Train'!$F$17)*4.448*$C$24/$C$26*$C$25*AI$6)*SIGN(CA83),CA83)</f>
        <v>0</v>
      </c>
      <c r="EP83" s="2">
        <f>IF(PP83=0,($C$23/0.4536*IF(ISNA(NB82),'Drive Train'!$F$16,'Drive Train'!$F$17)*4.448*$C$24/$C$26*$C$25*AJ$6)*SIGN(CB83),CB83)</f>
        <v>0</v>
      </c>
      <c r="EQ83" s="2">
        <f>IF(PQ83=0,($C$23/0.4536*IF(ISNA(NC82),'Drive Train'!$F$16,'Drive Train'!$F$17)*4.448*$C$24/$C$26*$C$25*AK$6)*SIGN(CC83),CC83)</f>
        <v>0</v>
      </c>
      <c r="ER83" s="2">
        <f>IF(PR83=0,($C$23/0.4536*IF(ISNA(ND82),'Drive Train'!$F$16,'Drive Train'!$F$17)*4.448*$C$24/$C$26*$C$25*AL$6)*SIGN(CD83),CD83)</f>
        <v>0</v>
      </c>
      <c r="ES83" s="2">
        <f>IF(PS83=0,($C$23/0.4536*IF(ISNA(NE82),'Drive Train'!$F$16,'Drive Train'!$F$17)*4.448*$C$24/$C$26*$C$25*AM$6)*SIGN(CE83),CE83)</f>
        <v>0</v>
      </c>
      <c r="ET83" s="61">
        <f t="shared" si="344"/>
        <v>3.0000000000000018</v>
      </c>
      <c r="EU83" s="260">
        <f>MAX(MIN(IF(AND(OY82=1,NG83&lt;0),-1,1)*(DC83-$C$15)/($C$14-$C$15)*$C$12-$C$33*LO83/AO$6 -  OY82*$C$33,DY82),MAX(EU$8:EU82)*-1)</f>
        <v>-0.55664580874366754</v>
      </c>
      <c r="EV83" s="260">
        <f>MAX(MIN(IF(AND(OZ82=1,NH83&lt;0),-1,1)*(DD83-$C$15)/($C$14-$C$15)*$C$12-$C$33*LP83/AP$6 -  OZ82*$C$33,DZ82),MAX(EV$8:EV82)*-1)</f>
        <v>-0.62139070130887375</v>
      </c>
      <c r="EW83" s="260">
        <f>MAX(MIN(IF(AND(PA82=1,NI83&lt;0),-1,1)*(DE83-$C$15)/($C$14-$C$15)*$C$12-$C$33*LQ83/AQ$6 -  PA82*$C$33,EA82),MAX(EW$8:EW82)*-1)</f>
        <v>-0.64531511869350677</v>
      </c>
      <c r="EX83" s="260">
        <f>MAX(MIN(IF(AND(PB82=1,NJ83&lt;0),-1,1)*(DF83-$C$15)/($C$14-$C$15)*$C$12-$C$33*LR83/AR$6 -  PB82*$C$33,EB82),MAX(EX$8:EX82)*-1)</f>
        <v>-0.61098993990539407</v>
      </c>
      <c r="EY83" s="260">
        <f>MAX(MIN(IF(AND(PC82=1,NK83&lt;0),-1,1)*(DG83-$C$15)/($C$14-$C$15)*$C$12-$C$33*LS83/AS$6 -  PC82*$C$33,EC82),MAX(EY$8:EY82)*-1)</f>
        <v>-0.52205152185096027</v>
      </c>
      <c r="EZ83" s="260">
        <f>MAX(MIN(IF(AND(PD82=1,NL83&lt;0),-1,1)*(DH83-$C$15)/($C$14-$C$15)*$C$12-$C$33*LT83/AT$6 -  PD82*$C$33,ED82),MAX(EZ$8:EZ82)*-1)</f>
        <v>-0.55664580874366754</v>
      </c>
      <c r="FA83" s="260">
        <f>MAX(MIN(IF(AND(PE82=1,NM83&lt;0),-1,1)*(DI83-$C$15)/($C$14-$C$15)*$C$12-$C$33*LU83/AU$6 -  PE82*$C$33,EE82),MAX(FA$8:FA82)*-1)</f>
        <v>-0.55664580874366754</v>
      </c>
      <c r="FB83" s="260">
        <f>MAX(MIN(IF(AND(PF82=1,NN83&lt;0),-1,1)*(DJ83-$C$15)/($C$14-$C$15)*$C$12-$C$33*LV83/AV$6 -  PF82*$C$33,EF82),MAX(FB$8:FB82)*-1)</f>
        <v>-0.55664580874366754</v>
      </c>
      <c r="FC83" s="260">
        <f>MAX(MIN(IF(AND(PG82=1,NO83&lt;0),-1,1)*(DK83-$C$15)/($C$14-$C$15)*$C$12-$C$33*LW83/AW$6 -  PG82*$C$33,EG82),MAX(FC$8:FC82)*-1)</f>
        <v>-0.55664580874366754</v>
      </c>
      <c r="FD83" s="260">
        <f>MAX(MIN(IF(AND(PH82=1,NP83&lt;0),-1,1)*(DL83-$C$15)/($C$14-$C$15)*$C$12-$C$33*LX83/AX$6 -  PH82*$C$33,EH82),MAX(FD$8:FD82)*-1)</f>
        <v>-0.55664580874366754</v>
      </c>
      <c r="FE83" s="260">
        <f>MAX(MIN(IF(AND(PI82=1,NQ83&lt;0),-1,1)*(DM83-$C$15)/($C$14-$C$15)*$C$12-$C$33*LY83/AY$6 -  PI82*$C$33,EI82),MAX(FE$8:FE82)*-1)</f>
        <v>-0.55664580874366754</v>
      </c>
      <c r="FF83" s="260">
        <f>MAX(MIN(IF(AND(PJ82=1,NR83&lt;0),-1,1)*(DN83-$C$15)/($C$14-$C$15)*$C$12-$C$33*LZ83/AZ$6 -  PJ82*$C$33,EJ82),MAX(FF$8:FF82)*-1)</f>
        <v>-0.41043104273050707</v>
      </c>
      <c r="FG83" s="260">
        <f>MAX(MIN(IF(AND(PK82=1,NS83&lt;0),-1,1)*(DO83-$C$15)/($C$14-$C$15)*$C$12-$C$33*MA83/BA$6 -  PK82*$C$33,EK82),MAX(FG$8:FG82)*-1)</f>
        <v>-0.50266066515034202</v>
      </c>
      <c r="FH83" s="260">
        <f>MAX(MIN(IF(AND(PL82=1,NT83&lt;0),-1,1)*(DP83-$C$15)/($C$14-$C$15)*$C$12-$C$33*MB83/BB$6 -  PL82*$C$33,EL82),MAX(FH$8:FH82)*-1)</f>
        <v>-0.55664580874366754</v>
      </c>
      <c r="FI83" s="260">
        <f>MAX(MIN(IF(AND(PM82=1,NU83&lt;0),-1,1)*(DQ83-$C$15)/($C$14-$C$15)*$C$12-$C$33*MC83/BC$6 -  PM82*$C$33,EM82),MAX(FI$8:FI82)*-1)</f>
        <v>-0.55664580874366754</v>
      </c>
      <c r="FJ83" s="260">
        <f>MAX(MIN(IF(AND(PN82=1,NV83&lt;0),-1,1)*(DR83-$C$15)/($C$14-$C$15)*$C$12-$C$33*MD83/BD$6 -  PN82*$C$33,EN82),MAX(FJ$8:FJ82)*-1)</f>
        <v>-0.55664580874366754</v>
      </c>
      <c r="FK83" s="260">
        <f>MAX(MIN(IF(AND(PO82=1,NW83&lt;0),-1,1)*(DS83-$C$15)/($C$14-$C$15)*$C$12-$C$33*ME83/BE$6 -  PO82*$C$33,EO82),MAX(FK$8:FK82)*-1)</f>
        <v>-0.55664580874366754</v>
      </c>
      <c r="FL83" s="260">
        <f>MAX(MIN(IF(AND(PP82=1,NX83&lt;0),-1,1)*(DT83-$C$15)/($C$14-$C$15)*$C$12-$C$33*MF83/BF$6 -  PP82*$C$33,EP82),MAX(FL$8:FL82)*-1)</f>
        <v>-0.55664580874366754</v>
      </c>
      <c r="FM83" s="260">
        <f>MAX(MIN(IF(AND(PQ82=1,NY83&lt;0),-1,1)*(DU83-$C$15)/($C$14-$C$15)*$C$12-$C$33*MG83/BG$6 -  PQ82*$C$33,EQ82),MAX(FM$8:FM82)*-1)</f>
        <v>-0.55664580874366754</v>
      </c>
      <c r="FN83" s="260">
        <f>MAX(MIN(IF(AND(PR82=1,NZ83&lt;0),-1,1)*(DV83-$C$15)/($C$14-$C$15)*$C$12-$C$33*MH83/BH$6 -  PR82*$C$33,ER82),MAX(FN$8:FN82)*-1)</f>
        <v>-0.55664580874366754</v>
      </c>
      <c r="FO83" s="260">
        <f>MAX(MIN(IF(AND(PS82=1,OA83&lt;0),-1,1)*(DW83-$C$15)/($C$14-$C$15)*$C$12-$C$33*MI83/BI$6 -  PS82*$C$33,ES82),MAX(FO$8:FO82)*-1)</f>
        <v>-0.55664580874366754</v>
      </c>
      <c r="FP83" s="61">
        <f t="shared" si="350"/>
        <v>3.0000000000000018</v>
      </c>
      <c r="FQ83" s="261">
        <f>IF(AND(KS83=1,OY83=1),0,MIN((ABS(($C$14-$C$15)*EU83/$C$12/$C$25)+$C$15)/$C$25,DC83))</f>
        <v>0</v>
      </c>
      <c r="FR83" s="261">
        <f>IF(AND(KT83=1,OZ83=1),0,MIN((ABS(($C$14-$C$15)*EV83/$C$12/$C$25)+$C$15)/$C$25,DD83))</f>
        <v>2.7495000000000003</v>
      </c>
      <c r="FS83" s="261">
        <f>IF(AND(KU83=1,PA83=1),0,MIN((ABS(($C$14-$C$15)*EW83/$C$12/$C$25)+$C$15)/$C$25,DE83))</f>
        <v>2.7495000000000003</v>
      </c>
      <c r="FT83" s="261">
        <f>IF(AND(KV83=1,PB83=1),0,MIN((ABS(($C$14-$C$15)*EX83/$C$12/$C$25)+$C$15)/$C$25,DF83))</f>
        <v>2.7495000000000003</v>
      </c>
      <c r="FU83" s="261">
        <f>IF(AND(KW83=1,PC83=1),0,MIN((ABS(($C$14-$C$15)*EY83/$C$12/$C$25)+$C$15)/$C$25,DG83))</f>
        <v>2.7495000000000003</v>
      </c>
      <c r="FV83" s="261">
        <f>IF(AND(KX83=1,PD83=1),0,MIN((ABS(($C$14-$C$15)*EZ83/$C$12/$C$25)+$C$15)/$C$25,DH83))</f>
        <v>0</v>
      </c>
      <c r="FW83" s="261">
        <f>IF(AND(KY83=1,PE83=1),0,MIN((ABS(($C$14-$C$15)*FA83/$C$12/$C$25)+$C$15)/$C$25,DI83))</f>
        <v>0</v>
      </c>
      <c r="FX83" s="261">
        <f>IF(AND(KZ83=1,PF83=1),0,MIN((ABS(($C$14-$C$15)*FB83/$C$12/$C$25)+$C$15)/$C$25,DJ83))</f>
        <v>0</v>
      </c>
      <c r="FY83" s="261">
        <f>IF(AND(LA83=1,PG83=1),0,MIN((ABS(($C$14-$C$15)*FC83/$C$12/$C$25)+$C$15)/$C$25,DK83))</f>
        <v>0</v>
      </c>
      <c r="FZ83" s="261">
        <f>IF(AND(LB83=1,PH83=1),0,MIN((ABS(($C$14-$C$15)*FD83/$C$12/$C$25)+$C$15)/$C$25,DL83))</f>
        <v>0</v>
      </c>
      <c r="GA83" s="261">
        <f>IF(AND(LC83=1,PI83=1),0,MIN((ABS(($C$14-$C$15)*FE83/$C$12/$C$25)+$C$15)/$C$25,DM83))</f>
        <v>0</v>
      </c>
      <c r="GB83" s="261">
        <f>IF(AND(LD83=1,PJ83=1),0,MIN((ABS(($C$14-$C$15)*FF83/$C$12/$C$25)+$C$15)/$C$25,DN83))</f>
        <v>2.7495000000000003</v>
      </c>
      <c r="GC83" s="261">
        <f>IF(AND(LE83=1,PK83=1),0,MIN((ABS(($C$14-$C$15)*FG83/$C$12/$C$25)+$C$15)/$C$25,DO83))</f>
        <v>2.7495000000000003</v>
      </c>
      <c r="GD83" s="261">
        <f>IF(AND(LF83=1,PL83=1),0,MIN((ABS(($C$14-$C$15)*FH83/$C$12/$C$25)+$C$15)/$C$25,DP83))</f>
        <v>0</v>
      </c>
      <c r="GE83" s="261">
        <f>IF(AND(LG83=1,PM83=1),0,MIN((ABS(($C$14-$C$15)*FI83/$C$12/$C$25)+$C$15)/$C$25,DQ83))</f>
        <v>0</v>
      </c>
      <c r="GF83" s="261">
        <f>IF(AND(LH83=1,PN83=1),0,MIN((ABS(($C$14-$C$15)*FJ83/$C$12/$C$25)+$C$15)/$C$25,DR83))</f>
        <v>0</v>
      </c>
      <c r="GG83" s="261">
        <f>IF(AND(LI83=1,PO83=1),0,MIN((ABS(($C$14-$C$15)*FK83/$C$12/$C$25)+$C$15)/$C$25,DS83))</f>
        <v>0</v>
      </c>
      <c r="GH83" s="261">
        <f>IF(AND(LJ83=1,PP83=1),0,MIN((ABS(($C$14-$C$15)*FL83/$C$12/$C$25)+$C$15)/$C$25,DT83))</f>
        <v>0</v>
      </c>
      <c r="GI83" s="261">
        <f>IF(AND(LK83=1,PQ83=1),0,MIN((ABS(($C$14-$C$15)*FM83/$C$12/$C$25)+$C$15)/$C$25,DU83))</f>
        <v>0</v>
      </c>
      <c r="GJ83" s="261">
        <f>IF(AND(LL83=1,PR83=1),0,MIN((ABS(($C$14-$C$15)*FN83/$C$12/$C$25)+$C$15)/$C$25,DV83))</f>
        <v>0</v>
      </c>
      <c r="GK83" s="261">
        <f>IF(AND(LM83=1,PS83=1),0,MIN((ABS(($C$14-$C$15)*FO83/$C$12/$C$25)+$C$15)/$C$25,DW83))</f>
        <v>0</v>
      </c>
      <c r="GL83" s="61">
        <f t="shared" si="351"/>
        <v>3.0000000000000018</v>
      </c>
      <c r="GM83" s="57">
        <f>IF(AND(KS82=1,OY82=1),0,EU83*$C$26/S$6/$C$24/$C$23*3.39*$C$25)</f>
        <v>0</v>
      </c>
      <c r="GN83" s="57">
        <f>IF(AND(KT82=1,OZ82=1),0,EV83*$C$26/T$6/$C$24/$C$23*3.39*$C$25)</f>
        <v>-4.0406180078314495</v>
      </c>
      <c r="GO83" s="57">
        <f>IF(AND(KU82=1,PA82=1),0,EW83*$C$26/U$6/$C$24/$C$23*3.39*$C$25)</f>
        <v>-6.3719884158341094</v>
      </c>
      <c r="GP83" s="57">
        <f>IF(AND(KV82=1,PB82=1),0,EX83*$C$26/V$6/$C$24/$C$23*3.39*$C$25)</f>
        <v>-8.0931209309245347</v>
      </c>
      <c r="GQ83" s="57">
        <f>IF(AND(KW82=1,PC82=1),0,EY83*$C$26/W$6/$C$24/$C$23*3.39*$C$25)</f>
        <v>-8.6752447807015383</v>
      </c>
      <c r="GR83" s="57">
        <f>IF(AND(KX82=1,PD82=1),0,EZ83*$C$26/X$6/$C$24/$C$23*3.39*$C$25)</f>
        <v>0</v>
      </c>
      <c r="GS83" s="57">
        <f>IF(AND(KY82=1,PE82=1),0,FA83*$C$26/Y$6/$C$24/$C$23*3.39*$C$25)</f>
        <v>0</v>
      </c>
      <c r="GT83" s="57">
        <f>IF(AND(KZ82=1,PF82=1),0,FB83*$C$26/Z$6/$C$24/$C$23*3.39*$C$25)</f>
        <v>0</v>
      </c>
      <c r="GU83" s="57">
        <f>IF(AND(LA82=1,PG82=1),0,FC83*$C$26/AA$6/$C$24/$C$23*3.39*$C$25)</f>
        <v>0</v>
      </c>
      <c r="GV83" s="57">
        <f>IF(AND(LB82=1,PH82=1),0,FD83*$C$26/AB$6/$C$24/$C$23*3.39*$C$25)</f>
        <v>0</v>
      </c>
      <c r="GW83" s="57">
        <f>IF(AND(LC82=1,PI82=1),0,FE83*$C$26/AC$6/$C$24/$C$23*3.39*$C$25)</f>
        <v>0</v>
      </c>
      <c r="GX83" s="57">
        <f>IF(AND(LD82=1,PJ82=1),0,FF83*$C$26/AD$6/$C$24/$C$23*3.39*$C$25)</f>
        <v>-9.5315869637063724</v>
      </c>
      <c r="GY83" s="57">
        <f>IF(AND(LE82=1,PK82=1),0,FG83*$C$26/AE$6/$C$24/$C$23*3.39*$C$25)</f>
        <v>-11.673468486302806</v>
      </c>
      <c r="GZ83" s="57">
        <f>IF(AND(LF82=1,PL82=1),0,FH83*$C$26/AF$6/$C$24/$C$23*3.39*$C$25)</f>
        <v>0</v>
      </c>
      <c r="HA83" s="57">
        <f>IF(AND(LG82=1,PM82=1),0,FI83*$C$26/AG$6/$C$24/$C$23*3.39*$C$25)</f>
        <v>0</v>
      </c>
      <c r="HB83" s="57">
        <f>IF(AND(LH82=1,PN82=1),0,FJ83*$C$26/AH$6/$C$24/$C$23*3.39*$C$25)</f>
        <v>0</v>
      </c>
      <c r="HC83" s="57">
        <f>IF(AND(LI82=1,PO82=1),0,FK83*$C$26/AI$6/$C$24/$C$23*3.39*$C$25)</f>
        <v>0</v>
      </c>
      <c r="HD83" s="57">
        <f>IF(AND(LJ82=1,PP82=1),0,FL83*$C$26/AJ$6/$C$24/$C$23*3.39*$C$25)</f>
        <v>0</v>
      </c>
      <c r="HE83" s="57">
        <f>IF(AND(LK82=1,PQ82=1),0,FM83*$C$26/AK$6/$C$24/$C$23*3.39*$C$25)</f>
        <v>0</v>
      </c>
      <c r="HF83" s="57">
        <f>IF(AND(LL82=1,PR82=1),0,FN83*$C$26/AL$6/$C$24/$C$23*3.39*$C$25)</f>
        <v>0</v>
      </c>
      <c r="HG83" s="57">
        <f>IF(AND(LM82=1,PS82=1),0,FO83*$C$26/AM$6/$C$24/$C$23*3.39*$C$25)</f>
        <v>0</v>
      </c>
      <c r="HH83" s="61">
        <f t="shared" si="352"/>
        <v>3.0000000000000018</v>
      </c>
      <c r="HI83" s="57">
        <f t="shared" si="353"/>
        <v>0</v>
      </c>
      <c r="HJ83" s="57">
        <f t="shared" si="354"/>
        <v>4.0406180078314495</v>
      </c>
      <c r="HK83" s="57">
        <f t="shared" si="355"/>
        <v>6.3719884158341094</v>
      </c>
      <c r="HL83" s="57">
        <f t="shared" si="356"/>
        <v>8.0931209309245347</v>
      </c>
      <c r="HM83" s="57">
        <f t="shared" si="357"/>
        <v>8.6752447807015383</v>
      </c>
      <c r="HN83" s="57">
        <f t="shared" si="358"/>
        <v>0</v>
      </c>
      <c r="HO83" s="57">
        <f t="shared" si="359"/>
        <v>0</v>
      </c>
      <c r="HP83" s="57">
        <f t="shared" si="360"/>
        <v>0</v>
      </c>
      <c r="HQ83" s="57">
        <f t="shared" si="361"/>
        <v>0</v>
      </c>
      <c r="HR83" s="57">
        <f t="shared" si="362"/>
        <v>0</v>
      </c>
      <c r="HS83" s="57">
        <f t="shared" si="363"/>
        <v>0</v>
      </c>
      <c r="HT83" s="57">
        <f t="shared" si="364"/>
        <v>9.5315869637063724</v>
      </c>
      <c r="HU83" s="57">
        <f t="shared" si="365"/>
        <v>11.673468486302806</v>
      </c>
      <c r="HV83" s="57">
        <f t="shared" si="366"/>
        <v>0</v>
      </c>
      <c r="HW83" s="57">
        <f t="shared" si="367"/>
        <v>0</v>
      </c>
      <c r="HX83" s="57">
        <f t="shared" si="368"/>
        <v>0</v>
      </c>
      <c r="HY83" s="57">
        <f t="shared" si="369"/>
        <v>0</v>
      </c>
      <c r="HZ83" s="57">
        <f t="shared" si="370"/>
        <v>0</v>
      </c>
      <c r="IA83" s="57">
        <f t="shared" si="371"/>
        <v>0</v>
      </c>
      <c r="IB83" s="57">
        <f t="shared" si="372"/>
        <v>0</v>
      </c>
      <c r="IC83" s="57">
        <f t="shared" si="373"/>
        <v>0</v>
      </c>
      <c r="ID83" s="61">
        <f t="shared" si="374"/>
        <v>3.0000000000000018</v>
      </c>
      <c r="IE83" s="57">
        <f t="shared" si="375"/>
        <v>0</v>
      </c>
      <c r="IF83" s="57">
        <f t="shared" si="376"/>
        <v>0</v>
      </c>
      <c r="IG83" s="57">
        <f t="shared" si="377"/>
        <v>0</v>
      </c>
      <c r="IH83" s="57">
        <f t="shared" si="378"/>
        <v>0</v>
      </c>
      <c r="II83" s="57">
        <f t="shared" si="379"/>
        <v>0</v>
      </c>
      <c r="IJ83" s="57">
        <f t="shared" si="380"/>
        <v>0</v>
      </c>
      <c r="IK83" s="57">
        <f t="shared" si="381"/>
        <v>0</v>
      </c>
      <c r="IL83" s="57">
        <f t="shared" si="382"/>
        <v>0</v>
      </c>
      <c r="IM83" s="57">
        <f t="shared" si="383"/>
        <v>0</v>
      </c>
      <c r="IN83" s="57">
        <f t="shared" si="384"/>
        <v>0</v>
      </c>
      <c r="IO83" s="57">
        <f t="shared" si="385"/>
        <v>0</v>
      </c>
      <c r="IP83" s="57">
        <f t="shared" si="386"/>
        <v>0</v>
      </c>
      <c r="IQ83" s="57">
        <f t="shared" si="387"/>
        <v>0</v>
      </c>
      <c r="IR83" s="57">
        <f t="shared" si="388"/>
        <v>0</v>
      </c>
      <c r="IS83" s="57">
        <f t="shared" si="389"/>
        <v>0</v>
      </c>
      <c r="IT83" s="57">
        <f t="shared" si="390"/>
        <v>0</v>
      </c>
      <c r="IU83" s="57">
        <f t="shared" si="391"/>
        <v>0</v>
      </c>
      <c r="IV83" s="57">
        <f t="shared" si="392"/>
        <v>0</v>
      </c>
      <c r="IW83" s="57">
        <f t="shared" si="393"/>
        <v>0</v>
      </c>
      <c r="IX83" s="57">
        <f t="shared" si="394"/>
        <v>0</v>
      </c>
      <c r="IY83" s="57">
        <f t="shared" si="395"/>
        <v>0</v>
      </c>
      <c r="IZ83" s="61">
        <f t="shared" si="396"/>
        <v>3.0000000000000018</v>
      </c>
      <c r="JA83" s="261" t="e">
        <f t="shared" si="449"/>
        <v>#N/A</v>
      </c>
      <c r="JB83" s="261" t="e">
        <f t="shared" si="450"/>
        <v>#N/A</v>
      </c>
      <c r="JC83" s="261" t="e">
        <f t="shared" si="451"/>
        <v>#N/A</v>
      </c>
      <c r="JD83" s="261" t="e">
        <f t="shared" si="452"/>
        <v>#N/A</v>
      </c>
      <c r="JE83" s="261" t="e">
        <f t="shared" si="453"/>
        <v>#N/A</v>
      </c>
      <c r="JF83" s="261" t="e">
        <f t="shared" si="454"/>
        <v>#N/A</v>
      </c>
      <c r="JG83" s="261" t="e">
        <f t="shared" si="455"/>
        <v>#N/A</v>
      </c>
      <c r="JH83" s="261" t="e">
        <f t="shared" si="456"/>
        <v>#N/A</v>
      </c>
      <c r="JI83" s="261" t="e">
        <f t="shared" si="457"/>
        <v>#N/A</v>
      </c>
      <c r="JJ83" s="261" t="e">
        <f t="shared" si="458"/>
        <v>#N/A</v>
      </c>
      <c r="JK83" s="261" t="e">
        <f t="shared" si="459"/>
        <v>#N/A</v>
      </c>
      <c r="JL83" s="261" t="e">
        <f t="shared" si="460"/>
        <v>#N/A</v>
      </c>
      <c r="JM83" s="261" t="e">
        <f t="shared" si="461"/>
        <v>#N/A</v>
      </c>
      <c r="JN83" s="261" t="e">
        <f t="shared" si="462"/>
        <v>#N/A</v>
      </c>
      <c r="JO83" s="261" t="e">
        <f t="shared" si="463"/>
        <v>#N/A</v>
      </c>
      <c r="JP83" s="261" t="e">
        <f t="shared" si="464"/>
        <v>#N/A</v>
      </c>
      <c r="JQ83" s="261" t="e">
        <f t="shared" si="465"/>
        <v>#N/A</v>
      </c>
      <c r="JR83" s="261" t="e">
        <f t="shared" si="466"/>
        <v>#N/A</v>
      </c>
      <c r="JS83" s="261" t="e">
        <f t="shared" si="467"/>
        <v>#N/A</v>
      </c>
      <c r="JT83" s="261" t="e">
        <f t="shared" si="468"/>
        <v>#N/A</v>
      </c>
      <c r="JU83" s="261" t="e">
        <f t="shared" si="469"/>
        <v>#N/A</v>
      </c>
      <c r="JV83" s="61">
        <f t="shared" si="397"/>
        <v>3.0000000000000018</v>
      </c>
      <c r="JW83" s="46">
        <f>IF(HI83&lt;=$C$42,1,0)</f>
        <v>1</v>
      </c>
      <c r="JX83" s="46">
        <f>IF(HJ83&lt;=$C$42,1,0)</f>
        <v>0</v>
      </c>
      <c r="JY83" s="46">
        <f>IF(HK83&lt;=$C$42,1,0)</f>
        <v>0</v>
      </c>
      <c r="JZ83" s="46">
        <f>IF(HL83&lt;=$C$42,1,0)</f>
        <v>0</v>
      </c>
      <c r="KA83" s="46">
        <f>IF(HM83&lt;=$C$42,1,0)</f>
        <v>0</v>
      </c>
      <c r="KB83" s="46">
        <f>IF(HN83&lt;=$C$42,1,0)</f>
        <v>1</v>
      </c>
      <c r="KC83" s="46">
        <f>IF(HO83&lt;=$C$42,1,0)</f>
        <v>1</v>
      </c>
      <c r="KD83" s="46">
        <f>IF(HP83&lt;=$C$42,1,0)</f>
        <v>1</v>
      </c>
      <c r="KE83" s="46">
        <f>IF(HQ83&lt;=$C$42,1,0)</f>
        <v>1</v>
      </c>
      <c r="KF83" s="46">
        <f>IF(HR83&lt;=$C$42,1,0)</f>
        <v>1</v>
      </c>
      <c r="KG83" s="46">
        <f>IF(HS83&lt;=$C$42,1,0)</f>
        <v>1</v>
      </c>
      <c r="KH83" s="46">
        <f>IF(HT83&lt;=$C$42,1,0)</f>
        <v>0</v>
      </c>
      <c r="KI83" s="46">
        <f>IF(HU83&lt;=$C$42,1,0)</f>
        <v>0</v>
      </c>
      <c r="KJ83" s="46">
        <f>IF(HV83&lt;=$C$42,1,0)</f>
        <v>1</v>
      </c>
      <c r="KK83" s="46">
        <f>IF(HW83&lt;=$C$42,1,0)</f>
        <v>1</v>
      </c>
      <c r="KL83" s="46">
        <f>IF(HX83&lt;=$C$42,1,0)</f>
        <v>1</v>
      </c>
      <c r="KM83" s="46">
        <f>IF(HY83&lt;=$C$42,1,0)</f>
        <v>1</v>
      </c>
      <c r="KN83" s="46">
        <f>IF(HZ83&lt;=$C$42,1,0)</f>
        <v>1</v>
      </c>
      <c r="KO83" s="46">
        <f>IF(IA83&lt;=$C$42,1,0)</f>
        <v>1</v>
      </c>
      <c r="KP83" s="46">
        <f>IF(IB83&lt;=$C$42,1,0)</f>
        <v>1</v>
      </c>
      <c r="KQ83" s="46">
        <f>IF(IC83&lt;=$C$42,1,0)</f>
        <v>1</v>
      </c>
      <c r="KR83" s="61">
        <f t="shared" si="398"/>
        <v>3.0000000000000018</v>
      </c>
      <c r="KS83" s="1">
        <f>IF(OR(KS82=1,AND(OY83=1,LO83&lt;=$C$43)),1,0)</f>
        <v>1</v>
      </c>
      <c r="KT83" s="1">
        <f>IF(OR(KT82=1,AND(OZ83=1,LP83&lt;=$C$43)),1,0)</f>
        <v>0</v>
      </c>
      <c r="KU83" s="1">
        <f>IF(OR(KU82=1,AND(PA83=1,LQ83&lt;=$C$43)),1,0)</f>
        <v>0</v>
      </c>
      <c r="KV83" s="1">
        <f>IF(OR(KV82=1,AND(PB83=1,LR83&lt;=$C$43)),1,0)</f>
        <v>0</v>
      </c>
      <c r="KW83" s="1">
        <f>IF(OR(KW82=1,AND(PC83=1,LS83&lt;=$C$43)),1,0)</f>
        <v>0</v>
      </c>
      <c r="KX83" s="1">
        <f>IF(OR(KX82=1,AND(PD83=1,LT83&lt;=$C$43)),1,0)</f>
        <v>1</v>
      </c>
      <c r="KY83" s="1">
        <f>IF(OR(KY82=1,AND(PE83=1,LU83&lt;=$C$43)),1,0)</f>
        <v>1</v>
      </c>
      <c r="KZ83" s="1">
        <f>IF(OR(KZ82=1,AND(PF83=1,LV83&lt;=$C$43)),1,0)</f>
        <v>1</v>
      </c>
      <c r="LA83" s="1">
        <f>IF(OR(LA82=1,AND(PG83=1,LW83&lt;=$C$43)),1,0)</f>
        <v>1</v>
      </c>
      <c r="LB83" s="1">
        <f>IF(OR(LB82=1,AND(PH83=1,LX83&lt;=$C$43)),1,0)</f>
        <v>1</v>
      </c>
      <c r="LC83" s="1">
        <f>IF(OR(LC82=1,AND(PI83=1,LY83&lt;=$C$43)),1,0)</f>
        <v>1</v>
      </c>
      <c r="LD83" s="1">
        <f>IF(OR(LD82=1,AND(PJ83=1,LZ83&lt;=$C$43)),1,0)</f>
        <v>0</v>
      </c>
      <c r="LE83" s="1">
        <f>IF(OR(LE82=1,AND(PK83=1,MA83&lt;=$C$43)),1,0)</f>
        <v>0</v>
      </c>
      <c r="LF83" s="1">
        <f>IF(OR(LF82=1,AND(PL83=1,MB83&lt;=$C$43)),1,0)</f>
        <v>1</v>
      </c>
      <c r="LG83" s="1">
        <f>IF(OR(LG82=1,AND(PM83=1,MC83&lt;=$C$43)),1,0)</f>
        <v>1</v>
      </c>
      <c r="LH83" s="1">
        <f>IF(OR(LH82=1,AND(PN83=1,MD83&lt;=$C$43)),1,0)</f>
        <v>1</v>
      </c>
      <c r="LI83" s="1">
        <f>IF(OR(LI82=1,AND(PO83=1,ME83&lt;=$C$43)),1,0)</f>
        <v>1</v>
      </c>
      <c r="LJ83" s="1">
        <f>IF(OR(LJ82=1,AND(PP83=1,MF83&lt;=$C$43)),1,0)</f>
        <v>1</v>
      </c>
      <c r="LK83" s="1">
        <f>IF(OR(LK82=1,AND(PQ83=1,MG83&lt;=$C$43)),1,0)</f>
        <v>1</v>
      </c>
      <c r="LL83" s="1">
        <f>IF(OR(LL82=1,AND(PR83=1,MH83&lt;=$C$43)),1,0)</f>
        <v>1</v>
      </c>
      <c r="LM83" s="1">
        <f>IF(OR(LM82=1,AND(PS83=1,MI83&lt;=$C$43)),1,0)</f>
        <v>1</v>
      </c>
      <c r="LN83" s="61">
        <f t="shared" si="399"/>
        <v>3.0000000000000018</v>
      </c>
      <c r="LO83" s="57">
        <f t="shared" si="400"/>
        <v>0</v>
      </c>
      <c r="LP83" s="57">
        <f t="shared" si="401"/>
        <v>10.96893852629284</v>
      </c>
      <c r="LQ83" s="57">
        <f t="shared" si="402"/>
        <v>8.720189329669088</v>
      </c>
      <c r="LR83" s="57">
        <f t="shared" si="403"/>
        <v>4.8996956434823984</v>
      </c>
      <c r="LS83" s="57">
        <f t="shared" si="404"/>
        <v>0.59934976288363373</v>
      </c>
      <c r="LT83" s="57">
        <f t="shared" si="405"/>
        <v>0</v>
      </c>
      <c r="LU83" s="57">
        <f t="shared" si="406"/>
        <v>0</v>
      </c>
      <c r="LV83" s="57">
        <f t="shared" si="407"/>
        <v>0</v>
      </c>
      <c r="LW83" s="57">
        <f t="shared" si="408"/>
        <v>0</v>
      </c>
      <c r="LX83" s="57">
        <f t="shared" si="409"/>
        <v>0</v>
      </c>
      <c r="LY83" s="57">
        <f t="shared" si="410"/>
        <v>0</v>
      </c>
      <c r="LZ83" s="57">
        <f t="shared" si="411"/>
        <v>5.1373512001606869</v>
      </c>
      <c r="MA83" s="57">
        <f t="shared" si="412"/>
        <v>2.1058543484926404</v>
      </c>
      <c r="MB83" s="57">
        <f t="shared" si="413"/>
        <v>0</v>
      </c>
      <c r="MC83" s="57">
        <f t="shared" si="414"/>
        <v>0</v>
      </c>
      <c r="MD83" s="57">
        <f t="shared" si="415"/>
        <v>0</v>
      </c>
      <c r="ME83" s="57">
        <f t="shared" si="416"/>
        <v>0</v>
      </c>
      <c r="MF83" s="57">
        <f t="shared" si="417"/>
        <v>0</v>
      </c>
      <c r="MG83" s="57">
        <f t="shared" si="418"/>
        <v>0</v>
      </c>
      <c r="MH83" s="57">
        <f t="shared" si="419"/>
        <v>0</v>
      </c>
      <c r="MI83" s="57">
        <f t="shared" si="420"/>
        <v>0</v>
      </c>
      <c r="MJ83" s="61">
        <f t="shared" si="421"/>
        <v>3.0000000000000018</v>
      </c>
      <c r="MK83" s="57" t="e">
        <f t="shared" si="470"/>
        <v>#N/A</v>
      </c>
      <c r="ML83" s="57" t="e">
        <f t="shared" si="471"/>
        <v>#N/A</v>
      </c>
      <c r="MM83" s="57" t="e">
        <f t="shared" si="472"/>
        <v>#N/A</v>
      </c>
      <c r="MN83" s="57" t="e">
        <f t="shared" si="473"/>
        <v>#N/A</v>
      </c>
      <c r="MO83" s="57" t="e">
        <f t="shared" si="474"/>
        <v>#N/A</v>
      </c>
      <c r="MP83" s="57" t="e">
        <f t="shared" si="475"/>
        <v>#N/A</v>
      </c>
      <c r="MQ83" s="57" t="e">
        <f t="shared" si="476"/>
        <v>#N/A</v>
      </c>
      <c r="MR83" s="57" t="e">
        <f t="shared" si="477"/>
        <v>#N/A</v>
      </c>
      <c r="MS83" s="57" t="e">
        <f t="shared" si="478"/>
        <v>#N/A</v>
      </c>
      <c r="MT83" s="57" t="e">
        <f t="shared" si="479"/>
        <v>#N/A</v>
      </c>
      <c r="MU83" s="57" t="e">
        <f t="shared" si="480"/>
        <v>#N/A</v>
      </c>
      <c r="MV83" s="57" t="e">
        <f t="shared" si="481"/>
        <v>#N/A</v>
      </c>
      <c r="MW83" s="57" t="e">
        <f t="shared" si="482"/>
        <v>#N/A</v>
      </c>
      <c r="MX83" s="57" t="e">
        <f t="shared" si="483"/>
        <v>#N/A</v>
      </c>
      <c r="MY83" s="57" t="e">
        <f t="shared" si="484"/>
        <v>#N/A</v>
      </c>
      <c r="MZ83" s="57" t="e">
        <f t="shared" si="485"/>
        <v>#N/A</v>
      </c>
      <c r="NA83" s="57" t="e">
        <f t="shared" si="486"/>
        <v>#N/A</v>
      </c>
      <c r="NB83" s="57" t="e">
        <f t="shared" si="487"/>
        <v>#N/A</v>
      </c>
      <c r="NC83" s="57" t="e">
        <f t="shared" si="488"/>
        <v>#N/A</v>
      </c>
      <c r="ND83" s="57" t="e">
        <f t="shared" si="489"/>
        <v>#N/A</v>
      </c>
      <c r="NE83" s="57" t="e">
        <f t="shared" si="490"/>
        <v>#N/A</v>
      </c>
      <c r="NF83" s="61">
        <f t="shared" si="422"/>
        <v>3.0000000000000018</v>
      </c>
      <c r="NG83" s="261">
        <f>IF(OY82=0,MIN('Drive Train'!$F$35-FQ82*$C$26*'Drive Train'!$F$38,NG82+$C$41)-$C$7,IF(LO82-1&lt;=0,0,IF($C$39=Motors!$C$29,MAX(MAX(NG$8:NG82)*-1,NG82-$C$41),MAX(0,MAX(NG$8:NG82)*-1,NG82-$C$41))))</f>
        <v>0</v>
      </c>
      <c r="NH83" s="261">
        <f>IF(OZ82=0,MIN('Drive Train'!$F$35-FR82*$C$26*'Drive Train'!$F$38,NH82+$C$41)-$C$7,IF(LP82-1&lt;=0,0,IF($C$39=Motors!$C$29,MAX(MAX(NH$8:NH82)*-1,NH82-$C$41),MAX(0,MAX(NH$8:NH82)*-1,NH82-$C$41))))</f>
        <v>0</v>
      </c>
      <c r="NI83" s="261">
        <f>IF(PA82=0,MIN('Drive Train'!$F$35-FS82*$C$26*'Drive Train'!$F$38,NI82+$C$41)-$C$7,IF(LQ82-1&lt;=0,0,IF($C$39=Motors!$C$29,MAX(MAX(NI$8:NI82)*-1,NI82-$C$41),MAX(0,MAX(NI$8:NI82)*-1,NI82-$C$41))))</f>
        <v>0</v>
      </c>
      <c r="NJ83" s="261">
        <f>IF(PB82=0,MIN('Drive Train'!$F$35-FT82*$C$26*'Drive Train'!$F$38,NJ82+$C$41)-$C$7,IF(LR82-1&lt;=0,0,IF($C$39=Motors!$C$29,MAX(MAX(NJ$8:NJ82)*-1,NJ82-$C$41),MAX(0,MAX(NJ$8:NJ82)*-1,NJ82-$C$41))))</f>
        <v>0</v>
      </c>
      <c r="NK83" s="261">
        <f>IF(PC82=0,MIN('Drive Train'!$F$35-FU82*$C$26*'Drive Train'!$F$38,NK82+$C$41)-$C$7,IF(LS82-1&lt;=0,0,IF($C$39=Motors!$C$29,MAX(MAX(NK$8:NK82)*-1,NK82-$C$41),MAX(0,MAX(NK$8:NK82)*-1,NK82-$C$41))))</f>
        <v>0</v>
      </c>
      <c r="NL83" s="261">
        <f>IF(PD82=0,MIN('Drive Train'!$F$35-FV82*$C$26*'Drive Train'!$F$38,NL82+$C$41)-$C$7,IF(LT82-1&lt;=0,0,IF($C$39=Motors!$C$29,MAX(MAX(NL$8:NL82)*-1,NL82-$C$41),MAX(0,MAX(NL$8:NL82)*-1,NL82-$C$41))))</f>
        <v>0</v>
      </c>
      <c r="NM83" s="261">
        <f>IF(PE82=0,MIN('Drive Train'!$F$35-FW82*$C$26*'Drive Train'!$F$38,NM82+$C$41)-$C$7,IF(LU82-1&lt;=0,0,IF($C$39=Motors!$C$29,MAX(MAX(NM$8:NM82)*-1,NM82-$C$41),MAX(0,MAX(NM$8:NM82)*-1,NM82-$C$41))))</f>
        <v>0</v>
      </c>
      <c r="NN83" s="261">
        <f>IF(PF82=0,MIN('Drive Train'!$F$35-FX82*$C$26*'Drive Train'!$F$38,NN82+$C$41)-$C$7,IF(LV82-1&lt;=0,0,IF($C$39=Motors!$C$29,MAX(MAX(NN$8:NN82)*-1,NN82-$C$41),MAX(0,MAX(NN$8:NN82)*-1,NN82-$C$41))))</f>
        <v>0</v>
      </c>
      <c r="NO83" s="261">
        <f>IF(PG82=0,MIN('Drive Train'!$F$35-FY82*$C$26*'Drive Train'!$F$38,NO82+$C$41)-$C$7,IF(LW82-1&lt;=0,0,IF($C$39=Motors!$C$29,MAX(MAX(NO$8:NO82)*-1,NO82-$C$41),MAX(0,MAX(NO$8:NO82)*-1,NO82-$C$41))))</f>
        <v>0</v>
      </c>
      <c r="NP83" s="261">
        <f>IF(PH82=0,MIN('Drive Train'!$F$35-FZ82*$C$26*'Drive Train'!$F$38,NP82+$C$41)-$C$7,IF(LX82-1&lt;=0,0,IF($C$39=Motors!$C$29,MAX(MAX(NP$8:NP82)*-1,NP82-$C$41),MAX(0,MAX(NP$8:NP82)*-1,NP82-$C$41))))</f>
        <v>0</v>
      </c>
      <c r="NQ83" s="261">
        <f>IF(PI82=0,MIN('Drive Train'!$F$35-GA82*$C$26*'Drive Train'!$F$38,NQ82+$C$41)-$C$7,IF(LY82-1&lt;=0,0,IF($C$39=Motors!$C$29,MAX(MAX(NQ$8:NQ82)*-1,NQ82-$C$41),MAX(0,MAX(NQ$8:NQ82)*-1,NQ82-$C$41))))</f>
        <v>0</v>
      </c>
      <c r="NR83" s="261">
        <f>IF(PJ82=0,MIN('Drive Train'!$F$35-GB82*$C$26*'Drive Train'!$F$38,NR82+$C$41)-$C$7,IF(LZ82-1&lt;=0,0,IF($C$39=Motors!$C$29,MAX(MAX(NR$8:NR82)*-1,NR82-$C$41),MAX(0,MAX(NR$8:NR82)*-1,NR82-$C$41))))</f>
        <v>0</v>
      </c>
      <c r="NS83" s="261">
        <f>IF(PK82=0,MIN('Drive Train'!$F$35-GC82*$C$26*'Drive Train'!$F$38,NS82+$C$41)-$C$7,IF(MA82-1&lt;=0,0,IF($C$39=Motors!$C$29,MAX(MAX(NS$8:NS82)*-1,NS82-$C$41),MAX(0,MAX(NS$8:NS82)*-1,NS82-$C$41))))</f>
        <v>0</v>
      </c>
      <c r="NT83" s="261">
        <f>IF(PL82=0,MIN('Drive Train'!$F$35-GD82*$C$26*'Drive Train'!$F$38,NT82+$C$41)-$C$7,IF(MB82-1&lt;=0,0,IF($C$39=Motors!$C$29,MAX(MAX(NT$8:NT82)*-1,NT82-$C$41),MAX(0,MAX(NT$8:NT82)*-1,NT82-$C$41))))</f>
        <v>0</v>
      </c>
      <c r="NU83" s="261">
        <f>IF(PM82=0,MIN('Drive Train'!$F$35-GE82*$C$26*'Drive Train'!$F$38,NU82+$C$41)-$C$7,IF(MC82-1&lt;=0,0,IF($C$39=Motors!$C$29,MAX(MAX(NU$8:NU82)*-1,NU82-$C$41),MAX(0,MAX(NU$8:NU82)*-1,NU82-$C$41))))</f>
        <v>0</v>
      </c>
      <c r="NV83" s="261">
        <f>IF(PN82=0,MIN('Drive Train'!$F$35-GF82*$C$26*'Drive Train'!$F$38,NV82+$C$41)-$C$7,IF(MD82-1&lt;=0,0,IF($C$39=Motors!$C$29,MAX(MAX(NV$8:NV82)*-1,NV82-$C$41),MAX(0,MAX(NV$8:NV82)*-1,NV82-$C$41))))</f>
        <v>0</v>
      </c>
      <c r="NW83" s="261">
        <f>IF(PO82=0,MIN('Drive Train'!$F$35-GG82*$C$26*'Drive Train'!$F$38,NW82+$C$41)-$C$7,IF(ME82-1&lt;=0,0,IF($C$39=Motors!$C$29,MAX(MAX(NW$8:NW82)*-1,NW82-$C$41),MAX(0,MAX(NW$8:NW82)*-1,NW82-$C$41))))</f>
        <v>0</v>
      </c>
      <c r="NX83" s="261">
        <f>IF(PP82=0,MIN('Drive Train'!$F$35-GH82*$C$26*'Drive Train'!$F$38,NX82+$C$41)-$C$7,IF(MF82-1&lt;=0,0,IF($C$39=Motors!$C$29,MAX(MAX(NX$8:NX82)*-1,NX82-$C$41),MAX(0,MAX(NX$8:NX82)*-1,NX82-$C$41))))</f>
        <v>0</v>
      </c>
      <c r="NY83" s="261">
        <f>IF(PQ82=0,MIN('Drive Train'!$F$35-GI82*$C$26*'Drive Train'!$F$38,NY82+$C$41)-$C$7,IF(MG82-1&lt;=0,0,IF($C$39=Motors!$C$29,MAX(MAX(NY$8:NY82)*-1,NY82-$C$41),MAX(0,MAX(NY$8:NY82)*-1,NY82-$C$41))))</f>
        <v>0</v>
      </c>
      <c r="NZ83" s="261">
        <f>IF(PR82=0,MIN('Drive Train'!$F$35-GJ82*$C$26*'Drive Train'!$F$38,NZ82+$C$41)-$C$7,IF(MH82-1&lt;=0,0,IF($C$39=Motors!$C$29,MAX(MAX(NZ$8:NZ82)*-1,NZ82-$C$41),MAX(0,MAX(NZ$8:NZ82)*-1,NZ82-$C$41))))</f>
        <v>0</v>
      </c>
      <c r="OA83" s="261">
        <f>IF(PS82=0,MIN('Drive Train'!$F$35-GK82*$C$26*'Drive Train'!$F$38,OA82+$C$41)-$C$7,IF(MI82-1&lt;=0,0,IF($C$39=Motors!$C$29,MAX(MAX(OA$8:OA82)*-1,OA82-$C$41),MAX(0,MAX(OA$8:OA82)*-1,OA82-$C$41))))</f>
        <v>0</v>
      </c>
      <c r="OB83" s="61">
        <f t="shared" si="423"/>
        <v>3.0000000000000018</v>
      </c>
      <c r="OC83" s="261">
        <f>'Drive Train'!$F$35-FQ83*$C$26*'Drive Train'!$F$38</f>
        <v>12.4</v>
      </c>
      <c r="OD83" s="261">
        <f>'Drive Train'!$F$35-FR83*$C$26*'Drive Train'!$F$38</f>
        <v>12.213034</v>
      </c>
      <c r="OE83" s="261">
        <f>'Drive Train'!$F$35-FS83*$C$26*'Drive Train'!$F$38</f>
        <v>12.213034</v>
      </c>
      <c r="OF83" s="261">
        <f>'Drive Train'!$F$35-FT83*$C$26*'Drive Train'!$F$38</f>
        <v>12.213034</v>
      </c>
      <c r="OG83" s="261">
        <f>'Drive Train'!$F$35-FU83*$C$26*'Drive Train'!$F$38</f>
        <v>12.213034</v>
      </c>
      <c r="OH83" s="261">
        <f>'Drive Train'!$F$35-FV83*$C$26*'Drive Train'!$F$38</f>
        <v>12.4</v>
      </c>
      <c r="OI83" s="261">
        <f>'Drive Train'!$F$35-FW83*$C$26*'Drive Train'!$F$38</f>
        <v>12.4</v>
      </c>
      <c r="OJ83" s="261">
        <f>'Drive Train'!$F$35-FX83*$C$26*'Drive Train'!$F$38</f>
        <v>12.4</v>
      </c>
      <c r="OK83" s="261">
        <f>'Drive Train'!$F$35-FY83*$C$26*'Drive Train'!$F$38</f>
        <v>12.4</v>
      </c>
      <c r="OL83" s="261">
        <f>'Drive Train'!$F$35-FZ83*$C$26*'Drive Train'!$F$38</f>
        <v>12.4</v>
      </c>
      <c r="OM83" s="261">
        <f>'Drive Train'!$F$35-GA83*$C$26*'Drive Train'!$F$38</f>
        <v>12.4</v>
      </c>
      <c r="ON83" s="261">
        <f>'Drive Train'!$F$35-GB83*$C$26*'Drive Train'!$F$38</f>
        <v>12.213034</v>
      </c>
      <c r="OO83" s="261">
        <f>'Drive Train'!$F$35-GC83*$C$26*'Drive Train'!$F$38</f>
        <v>12.213034</v>
      </c>
      <c r="OP83" s="261">
        <f>'Drive Train'!$F$35-GD83*$C$26*'Drive Train'!$F$38</f>
        <v>12.4</v>
      </c>
      <c r="OQ83" s="261">
        <f>'Drive Train'!$F$35-GE83*$C$26*'Drive Train'!$F$38</f>
        <v>12.4</v>
      </c>
      <c r="OR83" s="261">
        <f>'Drive Train'!$F$35-GF83*$C$26*'Drive Train'!$F$38</f>
        <v>12.4</v>
      </c>
      <c r="OS83" s="261">
        <f>'Drive Train'!$F$35-GG83*$C$26*'Drive Train'!$F$38</f>
        <v>12.4</v>
      </c>
      <c r="OT83" s="261">
        <f>'Drive Train'!$F$35-GH83*$C$26*'Drive Train'!$F$38</f>
        <v>12.4</v>
      </c>
      <c r="OU83" s="261">
        <f>'Drive Train'!$F$35-GI83*$C$26*'Drive Train'!$F$38</f>
        <v>12.4</v>
      </c>
      <c r="OV83" s="261">
        <f>'Drive Train'!$F$35-GJ83*$C$26*'Drive Train'!$F$38</f>
        <v>12.4</v>
      </c>
      <c r="OW83" s="261">
        <f>'Drive Train'!$F$35-GK83*$C$26*'Drive Train'!$F$38</f>
        <v>12.4</v>
      </c>
      <c r="OX83" s="61">
        <f t="shared" si="424"/>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8">
        <f t="shared" si="425"/>
        <v>3.0000000000000018</v>
      </c>
      <c r="PU83" s="57">
        <f t="shared" si="426"/>
        <v>19.650327854067083</v>
      </c>
      <c r="PV83" s="57">
        <f t="shared" si="427"/>
        <v>22.676077912721993</v>
      </c>
      <c r="PW83" s="57">
        <f t="shared" si="428"/>
        <v>27.384478181702807</v>
      </c>
      <c r="PX83" s="57">
        <f t="shared" si="429"/>
        <v>27.763263947936963</v>
      </c>
      <c r="PY83" s="57">
        <f t="shared" si="430"/>
        <v>24.753082892887566</v>
      </c>
      <c r="PZ83" s="57">
        <f t="shared" si="431"/>
        <v>21.452833956798898</v>
      </c>
      <c r="QA83" s="57">
        <f t="shared" si="432"/>
        <v>19.542925554291688</v>
      </c>
      <c r="QB83" s="57">
        <f t="shared" si="433"/>
        <v>18.59135870271086</v>
      </c>
      <c r="QC83" s="57">
        <f t="shared" si="434"/>
        <v>17.948597020951119</v>
      </c>
      <c r="QD83" s="57">
        <f t="shared" si="435"/>
        <v>17.4359638630105</v>
      </c>
      <c r="QE83" s="57">
        <f t="shared" si="436"/>
        <v>17.291336153209237</v>
      </c>
      <c r="QF83" s="57">
        <f t="shared" si="437"/>
        <v>19.906779194748534</v>
      </c>
      <c r="QG83" s="57">
        <f t="shared" si="438"/>
        <v>21.444911665402923</v>
      </c>
      <c r="QH83" s="57">
        <f t="shared" si="439"/>
        <v>20.808768598333724</v>
      </c>
      <c r="QI83" s="57">
        <f t="shared" si="440"/>
        <v>19.961375108168166</v>
      </c>
      <c r="QJ83" s="57">
        <f t="shared" si="441"/>
        <v>19.829829190132553</v>
      </c>
      <c r="QK83" s="57">
        <f t="shared" si="442"/>
        <v>19.650327854067083</v>
      </c>
      <c r="QL83" s="57">
        <f t="shared" si="443"/>
        <v>19.599515401150995</v>
      </c>
      <c r="QM83" s="57">
        <f t="shared" si="444"/>
        <v>19.600621923010209</v>
      </c>
      <c r="QN83" s="57">
        <f t="shared" si="445"/>
        <v>19.600697983980687</v>
      </c>
      <c r="QO83" s="57">
        <f t="shared" si="446"/>
        <v>19.600657967372879</v>
      </c>
      <c r="QP83" s="61">
        <f t="shared" si="447"/>
        <v>3.0000000000000018</v>
      </c>
      <c r="QQ83" s="57">
        <f>MIN(FQ83,$C$16)*$C$17*1000/60/60/$C$25</f>
        <v>0</v>
      </c>
      <c r="QR83" s="57">
        <f>MIN(FR83,$C$16)*$C$17*1000/60/60/$C$25</f>
        <v>3.8667407844721571E-2</v>
      </c>
      <c r="QS83" s="57">
        <f>MIN(FS83,$C$16)*$C$17*1000/60/60/$C$25</f>
        <v>3.8667407844721571E-2</v>
      </c>
      <c r="QT83" s="57">
        <f>MIN(FT83,$C$16)*$C$17*1000/60/60/$C$25</f>
        <v>3.8667407844721571E-2</v>
      </c>
      <c r="QU83" s="57">
        <f>MIN(FU83,$C$16)*$C$17*1000/60/60/$C$25</f>
        <v>3.8667407844721571E-2</v>
      </c>
      <c r="QV83" s="57">
        <f>MIN(FV83,$C$16)*$C$17*1000/60/60/$C$25</f>
        <v>0</v>
      </c>
      <c r="QW83" s="57">
        <f>MIN(FW83,$C$16)*$C$17*1000/60/60/$C$25</f>
        <v>0</v>
      </c>
      <c r="QX83" s="57">
        <f>MIN(FX83,$C$16)*$C$17*1000/60/60/$C$25</f>
        <v>0</v>
      </c>
      <c r="QY83" s="57">
        <f>MIN(FY83,$C$16)*$C$17*1000/60/60/$C$25</f>
        <v>0</v>
      </c>
      <c r="QZ83" s="57">
        <f>MIN(FZ83,$C$16)*$C$17*1000/60/60/$C$25</f>
        <v>0</v>
      </c>
      <c r="RA83" s="57">
        <f>MIN(GA83,$C$16)*$C$17*1000/60/60/$C$25</f>
        <v>0</v>
      </c>
      <c r="RB83" s="57">
        <f>MIN(GB83,$C$16)*$C$17*1000/60/60/$C$25</f>
        <v>3.8667407844721571E-2</v>
      </c>
      <c r="RC83" s="57">
        <f>MIN(GC83,$C$16)*$C$17*1000/60/60/$C$25</f>
        <v>3.8667407844721571E-2</v>
      </c>
      <c r="RD83" s="57">
        <f>MIN(GD83,$C$16)*$C$17*1000/60/60/$C$25</f>
        <v>0</v>
      </c>
      <c r="RE83" s="57">
        <f>MIN(GE83,$C$16)*$C$17*1000/60/60/$C$25</f>
        <v>0</v>
      </c>
      <c r="RF83" s="57">
        <f>MIN(GF83,$C$16)*$C$17*1000/60/60/$C$25</f>
        <v>0</v>
      </c>
      <c r="RG83" s="57">
        <f>MIN(GG83,$C$16)*$C$17*1000/60/60/$C$25</f>
        <v>0</v>
      </c>
      <c r="RH83" s="57">
        <f>MIN(GH83,$C$16)*$C$17*1000/60/60/$C$25</f>
        <v>0</v>
      </c>
      <c r="RI83" s="57">
        <f>MIN(GI83,$C$16)*$C$17*1000/60/60/$C$25</f>
        <v>0</v>
      </c>
      <c r="RJ83" s="57">
        <f>MIN(GJ83,$C$16)*$C$17*1000/60/60/$C$25</f>
        <v>0</v>
      </c>
      <c r="RK83" s="57">
        <f>MIN(GK83,$C$16)*$C$17*1000/60/60/$C$25</f>
        <v>0</v>
      </c>
      <c r="RL83" s="148">
        <f t="shared" si="448"/>
        <v>3.0000000000000018</v>
      </c>
    </row>
    <row r="84" spans="2:480" x14ac:dyDescent="0.2">
      <c r="B84" s="73"/>
      <c r="R84" s="63">
        <f t="shared" si="346"/>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347"/>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321"/>
        <v>3.0400000000000018</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322"/>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2.7495000000000003</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348"/>
        <v>3.0400000000000018</v>
      </c>
      <c r="DC84" s="57">
        <f t="shared" si="323"/>
        <v>0</v>
      </c>
      <c r="DD84" s="57">
        <f t="shared" si="324"/>
        <v>2.7495000000000003</v>
      </c>
      <c r="DE84" s="57">
        <f t="shared" si="325"/>
        <v>2.7495000000000003</v>
      </c>
      <c r="DF84" s="57">
        <f t="shared" si="326"/>
        <v>2.7495000000000003</v>
      </c>
      <c r="DG84" s="57">
        <f t="shared" si="327"/>
        <v>2.7495000000000003</v>
      </c>
      <c r="DH84" s="57">
        <f t="shared" si="328"/>
        <v>0</v>
      </c>
      <c r="DI84" s="57">
        <f t="shared" si="329"/>
        <v>0</v>
      </c>
      <c r="DJ84" s="57">
        <f t="shared" si="330"/>
        <v>0</v>
      </c>
      <c r="DK84" s="57">
        <f t="shared" si="331"/>
        <v>0</v>
      </c>
      <c r="DL84" s="57">
        <f t="shared" si="332"/>
        <v>0</v>
      </c>
      <c r="DM84" s="57">
        <f t="shared" si="333"/>
        <v>0</v>
      </c>
      <c r="DN84" s="57">
        <f t="shared" si="334"/>
        <v>2.7495000000000003</v>
      </c>
      <c r="DO84" s="57">
        <f t="shared" si="335"/>
        <v>2.7495000000000003</v>
      </c>
      <c r="DP84" s="57">
        <f t="shared" si="336"/>
        <v>0</v>
      </c>
      <c r="DQ84" s="57">
        <f t="shared" si="337"/>
        <v>0</v>
      </c>
      <c r="DR84" s="57">
        <f t="shared" si="338"/>
        <v>0</v>
      </c>
      <c r="DS84" s="57">
        <f t="shared" si="339"/>
        <v>0</v>
      </c>
      <c r="DT84" s="57">
        <f t="shared" si="340"/>
        <v>0</v>
      </c>
      <c r="DU84" s="57">
        <f t="shared" si="341"/>
        <v>0</v>
      </c>
      <c r="DV84" s="57">
        <f t="shared" si="342"/>
        <v>0</v>
      </c>
      <c r="DW84" s="57">
        <f t="shared" si="343"/>
        <v>0</v>
      </c>
      <c r="DX84" s="61">
        <f t="shared" si="349"/>
        <v>3.0400000000000018</v>
      </c>
      <c r="DY84" s="2">
        <f>IF(OY84=0,($C$23/0.4536*IF(ISNA(MK83),'Drive Train'!$F$16,'Drive Train'!$F$17)*4.448*$C$24/$C$26*$C$25*S$6)*SIGN(BK84),BK84)</f>
        <v>0</v>
      </c>
      <c r="DZ84" s="2">
        <f>IF(OZ84=0,($C$23/0.4536*IF(ISNA(ML83),'Drive Train'!$F$16,'Drive Train'!$F$17)*4.448*$C$24/$C$26*$C$25*T$6)*SIGN(BL84),BL84)</f>
        <v>0</v>
      </c>
      <c r="EA84" s="2">
        <f>IF(PA84=0,($C$23/0.4536*IF(ISNA(MM83),'Drive Train'!$F$16,'Drive Train'!$F$17)*4.448*$C$24/$C$26*$C$25*U$6)*SIGN(BM84),BM84)</f>
        <v>0</v>
      </c>
      <c r="EB84" s="2">
        <f>IF(PB84=0,($C$23/0.4536*IF(ISNA(MN83),'Drive Train'!$F$16,'Drive Train'!$F$17)*4.448*$C$24/$C$26*$C$25*V$6)*SIGN(BN84),BN84)</f>
        <v>0</v>
      </c>
      <c r="EC84" s="2">
        <f>IF(PC84=0,($C$23/0.4536*IF(ISNA(MO83),'Drive Train'!$F$16,'Drive Train'!$F$17)*4.448*$C$24/$C$26*$C$25*W$6)*SIGN(BO84),BO84)</f>
        <v>0</v>
      </c>
      <c r="ED84" s="2">
        <f>IF(PD84=0,($C$23/0.4536*IF(ISNA(MP83),'Drive Train'!$F$16,'Drive Train'!$F$17)*4.448*$C$24/$C$26*$C$25*X$6)*SIGN(BP84),BP84)</f>
        <v>0</v>
      </c>
      <c r="EE84" s="2">
        <f>IF(PE84=0,($C$23/0.4536*IF(ISNA(MQ83),'Drive Train'!$F$16,'Drive Train'!$F$17)*4.448*$C$24/$C$26*$C$25*Y$6)*SIGN(BQ84),BQ84)</f>
        <v>0</v>
      </c>
      <c r="EF84" s="2">
        <f>IF(PF84=0,($C$23/0.4536*IF(ISNA(MR83),'Drive Train'!$F$16,'Drive Train'!$F$17)*4.448*$C$24/$C$26*$C$25*Z$6)*SIGN(BR84),BR84)</f>
        <v>0</v>
      </c>
      <c r="EG84" s="2">
        <f>IF(PG84=0,($C$23/0.4536*IF(ISNA(MS83),'Drive Train'!$F$16,'Drive Train'!$F$17)*4.448*$C$24/$C$26*$C$25*AA$6)*SIGN(BS84),BS84)</f>
        <v>0</v>
      </c>
      <c r="EH84" s="2">
        <f>IF(PH84=0,($C$23/0.4536*IF(ISNA(MT83),'Drive Train'!$F$16,'Drive Train'!$F$17)*4.448*$C$24/$C$26*$C$25*AB$6)*SIGN(BT84),BT84)</f>
        <v>0</v>
      </c>
      <c r="EI84" s="2">
        <f>IF(PI84=0,($C$23/0.4536*IF(ISNA(MU83),'Drive Train'!$F$16,'Drive Train'!$F$17)*4.448*$C$24/$C$26*$C$25*AC$6)*SIGN(BU84),BU84)</f>
        <v>0</v>
      </c>
      <c r="EJ84" s="2">
        <f>IF(PJ84=0,($C$23/0.4536*IF(ISNA(MV83),'Drive Train'!$F$16,'Drive Train'!$F$17)*4.448*$C$24/$C$26*$C$25*AD$6)*SIGN(BV84),BV84)</f>
        <v>0</v>
      </c>
      <c r="EK84" s="2">
        <f>IF(PK84=0,($C$23/0.4536*IF(ISNA(MW83),'Drive Train'!$F$16,'Drive Train'!$F$17)*4.448*$C$24/$C$26*$C$25*AE$6)*SIGN(BW84),BW84)</f>
        <v>0</v>
      </c>
      <c r="EL84" s="2">
        <f>IF(PL84=0,($C$23/0.4536*IF(ISNA(MX83),'Drive Train'!$F$16,'Drive Train'!$F$17)*4.448*$C$24/$C$26*$C$25*AF$6)*SIGN(BX84),BX84)</f>
        <v>0</v>
      </c>
      <c r="EM84" s="2">
        <f>IF(PM84=0,($C$23/0.4536*IF(ISNA(MY83),'Drive Train'!$F$16,'Drive Train'!$F$17)*4.448*$C$24/$C$26*$C$25*AG$6)*SIGN(BY84),BY84)</f>
        <v>0</v>
      </c>
      <c r="EN84" s="2">
        <f>IF(PN84=0,($C$23/0.4536*IF(ISNA(MZ83),'Drive Train'!$F$16,'Drive Train'!$F$17)*4.448*$C$24/$C$26*$C$25*AH$6)*SIGN(BZ84),BZ84)</f>
        <v>0</v>
      </c>
      <c r="EO84" s="2">
        <f>IF(PO84=0,($C$23/0.4536*IF(ISNA(NA83),'Drive Train'!$F$16,'Drive Train'!$F$17)*4.448*$C$24/$C$26*$C$25*AI$6)*SIGN(CA84),CA84)</f>
        <v>0</v>
      </c>
      <c r="EP84" s="2">
        <f>IF(PP84=0,($C$23/0.4536*IF(ISNA(NB83),'Drive Train'!$F$16,'Drive Train'!$F$17)*4.448*$C$24/$C$26*$C$25*AJ$6)*SIGN(CB84),CB84)</f>
        <v>0</v>
      </c>
      <c r="EQ84" s="2">
        <f>IF(PQ84=0,($C$23/0.4536*IF(ISNA(NC83),'Drive Train'!$F$16,'Drive Train'!$F$17)*4.448*$C$24/$C$26*$C$25*AK$6)*SIGN(CC84),CC84)</f>
        <v>0</v>
      </c>
      <c r="ER84" s="2">
        <f>IF(PR84=0,($C$23/0.4536*IF(ISNA(ND83),'Drive Train'!$F$16,'Drive Train'!$F$17)*4.448*$C$24/$C$26*$C$25*AL$6)*SIGN(CD84),CD84)</f>
        <v>0</v>
      </c>
      <c r="ES84" s="2">
        <f>IF(PS84=0,($C$23/0.4536*IF(ISNA(NE83),'Drive Train'!$F$16,'Drive Train'!$F$17)*4.448*$C$24/$C$26*$C$25*AM$6)*SIGN(CE84),CE84)</f>
        <v>0</v>
      </c>
      <c r="ET84" s="61">
        <f t="shared" si="344"/>
        <v>3.0400000000000018</v>
      </c>
      <c r="EU84" s="260">
        <f>MAX(MIN(IF(AND(OY83=1,NG84&lt;0),-1,1)*(DC84-$C$15)/($C$14-$C$15)*$C$12-$C$33*LO84/AO$6 -  OY83*$C$33,DY83),MAX(EU$8:EU83)*-1)</f>
        <v>-0.55664580874366754</v>
      </c>
      <c r="EV84" s="260">
        <f>MAX(MIN(IF(AND(OZ83=1,NH84&lt;0),-1,1)*(DD84-$C$15)/($C$14-$C$15)*$C$12-$C$33*LP84/AP$6 -  OZ83*$C$33,DZ83),MAX(EV$8:EV83)*-1)</f>
        <v>-0.61968939655092936</v>
      </c>
      <c r="EW84" s="260">
        <f>MAX(MIN(IF(AND(PA83=1,NI84&lt;0),-1,1)*(DE84-$C$15)/($C$14-$C$15)*$C$12-$C$33*LQ84/AQ$6 -  PA83*$C$33,EA83),MAX(EW$8:EW83)*-1)</f>
        <v>-0.64124104020385408</v>
      </c>
      <c r="EX84" s="260">
        <f>MAX(MIN(IF(AND(PB83=1,NJ84&lt;0),-1,1)*(DF84-$C$15)/($C$14-$C$15)*$C$12-$C$33*LR84/AR$6 -  PB83*$C$33,EB83),MAX(EX$8:EX83)*-1)</f>
        <v>-0.60404850465790783</v>
      </c>
      <c r="EY84" s="260">
        <f>MAX(MIN(IF(AND(PC83=1,NK84&lt;0),-1,1)*(DG84-$C$15)/($C$14-$C$15)*$C$12-$C$33*LS84/AS$6 -  PC83*$C$33,EC83),MAX(EY$8:EY83)*-1)</f>
        <v>-0.5127167999115031</v>
      </c>
      <c r="EZ84" s="260">
        <f>MAX(MIN(IF(AND(PD83=1,NL84&lt;0),-1,1)*(DH84-$C$15)/($C$14-$C$15)*$C$12-$C$33*LT84/AT$6 -  PD83*$C$33,ED83),MAX(EZ$8:EZ83)*-1)</f>
        <v>-0.55664580874366754</v>
      </c>
      <c r="FA84" s="260">
        <f>MAX(MIN(IF(AND(PE83=1,NM84&lt;0),-1,1)*(DI84-$C$15)/($C$14-$C$15)*$C$12-$C$33*LU84/AU$6 -  PE83*$C$33,EE83),MAX(FA$8:FA83)*-1)</f>
        <v>-0.55664580874366754</v>
      </c>
      <c r="FB84" s="260">
        <f>MAX(MIN(IF(AND(PF83=1,NN84&lt;0),-1,1)*(DJ84-$C$15)/($C$14-$C$15)*$C$12-$C$33*LV84/AV$6 -  PF83*$C$33,EF83),MAX(FB$8:FB83)*-1)</f>
        <v>-0.55664580874366754</v>
      </c>
      <c r="FC84" s="260">
        <f>MAX(MIN(IF(AND(PG83=1,NO84&lt;0),-1,1)*(DK84-$C$15)/($C$14-$C$15)*$C$12-$C$33*LW84/AW$6 -  PG83*$C$33,EG83),MAX(FC$8:FC83)*-1)</f>
        <v>-0.55664580874366754</v>
      </c>
      <c r="FD84" s="260">
        <f>MAX(MIN(IF(AND(PH83=1,NP84&lt;0),-1,1)*(DL84-$C$15)/($C$14-$C$15)*$C$12-$C$33*LX84/AX$6 -  PH83*$C$33,EH83),MAX(FD$8:FD83)*-1)</f>
        <v>-0.55664580874366754</v>
      </c>
      <c r="FE84" s="260">
        <f>MAX(MIN(IF(AND(PI83=1,NQ84&lt;0),-1,1)*(DM84-$C$15)/($C$14-$C$15)*$C$12-$C$33*LY84/AY$6 -  PI83*$C$33,EI83),MAX(FE$8:FE83)*-1)</f>
        <v>-0.55664580874366754</v>
      </c>
      <c r="FF84" s="260">
        <f>MAX(MIN(IF(AND(PJ83=1,NR84&lt;0),-1,1)*(DN84-$C$15)/($C$14-$C$15)*$C$12-$C$33*LZ84/AZ$6 -  PJ83*$C$33,EJ83),MAX(FF$8:FF83)*-1)</f>
        <v>-0.41043104273050707</v>
      </c>
      <c r="FG84" s="260">
        <f>MAX(MIN(IF(AND(PK83=1,NS84&lt;0),-1,1)*(DO84-$C$15)/($C$14-$C$15)*$C$12-$C$33*MA84/BA$6 -  PK83*$C$33,EK83),MAX(FG$8:FG83)*-1)</f>
        <v>-0.50266066515034202</v>
      </c>
      <c r="FH84" s="260">
        <f>MAX(MIN(IF(AND(PL83=1,NT84&lt;0),-1,1)*(DP84-$C$15)/($C$14-$C$15)*$C$12-$C$33*MB84/BB$6 -  PL83*$C$33,EL83),MAX(FH$8:FH83)*-1)</f>
        <v>-0.55664580874366754</v>
      </c>
      <c r="FI84" s="260">
        <f>MAX(MIN(IF(AND(PM83=1,NU84&lt;0),-1,1)*(DQ84-$C$15)/($C$14-$C$15)*$C$12-$C$33*MC84/BC$6 -  PM83*$C$33,EM83),MAX(FI$8:FI83)*-1)</f>
        <v>-0.55664580874366754</v>
      </c>
      <c r="FJ84" s="260">
        <f>MAX(MIN(IF(AND(PN83=1,NV84&lt;0),-1,1)*(DR84-$C$15)/($C$14-$C$15)*$C$12-$C$33*MD84/BD$6 -  PN83*$C$33,EN83),MAX(FJ$8:FJ83)*-1)</f>
        <v>-0.55664580874366754</v>
      </c>
      <c r="FK84" s="260">
        <f>MAX(MIN(IF(AND(PO83=1,NW84&lt;0),-1,1)*(DS84-$C$15)/($C$14-$C$15)*$C$12-$C$33*ME84/BE$6 -  PO83*$C$33,EO83),MAX(FK$8:FK83)*-1)</f>
        <v>-0.55664580874366754</v>
      </c>
      <c r="FL84" s="260">
        <f>MAX(MIN(IF(AND(PP83=1,NX84&lt;0),-1,1)*(DT84-$C$15)/($C$14-$C$15)*$C$12-$C$33*MF84/BF$6 -  PP83*$C$33,EP83),MAX(FL$8:FL83)*-1)</f>
        <v>-0.55664580874366754</v>
      </c>
      <c r="FM84" s="260">
        <f>MAX(MIN(IF(AND(PQ83=1,NY84&lt;0),-1,1)*(DU84-$C$15)/($C$14-$C$15)*$C$12-$C$33*MG84/BG$6 -  PQ83*$C$33,EQ83),MAX(FM$8:FM83)*-1)</f>
        <v>-0.55664580874366754</v>
      </c>
      <c r="FN84" s="260">
        <f>MAX(MIN(IF(AND(PR83=1,NZ84&lt;0),-1,1)*(DV84-$C$15)/($C$14-$C$15)*$C$12-$C$33*MH84/BH$6 -  PR83*$C$33,ER83),MAX(FN$8:FN83)*-1)</f>
        <v>-0.55664580874366754</v>
      </c>
      <c r="FO84" s="260">
        <f>MAX(MIN(IF(AND(PS83=1,OA84&lt;0),-1,1)*(DW84-$C$15)/($C$14-$C$15)*$C$12-$C$33*MI84/BI$6 -  PS83*$C$33,ES83),MAX(FO$8:FO83)*-1)</f>
        <v>-0.55664580874366754</v>
      </c>
      <c r="FP84" s="61">
        <f t="shared" si="350"/>
        <v>3.0400000000000018</v>
      </c>
      <c r="FQ84" s="261">
        <f>IF(AND(KS84=1,OY84=1),0,MIN((ABS(($C$14-$C$15)*EU84/$C$12/$C$25)+$C$15)/$C$25,DC84))</f>
        <v>0</v>
      </c>
      <c r="FR84" s="261">
        <f>IF(AND(KT84=1,OZ84=1),0,MIN((ABS(($C$14-$C$15)*EV84/$C$12/$C$25)+$C$15)/$C$25,DD84))</f>
        <v>2.7495000000000003</v>
      </c>
      <c r="FS84" s="261">
        <f>IF(AND(KU84=1,PA84=1),0,MIN((ABS(($C$14-$C$15)*EW84/$C$12/$C$25)+$C$15)/$C$25,DE84))</f>
        <v>2.7495000000000003</v>
      </c>
      <c r="FT84" s="261">
        <f>IF(AND(KV84=1,PB84=1),0,MIN((ABS(($C$14-$C$15)*EX84/$C$12/$C$25)+$C$15)/$C$25,DF84))</f>
        <v>2.7495000000000003</v>
      </c>
      <c r="FU84" s="261">
        <f>IF(AND(KW84=1,PC84=1),0,MIN((ABS(($C$14-$C$15)*EY84/$C$12/$C$25)+$C$15)/$C$25,DG84))</f>
        <v>2.7495000000000003</v>
      </c>
      <c r="FV84" s="261">
        <f>IF(AND(KX84=1,PD84=1),0,MIN((ABS(($C$14-$C$15)*EZ84/$C$12/$C$25)+$C$15)/$C$25,DH84))</f>
        <v>0</v>
      </c>
      <c r="FW84" s="261">
        <f>IF(AND(KY84=1,PE84=1),0,MIN((ABS(($C$14-$C$15)*FA84/$C$12/$C$25)+$C$15)/$C$25,DI84))</f>
        <v>0</v>
      </c>
      <c r="FX84" s="261">
        <f>IF(AND(KZ84=1,PF84=1),0,MIN((ABS(($C$14-$C$15)*FB84/$C$12/$C$25)+$C$15)/$C$25,DJ84))</f>
        <v>0</v>
      </c>
      <c r="FY84" s="261">
        <f>IF(AND(LA84=1,PG84=1),0,MIN((ABS(($C$14-$C$15)*FC84/$C$12/$C$25)+$C$15)/$C$25,DK84))</f>
        <v>0</v>
      </c>
      <c r="FZ84" s="261">
        <f>IF(AND(LB84=1,PH84=1),0,MIN((ABS(($C$14-$C$15)*FD84/$C$12/$C$25)+$C$15)/$C$25,DL84))</f>
        <v>0</v>
      </c>
      <c r="GA84" s="261">
        <f>IF(AND(LC84=1,PI84=1),0,MIN((ABS(($C$14-$C$15)*FE84/$C$12/$C$25)+$C$15)/$C$25,DM84))</f>
        <v>0</v>
      </c>
      <c r="GB84" s="261">
        <f>IF(AND(LD84=1,PJ84=1),0,MIN((ABS(($C$14-$C$15)*FF84/$C$12/$C$25)+$C$15)/$C$25,DN84))</f>
        <v>2.7495000000000003</v>
      </c>
      <c r="GC84" s="261">
        <f>IF(AND(LE84=1,PK84=1),0,MIN((ABS(($C$14-$C$15)*FG84/$C$12/$C$25)+$C$15)/$C$25,DO84))</f>
        <v>2.7495000000000003</v>
      </c>
      <c r="GD84" s="261">
        <f>IF(AND(LF84=1,PL84=1),0,MIN((ABS(($C$14-$C$15)*FH84/$C$12/$C$25)+$C$15)/$C$25,DP84))</f>
        <v>0</v>
      </c>
      <c r="GE84" s="261">
        <f>IF(AND(LG84=1,PM84=1),0,MIN((ABS(($C$14-$C$15)*FI84/$C$12/$C$25)+$C$15)/$C$25,DQ84))</f>
        <v>0</v>
      </c>
      <c r="GF84" s="261">
        <f>IF(AND(LH84=1,PN84=1),0,MIN((ABS(($C$14-$C$15)*FJ84/$C$12/$C$25)+$C$15)/$C$25,DR84))</f>
        <v>0</v>
      </c>
      <c r="GG84" s="261">
        <f>IF(AND(LI84=1,PO84=1),0,MIN((ABS(($C$14-$C$15)*FK84/$C$12/$C$25)+$C$15)/$C$25,DS84))</f>
        <v>0</v>
      </c>
      <c r="GH84" s="261">
        <f>IF(AND(LJ84=1,PP84=1),0,MIN((ABS(($C$14-$C$15)*FL84/$C$12/$C$25)+$C$15)/$C$25,DT84))</f>
        <v>0</v>
      </c>
      <c r="GI84" s="261">
        <f>IF(AND(LK84=1,PQ84=1),0,MIN((ABS(($C$14-$C$15)*FM84/$C$12/$C$25)+$C$15)/$C$25,DU84))</f>
        <v>0</v>
      </c>
      <c r="GJ84" s="261">
        <f>IF(AND(LL84=1,PR84=1),0,MIN((ABS(($C$14-$C$15)*FN84/$C$12/$C$25)+$C$15)/$C$25,DV84))</f>
        <v>0</v>
      </c>
      <c r="GK84" s="261">
        <f>IF(AND(LM84=1,PS84=1),0,MIN((ABS(($C$14-$C$15)*FO84/$C$12/$C$25)+$C$15)/$C$25,DW84))</f>
        <v>0</v>
      </c>
      <c r="GL84" s="61">
        <f t="shared" si="351"/>
        <v>3.0400000000000018</v>
      </c>
      <c r="GM84" s="57">
        <f>IF(AND(KS83=1,OY83=1),0,EU84*$C$26/S$6/$C$24/$C$23*3.39*$C$25)</f>
        <v>0</v>
      </c>
      <c r="GN84" s="57">
        <f>IF(AND(KT83=1,OZ83=1),0,EV84*$C$26/T$6/$C$24/$C$23*3.39*$C$25)</f>
        <v>-4.0295552052705501</v>
      </c>
      <c r="GO84" s="57">
        <f>IF(AND(KU83=1,PA83=1),0,EW84*$C$26/U$6/$C$24/$C$23*3.39*$C$25)</f>
        <v>-6.3317600371873732</v>
      </c>
      <c r="GP84" s="57">
        <f>IF(AND(KV83=1,PB83=1),0,EX84*$C$26/V$6/$C$24/$C$23*3.39*$C$25)</f>
        <v>-8.0011752682827133</v>
      </c>
      <c r="GQ84" s="57">
        <f>IF(AND(KW83=1,PC83=1),0,EY84*$C$26/W$6/$C$24/$C$23*3.39*$C$25)</f>
        <v>-8.520124080167129</v>
      </c>
      <c r="GR84" s="57">
        <f>IF(AND(KX83=1,PD83=1),0,EZ84*$C$26/X$6/$C$24/$C$23*3.39*$C$25)</f>
        <v>0</v>
      </c>
      <c r="GS84" s="57">
        <f>IF(AND(KY83=1,PE83=1),0,FA84*$C$26/Y$6/$C$24/$C$23*3.39*$C$25)</f>
        <v>0</v>
      </c>
      <c r="GT84" s="57">
        <f>IF(AND(KZ83=1,PF83=1),0,FB84*$C$26/Z$6/$C$24/$C$23*3.39*$C$25)</f>
        <v>0</v>
      </c>
      <c r="GU84" s="57">
        <f>IF(AND(LA83=1,PG83=1),0,FC84*$C$26/AA$6/$C$24/$C$23*3.39*$C$25)</f>
        <v>0</v>
      </c>
      <c r="GV84" s="57">
        <f>IF(AND(LB83=1,PH83=1),0,FD84*$C$26/AB$6/$C$24/$C$23*3.39*$C$25)</f>
        <v>0</v>
      </c>
      <c r="GW84" s="57">
        <f>IF(AND(LC83=1,PI83=1),0,FE84*$C$26/AC$6/$C$24/$C$23*3.39*$C$25)</f>
        <v>0</v>
      </c>
      <c r="GX84" s="57">
        <f>IF(AND(LD83=1,PJ83=1),0,FF84*$C$26/AD$6/$C$24/$C$23*3.39*$C$25)</f>
        <v>-9.5315869637063724</v>
      </c>
      <c r="GY84" s="57">
        <f>IF(AND(LE83=1,PK83=1),0,FG84*$C$26/AE$6/$C$24/$C$23*3.39*$C$25)</f>
        <v>-11.673468486302806</v>
      </c>
      <c r="GZ84" s="57">
        <f>IF(AND(LF83=1,PL83=1),0,FH84*$C$26/AF$6/$C$24/$C$23*3.39*$C$25)</f>
        <v>0</v>
      </c>
      <c r="HA84" s="57">
        <f>IF(AND(LG83=1,PM83=1),0,FI84*$C$26/AG$6/$C$24/$C$23*3.39*$C$25)</f>
        <v>0</v>
      </c>
      <c r="HB84" s="57">
        <f>IF(AND(LH83=1,PN83=1),0,FJ84*$C$26/AH$6/$C$24/$C$23*3.39*$C$25)</f>
        <v>0</v>
      </c>
      <c r="HC84" s="57">
        <f>IF(AND(LI83=1,PO83=1),0,FK84*$C$26/AI$6/$C$24/$C$23*3.39*$C$25)</f>
        <v>0</v>
      </c>
      <c r="HD84" s="57">
        <f>IF(AND(LJ83=1,PP83=1),0,FL84*$C$26/AJ$6/$C$24/$C$23*3.39*$C$25)</f>
        <v>0</v>
      </c>
      <c r="HE84" s="57">
        <f>IF(AND(LK83=1,PQ83=1),0,FM84*$C$26/AK$6/$C$24/$C$23*3.39*$C$25)</f>
        <v>0</v>
      </c>
      <c r="HF84" s="57">
        <f>IF(AND(LL83=1,PR83=1),0,FN84*$C$26/AL$6/$C$24/$C$23*3.39*$C$25)</f>
        <v>0</v>
      </c>
      <c r="HG84" s="57">
        <f>IF(AND(LM83=1,PS83=1),0,FO84*$C$26/AM$6/$C$24/$C$23*3.39*$C$25)</f>
        <v>0</v>
      </c>
      <c r="HH84" s="61">
        <f t="shared" si="352"/>
        <v>3.0400000000000018</v>
      </c>
      <c r="HI84" s="57">
        <f t="shared" si="353"/>
        <v>0</v>
      </c>
      <c r="HJ84" s="57">
        <f t="shared" si="354"/>
        <v>4.0295552052705501</v>
      </c>
      <c r="HK84" s="57">
        <f t="shared" si="355"/>
        <v>6.3317600371873732</v>
      </c>
      <c r="HL84" s="57">
        <f t="shared" si="356"/>
        <v>8.0011752682827133</v>
      </c>
      <c r="HM84" s="57">
        <f t="shared" si="357"/>
        <v>8.520124080167129</v>
      </c>
      <c r="HN84" s="57">
        <f t="shared" si="358"/>
        <v>0</v>
      </c>
      <c r="HO84" s="57">
        <f t="shared" si="359"/>
        <v>0</v>
      </c>
      <c r="HP84" s="57">
        <f t="shared" si="360"/>
        <v>0</v>
      </c>
      <c r="HQ84" s="57">
        <f t="shared" si="361"/>
        <v>0</v>
      </c>
      <c r="HR84" s="57">
        <f t="shared" si="362"/>
        <v>0</v>
      </c>
      <c r="HS84" s="57">
        <f t="shared" si="363"/>
        <v>0</v>
      </c>
      <c r="HT84" s="57">
        <f t="shared" si="364"/>
        <v>9.5315869637063724</v>
      </c>
      <c r="HU84" s="57">
        <f t="shared" si="365"/>
        <v>11.673468486302806</v>
      </c>
      <c r="HV84" s="57">
        <f t="shared" si="366"/>
        <v>0</v>
      </c>
      <c r="HW84" s="57">
        <f t="shared" si="367"/>
        <v>0</v>
      </c>
      <c r="HX84" s="57">
        <f t="shared" si="368"/>
        <v>0</v>
      </c>
      <c r="HY84" s="57">
        <f t="shared" si="369"/>
        <v>0</v>
      </c>
      <c r="HZ84" s="57">
        <f t="shared" si="370"/>
        <v>0</v>
      </c>
      <c r="IA84" s="57">
        <f t="shared" si="371"/>
        <v>0</v>
      </c>
      <c r="IB84" s="57">
        <f t="shared" si="372"/>
        <v>0</v>
      </c>
      <c r="IC84" s="57">
        <f t="shared" si="373"/>
        <v>0</v>
      </c>
      <c r="ID84" s="61">
        <f t="shared" si="374"/>
        <v>3.0400000000000018</v>
      </c>
      <c r="IE84" s="57">
        <f t="shared" si="375"/>
        <v>0</v>
      </c>
      <c r="IF84" s="57">
        <f t="shared" si="376"/>
        <v>0</v>
      </c>
      <c r="IG84" s="57">
        <f t="shared" si="377"/>
        <v>0</v>
      </c>
      <c r="IH84" s="57">
        <f t="shared" si="378"/>
        <v>0</v>
      </c>
      <c r="II84" s="57">
        <f t="shared" si="379"/>
        <v>0</v>
      </c>
      <c r="IJ84" s="57">
        <f t="shared" si="380"/>
        <v>0</v>
      </c>
      <c r="IK84" s="57">
        <f t="shared" si="381"/>
        <v>0</v>
      </c>
      <c r="IL84" s="57">
        <f t="shared" si="382"/>
        <v>0</v>
      </c>
      <c r="IM84" s="57">
        <f t="shared" si="383"/>
        <v>0</v>
      </c>
      <c r="IN84" s="57">
        <f t="shared" si="384"/>
        <v>0</v>
      </c>
      <c r="IO84" s="57">
        <f t="shared" si="385"/>
        <v>0</v>
      </c>
      <c r="IP84" s="57">
        <f t="shared" si="386"/>
        <v>0</v>
      </c>
      <c r="IQ84" s="57">
        <f t="shared" si="387"/>
        <v>0</v>
      </c>
      <c r="IR84" s="57">
        <f t="shared" si="388"/>
        <v>0</v>
      </c>
      <c r="IS84" s="57">
        <f t="shared" si="389"/>
        <v>0</v>
      </c>
      <c r="IT84" s="57">
        <f t="shared" si="390"/>
        <v>0</v>
      </c>
      <c r="IU84" s="57">
        <f t="shared" si="391"/>
        <v>0</v>
      </c>
      <c r="IV84" s="57">
        <f t="shared" si="392"/>
        <v>0</v>
      </c>
      <c r="IW84" s="57">
        <f t="shared" si="393"/>
        <v>0</v>
      </c>
      <c r="IX84" s="57">
        <f t="shared" si="394"/>
        <v>0</v>
      </c>
      <c r="IY84" s="57">
        <f t="shared" si="395"/>
        <v>0</v>
      </c>
      <c r="IZ84" s="61">
        <f t="shared" si="396"/>
        <v>3.0400000000000018</v>
      </c>
      <c r="JA84" s="261" t="e">
        <f t="shared" si="449"/>
        <v>#N/A</v>
      </c>
      <c r="JB84" s="261" t="e">
        <f t="shared" si="450"/>
        <v>#N/A</v>
      </c>
      <c r="JC84" s="261" t="e">
        <f t="shared" si="451"/>
        <v>#N/A</v>
      </c>
      <c r="JD84" s="261" t="e">
        <f t="shared" si="452"/>
        <v>#N/A</v>
      </c>
      <c r="JE84" s="261" t="e">
        <f t="shared" si="453"/>
        <v>#N/A</v>
      </c>
      <c r="JF84" s="261" t="e">
        <f t="shared" si="454"/>
        <v>#N/A</v>
      </c>
      <c r="JG84" s="261" t="e">
        <f t="shared" si="455"/>
        <v>#N/A</v>
      </c>
      <c r="JH84" s="261" t="e">
        <f t="shared" si="456"/>
        <v>#N/A</v>
      </c>
      <c r="JI84" s="261" t="e">
        <f t="shared" si="457"/>
        <v>#N/A</v>
      </c>
      <c r="JJ84" s="261" t="e">
        <f t="shared" si="458"/>
        <v>#N/A</v>
      </c>
      <c r="JK84" s="261" t="e">
        <f t="shared" si="459"/>
        <v>#N/A</v>
      </c>
      <c r="JL84" s="261" t="e">
        <f t="shared" si="460"/>
        <v>#N/A</v>
      </c>
      <c r="JM84" s="261" t="e">
        <f t="shared" si="461"/>
        <v>#N/A</v>
      </c>
      <c r="JN84" s="261" t="e">
        <f t="shared" si="462"/>
        <v>#N/A</v>
      </c>
      <c r="JO84" s="261" t="e">
        <f t="shared" si="463"/>
        <v>#N/A</v>
      </c>
      <c r="JP84" s="261" t="e">
        <f t="shared" si="464"/>
        <v>#N/A</v>
      </c>
      <c r="JQ84" s="261" t="e">
        <f t="shared" si="465"/>
        <v>#N/A</v>
      </c>
      <c r="JR84" s="261" t="e">
        <f t="shared" si="466"/>
        <v>#N/A</v>
      </c>
      <c r="JS84" s="261" t="e">
        <f t="shared" si="467"/>
        <v>#N/A</v>
      </c>
      <c r="JT84" s="261" t="e">
        <f t="shared" si="468"/>
        <v>#N/A</v>
      </c>
      <c r="JU84" s="261" t="e">
        <f t="shared" si="469"/>
        <v>#N/A</v>
      </c>
      <c r="JV84" s="61">
        <f t="shared" si="397"/>
        <v>3.0400000000000018</v>
      </c>
      <c r="JW84" s="46">
        <f>IF(HI84&lt;=$C$42,1,0)</f>
        <v>1</v>
      </c>
      <c r="JX84" s="46">
        <f>IF(HJ84&lt;=$C$42,1,0)</f>
        <v>0</v>
      </c>
      <c r="JY84" s="46">
        <f>IF(HK84&lt;=$C$42,1,0)</f>
        <v>0</v>
      </c>
      <c r="JZ84" s="46">
        <f>IF(HL84&lt;=$C$42,1,0)</f>
        <v>0</v>
      </c>
      <c r="KA84" s="46">
        <f>IF(HM84&lt;=$C$42,1,0)</f>
        <v>0</v>
      </c>
      <c r="KB84" s="46">
        <f>IF(HN84&lt;=$C$42,1,0)</f>
        <v>1</v>
      </c>
      <c r="KC84" s="46">
        <f>IF(HO84&lt;=$C$42,1,0)</f>
        <v>1</v>
      </c>
      <c r="KD84" s="46">
        <f>IF(HP84&lt;=$C$42,1,0)</f>
        <v>1</v>
      </c>
      <c r="KE84" s="46">
        <f>IF(HQ84&lt;=$C$42,1,0)</f>
        <v>1</v>
      </c>
      <c r="KF84" s="46">
        <f>IF(HR84&lt;=$C$42,1,0)</f>
        <v>1</v>
      </c>
      <c r="KG84" s="46">
        <f>IF(HS84&lt;=$C$42,1,0)</f>
        <v>1</v>
      </c>
      <c r="KH84" s="46">
        <f>IF(HT84&lt;=$C$42,1,0)</f>
        <v>0</v>
      </c>
      <c r="KI84" s="46">
        <f>IF(HU84&lt;=$C$42,1,0)</f>
        <v>0</v>
      </c>
      <c r="KJ84" s="46">
        <f>IF(HV84&lt;=$C$42,1,0)</f>
        <v>1</v>
      </c>
      <c r="KK84" s="46">
        <f>IF(HW84&lt;=$C$42,1,0)</f>
        <v>1</v>
      </c>
      <c r="KL84" s="46">
        <f>IF(HX84&lt;=$C$42,1,0)</f>
        <v>1</v>
      </c>
      <c r="KM84" s="46">
        <f>IF(HY84&lt;=$C$42,1,0)</f>
        <v>1</v>
      </c>
      <c r="KN84" s="46">
        <f>IF(HZ84&lt;=$C$42,1,0)</f>
        <v>1</v>
      </c>
      <c r="KO84" s="46">
        <f>IF(IA84&lt;=$C$42,1,0)</f>
        <v>1</v>
      </c>
      <c r="KP84" s="46">
        <f>IF(IB84&lt;=$C$42,1,0)</f>
        <v>1</v>
      </c>
      <c r="KQ84" s="46">
        <f>IF(IC84&lt;=$C$42,1,0)</f>
        <v>1</v>
      </c>
      <c r="KR84" s="61">
        <f t="shared" si="398"/>
        <v>3.0400000000000018</v>
      </c>
      <c r="KS84" s="1">
        <f>IF(OR(KS83=1,AND(OY84=1,LO84&lt;=$C$43)),1,0)</f>
        <v>1</v>
      </c>
      <c r="KT84" s="1">
        <f>IF(OR(KT83=1,AND(OZ84=1,LP84&lt;=$C$43)),1,0)</f>
        <v>0</v>
      </c>
      <c r="KU84" s="1">
        <f>IF(OR(KU83=1,AND(PA84=1,LQ84&lt;=$C$43)),1,0)</f>
        <v>0</v>
      </c>
      <c r="KV84" s="1">
        <f>IF(OR(KV83=1,AND(PB84=1,LR84&lt;=$C$43)),1,0)</f>
        <v>0</v>
      </c>
      <c r="KW84" s="1">
        <f>IF(OR(KW83=1,AND(PC84=1,LS84&lt;=$C$43)),1,0)</f>
        <v>0</v>
      </c>
      <c r="KX84" s="1">
        <f>IF(OR(KX83=1,AND(PD84=1,LT84&lt;=$C$43)),1,0)</f>
        <v>1</v>
      </c>
      <c r="KY84" s="1">
        <f>IF(OR(KY83=1,AND(PE84=1,LU84&lt;=$C$43)),1,0)</f>
        <v>1</v>
      </c>
      <c r="KZ84" s="1">
        <f>IF(OR(KZ83=1,AND(PF84=1,LV84&lt;=$C$43)),1,0)</f>
        <v>1</v>
      </c>
      <c r="LA84" s="1">
        <f>IF(OR(LA83=1,AND(PG84=1,LW84&lt;=$C$43)),1,0)</f>
        <v>1</v>
      </c>
      <c r="LB84" s="1">
        <f>IF(OR(LB83=1,AND(PH84=1,LX84&lt;=$C$43)),1,0)</f>
        <v>1</v>
      </c>
      <c r="LC84" s="1">
        <f>IF(OR(LC83=1,AND(PI84=1,LY84&lt;=$C$43)),1,0)</f>
        <v>1</v>
      </c>
      <c r="LD84" s="1">
        <f>IF(OR(LD83=1,AND(PJ84=1,LZ84&lt;=$C$43)),1,0)</f>
        <v>0</v>
      </c>
      <c r="LE84" s="1">
        <f>IF(OR(LE83=1,AND(PK84=1,MA84&lt;=$C$43)),1,0)</f>
        <v>0</v>
      </c>
      <c r="LF84" s="1">
        <f>IF(OR(LF83=1,AND(PL84=1,MB84&lt;=$C$43)),1,0)</f>
        <v>1</v>
      </c>
      <c r="LG84" s="1">
        <f>IF(OR(LG83=1,AND(PM84=1,MC84&lt;=$C$43)),1,0)</f>
        <v>1</v>
      </c>
      <c r="LH84" s="1">
        <f>IF(OR(LH83=1,AND(PN84=1,MD84&lt;=$C$43)),1,0)</f>
        <v>1</v>
      </c>
      <c r="LI84" s="1">
        <f>IF(OR(LI83=1,AND(PO84=1,ME84&lt;=$C$43)),1,0)</f>
        <v>1</v>
      </c>
      <c r="LJ84" s="1">
        <f>IF(OR(LJ83=1,AND(PP84=1,MF84&lt;=$C$43)),1,0)</f>
        <v>1</v>
      </c>
      <c r="LK84" s="1">
        <f>IF(OR(LK83=1,AND(PQ84=1,MG84&lt;=$C$43)),1,0)</f>
        <v>1</v>
      </c>
      <c r="LL84" s="1">
        <f>IF(OR(LL83=1,AND(PR84=1,MH84&lt;=$C$43)),1,0)</f>
        <v>1</v>
      </c>
      <c r="LM84" s="1">
        <f>IF(OR(LM83=1,AND(PS84=1,MI84&lt;=$C$43)),1,0)</f>
        <v>1</v>
      </c>
      <c r="LN84" s="61">
        <f t="shared" si="399"/>
        <v>3.0400000000000018</v>
      </c>
      <c r="LO84" s="57">
        <f t="shared" si="400"/>
        <v>0</v>
      </c>
      <c r="LP84" s="57">
        <f t="shared" si="401"/>
        <v>10.807313805979582</v>
      </c>
      <c r="LQ84" s="57">
        <f t="shared" si="402"/>
        <v>8.4653097930357237</v>
      </c>
      <c r="LR84" s="57">
        <f t="shared" si="403"/>
        <v>4.575970806245417</v>
      </c>
      <c r="LS84" s="57">
        <f t="shared" si="404"/>
        <v>0.2523399716555722</v>
      </c>
      <c r="LT84" s="57">
        <f t="shared" si="405"/>
        <v>0</v>
      </c>
      <c r="LU84" s="57">
        <f t="shared" si="406"/>
        <v>0</v>
      </c>
      <c r="LV84" s="57">
        <f t="shared" si="407"/>
        <v>0</v>
      </c>
      <c r="LW84" s="57">
        <f t="shared" si="408"/>
        <v>0</v>
      </c>
      <c r="LX84" s="57">
        <f t="shared" si="409"/>
        <v>0</v>
      </c>
      <c r="LY84" s="57">
        <f t="shared" si="410"/>
        <v>0</v>
      </c>
      <c r="LZ84" s="57">
        <f t="shared" si="411"/>
        <v>4.756087721612432</v>
      </c>
      <c r="MA84" s="57">
        <f t="shared" si="412"/>
        <v>1.6389156090405281</v>
      </c>
      <c r="MB84" s="57">
        <f t="shared" si="413"/>
        <v>0</v>
      </c>
      <c r="MC84" s="57">
        <f t="shared" si="414"/>
        <v>0</v>
      </c>
      <c r="MD84" s="57">
        <f t="shared" si="415"/>
        <v>0</v>
      </c>
      <c r="ME84" s="57">
        <f t="shared" si="416"/>
        <v>0</v>
      </c>
      <c r="MF84" s="57">
        <f t="shared" si="417"/>
        <v>0</v>
      </c>
      <c r="MG84" s="57">
        <f t="shared" si="418"/>
        <v>0</v>
      </c>
      <c r="MH84" s="57">
        <f t="shared" si="419"/>
        <v>0</v>
      </c>
      <c r="MI84" s="57">
        <f t="shared" si="420"/>
        <v>0</v>
      </c>
      <c r="MJ84" s="61">
        <f t="shared" si="421"/>
        <v>3.0400000000000018</v>
      </c>
      <c r="MK84" s="57" t="e">
        <f t="shared" si="470"/>
        <v>#N/A</v>
      </c>
      <c r="ML84" s="57" t="e">
        <f t="shared" si="471"/>
        <v>#N/A</v>
      </c>
      <c r="MM84" s="57" t="e">
        <f t="shared" si="472"/>
        <v>#N/A</v>
      </c>
      <c r="MN84" s="57" t="e">
        <f t="shared" si="473"/>
        <v>#N/A</v>
      </c>
      <c r="MO84" s="57" t="e">
        <f t="shared" si="474"/>
        <v>#N/A</v>
      </c>
      <c r="MP84" s="57" t="e">
        <f t="shared" si="475"/>
        <v>#N/A</v>
      </c>
      <c r="MQ84" s="57" t="e">
        <f t="shared" si="476"/>
        <v>#N/A</v>
      </c>
      <c r="MR84" s="57" t="e">
        <f t="shared" si="477"/>
        <v>#N/A</v>
      </c>
      <c r="MS84" s="57" t="e">
        <f t="shared" si="478"/>
        <v>#N/A</v>
      </c>
      <c r="MT84" s="57" t="e">
        <f t="shared" si="479"/>
        <v>#N/A</v>
      </c>
      <c r="MU84" s="57" t="e">
        <f t="shared" si="480"/>
        <v>#N/A</v>
      </c>
      <c r="MV84" s="57" t="e">
        <f t="shared" si="481"/>
        <v>#N/A</v>
      </c>
      <c r="MW84" s="57" t="e">
        <f t="shared" si="482"/>
        <v>#N/A</v>
      </c>
      <c r="MX84" s="57" t="e">
        <f t="shared" si="483"/>
        <v>#N/A</v>
      </c>
      <c r="MY84" s="57" t="e">
        <f t="shared" si="484"/>
        <v>#N/A</v>
      </c>
      <c r="MZ84" s="57" t="e">
        <f t="shared" si="485"/>
        <v>#N/A</v>
      </c>
      <c r="NA84" s="57" t="e">
        <f t="shared" si="486"/>
        <v>#N/A</v>
      </c>
      <c r="NB84" s="57" t="e">
        <f t="shared" si="487"/>
        <v>#N/A</v>
      </c>
      <c r="NC84" s="57" t="e">
        <f t="shared" si="488"/>
        <v>#N/A</v>
      </c>
      <c r="ND84" s="57" t="e">
        <f t="shared" si="489"/>
        <v>#N/A</v>
      </c>
      <c r="NE84" s="57" t="e">
        <f t="shared" si="490"/>
        <v>#N/A</v>
      </c>
      <c r="NF84" s="61">
        <f t="shared" si="422"/>
        <v>3.0400000000000018</v>
      </c>
      <c r="NG84" s="261">
        <f>IF(OY83=0,MIN('Drive Train'!$F$35-FQ83*$C$26*'Drive Train'!$F$38,NG83+$C$41)-$C$7,IF(LO83-1&lt;=0,0,IF($C$39=Motors!$C$29,MAX(MAX(NG$8:NG83)*-1,NG83-$C$41),MAX(0,MAX(NG$8:NG83)*-1,NG83-$C$41))))</f>
        <v>0</v>
      </c>
      <c r="NH84" s="261">
        <f>IF(OZ83=0,MIN('Drive Train'!$F$35-FR83*$C$26*'Drive Train'!$F$38,NH83+$C$41)-$C$7,IF(LP83-1&lt;=0,0,IF($C$39=Motors!$C$29,MAX(MAX(NH$8:NH83)*-1,NH83-$C$41),MAX(0,MAX(NH$8:NH83)*-1,NH83-$C$41))))</f>
        <v>0</v>
      </c>
      <c r="NI84" s="261">
        <f>IF(PA83=0,MIN('Drive Train'!$F$35-FS83*$C$26*'Drive Train'!$F$38,NI83+$C$41)-$C$7,IF(LQ83-1&lt;=0,0,IF($C$39=Motors!$C$29,MAX(MAX(NI$8:NI83)*-1,NI83-$C$41),MAX(0,MAX(NI$8:NI83)*-1,NI83-$C$41))))</f>
        <v>0</v>
      </c>
      <c r="NJ84" s="261">
        <f>IF(PB83=0,MIN('Drive Train'!$F$35-FT83*$C$26*'Drive Train'!$F$38,NJ83+$C$41)-$C$7,IF(LR83-1&lt;=0,0,IF($C$39=Motors!$C$29,MAX(MAX(NJ$8:NJ83)*-1,NJ83-$C$41),MAX(0,MAX(NJ$8:NJ83)*-1,NJ83-$C$41))))</f>
        <v>0</v>
      </c>
      <c r="NK84" s="261">
        <f>IF(PC83=0,MIN('Drive Train'!$F$35-FU83*$C$26*'Drive Train'!$F$38,NK83+$C$41)-$C$7,IF(LS83-1&lt;=0,0,IF($C$39=Motors!$C$29,MAX(MAX(NK$8:NK83)*-1,NK83-$C$41),MAX(0,MAX(NK$8:NK83)*-1,NK83-$C$41))))</f>
        <v>0</v>
      </c>
      <c r="NL84" s="261">
        <f>IF(PD83=0,MIN('Drive Train'!$F$35-FV83*$C$26*'Drive Train'!$F$38,NL83+$C$41)-$C$7,IF(LT83-1&lt;=0,0,IF($C$39=Motors!$C$29,MAX(MAX(NL$8:NL83)*-1,NL83-$C$41),MAX(0,MAX(NL$8:NL83)*-1,NL83-$C$41))))</f>
        <v>0</v>
      </c>
      <c r="NM84" s="261">
        <f>IF(PE83=0,MIN('Drive Train'!$F$35-FW83*$C$26*'Drive Train'!$F$38,NM83+$C$41)-$C$7,IF(LU83-1&lt;=0,0,IF($C$39=Motors!$C$29,MAX(MAX(NM$8:NM83)*-1,NM83-$C$41),MAX(0,MAX(NM$8:NM83)*-1,NM83-$C$41))))</f>
        <v>0</v>
      </c>
      <c r="NN84" s="261">
        <f>IF(PF83=0,MIN('Drive Train'!$F$35-FX83*$C$26*'Drive Train'!$F$38,NN83+$C$41)-$C$7,IF(LV83-1&lt;=0,0,IF($C$39=Motors!$C$29,MAX(MAX(NN$8:NN83)*-1,NN83-$C$41),MAX(0,MAX(NN$8:NN83)*-1,NN83-$C$41))))</f>
        <v>0</v>
      </c>
      <c r="NO84" s="261">
        <f>IF(PG83=0,MIN('Drive Train'!$F$35-FY83*$C$26*'Drive Train'!$F$38,NO83+$C$41)-$C$7,IF(LW83-1&lt;=0,0,IF($C$39=Motors!$C$29,MAX(MAX(NO$8:NO83)*-1,NO83-$C$41),MAX(0,MAX(NO$8:NO83)*-1,NO83-$C$41))))</f>
        <v>0</v>
      </c>
      <c r="NP84" s="261">
        <f>IF(PH83=0,MIN('Drive Train'!$F$35-FZ83*$C$26*'Drive Train'!$F$38,NP83+$C$41)-$C$7,IF(LX83-1&lt;=0,0,IF($C$39=Motors!$C$29,MAX(MAX(NP$8:NP83)*-1,NP83-$C$41),MAX(0,MAX(NP$8:NP83)*-1,NP83-$C$41))))</f>
        <v>0</v>
      </c>
      <c r="NQ84" s="261">
        <f>IF(PI83=0,MIN('Drive Train'!$F$35-GA83*$C$26*'Drive Train'!$F$38,NQ83+$C$41)-$C$7,IF(LY83-1&lt;=0,0,IF($C$39=Motors!$C$29,MAX(MAX(NQ$8:NQ83)*-1,NQ83-$C$41),MAX(0,MAX(NQ$8:NQ83)*-1,NQ83-$C$41))))</f>
        <v>0</v>
      </c>
      <c r="NR84" s="261">
        <f>IF(PJ83=0,MIN('Drive Train'!$F$35-GB83*$C$26*'Drive Train'!$F$38,NR83+$C$41)-$C$7,IF(LZ83-1&lt;=0,0,IF($C$39=Motors!$C$29,MAX(MAX(NR$8:NR83)*-1,NR83-$C$41),MAX(0,MAX(NR$8:NR83)*-1,NR83-$C$41))))</f>
        <v>0</v>
      </c>
      <c r="NS84" s="261">
        <f>IF(PK83=0,MIN('Drive Train'!$F$35-GC83*$C$26*'Drive Train'!$F$38,NS83+$C$41)-$C$7,IF(MA83-1&lt;=0,0,IF($C$39=Motors!$C$29,MAX(MAX(NS$8:NS83)*-1,NS83-$C$41),MAX(0,MAX(NS$8:NS83)*-1,NS83-$C$41))))</f>
        <v>0</v>
      </c>
      <c r="NT84" s="261">
        <f>IF(PL83=0,MIN('Drive Train'!$F$35-GD83*$C$26*'Drive Train'!$F$38,NT83+$C$41)-$C$7,IF(MB83-1&lt;=0,0,IF($C$39=Motors!$C$29,MAX(MAX(NT$8:NT83)*-1,NT83-$C$41),MAX(0,MAX(NT$8:NT83)*-1,NT83-$C$41))))</f>
        <v>0</v>
      </c>
      <c r="NU84" s="261">
        <f>IF(PM83=0,MIN('Drive Train'!$F$35-GE83*$C$26*'Drive Train'!$F$38,NU83+$C$41)-$C$7,IF(MC83-1&lt;=0,0,IF($C$39=Motors!$C$29,MAX(MAX(NU$8:NU83)*-1,NU83-$C$41),MAX(0,MAX(NU$8:NU83)*-1,NU83-$C$41))))</f>
        <v>0</v>
      </c>
      <c r="NV84" s="261">
        <f>IF(PN83=0,MIN('Drive Train'!$F$35-GF83*$C$26*'Drive Train'!$F$38,NV83+$C$41)-$C$7,IF(MD83-1&lt;=0,0,IF($C$39=Motors!$C$29,MAX(MAX(NV$8:NV83)*-1,NV83-$C$41),MAX(0,MAX(NV$8:NV83)*-1,NV83-$C$41))))</f>
        <v>0</v>
      </c>
      <c r="NW84" s="261">
        <f>IF(PO83=0,MIN('Drive Train'!$F$35-GG83*$C$26*'Drive Train'!$F$38,NW83+$C$41)-$C$7,IF(ME83-1&lt;=0,0,IF($C$39=Motors!$C$29,MAX(MAX(NW$8:NW83)*-1,NW83-$C$41),MAX(0,MAX(NW$8:NW83)*-1,NW83-$C$41))))</f>
        <v>0</v>
      </c>
      <c r="NX84" s="261">
        <f>IF(PP83=0,MIN('Drive Train'!$F$35-GH83*$C$26*'Drive Train'!$F$38,NX83+$C$41)-$C$7,IF(MF83-1&lt;=0,0,IF($C$39=Motors!$C$29,MAX(MAX(NX$8:NX83)*-1,NX83-$C$41),MAX(0,MAX(NX$8:NX83)*-1,NX83-$C$41))))</f>
        <v>0</v>
      </c>
      <c r="NY84" s="261">
        <f>IF(PQ83=0,MIN('Drive Train'!$F$35-GI83*$C$26*'Drive Train'!$F$38,NY83+$C$41)-$C$7,IF(MG83-1&lt;=0,0,IF($C$39=Motors!$C$29,MAX(MAX(NY$8:NY83)*-1,NY83-$C$41),MAX(0,MAX(NY$8:NY83)*-1,NY83-$C$41))))</f>
        <v>0</v>
      </c>
      <c r="NZ84" s="261">
        <f>IF(PR83=0,MIN('Drive Train'!$F$35-GJ83*$C$26*'Drive Train'!$F$38,NZ83+$C$41)-$C$7,IF(MH83-1&lt;=0,0,IF($C$39=Motors!$C$29,MAX(MAX(NZ$8:NZ83)*-1,NZ83-$C$41),MAX(0,MAX(NZ$8:NZ83)*-1,NZ83-$C$41))))</f>
        <v>0</v>
      </c>
      <c r="OA84" s="261">
        <f>IF(PS83=0,MIN('Drive Train'!$F$35-GK83*$C$26*'Drive Train'!$F$38,OA83+$C$41)-$C$7,IF(MI83-1&lt;=0,0,IF($C$39=Motors!$C$29,MAX(MAX(OA$8:OA83)*-1,OA83-$C$41),MAX(0,MAX(OA$8:OA83)*-1,OA83-$C$41))))</f>
        <v>0</v>
      </c>
      <c r="OB84" s="61">
        <f t="shared" si="423"/>
        <v>3.0400000000000018</v>
      </c>
      <c r="OC84" s="261">
        <f>'Drive Train'!$F$35-FQ84*$C$26*'Drive Train'!$F$38</f>
        <v>12.4</v>
      </c>
      <c r="OD84" s="261">
        <f>'Drive Train'!$F$35-FR84*$C$26*'Drive Train'!$F$38</f>
        <v>12.213034</v>
      </c>
      <c r="OE84" s="261">
        <f>'Drive Train'!$F$35-FS84*$C$26*'Drive Train'!$F$38</f>
        <v>12.213034</v>
      </c>
      <c r="OF84" s="261">
        <f>'Drive Train'!$F$35-FT84*$C$26*'Drive Train'!$F$38</f>
        <v>12.213034</v>
      </c>
      <c r="OG84" s="261">
        <f>'Drive Train'!$F$35-FU84*$C$26*'Drive Train'!$F$38</f>
        <v>12.213034</v>
      </c>
      <c r="OH84" s="261">
        <f>'Drive Train'!$F$35-FV84*$C$26*'Drive Train'!$F$38</f>
        <v>12.4</v>
      </c>
      <c r="OI84" s="261">
        <f>'Drive Train'!$F$35-FW84*$C$26*'Drive Train'!$F$38</f>
        <v>12.4</v>
      </c>
      <c r="OJ84" s="261">
        <f>'Drive Train'!$F$35-FX84*$C$26*'Drive Train'!$F$38</f>
        <v>12.4</v>
      </c>
      <c r="OK84" s="261">
        <f>'Drive Train'!$F$35-FY84*$C$26*'Drive Train'!$F$38</f>
        <v>12.4</v>
      </c>
      <c r="OL84" s="261">
        <f>'Drive Train'!$F$35-FZ84*$C$26*'Drive Train'!$F$38</f>
        <v>12.4</v>
      </c>
      <c r="OM84" s="261">
        <f>'Drive Train'!$F$35-GA84*$C$26*'Drive Train'!$F$38</f>
        <v>12.4</v>
      </c>
      <c r="ON84" s="261">
        <f>'Drive Train'!$F$35-GB84*$C$26*'Drive Train'!$F$38</f>
        <v>12.213034</v>
      </c>
      <c r="OO84" s="261">
        <f>'Drive Train'!$F$35-GC84*$C$26*'Drive Train'!$F$38</f>
        <v>12.213034</v>
      </c>
      <c r="OP84" s="261">
        <f>'Drive Train'!$F$35-GD84*$C$26*'Drive Train'!$F$38</f>
        <v>12.4</v>
      </c>
      <c r="OQ84" s="261">
        <f>'Drive Train'!$F$35-GE84*$C$26*'Drive Train'!$F$38</f>
        <v>12.4</v>
      </c>
      <c r="OR84" s="261">
        <f>'Drive Train'!$F$35-GF84*$C$26*'Drive Train'!$F$38</f>
        <v>12.4</v>
      </c>
      <c r="OS84" s="261">
        <f>'Drive Train'!$F$35-GG84*$C$26*'Drive Train'!$F$38</f>
        <v>12.4</v>
      </c>
      <c r="OT84" s="261">
        <f>'Drive Train'!$F$35-GH84*$C$26*'Drive Train'!$F$38</f>
        <v>12.4</v>
      </c>
      <c r="OU84" s="261">
        <f>'Drive Train'!$F$35-GI84*$C$26*'Drive Train'!$F$38</f>
        <v>12.4</v>
      </c>
      <c r="OV84" s="261">
        <f>'Drive Train'!$F$35-GJ84*$C$26*'Drive Train'!$F$38</f>
        <v>12.4</v>
      </c>
      <c r="OW84" s="261">
        <f>'Drive Train'!$F$35-GK84*$C$26*'Drive Train'!$F$38</f>
        <v>12.4</v>
      </c>
      <c r="OX84" s="61">
        <f t="shared" si="424"/>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8">
        <f t="shared" si="425"/>
        <v>3.0400000000000018</v>
      </c>
      <c r="PU84" s="57">
        <f t="shared" si="426"/>
        <v>19.650327854067083</v>
      </c>
      <c r="PV84" s="57">
        <f t="shared" si="427"/>
        <v>23.105146820796961</v>
      </c>
      <c r="PW84" s="57">
        <f t="shared" si="428"/>
        <v>27.718025165394486</v>
      </c>
      <c r="PX84" s="57">
        <f t="shared" si="429"/>
        <v>27.939901839972155</v>
      </c>
      <c r="PY84" s="57">
        <f t="shared" si="430"/>
        <v>24.756360392489654</v>
      </c>
      <c r="PZ84" s="57">
        <f t="shared" si="431"/>
        <v>21.452833956798898</v>
      </c>
      <c r="QA84" s="57">
        <f t="shared" si="432"/>
        <v>19.542925554291688</v>
      </c>
      <c r="QB84" s="57">
        <f t="shared" si="433"/>
        <v>18.59135870271086</v>
      </c>
      <c r="QC84" s="57">
        <f t="shared" si="434"/>
        <v>17.948597020951119</v>
      </c>
      <c r="QD84" s="57">
        <f t="shared" si="435"/>
        <v>17.4359638630105</v>
      </c>
      <c r="QE84" s="57">
        <f t="shared" si="436"/>
        <v>17.291336153209237</v>
      </c>
      <c r="QF84" s="57">
        <f t="shared" si="437"/>
        <v>20.089397434042066</v>
      </c>
      <c r="QG84" s="57">
        <f t="shared" si="438"/>
        <v>21.501129514975503</v>
      </c>
      <c r="QH84" s="57">
        <f t="shared" si="439"/>
        <v>20.808768598333724</v>
      </c>
      <c r="QI84" s="57">
        <f t="shared" si="440"/>
        <v>19.961375108168166</v>
      </c>
      <c r="QJ84" s="57">
        <f t="shared" si="441"/>
        <v>19.829829190132553</v>
      </c>
      <c r="QK84" s="57">
        <f t="shared" si="442"/>
        <v>19.650327854067083</v>
      </c>
      <c r="QL84" s="57">
        <f t="shared" si="443"/>
        <v>19.599515401150995</v>
      </c>
      <c r="QM84" s="57">
        <f t="shared" si="444"/>
        <v>19.600621923010209</v>
      </c>
      <c r="QN84" s="57">
        <f t="shared" si="445"/>
        <v>19.600697983980687</v>
      </c>
      <c r="QO84" s="57">
        <f t="shared" si="446"/>
        <v>19.600657967372879</v>
      </c>
      <c r="QP84" s="61">
        <f t="shared" si="447"/>
        <v>3.0400000000000018</v>
      </c>
      <c r="QQ84" s="57">
        <f>MIN(FQ84,$C$16)*$C$17*1000/60/60/$C$25</f>
        <v>0</v>
      </c>
      <c r="QR84" s="57">
        <f>MIN(FR84,$C$16)*$C$17*1000/60/60/$C$25</f>
        <v>3.8667407844721571E-2</v>
      </c>
      <c r="QS84" s="57">
        <f>MIN(FS84,$C$16)*$C$17*1000/60/60/$C$25</f>
        <v>3.8667407844721571E-2</v>
      </c>
      <c r="QT84" s="57">
        <f>MIN(FT84,$C$16)*$C$17*1000/60/60/$C$25</f>
        <v>3.8667407844721571E-2</v>
      </c>
      <c r="QU84" s="57">
        <f>MIN(FU84,$C$16)*$C$17*1000/60/60/$C$25</f>
        <v>3.8667407844721571E-2</v>
      </c>
      <c r="QV84" s="57">
        <f>MIN(FV84,$C$16)*$C$17*1000/60/60/$C$25</f>
        <v>0</v>
      </c>
      <c r="QW84" s="57">
        <f>MIN(FW84,$C$16)*$C$17*1000/60/60/$C$25</f>
        <v>0</v>
      </c>
      <c r="QX84" s="57">
        <f>MIN(FX84,$C$16)*$C$17*1000/60/60/$C$25</f>
        <v>0</v>
      </c>
      <c r="QY84" s="57">
        <f>MIN(FY84,$C$16)*$C$17*1000/60/60/$C$25</f>
        <v>0</v>
      </c>
      <c r="QZ84" s="57">
        <f>MIN(FZ84,$C$16)*$C$17*1000/60/60/$C$25</f>
        <v>0</v>
      </c>
      <c r="RA84" s="57">
        <f>MIN(GA84,$C$16)*$C$17*1000/60/60/$C$25</f>
        <v>0</v>
      </c>
      <c r="RB84" s="57">
        <f>MIN(GB84,$C$16)*$C$17*1000/60/60/$C$25</f>
        <v>3.8667407844721571E-2</v>
      </c>
      <c r="RC84" s="57">
        <f>MIN(GC84,$C$16)*$C$17*1000/60/60/$C$25</f>
        <v>3.8667407844721571E-2</v>
      </c>
      <c r="RD84" s="57">
        <f>MIN(GD84,$C$16)*$C$17*1000/60/60/$C$25</f>
        <v>0</v>
      </c>
      <c r="RE84" s="57">
        <f>MIN(GE84,$C$16)*$C$17*1000/60/60/$C$25</f>
        <v>0</v>
      </c>
      <c r="RF84" s="57">
        <f>MIN(GF84,$C$16)*$C$17*1000/60/60/$C$25</f>
        <v>0</v>
      </c>
      <c r="RG84" s="57">
        <f>MIN(GG84,$C$16)*$C$17*1000/60/60/$C$25</f>
        <v>0</v>
      </c>
      <c r="RH84" s="57">
        <f>MIN(GH84,$C$16)*$C$17*1000/60/60/$C$25</f>
        <v>0</v>
      </c>
      <c r="RI84" s="57">
        <f>MIN(GI84,$C$16)*$C$17*1000/60/60/$C$25</f>
        <v>0</v>
      </c>
      <c r="RJ84" s="57">
        <f>MIN(GJ84,$C$16)*$C$17*1000/60/60/$C$25</f>
        <v>0</v>
      </c>
      <c r="RK84" s="57">
        <f>MIN(GK84,$C$16)*$C$17*1000/60/60/$C$25</f>
        <v>0</v>
      </c>
      <c r="RL84" s="148">
        <f t="shared" si="448"/>
        <v>3.0400000000000018</v>
      </c>
    </row>
    <row r="85" spans="2:480" x14ac:dyDescent="0.2">
      <c r="B85" s="73"/>
      <c r="R85" s="63">
        <f t="shared" si="346"/>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347"/>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321"/>
        <v>3.0800000000000018</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322"/>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2.7495000000000003</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2.7495000000000003</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348"/>
        <v>3.0800000000000018</v>
      </c>
      <c r="DC85" s="57">
        <f t="shared" si="323"/>
        <v>0</v>
      </c>
      <c r="DD85" s="57">
        <f t="shared" si="324"/>
        <v>2.7495000000000003</v>
      </c>
      <c r="DE85" s="57">
        <f t="shared" si="325"/>
        <v>2.7495000000000003</v>
      </c>
      <c r="DF85" s="57">
        <f t="shared" si="326"/>
        <v>2.7495000000000003</v>
      </c>
      <c r="DG85" s="57">
        <f t="shared" si="327"/>
        <v>2.7495000000000003</v>
      </c>
      <c r="DH85" s="57">
        <f t="shared" si="328"/>
        <v>0</v>
      </c>
      <c r="DI85" s="57">
        <f t="shared" si="329"/>
        <v>0</v>
      </c>
      <c r="DJ85" s="57">
        <f t="shared" si="330"/>
        <v>0</v>
      </c>
      <c r="DK85" s="57">
        <f t="shared" si="331"/>
        <v>0</v>
      </c>
      <c r="DL85" s="57">
        <f t="shared" si="332"/>
        <v>0</v>
      </c>
      <c r="DM85" s="57">
        <f t="shared" si="333"/>
        <v>0</v>
      </c>
      <c r="DN85" s="57">
        <f t="shared" si="334"/>
        <v>2.7495000000000003</v>
      </c>
      <c r="DO85" s="57">
        <f t="shared" si="335"/>
        <v>2.7495000000000003</v>
      </c>
      <c r="DP85" s="57">
        <f t="shared" si="336"/>
        <v>0</v>
      </c>
      <c r="DQ85" s="57">
        <f t="shared" si="337"/>
        <v>0</v>
      </c>
      <c r="DR85" s="57">
        <f t="shared" si="338"/>
        <v>0</v>
      </c>
      <c r="DS85" s="57">
        <f t="shared" si="339"/>
        <v>0</v>
      </c>
      <c r="DT85" s="57">
        <f t="shared" si="340"/>
        <v>0</v>
      </c>
      <c r="DU85" s="57">
        <f t="shared" si="341"/>
        <v>0</v>
      </c>
      <c r="DV85" s="57">
        <f t="shared" si="342"/>
        <v>0</v>
      </c>
      <c r="DW85" s="57">
        <f t="shared" si="343"/>
        <v>0</v>
      </c>
      <c r="DX85" s="61">
        <f t="shared" si="349"/>
        <v>3.0800000000000018</v>
      </c>
      <c r="DY85" s="2">
        <f>IF(OY85=0,($C$23/0.4536*IF(ISNA(MK84),'Drive Train'!$F$16,'Drive Train'!$F$17)*4.448*$C$24/$C$26*$C$25*S$6)*SIGN(BK85),BK85)</f>
        <v>0</v>
      </c>
      <c r="DZ85" s="2">
        <f>IF(OZ85=0,($C$23/0.4536*IF(ISNA(ML84),'Drive Train'!$F$16,'Drive Train'!$F$17)*4.448*$C$24/$C$26*$C$25*T$6)*SIGN(BL85),BL85)</f>
        <v>0</v>
      </c>
      <c r="EA85" s="2">
        <f>IF(PA85=0,($C$23/0.4536*IF(ISNA(MM84),'Drive Train'!$F$16,'Drive Train'!$F$17)*4.448*$C$24/$C$26*$C$25*U$6)*SIGN(BM85),BM85)</f>
        <v>0</v>
      </c>
      <c r="EB85" s="2">
        <f>IF(PB85=0,($C$23/0.4536*IF(ISNA(MN84),'Drive Train'!$F$16,'Drive Train'!$F$17)*4.448*$C$24/$C$26*$C$25*V$6)*SIGN(BN85),BN85)</f>
        <v>0</v>
      </c>
      <c r="EC85" s="2">
        <f>IF(PC85=0,($C$23/0.4536*IF(ISNA(MO84),'Drive Train'!$F$16,'Drive Train'!$F$17)*4.448*$C$24/$C$26*$C$25*W$6)*SIGN(BO85),BO85)</f>
        <v>0</v>
      </c>
      <c r="ED85" s="2">
        <f>IF(PD85=0,($C$23/0.4536*IF(ISNA(MP84),'Drive Train'!$F$16,'Drive Train'!$F$17)*4.448*$C$24/$C$26*$C$25*X$6)*SIGN(BP85),BP85)</f>
        <v>0</v>
      </c>
      <c r="EE85" s="2">
        <f>IF(PE85=0,($C$23/0.4536*IF(ISNA(MQ84),'Drive Train'!$F$16,'Drive Train'!$F$17)*4.448*$C$24/$C$26*$C$25*Y$6)*SIGN(BQ85),BQ85)</f>
        <v>0</v>
      </c>
      <c r="EF85" s="2">
        <f>IF(PF85=0,($C$23/0.4536*IF(ISNA(MR84),'Drive Train'!$F$16,'Drive Train'!$F$17)*4.448*$C$24/$C$26*$C$25*Z$6)*SIGN(BR85),BR85)</f>
        <v>0</v>
      </c>
      <c r="EG85" s="2">
        <f>IF(PG85=0,($C$23/0.4536*IF(ISNA(MS84),'Drive Train'!$F$16,'Drive Train'!$F$17)*4.448*$C$24/$C$26*$C$25*AA$6)*SIGN(BS85),BS85)</f>
        <v>0</v>
      </c>
      <c r="EH85" s="2">
        <f>IF(PH85=0,($C$23/0.4536*IF(ISNA(MT84),'Drive Train'!$F$16,'Drive Train'!$F$17)*4.448*$C$24/$C$26*$C$25*AB$6)*SIGN(BT85),BT85)</f>
        <v>0</v>
      </c>
      <c r="EI85" s="2">
        <f>IF(PI85=0,($C$23/0.4536*IF(ISNA(MU84),'Drive Train'!$F$16,'Drive Train'!$F$17)*4.448*$C$24/$C$26*$C$25*AC$6)*SIGN(BU85),BU85)</f>
        <v>0</v>
      </c>
      <c r="EJ85" s="2">
        <f>IF(PJ85=0,($C$23/0.4536*IF(ISNA(MV84),'Drive Train'!$F$16,'Drive Train'!$F$17)*4.448*$C$24/$C$26*$C$25*AD$6)*SIGN(BV85),BV85)</f>
        <v>0</v>
      </c>
      <c r="EK85" s="2">
        <f>IF(PK85=0,($C$23/0.4536*IF(ISNA(MW84),'Drive Train'!$F$16,'Drive Train'!$F$17)*4.448*$C$24/$C$26*$C$25*AE$6)*SIGN(BW85),BW85)</f>
        <v>0</v>
      </c>
      <c r="EL85" s="2">
        <f>IF(PL85=0,($C$23/0.4536*IF(ISNA(MX84),'Drive Train'!$F$16,'Drive Train'!$F$17)*4.448*$C$24/$C$26*$C$25*AF$6)*SIGN(BX85),BX85)</f>
        <v>0</v>
      </c>
      <c r="EM85" s="2">
        <f>IF(PM85=0,($C$23/0.4536*IF(ISNA(MY84),'Drive Train'!$F$16,'Drive Train'!$F$17)*4.448*$C$24/$C$26*$C$25*AG$6)*SIGN(BY85),BY85)</f>
        <v>0</v>
      </c>
      <c r="EN85" s="2">
        <f>IF(PN85=0,($C$23/0.4536*IF(ISNA(MZ84),'Drive Train'!$F$16,'Drive Train'!$F$17)*4.448*$C$24/$C$26*$C$25*AH$6)*SIGN(BZ85),BZ85)</f>
        <v>0</v>
      </c>
      <c r="EO85" s="2">
        <f>IF(PO85=0,($C$23/0.4536*IF(ISNA(NA84),'Drive Train'!$F$16,'Drive Train'!$F$17)*4.448*$C$24/$C$26*$C$25*AI$6)*SIGN(CA85),CA85)</f>
        <v>0</v>
      </c>
      <c r="EP85" s="2">
        <f>IF(PP85=0,($C$23/0.4536*IF(ISNA(NB84),'Drive Train'!$F$16,'Drive Train'!$F$17)*4.448*$C$24/$C$26*$C$25*AJ$6)*SIGN(CB85),CB85)</f>
        <v>0</v>
      </c>
      <c r="EQ85" s="2">
        <f>IF(PQ85=0,($C$23/0.4536*IF(ISNA(NC84),'Drive Train'!$F$16,'Drive Train'!$F$17)*4.448*$C$24/$C$26*$C$25*AK$6)*SIGN(CC85),CC85)</f>
        <v>0</v>
      </c>
      <c r="ER85" s="2">
        <f>IF(PR85=0,($C$23/0.4536*IF(ISNA(ND84),'Drive Train'!$F$16,'Drive Train'!$F$17)*4.448*$C$24/$C$26*$C$25*AL$6)*SIGN(CD85),CD85)</f>
        <v>0</v>
      </c>
      <c r="ES85" s="2">
        <f>IF(PS85=0,($C$23/0.4536*IF(ISNA(NE84),'Drive Train'!$F$16,'Drive Train'!$F$17)*4.448*$C$24/$C$26*$C$25*AM$6)*SIGN(CE85),CE85)</f>
        <v>0</v>
      </c>
      <c r="ET85" s="61">
        <f t="shared" si="344"/>
        <v>3.0800000000000018</v>
      </c>
      <c r="EU85" s="260">
        <f>MAX(MIN(IF(AND(OY84=1,NG85&lt;0),-1,1)*(DC85-$C$15)/($C$14-$C$15)*$C$12-$C$33*LO85/AO$6 -  OY84*$C$33,DY84),MAX(EU$8:EU84)*-1)</f>
        <v>-0.55664580874366754</v>
      </c>
      <c r="EV85" s="260">
        <f>MAX(MIN(IF(AND(OZ84=1,NH85&lt;0),-1,1)*(DD85-$C$15)/($C$14-$C$15)*$C$12-$C$33*LP85/AP$6 -  OZ84*$C$33,DZ84),MAX(EV$8:EV84)*-1)</f>
        <v>-0.61799274979297314</v>
      </c>
      <c r="EW85" s="260">
        <f>MAX(MIN(IF(AND(PA84=1,NI85&lt;0),-1,1)*(DE85-$C$15)/($C$14-$C$15)*$C$12-$C$33*LQ85/AQ$6 -  PA84*$C$33,EA84),MAX(EW$8:EW84)*-1)</f>
        <v>-0.63719268266054074</v>
      </c>
      <c r="EX85" s="260">
        <f>MAX(MIN(IF(AND(PB84=1,NJ85&lt;0),-1,1)*(DF85-$C$15)/($C$14-$C$15)*$C$12-$C$33*LR85/AR$6 -  PB84*$C$33,EB84),MAX(EX$8:EX84)*-1)</f>
        <v>-0.59718593081246441</v>
      </c>
      <c r="EY85" s="260">
        <f>MAX(MIN(IF(AND(PC84=1,NK85&lt;0),-1,1)*(DG85-$C$15)/($C$14-$C$15)*$C$12-$C$33*LS85/AS$6 -  PC84*$C$33,EC84),MAX(EY$8:EY84)*-1)</f>
        <v>-0.50592873937500038</v>
      </c>
      <c r="EZ85" s="260">
        <f>MAX(MIN(IF(AND(PD84=1,NL85&lt;0),-1,1)*(DH85-$C$15)/($C$14-$C$15)*$C$12-$C$33*LT85/AT$6 -  PD84*$C$33,ED84),MAX(EZ$8:EZ84)*-1)</f>
        <v>-0.55664580874366754</v>
      </c>
      <c r="FA85" s="260">
        <f>MAX(MIN(IF(AND(PE84=1,NM85&lt;0),-1,1)*(DI85-$C$15)/($C$14-$C$15)*$C$12-$C$33*LU85/AU$6 -  PE84*$C$33,EE84),MAX(FA$8:FA84)*-1)</f>
        <v>-0.55664580874366754</v>
      </c>
      <c r="FB85" s="260">
        <f>MAX(MIN(IF(AND(PF84=1,NN85&lt;0),-1,1)*(DJ85-$C$15)/($C$14-$C$15)*$C$12-$C$33*LV85/AV$6 -  PF84*$C$33,EF84),MAX(FB$8:FB84)*-1)</f>
        <v>-0.55664580874366754</v>
      </c>
      <c r="FC85" s="260">
        <f>MAX(MIN(IF(AND(PG84=1,NO85&lt;0),-1,1)*(DK85-$C$15)/($C$14-$C$15)*$C$12-$C$33*LW85/AW$6 -  PG84*$C$33,EG84),MAX(FC$8:FC84)*-1)</f>
        <v>-0.55664580874366754</v>
      </c>
      <c r="FD85" s="260">
        <f>MAX(MIN(IF(AND(PH84=1,NP85&lt;0),-1,1)*(DL85-$C$15)/($C$14-$C$15)*$C$12-$C$33*LX85/AX$6 -  PH84*$C$33,EH84),MAX(FD$8:FD84)*-1)</f>
        <v>-0.55664580874366754</v>
      </c>
      <c r="FE85" s="260">
        <f>MAX(MIN(IF(AND(PI84=1,NQ85&lt;0),-1,1)*(DM85-$C$15)/($C$14-$C$15)*$C$12-$C$33*LY85/AY$6 -  PI84*$C$33,EI84),MAX(FE$8:FE84)*-1)</f>
        <v>-0.55664580874366754</v>
      </c>
      <c r="FF85" s="260">
        <f>MAX(MIN(IF(AND(PJ84=1,NR85&lt;0),-1,1)*(DN85-$C$15)/($C$14-$C$15)*$C$12-$C$33*LZ85/AZ$6 -  PJ84*$C$33,EJ84),MAX(FF$8:FF84)*-1)</f>
        <v>-0.41043104273050707</v>
      </c>
      <c r="FG85" s="260">
        <f>MAX(MIN(IF(AND(PK84=1,NS85&lt;0),-1,1)*(DO85-$C$15)/($C$14-$C$15)*$C$12-$C$33*MA85/BA$6 -  PK84*$C$33,EK84),MAX(FG$8:FG84)*-1)</f>
        <v>-0.50266066515034202</v>
      </c>
      <c r="FH85" s="260">
        <f>MAX(MIN(IF(AND(PL84=1,NT85&lt;0),-1,1)*(DP85-$C$15)/($C$14-$C$15)*$C$12-$C$33*MB85/BB$6 -  PL84*$C$33,EL84),MAX(FH$8:FH84)*-1)</f>
        <v>-0.55664580874366754</v>
      </c>
      <c r="FI85" s="260">
        <f>MAX(MIN(IF(AND(PM84=1,NU85&lt;0),-1,1)*(DQ85-$C$15)/($C$14-$C$15)*$C$12-$C$33*MC85/BC$6 -  PM84*$C$33,EM84),MAX(FI$8:FI84)*-1)</f>
        <v>-0.55664580874366754</v>
      </c>
      <c r="FJ85" s="260">
        <f>MAX(MIN(IF(AND(PN84=1,NV85&lt;0),-1,1)*(DR85-$C$15)/($C$14-$C$15)*$C$12-$C$33*MD85/BD$6 -  PN84*$C$33,EN84),MAX(FJ$8:FJ84)*-1)</f>
        <v>-0.55664580874366754</v>
      </c>
      <c r="FK85" s="260">
        <f>MAX(MIN(IF(AND(PO84=1,NW85&lt;0),-1,1)*(DS85-$C$15)/($C$14-$C$15)*$C$12-$C$33*ME85/BE$6 -  PO84*$C$33,EO84),MAX(FK$8:FK84)*-1)</f>
        <v>-0.55664580874366754</v>
      </c>
      <c r="FL85" s="260">
        <f>MAX(MIN(IF(AND(PP84=1,NX85&lt;0),-1,1)*(DT85-$C$15)/($C$14-$C$15)*$C$12-$C$33*MF85/BF$6 -  PP84*$C$33,EP84),MAX(FL$8:FL84)*-1)</f>
        <v>-0.55664580874366754</v>
      </c>
      <c r="FM85" s="260">
        <f>MAX(MIN(IF(AND(PQ84=1,NY85&lt;0),-1,1)*(DU85-$C$15)/($C$14-$C$15)*$C$12-$C$33*MG85/BG$6 -  PQ84*$C$33,EQ84),MAX(FM$8:FM84)*-1)</f>
        <v>-0.55664580874366754</v>
      </c>
      <c r="FN85" s="260">
        <f>MAX(MIN(IF(AND(PR84=1,NZ85&lt;0),-1,1)*(DV85-$C$15)/($C$14-$C$15)*$C$12-$C$33*MH85/BH$6 -  PR84*$C$33,ER84),MAX(FN$8:FN84)*-1)</f>
        <v>-0.55664580874366754</v>
      </c>
      <c r="FO85" s="260">
        <f>MAX(MIN(IF(AND(PS84=1,OA85&lt;0),-1,1)*(DW85-$C$15)/($C$14-$C$15)*$C$12-$C$33*MI85/BI$6 -  PS84*$C$33,ES84),MAX(FO$8:FO84)*-1)</f>
        <v>-0.55664580874366754</v>
      </c>
      <c r="FP85" s="61">
        <f t="shared" si="350"/>
        <v>3.0800000000000018</v>
      </c>
      <c r="FQ85" s="261">
        <f>IF(AND(KS85=1,OY85=1),0,MIN((ABS(($C$14-$C$15)*EU85/$C$12/$C$25)+$C$15)/$C$25,DC85))</f>
        <v>0</v>
      </c>
      <c r="FR85" s="261">
        <f>IF(AND(KT85=1,OZ85=1),0,MIN((ABS(($C$14-$C$15)*EV85/$C$12/$C$25)+$C$15)/$C$25,DD85))</f>
        <v>2.7495000000000003</v>
      </c>
      <c r="FS85" s="261">
        <f>IF(AND(KU85=1,PA85=1),0,MIN((ABS(($C$14-$C$15)*EW85/$C$12/$C$25)+$C$15)/$C$25,DE85))</f>
        <v>2.7495000000000003</v>
      </c>
      <c r="FT85" s="261">
        <f>IF(AND(KV85=1,PB85=1),0,MIN((ABS(($C$14-$C$15)*EX85/$C$12/$C$25)+$C$15)/$C$25,DF85))</f>
        <v>2.7495000000000003</v>
      </c>
      <c r="FU85" s="261">
        <f>IF(AND(KW85=1,PC85=1),0,MIN((ABS(($C$14-$C$15)*EY85/$C$12/$C$25)+$C$15)/$C$25,DG85))</f>
        <v>0</v>
      </c>
      <c r="FV85" s="261">
        <f>IF(AND(KX85=1,PD85=1),0,MIN((ABS(($C$14-$C$15)*EZ85/$C$12/$C$25)+$C$15)/$C$25,DH85))</f>
        <v>0</v>
      </c>
      <c r="FW85" s="261">
        <f>IF(AND(KY85=1,PE85=1),0,MIN((ABS(($C$14-$C$15)*FA85/$C$12/$C$25)+$C$15)/$C$25,DI85))</f>
        <v>0</v>
      </c>
      <c r="FX85" s="261">
        <f>IF(AND(KZ85=1,PF85=1),0,MIN((ABS(($C$14-$C$15)*FB85/$C$12/$C$25)+$C$15)/$C$25,DJ85))</f>
        <v>0</v>
      </c>
      <c r="FY85" s="261">
        <f>IF(AND(LA85=1,PG85=1),0,MIN((ABS(($C$14-$C$15)*FC85/$C$12/$C$25)+$C$15)/$C$25,DK85))</f>
        <v>0</v>
      </c>
      <c r="FZ85" s="261">
        <f>IF(AND(LB85=1,PH85=1),0,MIN((ABS(($C$14-$C$15)*FD85/$C$12/$C$25)+$C$15)/$C$25,DL85))</f>
        <v>0</v>
      </c>
      <c r="GA85" s="261">
        <f>IF(AND(LC85=1,PI85=1),0,MIN((ABS(($C$14-$C$15)*FE85/$C$12/$C$25)+$C$15)/$C$25,DM85))</f>
        <v>0</v>
      </c>
      <c r="GB85" s="261">
        <f>IF(AND(LD85=1,PJ85=1),0,MIN((ABS(($C$14-$C$15)*FF85/$C$12/$C$25)+$C$15)/$C$25,DN85))</f>
        <v>2.7495000000000003</v>
      </c>
      <c r="GC85" s="261">
        <f>IF(AND(LE85=1,PK85=1),0,MIN((ABS(($C$14-$C$15)*FG85/$C$12/$C$25)+$C$15)/$C$25,DO85))</f>
        <v>2.7495000000000003</v>
      </c>
      <c r="GD85" s="261">
        <f>IF(AND(LF85=1,PL85=1),0,MIN((ABS(($C$14-$C$15)*FH85/$C$12/$C$25)+$C$15)/$C$25,DP85))</f>
        <v>0</v>
      </c>
      <c r="GE85" s="261">
        <f>IF(AND(LG85=1,PM85=1),0,MIN((ABS(($C$14-$C$15)*FI85/$C$12/$C$25)+$C$15)/$C$25,DQ85))</f>
        <v>0</v>
      </c>
      <c r="GF85" s="261">
        <f>IF(AND(LH85=1,PN85=1),0,MIN((ABS(($C$14-$C$15)*FJ85/$C$12/$C$25)+$C$15)/$C$25,DR85))</f>
        <v>0</v>
      </c>
      <c r="GG85" s="261">
        <f>IF(AND(LI85=1,PO85=1),0,MIN((ABS(($C$14-$C$15)*FK85/$C$12/$C$25)+$C$15)/$C$25,DS85))</f>
        <v>0</v>
      </c>
      <c r="GH85" s="261">
        <f>IF(AND(LJ85=1,PP85=1),0,MIN((ABS(($C$14-$C$15)*FL85/$C$12/$C$25)+$C$15)/$C$25,DT85))</f>
        <v>0</v>
      </c>
      <c r="GI85" s="261">
        <f>IF(AND(LK85=1,PQ85=1),0,MIN((ABS(($C$14-$C$15)*FM85/$C$12/$C$25)+$C$15)/$C$25,DU85))</f>
        <v>0</v>
      </c>
      <c r="GJ85" s="261">
        <f>IF(AND(LL85=1,PR85=1),0,MIN((ABS(($C$14-$C$15)*FN85/$C$12/$C$25)+$C$15)/$C$25,DV85))</f>
        <v>0</v>
      </c>
      <c r="GK85" s="261">
        <f>IF(AND(LM85=1,PS85=1),0,MIN((ABS(($C$14-$C$15)*FO85/$C$12/$C$25)+$C$15)/$C$25,DW85))</f>
        <v>0</v>
      </c>
      <c r="GL85" s="61">
        <f t="shared" si="351"/>
        <v>3.0800000000000018</v>
      </c>
      <c r="GM85" s="57">
        <f>IF(AND(KS84=1,OY84=1),0,EU85*$C$26/S$6/$C$24/$C$23*3.39*$C$25)</f>
        <v>0</v>
      </c>
      <c r="GN85" s="57">
        <f>IF(AND(KT84=1,OZ84=1),0,EV85*$C$26/T$6/$C$24/$C$23*3.39*$C$25)</f>
        <v>-4.0185226915417696</v>
      </c>
      <c r="GO85" s="57">
        <f>IF(AND(KU84=1,PA84=1),0,EW85*$C$26/U$6/$C$24/$C$23*3.39*$C$25)</f>
        <v>-6.2917856330212771</v>
      </c>
      <c r="GP85" s="57">
        <f>IF(AND(KV84=1,PB84=1),0,EX85*$C$26/V$6/$C$24/$C$23*3.39*$C$25)</f>
        <v>-7.9102741970847594</v>
      </c>
      <c r="GQ85" s="57">
        <f>IF(AND(KW84=1,PC84=1),0,EY85*$C$26/W$6/$C$24/$C$23*3.39*$C$25)</f>
        <v>-8.4073227870464997</v>
      </c>
      <c r="GR85" s="57">
        <f>IF(AND(KX84=1,PD84=1),0,EZ85*$C$26/X$6/$C$24/$C$23*3.39*$C$25)</f>
        <v>0</v>
      </c>
      <c r="GS85" s="57">
        <f>IF(AND(KY84=1,PE84=1),0,FA85*$C$26/Y$6/$C$24/$C$23*3.39*$C$25)</f>
        <v>0</v>
      </c>
      <c r="GT85" s="57">
        <f>IF(AND(KZ84=1,PF84=1),0,FB85*$C$26/Z$6/$C$24/$C$23*3.39*$C$25)</f>
        <v>0</v>
      </c>
      <c r="GU85" s="57">
        <f>IF(AND(LA84=1,PG84=1),0,FC85*$C$26/AA$6/$C$24/$C$23*3.39*$C$25)</f>
        <v>0</v>
      </c>
      <c r="GV85" s="57">
        <f>IF(AND(LB84=1,PH84=1),0,FD85*$C$26/AB$6/$C$24/$C$23*3.39*$C$25)</f>
        <v>0</v>
      </c>
      <c r="GW85" s="57">
        <f>IF(AND(LC84=1,PI84=1),0,FE85*$C$26/AC$6/$C$24/$C$23*3.39*$C$25)</f>
        <v>0</v>
      </c>
      <c r="GX85" s="57">
        <f>IF(AND(LD84=1,PJ84=1),0,FF85*$C$26/AD$6/$C$24/$C$23*3.39*$C$25)</f>
        <v>-9.5315869637063724</v>
      </c>
      <c r="GY85" s="57">
        <f>IF(AND(LE84=1,PK84=1),0,FG85*$C$26/AE$6/$C$24/$C$23*3.39*$C$25)</f>
        <v>-11.673468486302806</v>
      </c>
      <c r="GZ85" s="57">
        <f>IF(AND(LF84=1,PL84=1),0,FH85*$C$26/AF$6/$C$24/$C$23*3.39*$C$25)</f>
        <v>0</v>
      </c>
      <c r="HA85" s="57">
        <f>IF(AND(LG84=1,PM84=1),0,FI85*$C$26/AG$6/$C$24/$C$23*3.39*$C$25)</f>
        <v>0</v>
      </c>
      <c r="HB85" s="57">
        <f>IF(AND(LH84=1,PN84=1),0,FJ85*$C$26/AH$6/$C$24/$C$23*3.39*$C$25)</f>
        <v>0</v>
      </c>
      <c r="HC85" s="57">
        <f>IF(AND(LI84=1,PO84=1),0,FK85*$C$26/AI$6/$C$24/$C$23*3.39*$C$25)</f>
        <v>0</v>
      </c>
      <c r="HD85" s="57">
        <f>IF(AND(LJ84=1,PP84=1),0,FL85*$C$26/AJ$6/$C$24/$C$23*3.39*$C$25)</f>
        <v>0</v>
      </c>
      <c r="HE85" s="57">
        <f>IF(AND(LK84=1,PQ84=1),0,FM85*$C$26/AK$6/$C$24/$C$23*3.39*$C$25)</f>
        <v>0</v>
      </c>
      <c r="HF85" s="57">
        <f>IF(AND(LL84=1,PR84=1),0,FN85*$C$26/AL$6/$C$24/$C$23*3.39*$C$25)</f>
        <v>0</v>
      </c>
      <c r="HG85" s="57">
        <f>IF(AND(LM84=1,PS84=1),0,FO85*$C$26/AM$6/$C$24/$C$23*3.39*$C$25)</f>
        <v>0</v>
      </c>
      <c r="HH85" s="61">
        <f t="shared" si="352"/>
        <v>3.0800000000000018</v>
      </c>
      <c r="HI85" s="57">
        <f t="shared" si="353"/>
        <v>0</v>
      </c>
      <c r="HJ85" s="57">
        <f t="shared" si="354"/>
        <v>4.0185226915417696</v>
      </c>
      <c r="HK85" s="57">
        <f t="shared" si="355"/>
        <v>6.2917856330212771</v>
      </c>
      <c r="HL85" s="57">
        <f t="shared" si="356"/>
        <v>7.9102741970847594</v>
      </c>
      <c r="HM85" s="57">
        <f t="shared" si="357"/>
        <v>8.4073227870464997</v>
      </c>
      <c r="HN85" s="57">
        <f t="shared" si="358"/>
        <v>0</v>
      </c>
      <c r="HO85" s="57">
        <f t="shared" si="359"/>
        <v>0</v>
      </c>
      <c r="HP85" s="57">
        <f t="shared" si="360"/>
        <v>0</v>
      </c>
      <c r="HQ85" s="57">
        <f t="shared" si="361"/>
        <v>0</v>
      </c>
      <c r="HR85" s="57">
        <f t="shared" si="362"/>
        <v>0</v>
      </c>
      <c r="HS85" s="57">
        <f t="shared" si="363"/>
        <v>0</v>
      </c>
      <c r="HT85" s="57">
        <f t="shared" si="364"/>
        <v>9.5315869637063724</v>
      </c>
      <c r="HU85" s="57">
        <f t="shared" si="365"/>
        <v>11.673468486302806</v>
      </c>
      <c r="HV85" s="57">
        <f t="shared" si="366"/>
        <v>0</v>
      </c>
      <c r="HW85" s="57">
        <f t="shared" si="367"/>
        <v>0</v>
      </c>
      <c r="HX85" s="57">
        <f t="shared" si="368"/>
        <v>0</v>
      </c>
      <c r="HY85" s="57">
        <f t="shared" si="369"/>
        <v>0</v>
      </c>
      <c r="HZ85" s="57">
        <f t="shared" si="370"/>
        <v>0</v>
      </c>
      <c r="IA85" s="57">
        <f t="shared" si="371"/>
        <v>0</v>
      </c>
      <c r="IB85" s="57">
        <f t="shared" si="372"/>
        <v>0</v>
      </c>
      <c r="IC85" s="57">
        <f t="shared" si="373"/>
        <v>0</v>
      </c>
      <c r="ID85" s="61">
        <f t="shared" si="374"/>
        <v>3.0800000000000018</v>
      </c>
      <c r="IE85" s="57">
        <f t="shared" si="375"/>
        <v>0</v>
      </c>
      <c r="IF85" s="57">
        <f t="shared" si="376"/>
        <v>0</v>
      </c>
      <c r="IG85" s="57">
        <f t="shared" si="377"/>
        <v>0</v>
      </c>
      <c r="IH85" s="57">
        <f t="shared" si="378"/>
        <v>0</v>
      </c>
      <c r="II85" s="57">
        <f t="shared" si="379"/>
        <v>0</v>
      </c>
      <c r="IJ85" s="57">
        <f t="shared" si="380"/>
        <v>0</v>
      </c>
      <c r="IK85" s="57">
        <f t="shared" si="381"/>
        <v>0</v>
      </c>
      <c r="IL85" s="57">
        <f t="shared" si="382"/>
        <v>0</v>
      </c>
      <c r="IM85" s="57">
        <f t="shared" si="383"/>
        <v>0</v>
      </c>
      <c r="IN85" s="57">
        <f t="shared" si="384"/>
        <v>0</v>
      </c>
      <c r="IO85" s="57">
        <f t="shared" si="385"/>
        <v>0</v>
      </c>
      <c r="IP85" s="57">
        <f t="shared" si="386"/>
        <v>0</v>
      </c>
      <c r="IQ85" s="57">
        <f t="shared" si="387"/>
        <v>0</v>
      </c>
      <c r="IR85" s="57">
        <f t="shared" si="388"/>
        <v>0</v>
      </c>
      <c r="IS85" s="57">
        <f t="shared" si="389"/>
        <v>0</v>
      </c>
      <c r="IT85" s="57">
        <f t="shared" si="390"/>
        <v>0</v>
      </c>
      <c r="IU85" s="57">
        <f t="shared" si="391"/>
        <v>0</v>
      </c>
      <c r="IV85" s="57">
        <f t="shared" si="392"/>
        <v>0</v>
      </c>
      <c r="IW85" s="57">
        <f t="shared" si="393"/>
        <v>0</v>
      </c>
      <c r="IX85" s="57">
        <f t="shared" si="394"/>
        <v>0</v>
      </c>
      <c r="IY85" s="57">
        <f t="shared" si="395"/>
        <v>0</v>
      </c>
      <c r="IZ85" s="61">
        <f t="shared" si="396"/>
        <v>3.0800000000000018</v>
      </c>
      <c r="JA85" s="261" t="e">
        <f t="shared" si="449"/>
        <v>#N/A</v>
      </c>
      <c r="JB85" s="261" t="e">
        <f t="shared" si="450"/>
        <v>#N/A</v>
      </c>
      <c r="JC85" s="261" t="e">
        <f t="shared" si="451"/>
        <v>#N/A</v>
      </c>
      <c r="JD85" s="261" t="e">
        <f t="shared" si="452"/>
        <v>#N/A</v>
      </c>
      <c r="JE85" s="261" t="e">
        <f t="shared" si="453"/>
        <v>#N/A</v>
      </c>
      <c r="JF85" s="261" t="e">
        <f t="shared" si="454"/>
        <v>#N/A</v>
      </c>
      <c r="JG85" s="261" t="e">
        <f t="shared" si="455"/>
        <v>#N/A</v>
      </c>
      <c r="JH85" s="261" t="e">
        <f t="shared" si="456"/>
        <v>#N/A</v>
      </c>
      <c r="JI85" s="261" t="e">
        <f t="shared" si="457"/>
        <v>#N/A</v>
      </c>
      <c r="JJ85" s="261" t="e">
        <f t="shared" si="458"/>
        <v>#N/A</v>
      </c>
      <c r="JK85" s="261" t="e">
        <f t="shared" si="459"/>
        <v>#N/A</v>
      </c>
      <c r="JL85" s="261" t="e">
        <f t="shared" si="460"/>
        <v>#N/A</v>
      </c>
      <c r="JM85" s="261" t="e">
        <f t="shared" si="461"/>
        <v>#N/A</v>
      </c>
      <c r="JN85" s="261" t="e">
        <f t="shared" si="462"/>
        <v>#N/A</v>
      </c>
      <c r="JO85" s="261" t="e">
        <f t="shared" si="463"/>
        <v>#N/A</v>
      </c>
      <c r="JP85" s="261" t="e">
        <f t="shared" si="464"/>
        <v>#N/A</v>
      </c>
      <c r="JQ85" s="261" t="e">
        <f t="shared" si="465"/>
        <v>#N/A</v>
      </c>
      <c r="JR85" s="261" t="e">
        <f t="shared" si="466"/>
        <v>#N/A</v>
      </c>
      <c r="JS85" s="261" t="e">
        <f t="shared" si="467"/>
        <v>#N/A</v>
      </c>
      <c r="JT85" s="261" t="e">
        <f t="shared" si="468"/>
        <v>#N/A</v>
      </c>
      <c r="JU85" s="261" t="e">
        <f t="shared" si="469"/>
        <v>#N/A</v>
      </c>
      <c r="JV85" s="61">
        <f t="shared" si="397"/>
        <v>3.0800000000000018</v>
      </c>
      <c r="JW85" s="46">
        <f>IF(HI85&lt;=$C$42,1,0)</f>
        <v>1</v>
      </c>
      <c r="JX85" s="46">
        <f>IF(HJ85&lt;=$C$42,1,0)</f>
        <v>0</v>
      </c>
      <c r="JY85" s="46">
        <f>IF(HK85&lt;=$C$42,1,0)</f>
        <v>0</v>
      </c>
      <c r="JZ85" s="46">
        <f>IF(HL85&lt;=$C$42,1,0)</f>
        <v>0</v>
      </c>
      <c r="KA85" s="46">
        <f>IF(HM85&lt;=$C$42,1,0)</f>
        <v>0</v>
      </c>
      <c r="KB85" s="46">
        <f>IF(HN85&lt;=$C$42,1,0)</f>
        <v>1</v>
      </c>
      <c r="KC85" s="46">
        <f>IF(HO85&lt;=$C$42,1,0)</f>
        <v>1</v>
      </c>
      <c r="KD85" s="46">
        <f>IF(HP85&lt;=$C$42,1,0)</f>
        <v>1</v>
      </c>
      <c r="KE85" s="46">
        <f>IF(HQ85&lt;=$C$42,1,0)</f>
        <v>1</v>
      </c>
      <c r="KF85" s="46">
        <f>IF(HR85&lt;=$C$42,1,0)</f>
        <v>1</v>
      </c>
      <c r="KG85" s="46">
        <f>IF(HS85&lt;=$C$42,1,0)</f>
        <v>1</v>
      </c>
      <c r="KH85" s="46">
        <f>IF(HT85&lt;=$C$42,1,0)</f>
        <v>0</v>
      </c>
      <c r="KI85" s="46">
        <f>IF(HU85&lt;=$C$42,1,0)</f>
        <v>0</v>
      </c>
      <c r="KJ85" s="46">
        <f>IF(HV85&lt;=$C$42,1,0)</f>
        <v>1</v>
      </c>
      <c r="KK85" s="46">
        <f>IF(HW85&lt;=$C$42,1,0)</f>
        <v>1</v>
      </c>
      <c r="KL85" s="46">
        <f>IF(HX85&lt;=$C$42,1,0)</f>
        <v>1</v>
      </c>
      <c r="KM85" s="46">
        <f>IF(HY85&lt;=$C$42,1,0)</f>
        <v>1</v>
      </c>
      <c r="KN85" s="46">
        <f>IF(HZ85&lt;=$C$42,1,0)</f>
        <v>1</v>
      </c>
      <c r="KO85" s="46">
        <f>IF(IA85&lt;=$C$42,1,0)</f>
        <v>1</v>
      </c>
      <c r="KP85" s="46">
        <f>IF(IB85&lt;=$C$42,1,0)</f>
        <v>1</v>
      </c>
      <c r="KQ85" s="46">
        <f>IF(IC85&lt;=$C$42,1,0)</f>
        <v>1</v>
      </c>
      <c r="KR85" s="61">
        <f t="shared" si="398"/>
        <v>3.0800000000000018</v>
      </c>
      <c r="KS85" s="1">
        <f>IF(OR(KS84=1,AND(OY85=1,LO85&lt;=$C$43)),1,0)</f>
        <v>1</v>
      </c>
      <c r="KT85" s="1">
        <f>IF(OR(KT84=1,AND(OZ85=1,LP85&lt;=$C$43)),1,0)</f>
        <v>0</v>
      </c>
      <c r="KU85" s="1">
        <f>IF(OR(KU84=1,AND(PA85=1,LQ85&lt;=$C$43)),1,0)</f>
        <v>0</v>
      </c>
      <c r="KV85" s="1">
        <f>IF(OR(KV84=1,AND(PB85=1,LR85&lt;=$C$43)),1,0)</f>
        <v>0</v>
      </c>
      <c r="KW85" s="1">
        <f>IF(OR(KW84=1,AND(PC85=1,LS85&lt;=$C$43)),1,0)</f>
        <v>1</v>
      </c>
      <c r="KX85" s="1">
        <f>IF(OR(KX84=1,AND(PD85=1,LT85&lt;=$C$43)),1,0)</f>
        <v>1</v>
      </c>
      <c r="KY85" s="1">
        <f>IF(OR(KY84=1,AND(PE85=1,LU85&lt;=$C$43)),1,0)</f>
        <v>1</v>
      </c>
      <c r="KZ85" s="1">
        <f>IF(OR(KZ84=1,AND(PF85=1,LV85&lt;=$C$43)),1,0)</f>
        <v>1</v>
      </c>
      <c r="LA85" s="1">
        <f>IF(OR(LA84=1,AND(PG85=1,LW85&lt;=$C$43)),1,0)</f>
        <v>1</v>
      </c>
      <c r="LB85" s="1">
        <f>IF(OR(LB84=1,AND(PH85=1,LX85&lt;=$C$43)),1,0)</f>
        <v>1</v>
      </c>
      <c r="LC85" s="1">
        <f>IF(OR(LC84=1,AND(PI85=1,LY85&lt;=$C$43)),1,0)</f>
        <v>1</v>
      </c>
      <c r="LD85" s="1">
        <f>IF(OR(LD84=1,AND(PJ85=1,LZ85&lt;=$C$43)),1,0)</f>
        <v>0</v>
      </c>
      <c r="LE85" s="1">
        <f>IF(OR(LE84=1,AND(PK85=1,MA85&lt;=$C$43)),1,0)</f>
        <v>0</v>
      </c>
      <c r="LF85" s="1">
        <f>IF(OR(LF84=1,AND(PL85=1,MB85&lt;=$C$43)),1,0)</f>
        <v>1</v>
      </c>
      <c r="LG85" s="1">
        <f>IF(OR(LG84=1,AND(PM85=1,MC85&lt;=$C$43)),1,0)</f>
        <v>1</v>
      </c>
      <c r="LH85" s="1">
        <f>IF(OR(LH84=1,AND(PN85=1,MD85&lt;=$C$43)),1,0)</f>
        <v>1</v>
      </c>
      <c r="LI85" s="1">
        <f>IF(OR(LI84=1,AND(PO85=1,ME85&lt;=$C$43)),1,0)</f>
        <v>1</v>
      </c>
      <c r="LJ85" s="1">
        <f>IF(OR(LJ84=1,AND(PP85=1,MF85&lt;=$C$43)),1,0)</f>
        <v>1</v>
      </c>
      <c r="LK85" s="1">
        <f>IF(OR(LK84=1,AND(PQ85=1,MG85&lt;=$C$43)),1,0)</f>
        <v>1</v>
      </c>
      <c r="LL85" s="1">
        <f>IF(OR(LL84=1,AND(PR85=1,MH85&lt;=$C$43)),1,0)</f>
        <v>1</v>
      </c>
      <c r="LM85" s="1">
        <f>IF(OR(LM84=1,AND(PS85=1,MI85&lt;=$C$43)),1,0)</f>
        <v>1</v>
      </c>
      <c r="LN85" s="61">
        <f t="shared" si="399"/>
        <v>3.0800000000000018</v>
      </c>
      <c r="LO85" s="57">
        <f t="shared" si="400"/>
        <v>0</v>
      </c>
      <c r="LP85" s="57">
        <f t="shared" si="401"/>
        <v>10.646131597768761</v>
      </c>
      <c r="LQ85" s="57">
        <f t="shared" si="402"/>
        <v>8.2120393915482293</v>
      </c>
      <c r="LR85" s="57">
        <f t="shared" si="403"/>
        <v>4.255923795514108</v>
      </c>
      <c r="LS85" s="57">
        <f t="shared" si="404"/>
        <v>0</v>
      </c>
      <c r="LT85" s="57">
        <f t="shared" si="405"/>
        <v>0</v>
      </c>
      <c r="LU85" s="57">
        <f t="shared" si="406"/>
        <v>0</v>
      </c>
      <c r="LV85" s="57">
        <f t="shared" si="407"/>
        <v>0</v>
      </c>
      <c r="LW85" s="57">
        <f t="shared" si="408"/>
        <v>0</v>
      </c>
      <c r="LX85" s="57">
        <f t="shared" si="409"/>
        <v>0</v>
      </c>
      <c r="LY85" s="57">
        <f t="shared" si="410"/>
        <v>0</v>
      </c>
      <c r="LZ85" s="57">
        <f t="shared" si="411"/>
        <v>4.3748242430641771</v>
      </c>
      <c r="MA85" s="57">
        <f t="shared" si="412"/>
        <v>1.1719768695884158</v>
      </c>
      <c r="MB85" s="57">
        <f t="shared" si="413"/>
        <v>0</v>
      </c>
      <c r="MC85" s="57">
        <f t="shared" si="414"/>
        <v>0</v>
      </c>
      <c r="MD85" s="57">
        <f t="shared" si="415"/>
        <v>0</v>
      </c>
      <c r="ME85" s="57">
        <f t="shared" si="416"/>
        <v>0</v>
      </c>
      <c r="MF85" s="57">
        <f t="shared" si="417"/>
        <v>0</v>
      </c>
      <c r="MG85" s="57">
        <f t="shared" si="418"/>
        <v>0</v>
      </c>
      <c r="MH85" s="57">
        <f t="shared" si="419"/>
        <v>0</v>
      </c>
      <c r="MI85" s="57">
        <f t="shared" si="420"/>
        <v>0</v>
      </c>
      <c r="MJ85" s="61">
        <f t="shared" si="421"/>
        <v>3.0800000000000018</v>
      </c>
      <c r="MK85" s="57" t="e">
        <f t="shared" si="470"/>
        <v>#N/A</v>
      </c>
      <c r="ML85" s="57" t="e">
        <f t="shared" si="471"/>
        <v>#N/A</v>
      </c>
      <c r="MM85" s="57" t="e">
        <f t="shared" si="472"/>
        <v>#N/A</v>
      </c>
      <c r="MN85" s="57" t="e">
        <f t="shared" si="473"/>
        <v>#N/A</v>
      </c>
      <c r="MO85" s="57" t="e">
        <f t="shared" si="474"/>
        <v>#N/A</v>
      </c>
      <c r="MP85" s="57" t="e">
        <f t="shared" si="475"/>
        <v>#N/A</v>
      </c>
      <c r="MQ85" s="57" t="e">
        <f t="shared" si="476"/>
        <v>#N/A</v>
      </c>
      <c r="MR85" s="57" t="e">
        <f t="shared" si="477"/>
        <v>#N/A</v>
      </c>
      <c r="MS85" s="57" t="e">
        <f t="shared" si="478"/>
        <v>#N/A</v>
      </c>
      <c r="MT85" s="57" t="e">
        <f t="shared" si="479"/>
        <v>#N/A</v>
      </c>
      <c r="MU85" s="57" t="e">
        <f t="shared" si="480"/>
        <v>#N/A</v>
      </c>
      <c r="MV85" s="57" t="e">
        <f t="shared" si="481"/>
        <v>#N/A</v>
      </c>
      <c r="MW85" s="57" t="e">
        <f t="shared" si="482"/>
        <v>#N/A</v>
      </c>
      <c r="MX85" s="57" t="e">
        <f t="shared" si="483"/>
        <v>#N/A</v>
      </c>
      <c r="MY85" s="57" t="e">
        <f t="shared" si="484"/>
        <v>#N/A</v>
      </c>
      <c r="MZ85" s="57" t="e">
        <f t="shared" si="485"/>
        <v>#N/A</v>
      </c>
      <c r="NA85" s="57" t="e">
        <f t="shared" si="486"/>
        <v>#N/A</v>
      </c>
      <c r="NB85" s="57" t="e">
        <f t="shared" si="487"/>
        <v>#N/A</v>
      </c>
      <c r="NC85" s="57" t="e">
        <f t="shared" si="488"/>
        <v>#N/A</v>
      </c>
      <c r="ND85" s="57" t="e">
        <f t="shared" si="489"/>
        <v>#N/A</v>
      </c>
      <c r="NE85" s="57" t="e">
        <f t="shared" si="490"/>
        <v>#N/A</v>
      </c>
      <c r="NF85" s="61">
        <f t="shared" si="422"/>
        <v>3.0800000000000018</v>
      </c>
      <c r="NG85" s="261">
        <f>IF(OY84=0,MIN('Drive Train'!$F$35-FQ84*$C$26*'Drive Train'!$F$38,NG84+$C$41)-$C$7,IF(LO84-1&lt;=0,0,IF($C$39=Motors!$C$29,MAX(MAX(NG$8:NG84)*-1,NG84-$C$41),MAX(0,MAX(NG$8:NG84)*-1,NG84-$C$41))))</f>
        <v>0</v>
      </c>
      <c r="NH85" s="261">
        <f>IF(OZ84=0,MIN('Drive Train'!$F$35-FR84*$C$26*'Drive Train'!$F$38,NH84+$C$41)-$C$7,IF(LP84-1&lt;=0,0,IF($C$39=Motors!$C$29,MAX(MAX(NH$8:NH84)*-1,NH84-$C$41),MAX(0,MAX(NH$8:NH84)*-1,NH84-$C$41))))</f>
        <v>0</v>
      </c>
      <c r="NI85" s="261">
        <f>IF(PA84=0,MIN('Drive Train'!$F$35-FS84*$C$26*'Drive Train'!$F$38,NI84+$C$41)-$C$7,IF(LQ84-1&lt;=0,0,IF($C$39=Motors!$C$29,MAX(MAX(NI$8:NI84)*-1,NI84-$C$41),MAX(0,MAX(NI$8:NI84)*-1,NI84-$C$41))))</f>
        <v>0</v>
      </c>
      <c r="NJ85" s="261">
        <f>IF(PB84=0,MIN('Drive Train'!$F$35-FT84*$C$26*'Drive Train'!$F$38,NJ84+$C$41)-$C$7,IF(LR84-1&lt;=0,0,IF($C$39=Motors!$C$29,MAX(MAX(NJ$8:NJ84)*-1,NJ84-$C$41),MAX(0,MAX(NJ$8:NJ84)*-1,NJ84-$C$41))))</f>
        <v>0</v>
      </c>
      <c r="NK85" s="261">
        <f>IF(PC84=0,MIN('Drive Train'!$F$35-FU84*$C$26*'Drive Train'!$F$38,NK84+$C$41)-$C$7,IF(LS84-1&lt;=0,0,IF($C$39=Motors!$C$29,MAX(MAX(NK$8:NK84)*-1,NK84-$C$41),MAX(0,MAX(NK$8:NK84)*-1,NK84-$C$41))))</f>
        <v>0</v>
      </c>
      <c r="NL85" s="261">
        <f>IF(PD84=0,MIN('Drive Train'!$F$35-FV84*$C$26*'Drive Train'!$F$38,NL84+$C$41)-$C$7,IF(LT84-1&lt;=0,0,IF($C$39=Motors!$C$29,MAX(MAX(NL$8:NL84)*-1,NL84-$C$41),MAX(0,MAX(NL$8:NL84)*-1,NL84-$C$41))))</f>
        <v>0</v>
      </c>
      <c r="NM85" s="261">
        <f>IF(PE84=0,MIN('Drive Train'!$F$35-FW84*$C$26*'Drive Train'!$F$38,NM84+$C$41)-$C$7,IF(LU84-1&lt;=0,0,IF($C$39=Motors!$C$29,MAX(MAX(NM$8:NM84)*-1,NM84-$C$41),MAX(0,MAX(NM$8:NM84)*-1,NM84-$C$41))))</f>
        <v>0</v>
      </c>
      <c r="NN85" s="261">
        <f>IF(PF84=0,MIN('Drive Train'!$F$35-FX84*$C$26*'Drive Train'!$F$38,NN84+$C$41)-$C$7,IF(LV84-1&lt;=0,0,IF($C$39=Motors!$C$29,MAX(MAX(NN$8:NN84)*-1,NN84-$C$41),MAX(0,MAX(NN$8:NN84)*-1,NN84-$C$41))))</f>
        <v>0</v>
      </c>
      <c r="NO85" s="261">
        <f>IF(PG84=0,MIN('Drive Train'!$F$35-FY84*$C$26*'Drive Train'!$F$38,NO84+$C$41)-$C$7,IF(LW84-1&lt;=0,0,IF($C$39=Motors!$C$29,MAX(MAX(NO$8:NO84)*-1,NO84-$C$41),MAX(0,MAX(NO$8:NO84)*-1,NO84-$C$41))))</f>
        <v>0</v>
      </c>
      <c r="NP85" s="261">
        <f>IF(PH84=0,MIN('Drive Train'!$F$35-FZ84*$C$26*'Drive Train'!$F$38,NP84+$C$41)-$C$7,IF(LX84-1&lt;=0,0,IF($C$39=Motors!$C$29,MAX(MAX(NP$8:NP84)*-1,NP84-$C$41),MAX(0,MAX(NP$8:NP84)*-1,NP84-$C$41))))</f>
        <v>0</v>
      </c>
      <c r="NQ85" s="261">
        <f>IF(PI84=0,MIN('Drive Train'!$F$35-GA84*$C$26*'Drive Train'!$F$38,NQ84+$C$41)-$C$7,IF(LY84-1&lt;=0,0,IF($C$39=Motors!$C$29,MAX(MAX(NQ$8:NQ84)*-1,NQ84-$C$41),MAX(0,MAX(NQ$8:NQ84)*-1,NQ84-$C$41))))</f>
        <v>0</v>
      </c>
      <c r="NR85" s="261">
        <f>IF(PJ84=0,MIN('Drive Train'!$F$35-GB84*$C$26*'Drive Train'!$F$38,NR84+$C$41)-$C$7,IF(LZ84-1&lt;=0,0,IF($C$39=Motors!$C$29,MAX(MAX(NR$8:NR84)*-1,NR84-$C$41),MAX(0,MAX(NR$8:NR84)*-1,NR84-$C$41))))</f>
        <v>0</v>
      </c>
      <c r="NS85" s="261">
        <f>IF(PK84=0,MIN('Drive Train'!$F$35-GC84*$C$26*'Drive Train'!$F$38,NS84+$C$41)-$C$7,IF(MA84-1&lt;=0,0,IF($C$39=Motors!$C$29,MAX(MAX(NS$8:NS84)*-1,NS84-$C$41),MAX(0,MAX(NS$8:NS84)*-1,NS84-$C$41))))</f>
        <v>0</v>
      </c>
      <c r="NT85" s="261">
        <f>IF(PL84=0,MIN('Drive Train'!$F$35-GD84*$C$26*'Drive Train'!$F$38,NT84+$C$41)-$C$7,IF(MB84-1&lt;=0,0,IF($C$39=Motors!$C$29,MAX(MAX(NT$8:NT84)*-1,NT84-$C$41),MAX(0,MAX(NT$8:NT84)*-1,NT84-$C$41))))</f>
        <v>0</v>
      </c>
      <c r="NU85" s="261">
        <f>IF(PM84=0,MIN('Drive Train'!$F$35-GE84*$C$26*'Drive Train'!$F$38,NU84+$C$41)-$C$7,IF(MC84-1&lt;=0,0,IF($C$39=Motors!$C$29,MAX(MAX(NU$8:NU84)*-1,NU84-$C$41),MAX(0,MAX(NU$8:NU84)*-1,NU84-$C$41))))</f>
        <v>0</v>
      </c>
      <c r="NV85" s="261">
        <f>IF(PN84=0,MIN('Drive Train'!$F$35-GF84*$C$26*'Drive Train'!$F$38,NV84+$C$41)-$C$7,IF(MD84-1&lt;=0,0,IF($C$39=Motors!$C$29,MAX(MAX(NV$8:NV84)*-1,NV84-$C$41),MAX(0,MAX(NV$8:NV84)*-1,NV84-$C$41))))</f>
        <v>0</v>
      </c>
      <c r="NW85" s="261">
        <f>IF(PO84=0,MIN('Drive Train'!$F$35-GG84*$C$26*'Drive Train'!$F$38,NW84+$C$41)-$C$7,IF(ME84-1&lt;=0,0,IF($C$39=Motors!$C$29,MAX(MAX(NW$8:NW84)*-1,NW84-$C$41),MAX(0,MAX(NW$8:NW84)*-1,NW84-$C$41))))</f>
        <v>0</v>
      </c>
      <c r="NX85" s="261">
        <f>IF(PP84=0,MIN('Drive Train'!$F$35-GH84*$C$26*'Drive Train'!$F$38,NX84+$C$41)-$C$7,IF(MF84-1&lt;=0,0,IF($C$39=Motors!$C$29,MAX(MAX(NX$8:NX84)*-1,NX84-$C$41),MAX(0,MAX(NX$8:NX84)*-1,NX84-$C$41))))</f>
        <v>0</v>
      </c>
      <c r="NY85" s="261">
        <f>IF(PQ84=0,MIN('Drive Train'!$F$35-GI84*$C$26*'Drive Train'!$F$38,NY84+$C$41)-$C$7,IF(MG84-1&lt;=0,0,IF($C$39=Motors!$C$29,MAX(MAX(NY$8:NY84)*-1,NY84-$C$41),MAX(0,MAX(NY$8:NY84)*-1,NY84-$C$41))))</f>
        <v>0</v>
      </c>
      <c r="NZ85" s="261">
        <f>IF(PR84=0,MIN('Drive Train'!$F$35-GJ84*$C$26*'Drive Train'!$F$38,NZ84+$C$41)-$C$7,IF(MH84-1&lt;=0,0,IF($C$39=Motors!$C$29,MAX(MAX(NZ$8:NZ84)*-1,NZ84-$C$41),MAX(0,MAX(NZ$8:NZ84)*-1,NZ84-$C$41))))</f>
        <v>0</v>
      </c>
      <c r="OA85" s="261">
        <f>IF(PS84=0,MIN('Drive Train'!$F$35-GK84*$C$26*'Drive Train'!$F$38,OA84+$C$41)-$C$7,IF(MI84-1&lt;=0,0,IF($C$39=Motors!$C$29,MAX(MAX(OA$8:OA84)*-1,OA84-$C$41),MAX(0,MAX(OA$8:OA84)*-1,OA84-$C$41))))</f>
        <v>0</v>
      </c>
      <c r="OB85" s="61">
        <f t="shared" si="423"/>
        <v>3.0800000000000018</v>
      </c>
      <c r="OC85" s="261">
        <f>'Drive Train'!$F$35-FQ85*$C$26*'Drive Train'!$F$38</f>
        <v>12.4</v>
      </c>
      <c r="OD85" s="261">
        <f>'Drive Train'!$F$35-FR85*$C$26*'Drive Train'!$F$38</f>
        <v>12.213034</v>
      </c>
      <c r="OE85" s="261">
        <f>'Drive Train'!$F$35-FS85*$C$26*'Drive Train'!$F$38</f>
        <v>12.213034</v>
      </c>
      <c r="OF85" s="261">
        <f>'Drive Train'!$F$35-FT85*$C$26*'Drive Train'!$F$38</f>
        <v>12.213034</v>
      </c>
      <c r="OG85" s="261">
        <f>'Drive Train'!$F$35-FU85*$C$26*'Drive Train'!$F$38</f>
        <v>12.4</v>
      </c>
      <c r="OH85" s="261">
        <f>'Drive Train'!$F$35-FV85*$C$26*'Drive Train'!$F$38</f>
        <v>12.4</v>
      </c>
      <c r="OI85" s="261">
        <f>'Drive Train'!$F$35-FW85*$C$26*'Drive Train'!$F$38</f>
        <v>12.4</v>
      </c>
      <c r="OJ85" s="261">
        <f>'Drive Train'!$F$35-FX85*$C$26*'Drive Train'!$F$38</f>
        <v>12.4</v>
      </c>
      <c r="OK85" s="261">
        <f>'Drive Train'!$F$35-FY85*$C$26*'Drive Train'!$F$38</f>
        <v>12.4</v>
      </c>
      <c r="OL85" s="261">
        <f>'Drive Train'!$F$35-FZ85*$C$26*'Drive Train'!$F$38</f>
        <v>12.4</v>
      </c>
      <c r="OM85" s="261">
        <f>'Drive Train'!$F$35-GA85*$C$26*'Drive Train'!$F$38</f>
        <v>12.4</v>
      </c>
      <c r="ON85" s="261">
        <f>'Drive Train'!$F$35-GB85*$C$26*'Drive Train'!$F$38</f>
        <v>12.213034</v>
      </c>
      <c r="OO85" s="261">
        <f>'Drive Train'!$F$35-GC85*$C$26*'Drive Train'!$F$38</f>
        <v>12.213034</v>
      </c>
      <c r="OP85" s="261">
        <f>'Drive Train'!$F$35-GD85*$C$26*'Drive Train'!$F$38</f>
        <v>12.4</v>
      </c>
      <c r="OQ85" s="261">
        <f>'Drive Train'!$F$35-GE85*$C$26*'Drive Train'!$F$38</f>
        <v>12.4</v>
      </c>
      <c r="OR85" s="261">
        <f>'Drive Train'!$F$35-GF85*$C$26*'Drive Train'!$F$38</f>
        <v>12.4</v>
      </c>
      <c r="OS85" s="261">
        <f>'Drive Train'!$F$35-GG85*$C$26*'Drive Train'!$F$38</f>
        <v>12.4</v>
      </c>
      <c r="OT85" s="261">
        <f>'Drive Train'!$F$35-GH85*$C$26*'Drive Train'!$F$38</f>
        <v>12.4</v>
      </c>
      <c r="OU85" s="261">
        <f>'Drive Train'!$F$35-GI85*$C$26*'Drive Train'!$F$38</f>
        <v>12.4</v>
      </c>
      <c r="OV85" s="261">
        <f>'Drive Train'!$F$35-GJ85*$C$26*'Drive Train'!$F$38</f>
        <v>12.4</v>
      </c>
      <c r="OW85" s="261">
        <f>'Drive Train'!$F$35-GK85*$C$26*'Drive Train'!$F$38</f>
        <v>12.4</v>
      </c>
      <c r="OX85" s="61">
        <f t="shared" si="424"/>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8">
        <f t="shared" si="425"/>
        <v>3.0800000000000018</v>
      </c>
      <c r="PU85" s="57">
        <f t="shared" si="426"/>
        <v>19.650327854067083</v>
      </c>
      <c r="PV85" s="57">
        <f t="shared" si="427"/>
        <v>23.52777726655448</v>
      </c>
      <c r="PW85" s="57">
        <f t="shared" si="428"/>
        <v>28.04147331255</v>
      </c>
      <c r="PX85" s="57">
        <f t="shared" si="429"/>
        <v>28.103810572435052</v>
      </c>
      <c r="PY85" s="57">
        <f t="shared" si="430"/>
        <v>24.749634534260018</v>
      </c>
      <c r="PZ85" s="57">
        <f t="shared" si="431"/>
        <v>21.452833956798898</v>
      </c>
      <c r="QA85" s="57">
        <f t="shared" si="432"/>
        <v>19.542925554291688</v>
      </c>
      <c r="QB85" s="57">
        <f t="shared" si="433"/>
        <v>18.59135870271086</v>
      </c>
      <c r="QC85" s="57">
        <f t="shared" si="434"/>
        <v>17.948597020951119</v>
      </c>
      <c r="QD85" s="57">
        <f t="shared" si="435"/>
        <v>17.4359638630105</v>
      </c>
      <c r="QE85" s="57">
        <f t="shared" si="436"/>
        <v>17.291336153209237</v>
      </c>
      <c r="QF85" s="57">
        <f t="shared" si="437"/>
        <v>20.256765134193667</v>
      </c>
      <c r="QG85" s="57">
        <f t="shared" si="438"/>
        <v>21.538669814969996</v>
      </c>
      <c r="QH85" s="57">
        <f t="shared" si="439"/>
        <v>20.808768598333724</v>
      </c>
      <c r="QI85" s="57">
        <f t="shared" si="440"/>
        <v>19.961375108168166</v>
      </c>
      <c r="QJ85" s="57">
        <f t="shared" si="441"/>
        <v>19.829829190132553</v>
      </c>
      <c r="QK85" s="57">
        <f t="shared" si="442"/>
        <v>19.650327854067083</v>
      </c>
      <c r="QL85" s="57">
        <f t="shared" si="443"/>
        <v>19.599515401150995</v>
      </c>
      <c r="QM85" s="57">
        <f t="shared" si="444"/>
        <v>19.600621923010209</v>
      </c>
      <c r="QN85" s="57">
        <f t="shared" si="445"/>
        <v>19.600697983980687</v>
      </c>
      <c r="QO85" s="57">
        <f t="shared" si="446"/>
        <v>19.600657967372879</v>
      </c>
      <c r="QP85" s="61">
        <f t="shared" si="447"/>
        <v>3.0800000000000018</v>
      </c>
      <c r="QQ85" s="57">
        <f>MIN(FQ85,$C$16)*$C$17*1000/60/60/$C$25</f>
        <v>0</v>
      </c>
      <c r="QR85" s="57">
        <f>MIN(FR85,$C$16)*$C$17*1000/60/60/$C$25</f>
        <v>3.8667407844721571E-2</v>
      </c>
      <c r="QS85" s="57">
        <f>MIN(FS85,$C$16)*$C$17*1000/60/60/$C$25</f>
        <v>3.8667407844721571E-2</v>
      </c>
      <c r="QT85" s="57">
        <f>MIN(FT85,$C$16)*$C$17*1000/60/60/$C$25</f>
        <v>3.8667407844721571E-2</v>
      </c>
      <c r="QU85" s="57">
        <f>MIN(FU85,$C$16)*$C$17*1000/60/60/$C$25</f>
        <v>0</v>
      </c>
      <c r="QV85" s="57">
        <f>MIN(FV85,$C$16)*$C$17*1000/60/60/$C$25</f>
        <v>0</v>
      </c>
      <c r="QW85" s="57">
        <f>MIN(FW85,$C$16)*$C$17*1000/60/60/$C$25</f>
        <v>0</v>
      </c>
      <c r="QX85" s="57">
        <f>MIN(FX85,$C$16)*$C$17*1000/60/60/$C$25</f>
        <v>0</v>
      </c>
      <c r="QY85" s="57">
        <f>MIN(FY85,$C$16)*$C$17*1000/60/60/$C$25</f>
        <v>0</v>
      </c>
      <c r="QZ85" s="57">
        <f>MIN(FZ85,$C$16)*$C$17*1000/60/60/$C$25</f>
        <v>0</v>
      </c>
      <c r="RA85" s="57">
        <f>MIN(GA85,$C$16)*$C$17*1000/60/60/$C$25</f>
        <v>0</v>
      </c>
      <c r="RB85" s="57">
        <f>MIN(GB85,$C$16)*$C$17*1000/60/60/$C$25</f>
        <v>3.8667407844721571E-2</v>
      </c>
      <c r="RC85" s="57">
        <f>MIN(GC85,$C$16)*$C$17*1000/60/60/$C$25</f>
        <v>3.8667407844721571E-2</v>
      </c>
      <c r="RD85" s="57">
        <f>MIN(GD85,$C$16)*$C$17*1000/60/60/$C$25</f>
        <v>0</v>
      </c>
      <c r="RE85" s="57">
        <f>MIN(GE85,$C$16)*$C$17*1000/60/60/$C$25</f>
        <v>0</v>
      </c>
      <c r="RF85" s="57">
        <f>MIN(GF85,$C$16)*$C$17*1000/60/60/$C$25</f>
        <v>0</v>
      </c>
      <c r="RG85" s="57">
        <f>MIN(GG85,$C$16)*$C$17*1000/60/60/$C$25</f>
        <v>0</v>
      </c>
      <c r="RH85" s="57">
        <f>MIN(GH85,$C$16)*$C$17*1000/60/60/$C$25</f>
        <v>0</v>
      </c>
      <c r="RI85" s="57">
        <f>MIN(GI85,$C$16)*$C$17*1000/60/60/$C$25</f>
        <v>0</v>
      </c>
      <c r="RJ85" s="57">
        <f>MIN(GJ85,$C$16)*$C$17*1000/60/60/$C$25</f>
        <v>0</v>
      </c>
      <c r="RK85" s="57">
        <f>MIN(GK85,$C$16)*$C$17*1000/60/60/$C$25</f>
        <v>0</v>
      </c>
      <c r="RL85" s="148">
        <f t="shared" si="448"/>
        <v>3.0800000000000018</v>
      </c>
    </row>
    <row r="86" spans="2:480" x14ac:dyDescent="0.2">
      <c r="B86" s="73"/>
      <c r="R86" s="63">
        <f t="shared" si="346"/>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347"/>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321"/>
        <v>3.1200000000000019</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322"/>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2.7495000000000003</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348"/>
        <v>3.1200000000000019</v>
      </c>
      <c r="DC86" s="57">
        <f t="shared" si="323"/>
        <v>0</v>
      </c>
      <c r="DD86" s="57">
        <f t="shared" si="324"/>
        <v>2.7495000000000003</v>
      </c>
      <c r="DE86" s="57">
        <f t="shared" si="325"/>
        <v>2.7495000000000003</v>
      </c>
      <c r="DF86" s="57">
        <f t="shared" si="326"/>
        <v>2.7495000000000003</v>
      </c>
      <c r="DG86" s="57">
        <f t="shared" si="327"/>
        <v>0</v>
      </c>
      <c r="DH86" s="57">
        <f t="shared" si="328"/>
        <v>0</v>
      </c>
      <c r="DI86" s="57">
        <f t="shared" si="329"/>
        <v>0</v>
      </c>
      <c r="DJ86" s="57">
        <f t="shared" si="330"/>
        <v>0</v>
      </c>
      <c r="DK86" s="57">
        <f t="shared" si="331"/>
        <v>0</v>
      </c>
      <c r="DL86" s="57">
        <f t="shared" si="332"/>
        <v>0</v>
      </c>
      <c r="DM86" s="57">
        <f t="shared" si="333"/>
        <v>0</v>
      </c>
      <c r="DN86" s="57">
        <f t="shared" si="334"/>
        <v>2.7495000000000003</v>
      </c>
      <c r="DO86" s="57">
        <f t="shared" si="335"/>
        <v>2.7495000000000003</v>
      </c>
      <c r="DP86" s="57">
        <f t="shared" si="336"/>
        <v>0</v>
      </c>
      <c r="DQ86" s="57">
        <f t="shared" si="337"/>
        <v>0</v>
      </c>
      <c r="DR86" s="57">
        <f t="shared" si="338"/>
        <v>0</v>
      </c>
      <c r="DS86" s="57">
        <f t="shared" si="339"/>
        <v>0</v>
      </c>
      <c r="DT86" s="57">
        <f t="shared" si="340"/>
        <v>0</v>
      </c>
      <c r="DU86" s="57">
        <f t="shared" si="341"/>
        <v>0</v>
      </c>
      <c r="DV86" s="57">
        <f t="shared" si="342"/>
        <v>0</v>
      </c>
      <c r="DW86" s="57">
        <f t="shared" si="343"/>
        <v>0</v>
      </c>
      <c r="DX86" s="61">
        <f t="shared" si="349"/>
        <v>3.1200000000000019</v>
      </c>
      <c r="DY86" s="2">
        <f>IF(OY86=0,($C$23/0.4536*IF(ISNA(MK85),'Drive Train'!$F$16,'Drive Train'!$F$17)*4.448*$C$24/$C$26*$C$25*S$6)*SIGN(BK86),BK86)</f>
        <v>0</v>
      </c>
      <c r="DZ86" s="2">
        <f>IF(OZ86=0,($C$23/0.4536*IF(ISNA(ML85),'Drive Train'!$F$16,'Drive Train'!$F$17)*4.448*$C$24/$C$26*$C$25*T$6)*SIGN(BL86),BL86)</f>
        <v>0</v>
      </c>
      <c r="EA86" s="2">
        <f>IF(PA86=0,($C$23/0.4536*IF(ISNA(MM85),'Drive Train'!$F$16,'Drive Train'!$F$17)*4.448*$C$24/$C$26*$C$25*U$6)*SIGN(BM86),BM86)</f>
        <v>0</v>
      </c>
      <c r="EB86" s="2">
        <f>IF(PB86=0,($C$23/0.4536*IF(ISNA(MN85),'Drive Train'!$F$16,'Drive Train'!$F$17)*4.448*$C$24/$C$26*$C$25*V$6)*SIGN(BN86),BN86)</f>
        <v>0</v>
      </c>
      <c r="EC86" s="2">
        <f>IF(PC86=0,($C$23/0.4536*IF(ISNA(MO85),'Drive Train'!$F$16,'Drive Train'!$F$17)*4.448*$C$24/$C$26*$C$25*W$6)*SIGN(BO86),BO86)</f>
        <v>0</v>
      </c>
      <c r="ED86" s="2">
        <f>IF(PD86=0,($C$23/0.4536*IF(ISNA(MP85),'Drive Train'!$F$16,'Drive Train'!$F$17)*4.448*$C$24/$C$26*$C$25*X$6)*SIGN(BP86),BP86)</f>
        <v>0</v>
      </c>
      <c r="EE86" s="2">
        <f>IF(PE86=0,($C$23/0.4536*IF(ISNA(MQ85),'Drive Train'!$F$16,'Drive Train'!$F$17)*4.448*$C$24/$C$26*$C$25*Y$6)*SIGN(BQ86),BQ86)</f>
        <v>0</v>
      </c>
      <c r="EF86" s="2">
        <f>IF(PF86=0,($C$23/0.4536*IF(ISNA(MR85),'Drive Train'!$F$16,'Drive Train'!$F$17)*4.448*$C$24/$C$26*$C$25*Z$6)*SIGN(BR86),BR86)</f>
        <v>0</v>
      </c>
      <c r="EG86" s="2">
        <f>IF(PG86=0,($C$23/0.4536*IF(ISNA(MS85),'Drive Train'!$F$16,'Drive Train'!$F$17)*4.448*$C$24/$C$26*$C$25*AA$6)*SIGN(BS86),BS86)</f>
        <v>0</v>
      </c>
      <c r="EH86" s="2">
        <f>IF(PH86=0,($C$23/0.4536*IF(ISNA(MT85),'Drive Train'!$F$16,'Drive Train'!$F$17)*4.448*$C$24/$C$26*$C$25*AB$6)*SIGN(BT86),BT86)</f>
        <v>0</v>
      </c>
      <c r="EI86" s="2">
        <f>IF(PI86=0,($C$23/0.4536*IF(ISNA(MU85),'Drive Train'!$F$16,'Drive Train'!$F$17)*4.448*$C$24/$C$26*$C$25*AC$6)*SIGN(BU86),BU86)</f>
        <v>0</v>
      </c>
      <c r="EJ86" s="2">
        <f>IF(PJ86=0,($C$23/0.4536*IF(ISNA(MV85),'Drive Train'!$F$16,'Drive Train'!$F$17)*4.448*$C$24/$C$26*$C$25*AD$6)*SIGN(BV86),BV86)</f>
        <v>0</v>
      </c>
      <c r="EK86" s="2">
        <f>IF(PK86=0,($C$23/0.4536*IF(ISNA(MW85),'Drive Train'!$F$16,'Drive Train'!$F$17)*4.448*$C$24/$C$26*$C$25*AE$6)*SIGN(BW86),BW86)</f>
        <v>0</v>
      </c>
      <c r="EL86" s="2">
        <f>IF(PL86=0,($C$23/0.4536*IF(ISNA(MX85),'Drive Train'!$F$16,'Drive Train'!$F$17)*4.448*$C$24/$C$26*$C$25*AF$6)*SIGN(BX86),BX86)</f>
        <v>0</v>
      </c>
      <c r="EM86" s="2">
        <f>IF(PM86=0,($C$23/0.4536*IF(ISNA(MY85),'Drive Train'!$F$16,'Drive Train'!$F$17)*4.448*$C$24/$C$26*$C$25*AG$6)*SIGN(BY86),BY86)</f>
        <v>0</v>
      </c>
      <c r="EN86" s="2">
        <f>IF(PN86=0,($C$23/0.4536*IF(ISNA(MZ85),'Drive Train'!$F$16,'Drive Train'!$F$17)*4.448*$C$24/$C$26*$C$25*AH$6)*SIGN(BZ86),BZ86)</f>
        <v>0</v>
      </c>
      <c r="EO86" s="2">
        <f>IF(PO86=0,($C$23/0.4536*IF(ISNA(NA85),'Drive Train'!$F$16,'Drive Train'!$F$17)*4.448*$C$24/$C$26*$C$25*AI$6)*SIGN(CA86),CA86)</f>
        <v>0</v>
      </c>
      <c r="EP86" s="2">
        <f>IF(PP86=0,($C$23/0.4536*IF(ISNA(NB85),'Drive Train'!$F$16,'Drive Train'!$F$17)*4.448*$C$24/$C$26*$C$25*AJ$6)*SIGN(CB86),CB86)</f>
        <v>0</v>
      </c>
      <c r="EQ86" s="2">
        <f>IF(PQ86=0,($C$23/0.4536*IF(ISNA(NC85),'Drive Train'!$F$16,'Drive Train'!$F$17)*4.448*$C$24/$C$26*$C$25*AK$6)*SIGN(CC86),CC86)</f>
        <v>0</v>
      </c>
      <c r="ER86" s="2">
        <f>IF(PR86=0,($C$23/0.4536*IF(ISNA(ND85),'Drive Train'!$F$16,'Drive Train'!$F$17)*4.448*$C$24/$C$26*$C$25*AL$6)*SIGN(CD86),CD86)</f>
        <v>0</v>
      </c>
      <c r="ES86" s="2">
        <f>IF(PS86=0,($C$23/0.4536*IF(ISNA(NE85),'Drive Train'!$F$16,'Drive Train'!$F$17)*4.448*$C$24/$C$26*$C$25*AM$6)*SIGN(CE86),CE86)</f>
        <v>0</v>
      </c>
      <c r="ET86" s="61">
        <f t="shared" si="344"/>
        <v>3.1200000000000019</v>
      </c>
      <c r="EU86" s="260">
        <f>MAX(MIN(IF(AND(OY85=1,NG86&lt;0),-1,1)*(DC86-$C$15)/($C$14-$C$15)*$C$12-$C$33*LO86/AO$6 -  OY85*$C$33,DY85),MAX(EU$8:EU85)*-1)</f>
        <v>-0.55664580874366754</v>
      </c>
      <c r="EV86" s="260">
        <f>MAX(MIN(IF(AND(OZ85=1,NH86&lt;0),-1,1)*(DD86-$C$15)/($C$14-$C$15)*$C$12-$C$33*LP86/AP$6 -  OZ85*$C$33,DZ85),MAX(EV$8:EV85)*-1)</f>
        <v>-0.61630074828187331</v>
      </c>
      <c r="EW86" s="260">
        <f>MAX(MIN(IF(AND(PA85=1,NI86&lt;0),-1,1)*(DE86-$C$15)/($C$14-$C$15)*$C$12-$C$33*LQ86/AQ$6 -  PA85*$C$33,EA85),MAX(EW$8:EW85)*-1)</f>
        <v>-0.63316988367909566</v>
      </c>
      <c r="EX86" s="260">
        <f>MAX(MIN(IF(AND(PB85=1,NJ86&lt;0),-1,1)*(DF86-$C$15)/($C$14-$C$15)*$C$12-$C$33*LR86/AR$6 -  PB85*$C$33,EB85),MAX(EX$8:EX85)*-1)</f>
        <v>-0.59040132242744514</v>
      </c>
      <c r="EY86" s="260">
        <f>MAX(MIN(IF(AND(PC85=1,NK86&lt;0),-1,1)*(DG86-$C$15)/($C$14-$C$15)*$C$12-$C$33*LS86/AS$6 -  PC85*$C$33,EC85),MAX(EY$8:EY85)*-1)</f>
        <v>-0.55664580874366754</v>
      </c>
      <c r="EZ86" s="260">
        <f>MAX(MIN(IF(AND(PD85=1,NL86&lt;0),-1,1)*(DH86-$C$15)/($C$14-$C$15)*$C$12-$C$33*LT86/AT$6 -  PD85*$C$33,ED85),MAX(EZ$8:EZ85)*-1)</f>
        <v>-0.55664580874366754</v>
      </c>
      <c r="FA86" s="260">
        <f>MAX(MIN(IF(AND(PE85=1,NM86&lt;0),-1,1)*(DI86-$C$15)/($C$14-$C$15)*$C$12-$C$33*LU86/AU$6 -  PE85*$C$33,EE85),MAX(FA$8:FA85)*-1)</f>
        <v>-0.55664580874366754</v>
      </c>
      <c r="FB86" s="260">
        <f>MAX(MIN(IF(AND(PF85=1,NN86&lt;0),-1,1)*(DJ86-$C$15)/($C$14-$C$15)*$C$12-$C$33*LV86/AV$6 -  PF85*$C$33,EF85),MAX(FB$8:FB85)*-1)</f>
        <v>-0.55664580874366754</v>
      </c>
      <c r="FC86" s="260">
        <f>MAX(MIN(IF(AND(PG85=1,NO86&lt;0),-1,1)*(DK86-$C$15)/($C$14-$C$15)*$C$12-$C$33*LW86/AW$6 -  PG85*$C$33,EG85),MAX(FC$8:FC85)*-1)</f>
        <v>-0.55664580874366754</v>
      </c>
      <c r="FD86" s="260">
        <f>MAX(MIN(IF(AND(PH85=1,NP86&lt;0),-1,1)*(DL86-$C$15)/($C$14-$C$15)*$C$12-$C$33*LX86/AX$6 -  PH85*$C$33,EH85),MAX(FD$8:FD85)*-1)</f>
        <v>-0.55664580874366754</v>
      </c>
      <c r="FE86" s="260">
        <f>MAX(MIN(IF(AND(PI85=1,NQ86&lt;0),-1,1)*(DM86-$C$15)/($C$14-$C$15)*$C$12-$C$33*LY86/AY$6 -  PI85*$C$33,EI85),MAX(FE$8:FE85)*-1)</f>
        <v>-0.55664580874366754</v>
      </c>
      <c r="FF86" s="260">
        <f>MAX(MIN(IF(AND(PJ85=1,NR86&lt;0),-1,1)*(DN86-$C$15)/($C$14-$C$15)*$C$12-$C$33*LZ86/AZ$6 -  PJ85*$C$33,EJ85),MAX(FF$8:FF85)*-1)</f>
        <v>-0.41043104273050707</v>
      </c>
      <c r="FG86" s="260">
        <f>MAX(MIN(IF(AND(PK85=1,NS86&lt;0),-1,1)*(DO86-$C$15)/($C$14-$C$15)*$C$12-$C$33*MA86/BA$6 -  PK85*$C$33,EK85),MAX(FG$8:FG85)*-1)</f>
        <v>-0.50266066515034202</v>
      </c>
      <c r="FH86" s="260">
        <f>MAX(MIN(IF(AND(PL85=1,NT86&lt;0),-1,1)*(DP86-$C$15)/($C$14-$C$15)*$C$12-$C$33*MB86/BB$6 -  PL85*$C$33,EL85),MAX(FH$8:FH85)*-1)</f>
        <v>-0.55664580874366754</v>
      </c>
      <c r="FI86" s="260">
        <f>MAX(MIN(IF(AND(PM85=1,NU86&lt;0),-1,1)*(DQ86-$C$15)/($C$14-$C$15)*$C$12-$C$33*MC86/BC$6 -  PM85*$C$33,EM85),MAX(FI$8:FI85)*-1)</f>
        <v>-0.55664580874366754</v>
      </c>
      <c r="FJ86" s="260">
        <f>MAX(MIN(IF(AND(PN85=1,NV86&lt;0),-1,1)*(DR86-$C$15)/($C$14-$C$15)*$C$12-$C$33*MD86/BD$6 -  PN85*$C$33,EN85),MAX(FJ$8:FJ85)*-1)</f>
        <v>-0.55664580874366754</v>
      </c>
      <c r="FK86" s="260">
        <f>MAX(MIN(IF(AND(PO85=1,NW86&lt;0),-1,1)*(DS86-$C$15)/($C$14-$C$15)*$C$12-$C$33*ME86/BE$6 -  PO85*$C$33,EO85),MAX(FK$8:FK85)*-1)</f>
        <v>-0.55664580874366754</v>
      </c>
      <c r="FL86" s="260">
        <f>MAX(MIN(IF(AND(PP85=1,NX86&lt;0),-1,1)*(DT86-$C$15)/($C$14-$C$15)*$C$12-$C$33*MF86/BF$6 -  PP85*$C$33,EP85),MAX(FL$8:FL85)*-1)</f>
        <v>-0.55664580874366754</v>
      </c>
      <c r="FM86" s="260">
        <f>MAX(MIN(IF(AND(PQ85=1,NY86&lt;0),-1,1)*(DU86-$C$15)/($C$14-$C$15)*$C$12-$C$33*MG86/BG$6 -  PQ85*$C$33,EQ85),MAX(FM$8:FM85)*-1)</f>
        <v>-0.55664580874366754</v>
      </c>
      <c r="FN86" s="260">
        <f>MAX(MIN(IF(AND(PR85=1,NZ86&lt;0),-1,1)*(DV86-$C$15)/($C$14-$C$15)*$C$12-$C$33*MH86/BH$6 -  PR85*$C$33,ER85),MAX(FN$8:FN85)*-1)</f>
        <v>-0.55664580874366754</v>
      </c>
      <c r="FO86" s="260">
        <f>MAX(MIN(IF(AND(PS85=1,OA86&lt;0),-1,1)*(DW86-$C$15)/($C$14-$C$15)*$C$12-$C$33*MI86/BI$6 -  PS85*$C$33,ES85),MAX(FO$8:FO85)*-1)</f>
        <v>-0.55664580874366754</v>
      </c>
      <c r="FP86" s="61">
        <f t="shared" si="350"/>
        <v>3.1200000000000019</v>
      </c>
      <c r="FQ86" s="261">
        <f>IF(AND(KS86=1,OY86=1),0,MIN((ABS(($C$14-$C$15)*EU86/$C$12/$C$25)+$C$15)/$C$25,DC86))</f>
        <v>0</v>
      </c>
      <c r="FR86" s="261">
        <f>IF(AND(KT86=1,OZ86=1),0,MIN((ABS(($C$14-$C$15)*EV86/$C$12/$C$25)+$C$15)/$C$25,DD86))</f>
        <v>2.7495000000000003</v>
      </c>
      <c r="FS86" s="261">
        <f>IF(AND(KU86=1,PA86=1),0,MIN((ABS(($C$14-$C$15)*EW86/$C$12/$C$25)+$C$15)/$C$25,DE86))</f>
        <v>2.7495000000000003</v>
      </c>
      <c r="FT86" s="261">
        <f>IF(AND(KV86=1,PB86=1),0,MIN((ABS(($C$14-$C$15)*EX86/$C$12/$C$25)+$C$15)/$C$25,DF86))</f>
        <v>2.7495000000000003</v>
      </c>
      <c r="FU86" s="261">
        <f>IF(AND(KW86=1,PC86=1),0,MIN((ABS(($C$14-$C$15)*EY86/$C$12/$C$25)+$C$15)/$C$25,DG86))</f>
        <v>0</v>
      </c>
      <c r="FV86" s="261">
        <f>IF(AND(KX86=1,PD86=1),0,MIN((ABS(($C$14-$C$15)*EZ86/$C$12/$C$25)+$C$15)/$C$25,DH86))</f>
        <v>0</v>
      </c>
      <c r="FW86" s="261">
        <f>IF(AND(KY86=1,PE86=1),0,MIN((ABS(($C$14-$C$15)*FA86/$C$12/$C$25)+$C$15)/$C$25,DI86))</f>
        <v>0</v>
      </c>
      <c r="FX86" s="261">
        <f>IF(AND(KZ86=1,PF86=1),0,MIN((ABS(($C$14-$C$15)*FB86/$C$12/$C$25)+$C$15)/$C$25,DJ86))</f>
        <v>0</v>
      </c>
      <c r="FY86" s="261">
        <f>IF(AND(LA86=1,PG86=1),0,MIN((ABS(($C$14-$C$15)*FC86/$C$12/$C$25)+$C$15)/$C$25,DK86))</f>
        <v>0</v>
      </c>
      <c r="FZ86" s="261">
        <f>IF(AND(LB86=1,PH86=1),0,MIN((ABS(($C$14-$C$15)*FD86/$C$12/$C$25)+$C$15)/$C$25,DL86))</f>
        <v>0</v>
      </c>
      <c r="GA86" s="261">
        <f>IF(AND(LC86=1,PI86=1),0,MIN((ABS(($C$14-$C$15)*FE86/$C$12/$C$25)+$C$15)/$C$25,DM86))</f>
        <v>0</v>
      </c>
      <c r="GB86" s="261">
        <f>IF(AND(LD86=1,PJ86=1),0,MIN((ABS(($C$14-$C$15)*FF86/$C$12/$C$25)+$C$15)/$C$25,DN86))</f>
        <v>2.7495000000000003</v>
      </c>
      <c r="GC86" s="261">
        <f>IF(AND(LE86=1,PK86=1),0,MIN((ABS(($C$14-$C$15)*FG86/$C$12/$C$25)+$C$15)/$C$25,DO86))</f>
        <v>2.7495000000000003</v>
      </c>
      <c r="GD86" s="261">
        <f>IF(AND(LF86=1,PL86=1),0,MIN((ABS(($C$14-$C$15)*FH86/$C$12/$C$25)+$C$15)/$C$25,DP86))</f>
        <v>0</v>
      </c>
      <c r="GE86" s="261">
        <f>IF(AND(LG86=1,PM86=1),0,MIN((ABS(($C$14-$C$15)*FI86/$C$12/$C$25)+$C$15)/$C$25,DQ86))</f>
        <v>0</v>
      </c>
      <c r="GF86" s="261">
        <f>IF(AND(LH86=1,PN86=1),0,MIN((ABS(($C$14-$C$15)*FJ86/$C$12/$C$25)+$C$15)/$C$25,DR86))</f>
        <v>0</v>
      </c>
      <c r="GG86" s="261">
        <f>IF(AND(LI86=1,PO86=1),0,MIN((ABS(($C$14-$C$15)*FK86/$C$12/$C$25)+$C$15)/$C$25,DS86))</f>
        <v>0</v>
      </c>
      <c r="GH86" s="261">
        <f>IF(AND(LJ86=1,PP86=1),0,MIN((ABS(($C$14-$C$15)*FL86/$C$12/$C$25)+$C$15)/$C$25,DT86))</f>
        <v>0</v>
      </c>
      <c r="GI86" s="261">
        <f>IF(AND(LK86=1,PQ86=1),0,MIN((ABS(($C$14-$C$15)*FM86/$C$12/$C$25)+$C$15)/$C$25,DU86))</f>
        <v>0</v>
      </c>
      <c r="GJ86" s="261">
        <f>IF(AND(LL86=1,PR86=1),0,MIN((ABS(($C$14-$C$15)*FN86/$C$12/$C$25)+$C$15)/$C$25,DV86))</f>
        <v>0</v>
      </c>
      <c r="GK86" s="261">
        <f>IF(AND(LM86=1,PS86=1),0,MIN((ABS(($C$14-$C$15)*FO86/$C$12/$C$25)+$C$15)/$C$25,DW86))</f>
        <v>0</v>
      </c>
      <c r="GL86" s="61">
        <f t="shared" si="351"/>
        <v>3.1200000000000019</v>
      </c>
      <c r="GM86" s="57">
        <f>IF(AND(KS85=1,OY85=1),0,EU86*$C$26/S$6/$C$24/$C$23*3.39*$C$25)</f>
        <v>0</v>
      </c>
      <c r="GN86" s="57">
        <f>IF(AND(KT85=1,OZ85=1),0,EV86*$C$26/T$6/$C$24/$C$23*3.39*$C$25)</f>
        <v>-4.007520383717357</v>
      </c>
      <c r="GO86" s="57">
        <f>IF(AND(KU85=1,PA85=1),0,EW86*$C$26/U$6/$C$24/$C$23*3.39*$C$25)</f>
        <v>-6.2520635999145782</v>
      </c>
      <c r="GP86" s="57">
        <f>IF(AND(KV85=1,PB85=1),0,EX86*$C$26/V$6/$C$24/$C$23*3.39*$C$25)</f>
        <v>-7.8204058497639721</v>
      </c>
      <c r="GQ86" s="57">
        <f>IF(AND(KW85=1,PC85=1),0,EY86*$C$26/W$6/$C$24/$C$23*3.39*$C$25)</f>
        <v>0</v>
      </c>
      <c r="GR86" s="57">
        <f>IF(AND(KX85=1,PD85=1),0,EZ86*$C$26/X$6/$C$24/$C$23*3.39*$C$25)</f>
        <v>0</v>
      </c>
      <c r="GS86" s="57">
        <f>IF(AND(KY85=1,PE85=1),0,FA86*$C$26/Y$6/$C$24/$C$23*3.39*$C$25)</f>
        <v>0</v>
      </c>
      <c r="GT86" s="57">
        <f>IF(AND(KZ85=1,PF85=1),0,FB86*$C$26/Z$6/$C$24/$C$23*3.39*$C$25)</f>
        <v>0</v>
      </c>
      <c r="GU86" s="57">
        <f>IF(AND(LA85=1,PG85=1),0,FC86*$C$26/AA$6/$C$24/$C$23*3.39*$C$25)</f>
        <v>0</v>
      </c>
      <c r="GV86" s="57">
        <f>IF(AND(LB85=1,PH85=1),0,FD86*$C$26/AB$6/$C$24/$C$23*3.39*$C$25)</f>
        <v>0</v>
      </c>
      <c r="GW86" s="57">
        <f>IF(AND(LC85=1,PI85=1),0,FE86*$C$26/AC$6/$C$24/$C$23*3.39*$C$25)</f>
        <v>0</v>
      </c>
      <c r="GX86" s="57">
        <f>IF(AND(LD85=1,PJ85=1),0,FF86*$C$26/AD$6/$C$24/$C$23*3.39*$C$25)</f>
        <v>-9.5315869637063724</v>
      </c>
      <c r="GY86" s="57">
        <f>IF(AND(LE85=1,PK85=1),0,FG86*$C$26/AE$6/$C$24/$C$23*3.39*$C$25)</f>
        <v>-11.673468486302806</v>
      </c>
      <c r="GZ86" s="57">
        <f>IF(AND(LF85=1,PL85=1),0,FH86*$C$26/AF$6/$C$24/$C$23*3.39*$C$25)</f>
        <v>0</v>
      </c>
      <c r="HA86" s="57">
        <f>IF(AND(LG85=1,PM85=1),0,FI86*$C$26/AG$6/$C$24/$C$23*3.39*$C$25)</f>
        <v>0</v>
      </c>
      <c r="HB86" s="57">
        <f>IF(AND(LH85=1,PN85=1),0,FJ86*$C$26/AH$6/$C$24/$C$23*3.39*$C$25)</f>
        <v>0</v>
      </c>
      <c r="HC86" s="57">
        <f>IF(AND(LI85=1,PO85=1),0,FK86*$C$26/AI$6/$C$24/$C$23*3.39*$C$25)</f>
        <v>0</v>
      </c>
      <c r="HD86" s="57">
        <f>IF(AND(LJ85=1,PP85=1),0,FL86*$C$26/AJ$6/$C$24/$C$23*3.39*$C$25)</f>
        <v>0</v>
      </c>
      <c r="HE86" s="57">
        <f>IF(AND(LK85=1,PQ85=1),0,FM86*$C$26/AK$6/$C$24/$C$23*3.39*$C$25)</f>
        <v>0</v>
      </c>
      <c r="HF86" s="57">
        <f>IF(AND(LL85=1,PR85=1),0,FN86*$C$26/AL$6/$C$24/$C$23*3.39*$C$25)</f>
        <v>0</v>
      </c>
      <c r="HG86" s="57">
        <f>IF(AND(LM85=1,PS85=1),0,FO86*$C$26/AM$6/$C$24/$C$23*3.39*$C$25)</f>
        <v>0</v>
      </c>
      <c r="HH86" s="61">
        <f t="shared" si="352"/>
        <v>3.1200000000000019</v>
      </c>
      <c r="HI86" s="57">
        <f t="shared" si="353"/>
        <v>0</v>
      </c>
      <c r="HJ86" s="57">
        <f t="shared" si="354"/>
        <v>4.007520383717357</v>
      </c>
      <c r="HK86" s="57">
        <f t="shared" si="355"/>
        <v>6.2520635999145782</v>
      </c>
      <c r="HL86" s="57">
        <f t="shared" si="356"/>
        <v>7.8204058497639721</v>
      </c>
      <c r="HM86" s="57">
        <f t="shared" si="357"/>
        <v>0</v>
      </c>
      <c r="HN86" s="57">
        <f t="shared" si="358"/>
        <v>0</v>
      </c>
      <c r="HO86" s="57">
        <f t="shared" si="359"/>
        <v>0</v>
      </c>
      <c r="HP86" s="57">
        <f t="shared" si="360"/>
        <v>0</v>
      </c>
      <c r="HQ86" s="57">
        <f t="shared" si="361"/>
        <v>0</v>
      </c>
      <c r="HR86" s="57">
        <f t="shared" si="362"/>
        <v>0</v>
      </c>
      <c r="HS86" s="57">
        <f t="shared" si="363"/>
        <v>0</v>
      </c>
      <c r="HT86" s="57">
        <f t="shared" si="364"/>
        <v>9.5315869637063724</v>
      </c>
      <c r="HU86" s="57">
        <f t="shared" si="365"/>
        <v>11.673468486302806</v>
      </c>
      <c r="HV86" s="57">
        <f t="shared" si="366"/>
        <v>0</v>
      </c>
      <c r="HW86" s="57">
        <f t="shared" si="367"/>
        <v>0</v>
      </c>
      <c r="HX86" s="57">
        <f t="shared" si="368"/>
        <v>0</v>
      </c>
      <c r="HY86" s="57">
        <f t="shared" si="369"/>
        <v>0</v>
      </c>
      <c r="HZ86" s="57">
        <f t="shared" si="370"/>
        <v>0</v>
      </c>
      <c r="IA86" s="57">
        <f t="shared" si="371"/>
        <v>0</v>
      </c>
      <c r="IB86" s="57">
        <f t="shared" si="372"/>
        <v>0</v>
      </c>
      <c r="IC86" s="57">
        <f t="shared" si="373"/>
        <v>0</v>
      </c>
      <c r="ID86" s="61">
        <f t="shared" si="374"/>
        <v>3.1200000000000019</v>
      </c>
      <c r="IE86" s="57">
        <f t="shared" si="375"/>
        <v>0</v>
      </c>
      <c r="IF86" s="57">
        <f t="shared" si="376"/>
        <v>0</v>
      </c>
      <c r="IG86" s="57">
        <f t="shared" si="377"/>
        <v>0</v>
      </c>
      <c r="IH86" s="57">
        <f t="shared" si="378"/>
        <v>0</v>
      </c>
      <c r="II86" s="57">
        <f t="shared" si="379"/>
        <v>0</v>
      </c>
      <c r="IJ86" s="57">
        <f t="shared" si="380"/>
        <v>0</v>
      </c>
      <c r="IK86" s="57">
        <f t="shared" si="381"/>
        <v>0</v>
      </c>
      <c r="IL86" s="57">
        <f t="shared" si="382"/>
        <v>0</v>
      </c>
      <c r="IM86" s="57">
        <f t="shared" si="383"/>
        <v>0</v>
      </c>
      <c r="IN86" s="57">
        <f t="shared" si="384"/>
        <v>0</v>
      </c>
      <c r="IO86" s="57">
        <f t="shared" si="385"/>
        <v>0</v>
      </c>
      <c r="IP86" s="57">
        <f t="shared" si="386"/>
        <v>0</v>
      </c>
      <c r="IQ86" s="57">
        <f t="shared" si="387"/>
        <v>0</v>
      </c>
      <c r="IR86" s="57">
        <f t="shared" si="388"/>
        <v>0</v>
      </c>
      <c r="IS86" s="57">
        <f t="shared" si="389"/>
        <v>0</v>
      </c>
      <c r="IT86" s="57">
        <f t="shared" si="390"/>
        <v>0</v>
      </c>
      <c r="IU86" s="57">
        <f t="shared" si="391"/>
        <v>0</v>
      </c>
      <c r="IV86" s="57">
        <f t="shared" si="392"/>
        <v>0</v>
      </c>
      <c r="IW86" s="57">
        <f t="shared" si="393"/>
        <v>0</v>
      </c>
      <c r="IX86" s="57">
        <f t="shared" si="394"/>
        <v>0</v>
      </c>
      <c r="IY86" s="57">
        <f t="shared" si="395"/>
        <v>0</v>
      </c>
      <c r="IZ86" s="61">
        <f t="shared" si="396"/>
        <v>3.1200000000000019</v>
      </c>
      <c r="JA86" s="261" t="e">
        <f t="shared" si="449"/>
        <v>#N/A</v>
      </c>
      <c r="JB86" s="261" t="e">
        <f t="shared" si="450"/>
        <v>#N/A</v>
      </c>
      <c r="JC86" s="261" t="e">
        <f t="shared" si="451"/>
        <v>#N/A</v>
      </c>
      <c r="JD86" s="261" t="e">
        <f t="shared" si="452"/>
        <v>#N/A</v>
      </c>
      <c r="JE86" s="261" t="e">
        <f t="shared" si="453"/>
        <v>#N/A</v>
      </c>
      <c r="JF86" s="261" t="e">
        <f t="shared" si="454"/>
        <v>#N/A</v>
      </c>
      <c r="JG86" s="261" t="e">
        <f t="shared" si="455"/>
        <v>#N/A</v>
      </c>
      <c r="JH86" s="261" t="e">
        <f t="shared" si="456"/>
        <v>#N/A</v>
      </c>
      <c r="JI86" s="261" t="e">
        <f t="shared" si="457"/>
        <v>#N/A</v>
      </c>
      <c r="JJ86" s="261" t="e">
        <f t="shared" si="458"/>
        <v>#N/A</v>
      </c>
      <c r="JK86" s="261" t="e">
        <f t="shared" si="459"/>
        <v>#N/A</v>
      </c>
      <c r="JL86" s="261" t="e">
        <f t="shared" si="460"/>
        <v>#N/A</v>
      </c>
      <c r="JM86" s="261" t="e">
        <f t="shared" si="461"/>
        <v>#N/A</v>
      </c>
      <c r="JN86" s="261" t="e">
        <f t="shared" si="462"/>
        <v>#N/A</v>
      </c>
      <c r="JO86" s="261" t="e">
        <f t="shared" si="463"/>
        <v>#N/A</v>
      </c>
      <c r="JP86" s="261" t="e">
        <f t="shared" si="464"/>
        <v>#N/A</v>
      </c>
      <c r="JQ86" s="261" t="e">
        <f t="shared" si="465"/>
        <v>#N/A</v>
      </c>
      <c r="JR86" s="261" t="e">
        <f t="shared" si="466"/>
        <v>#N/A</v>
      </c>
      <c r="JS86" s="261" t="e">
        <f t="shared" si="467"/>
        <v>#N/A</v>
      </c>
      <c r="JT86" s="261" t="e">
        <f t="shared" si="468"/>
        <v>#N/A</v>
      </c>
      <c r="JU86" s="261" t="e">
        <f t="shared" si="469"/>
        <v>#N/A</v>
      </c>
      <c r="JV86" s="61">
        <f t="shared" si="397"/>
        <v>3.1200000000000019</v>
      </c>
      <c r="JW86" s="46">
        <f>IF(HI86&lt;=$C$42,1,0)</f>
        <v>1</v>
      </c>
      <c r="JX86" s="46">
        <f>IF(HJ86&lt;=$C$42,1,0)</f>
        <v>0</v>
      </c>
      <c r="JY86" s="46">
        <f>IF(HK86&lt;=$C$42,1,0)</f>
        <v>0</v>
      </c>
      <c r="JZ86" s="46">
        <f>IF(HL86&lt;=$C$42,1,0)</f>
        <v>0</v>
      </c>
      <c r="KA86" s="46">
        <f>IF(HM86&lt;=$C$42,1,0)</f>
        <v>1</v>
      </c>
      <c r="KB86" s="46">
        <f>IF(HN86&lt;=$C$42,1,0)</f>
        <v>1</v>
      </c>
      <c r="KC86" s="46">
        <f>IF(HO86&lt;=$C$42,1,0)</f>
        <v>1</v>
      </c>
      <c r="KD86" s="46">
        <f>IF(HP86&lt;=$C$42,1,0)</f>
        <v>1</v>
      </c>
      <c r="KE86" s="46">
        <f>IF(HQ86&lt;=$C$42,1,0)</f>
        <v>1</v>
      </c>
      <c r="KF86" s="46">
        <f>IF(HR86&lt;=$C$42,1,0)</f>
        <v>1</v>
      </c>
      <c r="KG86" s="46">
        <f>IF(HS86&lt;=$C$42,1,0)</f>
        <v>1</v>
      </c>
      <c r="KH86" s="46">
        <f>IF(HT86&lt;=$C$42,1,0)</f>
        <v>0</v>
      </c>
      <c r="KI86" s="46">
        <f>IF(HU86&lt;=$C$42,1,0)</f>
        <v>0</v>
      </c>
      <c r="KJ86" s="46">
        <f>IF(HV86&lt;=$C$42,1,0)</f>
        <v>1</v>
      </c>
      <c r="KK86" s="46">
        <f>IF(HW86&lt;=$C$42,1,0)</f>
        <v>1</v>
      </c>
      <c r="KL86" s="46">
        <f>IF(HX86&lt;=$C$42,1,0)</f>
        <v>1</v>
      </c>
      <c r="KM86" s="46">
        <f>IF(HY86&lt;=$C$42,1,0)</f>
        <v>1</v>
      </c>
      <c r="KN86" s="46">
        <f>IF(HZ86&lt;=$C$42,1,0)</f>
        <v>1</v>
      </c>
      <c r="KO86" s="46">
        <f>IF(IA86&lt;=$C$42,1,0)</f>
        <v>1</v>
      </c>
      <c r="KP86" s="46">
        <f>IF(IB86&lt;=$C$42,1,0)</f>
        <v>1</v>
      </c>
      <c r="KQ86" s="46">
        <f>IF(IC86&lt;=$C$42,1,0)</f>
        <v>1</v>
      </c>
      <c r="KR86" s="61">
        <f t="shared" si="398"/>
        <v>3.1200000000000019</v>
      </c>
      <c r="KS86" s="1">
        <f>IF(OR(KS85=1,AND(OY86=1,LO86&lt;=$C$43)),1,0)</f>
        <v>1</v>
      </c>
      <c r="KT86" s="1">
        <f>IF(OR(KT85=1,AND(OZ86=1,LP86&lt;=$C$43)),1,0)</f>
        <v>0</v>
      </c>
      <c r="KU86" s="1">
        <f>IF(OR(KU85=1,AND(PA86=1,LQ86&lt;=$C$43)),1,0)</f>
        <v>0</v>
      </c>
      <c r="KV86" s="1">
        <f>IF(OR(KV85=1,AND(PB86=1,LR86&lt;=$C$43)),1,0)</f>
        <v>0</v>
      </c>
      <c r="KW86" s="1">
        <f>IF(OR(KW85=1,AND(PC86=1,LS86&lt;=$C$43)),1,0)</f>
        <v>1</v>
      </c>
      <c r="KX86" s="1">
        <f>IF(OR(KX85=1,AND(PD86=1,LT86&lt;=$C$43)),1,0)</f>
        <v>1</v>
      </c>
      <c r="KY86" s="1">
        <f>IF(OR(KY85=1,AND(PE86=1,LU86&lt;=$C$43)),1,0)</f>
        <v>1</v>
      </c>
      <c r="KZ86" s="1">
        <f>IF(OR(KZ85=1,AND(PF86=1,LV86&lt;=$C$43)),1,0)</f>
        <v>1</v>
      </c>
      <c r="LA86" s="1">
        <f>IF(OR(LA85=1,AND(PG86=1,LW86&lt;=$C$43)),1,0)</f>
        <v>1</v>
      </c>
      <c r="LB86" s="1">
        <f>IF(OR(LB85=1,AND(PH86=1,LX86&lt;=$C$43)),1,0)</f>
        <v>1</v>
      </c>
      <c r="LC86" s="1">
        <f>IF(OR(LC85=1,AND(PI86=1,LY86&lt;=$C$43)),1,0)</f>
        <v>1</v>
      </c>
      <c r="LD86" s="1">
        <f>IF(OR(LD85=1,AND(PJ86=1,LZ86&lt;=$C$43)),1,0)</f>
        <v>0</v>
      </c>
      <c r="LE86" s="1">
        <f>IF(OR(LE85=1,AND(PK86=1,MA86&lt;=$C$43)),1,0)</f>
        <v>0</v>
      </c>
      <c r="LF86" s="1">
        <f>IF(OR(LF85=1,AND(PL86=1,MB86&lt;=$C$43)),1,0)</f>
        <v>1</v>
      </c>
      <c r="LG86" s="1">
        <f>IF(OR(LG85=1,AND(PM86=1,MC86&lt;=$C$43)),1,0)</f>
        <v>1</v>
      </c>
      <c r="LH86" s="1">
        <f>IF(OR(LH85=1,AND(PN86=1,MD86&lt;=$C$43)),1,0)</f>
        <v>1</v>
      </c>
      <c r="LI86" s="1">
        <f>IF(OR(LI85=1,AND(PO86=1,ME86&lt;=$C$43)),1,0)</f>
        <v>1</v>
      </c>
      <c r="LJ86" s="1">
        <f>IF(OR(LJ85=1,AND(PP86=1,MF86&lt;=$C$43)),1,0)</f>
        <v>1</v>
      </c>
      <c r="LK86" s="1">
        <f>IF(OR(LK85=1,AND(PQ86=1,MG86&lt;=$C$43)),1,0)</f>
        <v>1</v>
      </c>
      <c r="LL86" s="1">
        <f>IF(OR(LL85=1,AND(PR86=1,MH86&lt;=$C$43)),1,0)</f>
        <v>1</v>
      </c>
      <c r="LM86" s="1">
        <f>IF(OR(LM85=1,AND(PS86=1,MI86&lt;=$C$43)),1,0)</f>
        <v>1</v>
      </c>
      <c r="LN86" s="61">
        <f t="shared" si="399"/>
        <v>3.1200000000000019</v>
      </c>
      <c r="LO86" s="57">
        <f t="shared" si="400"/>
        <v>0</v>
      </c>
      <c r="LP86" s="57">
        <f t="shared" si="401"/>
        <v>10.48539069010709</v>
      </c>
      <c r="LQ86" s="57">
        <f t="shared" si="402"/>
        <v>7.9603679662273779</v>
      </c>
      <c r="LR86" s="57">
        <f t="shared" si="403"/>
        <v>3.9395128276307174</v>
      </c>
      <c r="LS86" s="57">
        <f t="shared" si="404"/>
        <v>0</v>
      </c>
      <c r="LT86" s="57">
        <f t="shared" si="405"/>
        <v>0</v>
      </c>
      <c r="LU86" s="57">
        <f t="shared" si="406"/>
        <v>0</v>
      </c>
      <c r="LV86" s="57">
        <f t="shared" si="407"/>
        <v>0</v>
      </c>
      <c r="LW86" s="57">
        <f t="shared" si="408"/>
        <v>0</v>
      </c>
      <c r="LX86" s="57">
        <f t="shared" si="409"/>
        <v>0</v>
      </c>
      <c r="LY86" s="57">
        <f t="shared" si="410"/>
        <v>0</v>
      </c>
      <c r="LZ86" s="57">
        <f t="shared" si="411"/>
        <v>3.9935607645159221</v>
      </c>
      <c r="MA86" s="57">
        <f t="shared" si="412"/>
        <v>0.70503813013630356</v>
      </c>
      <c r="MB86" s="57">
        <f t="shared" si="413"/>
        <v>0</v>
      </c>
      <c r="MC86" s="57">
        <f t="shared" si="414"/>
        <v>0</v>
      </c>
      <c r="MD86" s="57">
        <f t="shared" si="415"/>
        <v>0</v>
      </c>
      <c r="ME86" s="57">
        <f t="shared" si="416"/>
        <v>0</v>
      </c>
      <c r="MF86" s="57">
        <f t="shared" si="417"/>
        <v>0</v>
      </c>
      <c r="MG86" s="57">
        <f t="shared" si="418"/>
        <v>0</v>
      </c>
      <c r="MH86" s="57">
        <f t="shared" si="419"/>
        <v>0</v>
      </c>
      <c r="MI86" s="57">
        <f t="shared" si="420"/>
        <v>0</v>
      </c>
      <c r="MJ86" s="61">
        <f t="shared" si="421"/>
        <v>3.1200000000000019</v>
      </c>
      <c r="MK86" s="57" t="e">
        <f t="shared" si="470"/>
        <v>#N/A</v>
      </c>
      <c r="ML86" s="57" t="e">
        <f t="shared" si="471"/>
        <v>#N/A</v>
      </c>
      <c r="MM86" s="57" t="e">
        <f t="shared" si="472"/>
        <v>#N/A</v>
      </c>
      <c r="MN86" s="57" t="e">
        <f t="shared" si="473"/>
        <v>#N/A</v>
      </c>
      <c r="MO86" s="57" t="e">
        <f t="shared" si="474"/>
        <v>#N/A</v>
      </c>
      <c r="MP86" s="57" t="e">
        <f t="shared" si="475"/>
        <v>#N/A</v>
      </c>
      <c r="MQ86" s="57" t="e">
        <f t="shared" si="476"/>
        <v>#N/A</v>
      </c>
      <c r="MR86" s="57" t="e">
        <f t="shared" si="477"/>
        <v>#N/A</v>
      </c>
      <c r="MS86" s="57" t="e">
        <f t="shared" si="478"/>
        <v>#N/A</v>
      </c>
      <c r="MT86" s="57" t="e">
        <f t="shared" si="479"/>
        <v>#N/A</v>
      </c>
      <c r="MU86" s="57" t="e">
        <f t="shared" si="480"/>
        <v>#N/A</v>
      </c>
      <c r="MV86" s="57" t="e">
        <f t="shared" si="481"/>
        <v>#N/A</v>
      </c>
      <c r="MW86" s="57" t="e">
        <f t="shared" si="482"/>
        <v>#N/A</v>
      </c>
      <c r="MX86" s="57" t="e">
        <f t="shared" si="483"/>
        <v>#N/A</v>
      </c>
      <c r="MY86" s="57" t="e">
        <f t="shared" si="484"/>
        <v>#N/A</v>
      </c>
      <c r="MZ86" s="57" t="e">
        <f t="shared" si="485"/>
        <v>#N/A</v>
      </c>
      <c r="NA86" s="57" t="e">
        <f t="shared" si="486"/>
        <v>#N/A</v>
      </c>
      <c r="NB86" s="57" t="e">
        <f t="shared" si="487"/>
        <v>#N/A</v>
      </c>
      <c r="NC86" s="57" t="e">
        <f t="shared" si="488"/>
        <v>#N/A</v>
      </c>
      <c r="ND86" s="57" t="e">
        <f t="shared" si="489"/>
        <v>#N/A</v>
      </c>
      <c r="NE86" s="57" t="e">
        <f t="shared" si="490"/>
        <v>#N/A</v>
      </c>
      <c r="NF86" s="61">
        <f t="shared" si="422"/>
        <v>3.1200000000000019</v>
      </c>
      <c r="NG86" s="261">
        <f>IF(OY85=0,MIN('Drive Train'!$F$35-FQ85*$C$26*'Drive Train'!$F$38,NG85+$C$41)-$C$7,IF(LO85-1&lt;=0,0,IF($C$39=Motors!$C$29,MAX(MAX(NG$8:NG85)*-1,NG85-$C$41),MAX(0,MAX(NG$8:NG85)*-1,NG85-$C$41))))</f>
        <v>0</v>
      </c>
      <c r="NH86" s="261">
        <f>IF(OZ85=0,MIN('Drive Train'!$F$35-FR85*$C$26*'Drive Train'!$F$38,NH85+$C$41)-$C$7,IF(LP85-1&lt;=0,0,IF($C$39=Motors!$C$29,MAX(MAX(NH$8:NH85)*-1,NH85-$C$41),MAX(0,MAX(NH$8:NH85)*-1,NH85-$C$41))))</f>
        <v>0</v>
      </c>
      <c r="NI86" s="261">
        <f>IF(PA85=0,MIN('Drive Train'!$F$35-FS85*$C$26*'Drive Train'!$F$38,NI85+$C$41)-$C$7,IF(LQ85-1&lt;=0,0,IF($C$39=Motors!$C$29,MAX(MAX(NI$8:NI85)*-1,NI85-$C$41),MAX(0,MAX(NI$8:NI85)*-1,NI85-$C$41))))</f>
        <v>0</v>
      </c>
      <c r="NJ86" s="261">
        <f>IF(PB85=0,MIN('Drive Train'!$F$35-FT85*$C$26*'Drive Train'!$F$38,NJ85+$C$41)-$C$7,IF(LR85-1&lt;=0,0,IF($C$39=Motors!$C$29,MAX(MAX(NJ$8:NJ85)*-1,NJ85-$C$41),MAX(0,MAX(NJ$8:NJ85)*-1,NJ85-$C$41))))</f>
        <v>0</v>
      </c>
      <c r="NK86" s="261">
        <f>IF(PC85=0,MIN('Drive Train'!$F$35-FU85*$C$26*'Drive Train'!$F$38,NK85+$C$41)-$C$7,IF(LS85-1&lt;=0,0,IF($C$39=Motors!$C$29,MAX(MAX(NK$8:NK85)*-1,NK85-$C$41),MAX(0,MAX(NK$8:NK85)*-1,NK85-$C$41))))</f>
        <v>0</v>
      </c>
      <c r="NL86" s="261">
        <f>IF(PD85=0,MIN('Drive Train'!$F$35-FV85*$C$26*'Drive Train'!$F$38,NL85+$C$41)-$C$7,IF(LT85-1&lt;=0,0,IF($C$39=Motors!$C$29,MAX(MAX(NL$8:NL85)*-1,NL85-$C$41),MAX(0,MAX(NL$8:NL85)*-1,NL85-$C$41))))</f>
        <v>0</v>
      </c>
      <c r="NM86" s="261">
        <f>IF(PE85=0,MIN('Drive Train'!$F$35-FW85*$C$26*'Drive Train'!$F$38,NM85+$C$41)-$C$7,IF(LU85-1&lt;=0,0,IF($C$39=Motors!$C$29,MAX(MAX(NM$8:NM85)*-1,NM85-$C$41),MAX(0,MAX(NM$8:NM85)*-1,NM85-$C$41))))</f>
        <v>0</v>
      </c>
      <c r="NN86" s="261">
        <f>IF(PF85=0,MIN('Drive Train'!$F$35-FX85*$C$26*'Drive Train'!$F$38,NN85+$C$41)-$C$7,IF(LV85-1&lt;=0,0,IF($C$39=Motors!$C$29,MAX(MAX(NN$8:NN85)*-1,NN85-$C$41),MAX(0,MAX(NN$8:NN85)*-1,NN85-$C$41))))</f>
        <v>0</v>
      </c>
      <c r="NO86" s="261">
        <f>IF(PG85=0,MIN('Drive Train'!$F$35-FY85*$C$26*'Drive Train'!$F$38,NO85+$C$41)-$C$7,IF(LW85-1&lt;=0,0,IF($C$39=Motors!$C$29,MAX(MAX(NO$8:NO85)*-1,NO85-$C$41),MAX(0,MAX(NO$8:NO85)*-1,NO85-$C$41))))</f>
        <v>0</v>
      </c>
      <c r="NP86" s="261">
        <f>IF(PH85=0,MIN('Drive Train'!$F$35-FZ85*$C$26*'Drive Train'!$F$38,NP85+$C$41)-$C$7,IF(LX85-1&lt;=0,0,IF($C$39=Motors!$C$29,MAX(MAX(NP$8:NP85)*-1,NP85-$C$41),MAX(0,MAX(NP$8:NP85)*-1,NP85-$C$41))))</f>
        <v>0</v>
      </c>
      <c r="NQ86" s="261">
        <f>IF(PI85=0,MIN('Drive Train'!$F$35-GA85*$C$26*'Drive Train'!$F$38,NQ85+$C$41)-$C$7,IF(LY85-1&lt;=0,0,IF($C$39=Motors!$C$29,MAX(MAX(NQ$8:NQ85)*-1,NQ85-$C$41),MAX(0,MAX(NQ$8:NQ85)*-1,NQ85-$C$41))))</f>
        <v>0</v>
      </c>
      <c r="NR86" s="261">
        <f>IF(PJ85=0,MIN('Drive Train'!$F$35-GB85*$C$26*'Drive Train'!$F$38,NR85+$C$41)-$C$7,IF(LZ85-1&lt;=0,0,IF($C$39=Motors!$C$29,MAX(MAX(NR$8:NR85)*-1,NR85-$C$41),MAX(0,MAX(NR$8:NR85)*-1,NR85-$C$41))))</f>
        <v>0</v>
      </c>
      <c r="NS86" s="261">
        <f>IF(PK85=0,MIN('Drive Train'!$F$35-GC85*$C$26*'Drive Train'!$F$38,NS85+$C$41)-$C$7,IF(MA85-1&lt;=0,0,IF($C$39=Motors!$C$29,MAX(MAX(NS$8:NS85)*-1,NS85-$C$41),MAX(0,MAX(NS$8:NS85)*-1,NS85-$C$41))))</f>
        <v>0</v>
      </c>
      <c r="NT86" s="261">
        <f>IF(PL85=0,MIN('Drive Train'!$F$35-GD85*$C$26*'Drive Train'!$F$38,NT85+$C$41)-$C$7,IF(MB85-1&lt;=0,0,IF($C$39=Motors!$C$29,MAX(MAX(NT$8:NT85)*-1,NT85-$C$41),MAX(0,MAX(NT$8:NT85)*-1,NT85-$C$41))))</f>
        <v>0</v>
      </c>
      <c r="NU86" s="261">
        <f>IF(PM85=0,MIN('Drive Train'!$F$35-GE85*$C$26*'Drive Train'!$F$38,NU85+$C$41)-$C$7,IF(MC85-1&lt;=0,0,IF($C$39=Motors!$C$29,MAX(MAX(NU$8:NU85)*-1,NU85-$C$41),MAX(0,MAX(NU$8:NU85)*-1,NU85-$C$41))))</f>
        <v>0</v>
      </c>
      <c r="NV86" s="261">
        <f>IF(PN85=0,MIN('Drive Train'!$F$35-GF85*$C$26*'Drive Train'!$F$38,NV85+$C$41)-$C$7,IF(MD85-1&lt;=0,0,IF($C$39=Motors!$C$29,MAX(MAX(NV$8:NV85)*-1,NV85-$C$41),MAX(0,MAX(NV$8:NV85)*-1,NV85-$C$41))))</f>
        <v>0</v>
      </c>
      <c r="NW86" s="261">
        <f>IF(PO85=0,MIN('Drive Train'!$F$35-GG85*$C$26*'Drive Train'!$F$38,NW85+$C$41)-$C$7,IF(ME85-1&lt;=0,0,IF($C$39=Motors!$C$29,MAX(MAX(NW$8:NW85)*-1,NW85-$C$41),MAX(0,MAX(NW$8:NW85)*-1,NW85-$C$41))))</f>
        <v>0</v>
      </c>
      <c r="NX86" s="261">
        <f>IF(PP85=0,MIN('Drive Train'!$F$35-GH85*$C$26*'Drive Train'!$F$38,NX85+$C$41)-$C$7,IF(MF85-1&lt;=0,0,IF($C$39=Motors!$C$29,MAX(MAX(NX$8:NX85)*-1,NX85-$C$41),MAX(0,MAX(NX$8:NX85)*-1,NX85-$C$41))))</f>
        <v>0</v>
      </c>
      <c r="NY86" s="261">
        <f>IF(PQ85=0,MIN('Drive Train'!$F$35-GI85*$C$26*'Drive Train'!$F$38,NY85+$C$41)-$C$7,IF(MG85-1&lt;=0,0,IF($C$39=Motors!$C$29,MAX(MAX(NY$8:NY85)*-1,NY85-$C$41),MAX(0,MAX(NY$8:NY85)*-1,NY85-$C$41))))</f>
        <v>0</v>
      </c>
      <c r="NZ86" s="261">
        <f>IF(PR85=0,MIN('Drive Train'!$F$35-GJ85*$C$26*'Drive Train'!$F$38,NZ85+$C$41)-$C$7,IF(MH85-1&lt;=0,0,IF($C$39=Motors!$C$29,MAX(MAX(NZ$8:NZ85)*-1,NZ85-$C$41),MAX(0,MAX(NZ$8:NZ85)*-1,NZ85-$C$41))))</f>
        <v>0</v>
      </c>
      <c r="OA86" s="261">
        <f>IF(PS85=0,MIN('Drive Train'!$F$35-GK85*$C$26*'Drive Train'!$F$38,OA85+$C$41)-$C$7,IF(MI85-1&lt;=0,0,IF($C$39=Motors!$C$29,MAX(MAX(OA$8:OA85)*-1,OA85-$C$41),MAX(0,MAX(OA$8:OA85)*-1,OA85-$C$41))))</f>
        <v>0</v>
      </c>
      <c r="OB86" s="61">
        <f t="shared" si="423"/>
        <v>3.1200000000000019</v>
      </c>
      <c r="OC86" s="261">
        <f>'Drive Train'!$F$35-FQ86*$C$26*'Drive Train'!$F$38</f>
        <v>12.4</v>
      </c>
      <c r="OD86" s="261">
        <f>'Drive Train'!$F$35-FR86*$C$26*'Drive Train'!$F$38</f>
        <v>12.213034</v>
      </c>
      <c r="OE86" s="261">
        <f>'Drive Train'!$F$35-FS86*$C$26*'Drive Train'!$F$38</f>
        <v>12.213034</v>
      </c>
      <c r="OF86" s="261">
        <f>'Drive Train'!$F$35-FT86*$C$26*'Drive Train'!$F$38</f>
        <v>12.213034</v>
      </c>
      <c r="OG86" s="261">
        <f>'Drive Train'!$F$35-FU86*$C$26*'Drive Train'!$F$38</f>
        <v>12.4</v>
      </c>
      <c r="OH86" s="261">
        <f>'Drive Train'!$F$35-FV86*$C$26*'Drive Train'!$F$38</f>
        <v>12.4</v>
      </c>
      <c r="OI86" s="261">
        <f>'Drive Train'!$F$35-FW86*$C$26*'Drive Train'!$F$38</f>
        <v>12.4</v>
      </c>
      <c r="OJ86" s="261">
        <f>'Drive Train'!$F$35-FX86*$C$26*'Drive Train'!$F$38</f>
        <v>12.4</v>
      </c>
      <c r="OK86" s="261">
        <f>'Drive Train'!$F$35-FY86*$C$26*'Drive Train'!$F$38</f>
        <v>12.4</v>
      </c>
      <c r="OL86" s="261">
        <f>'Drive Train'!$F$35-FZ86*$C$26*'Drive Train'!$F$38</f>
        <v>12.4</v>
      </c>
      <c r="OM86" s="261">
        <f>'Drive Train'!$F$35-GA86*$C$26*'Drive Train'!$F$38</f>
        <v>12.4</v>
      </c>
      <c r="ON86" s="261">
        <f>'Drive Train'!$F$35-GB86*$C$26*'Drive Train'!$F$38</f>
        <v>12.213034</v>
      </c>
      <c r="OO86" s="261">
        <f>'Drive Train'!$F$35-GC86*$C$26*'Drive Train'!$F$38</f>
        <v>12.213034</v>
      </c>
      <c r="OP86" s="261">
        <f>'Drive Train'!$F$35-GD86*$C$26*'Drive Train'!$F$38</f>
        <v>12.4</v>
      </c>
      <c r="OQ86" s="261">
        <f>'Drive Train'!$F$35-GE86*$C$26*'Drive Train'!$F$38</f>
        <v>12.4</v>
      </c>
      <c r="OR86" s="261">
        <f>'Drive Train'!$F$35-GF86*$C$26*'Drive Train'!$F$38</f>
        <v>12.4</v>
      </c>
      <c r="OS86" s="261">
        <f>'Drive Train'!$F$35-GG86*$C$26*'Drive Train'!$F$38</f>
        <v>12.4</v>
      </c>
      <c r="OT86" s="261">
        <f>'Drive Train'!$F$35-GH86*$C$26*'Drive Train'!$F$38</f>
        <v>12.4</v>
      </c>
      <c r="OU86" s="261">
        <f>'Drive Train'!$F$35-GI86*$C$26*'Drive Train'!$F$38</f>
        <v>12.4</v>
      </c>
      <c r="OV86" s="261">
        <f>'Drive Train'!$F$35-GJ86*$C$26*'Drive Train'!$F$38</f>
        <v>12.4</v>
      </c>
      <c r="OW86" s="261">
        <f>'Drive Train'!$F$35-GK86*$C$26*'Drive Train'!$F$38</f>
        <v>12.4</v>
      </c>
      <c r="OX86" s="61">
        <f t="shared" si="424"/>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8">
        <f t="shared" si="425"/>
        <v>3.1200000000000019</v>
      </c>
      <c r="PU86" s="57">
        <f t="shared" si="426"/>
        <v>19.650327854067083</v>
      </c>
      <c r="PV86" s="57">
        <f t="shared" si="427"/>
        <v>23.943986877851792</v>
      </c>
      <c r="PW86" s="57">
        <f t="shared" si="428"/>
        <v>28.354886380319162</v>
      </c>
      <c r="PX86" s="57">
        <f t="shared" si="429"/>
        <v>28.255134760860468</v>
      </c>
      <c r="PY86" s="57">
        <f t="shared" si="430"/>
        <v>24.749634534260018</v>
      </c>
      <c r="PZ86" s="57">
        <f t="shared" si="431"/>
        <v>21.452833956798898</v>
      </c>
      <c r="QA86" s="57">
        <f t="shared" si="432"/>
        <v>19.542925554291688</v>
      </c>
      <c r="QB86" s="57">
        <f t="shared" si="433"/>
        <v>18.59135870271086</v>
      </c>
      <c r="QC86" s="57">
        <f t="shared" si="434"/>
        <v>17.948597020951119</v>
      </c>
      <c r="QD86" s="57">
        <f t="shared" si="435"/>
        <v>17.4359638630105</v>
      </c>
      <c r="QE86" s="57">
        <f t="shared" si="436"/>
        <v>17.291336153209237</v>
      </c>
      <c r="QF86" s="57">
        <f t="shared" si="437"/>
        <v>20.408882295203338</v>
      </c>
      <c r="QG86" s="57">
        <f t="shared" si="438"/>
        <v>21.557532565386406</v>
      </c>
      <c r="QH86" s="57">
        <f t="shared" si="439"/>
        <v>20.808768598333724</v>
      </c>
      <c r="QI86" s="57">
        <f t="shared" si="440"/>
        <v>19.961375108168166</v>
      </c>
      <c r="QJ86" s="57">
        <f t="shared" si="441"/>
        <v>19.829829190132553</v>
      </c>
      <c r="QK86" s="57">
        <f t="shared" si="442"/>
        <v>19.650327854067083</v>
      </c>
      <c r="QL86" s="57">
        <f t="shared" si="443"/>
        <v>19.599515401150995</v>
      </c>
      <c r="QM86" s="57">
        <f t="shared" si="444"/>
        <v>19.600621923010209</v>
      </c>
      <c r="QN86" s="57">
        <f t="shared" si="445"/>
        <v>19.600697983980687</v>
      </c>
      <c r="QO86" s="57">
        <f t="shared" si="446"/>
        <v>19.600657967372879</v>
      </c>
      <c r="QP86" s="61">
        <f t="shared" si="447"/>
        <v>3.1200000000000019</v>
      </c>
      <c r="QQ86" s="57">
        <f>MIN(FQ86,$C$16)*$C$17*1000/60/60/$C$25</f>
        <v>0</v>
      </c>
      <c r="QR86" s="57">
        <f>MIN(FR86,$C$16)*$C$17*1000/60/60/$C$25</f>
        <v>3.8667407844721571E-2</v>
      </c>
      <c r="QS86" s="57">
        <f>MIN(FS86,$C$16)*$C$17*1000/60/60/$C$25</f>
        <v>3.8667407844721571E-2</v>
      </c>
      <c r="QT86" s="57">
        <f>MIN(FT86,$C$16)*$C$17*1000/60/60/$C$25</f>
        <v>3.8667407844721571E-2</v>
      </c>
      <c r="QU86" s="57">
        <f>MIN(FU86,$C$16)*$C$17*1000/60/60/$C$25</f>
        <v>0</v>
      </c>
      <c r="QV86" s="57">
        <f>MIN(FV86,$C$16)*$C$17*1000/60/60/$C$25</f>
        <v>0</v>
      </c>
      <c r="QW86" s="57">
        <f>MIN(FW86,$C$16)*$C$17*1000/60/60/$C$25</f>
        <v>0</v>
      </c>
      <c r="QX86" s="57">
        <f>MIN(FX86,$C$16)*$C$17*1000/60/60/$C$25</f>
        <v>0</v>
      </c>
      <c r="QY86" s="57">
        <f>MIN(FY86,$C$16)*$C$17*1000/60/60/$C$25</f>
        <v>0</v>
      </c>
      <c r="QZ86" s="57">
        <f>MIN(FZ86,$C$16)*$C$17*1000/60/60/$C$25</f>
        <v>0</v>
      </c>
      <c r="RA86" s="57">
        <f>MIN(GA86,$C$16)*$C$17*1000/60/60/$C$25</f>
        <v>0</v>
      </c>
      <c r="RB86" s="57">
        <f>MIN(GB86,$C$16)*$C$17*1000/60/60/$C$25</f>
        <v>3.8667407844721571E-2</v>
      </c>
      <c r="RC86" s="57">
        <f>MIN(GC86,$C$16)*$C$17*1000/60/60/$C$25</f>
        <v>3.8667407844721571E-2</v>
      </c>
      <c r="RD86" s="57">
        <f>MIN(GD86,$C$16)*$C$17*1000/60/60/$C$25</f>
        <v>0</v>
      </c>
      <c r="RE86" s="57">
        <f>MIN(GE86,$C$16)*$C$17*1000/60/60/$C$25</f>
        <v>0</v>
      </c>
      <c r="RF86" s="57">
        <f>MIN(GF86,$C$16)*$C$17*1000/60/60/$C$25</f>
        <v>0</v>
      </c>
      <c r="RG86" s="57">
        <f>MIN(GG86,$C$16)*$C$17*1000/60/60/$C$25</f>
        <v>0</v>
      </c>
      <c r="RH86" s="57">
        <f>MIN(GH86,$C$16)*$C$17*1000/60/60/$C$25</f>
        <v>0</v>
      </c>
      <c r="RI86" s="57">
        <f>MIN(GI86,$C$16)*$C$17*1000/60/60/$C$25</f>
        <v>0</v>
      </c>
      <c r="RJ86" s="57">
        <f>MIN(GJ86,$C$16)*$C$17*1000/60/60/$C$25</f>
        <v>0</v>
      </c>
      <c r="RK86" s="57">
        <f>MIN(GK86,$C$16)*$C$17*1000/60/60/$C$25</f>
        <v>0</v>
      </c>
      <c r="RL86" s="148">
        <f t="shared" si="448"/>
        <v>3.1200000000000019</v>
      </c>
    </row>
    <row r="87" spans="2:480" x14ac:dyDescent="0.2">
      <c r="B87" s="73"/>
      <c r="R87" s="63">
        <f t="shared" si="346"/>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347"/>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321"/>
        <v>3.1600000000000019</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322"/>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2.7495000000000003</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348"/>
        <v>3.1600000000000019</v>
      </c>
      <c r="DC87" s="57">
        <f t="shared" si="323"/>
        <v>0</v>
      </c>
      <c r="DD87" s="57">
        <f t="shared" si="324"/>
        <v>2.7495000000000003</v>
      </c>
      <c r="DE87" s="57">
        <f t="shared" si="325"/>
        <v>2.7495000000000003</v>
      </c>
      <c r="DF87" s="57">
        <f t="shared" si="326"/>
        <v>2.7495000000000003</v>
      </c>
      <c r="DG87" s="57">
        <f t="shared" si="327"/>
        <v>0</v>
      </c>
      <c r="DH87" s="57">
        <f t="shared" si="328"/>
        <v>0</v>
      </c>
      <c r="DI87" s="57">
        <f t="shared" si="329"/>
        <v>0</v>
      </c>
      <c r="DJ87" s="57">
        <f t="shared" si="330"/>
        <v>0</v>
      </c>
      <c r="DK87" s="57">
        <f t="shared" si="331"/>
        <v>0</v>
      </c>
      <c r="DL87" s="57">
        <f t="shared" si="332"/>
        <v>0</v>
      </c>
      <c r="DM87" s="57">
        <f t="shared" si="333"/>
        <v>0</v>
      </c>
      <c r="DN87" s="57">
        <f t="shared" si="334"/>
        <v>2.7495000000000003</v>
      </c>
      <c r="DO87" s="57">
        <f t="shared" si="335"/>
        <v>2.7495000000000003</v>
      </c>
      <c r="DP87" s="57">
        <f t="shared" si="336"/>
        <v>0</v>
      </c>
      <c r="DQ87" s="57">
        <f t="shared" si="337"/>
        <v>0</v>
      </c>
      <c r="DR87" s="57">
        <f t="shared" si="338"/>
        <v>0</v>
      </c>
      <c r="DS87" s="57">
        <f t="shared" si="339"/>
        <v>0</v>
      </c>
      <c r="DT87" s="57">
        <f t="shared" si="340"/>
        <v>0</v>
      </c>
      <c r="DU87" s="57">
        <f t="shared" si="341"/>
        <v>0</v>
      </c>
      <c r="DV87" s="57">
        <f t="shared" si="342"/>
        <v>0</v>
      </c>
      <c r="DW87" s="57">
        <f t="shared" si="343"/>
        <v>0</v>
      </c>
      <c r="DX87" s="61">
        <f t="shared" si="349"/>
        <v>3.1600000000000019</v>
      </c>
      <c r="DY87" s="2">
        <f>IF(OY87=0,($C$23/0.4536*IF(ISNA(MK86),'Drive Train'!$F$16,'Drive Train'!$F$17)*4.448*$C$24/$C$26*$C$25*S$6)*SIGN(BK87),BK87)</f>
        <v>0</v>
      </c>
      <c r="DZ87" s="2">
        <f>IF(OZ87=0,($C$23/0.4536*IF(ISNA(ML86),'Drive Train'!$F$16,'Drive Train'!$F$17)*4.448*$C$24/$C$26*$C$25*T$6)*SIGN(BL87),BL87)</f>
        <v>0</v>
      </c>
      <c r="EA87" s="2">
        <f>IF(PA87=0,($C$23/0.4536*IF(ISNA(MM86),'Drive Train'!$F$16,'Drive Train'!$F$17)*4.448*$C$24/$C$26*$C$25*U$6)*SIGN(BM87),BM87)</f>
        <v>0</v>
      </c>
      <c r="EB87" s="2">
        <f>IF(PB87=0,($C$23/0.4536*IF(ISNA(MN86),'Drive Train'!$F$16,'Drive Train'!$F$17)*4.448*$C$24/$C$26*$C$25*V$6)*SIGN(BN87),BN87)</f>
        <v>0</v>
      </c>
      <c r="EC87" s="2">
        <f>IF(PC87=0,($C$23/0.4536*IF(ISNA(MO86),'Drive Train'!$F$16,'Drive Train'!$F$17)*4.448*$C$24/$C$26*$C$25*W$6)*SIGN(BO87),BO87)</f>
        <v>0</v>
      </c>
      <c r="ED87" s="2">
        <f>IF(PD87=0,($C$23/0.4536*IF(ISNA(MP86),'Drive Train'!$F$16,'Drive Train'!$F$17)*4.448*$C$24/$C$26*$C$25*X$6)*SIGN(BP87),BP87)</f>
        <v>0</v>
      </c>
      <c r="EE87" s="2">
        <f>IF(PE87=0,($C$23/0.4536*IF(ISNA(MQ86),'Drive Train'!$F$16,'Drive Train'!$F$17)*4.448*$C$24/$C$26*$C$25*Y$6)*SIGN(BQ87),BQ87)</f>
        <v>0</v>
      </c>
      <c r="EF87" s="2">
        <f>IF(PF87=0,($C$23/0.4536*IF(ISNA(MR86),'Drive Train'!$F$16,'Drive Train'!$F$17)*4.448*$C$24/$C$26*$C$25*Z$6)*SIGN(BR87),BR87)</f>
        <v>0</v>
      </c>
      <c r="EG87" s="2">
        <f>IF(PG87=0,($C$23/0.4536*IF(ISNA(MS86),'Drive Train'!$F$16,'Drive Train'!$F$17)*4.448*$C$24/$C$26*$C$25*AA$6)*SIGN(BS87),BS87)</f>
        <v>0</v>
      </c>
      <c r="EH87" s="2">
        <f>IF(PH87=0,($C$23/0.4536*IF(ISNA(MT86),'Drive Train'!$F$16,'Drive Train'!$F$17)*4.448*$C$24/$C$26*$C$25*AB$6)*SIGN(BT87),BT87)</f>
        <v>0</v>
      </c>
      <c r="EI87" s="2">
        <f>IF(PI87=0,($C$23/0.4536*IF(ISNA(MU86),'Drive Train'!$F$16,'Drive Train'!$F$17)*4.448*$C$24/$C$26*$C$25*AC$6)*SIGN(BU87),BU87)</f>
        <v>0</v>
      </c>
      <c r="EJ87" s="2">
        <f>IF(PJ87=0,($C$23/0.4536*IF(ISNA(MV86),'Drive Train'!$F$16,'Drive Train'!$F$17)*4.448*$C$24/$C$26*$C$25*AD$6)*SIGN(BV87),BV87)</f>
        <v>0</v>
      </c>
      <c r="EK87" s="2">
        <f>IF(PK87=0,($C$23/0.4536*IF(ISNA(MW86),'Drive Train'!$F$16,'Drive Train'!$F$17)*4.448*$C$24/$C$26*$C$25*AE$6)*SIGN(BW87),BW87)</f>
        <v>0</v>
      </c>
      <c r="EL87" s="2">
        <f>IF(PL87=0,($C$23/0.4536*IF(ISNA(MX86),'Drive Train'!$F$16,'Drive Train'!$F$17)*4.448*$C$24/$C$26*$C$25*AF$6)*SIGN(BX87),BX87)</f>
        <v>0</v>
      </c>
      <c r="EM87" s="2">
        <f>IF(PM87=0,($C$23/0.4536*IF(ISNA(MY86),'Drive Train'!$F$16,'Drive Train'!$F$17)*4.448*$C$24/$C$26*$C$25*AG$6)*SIGN(BY87),BY87)</f>
        <v>0</v>
      </c>
      <c r="EN87" s="2">
        <f>IF(PN87=0,($C$23/0.4536*IF(ISNA(MZ86),'Drive Train'!$F$16,'Drive Train'!$F$17)*4.448*$C$24/$C$26*$C$25*AH$6)*SIGN(BZ87),BZ87)</f>
        <v>0</v>
      </c>
      <c r="EO87" s="2">
        <f>IF(PO87=0,($C$23/0.4536*IF(ISNA(NA86),'Drive Train'!$F$16,'Drive Train'!$F$17)*4.448*$C$24/$C$26*$C$25*AI$6)*SIGN(CA87),CA87)</f>
        <v>0</v>
      </c>
      <c r="EP87" s="2">
        <f>IF(PP87=0,($C$23/0.4536*IF(ISNA(NB86),'Drive Train'!$F$16,'Drive Train'!$F$17)*4.448*$C$24/$C$26*$C$25*AJ$6)*SIGN(CB87),CB87)</f>
        <v>0</v>
      </c>
      <c r="EQ87" s="2">
        <f>IF(PQ87=0,($C$23/0.4536*IF(ISNA(NC86),'Drive Train'!$F$16,'Drive Train'!$F$17)*4.448*$C$24/$C$26*$C$25*AK$6)*SIGN(CC87),CC87)</f>
        <v>0</v>
      </c>
      <c r="ER87" s="2">
        <f>IF(PR87=0,($C$23/0.4536*IF(ISNA(ND86),'Drive Train'!$F$16,'Drive Train'!$F$17)*4.448*$C$24/$C$26*$C$25*AL$6)*SIGN(CD87),CD87)</f>
        <v>0</v>
      </c>
      <c r="ES87" s="2">
        <f>IF(PS87=0,($C$23/0.4536*IF(ISNA(NE86),'Drive Train'!$F$16,'Drive Train'!$F$17)*4.448*$C$24/$C$26*$C$25*AM$6)*SIGN(CE87),CE87)</f>
        <v>0</v>
      </c>
      <c r="ET87" s="61">
        <f t="shared" si="344"/>
        <v>3.1600000000000019</v>
      </c>
      <c r="EU87" s="260">
        <f>MAX(MIN(IF(AND(OY86=1,NG87&lt;0),-1,1)*(DC87-$C$15)/($C$14-$C$15)*$C$12-$C$33*LO87/AO$6 -  OY86*$C$33,DY86),MAX(EU$8:EU86)*-1)</f>
        <v>-0.55664580874366754</v>
      </c>
      <c r="EV87" s="260">
        <f>MAX(MIN(IF(AND(OZ86=1,NH87&lt;0),-1,1)*(DD87-$C$15)/($C$14-$C$15)*$C$12-$C$33*LP87/AP$6 -  OZ86*$C$33,DZ86),MAX(EV$8:EV86)*-1)</f>
        <v>-0.61461337929941484</v>
      </c>
      <c r="EW87" s="260">
        <f>MAX(MIN(IF(AND(PA86=1,NI87&lt;0),-1,1)*(DE87-$C$15)/($C$14-$C$15)*$C$12-$C$33*LQ87/AQ$6 -  PA86*$C$33,EA86),MAX(EW$8:EW86)*-1)</f>
        <v>-0.62917248190023234</v>
      </c>
      <c r="EX87" s="260">
        <f>MAX(MIN(IF(AND(PB86=1,NJ87&lt;0),-1,1)*(DF87-$C$15)/($C$14-$C$15)*$C$12-$C$33*LR87/AR$6 -  PB86*$C$33,EB86),MAX(EX$8:EX86)*-1)</f>
        <v>-0.58369379373999264</v>
      </c>
      <c r="EY87" s="260">
        <f>MAX(MIN(IF(AND(PC86=1,NK87&lt;0),-1,1)*(DG87-$C$15)/($C$14-$C$15)*$C$12-$C$33*LS87/AS$6 -  PC86*$C$33,EC86),MAX(EY$8:EY86)*-1)</f>
        <v>-0.55664580874366754</v>
      </c>
      <c r="EZ87" s="260">
        <f>MAX(MIN(IF(AND(PD86=1,NL87&lt;0),-1,1)*(DH87-$C$15)/($C$14-$C$15)*$C$12-$C$33*LT87/AT$6 -  PD86*$C$33,ED86),MAX(EZ$8:EZ86)*-1)</f>
        <v>-0.55664580874366754</v>
      </c>
      <c r="FA87" s="260">
        <f>MAX(MIN(IF(AND(PE86=1,NM87&lt;0),-1,1)*(DI87-$C$15)/($C$14-$C$15)*$C$12-$C$33*LU87/AU$6 -  PE86*$C$33,EE86),MAX(FA$8:FA86)*-1)</f>
        <v>-0.55664580874366754</v>
      </c>
      <c r="FB87" s="260">
        <f>MAX(MIN(IF(AND(PF86=1,NN87&lt;0),-1,1)*(DJ87-$C$15)/($C$14-$C$15)*$C$12-$C$33*LV87/AV$6 -  PF86*$C$33,EF86),MAX(FB$8:FB86)*-1)</f>
        <v>-0.55664580874366754</v>
      </c>
      <c r="FC87" s="260">
        <f>MAX(MIN(IF(AND(PG86=1,NO87&lt;0),-1,1)*(DK87-$C$15)/($C$14-$C$15)*$C$12-$C$33*LW87/AW$6 -  PG86*$C$33,EG86),MAX(FC$8:FC86)*-1)</f>
        <v>-0.55664580874366754</v>
      </c>
      <c r="FD87" s="260">
        <f>MAX(MIN(IF(AND(PH86=1,NP87&lt;0),-1,1)*(DL87-$C$15)/($C$14-$C$15)*$C$12-$C$33*LX87/AX$6 -  PH86*$C$33,EH86),MAX(FD$8:FD86)*-1)</f>
        <v>-0.55664580874366754</v>
      </c>
      <c r="FE87" s="260">
        <f>MAX(MIN(IF(AND(PI86=1,NQ87&lt;0),-1,1)*(DM87-$C$15)/($C$14-$C$15)*$C$12-$C$33*LY87/AY$6 -  PI86*$C$33,EI86),MAX(FE$8:FE86)*-1)</f>
        <v>-0.55664580874366754</v>
      </c>
      <c r="FF87" s="260">
        <f>MAX(MIN(IF(AND(PJ86=1,NR87&lt;0),-1,1)*(DN87-$C$15)/($C$14-$C$15)*$C$12-$C$33*LZ87/AZ$6 -  PJ86*$C$33,EJ86),MAX(FF$8:FF86)*-1)</f>
        <v>-0.41043104273050707</v>
      </c>
      <c r="FG87" s="260">
        <f>MAX(MIN(IF(AND(PK86=1,NS87&lt;0),-1,1)*(DO87-$C$15)/($C$14-$C$15)*$C$12-$C$33*MA87/BA$6 -  PK86*$C$33,EK86),MAX(FG$8:FG86)*-1)</f>
        <v>-0.50266066515034202</v>
      </c>
      <c r="FH87" s="260">
        <f>MAX(MIN(IF(AND(PL86=1,NT87&lt;0),-1,1)*(DP87-$C$15)/($C$14-$C$15)*$C$12-$C$33*MB87/BB$6 -  PL86*$C$33,EL86),MAX(FH$8:FH86)*-1)</f>
        <v>-0.55664580874366754</v>
      </c>
      <c r="FI87" s="260">
        <f>MAX(MIN(IF(AND(PM86=1,NU87&lt;0),-1,1)*(DQ87-$C$15)/($C$14-$C$15)*$C$12-$C$33*MC87/BC$6 -  PM86*$C$33,EM86),MAX(FI$8:FI86)*-1)</f>
        <v>-0.55664580874366754</v>
      </c>
      <c r="FJ87" s="260">
        <f>MAX(MIN(IF(AND(PN86=1,NV87&lt;0),-1,1)*(DR87-$C$15)/($C$14-$C$15)*$C$12-$C$33*MD87/BD$6 -  PN86*$C$33,EN86),MAX(FJ$8:FJ86)*-1)</f>
        <v>-0.55664580874366754</v>
      </c>
      <c r="FK87" s="260">
        <f>MAX(MIN(IF(AND(PO86=1,NW87&lt;0),-1,1)*(DS87-$C$15)/($C$14-$C$15)*$C$12-$C$33*ME87/BE$6 -  PO86*$C$33,EO86),MAX(FK$8:FK86)*-1)</f>
        <v>-0.55664580874366754</v>
      </c>
      <c r="FL87" s="260">
        <f>MAX(MIN(IF(AND(PP86=1,NX87&lt;0),-1,1)*(DT87-$C$15)/($C$14-$C$15)*$C$12-$C$33*MF87/BF$6 -  PP86*$C$33,EP86),MAX(FL$8:FL86)*-1)</f>
        <v>-0.55664580874366754</v>
      </c>
      <c r="FM87" s="260">
        <f>MAX(MIN(IF(AND(PQ86=1,NY87&lt;0),-1,1)*(DU87-$C$15)/($C$14-$C$15)*$C$12-$C$33*MG87/BG$6 -  PQ86*$C$33,EQ86),MAX(FM$8:FM86)*-1)</f>
        <v>-0.55664580874366754</v>
      </c>
      <c r="FN87" s="260">
        <f>MAX(MIN(IF(AND(PR86=1,NZ87&lt;0),-1,1)*(DV87-$C$15)/($C$14-$C$15)*$C$12-$C$33*MH87/BH$6 -  PR86*$C$33,ER86),MAX(FN$8:FN86)*-1)</f>
        <v>-0.55664580874366754</v>
      </c>
      <c r="FO87" s="260">
        <f>MAX(MIN(IF(AND(PS86=1,OA87&lt;0),-1,1)*(DW87-$C$15)/($C$14-$C$15)*$C$12-$C$33*MI87/BI$6 -  PS86*$C$33,ES86),MAX(FO$8:FO86)*-1)</f>
        <v>-0.55664580874366754</v>
      </c>
      <c r="FP87" s="61">
        <f t="shared" si="350"/>
        <v>3.1600000000000019</v>
      </c>
      <c r="FQ87" s="261">
        <f>IF(AND(KS87=1,OY87=1),0,MIN((ABS(($C$14-$C$15)*EU87/$C$12/$C$25)+$C$15)/$C$25,DC87))</f>
        <v>0</v>
      </c>
      <c r="FR87" s="261">
        <f>IF(AND(KT87=1,OZ87=1),0,MIN((ABS(($C$14-$C$15)*EV87/$C$12/$C$25)+$C$15)/$C$25,DD87))</f>
        <v>2.7495000000000003</v>
      </c>
      <c r="FS87" s="261">
        <f>IF(AND(KU87=1,PA87=1),0,MIN((ABS(($C$14-$C$15)*EW87/$C$12/$C$25)+$C$15)/$C$25,DE87))</f>
        <v>2.7495000000000003</v>
      </c>
      <c r="FT87" s="261">
        <f>IF(AND(KV87=1,PB87=1),0,MIN((ABS(($C$14-$C$15)*EX87/$C$12/$C$25)+$C$15)/$C$25,DF87))</f>
        <v>2.7495000000000003</v>
      </c>
      <c r="FU87" s="261">
        <f>IF(AND(KW87=1,PC87=1),0,MIN((ABS(($C$14-$C$15)*EY87/$C$12/$C$25)+$C$15)/$C$25,DG87))</f>
        <v>0</v>
      </c>
      <c r="FV87" s="261">
        <f>IF(AND(KX87=1,PD87=1),0,MIN((ABS(($C$14-$C$15)*EZ87/$C$12/$C$25)+$C$15)/$C$25,DH87))</f>
        <v>0</v>
      </c>
      <c r="FW87" s="261">
        <f>IF(AND(KY87=1,PE87=1),0,MIN((ABS(($C$14-$C$15)*FA87/$C$12/$C$25)+$C$15)/$C$25,DI87))</f>
        <v>0</v>
      </c>
      <c r="FX87" s="261">
        <f>IF(AND(KZ87=1,PF87=1),0,MIN((ABS(($C$14-$C$15)*FB87/$C$12/$C$25)+$C$15)/$C$25,DJ87))</f>
        <v>0</v>
      </c>
      <c r="FY87" s="261">
        <f>IF(AND(LA87=1,PG87=1),0,MIN((ABS(($C$14-$C$15)*FC87/$C$12/$C$25)+$C$15)/$C$25,DK87))</f>
        <v>0</v>
      </c>
      <c r="FZ87" s="261">
        <f>IF(AND(LB87=1,PH87=1),0,MIN((ABS(($C$14-$C$15)*FD87/$C$12/$C$25)+$C$15)/$C$25,DL87))</f>
        <v>0</v>
      </c>
      <c r="GA87" s="261">
        <f>IF(AND(LC87=1,PI87=1),0,MIN((ABS(($C$14-$C$15)*FE87/$C$12/$C$25)+$C$15)/$C$25,DM87))</f>
        <v>0</v>
      </c>
      <c r="GB87" s="261">
        <f>IF(AND(LD87=1,PJ87=1),0,MIN((ABS(($C$14-$C$15)*FF87/$C$12/$C$25)+$C$15)/$C$25,DN87))</f>
        <v>2.7495000000000003</v>
      </c>
      <c r="GC87" s="261">
        <f>IF(AND(LE87=1,PK87=1),0,MIN((ABS(($C$14-$C$15)*FG87/$C$12/$C$25)+$C$15)/$C$25,DO87))</f>
        <v>2.7495000000000003</v>
      </c>
      <c r="GD87" s="261">
        <f>IF(AND(LF87=1,PL87=1),0,MIN((ABS(($C$14-$C$15)*FH87/$C$12/$C$25)+$C$15)/$C$25,DP87))</f>
        <v>0</v>
      </c>
      <c r="GE87" s="261">
        <f>IF(AND(LG87=1,PM87=1),0,MIN((ABS(($C$14-$C$15)*FI87/$C$12/$C$25)+$C$15)/$C$25,DQ87))</f>
        <v>0</v>
      </c>
      <c r="GF87" s="261">
        <f>IF(AND(LH87=1,PN87=1),0,MIN((ABS(($C$14-$C$15)*FJ87/$C$12/$C$25)+$C$15)/$C$25,DR87))</f>
        <v>0</v>
      </c>
      <c r="GG87" s="261">
        <f>IF(AND(LI87=1,PO87=1),0,MIN((ABS(($C$14-$C$15)*FK87/$C$12/$C$25)+$C$15)/$C$25,DS87))</f>
        <v>0</v>
      </c>
      <c r="GH87" s="261">
        <f>IF(AND(LJ87=1,PP87=1),0,MIN((ABS(($C$14-$C$15)*FL87/$C$12/$C$25)+$C$15)/$C$25,DT87))</f>
        <v>0</v>
      </c>
      <c r="GI87" s="261">
        <f>IF(AND(LK87=1,PQ87=1),0,MIN((ABS(($C$14-$C$15)*FM87/$C$12/$C$25)+$C$15)/$C$25,DU87))</f>
        <v>0</v>
      </c>
      <c r="GJ87" s="261">
        <f>IF(AND(LL87=1,PR87=1),0,MIN((ABS(($C$14-$C$15)*FN87/$C$12/$C$25)+$C$15)/$C$25,DV87))</f>
        <v>0</v>
      </c>
      <c r="GK87" s="261">
        <f>IF(AND(LM87=1,PS87=1),0,MIN((ABS(($C$14-$C$15)*FO87/$C$12/$C$25)+$C$15)/$C$25,DW87))</f>
        <v>0</v>
      </c>
      <c r="GL87" s="61">
        <f t="shared" si="351"/>
        <v>3.1600000000000019</v>
      </c>
      <c r="GM87" s="57">
        <f>IF(AND(KS86=1,OY86=1),0,EU87*$C$26/S$6/$C$24/$C$23*3.39*$C$25)</f>
        <v>0</v>
      </c>
      <c r="GN87" s="57">
        <f>IF(AND(KT86=1,OZ86=1),0,EV87*$C$26/T$6/$C$24/$C$23*3.39*$C$25)</f>
        <v>-3.996548199096607</v>
      </c>
      <c r="GO87" s="57">
        <f>IF(AND(KU86=1,PA86=1),0,EW87*$C$26/U$6/$C$24/$C$23*3.39*$C$25)</f>
        <v>-6.2125923445689404</v>
      </c>
      <c r="GP87" s="57">
        <f>IF(AND(KV86=1,PB86=1),0,EX87*$C$26/V$6/$C$24/$C$23*3.39*$C$25)</f>
        <v>-7.7315584935806543</v>
      </c>
      <c r="GQ87" s="57">
        <f>IF(AND(KW86=1,PC86=1),0,EY87*$C$26/W$6/$C$24/$C$23*3.39*$C$25)</f>
        <v>0</v>
      </c>
      <c r="GR87" s="57">
        <f>IF(AND(KX86=1,PD86=1),0,EZ87*$C$26/X$6/$C$24/$C$23*3.39*$C$25)</f>
        <v>0</v>
      </c>
      <c r="GS87" s="57">
        <f>IF(AND(KY86=1,PE86=1),0,FA87*$C$26/Y$6/$C$24/$C$23*3.39*$C$25)</f>
        <v>0</v>
      </c>
      <c r="GT87" s="57">
        <f>IF(AND(KZ86=1,PF86=1),0,FB87*$C$26/Z$6/$C$24/$C$23*3.39*$C$25)</f>
        <v>0</v>
      </c>
      <c r="GU87" s="57">
        <f>IF(AND(LA86=1,PG86=1),0,FC87*$C$26/AA$6/$C$24/$C$23*3.39*$C$25)</f>
        <v>0</v>
      </c>
      <c r="GV87" s="57">
        <f>IF(AND(LB86=1,PH86=1),0,FD87*$C$26/AB$6/$C$24/$C$23*3.39*$C$25)</f>
        <v>0</v>
      </c>
      <c r="GW87" s="57">
        <f>IF(AND(LC86=1,PI86=1),0,FE87*$C$26/AC$6/$C$24/$C$23*3.39*$C$25)</f>
        <v>0</v>
      </c>
      <c r="GX87" s="57">
        <f>IF(AND(LD86=1,PJ86=1),0,FF87*$C$26/AD$6/$C$24/$C$23*3.39*$C$25)</f>
        <v>-9.5315869637063724</v>
      </c>
      <c r="GY87" s="57">
        <f>IF(AND(LE86=1,PK86=1),0,FG87*$C$26/AE$6/$C$24/$C$23*3.39*$C$25)</f>
        <v>-11.673468486302806</v>
      </c>
      <c r="GZ87" s="57">
        <f>IF(AND(LF86=1,PL86=1),0,FH87*$C$26/AF$6/$C$24/$C$23*3.39*$C$25)</f>
        <v>0</v>
      </c>
      <c r="HA87" s="57">
        <f>IF(AND(LG86=1,PM86=1),0,FI87*$C$26/AG$6/$C$24/$C$23*3.39*$C$25)</f>
        <v>0</v>
      </c>
      <c r="HB87" s="57">
        <f>IF(AND(LH86=1,PN86=1),0,FJ87*$C$26/AH$6/$C$24/$C$23*3.39*$C$25)</f>
        <v>0</v>
      </c>
      <c r="HC87" s="57">
        <f>IF(AND(LI86=1,PO86=1),0,FK87*$C$26/AI$6/$C$24/$C$23*3.39*$C$25)</f>
        <v>0</v>
      </c>
      <c r="HD87" s="57">
        <f>IF(AND(LJ86=1,PP86=1),0,FL87*$C$26/AJ$6/$C$24/$C$23*3.39*$C$25)</f>
        <v>0</v>
      </c>
      <c r="HE87" s="57">
        <f>IF(AND(LK86=1,PQ86=1),0,FM87*$C$26/AK$6/$C$24/$C$23*3.39*$C$25)</f>
        <v>0</v>
      </c>
      <c r="HF87" s="57">
        <f>IF(AND(LL86=1,PR86=1),0,FN87*$C$26/AL$6/$C$24/$C$23*3.39*$C$25)</f>
        <v>0</v>
      </c>
      <c r="HG87" s="57">
        <f>IF(AND(LM86=1,PS86=1),0,FO87*$C$26/AM$6/$C$24/$C$23*3.39*$C$25)</f>
        <v>0</v>
      </c>
      <c r="HH87" s="61">
        <f t="shared" si="352"/>
        <v>3.1600000000000019</v>
      </c>
      <c r="HI87" s="57">
        <f t="shared" si="353"/>
        <v>0</v>
      </c>
      <c r="HJ87" s="57">
        <f t="shared" si="354"/>
        <v>3.996548199096607</v>
      </c>
      <c r="HK87" s="57">
        <f t="shared" si="355"/>
        <v>6.2125923445689404</v>
      </c>
      <c r="HL87" s="57">
        <f t="shared" si="356"/>
        <v>7.7315584935806543</v>
      </c>
      <c r="HM87" s="57">
        <f t="shared" si="357"/>
        <v>0</v>
      </c>
      <c r="HN87" s="57">
        <f t="shared" si="358"/>
        <v>0</v>
      </c>
      <c r="HO87" s="57">
        <f t="shared" si="359"/>
        <v>0</v>
      </c>
      <c r="HP87" s="57">
        <f t="shared" si="360"/>
        <v>0</v>
      </c>
      <c r="HQ87" s="57">
        <f t="shared" si="361"/>
        <v>0</v>
      </c>
      <c r="HR87" s="57">
        <f t="shared" si="362"/>
        <v>0</v>
      </c>
      <c r="HS87" s="57">
        <f t="shared" si="363"/>
        <v>0</v>
      </c>
      <c r="HT87" s="57">
        <f t="shared" si="364"/>
        <v>9.5315869637063724</v>
      </c>
      <c r="HU87" s="57">
        <f t="shared" si="365"/>
        <v>11.673468486302806</v>
      </c>
      <c r="HV87" s="57">
        <f t="shared" si="366"/>
        <v>0</v>
      </c>
      <c r="HW87" s="57">
        <f t="shared" si="367"/>
        <v>0</v>
      </c>
      <c r="HX87" s="57">
        <f t="shared" si="368"/>
        <v>0</v>
      </c>
      <c r="HY87" s="57">
        <f t="shared" si="369"/>
        <v>0</v>
      </c>
      <c r="HZ87" s="57">
        <f t="shared" si="370"/>
        <v>0</v>
      </c>
      <c r="IA87" s="57">
        <f t="shared" si="371"/>
        <v>0</v>
      </c>
      <c r="IB87" s="57">
        <f t="shared" si="372"/>
        <v>0</v>
      </c>
      <c r="IC87" s="57">
        <f t="shared" si="373"/>
        <v>0</v>
      </c>
      <c r="ID87" s="61">
        <f t="shared" si="374"/>
        <v>3.1600000000000019</v>
      </c>
      <c r="IE87" s="57">
        <f t="shared" si="375"/>
        <v>0</v>
      </c>
      <c r="IF87" s="57">
        <f t="shared" si="376"/>
        <v>0</v>
      </c>
      <c r="IG87" s="57">
        <f t="shared" si="377"/>
        <v>0</v>
      </c>
      <c r="IH87" s="57">
        <f t="shared" si="378"/>
        <v>0</v>
      </c>
      <c r="II87" s="57">
        <f t="shared" si="379"/>
        <v>0</v>
      </c>
      <c r="IJ87" s="57">
        <f t="shared" si="380"/>
        <v>0</v>
      </c>
      <c r="IK87" s="57">
        <f t="shared" si="381"/>
        <v>0</v>
      </c>
      <c r="IL87" s="57">
        <f t="shared" si="382"/>
        <v>0</v>
      </c>
      <c r="IM87" s="57">
        <f t="shared" si="383"/>
        <v>0</v>
      </c>
      <c r="IN87" s="57">
        <f t="shared" si="384"/>
        <v>0</v>
      </c>
      <c r="IO87" s="57">
        <f t="shared" si="385"/>
        <v>0</v>
      </c>
      <c r="IP87" s="57">
        <f t="shared" si="386"/>
        <v>0</v>
      </c>
      <c r="IQ87" s="57">
        <f t="shared" si="387"/>
        <v>0</v>
      </c>
      <c r="IR87" s="57">
        <f t="shared" si="388"/>
        <v>0</v>
      </c>
      <c r="IS87" s="57">
        <f t="shared" si="389"/>
        <v>0</v>
      </c>
      <c r="IT87" s="57">
        <f t="shared" si="390"/>
        <v>0</v>
      </c>
      <c r="IU87" s="57">
        <f t="shared" si="391"/>
        <v>0</v>
      </c>
      <c r="IV87" s="57">
        <f t="shared" si="392"/>
        <v>0</v>
      </c>
      <c r="IW87" s="57">
        <f t="shared" si="393"/>
        <v>0</v>
      </c>
      <c r="IX87" s="57">
        <f t="shared" si="394"/>
        <v>0</v>
      </c>
      <c r="IY87" s="57">
        <f t="shared" si="395"/>
        <v>0</v>
      </c>
      <c r="IZ87" s="61">
        <f t="shared" si="396"/>
        <v>3.1600000000000019</v>
      </c>
      <c r="JA87" s="261" t="e">
        <f t="shared" si="449"/>
        <v>#N/A</v>
      </c>
      <c r="JB87" s="261" t="e">
        <f t="shared" si="450"/>
        <v>#N/A</v>
      </c>
      <c r="JC87" s="261" t="e">
        <f t="shared" si="451"/>
        <v>#N/A</v>
      </c>
      <c r="JD87" s="261" t="e">
        <f t="shared" si="452"/>
        <v>#N/A</v>
      </c>
      <c r="JE87" s="261" t="e">
        <f t="shared" si="453"/>
        <v>#N/A</v>
      </c>
      <c r="JF87" s="261" t="e">
        <f t="shared" si="454"/>
        <v>#N/A</v>
      </c>
      <c r="JG87" s="261" t="e">
        <f t="shared" si="455"/>
        <v>#N/A</v>
      </c>
      <c r="JH87" s="261" t="e">
        <f t="shared" si="456"/>
        <v>#N/A</v>
      </c>
      <c r="JI87" s="261" t="e">
        <f t="shared" si="457"/>
        <v>#N/A</v>
      </c>
      <c r="JJ87" s="261" t="e">
        <f t="shared" si="458"/>
        <v>#N/A</v>
      </c>
      <c r="JK87" s="261" t="e">
        <f t="shared" si="459"/>
        <v>#N/A</v>
      </c>
      <c r="JL87" s="261" t="e">
        <f t="shared" si="460"/>
        <v>#N/A</v>
      </c>
      <c r="JM87" s="261" t="e">
        <f t="shared" si="461"/>
        <v>#N/A</v>
      </c>
      <c r="JN87" s="261" t="e">
        <f t="shared" si="462"/>
        <v>#N/A</v>
      </c>
      <c r="JO87" s="261" t="e">
        <f t="shared" si="463"/>
        <v>#N/A</v>
      </c>
      <c r="JP87" s="261" t="e">
        <f t="shared" si="464"/>
        <v>#N/A</v>
      </c>
      <c r="JQ87" s="261" t="e">
        <f t="shared" si="465"/>
        <v>#N/A</v>
      </c>
      <c r="JR87" s="261" t="e">
        <f t="shared" si="466"/>
        <v>#N/A</v>
      </c>
      <c r="JS87" s="261" t="e">
        <f t="shared" si="467"/>
        <v>#N/A</v>
      </c>
      <c r="JT87" s="261" t="e">
        <f t="shared" si="468"/>
        <v>#N/A</v>
      </c>
      <c r="JU87" s="261" t="e">
        <f t="shared" si="469"/>
        <v>#N/A</v>
      </c>
      <c r="JV87" s="61">
        <f t="shared" si="397"/>
        <v>3.1600000000000019</v>
      </c>
      <c r="JW87" s="46">
        <f>IF(HI87&lt;=$C$42,1,0)</f>
        <v>1</v>
      </c>
      <c r="JX87" s="46">
        <f>IF(HJ87&lt;=$C$42,1,0)</f>
        <v>0</v>
      </c>
      <c r="JY87" s="46">
        <f>IF(HK87&lt;=$C$42,1,0)</f>
        <v>0</v>
      </c>
      <c r="JZ87" s="46">
        <f>IF(HL87&lt;=$C$42,1,0)</f>
        <v>0</v>
      </c>
      <c r="KA87" s="46">
        <f>IF(HM87&lt;=$C$42,1,0)</f>
        <v>1</v>
      </c>
      <c r="KB87" s="46">
        <f>IF(HN87&lt;=$C$42,1,0)</f>
        <v>1</v>
      </c>
      <c r="KC87" s="46">
        <f>IF(HO87&lt;=$C$42,1,0)</f>
        <v>1</v>
      </c>
      <c r="KD87" s="46">
        <f>IF(HP87&lt;=$C$42,1,0)</f>
        <v>1</v>
      </c>
      <c r="KE87" s="46">
        <f>IF(HQ87&lt;=$C$42,1,0)</f>
        <v>1</v>
      </c>
      <c r="KF87" s="46">
        <f>IF(HR87&lt;=$C$42,1,0)</f>
        <v>1</v>
      </c>
      <c r="KG87" s="46">
        <f>IF(HS87&lt;=$C$42,1,0)</f>
        <v>1</v>
      </c>
      <c r="KH87" s="46">
        <f>IF(HT87&lt;=$C$42,1,0)</f>
        <v>0</v>
      </c>
      <c r="KI87" s="46">
        <f>IF(HU87&lt;=$C$42,1,0)</f>
        <v>0</v>
      </c>
      <c r="KJ87" s="46">
        <f>IF(HV87&lt;=$C$42,1,0)</f>
        <v>1</v>
      </c>
      <c r="KK87" s="46">
        <f>IF(HW87&lt;=$C$42,1,0)</f>
        <v>1</v>
      </c>
      <c r="KL87" s="46">
        <f>IF(HX87&lt;=$C$42,1,0)</f>
        <v>1</v>
      </c>
      <c r="KM87" s="46">
        <f>IF(HY87&lt;=$C$42,1,0)</f>
        <v>1</v>
      </c>
      <c r="KN87" s="46">
        <f>IF(HZ87&lt;=$C$42,1,0)</f>
        <v>1</v>
      </c>
      <c r="KO87" s="46">
        <f>IF(IA87&lt;=$C$42,1,0)</f>
        <v>1</v>
      </c>
      <c r="KP87" s="46">
        <f>IF(IB87&lt;=$C$42,1,0)</f>
        <v>1</v>
      </c>
      <c r="KQ87" s="46">
        <f>IF(IC87&lt;=$C$42,1,0)</f>
        <v>1</v>
      </c>
      <c r="KR87" s="61">
        <f t="shared" si="398"/>
        <v>3.1600000000000019</v>
      </c>
      <c r="KS87" s="1">
        <f>IF(OR(KS86=1,AND(OY87=1,LO87&lt;=$C$43)),1,0)</f>
        <v>1</v>
      </c>
      <c r="KT87" s="1">
        <f>IF(OR(KT86=1,AND(OZ87=1,LP87&lt;=$C$43)),1,0)</f>
        <v>0</v>
      </c>
      <c r="KU87" s="1">
        <f>IF(OR(KU86=1,AND(PA87=1,LQ87&lt;=$C$43)),1,0)</f>
        <v>0</v>
      </c>
      <c r="KV87" s="1">
        <f>IF(OR(KV86=1,AND(PB87=1,LR87&lt;=$C$43)),1,0)</f>
        <v>0</v>
      </c>
      <c r="KW87" s="1">
        <f>IF(OR(KW86=1,AND(PC87=1,LS87&lt;=$C$43)),1,0)</f>
        <v>1</v>
      </c>
      <c r="KX87" s="1">
        <f>IF(OR(KX86=1,AND(PD87=1,LT87&lt;=$C$43)),1,0)</f>
        <v>1</v>
      </c>
      <c r="KY87" s="1">
        <f>IF(OR(KY86=1,AND(PE87=1,LU87&lt;=$C$43)),1,0)</f>
        <v>1</v>
      </c>
      <c r="KZ87" s="1">
        <f>IF(OR(KZ86=1,AND(PF87=1,LV87&lt;=$C$43)),1,0)</f>
        <v>1</v>
      </c>
      <c r="LA87" s="1">
        <f>IF(OR(LA86=1,AND(PG87=1,LW87&lt;=$C$43)),1,0)</f>
        <v>1</v>
      </c>
      <c r="LB87" s="1">
        <f>IF(OR(LB86=1,AND(PH87=1,LX87&lt;=$C$43)),1,0)</f>
        <v>1</v>
      </c>
      <c r="LC87" s="1">
        <f>IF(OR(LC86=1,AND(PI87=1,LY87&lt;=$C$43)),1,0)</f>
        <v>1</v>
      </c>
      <c r="LD87" s="1">
        <f>IF(OR(LD86=1,AND(PJ87=1,LZ87&lt;=$C$43)),1,0)</f>
        <v>0</v>
      </c>
      <c r="LE87" s="1">
        <f>IF(OR(LE86=1,AND(PK87=1,MA87&lt;=$C$43)),1,0)</f>
        <v>0</v>
      </c>
      <c r="LF87" s="1">
        <f>IF(OR(LF86=1,AND(PL87=1,MB87&lt;=$C$43)),1,0)</f>
        <v>1</v>
      </c>
      <c r="LG87" s="1">
        <f>IF(OR(LG86=1,AND(PM87=1,MC87&lt;=$C$43)),1,0)</f>
        <v>1</v>
      </c>
      <c r="LH87" s="1">
        <f>IF(OR(LH86=1,AND(PN87=1,MD87&lt;=$C$43)),1,0)</f>
        <v>1</v>
      </c>
      <c r="LI87" s="1">
        <f>IF(OR(LI86=1,AND(PO87=1,ME87&lt;=$C$43)),1,0)</f>
        <v>1</v>
      </c>
      <c r="LJ87" s="1">
        <f>IF(OR(LJ86=1,AND(PP87=1,MF87&lt;=$C$43)),1,0)</f>
        <v>1</v>
      </c>
      <c r="LK87" s="1">
        <f>IF(OR(LK86=1,AND(PQ87=1,MG87&lt;=$C$43)),1,0)</f>
        <v>1</v>
      </c>
      <c r="LL87" s="1">
        <f>IF(OR(LL86=1,AND(PR87=1,MH87&lt;=$C$43)),1,0)</f>
        <v>1</v>
      </c>
      <c r="LM87" s="1">
        <f>IF(OR(LM86=1,AND(PS87=1,MI87&lt;=$C$43)),1,0)</f>
        <v>1</v>
      </c>
      <c r="LN87" s="61">
        <f t="shared" si="399"/>
        <v>3.1600000000000019</v>
      </c>
      <c r="LO87" s="57">
        <f t="shared" si="400"/>
        <v>0</v>
      </c>
      <c r="LP87" s="57">
        <f t="shared" si="401"/>
        <v>10.325089874758396</v>
      </c>
      <c r="LQ87" s="57">
        <f t="shared" si="402"/>
        <v>7.710285422230795</v>
      </c>
      <c r="LR87" s="57">
        <f t="shared" si="403"/>
        <v>3.6266965936401583</v>
      </c>
      <c r="LS87" s="57">
        <f t="shared" si="404"/>
        <v>0</v>
      </c>
      <c r="LT87" s="57">
        <f t="shared" si="405"/>
        <v>0</v>
      </c>
      <c r="LU87" s="57">
        <f t="shared" si="406"/>
        <v>0</v>
      </c>
      <c r="LV87" s="57">
        <f t="shared" si="407"/>
        <v>0</v>
      </c>
      <c r="LW87" s="57">
        <f t="shared" si="408"/>
        <v>0</v>
      </c>
      <c r="LX87" s="57">
        <f t="shared" si="409"/>
        <v>0</v>
      </c>
      <c r="LY87" s="57">
        <f t="shared" si="410"/>
        <v>0</v>
      </c>
      <c r="LZ87" s="57">
        <f t="shared" si="411"/>
        <v>3.6122972859676672</v>
      </c>
      <c r="MA87" s="57">
        <f t="shared" si="412"/>
        <v>0.23809939068419134</v>
      </c>
      <c r="MB87" s="57">
        <f t="shared" si="413"/>
        <v>0</v>
      </c>
      <c r="MC87" s="57">
        <f t="shared" si="414"/>
        <v>0</v>
      </c>
      <c r="MD87" s="57">
        <f t="shared" si="415"/>
        <v>0</v>
      </c>
      <c r="ME87" s="57">
        <f t="shared" si="416"/>
        <v>0</v>
      </c>
      <c r="MF87" s="57">
        <f t="shared" si="417"/>
        <v>0</v>
      </c>
      <c r="MG87" s="57">
        <f t="shared" si="418"/>
        <v>0</v>
      </c>
      <c r="MH87" s="57">
        <f t="shared" si="419"/>
        <v>0</v>
      </c>
      <c r="MI87" s="57">
        <f t="shared" si="420"/>
        <v>0</v>
      </c>
      <c r="MJ87" s="61">
        <f t="shared" si="421"/>
        <v>3.1600000000000019</v>
      </c>
      <c r="MK87" s="57" t="e">
        <f t="shared" si="470"/>
        <v>#N/A</v>
      </c>
      <c r="ML87" s="57" t="e">
        <f t="shared" si="471"/>
        <v>#N/A</v>
      </c>
      <c r="MM87" s="57" t="e">
        <f t="shared" si="472"/>
        <v>#N/A</v>
      </c>
      <c r="MN87" s="57" t="e">
        <f t="shared" si="473"/>
        <v>#N/A</v>
      </c>
      <c r="MO87" s="57" t="e">
        <f t="shared" si="474"/>
        <v>#N/A</v>
      </c>
      <c r="MP87" s="57" t="e">
        <f t="shared" si="475"/>
        <v>#N/A</v>
      </c>
      <c r="MQ87" s="57" t="e">
        <f t="shared" si="476"/>
        <v>#N/A</v>
      </c>
      <c r="MR87" s="57" t="e">
        <f t="shared" si="477"/>
        <v>#N/A</v>
      </c>
      <c r="MS87" s="57" t="e">
        <f t="shared" si="478"/>
        <v>#N/A</v>
      </c>
      <c r="MT87" s="57" t="e">
        <f t="shared" si="479"/>
        <v>#N/A</v>
      </c>
      <c r="MU87" s="57" t="e">
        <f t="shared" si="480"/>
        <v>#N/A</v>
      </c>
      <c r="MV87" s="57" t="e">
        <f t="shared" si="481"/>
        <v>#N/A</v>
      </c>
      <c r="MW87" s="57" t="e">
        <f t="shared" si="482"/>
        <v>#N/A</v>
      </c>
      <c r="MX87" s="57" t="e">
        <f t="shared" si="483"/>
        <v>#N/A</v>
      </c>
      <c r="MY87" s="57" t="e">
        <f t="shared" si="484"/>
        <v>#N/A</v>
      </c>
      <c r="MZ87" s="57" t="e">
        <f t="shared" si="485"/>
        <v>#N/A</v>
      </c>
      <c r="NA87" s="57" t="e">
        <f t="shared" si="486"/>
        <v>#N/A</v>
      </c>
      <c r="NB87" s="57" t="e">
        <f t="shared" si="487"/>
        <v>#N/A</v>
      </c>
      <c r="NC87" s="57" t="e">
        <f t="shared" si="488"/>
        <v>#N/A</v>
      </c>
      <c r="ND87" s="57" t="e">
        <f t="shared" si="489"/>
        <v>#N/A</v>
      </c>
      <c r="NE87" s="57" t="e">
        <f t="shared" si="490"/>
        <v>#N/A</v>
      </c>
      <c r="NF87" s="61">
        <f t="shared" si="422"/>
        <v>3.1600000000000019</v>
      </c>
      <c r="NG87" s="261">
        <f>IF(OY86=0,MIN('Drive Train'!$F$35-FQ86*$C$26*'Drive Train'!$F$38,NG86+$C$41)-$C$7,IF(LO86-1&lt;=0,0,IF($C$39=Motors!$C$29,MAX(MAX(NG$8:NG86)*-1,NG86-$C$41),MAX(0,MAX(NG$8:NG86)*-1,NG86-$C$41))))</f>
        <v>0</v>
      </c>
      <c r="NH87" s="261">
        <f>IF(OZ86=0,MIN('Drive Train'!$F$35-FR86*$C$26*'Drive Train'!$F$38,NH86+$C$41)-$C$7,IF(LP86-1&lt;=0,0,IF($C$39=Motors!$C$29,MAX(MAX(NH$8:NH86)*-1,NH86-$C$41),MAX(0,MAX(NH$8:NH86)*-1,NH86-$C$41))))</f>
        <v>0</v>
      </c>
      <c r="NI87" s="261">
        <f>IF(PA86=0,MIN('Drive Train'!$F$35-FS86*$C$26*'Drive Train'!$F$38,NI86+$C$41)-$C$7,IF(LQ86-1&lt;=0,0,IF($C$39=Motors!$C$29,MAX(MAX(NI$8:NI86)*-1,NI86-$C$41),MAX(0,MAX(NI$8:NI86)*-1,NI86-$C$41))))</f>
        <v>0</v>
      </c>
      <c r="NJ87" s="261">
        <f>IF(PB86=0,MIN('Drive Train'!$F$35-FT86*$C$26*'Drive Train'!$F$38,NJ86+$C$41)-$C$7,IF(LR86-1&lt;=0,0,IF($C$39=Motors!$C$29,MAX(MAX(NJ$8:NJ86)*-1,NJ86-$C$41),MAX(0,MAX(NJ$8:NJ86)*-1,NJ86-$C$41))))</f>
        <v>0</v>
      </c>
      <c r="NK87" s="261">
        <f>IF(PC86=0,MIN('Drive Train'!$F$35-FU86*$C$26*'Drive Train'!$F$38,NK86+$C$41)-$C$7,IF(LS86-1&lt;=0,0,IF($C$39=Motors!$C$29,MAX(MAX(NK$8:NK86)*-1,NK86-$C$41),MAX(0,MAX(NK$8:NK86)*-1,NK86-$C$41))))</f>
        <v>0</v>
      </c>
      <c r="NL87" s="261">
        <f>IF(PD86=0,MIN('Drive Train'!$F$35-FV86*$C$26*'Drive Train'!$F$38,NL86+$C$41)-$C$7,IF(LT86-1&lt;=0,0,IF($C$39=Motors!$C$29,MAX(MAX(NL$8:NL86)*-1,NL86-$C$41),MAX(0,MAX(NL$8:NL86)*-1,NL86-$C$41))))</f>
        <v>0</v>
      </c>
      <c r="NM87" s="261">
        <f>IF(PE86=0,MIN('Drive Train'!$F$35-FW86*$C$26*'Drive Train'!$F$38,NM86+$C$41)-$C$7,IF(LU86-1&lt;=0,0,IF($C$39=Motors!$C$29,MAX(MAX(NM$8:NM86)*-1,NM86-$C$41),MAX(0,MAX(NM$8:NM86)*-1,NM86-$C$41))))</f>
        <v>0</v>
      </c>
      <c r="NN87" s="261">
        <f>IF(PF86=0,MIN('Drive Train'!$F$35-FX86*$C$26*'Drive Train'!$F$38,NN86+$C$41)-$C$7,IF(LV86-1&lt;=0,0,IF($C$39=Motors!$C$29,MAX(MAX(NN$8:NN86)*-1,NN86-$C$41),MAX(0,MAX(NN$8:NN86)*-1,NN86-$C$41))))</f>
        <v>0</v>
      </c>
      <c r="NO87" s="261">
        <f>IF(PG86=0,MIN('Drive Train'!$F$35-FY86*$C$26*'Drive Train'!$F$38,NO86+$C$41)-$C$7,IF(LW86-1&lt;=0,0,IF($C$39=Motors!$C$29,MAX(MAX(NO$8:NO86)*-1,NO86-$C$41),MAX(0,MAX(NO$8:NO86)*-1,NO86-$C$41))))</f>
        <v>0</v>
      </c>
      <c r="NP87" s="261">
        <f>IF(PH86=0,MIN('Drive Train'!$F$35-FZ86*$C$26*'Drive Train'!$F$38,NP86+$C$41)-$C$7,IF(LX86-1&lt;=0,0,IF($C$39=Motors!$C$29,MAX(MAX(NP$8:NP86)*-1,NP86-$C$41),MAX(0,MAX(NP$8:NP86)*-1,NP86-$C$41))))</f>
        <v>0</v>
      </c>
      <c r="NQ87" s="261">
        <f>IF(PI86=0,MIN('Drive Train'!$F$35-GA86*$C$26*'Drive Train'!$F$38,NQ86+$C$41)-$C$7,IF(LY86-1&lt;=0,0,IF($C$39=Motors!$C$29,MAX(MAX(NQ$8:NQ86)*-1,NQ86-$C$41),MAX(0,MAX(NQ$8:NQ86)*-1,NQ86-$C$41))))</f>
        <v>0</v>
      </c>
      <c r="NR87" s="261">
        <f>IF(PJ86=0,MIN('Drive Train'!$F$35-GB86*$C$26*'Drive Train'!$F$38,NR86+$C$41)-$C$7,IF(LZ86-1&lt;=0,0,IF($C$39=Motors!$C$29,MAX(MAX(NR$8:NR86)*-1,NR86-$C$41),MAX(0,MAX(NR$8:NR86)*-1,NR86-$C$41))))</f>
        <v>0</v>
      </c>
      <c r="NS87" s="261">
        <f>IF(PK86=0,MIN('Drive Train'!$F$35-GC86*$C$26*'Drive Train'!$F$38,NS86+$C$41)-$C$7,IF(MA86-1&lt;=0,0,IF($C$39=Motors!$C$29,MAX(MAX(NS$8:NS86)*-1,NS86-$C$41),MAX(0,MAX(NS$8:NS86)*-1,NS86-$C$41))))</f>
        <v>0</v>
      </c>
      <c r="NT87" s="261">
        <f>IF(PL86=0,MIN('Drive Train'!$F$35-GD86*$C$26*'Drive Train'!$F$38,NT86+$C$41)-$C$7,IF(MB86-1&lt;=0,0,IF($C$39=Motors!$C$29,MAX(MAX(NT$8:NT86)*-1,NT86-$C$41),MAX(0,MAX(NT$8:NT86)*-1,NT86-$C$41))))</f>
        <v>0</v>
      </c>
      <c r="NU87" s="261">
        <f>IF(PM86=0,MIN('Drive Train'!$F$35-GE86*$C$26*'Drive Train'!$F$38,NU86+$C$41)-$C$7,IF(MC86-1&lt;=0,0,IF($C$39=Motors!$C$29,MAX(MAX(NU$8:NU86)*-1,NU86-$C$41),MAX(0,MAX(NU$8:NU86)*-1,NU86-$C$41))))</f>
        <v>0</v>
      </c>
      <c r="NV87" s="261">
        <f>IF(PN86=0,MIN('Drive Train'!$F$35-GF86*$C$26*'Drive Train'!$F$38,NV86+$C$41)-$C$7,IF(MD86-1&lt;=0,0,IF($C$39=Motors!$C$29,MAX(MAX(NV$8:NV86)*-1,NV86-$C$41),MAX(0,MAX(NV$8:NV86)*-1,NV86-$C$41))))</f>
        <v>0</v>
      </c>
      <c r="NW87" s="261">
        <f>IF(PO86=0,MIN('Drive Train'!$F$35-GG86*$C$26*'Drive Train'!$F$38,NW86+$C$41)-$C$7,IF(ME86-1&lt;=0,0,IF($C$39=Motors!$C$29,MAX(MAX(NW$8:NW86)*-1,NW86-$C$41),MAX(0,MAX(NW$8:NW86)*-1,NW86-$C$41))))</f>
        <v>0</v>
      </c>
      <c r="NX87" s="261">
        <f>IF(PP86=0,MIN('Drive Train'!$F$35-GH86*$C$26*'Drive Train'!$F$38,NX86+$C$41)-$C$7,IF(MF86-1&lt;=0,0,IF($C$39=Motors!$C$29,MAX(MAX(NX$8:NX86)*-1,NX86-$C$41),MAX(0,MAX(NX$8:NX86)*-1,NX86-$C$41))))</f>
        <v>0</v>
      </c>
      <c r="NY87" s="261">
        <f>IF(PQ86=0,MIN('Drive Train'!$F$35-GI86*$C$26*'Drive Train'!$F$38,NY86+$C$41)-$C$7,IF(MG86-1&lt;=0,0,IF($C$39=Motors!$C$29,MAX(MAX(NY$8:NY86)*-1,NY86-$C$41),MAX(0,MAX(NY$8:NY86)*-1,NY86-$C$41))))</f>
        <v>0</v>
      </c>
      <c r="NZ87" s="261">
        <f>IF(PR86=0,MIN('Drive Train'!$F$35-GJ86*$C$26*'Drive Train'!$F$38,NZ86+$C$41)-$C$7,IF(MH86-1&lt;=0,0,IF($C$39=Motors!$C$29,MAX(MAX(NZ$8:NZ86)*-1,NZ86-$C$41),MAX(0,MAX(NZ$8:NZ86)*-1,NZ86-$C$41))))</f>
        <v>0</v>
      </c>
      <c r="OA87" s="261">
        <f>IF(PS86=0,MIN('Drive Train'!$F$35-GK86*$C$26*'Drive Train'!$F$38,OA86+$C$41)-$C$7,IF(MI86-1&lt;=0,0,IF($C$39=Motors!$C$29,MAX(MAX(OA$8:OA86)*-1,OA86-$C$41),MAX(0,MAX(OA$8:OA86)*-1,OA86-$C$41))))</f>
        <v>0</v>
      </c>
      <c r="OB87" s="61">
        <f t="shared" si="423"/>
        <v>3.1600000000000019</v>
      </c>
      <c r="OC87" s="261">
        <f>'Drive Train'!$F$35-FQ87*$C$26*'Drive Train'!$F$38</f>
        <v>12.4</v>
      </c>
      <c r="OD87" s="261">
        <f>'Drive Train'!$F$35-FR87*$C$26*'Drive Train'!$F$38</f>
        <v>12.213034</v>
      </c>
      <c r="OE87" s="261">
        <f>'Drive Train'!$F$35-FS87*$C$26*'Drive Train'!$F$38</f>
        <v>12.213034</v>
      </c>
      <c r="OF87" s="261">
        <f>'Drive Train'!$F$35-FT87*$C$26*'Drive Train'!$F$38</f>
        <v>12.213034</v>
      </c>
      <c r="OG87" s="261">
        <f>'Drive Train'!$F$35-FU87*$C$26*'Drive Train'!$F$38</f>
        <v>12.4</v>
      </c>
      <c r="OH87" s="261">
        <f>'Drive Train'!$F$35-FV87*$C$26*'Drive Train'!$F$38</f>
        <v>12.4</v>
      </c>
      <c r="OI87" s="261">
        <f>'Drive Train'!$F$35-FW87*$C$26*'Drive Train'!$F$38</f>
        <v>12.4</v>
      </c>
      <c r="OJ87" s="261">
        <f>'Drive Train'!$F$35-FX87*$C$26*'Drive Train'!$F$38</f>
        <v>12.4</v>
      </c>
      <c r="OK87" s="261">
        <f>'Drive Train'!$F$35-FY87*$C$26*'Drive Train'!$F$38</f>
        <v>12.4</v>
      </c>
      <c r="OL87" s="261">
        <f>'Drive Train'!$F$35-FZ87*$C$26*'Drive Train'!$F$38</f>
        <v>12.4</v>
      </c>
      <c r="OM87" s="261">
        <f>'Drive Train'!$F$35-GA87*$C$26*'Drive Train'!$F$38</f>
        <v>12.4</v>
      </c>
      <c r="ON87" s="261">
        <f>'Drive Train'!$F$35-GB87*$C$26*'Drive Train'!$F$38</f>
        <v>12.213034</v>
      </c>
      <c r="OO87" s="261">
        <f>'Drive Train'!$F$35-GC87*$C$26*'Drive Train'!$F$38</f>
        <v>12.213034</v>
      </c>
      <c r="OP87" s="261">
        <f>'Drive Train'!$F$35-GD87*$C$26*'Drive Train'!$F$38</f>
        <v>12.4</v>
      </c>
      <c r="OQ87" s="261">
        <f>'Drive Train'!$F$35-GE87*$C$26*'Drive Train'!$F$38</f>
        <v>12.4</v>
      </c>
      <c r="OR87" s="261">
        <f>'Drive Train'!$F$35-GF87*$C$26*'Drive Train'!$F$38</f>
        <v>12.4</v>
      </c>
      <c r="OS87" s="261">
        <f>'Drive Train'!$F$35-GG87*$C$26*'Drive Train'!$F$38</f>
        <v>12.4</v>
      </c>
      <c r="OT87" s="261">
        <f>'Drive Train'!$F$35-GH87*$C$26*'Drive Train'!$F$38</f>
        <v>12.4</v>
      </c>
      <c r="OU87" s="261">
        <f>'Drive Train'!$F$35-GI87*$C$26*'Drive Train'!$F$38</f>
        <v>12.4</v>
      </c>
      <c r="OV87" s="261">
        <f>'Drive Train'!$F$35-GJ87*$C$26*'Drive Train'!$F$38</f>
        <v>12.4</v>
      </c>
      <c r="OW87" s="261">
        <f>'Drive Train'!$F$35-GK87*$C$26*'Drive Train'!$F$38</f>
        <v>12.4</v>
      </c>
      <c r="OX87" s="61">
        <f t="shared" si="424"/>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8">
        <f t="shared" si="425"/>
        <v>3.1600000000000019</v>
      </c>
      <c r="PU87" s="57">
        <f t="shared" si="426"/>
        <v>19.650327854067083</v>
      </c>
      <c r="PV87" s="57">
        <f t="shared" si="427"/>
        <v>24.35379323428285</v>
      </c>
      <c r="PW87" s="57">
        <f t="shared" si="428"/>
        <v>28.658327723332739</v>
      </c>
      <c r="PX87" s="57">
        <f t="shared" si="429"/>
        <v>28.39401737781121</v>
      </c>
      <c r="PY87" s="57">
        <f t="shared" si="430"/>
        <v>24.749634534260018</v>
      </c>
      <c r="PZ87" s="57">
        <f t="shared" si="431"/>
        <v>21.452833956798898</v>
      </c>
      <c r="QA87" s="57">
        <f t="shared" si="432"/>
        <v>19.542925554291688</v>
      </c>
      <c r="QB87" s="57">
        <f t="shared" si="433"/>
        <v>18.59135870271086</v>
      </c>
      <c r="QC87" s="57">
        <f t="shared" si="434"/>
        <v>17.948597020951119</v>
      </c>
      <c r="QD87" s="57">
        <f t="shared" si="435"/>
        <v>17.4359638630105</v>
      </c>
      <c r="QE87" s="57">
        <f t="shared" si="436"/>
        <v>17.291336153209237</v>
      </c>
      <c r="QF87" s="57">
        <f t="shared" si="437"/>
        <v>20.54574891707108</v>
      </c>
      <c r="QG87" s="57">
        <f t="shared" si="438"/>
        <v>21.55771776622473</v>
      </c>
      <c r="QH87" s="57">
        <f t="shared" si="439"/>
        <v>20.808768598333724</v>
      </c>
      <c r="QI87" s="57">
        <f t="shared" si="440"/>
        <v>19.961375108168166</v>
      </c>
      <c r="QJ87" s="57">
        <f t="shared" si="441"/>
        <v>19.829829190132553</v>
      </c>
      <c r="QK87" s="57">
        <f t="shared" si="442"/>
        <v>19.650327854067083</v>
      </c>
      <c r="QL87" s="57">
        <f t="shared" si="443"/>
        <v>19.599515401150995</v>
      </c>
      <c r="QM87" s="57">
        <f t="shared" si="444"/>
        <v>19.600621923010209</v>
      </c>
      <c r="QN87" s="57">
        <f t="shared" si="445"/>
        <v>19.600697983980687</v>
      </c>
      <c r="QO87" s="57">
        <f t="shared" si="446"/>
        <v>19.600657967372879</v>
      </c>
      <c r="QP87" s="61">
        <f t="shared" si="447"/>
        <v>3.1600000000000019</v>
      </c>
      <c r="QQ87" s="57">
        <f>MIN(FQ87,$C$16)*$C$17*1000/60/60/$C$25</f>
        <v>0</v>
      </c>
      <c r="QR87" s="57">
        <f>MIN(FR87,$C$16)*$C$17*1000/60/60/$C$25</f>
        <v>3.8667407844721571E-2</v>
      </c>
      <c r="QS87" s="57">
        <f>MIN(FS87,$C$16)*$C$17*1000/60/60/$C$25</f>
        <v>3.8667407844721571E-2</v>
      </c>
      <c r="QT87" s="57">
        <f>MIN(FT87,$C$16)*$C$17*1000/60/60/$C$25</f>
        <v>3.8667407844721571E-2</v>
      </c>
      <c r="QU87" s="57">
        <f>MIN(FU87,$C$16)*$C$17*1000/60/60/$C$25</f>
        <v>0</v>
      </c>
      <c r="QV87" s="57">
        <f>MIN(FV87,$C$16)*$C$17*1000/60/60/$C$25</f>
        <v>0</v>
      </c>
      <c r="QW87" s="57">
        <f>MIN(FW87,$C$16)*$C$17*1000/60/60/$C$25</f>
        <v>0</v>
      </c>
      <c r="QX87" s="57">
        <f>MIN(FX87,$C$16)*$C$17*1000/60/60/$C$25</f>
        <v>0</v>
      </c>
      <c r="QY87" s="57">
        <f>MIN(FY87,$C$16)*$C$17*1000/60/60/$C$25</f>
        <v>0</v>
      </c>
      <c r="QZ87" s="57">
        <f>MIN(FZ87,$C$16)*$C$17*1000/60/60/$C$25</f>
        <v>0</v>
      </c>
      <c r="RA87" s="57">
        <f>MIN(GA87,$C$16)*$C$17*1000/60/60/$C$25</f>
        <v>0</v>
      </c>
      <c r="RB87" s="57">
        <f>MIN(GB87,$C$16)*$C$17*1000/60/60/$C$25</f>
        <v>3.8667407844721571E-2</v>
      </c>
      <c r="RC87" s="57">
        <f>MIN(GC87,$C$16)*$C$17*1000/60/60/$C$25</f>
        <v>3.8667407844721571E-2</v>
      </c>
      <c r="RD87" s="57">
        <f>MIN(GD87,$C$16)*$C$17*1000/60/60/$C$25</f>
        <v>0</v>
      </c>
      <c r="RE87" s="57">
        <f>MIN(GE87,$C$16)*$C$17*1000/60/60/$C$25</f>
        <v>0</v>
      </c>
      <c r="RF87" s="57">
        <f>MIN(GF87,$C$16)*$C$17*1000/60/60/$C$25</f>
        <v>0</v>
      </c>
      <c r="RG87" s="57">
        <f>MIN(GG87,$C$16)*$C$17*1000/60/60/$C$25</f>
        <v>0</v>
      </c>
      <c r="RH87" s="57">
        <f>MIN(GH87,$C$16)*$C$17*1000/60/60/$C$25</f>
        <v>0</v>
      </c>
      <c r="RI87" s="57">
        <f>MIN(GI87,$C$16)*$C$17*1000/60/60/$C$25</f>
        <v>0</v>
      </c>
      <c r="RJ87" s="57">
        <f>MIN(GJ87,$C$16)*$C$17*1000/60/60/$C$25</f>
        <v>0</v>
      </c>
      <c r="RK87" s="57">
        <f>MIN(GK87,$C$16)*$C$17*1000/60/60/$C$25</f>
        <v>0</v>
      </c>
      <c r="RL87" s="148">
        <f t="shared" si="448"/>
        <v>3.1600000000000019</v>
      </c>
    </row>
    <row r="88" spans="2:480" x14ac:dyDescent="0.2">
      <c r="B88" s="73"/>
      <c r="C88" s="73"/>
      <c r="R88" s="63">
        <f t="shared" si="346"/>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347"/>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321"/>
        <v>3.200000000000002</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322"/>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2.7495000000000003</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348"/>
        <v>3.200000000000002</v>
      </c>
      <c r="DC88" s="57">
        <f t="shared" si="323"/>
        <v>0</v>
      </c>
      <c r="DD88" s="57">
        <f t="shared" si="324"/>
        <v>2.7495000000000003</v>
      </c>
      <c r="DE88" s="57">
        <f t="shared" si="325"/>
        <v>2.7495000000000003</v>
      </c>
      <c r="DF88" s="57">
        <f t="shared" si="326"/>
        <v>2.7495000000000003</v>
      </c>
      <c r="DG88" s="57">
        <f t="shared" si="327"/>
        <v>0</v>
      </c>
      <c r="DH88" s="57">
        <f t="shared" si="328"/>
        <v>0</v>
      </c>
      <c r="DI88" s="57">
        <f t="shared" si="329"/>
        <v>0</v>
      </c>
      <c r="DJ88" s="57">
        <f t="shared" si="330"/>
        <v>0</v>
      </c>
      <c r="DK88" s="57">
        <f t="shared" si="331"/>
        <v>0</v>
      </c>
      <c r="DL88" s="57">
        <f t="shared" si="332"/>
        <v>0</v>
      </c>
      <c r="DM88" s="57">
        <f t="shared" si="333"/>
        <v>0</v>
      </c>
      <c r="DN88" s="57">
        <f t="shared" si="334"/>
        <v>2.7495000000000003</v>
      </c>
      <c r="DO88" s="57">
        <f t="shared" si="335"/>
        <v>2.7495000000000003</v>
      </c>
      <c r="DP88" s="57">
        <f t="shared" si="336"/>
        <v>0</v>
      </c>
      <c r="DQ88" s="57">
        <f t="shared" si="337"/>
        <v>0</v>
      </c>
      <c r="DR88" s="57">
        <f t="shared" si="338"/>
        <v>0</v>
      </c>
      <c r="DS88" s="57">
        <f t="shared" si="339"/>
        <v>0</v>
      </c>
      <c r="DT88" s="57">
        <f t="shared" si="340"/>
        <v>0</v>
      </c>
      <c r="DU88" s="57">
        <f t="shared" si="341"/>
        <v>0</v>
      </c>
      <c r="DV88" s="57">
        <f t="shared" si="342"/>
        <v>0</v>
      </c>
      <c r="DW88" s="57">
        <f t="shared" si="343"/>
        <v>0</v>
      </c>
      <c r="DX88" s="61">
        <f t="shared" si="349"/>
        <v>3.200000000000002</v>
      </c>
      <c r="DY88" s="2">
        <f>IF(OY88=0,($C$23/0.4536*IF(ISNA(MK87),'Drive Train'!$F$16,'Drive Train'!$F$17)*4.448*$C$24/$C$26*$C$25*S$6)*SIGN(BK88),BK88)</f>
        <v>0</v>
      </c>
      <c r="DZ88" s="2">
        <f>IF(OZ88=0,($C$23/0.4536*IF(ISNA(ML87),'Drive Train'!$F$16,'Drive Train'!$F$17)*4.448*$C$24/$C$26*$C$25*T$6)*SIGN(BL88),BL88)</f>
        <v>0</v>
      </c>
      <c r="EA88" s="2">
        <f>IF(PA88=0,($C$23/0.4536*IF(ISNA(MM87),'Drive Train'!$F$16,'Drive Train'!$F$17)*4.448*$C$24/$C$26*$C$25*U$6)*SIGN(BM88),BM88)</f>
        <v>0</v>
      </c>
      <c r="EB88" s="2">
        <f>IF(PB88=0,($C$23/0.4536*IF(ISNA(MN87),'Drive Train'!$F$16,'Drive Train'!$F$17)*4.448*$C$24/$C$26*$C$25*V$6)*SIGN(BN88),BN88)</f>
        <v>0</v>
      </c>
      <c r="EC88" s="2">
        <f>IF(PC88=0,($C$23/0.4536*IF(ISNA(MO87),'Drive Train'!$F$16,'Drive Train'!$F$17)*4.448*$C$24/$C$26*$C$25*W$6)*SIGN(BO88),BO88)</f>
        <v>0</v>
      </c>
      <c r="ED88" s="2">
        <f>IF(PD88=0,($C$23/0.4536*IF(ISNA(MP87),'Drive Train'!$F$16,'Drive Train'!$F$17)*4.448*$C$24/$C$26*$C$25*X$6)*SIGN(BP88),BP88)</f>
        <v>0</v>
      </c>
      <c r="EE88" s="2">
        <f>IF(PE88=0,($C$23/0.4536*IF(ISNA(MQ87),'Drive Train'!$F$16,'Drive Train'!$F$17)*4.448*$C$24/$C$26*$C$25*Y$6)*SIGN(BQ88),BQ88)</f>
        <v>0</v>
      </c>
      <c r="EF88" s="2">
        <f>IF(PF88=0,($C$23/0.4536*IF(ISNA(MR87),'Drive Train'!$F$16,'Drive Train'!$F$17)*4.448*$C$24/$C$26*$C$25*Z$6)*SIGN(BR88),BR88)</f>
        <v>0</v>
      </c>
      <c r="EG88" s="2">
        <f>IF(PG88=0,($C$23/0.4536*IF(ISNA(MS87),'Drive Train'!$F$16,'Drive Train'!$F$17)*4.448*$C$24/$C$26*$C$25*AA$6)*SIGN(BS88),BS88)</f>
        <v>0</v>
      </c>
      <c r="EH88" s="2">
        <f>IF(PH88=0,($C$23/0.4536*IF(ISNA(MT87),'Drive Train'!$F$16,'Drive Train'!$F$17)*4.448*$C$24/$C$26*$C$25*AB$6)*SIGN(BT88),BT88)</f>
        <v>0</v>
      </c>
      <c r="EI88" s="2">
        <f>IF(PI88=0,($C$23/0.4536*IF(ISNA(MU87),'Drive Train'!$F$16,'Drive Train'!$F$17)*4.448*$C$24/$C$26*$C$25*AC$6)*SIGN(BU88),BU88)</f>
        <v>0</v>
      </c>
      <c r="EJ88" s="2">
        <f>IF(PJ88=0,($C$23/0.4536*IF(ISNA(MV87),'Drive Train'!$F$16,'Drive Train'!$F$17)*4.448*$C$24/$C$26*$C$25*AD$6)*SIGN(BV88),BV88)</f>
        <v>0</v>
      </c>
      <c r="EK88" s="2">
        <f>IF(PK88=0,($C$23/0.4536*IF(ISNA(MW87),'Drive Train'!$F$16,'Drive Train'!$F$17)*4.448*$C$24/$C$26*$C$25*AE$6)*SIGN(BW88),BW88)</f>
        <v>0</v>
      </c>
      <c r="EL88" s="2">
        <f>IF(PL88=0,($C$23/0.4536*IF(ISNA(MX87),'Drive Train'!$F$16,'Drive Train'!$F$17)*4.448*$C$24/$C$26*$C$25*AF$6)*SIGN(BX88),BX88)</f>
        <v>0</v>
      </c>
      <c r="EM88" s="2">
        <f>IF(PM88=0,($C$23/0.4536*IF(ISNA(MY87),'Drive Train'!$F$16,'Drive Train'!$F$17)*4.448*$C$24/$C$26*$C$25*AG$6)*SIGN(BY88),BY88)</f>
        <v>0</v>
      </c>
      <c r="EN88" s="2">
        <f>IF(PN88=0,($C$23/0.4536*IF(ISNA(MZ87),'Drive Train'!$F$16,'Drive Train'!$F$17)*4.448*$C$24/$C$26*$C$25*AH$6)*SIGN(BZ88),BZ88)</f>
        <v>0</v>
      </c>
      <c r="EO88" s="2">
        <f>IF(PO88=0,($C$23/0.4536*IF(ISNA(NA87),'Drive Train'!$F$16,'Drive Train'!$F$17)*4.448*$C$24/$C$26*$C$25*AI$6)*SIGN(CA88),CA88)</f>
        <v>0</v>
      </c>
      <c r="EP88" s="2">
        <f>IF(PP88=0,($C$23/0.4536*IF(ISNA(NB87),'Drive Train'!$F$16,'Drive Train'!$F$17)*4.448*$C$24/$C$26*$C$25*AJ$6)*SIGN(CB88),CB88)</f>
        <v>0</v>
      </c>
      <c r="EQ88" s="2">
        <f>IF(PQ88=0,($C$23/0.4536*IF(ISNA(NC87),'Drive Train'!$F$16,'Drive Train'!$F$17)*4.448*$C$24/$C$26*$C$25*AK$6)*SIGN(CC88),CC88)</f>
        <v>0</v>
      </c>
      <c r="ER88" s="2">
        <f>IF(PR88=0,($C$23/0.4536*IF(ISNA(ND87),'Drive Train'!$F$16,'Drive Train'!$F$17)*4.448*$C$24/$C$26*$C$25*AL$6)*SIGN(CD88),CD88)</f>
        <v>0</v>
      </c>
      <c r="ES88" s="2">
        <f>IF(PS88=0,($C$23/0.4536*IF(ISNA(NE87),'Drive Train'!$F$16,'Drive Train'!$F$17)*4.448*$C$24/$C$26*$C$25*AM$6)*SIGN(CE88),CE88)</f>
        <v>0</v>
      </c>
      <c r="ET88" s="61">
        <f t="shared" si="344"/>
        <v>3.200000000000002</v>
      </c>
      <c r="EU88" s="260">
        <f>MAX(MIN(IF(AND(OY87=1,NG88&lt;0),-1,1)*(DC88-$C$15)/($C$14-$C$15)*$C$12-$C$33*LO88/AO$6 -  OY87*$C$33,DY87),MAX(EU$8:EU87)*-1)</f>
        <v>-0.55664580874366754</v>
      </c>
      <c r="EV88" s="260">
        <f>MAX(MIN(IF(AND(OZ87=1,NH88&lt;0),-1,1)*(DD88-$C$15)/($C$14-$C$15)*$C$12-$C$33*LP88/AP$6 -  OZ87*$C$33,DZ87),MAX(EV$8:EV87)*-1)</f>
        <v>-0.61293063016220395</v>
      </c>
      <c r="EW88" s="260">
        <f>MAX(MIN(IF(AND(PA87=1,NI88&lt;0),-1,1)*(DE88-$C$15)/($C$14-$C$15)*$C$12-$C$33*LQ88/AQ$6 -  PA87*$C$33,EA87),MAX(EW$8:EW87)*-1)</f>
        <v>-0.6252003169833763</v>
      </c>
      <c r="EX88" s="260">
        <f>MAX(MIN(IF(AND(PB87=1,NJ88&lt;0),-1,1)*(DF88-$C$15)/($C$14-$C$15)*$C$12-$C$33*LR88/AR$6 -  PB87*$C$33,EB87),MAX(EX$8:EX87)*-1)</f>
        <v>-0.57706246905036984</v>
      </c>
      <c r="EY88" s="260">
        <f>MAX(MIN(IF(AND(PC87=1,NK88&lt;0),-1,1)*(DG88-$C$15)/($C$14-$C$15)*$C$12-$C$33*LS88/AS$6 -  PC87*$C$33,EC87),MAX(EY$8:EY87)*-1)</f>
        <v>-0.55664580874366754</v>
      </c>
      <c r="EZ88" s="260">
        <f>MAX(MIN(IF(AND(PD87=1,NL88&lt;0),-1,1)*(DH88-$C$15)/($C$14-$C$15)*$C$12-$C$33*LT88/AT$6 -  PD87*$C$33,ED87),MAX(EZ$8:EZ87)*-1)</f>
        <v>-0.55664580874366754</v>
      </c>
      <c r="FA88" s="260">
        <f>MAX(MIN(IF(AND(PE87=1,NM88&lt;0),-1,1)*(DI88-$C$15)/($C$14-$C$15)*$C$12-$C$33*LU88/AU$6 -  PE87*$C$33,EE87),MAX(FA$8:FA87)*-1)</f>
        <v>-0.55664580874366754</v>
      </c>
      <c r="FB88" s="260">
        <f>MAX(MIN(IF(AND(PF87=1,NN88&lt;0),-1,1)*(DJ88-$C$15)/($C$14-$C$15)*$C$12-$C$33*LV88/AV$6 -  PF87*$C$33,EF87),MAX(FB$8:FB87)*-1)</f>
        <v>-0.55664580874366754</v>
      </c>
      <c r="FC88" s="260">
        <f>MAX(MIN(IF(AND(PG87=1,NO88&lt;0),-1,1)*(DK88-$C$15)/($C$14-$C$15)*$C$12-$C$33*LW88/AW$6 -  PG87*$C$33,EG87),MAX(FC$8:FC87)*-1)</f>
        <v>-0.55664580874366754</v>
      </c>
      <c r="FD88" s="260">
        <f>MAX(MIN(IF(AND(PH87=1,NP88&lt;0),-1,1)*(DL88-$C$15)/($C$14-$C$15)*$C$12-$C$33*LX88/AX$6 -  PH87*$C$33,EH87),MAX(FD$8:FD87)*-1)</f>
        <v>-0.55664580874366754</v>
      </c>
      <c r="FE88" s="260">
        <f>MAX(MIN(IF(AND(PI87=1,NQ88&lt;0),-1,1)*(DM88-$C$15)/($C$14-$C$15)*$C$12-$C$33*LY88/AY$6 -  PI87*$C$33,EI87),MAX(FE$8:FE87)*-1)</f>
        <v>-0.55664580874366754</v>
      </c>
      <c r="FF88" s="260">
        <f>MAX(MIN(IF(AND(PJ87=1,NR88&lt;0),-1,1)*(DN88-$C$15)/($C$14-$C$15)*$C$12-$C$33*LZ88/AZ$6 -  PJ87*$C$33,EJ87),MAX(FF$8:FF87)*-1)</f>
        <v>-0.41043104273050707</v>
      </c>
      <c r="FG88" s="260">
        <f>MAX(MIN(IF(AND(PK87=1,NS88&lt;0),-1,1)*(DO88-$C$15)/($C$14-$C$15)*$C$12-$C$33*MA88/BA$6 -  PK87*$C$33,EK87),MAX(FG$8:FG87)*-1)</f>
        <v>-0.50266066515034202</v>
      </c>
      <c r="FH88" s="260">
        <f>MAX(MIN(IF(AND(PL87=1,NT88&lt;0),-1,1)*(DP88-$C$15)/($C$14-$C$15)*$C$12-$C$33*MB88/BB$6 -  PL87*$C$33,EL87),MAX(FH$8:FH87)*-1)</f>
        <v>-0.55664580874366754</v>
      </c>
      <c r="FI88" s="260">
        <f>MAX(MIN(IF(AND(PM87=1,NU88&lt;0),-1,1)*(DQ88-$C$15)/($C$14-$C$15)*$C$12-$C$33*MC88/BC$6 -  PM87*$C$33,EM87),MAX(FI$8:FI87)*-1)</f>
        <v>-0.55664580874366754</v>
      </c>
      <c r="FJ88" s="260">
        <f>MAX(MIN(IF(AND(PN87=1,NV88&lt;0),-1,1)*(DR88-$C$15)/($C$14-$C$15)*$C$12-$C$33*MD88/BD$6 -  PN87*$C$33,EN87),MAX(FJ$8:FJ87)*-1)</f>
        <v>-0.55664580874366754</v>
      </c>
      <c r="FK88" s="260">
        <f>MAX(MIN(IF(AND(PO87=1,NW88&lt;0),-1,1)*(DS88-$C$15)/($C$14-$C$15)*$C$12-$C$33*ME88/BE$6 -  PO87*$C$33,EO87),MAX(FK$8:FK87)*-1)</f>
        <v>-0.55664580874366754</v>
      </c>
      <c r="FL88" s="260">
        <f>MAX(MIN(IF(AND(PP87=1,NX88&lt;0),-1,1)*(DT88-$C$15)/($C$14-$C$15)*$C$12-$C$33*MF88/BF$6 -  PP87*$C$33,EP87),MAX(FL$8:FL87)*-1)</f>
        <v>-0.55664580874366754</v>
      </c>
      <c r="FM88" s="260">
        <f>MAX(MIN(IF(AND(PQ87=1,NY88&lt;0),-1,1)*(DU88-$C$15)/($C$14-$C$15)*$C$12-$C$33*MG88/BG$6 -  PQ87*$C$33,EQ87),MAX(FM$8:FM87)*-1)</f>
        <v>-0.55664580874366754</v>
      </c>
      <c r="FN88" s="260">
        <f>MAX(MIN(IF(AND(PR87=1,NZ88&lt;0),-1,1)*(DV88-$C$15)/($C$14-$C$15)*$C$12-$C$33*MH88/BH$6 -  PR87*$C$33,ER87),MAX(FN$8:FN87)*-1)</f>
        <v>-0.55664580874366754</v>
      </c>
      <c r="FO88" s="260">
        <f>MAX(MIN(IF(AND(PS87=1,OA88&lt;0),-1,1)*(DW88-$C$15)/($C$14-$C$15)*$C$12-$C$33*MI88/BI$6 -  PS87*$C$33,ES87),MAX(FO$8:FO87)*-1)</f>
        <v>-0.55664580874366754</v>
      </c>
      <c r="FP88" s="61">
        <f t="shared" si="350"/>
        <v>3.200000000000002</v>
      </c>
      <c r="FQ88" s="261">
        <f>IF(AND(KS88=1,OY88=1),0,MIN((ABS(($C$14-$C$15)*EU88/$C$12/$C$25)+$C$15)/$C$25,DC88))</f>
        <v>0</v>
      </c>
      <c r="FR88" s="261">
        <f>IF(AND(KT88=1,OZ88=1),0,MIN((ABS(($C$14-$C$15)*EV88/$C$12/$C$25)+$C$15)/$C$25,DD88))</f>
        <v>2.7495000000000003</v>
      </c>
      <c r="FS88" s="261">
        <f>IF(AND(KU88=1,PA88=1),0,MIN((ABS(($C$14-$C$15)*EW88/$C$12/$C$25)+$C$15)/$C$25,DE88))</f>
        <v>2.7495000000000003</v>
      </c>
      <c r="FT88" s="261">
        <f>IF(AND(KV88=1,PB88=1),0,MIN((ABS(($C$14-$C$15)*EX88/$C$12/$C$25)+$C$15)/$C$25,DF88))</f>
        <v>2.7495000000000003</v>
      </c>
      <c r="FU88" s="261">
        <f>IF(AND(KW88=1,PC88=1),0,MIN((ABS(($C$14-$C$15)*EY88/$C$12/$C$25)+$C$15)/$C$25,DG88))</f>
        <v>0</v>
      </c>
      <c r="FV88" s="261">
        <f>IF(AND(KX88=1,PD88=1),0,MIN((ABS(($C$14-$C$15)*EZ88/$C$12/$C$25)+$C$15)/$C$25,DH88))</f>
        <v>0</v>
      </c>
      <c r="FW88" s="261">
        <f>IF(AND(KY88=1,PE88=1),0,MIN((ABS(($C$14-$C$15)*FA88/$C$12/$C$25)+$C$15)/$C$25,DI88))</f>
        <v>0</v>
      </c>
      <c r="FX88" s="261">
        <f>IF(AND(KZ88=1,PF88=1),0,MIN((ABS(($C$14-$C$15)*FB88/$C$12/$C$25)+$C$15)/$C$25,DJ88))</f>
        <v>0</v>
      </c>
      <c r="FY88" s="261">
        <f>IF(AND(LA88=1,PG88=1),0,MIN((ABS(($C$14-$C$15)*FC88/$C$12/$C$25)+$C$15)/$C$25,DK88))</f>
        <v>0</v>
      </c>
      <c r="FZ88" s="261">
        <f>IF(AND(LB88=1,PH88=1),0,MIN((ABS(($C$14-$C$15)*FD88/$C$12/$C$25)+$C$15)/$C$25,DL88))</f>
        <v>0</v>
      </c>
      <c r="GA88" s="261">
        <f>IF(AND(LC88=1,PI88=1),0,MIN((ABS(($C$14-$C$15)*FE88/$C$12/$C$25)+$C$15)/$C$25,DM88))</f>
        <v>0</v>
      </c>
      <c r="GB88" s="261">
        <f>IF(AND(LD88=1,PJ88=1),0,MIN((ABS(($C$14-$C$15)*FF88/$C$12/$C$25)+$C$15)/$C$25,DN88))</f>
        <v>2.7495000000000003</v>
      </c>
      <c r="GC88" s="261">
        <f>IF(AND(LE88=1,PK88=1),0,MIN((ABS(($C$14-$C$15)*FG88/$C$12/$C$25)+$C$15)/$C$25,DO88))</f>
        <v>0</v>
      </c>
      <c r="GD88" s="261">
        <f>IF(AND(LF88=1,PL88=1),0,MIN((ABS(($C$14-$C$15)*FH88/$C$12/$C$25)+$C$15)/$C$25,DP88))</f>
        <v>0</v>
      </c>
      <c r="GE88" s="261">
        <f>IF(AND(LG88=1,PM88=1),0,MIN((ABS(($C$14-$C$15)*FI88/$C$12/$C$25)+$C$15)/$C$25,DQ88))</f>
        <v>0</v>
      </c>
      <c r="GF88" s="261">
        <f>IF(AND(LH88=1,PN88=1),0,MIN((ABS(($C$14-$C$15)*FJ88/$C$12/$C$25)+$C$15)/$C$25,DR88))</f>
        <v>0</v>
      </c>
      <c r="GG88" s="261">
        <f>IF(AND(LI88=1,PO88=1),0,MIN((ABS(($C$14-$C$15)*FK88/$C$12/$C$25)+$C$15)/$C$25,DS88))</f>
        <v>0</v>
      </c>
      <c r="GH88" s="261">
        <f>IF(AND(LJ88=1,PP88=1),0,MIN((ABS(($C$14-$C$15)*FL88/$C$12/$C$25)+$C$15)/$C$25,DT88))</f>
        <v>0</v>
      </c>
      <c r="GI88" s="261">
        <f>IF(AND(LK88=1,PQ88=1),0,MIN((ABS(($C$14-$C$15)*FM88/$C$12/$C$25)+$C$15)/$C$25,DU88))</f>
        <v>0</v>
      </c>
      <c r="GJ88" s="261">
        <f>IF(AND(LL88=1,PR88=1),0,MIN((ABS(($C$14-$C$15)*FN88/$C$12/$C$25)+$C$15)/$C$25,DV88))</f>
        <v>0</v>
      </c>
      <c r="GK88" s="261">
        <f>IF(AND(LM88=1,PS88=1),0,MIN((ABS(($C$14-$C$15)*FO88/$C$12/$C$25)+$C$15)/$C$25,DW88))</f>
        <v>0</v>
      </c>
      <c r="GL88" s="61">
        <f t="shared" si="351"/>
        <v>3.200000000000002</v>
      </c>
      <c r="GM88" s="57">
        <f>IF(AND(KS87=1,OY87=1),0,EU88*$C$26/S$6/$C$24/$C$23*3.39*$C$25)</f>
        <v>0</v>
      </c>
      <c r="GN88" s="57">
        <f>IF(AND(KT87=1,OZ87=1),0,EV88*$C$26/T$6/$C$24/$C$23*3.39*$C$25)</f>
        <v>-3.9856060552052432</v>
      </c>
      <c r="GO88" s="57">
        <f>IF(AND(KU87=1,PA87=1),0,EW88*$C$26/U$6/$C$24/$C$23*3.39*$C$25)</f>
        <v>-6.1733702837450242</v>
      </c>
      <c r="GP88" s="57">
        <f>IF(AND(KV87=1,PB87=1),0,EX88*$C$26/V$6/$C$24/$C$23*3.39*$C$25)</f>
        <v>-7.6437205290903494</v>
      </c>
      <c r="GQ88" s="57">
        <f>IF(AND(KW87=1,PC87=1),0,EY88*$C$26/W$6/$C$24/$C$23*3.39*$C$25)</f>
        <v>0</v>
      </c>
      <c r="GR88" s="57">
        <f>IF(AND(KX87=1,PD87=1),0,EZ88*$C$26/X$6/$C$24/$C$23*3.39*$C$25)</f>
        <v>0</v>
      </c>
      <c r="GS88" s="57">
        <f>IF(AND(KY87=1,PE87=1),0,FA88*$C$26/Y$6/$C$24/$C$23*3.39*$C$25)</f>
        <v>0</v>
      </c>
      <c r="GT88" s="57">
        <f>IF(AND(KZ87=1,PF87=1),0,FB88*$C$26/Z$6/$C$24/$C$23*3.39*$C$25)</f>
        <v>0</v>
      </c>
      <c r="GU88" s="57">
        <f>IF(AND(LA87=1,PG87=1),0,FC88*$C$26/AA$6/$C$24/$C$23*3.39*$C$25)</f>
        <v>0</v>
      </c>
      <c r="GV88" s="57">
        <f>IF(AND(LB87=1,PH87=1),0,FD88*$C$26/AB$6/$C$24/$C$23*3.39*$C$25)</f>
        <v>0</v>
      </c>
      <c r="GW88" s="57">
        <f>IF(AND(LC87=1,PI87=1),0,FE88*$C$26/AC$6/$C$24/$C$23*3.39*$C$25)</f>
        <v>0</v>
      </c>
      <c r="GX88" s="57">
        <f>IF(AND(LD87=1,PJ87=1),0,FF88*$C$26/AD$6/$C$24/$C$23*3.39*$C$25)</f>
        <v>-9.5315869637063724</v>
      </c>
      <c r="GY88" s="57">
        <f>IF(AND(LE87=1,PK87=1),0,FG88*$C$26/AE$6/$C$24/$C$23*3.39*$C$25)</f>
        <v>-11.673468486302806</v>
      </c>
      <c r="GZ88" s="57">
        <f>IF(AND(LF87=1,PL87=1),0,FH88*$C$26/AF$6/$C$24/$C$23*3.39*$C$25)</f>
        <v>0</v>
      </c>
      <c r="HA88" s="57">
        <f>IF(AND(LG87=1,PM87=1),0,FI88*$C$26/AG$6/$C$24/$C$23*3.39*$C$25)</f>
        <v>0</v>
      </c>
      <c r="HB88" s="57">
        <f>IF(AND(LH87=1,PN87=1),0,FJ88*$C$26/AH$6/$C$24/$C$23*3.39*$C$25)</f>
        <v>0</v>
      </c>
      <c r="HC88" s="57">
        <f>IF(AND(LI87=1,PO87=1),0,FK88*$C$26/AI$6/$C$24/$C$23*3.39*$C$25)</f>
        <v>0</v>
      </c>
      <c r="HD88" s="57">
        <f>IF(AND(LJ87=1,PP87=1),0,FL88*$C$26/AJ$6/$C$24/$C$23*3.39*$C$25)</f>
        <v>0</v>
      </c>
      <c r="HE88" s="57">
        <f>IF(AND(LK87=1,PQ87=1),0,FM88*$C$26/AK$6/$C$24/$C$23*3.39*$C$25)</f>
        <v>0</v>
      </c>
      <c r="HF88" s="57">
        <f>IF(AND(LL87=1,PR87=1),0,FN88*$C$26/AL$6/$C$24/$C$23*3.39*$C$25)</f>
        <v>0</v>
      </c>
      <c r="HG88" s="57">
        <f>IF(AND(LM87=1,PS87=1),0,FO88*$C$26/AM$6/$C$24/$C$23*3.39*$C$25)</f>
        <v>0</v>
      </c>
      <c r="HH88" s="61">
        <f t="shared" si="352"/>
        <v>3.200000000000002</v>
      </c>
      <c r="HI88" s="57">
        <f t="shared" si="353"/>
        <v>0</v>
      </c>
      <c r="HJ88" s="57">
        <f t="shared" si="354"/>
        <v>3.9856060552052432</v>
      </c>
      <c r="HK88" s="57">
        <f t="shared" si="355"/>
        <v>6.1733702837450242</v>
      </c>
      <c r="HL88" s="57">
        <f t="shared" si="356"/>
        <v>7.6437205290903494</v>
      </c>
      <c r="HM88" s="57">
        <f t="shared" si="357"/>
        <v>0</v>
      </c>
      <c r="HN88" s="57">
        <f t="shared" si="358"/>
        <v>0</v>
      </c>
      <c r="HO88" s="57">
        <f t="shared" si="359"/>
        <v>0</v>
      </c>
      <c r="HP88" s="57">
        <f t="shared" si="360"/>
        <v>0</v>
      </c>
      <c r="HQ88" s="57">
        <f t="shared" si="361"/>
        <v>0</v>
      </c>
      <c r="HR88" s="57">
        <f t="shared" si="362"/>
        <v>0</v>
      </c>
      <c r="HS88" s="57">
        <f t="shared" si="363"/>
        <v>0</v>
      </c>
      <c r="HT88" s="57">
        <f t="shared" si="364"/>
        <v>9.5315869637063724</v>
      </c>
      <c r="HU88" s="57">
        <f t="shared" si="365"/>
        <v>11.673468486302806</v>
      </c>
      <c r="HV88" s="57">
        <f t="shared" si="366"/>
        <v>0</v>
      </c>
      <c r="HW88" s="57">
        <f t="shared" si="367"/>
        <v>0</v>
      </c>
      <c r="HX88" s="57">
        <f t="shared" si="368"/>
        <v>0</v>
      </c>
      <c r="HY88" s="57">
        <f t="shared" si="369"/>
        <v>0</v>
      </c>
      <c r="HZ88" s="57">
        <f t="shared" si="370"/>
        <v>0</v>
      </c>
      <c r="IA88" s="57">
        <f t="shared" si="371"/>
        <v>0</v>
      </c>
      <c r="IB88" s="57">
        <f t="shared" si="372"/>
        <v>0</v>
      </c>
      <c r="IC88" s="57">
        <f t="shared" si="373"/>
        <v>0</v>
      </c>
      <c r="ID88" s="61">
        <f t="shared" si="374"/>
        <v>3.200000000000002</v>
      </c>
      <c r="IE88" s="57">
        <f t="shared" si="375"/>
        <v>0</v>
      </c>
      <c r="IF88" s="57">
        <f t="shared" si="376"/>
        <v>0</v>
      </c>
      <c r="IG88" s="57">
        <f t="shared" si="377"/>
        <v>0</v>
      </c>
      <c r="IH88" s="57">
        <f t="shared" si="378"/>
        <v>0</v>
      </c>
      <c r="II88" s="57">
        <f t="shared" si="379"/>
        <v>0</v>
      </c>
      <c r="IJ88" s="57">
        <f t="shared" si="380"/>
        <v>0</v>
      </c>
      <c r="IK88" s="57">
        <f t="shared" si="381"/>
        <v>0</v>
      </c>
      <c r="IL88" s="57">
        <f t="shared" si="382"/>
        <v>0</v>
      </c>
      <c r="IM88" s="57">
        <f t="shared" si="383"/>
        <v>0</v>
      </c>
      <c r="IN88" s="57">
        <f t="shared" si="384"/>
        <v>0</v>
      </c>
      <c r="IO88" s="57">
        <f t="shared" si="385"/>
        <v>0</v>
      </c>
      <c r="IP88" s="57">
        <f t="shared" si="386"/>
        <v>0</v>
      </c>
      <c r="IQ88" s="57">
        <f t="shared" si="387"/>
        <v>0</v>
      </c>
      <c r="IR88" s="57">
        <f t="shared" si="388"/>
        <v>0</v>
      </c>
      <c r="IS88" s="57">
        <f t="shared" si="389"/>
        <v>0</v>
      </c>
      <c r="IT88" s="57">
        <f t="shared" si="390"/>
        <v>0</v>
      </c>
      <c r="IU88" s="57">
        <f t="shared" si="391"/>
        <v>0</v>
      </c>
      <c r="IV88" s="57">
        <f t="shared" si="392"/>
        <v>0</v>
      </c>
      <c r="IW88" s="57">
        <f t="shared" si="393"/>
        <v>0</v>
      </c>
      <c r="IX88" s="57">
        <f t="shared" si="394"/>
        <v>0</v>
      </c>
      <c r="IY88" s="57">
        <f t="shared" si="395"/>
        <v>0</v>
      </c>
      <c r="IZ88" s="61">
        <f t="shared" si="396"/>
        <v>3.200000000000002</v>
      </c>
      <c r="JA88" s="261" t="e">
        <f t="shared" si="449"/>
        <v>#N/A</v>
      </c>
      <c r="JB88" s="261" t="e">
        <f t="shared" si="450"/>
        <v>#N/A</v>
      </c>
      <c r="JC88" s="261" t="e">
        <f t="shared" si="451"/>
        <v>#N/A</v>
      </c>
      <c r="JD88" s="261" t="e">
        <f t="shared" si="452"/>
        <v>#N/A</v>
      </c>
      <c r="JE88" s="261" t="e">
        <f t="shared" si="453"/>
        <v>#N/A</v>
      </c>
      <c r="JF88" s="261" t="e">
        <f t="shared" si="454"/>
        <v>#N/A</v>
      </c>
      <c r="JG88" s="261" t="e">
        <f t="shared" si="455"/>
        <v>#N/A</v>
      </c>
      <c r="JH88" s="261" t="e">
        <f t="shared" si="456"/>
        <v>#N/A</v>
      </c>
      <c r="JI88" s="261" t="e">
        <f t="shared" si="457"/>
        <v>#N/A</v>
      </c>
      <c r="JJ88" s="261" t="e">
        <f t="shared" si="458"/>
        <v>#N/A</v>
      </c>
      <c r="JK88" s="261" t="e">
        <f t="shared" si="459"/>
        <v>#N/A</v>
      </c>
      <c r="JL88" s="261" t="e">
        <f t="shared" si="460"/>
        <v>#N/A</v>
      </c>
      <c r="JM88" s="261" t="e">
        <f t="shared" si="461"/>
        <v>#N/A</v>
      </c>
      <c r="JN88" s="261" t="e">
        <f t="shared" si="462"/>
        <v>#N/A</v>
      </c>
      <c r="JO88" s="261" t="e">
        <f t="shared" si="463"/>
        <v>#N/A</v>
      </c>
      <c r="JP88" s="261" t="e">
        <f t="shared" si="464"/>
        <v>#N/A</v>
      </c>
      <c r="JQ88" s="261" t="e">
        <f t="shared" si="465"/>
        <v>#N/A</v>
      </c>
      <c r="JR88" s="261" t="e">
        <f t="shared" si="466"/>
        <v>#N/A</v>
      </c>
      <c r="JS88" s="261" t="e">
        <f t="shared" si="467"/>
        <v>#N/A</v>
      </c>
      <c r="JT88" s="261" t="e">
        <f t="shared" si="468"/>
        <v>#N/A</v>
      </c>
      <c r="JU88" s="261" t="e">
        <f t="shared" si="469"/>
        <v>#N/A</v>
      </c>
      <c r="JV88" s="61">
        <f t="shared" si="397"/>
        <v>3.200000000000002</v>
      </c>
      <c r="JW88" s="46">
        <f>IF(HI88&lt;=$C$42,1,0)</f>
        <v>1</v>
      </c>
      <c r="JX88" s="46">
        <f>IF(HJ88&lt;=$C$42,1,0)</f>
        <v>0</v>
      </c>
      <c r="JY88" s="46">
        <f>IF(HK88&lt;=$C$42,1,0)</f>
        <v>0</v>
      </c>
      <c r="JZ88" s="46">
        <f>IF(HL88&lt;=$C$42,1,0)</f>
        <v>0</v>
      </c>
      <c r="KA88" s="46">
        <f>IF(HM88&lt;=$C$42,1,0)</f>
        <v>1</v>
      </c>
      <c r="KB88" s="46">
        <f>IF(HN88&lt;=$C$42,1,0)</f>
        <v>1</v>
      </c>
      <c r="KC88" s="46">
        <f>IF(HO88&lt;=$C$42,1,0)</f>
        <v>1</v>
      </c>
      <c r="KD88" s="46">
        <f>IF(HP88&lt;=$C$42,1,0)</f>
        <v>1</v>
      </c>
      <c r="KE88" s="46">
        <f>IF(HQ88&lt;=$C$42,1,0)</f>
        <v>1</v>
      </c>
      <c r="KF88" s="46">
        <f>IF(HR88&lt;=$C$42,1,0)</f>
        <v>1</v>
      </c>
      <c r="KG88" s="46">
        <f>IF(HS88&lt;=$C$42,1,0)</f>
        <v>1</v>
      </c>
      <c r="KH88" s="46">
        <f>IF(HT88&lt;=$C$42,1,0)</f>
        <v>0</v>
      </c>
      <c r="KI88" s="46">
        <f>IF(HU88&lt;=$C$42,1,0)</f>
        <v>0</v>
      </c>
      <c r="KJ88" s="46">
        <f>IF(HV88&lt;=$C$42,1,0)</f>
        <v>1</v>
      </c>
      <c r="KK88" s="46">
        <f>IF(HW88&lt;=$C$42,1,0)</f>
        <v>1</v>
      </c>
      <c r="KL88" s="46">
        <f>IF(HX88&lt;=$C$42,1,0)</f>
        <v>1</v>
      </c>
      <c r="KM88" s="46">
        <f>IF(HY88&lt;=$C$42,1,0)</f>
        <v>1</v>
      </c>
      <c r="KN88" s="46">
        <f>IF(HZ88&lt;=$C$42,1,0)</f>
        <v>1</v>
      </c>
      <c r="KO88" s="46">
        <f>IF(IA88&lt;=$C$42,1,0)</f>
        <v>1</v>
      </c>
      <c r="KP88" s="46">
        <f>IF(IB88&lt;=$C$42,1,0)</f>
        <v>1</v>
      </c>
      <c r="KQ88" s="46">
        <f>IF(IC88&lt;=$C$42,1,0)</f>
        <v>1</v>
      </c>
      <c r="KR88" s="61">
        <f t="shared" si="398"/>
        <v>3.200000000000002</v>
      </c>
      <c r="KS88" s="1">
        <f>IF(OR(KS87=1,AND(OY88=1,LO88&lt;=$C$43)),1,0)</f>
        <v>1</v>
      </c>
      <c r="KT88" s="1">
        <f>IF(OR(KT87=1,AND(OZ88=1,LP88&lt;=$C$43)),1,0)</f>
        <v>0</v>
      </c>
      <c r="KU88" s="1">
        <f>IF(OR(KU87=1,AND(PA88=1,LQ88&lt;=$C$43)),1,0)</f>
        <v>0</v>
      </c>
      <c r="KV88" s="1">
        <f>IF(OR(KV87=1,AND(PB88=1,LR88&lt;=$C$43)),1,0)</f>
        <v>0</v>
      </c>
      <c r="KW88" s="1">
        <f>IF(OR(KW87=1,AND(PC88=1,LS88&lt;=$C$43)),1,0)</f>
        <v>1</v>
      </c>
      <c r="KX88" s="1">
        <f>IF(OR(KX87=1,AND(PD88=1,LT88&lt;=$C$43)),1,0)</f>
        <v>1</v>
      </c>
      <c r="KY88" s="1">
        <f>IF(OR(KY87=1,AND(PE88=1,LU88&lt;=$C$43)),1,0)</f>
        <v>1</v>
      </c>
      <c r="KZ88" s="1">
        <f>IF(OR(KZ87=1,AND(PF88=1,LV88&lt;=$C$43)),1,0)</f>
        <v>1</v>
      </c>
      <c r="LA88" s="1">
        <f>IF(OR(LA87=1,AND(PG88=1,LW88&lt;=$C$43)),1,0)</f>
        <v>1</v>
      </c>
      <c r="LB88" s="1">
        <f>IF(OR(LB87=1,AND(PH88=1,LX88&lt;=$C$43)),1,0)</f>
        <v>1</v>
      </c>
      <c r="LC88" s="1">
        <f>IF(OR(LC87=1,AND(PI88=1,LY88&lt;=$C$43)),1,0)</f>
        <v>1</v>
      </c>
      <c r="LD88" s="1">
        <f>IF(OR(LD87=1,AND(PJ88=1,LZ88&lt;=$C$43)),1,0)</f>
        <v>0</v>
      </c>
      <c r="LE88" s="1">
        <f>IF(OR(LE87=1,AND(PK88=1,MA88&lt;=$C$43)),1,0)</f>
        <v>1</v>
      </c>
      <c r="LF88" s="1">
        <f>IF(OR(LF87=1,AND(PL88=1,MB88&lt;=$C$43)),1,0)</f>
        <v>1</v>
      </c>
      <c r="LG88" s="1">
        <f>IF(OR(LG87=1,AND(PM88=1,MC88&lt;=$C$43)),1,0)</f>
        <v>1</v>
      </c>
      <c r="LH88" s="1">
        <f>IF(OR(LH87=1,AND(PN88=1,MD88&lt;=$C$43)),1,0)</f>
        <v>1</v>
      </c>
      <c r="LI88" s="1">
        <f>IF(OR(LI87=1,AND(PO88=1,ME88&lt;=$C$43)),1,0)</f>
        <v>1</v>
      </c>
      <c r="LJ88" s="1">
        <f>IF(OR(LJ87=1,AND(PP88=1,MF88&lt;=$C$43)),1,0)</f>
        <v>1</v>
      </c>
      <c r="LK88" s="1">
        <f>IF(OR(LK87=1,AND(PQ88=1,MG88&lt;=$C$43)),1,0)</f>
        <v>1</v>
      </c>
      <c r="LL88" s="1">
        <f>IF(OR(LL87=1,AND(PR88=1,MH88&lt;=$C$43)),1,0)</f>
        <v>1</v>
      </c>
      <c r="LM88" s="1">
        <f>IF(OR(LM87=1,AND(PS88=1,MI88&lt;=$C$43)),1,0)</f>
        <v>1</v>
      </c>
      <c r="LN88" s="61">
        <f t="shared" si="399"/>
        <v>3.200000000000002</v>
      </c>
      <c r="LO88" s="57">
        <f t="shared" si="400"/>
        <v>0</v>
      </c>
      <c r="LP88" s="57">
        <f t="shared" si="401"/>
        <v>10.165227946794531</v>
      </c>
      <c r="LQ88" s="57">
        <f t="shared" si="402"/>
        <v>7.4617817284480372</v>
      </c>
      <c r="LR88" s="57">
        <f t="shared" si="403"/>
        <v>3.3174342538969319</v>
      </c>
      <c r="LS88" s="57">
        <f t="shared" si="404"/>
        <v>0</v>
      </c>
      <c r="LT88" s="57">
        <f t="shared" si="405"/>
        <v>0</v>
      </c>
      <c r="LU88" s="57">
        <f t="shared" si="406"/>
        <v>0</v>
      </c>
      <c r="LV88" s="57">
        <f t="shared" si="407"/>
        <v>0</v>
      </c>
      <c r="LW88" s="57">
        <f t="shared" si="408"/>
        <v>0</v>
      </c>
      <c r="LX88" s="57">
        <f t="shared" si="409"/>
        <v>0</v>
      </c>
      <c r="LY88" s="57">
        <f t="shared" si="410"/>
        <v>0</v>
      </c>
      <c r="LZ88" s="57">
        <f t="shared" si="411"/>
        <v>3.2310338074194123</v>
      </c>
      <c r="MA88" s="57">
        <f t="shared" si="412"/>
        <v>0</v>
      </c>
      <c r="MB88" s="57">
        <f t="shared" si="413"/>
        <v>0</v>
      </c>
      <c r="MC88" s="57">
        <f t="shared" si="414"/>
        <v>0</v>
      </c>
      <c r="MD88" s="57">
        <f t="shared" si="415"/>
        <v>0</v>
      </c>
      <c r="ME88" s="57">
        <f t="shared" si="416"/>
        <v>0</v>
      </c>
      <c r="MF88" s="57">
        <f t="shared" si="417"/>
        <v>0</v>
      </c>
      <c r="MG88" s="57">
        <f t="shared" si="418"/>
        <v>0</v>
      </c>
      <c r="MH88" s="57">
        <f t="shared" si="419"/>
        <v>0</v>
      </c>
      <c r="MI88" s="57">
        <f t="shared" si="420"/>
        <v>0</v>
      </c>
      <c r="MJ88" s="61">
        <f t="shared" si="421"/>
        <v>3.200000000000002</v>
      </c>
      <c r="MK88" s="57" t="e">
        <f t="shared" si="470"/>
        <v>#N/A</v>
      </c>
      <c r="ML88" s="57" t="e">
        <f t="shared" si="471"/>
        <v>#N/A</v>
      </c>
      <c r="MM88" s="57" t="e">
        <f t="shared" si="472"/>
        <v>#N/A</v>
      </c>
      <c r="MN88" s="57" t="e">
        <f t="shared" si="473"/>
        <v>#N/A</v>
      </c>
      <c r="MO88" s="57" t="e">
        <f t="shared" si="474"/>
        <v>#N/A</v>
      </c>
      <c r="MP88" s="57" t="e">
        <f t="shared" si="475"/>
        <v>#N/A</v>
      </c>
      <c r="MQ88" s="57" t="e">
        <f t="shared" si="476"/>
        <v>#N/A</v>
      </c>
      <c r="MR88" s="57" t="e">
        <f t="shared" si="477"/>
        <v>#N/A</v>
      </c>
      <c r="MS88" s="57" t="e">
        <f t="shared" si="478"/>
        <v>#N/A</v>
      </c>
      <c r="MT88" s="57" t="e">
        <f t="shared" si="479"/>
        <v>#N/A</v>
      </c>
      <c r="MU88" s="57" t="e">
        <f t="shared" si="480"/>
        <v>#N/A</v>
      </c>
      <c r="MV88" s="57" t="e">
        <f t="shared" si="481"/>
        <v>#N/A</v>
      </c>
      <c r="MW88" s="57" t="e">
        <f t="shared" si="482"/>
        <v>#N/A</v>
      </c>
      <c r="MX88" s="57" t="e">
        <f t="shared" si="483"/>
        <v>#N/A</v>
      </c>
      <c r="MY88" s="57" t="e">
        <f t="shared" si="484"/>
        <v>#N/A</v>
      </c>
      <c r="MZ88" s="57" t="e">
        <f t="shared" si="485"/>
        <v>#N/A</v>
      </c>
      <c r="NA88" s="57" t="e">
        <f t="shared" si="486"/>
        <v>#N/A</v>
      </c>
      <c r="NB88" s="57" t="e">
        <f t="shared" si="487"/>
        <v>#N/A</v>
      </c>
      <c r="NC88" s="57" t="e">
        <f t="shared" si="488"/>
        <v>#N/A</v>
      </c>
      <c r="ND88" s="57" t="e">
        <f t="shared" si="489"/>
        <v>#N/A</v>
      </c>
      <c r="NE88" s="57" t="e">
        <f t="shared" si="490"/>
        <v>#N/A</v>
      </c>
      <c r="NF88" s="61">
        <f t="shared" si="422"/>
        <v>3.200000000000002</v>
      </c>
      <c r="NG88" s="261">
        <f>IF(OY87=0,MIN('Drive Train'!$F$35-FQ87*$C$26*'Drive Train'!$F$38,NG87+$C$41)-$C$7,IF(LO87-1&lt;=0,0,IF($C$39=Motors!$C$29,MAX(MAX(NG$8:NG87)*-1,NG87-$C$41),MAX(0,MAX(NG$8:NG87)*-1,NG87-$C$41))))</f>
        <v>0</v>
      </c>
      <c r="NH88" s="261">
        <f>IF(OZ87=0,MIN('Drive Train'!$F$35-FR87*$C$26*'Drive Train'!$F$38,NH87+$C$41)-$C$7,IF(LP87-1&lt;=0,0,IF($C$39=Motors!$C$29,MAX(MAX(NH$8:NH87)*-1,NH87-$C$41),MAX(0,MAX(NH$8:NH87)*-1,NH87-$C$41))))</f>
        <v>0</v>
      </c>
      <c r="NI88" s="261">
        <f>IF(PA87=0,MIN('Drive Train'!$F$35-FS87*$C$26*'Drive Train'!$F$38,NI87+$C$41)-$C$7,IF(LQ87-1&lt;=0,0,IF($C$39=Motors!$C$29,MAX(MAX(NI$8:NI87)*-1,NI87-$C$41),MAX(0,MAX(NI$8:NI87)*-1,NI87-$C$41))))</f>
        <v>0</v>
      </c>
      <c r="NJ88" s="261">
        <f>IF(PB87=0,MIN('Drive Train'!$F$35-FT87*$C$26*'Drive Train'!$F$38,NJ87+$C$41)-$C$7,IF(LR87-1&lt;=0,0,IF($C$39=Motors!$C$29,MAX(MAX(NJ$8:NJ87)*-1,NJ87-$C$41),MAX(0,MAX(NJ$8:NJ87)*-1,NJ87-$C$41))))</f>
        <v>0</v>
      </c>
      <c r="NK88" s="261">
        <f>IF(PC87=0,MIN('Drive Train'!$F$35-FU87*$C$26*'Drive Train'!$F$38,NK87+$C$41)-$C$7,IF(LS87-1&lt;=0,0,IF($C$39=Motors!$C$29,MAX(MAX(NK$8:NK87)*-1,NK87-$C$41),MAX(0,MAX(NK$8:NK87)*-1,NK87-$C$41))))</f>
        <v>0</v>
      </c>
      <c r="NL88" s="261">
        <f>IF(PD87=0,MIN('Drive Train'!$F$35-FV87*$C$26*'Drive Train'!$F$38,NL87+$C$41)-$C$7,IF(LT87-1&lt;=0,0,IF($C$39=Motors!$C$29,MAX(MAX(NL$8:NL87)*-1,NL87-$C$41),MAX(0,MAX(NL$8:NL87)*-1,NL87-$C$41))))</f>
        <v>0</v>
      </c>
      <c r="NM88" s="261">
        <f>IF(PE87=0,MIN('Drive Train'!$F$35-FW87*$C$26*'Drive Train'!$F$38,NM87+$C$41)-$C$7,IF(LU87-1&lt;=0,0,IF($C$39=Motors!$C$29,MAX(MAX(NM$8:NM87)*-1,NM87-$C$41),MAX(0,MAX(NM$8:NM87)*-1,NM87-$C$41))))</f>
        <v>0</v>
      </c>
      <c r="NN88" s="261">
        <f>IF(PF87=0,MIN('Drive Train'!$F$35-FX87*$C$26*'Drive Train'!$F$38,NN87+$C$41)-$C$7,IF(LV87-1&lt;=0,0,IF($C$39=Motors!$C$29,MAX(MAX(NN$8:NN87)*-1,NN87-$C$41),MAX(0,MAX(NN$8:NN87)*-1,NN87-$C$41))))</f>
        <v>0</v>
      </c>
      <c r="NO88" s="261">
        <f>IF(PG87=0,MIN('Drive Train'!$F$35-FY87*$C$26*'Drive Train'!$F$38,NO87+$C$41)-$C$7,IF(LW87-1&lt;=0,0,IF($C$39=Motors!$C$29,MAX(MAX(NO$8:NO87)*-1,NO87-$C$41),MAX(0,MAX(NO$8:NO87)*-1,NO87-$C$41))))</f>
        <v>0</v>
      </c>
      <c r="NP88" s="261">
        <f>IF(PH87=0,MIN('Drive Train'!$F$35-FZ87*$C$26*'Drive Train'!$F$38,NP87+$C$41)-$C$7,IF(LX87-1&lt;=0,0,IF($C$39=Motors!$C$29,MAX(MAX(NP$8:NP87)*-1,NP87-$C$41),MAX(0,MAX(NP$8:NP87)*-1,NP87-$C$41))))</f>
        <v>0</v>
      </c>
      <c r="NQ88" s="261">
        <f>IF(PI87=0,MIN('Drive Train'!$F$35-GA87*$C$26*'Drive Train'!$F$38,NQ87+$C$41)-$C$7,IF(LY87-1&lt;=0,0,IF($C$39=Motors!$C$29,MAX(MAX(NQ$8:NQ87)*-1,NQ87-$C$41),MAX(0,MAX(NQ$8:NQ87)*-1,NQ87-$C$41))))</f>
        <v>0</v>
      </c>
      <c r="NR88" s="261">
        <f>IF(PJ87=0,MIN('Drive Train'!$F$35-GB87*$C$26*'Drive Train'!$F$38,NR87+$C$41)-$C$7,IF(LZ87-1&lt;=0,0,IF($C$39=Motors!$C$29,MAX(MAX(NR$8:NR87)*-1,NR87-$C$41),MAX(0,MAX(NR$8:NR87)*-1,NR87-$C$41))))</f>
        <v>0</v>
      </c>
      <c r="NS88" s="261">
        <f>IF(PK87=0,MIN('Drive Train'!$F$35-GC87*$C$26*'Drive Train'!$F$38,NS87+$C$41)-$C$7,IF(MA87-1&lt;=0,0,IF($C$39=Motors!$C$29,MAX(MAX(NS$8:NS87)*-1,NS87-$C$41),MAX(0,MAX(NS$8:NS87)*-1,NS87-$C$41))))</f>
        <v>0</v>
      </c>
      <c r="NT88" s="261">
        <f>IF(PL87=0,MIN('Drive Train'!$F$35-GD87*$C$26*'Drive Train'!$F$38,NT87+$C$41)-$C$7,IF(MB87-1&lt;=0,0,IF($C$39=Motors!$C$29,MAX(MAX(NT$8:NT87)*-1,NT87-$C$41),MAX(0,MAX(NT$8:NT87)*-1,NT87-$C$41))))</f>
        <v>0</v>
      </c>
      <c r="NU88" s="261">
        <f>IF(PM87=0,MIN('Drive Train'!$F$35-GE87*$C$26*'Drive Train'!$F$38,NU87+$C$41)-$C$7,IF(MC87-1&lt;=0,0,IF($C$39=Motors!$C$29,MAX(MAX(NU$8:NU87)*-1,NU87-$C$41),MAX(0,MAX(NU$8:NU87)*-1,NU87-$C$41))))</f>
        <v>0</v>
      </c>
      <c r="NV88" s="261">
        <f>IF(PN87=0,MIN('Drive Train'!$F$35-GF87*$C$26*'Drive Train'!$F$38,NV87+$C$41)-$C$7,IF(MD87-1&lt;=0,0,IF($C$39=Motors!$C$29,MAX(MAX(NV$8:NV87)*-1,NV87-$C$41),MAX(0,MAX(NV$8:NV87)*-1,NV87-$C$41))))</f>
        <v>0</v>
      </c>
      <c r="NW88" s="261">
        <f>IF(PO87=0,MIN('Drive Train'!$F$35-GG87*$C$26*'Drive Train'!$F$38,NW87+$C$41)-$C$7,IF(ME87-1&lt;=0,0,IF($C$39=Motors!$C$29,MAX(MAX(NW$8:NW87)*-1,NW87-$C$41),MAX(0,MAX(NW$8:NW87)*-1,NW87-$C$41))))</f>
        <v>0</v>
      </c>
      <c r="NX88" s="261">
        <f>IF(PP87=0,MIN('Drive Train'!$F$35-GH87*$C$26*'Drive Train'!$F$38,NX87+$C$41)-$C$7,IF(MF87-1&lt;=0,0,IF($C$39=Motors!$C$29,MAX(MAX(NX$8:NX87)*-1,NX87-$C$41),MAX(0,MAX(NX$8:NX87)*-1,NX87-$C$41))))</f>
        <v>0</v>
      </c>
      <c r="NY88" s="261">
        <f>IF(PQ87=0,MIN('Drive Train'!$F$35-GI87*$C$26*'Drive Train'!$F$38,NY87+$C$41)-$C$7,IF(MG87-1&lt;=0,0,IF($C$39=Motors!$C$29,MAX(MAX(NY$8:NY87)*-1,NY87-$C$41),MAX(0,MAX(NY$8:NY87)*-1,NY87-$C$41))))</f>
        <v>0</v>
      </c>
      <c r="NZ88" s="261">
        <f>IF(PR87=0,MIN('Drive Train'!$F$35-GJ87*$C$26*'Drive Train'!$F$38,NZ87+$C$41)-$C$7,IF(MH87-1&lt;=0,0,IF($C$39=Motors!$C$29,MAX(MAX(NZ$8:NZ87)*-1,NZ87-$C$41),MAX(0,MAX(NZ$8:NZ87)*-1,NZ87-$C$41))))</f>
        <v>0</v>
      </c>
      <c r="OA88" s="261">
        <f>IF(PS87=0,MIN('Drive Train'!$F$35-GK87*$C$26*'Drive Train'!$F$38,OA87+$C$41)-$C$7,IF(MI87-1&lt;=0,0,IF($C$39=Motors!$C$29,MAX(MAX(OA$8:OA87)*-1,OA87-$C$41),MAX(0,MAX(OA$8:OA87)*-1,OA87-$C$41))))</f>
        <v>0</v>
      </c>
      <c r="OB88" s="61">
        <f t="shared" si="423"/>
        <v>3.200000000000002</v>
      </c>
      <c r="OC88" s="261">
        <f>'Drive Train'!$F$35-FQ88*$C$26*'Drive Train'!$F$38</f>
        <v>12.4</v>
      </c>
      <c r="OD88" s="261">
        <f>'Drive Train'!$F$35-FR88*$C$26*'Drive Train'!$F$38</f>
        <v>12.213034</v>
      </c>
      <c r="OE88" s="261">
        <f>'Drive Train'!$F$35-FS88*$C$26*'Drive Train'!$F$38</f>
        <v>12.213034</v>
      </c>
      <c r="OF88" s="261">
        <f>'Drive Train'!$F$35-FT88*$C$26*'Drive Train'!$F$38</f>
        <v>12.213034</v>
      </c>
      <c r="OG88" s="261">
        <f>'Drive Train'!$F$35-FU88*$C$26*'Drive Train'!$F$38</f>
        <v>12.4</v>
      </c>
      <c r="OH88" s="261">
        <f>'Drive Train'!$F$35-FV88*$C$26*'Drive Train'!$F$38</f>
        <v>12.4</v>
      </c>
      <c r="OI88" s="261">
        <f>'Drive Train'!$F$35-FW88*$C$26*'Drive Train'!$F$38</f>
        <v>12.4</v>
      </c>
      <c r="OJ88" s="261">
        <f>'Drive Train'!$F$35-FX88*$C$26*'Drive Train'!$F$38</f>
        <v>12.4</v>
      </c>
      <c r="OK88" s="261">
        <f>'Drive Train'!$F$35-FY88*$C$26*'Drive Train'!$F$38</f>
        <v>12.4</v>
      </c>
      <c r="OL88" s="261">
        <f>'Drive Train'!$F$35-FZ88*$C$26*'Drive Train'!$F$38</f>
        <v>12.4</v>
      </c>
      <c r="OM88" s="261">
        <f>'Drive Train'!$F$35-GA88*$C$26*'Drive Train'!$F$38</f>
        <v>12.4</v>
      </c>
      <c r="ON88" s="261">
        <f>'Drive Train'!$F$35-GB88*$C$26*'Drive Train'!$F$38</f>
        <v>12.213034</v>
      </c>
      <c r="OO88" s="261">
        <f>'Drive Train'!$F$35-GC88*$C$26*'Drive Train'!$F$38</f>
        <v>12.4</v>
      </c>
      <c r="OP88" s="261">
        <f>'Drive Train'!$F$35-GD88*$C$26*'Drive Train'!$F$38</f>
        <v>12.4</v>
      </c>
      <c r="OQ88" s="261">
        <f>'Drive Train'!$F$35-GE88*$C$26*'Drive Train'!$F$38</f>
        <v>12.4</v>
      </c>
      <c r="OR88" s="261">
        <f>'Drive Train'!$F$35-GF88*$C$26*'Drive Train'!$F$38</f>
        <v>12.4</v>
      </c>
      <c r="OS88" s="261">
        <f>'Drive Train'!$F$35-GG88*$C$26*'Drive Train'!$F$38</f>
        <v>12.4</v>
      </c>
      <c r="OT88" s="261">
        <f>'Drive Train'!$F$35-GH88*$C$26*'Drive Train'!$F$38</f>
        <v>12.4</v>
      </c>
      <c r="OU88" s="261">
        <f>'Drive Train'!$F$35-GI88*$C$26*'Drive Train'!$F$38</f>
        <v>12.4</v>
      </c>
      <c r="OV88" s="261">
        <f>'Drive Train'!$F$35-GJ88*$C$26*'Drive Train'!$F$38</f>
        <v>12.4</v>
      </c>
      <c r="OW88" s="261">
        <f>'Drive Train'!$F$35-GK88*$C$26*'Drive Train'!$F$38</f>
        <v>12.4</v>
      </c>
      <c r="OX88" s="61">
        <f t="shared" si="424"/>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8">
        <f t="shared" si="425"/>
        <v>3.200000000000002</v>
      </c>
      <c r="PU88" s="57">
        <f t="shared" si="426"/>
        <v>19.650327854067083</v>
      </c>
      <c r="PV88" s="57">
        <f t="shared" si="427"/>
        <v>24.757213867310469</v>
      </c>
      <c r="PW88" s="57">
        <f t="shared" si="428"/>
        <v>28.951860296243662</v>
      </c>
      <c r="PX88" s="57">
        <f t="shared" si="429"/>
        <v>28.520599771543814</v>
      </c>
      <c r="PY88" s="57">
        <f t="shared" si="430"/>
        <v>24.749634534260018</v>
      </c>
      <c r="PZ88" s="57">
        <f t="shared" si="431"/>
        <v>21.452833956798898</v>
      </c>
      <c r="QA88" s="57">
        <f t="shared" si="432"/>
        <v>19.542925554291688</v>
      </c>
      <c r="QB88" s="57">
        <f t="shared" si="433"/>
        <v>18.59135870271086</v>
      </c>
      <c r="QC88" s="57">
        <f t="shared" si="434"/>
        <v>17.948597020951119</v>
      </c>
      <c r="QD88" s="57">
        <f t="shared" si="435"/>
        <v>17.4359638630105</v>
      </c>
      <c r="QE88" s="57">
        <f t="shared" si="436"/>
        <v>17.291336153209237</v>
      </c>
      <c r="QF88" s="57">
        <f t="shared" si="437"/>
        <v>20.667364999796892</v>
      </c>
      <c r="QG88" s="57">
        <f t="shared" si="438"/>
        <v>21.548378991435687</v>
      </c>
      <c r="QH88" s="57">
        <f t="shared" si="439"/>
        <v>20.808768598333724</v>
      </c>
      <c r="QI88" s="57">
        <f t="shared" si="440"/>
        <v>19.961375108168166</v>
      </c>
      <c r="QJ88" s="57">
        <f t="shared" si="441"/>
        <v>19.829829190132553</v>
      </c>
      <c r="QK88" s="57">
        <f t="shared" si="442"/>
        <v>19.650327854067083</v>
      </c>
      <c r="QL88" s="57">
        <f t="shared" si="443"/>
        <v>19.599515401150995</v>
      </c>
      <c r="QM88" s="57">
        <f t="shared" si="444"/>
        <v>19.600621923010209</v>
      </c>
      <c r="QN88" s="57">
        <f t="shared" si="445"/>
        <v>19.600697983980687</v>
      </c>
      <c r="QO88" s="57">
        <f t="shared" si="446"/>
        <v>19.600657967372879</v>
      </c>
      <c r="QP88" s="61">
        <f t="shared" si="447"/>
        <v>3.200000000000002</v>
      </c>
      <c r="QQ88" s="57">
        <f>MIN(FQ88,$C$16)*$C$17*1000/60/60/$C$25</f>
        <v>0</v>
      </c>
      <c r="QR88" s="57">
        <f>MIN(FR88,$C$16)*$C$17*1000/60/60/$C$25</f>
        <v>3.8667407844721571E-2</v>
      </c>
      <c r="QS88" s="57">
        <f>MIN(FS88,$C$16)*$C$17*1000/60/60/$C$25</f>
        <v>3.8667407844721571E-2</v>
      </c>
      <c r="QT88" s="57">
        <f>MIN(FT88,$C$16)*$C$17*1000/60/60/$C$25</f>
        <v>3.8667407844721571E-2</v>
      </c>
      <c r="QU88" s="57">
        <f>MIN(FU88,$C$16)*$C$17*1000/60/60/$C$25</f>
        <v>0</v>
      </c>
      <c r="QV88" s="57">
        <f>MIN(FV88,$C$16)*$C$17*1000/60/60/$C$25</f>
        <v>0</v>
      </c>
      <c r="QW88" s="57">
        <f>MIN(FW88,$C$16)*$C$17*1000/60/60/$C$25</f>
        <v>0</v>
      </c>
      <c r="QX88" s="57">
        <f>MIN(FX88,$C$16)*$C$17*1000/60/60/$C$25</f>
        <v>0</v>
      </c>
      <c r="QY88" s="57">
        <f>MIN(FY88,$C$16)*$C$17*1000/60/60/$C$25</f>
        <v>0</v>
      </c>
      <c r="QZ88" s="57">
        <f>MIN(FZ88,$C$16)*$C$17*1000/60/60/$C$25</f>
        <v>0</v>
      </c>
      <c r="RA88" s="57">
        <f>MIN(GA88,$C$16)*$C$17*1000/60/60/$C$25</f>
        <v>0</v>
      </c>
      <c r="RB88" s="57">
        <f>MIN(GB88,$C$16)*$C$17*1000/60/60/$C$25</f>
        <v>3.8667407844721571E-2</v>
      </c>
      <c r="RC88" s="57">
        <f>MIN(GC88,$C$16)*$C$17*1000/60/60/$C$25</f>
        <v>0</v>
      </c>
      <c r="RD88" s="57">
        <f>MIN(GD88,$C$16)*$C$17*1000/60/60/$C$25</f>
        <v>0</v>
      </c>
      <c r="RE88" s="57">
        <f>MIN(GE88,$C$16)*$C$17*1000/60/60/$C$25</f>
        <v>0</v>
      </c>
      <c r="RF88" s="57">
        <f>MIN(GF88,$C$16)*$C$17*1000/60/60/$C$25</f>
        <v>0</v>
      </c>
      <c r="RG88" s="57">
        <f>MIN(GG88,$C$16)*$C$17*1000/60/60/$C$25</f>
        <v>0</v>
      </c>
      <c r="RH88" s="57">
        <f>MIN(GH88,$C$16)*$C$17*1000/60/60/$C$25</f>
        <v>0</v>
      </c>
      <c r="RI88" s="57">
        <f>MIN(GI88,$C$16)*$C$17*1000/60/60/$C$25</f>
        <v>0</v>
      </c>
      <c r="RJ88" s="57">
        <f>MIN(GJ88,$C$16)*$C$17*1000/60/60/$C$25</f>
        <v>0</v>
      </c>
      <c r="RK88" s="57">
        <f>MIN(GK88,$C$16)*$C$17*1000/60/60/$C$25</f>
        <v>0</v>
      </c>
      <c r="RL88" s="148">
        <f t="shared" si="448"/>
        <v>3.200000000000002</v>
      </c>
    </row>
    <row r="89" spans="2:480" x14ac:dyDescent="0.2">
      <c r="B89" s="73"/>
      <c r="C89" s="73"/>
      <c r="R89" s="63">
        <f t="shared" si="346"/>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347"/>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321"/>
        <v>3.240000000000002</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322"/>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348"/>
        <v>3.240000000000002</v>
      </c>
      <c r="DC89" s="57">
        <f t="shared" si="323"/>
        <v>0</v>
      </c>
      <c r="DD89" s="57">
        <f t="shared" si="324"/>
        <v>2.7495000000000003</v>
      </c>
      <c r="DE89" s="57">
        <f t="shared" si="325"/>
        <v>2.7495000000000003</v>
      </c>
      <c r="DF89" s="57">
        <f t="shared" si="326"/>
        <v>2.7495000000000003</v>
      </c>
      <c r="DG89" s="57">
        <f t="shared" si="327"/>
        <v>0</v>
      </c>
      <c r="DH89" s="57">
        <f t="shared" si="328"/>
        <v>0</v>
      </c>
      <c r="DI89" s="57">
        <f t="shared" si="329"/>
        <v>0</v>
      </c>
      <c r="DJ89" s="57">
        <f t="shared" si="330"/>
        <v>0</v>
      </c>
      <c r="DK89" s="57">
        <f t="shared" si="331"/>
        <v>0</v>
      </c>
      <c r="DL89" s="57">
        <f t="shared" si="332"/>
        <v>0</v>
      </c>
      <c r="DM89" s="57">
        <f t="shared" si="333"/>
        <v>0</v>
      </c>
      <c r="DN89" s="57">
        <f t="shared" si="334"/>
        <v>2.7495000000000003</v>
      </c>
      <c r="DO89" s="57">
        <f t="shared" si="335"/>
        <v>0</v>
      </c>
      <c r="DP89" s="57">
        <f t="shared" si="336"/>
        <v>0</v>
      </c>
      <c r="DQ89" s="57">
        <f t="shared" si="337"/>
        <v>0</v>
      </c>
      <c r="DR89" s="57">
        <f t="shared" si="338"/>
        <v>0</v>
      </c>
      <c r="DS89" s="57">
        <f t="shared" si="339"/>
        <v>0</v>
      </c>
      <c r="DT89" s="57">
        <f t="shared" si="340"/>
        <v>0</v>
      </c>
      <c r="DU89" s="57">
        <f t="shared" si="341"/>
        <v>0</v>
      </c>
      <c r="DV89" s="57">
        <f t="shared" si="342"/>
        <v>0</v>
      </c>
      <c r="DW89" s="57">
        <f t="shared" si="343"/>
        <v>0</v>
      </c>
      <c r="DX89" s="61">
        <f t="shared" si="349"/>
        <v>3.240000000000002</v>
      </c>
      <c r="DY89" s="2">
        <f>IF(OY89=0,($C$23/0.4536*IF(ISNA(MK88),'Drive Train'!$F$16,'Drive Train'!$F$17)*4.448*$C$24/$C$26*$C$25*S$6)*SIGN(BK89),BK89)</f>
        <v>0</v>
      </c>
      <c r="DZ89" s="2">
        <f>IF(OZ89=0,($C$23/0.4536*IF(ISNA(ML88),'Drive Train'!$F$16,'Drive Train'!$F$17)*4.448*$C$24/$C$26*$C$25*T$6)*SIGN(BL89),BL89)</f>
        <v>0</v>
      </c>
      <c r="EA89" s="2">
        <f>IF(PA89=0,($C$23/0.4536*IF(ISNA(MM88),'Drive Train'!$F$16,'Drive Train'!$F$17)*4.448*$C$24/$C$26*$C$25*U$6)*SIGN(BM89),BM89)</f>
        <v>0</v>
      </c>
      <c r="EB89" s="2">
        <f>IF(PB89=0,($C$23/0.4536*IF(ISNA(MN88),'Drive Train'!$F$16,'Drive Train'!$F$17)*4.448*$C$24/$C$26*$C$25*V$6)*SIGN(BN89),BN89)</f>
        <v>0</v>
      </c>
      <c r="EC89" s="2">
        <f>IF(PC89=0,($C$23/0.4536*IF(ISNA(MO88),'Drive Train'!$F$16,'Drive Train'!$F$17)*4.448*$C$24/$C$26*$C$25*W$6)*SIGN(BO89),BO89)</f>
        <v>0</v>
      </c>
      <c r="ED89" s="2">
        <f>IF(PD89=0,($C$23/0.4536*IF(ISNA(MP88),'Drive Train'!$F$16,'Drive Train'!$F$17)*4.448*$C$24/$C$26*$C$25*X$6)*SIGN(BP89),BP89)</f>
        <v>0</v>
      </c>
      <c r="EE89" s="2">
        <f>IF(PE89=0,($C$23/0.4536*IF(ISNA(MQ88),'Drive Train'!$F$16,'Drive Train'!$F$17)*4.448*$C$24/$C$26*$C$25*Y$6)*SIGN(BQ89),BQ89)</f>
        <v>0</v>
      </c>
      <c r="EF89" s="2">
        <f>IF(PF89=0,($C$23/0.4536*IF(ISNA(MR88),'Drive Train'!$F$16,'Drive Train'!$F$17)*4.448*$C$24/$C$26*$C$25*Z$6)*SIGN(BR89),BR89)</f>
        <v>0</v>
      </c>
      <c r="EG89" s="2">
        <f>IF(PG89=0,($C$23/0.4536*IF(ISNA(MS88),'Drive Train'!$F$16,'Drive Train'!$F$17)*4.448*$C$24/$C$26*$C$25*AA$6)*SIGN(BS89),BS89)</f>
        <v>0</v>
      </c>
      <c r="EH89" s="2">
        <f>IF(PH89=0,($C$23/0.4536*IF(ISNA(MT88),'Drive Train'!$F$16,'Drive Train'!$F$17)*4.448*$C$24/$C$26*$C$25*AB$6)*SIGN(BT89),BT89)</f>
        <v>0</v>
      </c>
      <c r="EI89" s="2">
        <f>IF(PI89=0,($C$23/0.4536*IF(ISNA(MU88),'Drive Train'!$F$16,'Drive Train'!$F$17)*4.448*$C$24/$C$26*$C$25*AC$6)*SIGN(BU89),BU89)</f>
        <v>0</v>
      </c>
      <c r="EJ89" s="2">
        <f>IF(PJ89=0,($C$23/0.4536*IF(ISNA(MV88),'Drive Train'!$F$16,'Drive Train'!$F$17)*4.448*$C$24/$C$26*$C$25*AD$6)*SIGN(BV89),BV89)</f>
        <v>0</v>
      </c>
      <c r="EK89" s="2">
        <f>IF(PK89=0,($C$23/0.4536*IF(ISNA(MW88),'Drive Train'!$F$16,'Drive Train'!$F$17)*4.448*$C$24/$C$26*$C$25*AE$6)*SIGN(BW89),BW89)</f>
        <v>0</v>
      </c>
      <c r="EL89" s="2">
        <f>IF(PL89=0,($C$23/0.4536*IF(ISNA(MX88),'Drive Train'!$F$16,'Drive Train'!$F$17)*4.448*$C$24/$C$26*$C$25*AF$6)*SIGN(BX89),BX89)</f>
        <v>0</v>
      </c>
      <c r="EM89" s="2">
        <f>IF(PM89=0,($C$23/0.4536*IF(ISNA(MY88),'Drive Train'!$F$16,'Drive Train'!$F$17)*4.448*$C$24/$C$26*$C$25*AG$6)*SIGN(BY89),BY89)</f>
        <v>0</v>
      </c>
      <c r="EN89" s="2">
        <f>IF(PN89=0,($C$23/0.4536*IF(ISNA(MZ88),'Drive Train'!$F$16,'Drive Train'!$F$17)*4.448*$C$24/$C$26*$C$25*AH$6)*SIGN(BZ89),BZ89)</f>
        <v>0</v>
      </c>
      <c r="EO89" s="2">
        <f>IF(PO89=0,($C$23/0.4536*IF(ISNA(NA88),'Drive Train'!$F$16,'Drive Train'!$F$17)*4.448*$C$24/$C$26*$C$25*AI$6)*SIGN(CA89),CA89)</f>
        <v>0</v>
      </c>
      <c r="EP89" s="2">
        <f>IF(PP89=0,($C$23/0.4536*IF(ISNA(NB88),'Drive Train'!$F$16,'Drive Train'!$F$17)*4.448*$C$24/$C$26*$C$25*AJ$6)*SIGN(CB89),CB89)</f>
        <v>0</v>
      </c>
      <c r="EQ89" s="2">
        <f>IF(PQ89=0,($C$23/0.4536*IF(ISNA(NC88),'Drive Train'!$F$16,'Drive Train'!$F$17)*4.448*$C$24/$C$26*$C$25*AK$6)*SIGN(CC89),CC89)</f>
        <v>0</v>
      </c>
      <c r="ER89" s="2">
        <f>IF(PR89=0,($C$23/0.4536*IF(ISNA(ND88),'Drive Train'!$F$16,'Drive Train'!$F$17)*4.448*$C$24/$C$26*$C$25*AL$6)*SIGN(CD89),CD89)</f>
        <v>0</v>
      </c>
      <c r="ES89" s="2">
        <f>IF(PS89=0,($C$23/0.4536*IF(ISNA(NE88),'Drive Train'!$F$16,'Drive Train'!$F$17)*4.448*$C$24/$C$26*$C$25*AM$6)*SIGN(CE89),CE89)</f>
        <v>0</v>
      </c>
      <c r="ET89" s="61">
        <f t="shared" si="344"/>
        <v>3.240000000000002</v>
      </c>
      <c r="EU89" s="260">
        <f>MAX(MIN(IF(AND(OY88=1,NG89&lt;0),-1,1)*(DC89-$C$15)/($C$14-$C$15)*$C$12-$C$33*LO89/AO$6 -  OY88*$C$33,DY88),MAX(EU$8:EU88)*-1)</f>
        <v>-0.55664580874366754</v>
      </c>
      <c r="EV89" s="260">
        <f>MAX(MIN(IF(AND(OZ88=1,NH89&lt;0),-1,1)*(DD89-$C$15)/($C$14-$C$15)*$C$12-$C$33*LP89/AP$6 -  OZ88*$C$33,DZ88),MAX(EV$8:EV88)*-1)</f>
        <v>-0.61125248822157241</v>
      </c>
      <c r="EW89" s="260">
        <f>MAX(MIN(IF(AND(PA88=1,NI89&lt;0),-1,1)*(DE89-$C$15)/($C$14-$C$15)*$C$12-$C$33*LQ89/AQ$6 -  PA88*$C$33,EA88),MAX(EW$8:EW88)*-1)</f>
        <v>-0.62125322960023421</v>
      </c>
      <c r="EX89" s="260">
        <f>MAX(MIN(IF(AND(PB88=1,NJ89&lt;0),-1,1)*(DF89-$C$15)/($C$14-$C$15)*$C$12-$C$33*LR89/AR$6 -  PB88*$C$33,EB88),MAX(EX$8:EX88)*-1)</f>
        <v>-0.57050648260763415</v>
      </c>
      <c r="EY89" s="260">
        <f>MAX(MIN(IF(AND(PC88=1,NK89&lt;0),-1,1)*(DG89-$C$15)/($C$14-$C$15)*$C$12-$C$33*LS89/AS$6 -  PC88*$C$33,EC88),MAX(EY$8:EY88)*-1)</f>
        <v>-0.55664580874366754</v>
      </c>
      <c r="EZ89" s="260">
        <f>MAX(MIN(IF(AND(PD88=1,NL89&lt;0),-1,1)*(DH89-$C$15)/($C$14-$C$15)*$C$12-$C$33*LT89/AT$6 -  PD88*$C$33,ED88),MAX(EZ$8:EZ88)*-1)</f>
        <v>-0.55664580874366754</v>
      </c>
      <c r="FA89" s="260">
        <f>MAX(MIN(IF(AND(PE88=1,NM89&lt;0),-1,1)*(DI89-$C$15)/($C$14-$C$15)*$C$12-$C$33*LU89/AU$6 -  PE88*$C$33,EE88),MAX(FA$8:FA88)*-1)</f>
        <v>-0.55664580874366754</v>
      </c>
      <c r="FB89" s="260">
        <f>MAX(MIN(IF(AND(PF88=1,NN89&lt;0),-1,1)*(DJ89-$C$15)/($C$14-$C$15)*$C$12-$C$33*LV89/AV$6 -  PF88*$C$33,EF88),MAX(FB$8:FB88)*-1)</f>
        <v>-0.55664580874366754</v>
      </c>
      <c r="FC89" s="260">
        <f>MAX(MIN(IF(AND(PG88=1,NO89&lt;0),-1,1)*(DK89-$C$15)/($C$14-$C$15)*$C$12-$C$33*LW89/AW$6 -  PG88*$C$33,EG88),MAX(FC$8:FC88)*-1)</f>
        <v>-0.55664580874366754</v>
      </c>
      <c r="FD89" s="260">
        <f>MAX(MIN(IF(AND(PH88=1,NP89&lt;0),-1,1)*(DL89-$C$15)/($C$14-$C$15)*$C$12-$C$33*LX89/AX$6 -  PH88*$C$33,EH88),MAX(FD$8:FD88)*-1)</f>
        <v>-0.55664580874366754</v>
      </c>
      <c r="FE89" s="260">
        <f>MAX(MIN(IF(AND(PI88=1,NQ89&lt;0),-1,1)*(DM89-$C$15)/($C$14-$C$15)*$C$12-$C$33*LY89/AY$6 -  PI88*$C$33,EI88),MAX(FE$8:FE88)*-1)</f>
        <v>-0.55664580874366754</v>
      </c>
      <c r="FF89" s="260">
        <f>MAX(MIN(IF(AND(PJ88=1,NR89&lt;0),-1,1)*(DN89-$C$15)/($C$14-$C$15)*$C$12-$C$33*LZ89/AZ$6 -  PJ88*$C$33,EJ88),MAX(FF$8:FF88)*-1)</f>
        <v>-0.41043104273050707</v>
      </c>
      <c r="FG89" s="260">
        <f>MAX(MIN(IF(AND(PK88=1,NS89&lt;0),-1,1)*(DO89-$C$15)/($C$14-$C$15)*$C$12-$C$33*MA89/BA$6 -  PK88*$C$33,EK88),MAX(FG$8:FG88)*-1)</f>
        <v>-0.50266066515034202</v>
      </c>
      <c r="FH89" s="260">
        <f>MAX(MIN(IF(AND(PL88=1,NT89&lt;0),-1,1)*(DP89-$C$15)/($C$14-$C$15)*$C$12-$C$33*MB89/BB$6 -  PL88*$C$33,EL88),MAX(FH$8:FH88)*-1)</f>
        <v>-0.55664580874366754</v>
      </c>
      <c r="FI89" s="260">
        <f>MAX(MIN(IF(AND(PM88=1,NU89&lt;0),-1,1)*(DQ89-$C$15)/($C$14-$C$15)*$C$12-$C$33*MC89/BC$6 -  PM88*$C$33,EM88),MAX(FI$8:FI88)*-1)</f>
        <v>-0.55664580874366754</v>
      </c>
      <c r="FJ89" s="260">
        <f>MAX(MIN(IF(AND(PN88=1,NV89&lt;0),-1,1)*(DR89-$C$15)/($C$14-$C$15)*$C$12-$C$33*MD89/BD$6 -  PN88*$C$33,EN88),MAX(FJ$8:FJ88)*-1)</f>
        <v>-0.55664580874366754</v>
      </c>
      <c r="FK89" s="260">
        <f>MAX(MIN(IF(AND(PO88=1,NW89&lt;0),-1,1)*(DS89-$C$15)/($C$14-$C$15)*$C$12-$C$33*ME89/BE$6 -  PO88*$C$33,EO88),MAX(FK$8:FK88)*-1)</f>
        <v>-0.55664580874366754</v>
      </c>
      <c r="FL89" s="260">
        <f>MAX(MIN(IF(AND(PP88=1,NX89&lt;0),-1,1)*(DT89-$C$15)/($C$14-$C$15)*$C$12-$C$33*MF89/BF$6 -  PP88*$C$33,EP88),MAX(FL$8:FL88)*-1)</f>
        <v>-0.55664580874366754</v>
      </c>
      <c r="FM89" s="260">
        <f>MAX(MIN(IF(AND(PQ88=1,NY89&lt;0),-1,1)*(DU89-$C$15)/($C$14-$C$15)*$C$12-$C$33*MG89/BG$6 -  PQ88*$C$33,EQ88),MAX(FM$8:FM88)*-1)</f>
        <v>-0.55664580874366754</v>
      </c>
      <c r="FN89" s="260">
        <f>MAX(MIN(IF(AND(PR88=1,NZ89&lt;0),-1,1)*(DV89-$C$15)/($C$14-$C$15)*$C$12-$C$33*MH89/BH$6 -  PR88*$C$33,ER88),MAX(FN$8:FN88)*-1)</f>
        <v>-0.55664580874366754</v>
      </c>
      <c r="FO89" s="260">
        <f>MAX(MIN(IF(AND(PS88=1,OA89&lt;0),-1,1)*(DW89-$C$15)/($C$14-$C$15)*$C$12-$C$33*MI89/BI$6 -  PS88*$C$33,ES88),MAX(FO$8:FO88)*-1)</f>
        <v>-0.55664580874366754</v>
      </c>
      <c r="FP89" s="61">
        <f t="shared" si="350"/>
        <v>3.240000000000002</v>
      </c>
      <c r="FQ89" s="261">
        <f>IF(AND(KS89=1,OY89=1),0,MIN((ABS(($C$14-$C$15)*EU89/$C$12/$C$25)+$C$15)/$C$25,DC89))</f>
        <v>0</v>
      </c>
      <c r="FR89" s="261">
        <f>IF(AND(KT89=1,OZ89=1),0,MIN((ABS(($C$14-$C$15)*EV89/$C$12/$C$25)+$C$15)/$C$25,DD89))</f>
        <v>2.7495000000000003</v>
      </c>
      <c r="FS89" s="261">
        <f>IF(AND(KU89=1,PA89=1),0,MIN((ABS(($C$14-$C$15)*EW89/$C$12/$C$25)+$C$15)/$C$25,DE89))</f>
        <v>2.7495000000000003</v>
      </c>
      <c r="FT89" s="261">
        <f>IF(AND(KV89=1,PB89=1),0,MIN((ABS(($C$14-$C$15)*EX89/$C$12/$C$25)+$C$15)/$C$25,DF89))</f>
        <v>2.7495000000000003</v>
      </c>
      <c r="FU89" s="261">
        <f>IF(AND(KW89=1,PC89=1),0,MIN((ABS(($C$14-$C$15)*EY89/$C$12/$C$25)+$C$15)/$C$25,DG89))</f>
        <v>0</v>
      </c>
      <c r="FV89" s="261">
        <f>IF(AND(KX89=1,PD89=1),0,MIN((ABS(($C$14-$C$15)*EZ89/$C$12/$C$25)+$C$15)/$C$25,DH89))</f>
        <v>0</v>
      </c>
      <c r="FW89" s="261">
        <f>IF(AND(KY89=1,PE89=1),0,MIN((ABS(($C$14-$C$15)*FA89/$C$12/$C$25)+$C$15)/$C$25,DI89))</f>
        <v>0</v>
      </c>
      <c r="FX89" s="261">
        <f>IF(AND(KZ89=1,PF89=1),0,MIN((ABS(($C$14-$C$15)*FB89/$C$12/$C$25)+$C$15)/$C$25,DJ89))</f>
        <v>0</v>
      </c>
      <c r="FY89" s="261">
        <f>IF(AND(LA89=1,PG89=1),0,MIN((ABS(($C$14-$C$15)*FC89/$C$12/$C$25)+$C$15)/$C$25,DK89))</f>
        <v>0</v>
      </c>
      <c r="FZ89" s="261">
        <f>IF(AND(LB89=1,PH89=1),0,MIN((ABS(($C$14-$C$15)*FD89/$C$12/$C$25)+$C$15)/$C$25,DL89))</f>
        <v>0</v>
      </c>
      <c r="GA89" s="261">
        <f>IF(AND(LC89=1,PI89=1),0,MIN((ABS(($C$14-$C$15)*FE89/$C$12/$C$25)+$C$15)/$C$25,DM89))</f>
        <v>0</v>
      </c>
      <c r="GB89" s="261">
        <f>IF(AND(LD89=1,PJ89=1),0,MIN((ABS(($C$14-$C$15)*FF89/$C$12/$C$25)+$C$15)/$C$25,DN89))</f>
        <v>2.7495000000000003</v>
      </c>
      <c r="GC89" s="261">
        <f>IF(AND(LE89=1,PK89=1),0,MIN((ABS(($C$14-$C$15)*FG89/$C$12/$C$25)+$C$15)/$C$25,DO89))</f>
        <v>0</v>
      </c>
      <c r="GD89" s="261">
        <f>IF(AND(LF89=1,PL89=1),0,MIN((ABS(($C$14-$C$15)*FH89/$C$12/$C$25)+$C$15)/$C$25,DP89))</f>
        <v>0</v>
      </c>
      <c r="GE89" s="261">
        <f>IF(AND(LG89=1,PM89=1),0,MIN((ABS(($C$14-$C$15)*FI89/$C$12/$C$25)+$C$15)/$C$25,DQ89))</f>
        <v>0</v>
      </c>
      <c r="GF89" s="261">
        <f>IF(AND(LH89=1,PN89=1),0,MIN((ABS(($C$14-$C$15)*FJ89/$C$12/$C$25)+$C$15)/$C$25,DR89))</f>
        <v>0</v>
      </c>
      <c r="GG89" s="261">
        <f>IF(AND(LI89=1,PO89=1),0,MIN((ABS(($C$14-$C$15)*FK89/$C$12/$C$25)+$C$15)/$C$25,DS89))</f>
        <v>0</v>
      </c>
      <c r="GH89" s="261">
        <f>IF(AND(LJ89=1,PP89=1),0,MIN((ABS(($C$14-$C$15)*FL89/$C$12/$C$25)+$C$15)/$C$25,DT89))</f>
        <v>0</v>
      </c>
      <c r="GI89" s="261">
        <f>IF(AND(LK89=1,PQ89=1),0,MIN((ABS(($C$14-$C$15)*FM89/$C$12/$C$25)+$C$15)/$C$25,DU89))</f>
        <v>0</v>
      </c>
      <c r="GJ89" s="261">
        <f>IF(AND(LL89=1,PR89=1),0,MIN((ABS(($C$14-$C$15)*FN89/$C$12/$C$25)+$C$15)/$C$25,DV89))</f>
        <v>0</v>
      </c>
      <c r="GK89" s="261">
        <f>IF(AND(LM89=1,PS89=1),0,MIN((ABS(($C$14-$C$15)*FO89/$C$12/$C$25)+$C$15)/$C$25,DW89))</f>
        <v>0</v>
      </c>
      <c r="GL89" s="61">
        <f t="shared" si="351"/>
        <v>3.240000000000002</v>
      </c>
      <c r="GM89" s="57">
        <f>IF(AND(KS88=1,OY88=1),0,EU89*$C$26/S$6/$C$24/$C$23*3.39*$C$25)</f>
        <v>0</v>
      </c>
      <c r="GN89" s="57">
        <f>IF(AND(KT88=1,OZ88=1),0,EV89*$C$26/T$6/$C$24/$C$23*3.39*$C$25)</f>
        <v>-3.9746938697947911</v>
      </c>
      <c r="GO89" s="57">
        <f>IF(AND(KU88=1,PA88=1),0,EW89*$C$26/U$6/$C$24/$C$23*3.39*$C$25)</f>
        <v>-6.1343958441989823</v>
      </c>
      <c r="GP89" s="57">
        <f>IF(AND(KV88=1,PB88=1),0,EX89*$C$26/V$6/$C$24/$C$23*3.39*$C$25)</f>
        <v>-7.5568804886294911</v>
      </c>
      <c r="GQ89" s="57">
        <f>IF(AND(KW88=1,PC88=1),0,EY89*$C$26/W$6/$C$24/$C$23*3.39*$C$25)</f>
        <v>0</v>
      </c>
      <c r="GR89" s="57">
        <f>IF(AND(KX88=1,PD88=1),0,EZ89*$C$26/X$6/$C$24/$C$23*3.39*$C$25)</f>
        <v>0</v>
      </c>
      <c r="GS89" s="57">
        <f>IF(AND(KY88=1,PE88=1),0,FA89*$C$26/Y$6/$C$24/$C$23*3.39*$C$25)</f>
        <v>0</v>
      </c>
      <c r="GT89" s="57">
        <f>IF(AND(KZ88=1,PF88=1),0,FB89*$C$26/Z$6/$C$24/$C$23*3.39*$C$25)</f>
        <v>0</v>
      </c>
      <c r="GU89" s="57">
        <f>IF(AND(LA88=1,PG88=1),0,FC89*$C$26/AA$6/$C$24/$C$23*3.39*$C$25)</f>
        <v>0</v>
      </c>
      <c r="GV89" s="57">
        <f>IF(AND(LB88=1,PH88=1),0,FD89*$C$26/AB$6/$C$24/$C$23*3.39*$C$25)</f>
        <v>0</v>
      </c>
      <c r="GW89" s="57">
        <f>IF(AND(LC88=1,PI88=1),0,FE89*$C$26/AC$6/$C$24/$C$23*3.39*$C$25)</f>
        <v>0</v>
      </c>
      <c r="GX89" s="57">
        <f>IF(AND(LD88=1,PJ88=1),0,FF89*$C$26/AD$6/$C$24/$C$23*3.39*$C$25)</f>
        <v>-9.5315869637063724</v>
      </c>
      <c r="GY89" s="57">
        <f>IF(AND(LE88=1,PK88=1),0,FG89*$C$26/AE$6/$C$24/$C$23*3.39*$C$25)</f>
        <v>0</v>
      </c>
      <c r="GZ89" s="57">
        <f>IF(AND(LF88=1,PL88=1),0,FH89*$C$26/AF$6/$C$24/$C$23*3.39*$C$25)</f>
        <v>0</v>
      </c>
      <c r="HA89" s="57">
        <f>IF(AND(LG88=1,PM88=1),0,FI89*$C$26/AG$6/$C$24/$C$23*3.39*$C$25)</f>
        <v>0</v>
      </c>
      <c r="HB89" s="57">
        <f>IF(AND(LH88=1,PN88=1),0,FJ89*$C$26/AH$6/$C$24/$C$23*3.39*$C$25)</f>
        <v>0</v>
      </c>
      <c r="HC89" s="57">
        <f>IF(AND(LI88=1,PO88=1),0,FK89*$C$26/AI$6/$C$24/$C$23*3.39*$C$25)</f>
        <v>0</v>
      </c>
      <c r="HD89" s="57">
        <f>IF(AND(LJ88=1,PP88=1),0,FL89*$C$26/AJ$6/$C$24/$C$23*3.39*$C$25)</f>
        <v>0</v>
      </c>
      <c r="HE89" s="57">
        <f>IF(AND(LK88=1,PQ88=1),0,FM89*$C$26/AK$6/$C$24/$C$23*3.39*$C$25)</f>
        <v>0</v>
      </c>
      <c r="HF89" s="57">
        <f>IF(AND(LL88=1,PR88=1),0,FN89*$C$26/AL$6/$C$24/$C$23*3.39*$C$25)</f>
        <v>0</v>
      </c>
      <c r="HG89" s="57">
        <f>IF(AND(LM88=1,PS88=1),0,FO89*$C$26/AM$6/$C$24/$C$23*3.39*$C$25)</f>
        <v>0</v>
      </c>
      <c r="HH89" s="61">
        <f t="shared" si="352"/>
        <v>3.240000000000002</v>
      </c>
      <c r="HI89" s="57">
        <f t="shared" si="353"/>
        <v>0</v>
      </c>
      <c r="HJ89" s="57">
        <f t="shared" si="354"/>
        <v>3.9746938697947911</v>
      </c>
      <c r="HK89" s="57">
        <f t="shared" si="355"/>
        <v>6.1343958441989823</v>
      </c>
      <c r="HL89" s="57">
        <f t="shared" si="356"/>
        <v>7.5568804886294911</v>
      </c>
      <c r="HM89" s="57">
        <f t="shared" si="357"/>
        <v>0</v>
      </c>
      <c r="HN89" s="57">
        <f t="shared" si="358"/>
        <v>0</v>
      </c>
      <c r="HO89" s="57">
        <f t="shared" si="359"/>
        <v>0</v>
      </c>
      <c r="HP89" s="57">
        <f t="shared" si="360"/>
        <v>0</v>
      </c>
      <c r="HQ89" s="57">
        <f t="shared" si="361"/>
        <v>0</v>
      </c>
      <c r="HR89" s="57">
        <f t="shared" si="362"/>
        <v>0</v>
      </c>
      <c r="HS89" s="57">
        <f t="shared" si="363"/>
        <v>0</v>
      </c>
      <c r="HT89" s="57">
        <f t="shared" si="364"/>
        <v>9.5315869637063724</v>
      </c>
      <c r="HU89" s="57">
        <f t="shared" si="365"/>
        <v>0</v>
      </c>
      <c r="HV89" s="57">
        <f t="shared" si="366"/>
        <v>0</v>
      </c>
      <c r="HW89" s="57">
        <f t="shared" si="367"/>
        <v>0</v>
      </c>
      <c r="HX89" s="57">
        <f t="shared" si="368"/>
        <v>0</v>
      </c>
      <c r="HY89" s="57">
        <f t="shared" si="369"/>
        <v>0</v>
      </c>
      <c r="HZ89" s="57">
        <f t="shared" si="370"/>
        <v>0</v>
      </c>
      <c r="IA89" s="57">
        <f t="shared" si="371"/>
        <v>0</v>
      </c>
      <c r="IB89" s="57">
        <f t="shared" si="372"/>
        <v>0</v>
      </c>
      <c r="IC89" s="57">
        <f t="shared" si="373"/>
        <v>0</v>
      </c>
      <c r="ID89" s="61">
        <f t="shared" si="374"/>
        <v>3.240000000000002</v>
      </c>
      <c r="IE89" s="57">
        <f t="shared" si="375"/>
        <v>0</v>
      </c>
      <c r="IF89" s="57">
        <f t="shared" si="376"/>
        <v>0</v>
      </c>
      <c r="IG89" s="57">
        <f t="shared" si="377"/>
        <v>0</v>
      </c>
      <c r="IH89" s="57">
        <f t="shared" si="378"/>
        <v>0</v>
      </c>
      <c r="II89" s="57">
        <f t="shared" si="379"/>
        <v>0</v>
      </c>
      <c r="IJ89" s="57">
        <f t="shared" si="380"/>
        <v>0</v>
      </c>
      <c r="IK89" s="57">
        <f t="shared" si="381"/>
        <v>0</v>
      </c>
      <c r="IL89" s="57">
        <f t="shared" si="382"/>
        <v>0</v>
      </c>
      <c r="IM89" s="57">
        <f t="shared" si="383"/>
        <v>0</v>
      </c>
      <c r="IN89" s="57">
        <f t="shared" si="384"/>
        <v>0</v>
      </c>
      <c r="IO89" s="57">
        <f t="shared" si="385"/>
        <v>0</v>
      </c>
      <c r="IP89" s="57">
        <f t="shared" si="386"/>
        <v>0</v>
      </c>
      <c r="IQ89" s="57">
        <f t="shared" si="387"/>
        <v>0</v>
      </c>
      <c r="IR89" s="57">
        <f t="shared" si="388"/>
        <v>0</v>
      </c>
      <c r="IS89" s="57">
        <f t="shared" si="389"/>
        <v>0</v>
      </c>
      <c r="IT89" s="57">
        <f t="shared" si="390"/>
        <v>0</v>
      </c>
      <c r="IU89" s="57">
        <f t="shared" si="391"/>
        <v>0</v>
      </c>
      <c r="IV89" s="57">
        <f t="shared" si="392"/>
        <v>0</v>
      </c>
      <c r="IW89" s="57">
        <f t="shared" si="393"/>
        <v>0</v>
      </c>
      <c r="IX89" s="57">
        <f t="shared" si="394"/>
        <v>0</v>
      </c>
      <c r="IY89" s="57">
        <f t="shared" si="395"/>
        <v>0</v>
      </c>
      <c r="IZ89" s="61">
        <f t="shared" si="396"/>
        <v>3.240000000000002</v>
      </c>
      <c r="JA89" s="261" t="e">
        <f t="shared" si="449"/>
        <v>#N/A</v>
      </c>
      <c r="JB89" s="261" t="e">
        <f t="shared" si="450"/>
        <v>#N/A</v>
      </c>
      <c r="JC89" s="261" t="e">
        <f t="shared" si="451"/>
        <v>#N/A</v>
      </c>
      <c r="JD89" s="261" t="e">
        <f t="shared" si="452"/>
        <v>#N/A</v>
      </c>
      <c r="JE89" s="261" t="e">
        <f t="shared" si="453"/>
        <v>#N/A</v>
      </c>
      <c r="JF89" s="261" t="e">
        <f t="shared" si="454"/>
        <v>#N/A</v>
      </c>
      <c r="JG89" s="261" t="e">
        <f t="shared" si="455"/>
        <v>#N/A</v>
      </c>
      <c r="JH89" s="261" t="e">
        <f t="shared" si="456"/>
        <v>#N/A</v>
      </c>
      <c r="JI89" s="261" t="e">
        <f t="shared" si="457"/>
        <v>#N/A</v>
      </c>
      <c r="JJ89" s="261" t="e">
        <f t="shared" si="458"/>
        <v>#N/A</v>
      </c>
      <c r="JK89" s="261" t="e">
        <f t="shared" si="459"/>
        <v>#N/A</v>
      </c>
      <c r="JL89" s="261" t="e">
        <f t="shared" si="460"/>
        <v>#N/A</v>
      </c>
      <c r="JM89" s="261" t="e">
        <f t="shared" si="461"/>
        <v>#N/A</v>
      </c>
      <c r="JN89" s="261" t="e">
        <f t="shared" si="462"/>
        <v>#N/A</v>
      </c>
      <c r="JO89" s="261" t="e">
        <f t="shared" si="463"/>
        <v>#N/A</v>
      </c>
      <c r="JP89" s="261" t="e">
        <f t="shared" si="464"/>
        <v>#N/A</v>
      </c>
      <c r="JQ89" s="261" t="e">
        <f t="shared" si="465"/>
        <v>#N/A</v>
      </c>
      <c r="JR89" s="261" t="e">
        <f t="shared" si="466"/>
        <v>#N/A</v>
      </c>
      <c r="JS89" s="261" t="e">
        <f t="shared" si="467"/>
        <v>#N/A</v>
      </c>
      <c r="JT89" s="261" t="e">
        <f t="shared" si="468"/>
        <v>#N/A</v>
      </c>
      <c r="JU89" s="261" t="e">
        <f t="shared" si="469"/>
        <v>#N/A</v>
      </c>
      <c r="JV89" s="61">
        <f t="shared" si="397"/>
        <v>3.240000000000002</v>
      </c>
      <c r="JW89" s="46">
        <f>IF(HI89&lt;=$C$42,1,0)</f>
        <v>1</v>
      </c>
      <c r="JX89" s="46">
        <f>IF(HJ89&lt;=$C$42,1,0)</f>
        <v>0</v>
      </c>
      <c r="JY89" s="46">
        <f>IF(HK89&lt;=$C$42,1,0)</f>
        <v>0</v>
      </c>
      <c r="JZ89" s="46">
        <f>IF(HL89&lt;=$C$42,1,0)</f>
        <v>0</v>
      </c>
      <c r="KA89" s="46">
        <f>IF(HM89&lt;=$C$42,1,0)</f>
        <v>1</v>
      </c>
      <c r="KB89" s="46">
        <f>IF(HN89&lt;=$C$42,1,0)</f>
        <v>1</v>
      </c>
      <c r="KC89" s="46">
        <f>IF(HO89&lt;=$C$42,1,0)</f>
        <v>1</v>
      </c>
      <c r="KD89" s="46">
        <f>IF(HP89&lt;=$C$42,1,0)</f>
        <v>1</v>
      </c>
      <c r="KE89" s="46">
        <f>IF(HQ89&lt;=$C$42,1,0)</f>
        <v>1</v>
      </c>
      <c r="KF89" s="46">
        <f>IF(HR89&lt;=$C$42,1,0)</f>
        <v>1</v>
      </c>
      <c r="KG89" s="46">
        <f>IF(HS89&lt;=$C$42,1,0)</f>
        <v>1</v>
      </c>
      <c r="KH89" s="46">
        <f>IF(HT89&lt;=$C$42,1,0)</f>
        <v>0</v>
      </c>
      <c r="KI89" s="46">
        <f>IF(HU89&lt;=$C$42,1,0)</f>
        <v>1</v>
      </c>
      <c r="KJ89" s="46">
        <f>IF(HV89&lt;=$C$42,1,0)</f>
        <v>1</v>
      </c>
      <c r="KK89" s="46">
        <f>IF(HW89&lt;=$C$42,1,0)</f>
        <v>1</v>
      </c>
      <c r="KL89" s="46">
        <f>IF(HX89&lt;=$C$42,1,0)</f>
        <v>1</v>
      </c>
      <c r="KM89" s="46">
        <f>IF(HY89&lt;=$C$42,1,0)</f>
        <v>1</v>
      </c>
      <c r="KN89" s="46">
        <f>IF(HZ89&lt;=$C$42,1,0)</f>
        <v>1</v>
      </c>
      <c r="KO89" s="46">
        <f>IF(IA89&lt;=$C$42,1,0)</f>
        <v>1</v>
      </c>
      <c r="KP89" s="46">
        <f>IF(IB89&lt;=$C$42,1,0)</f>
        <v>1</v>
      </c>
      <c r="KQ89" s="46">
        <f>IF(IC89&lt;=$C$42,1,0)</f>
        <v>1</v>
      </c>
      <c r="KR89" s="61">
        <f t="shared" si="398"/>
        <v>3.240000000000002</v>
      </c>
      <c r="KS89" s="1">
        <f>IF(OR(KS88=1,AND(OY89=1,LO89&lt;=$C$43)),1,0)</f>
        <v>1</v>
      </c>
      <c r="KT89" s="1">
        <f>IF(OR(KT88=1,AND(OZ89=1,LP89&lt;=$C$43)),1,0)</f>
        <v>0</v>
      </c>
      <c r="KU89" s="1">
        <f>IF(OR(KU88=1,AND(PA89=1,LQ89&lt;=$C$43)),1,0)</f>
        <v>0</v>
      </c>
      <c r="KV89" s="1">
        <f>IF(OR(KV88=1,AND(PB89=1,LR89&lt;=$C$43)),1,0)</f>
        <v>0</v>
      </c>
      <c r="KW89" s="1">
        <f>IF(OR(KW88=1,AND(PC89=1,LS89&lt;=$C$43)),1,0)</f>
        <v>1</v>
      </c>
      <c r="KX89" s="1">
        <f>IF(OR(KX88=1,AND(PD89=1,LT89&lt;=$C$43)),1,0)</f>
        <v>1</v>
      </c>
      <c r="KY89" s="1">
        <f>IF(OR(KY88=1,AND(PE89=1,LU89&lt;=$C$43)),1,0)</f>
        <v>1</v>
      </c>
      <c r="KZ89" s="1">
        <f>IF(OR(KZ88=1,AND(PF89=1,LV89&lt;=$C$43)),1,0)</f>
        <v>1</v>
      </c>
      <c r="LA89" s="1">
        <f>IF(OR(LA88=1,AND(PG89=1,LW89&lt;=$C$43)),1,0)</f>
        <v>1</v>
      </c>
      <c r="LB89" s="1">
        <f>IF(OR(LB88=1,AND(PH89=1,LX89&lt;=$C$43)),1,0)</f>
        <v>1</v>
      </c>
      <c r="LC89" s="1">
        <f>IF(OR(LC88=1,AND(PI89=1,LY89&lt;=$C$43)),1,0)</f>
        <v>1</v>
      </c>
      <c r="LD89" s="1">
        <f>IF(OR(LD88=1,AND(PJ89=1,LZ89&lt;=$C$43)),1,0)</f>
        <v>0</v>
      </c>
      <c r="LE89" s="1">
        <f>IF(OR(LE88=1,AND(PK89=1,MA89&lt;=$C$43)),1,0)</f>
        <v>1</v>
      </c>
      <c r="LF89" s="1">
        <f>IF(OR(LF88=1,AND(PL89=1,MB89&lt;=$C$43)),1,0)</f>
        <v>1</v>
      </c>
      <c r="LG89" s="1">
        <f>IF(OR(LG88=1,AND(PM89=1,MC89&lt;=$C$43)),1,0)</f>
        <v>1</v>
      </c>
      <c r="LH89" s="1">
        <f>IF(OR(LH88=1,AND(PN89=1,MD89&lt;=$C$43)),1,0)</f>
        <v>1</v>
      </c>
      <c r="LI89" s="1">
        <f>IF(OR(LI88=1,AND(PO89=1,ME89&lt;=$C$43)),1,0)</f>
        <v>1</v>
      </c>
      <c r="LJ89" s="1">
        <f>IF(OR(LJ88=1,AND(PP89=1,MF89&lt;=$C$43)),1,0)</f>
        <v>1</v>
      </c>
      <c r="LK89" s="1">
        <f>IF(OR(LK88=1,AND(PQ89=1,MG89&lt;=$C$43)),1,0)</f>
        <v>1</v>
      </c>
      <c r="LL89" s="1">
        <f>IF(OR(LL88=1,AND(PR89=1,MH89&lt;=$C$43)),1,0)</f>
        <v>1</v>
      </c>
      <c r="LM89" s="1">
        <f>IF(OR(LM88=1,AND(PS89=1,MI89&lt;=$C$43)),1,0)</f>
        <v>1</v>
      </c>
      <c r="LN89" s="61">
        <f t="shared" si="399"/>
        <v>3.240000000000002</v>
      </c>
      <c r="LO89" s="57">
        <f t="shared" si="400"/>
        <v>0</v>
      </c>
      <c r="LP89" s="57">
        <f t="shared" si="401"/>
        <v>10.00580370458632</v>
      </c>
      <c r="LQ89" s="57">
        <f t="shared" si="402"/>
        <v>7.2148469170982361</v>
      </c>
      <c r="LR89" s="57">
        <f t="shared" si="403"/>
        <v>3.011685432733318</v>
      </c>
      <c r="LS89" s="57">
        <f t="shared" si="404"/>
        <v>0</v>
      </c>
      <c r="LT89" s="57">
        <f t="shared" si="405"/>
        <v>0</v>
      </c>
      <c r="LU89" s="57">
        <f t="shared" si="406"/>
        <v>0</v>
      </c>
      <c r="LV89" s="57">
        <f t="shared" si="407"/>
        <v>0</v>
      </c>
      <c r="LW89" s="57">
        <f t="shared" si="408"/>
        <v>0</v>
      </c>
      <c r="LX89" s="57">
        <f t="shared" si="409"/>
        <v>0</v>
      </c>
      <c r="LY89" s="57">
        <f t="shared" si="410"/>
        <v>0</v>
      </c>
      <c r="LZ89" s="57">
        <f t="shared" si="411"/>
        <v>2.8497703288711573</v>
      </c>
      <c r="MA89" s="57">
        <f t="shared" si="412"/>
        <v>0</v>
      </c>
      <c r="MB89" s="57">
        <f t="shared" si="413"/>
        <v>0</v>
      </c>
      <c r="MC89" s="57">
        <f t="shared" si="414"/>
        <v>0</v>
      </c>
      <c r="MD89" s="57">
        <f t="shared" si="415"/>
        <v>0</v>
      </c>
      <c r="ME89" s="57">
        <f t="shared" si="416"/>
        <v>0</v>
      </c>
      <c r="MF89" s="57">
        <f t="shared" si="417"/>
        <v>0</v>
      </c>
      <c r="MG89" s="57">
        <f t="shared" si="418"/>
        <v>0</v>
      </c>
      <c r="MH89" s="57">
        <f t="shared" si="419"/>
        <v>0</v>
      </c>
      <c r="MI89" s="57">
        <f t="shared" si="420"/>
        <v>0</v>
      </c>
      <c r="MJ89" s="61">
        <f t="shared" si="421"/>
        <v>3.240000000000002</v>
      </c>
      <c r="MK89" s="57" t="e">
        <f t="shared" si="470"/>
        <v>#N/A</v>
      </c>
      <c r="ML89" s="57" t="e">
        <f t="shared" si="471"/>
        <v>#N/A</v>
      </c>
      <c r="MM89" s="57" t="e">
        <f t="shared" si="472"/>
        <v>#N/A</v>
      </c>
      <c r="MN89" s="57" t="e">
        <f t="shared" si="473"/>
        <v>#N/A</v>
      </c>
      <c r="MO89" s="57" t="e">
        <f t="shared" si="474"/>
        <v>#N/A</v>
      </c>
      <c r="MP89" s="57" t="e">
        <f t="shared" si="475"/>
        <v>#N/A</v>
      </c>
      <c r="MQ89" s="57" t="e">
        <f t="shared" si="476"/>
        <v>#N/A</v>
      </c>
      <c r="MR89" s="57" t="e">
        <f t="shared" si="477"/>
        <v>#N/A</v>
      </c>
      <c r="MS89" s="57" t="e">
        <f t="shared" si="478"/>
        <v>#N/A</v>
      </c>
      <c r="MT89" s="57" t="e">
        <f t="shared" si="479"/>
        <v>#N/A</v>
      </c>
      <c r="MU89" s="57" t="e">
        <f t="shared" si="480"/>
        <v>#N/A</v>
      </c>
      <c r="MV89" s="57" t="e">
        <f t="shared" si="481"/>
        <v>#N/A</v>
      </c>
      <c r="MW89" s="57" t="e">
        <f t="shared" si="482"/>
        <v>#N/A</v>
      </c>
      <c r="MX89" s="57" t="e">
        <f t="shared" si="483"/>
        <v>#N/A</v>
      </c>
      <c r="MY89" s="57" t="e">
        <f t="shared" si="484"/>
        <v>#N/A</v>
      </c>
      <c r="MZ89" s="57" t="e">
        <f t="shared" si="485"/>
        <v>#N/A</v>
      </c>
      <c r="NA89" s="57" t="e">
        <f t="shared" si="486"/>
        <v>#N/A</v>
      </c>
      <c r="NB89" s="57" t="e">
        <f t="shared" si="487"/>
        <v>#N/A</v>
      </c>
      <c r="NC89" s="57" t="e">
        <f t="shared" si="488"/>
        <v>#N/A</v>
      </c>
      <c r="ND89" s="57" t="e">
        <f t="shared" si="489"/>
        <v>#N/A</v>
      </c>
      <c r="NE89" s="57" t="e">
        <f t="shared" si="490"/>
        <v>#N/A</v>
      </c>
      <c r="NF89" s="61">
        <f t="shared" si="422"/>
        <v>3.240000000000002</v>
      </c>
      <c r="NG89" s="261">
        <f>IF(OY88=0,MIN('Drive Train'!$F$35-FQ88*$C$26*'Drive Train'!$F$38,NG88+$C$41)-$C$7,IF(LO88-1&lt;=0,0,IF($C$39=Motors!$C$29,MAX(MAX(NG$8:NG88)*-1,NG88-$C$41),MAX(0,MAX(NG$8:NG88)*-1,NG88-$C$41))))</f>
        <v>0</v>
      </c>
      <c r="NH89" s="261">
        <f>IF(OZ88=0,MIN('Drive Train'!$F$35-FR88*$C$26*'Drive Train'!$F$38,NH88+$C$41)-$C$7,IF(LP88-1&lt;=0,0,IF($C$39=Motors!$C$29,MAX(MAX(NH$8:NH88)*-1,NH88-$C$41),MAX(0,MAX(NH$8:NH88)*-1,NH88-$C$41))))</f>
        <v>0</v>
      </c>
      <c r="NI89" s="261">
        <f>IF(PA88=0,MIN('Drive Train'!$F$35-FS88*$C$26*'Drive Train'!$F$38,NI88+$C$41)-$C$7,IF(LQ88-1&lt;=0,0,IF($C$39=Motors!$C$29,MAX(MAX(NI$8:NI88)*-1,NI88-$C$41),MAX(0,MAX(NI$8:NI88)*-1,NI88-$C$41))))</f>
        <v>0</v>
      </c>
      <c r="NJ89" s="261">
        <f>IF(PB88=0,MIN('Drive Train'!$F$35-FT88*$C$26*'Drive Train'!$F$38,NJ88+$C$41)-$C$7,IF(LR88-1&lt;=0,0,IF($C$39=Motors!$C$29,MAX(MAX(NJ$8:NJ88)*-1,NJ88-$C$41),MAX(0,MAX(NJ$8:NJ88)*-1,NJ88-$C$41))))</f>
        <v>0</v>
      </c>
      <c r="NK89" s="261">
        <f>IF(PC88=0,MIN('Drive Train'!$F$35-FU88*$C$26*'Drive Train'!$F$38,NK88+$C$41)-$C$7,IF(LS88-1&lt;=0,0,IF($C$39=Motors!$C$29,MAX(MAX(NK$8:NK88)*-1,NK88-$C$41),MAX(0,MAX(NK$8:NK88)*-1,NK88-$C$41))))</f>
        <v>0</v>
      </c>
      <c r="NL89" s="261">
        <f>IF(PD88=0,MIN('Drive Train'!$F$35-FV88*$C$26*'Drive Train'!$F$38,NL88+$C$41)-$C$7,IF(LT88-1&lt;=0,0,IF($C$39=Motors!$C$29,MAX(MAX(NL$8:NL88)*-1,NL88-$C$41),MAX(0,MAX(NL$8:NL88)*-1,NL88-$C$41))))</f>
        <v>0</v>
      </c>
      <c r="NM89" s="261">
        <f>IF(PE88=0,MIN('Drive Train'!$F$35-FW88*$C$26*'Drive Train'!$F$38,NM88+$C$41)-$C$7,IF(LU88-1&lt;=0,0,IF($C$39=Motors!$C$29,MAX(MAX(NM$8:NM88)*-1,NM88-$C$41),MAX(0,MAX(NM$8:NM88)*-1,NM88-$C$41))))</f>
        <v>0</v>
      </c>
      <c r="NN89" s="261">
        <f>IF(PF88=0,MIN('Drive Train'!$F$35-FX88*$C$26*'Drive Train'!$F$38,NN88+$C$41)-$C$7,IF(LV88-1&lt;=0,0,IF($C$39=Motors!$C$29,MAX(MAX(NN$8:NN88)*-1,NN88-$C$41),MAX(0,MAX(NN$8:NN88)*-1,NN88-$C$41))))</f>
        <v>0</v>
      </c>
      <c r="NO89" s="261">
        <f>IF(PG88=0,MIN('Drive Train'!$F$35-FY88*$C$26*'Drive Train'!$F$38,NO88+$C$41)-$C$7,IF(LW88-1&lt;=0,0,IF($C$39=Motors!$C$29,MAX(MAX(NO$8:NO88)*-1,NO88-$C$41),MAX(0,MAX(NO$8:NO88)*-1,NO88-$C$41))))</f>
        <v>0</v>
      </c>
      <c r="NP89" s="261">
        <f>IF(PH88=0,MIN('Drive Train'!$F$35-FZ88*$C$26*'Drive Train'!$F$38,NP88+$C$41)-$C$7,IF(LX88-1&lt;=0,0,IF($C$39=Motors!$C$29,MAX(MAX(NP$8:NP88)*-1,NP88-$C$41),MAX(0,MAX(NP$8:NP88)*-1,NP88-$C$41))))</f>
        <v>0</v>
      </c>
      <c r="NQ89" s="261">
        <f>IF(PI88=0,MIN('Drive Train'!$F$35-GA88*$C$26*'Drive Train'!$F$38,NQ88+$C$41)-$C$7,IF(LY88-1&lt;=0,0,IF($C$39=Motors!$C$29,MAX(MAX(NQ$8:NQ88)*-1,NQ88-$C$41),MAX(0,MAX(NQ$8:NQ88)*-1,NQ88-$C$41))))</f>
        <v>0</v>
      </c>
      <c r="NR89" s="261">
        <f>IF(PJ88=0,MIN('Drive Train'!$F$35-GB88*$C$26*'Drive Train'!$F$38,NR88+$C$41)-$C$7,IF(LZ88-1&lt;=0,0,IF($C$39=Motors!$C$29,MAX(MAX(NR$8:NR88)*-1,NR88-$C$41),MAX(0,MAX(NR$8:NR88)*-1,NR88-$C$41))))</f>
        <v>0</v>
      </c>
      <c r="NS89" s="261">
        <f>IF(PK88=0,MIN('Drive Train'!$F$35-GC88*$C$26*'Drive Train'!$F$38,NS88+$C$41)-$C$7,IF(MA88-1&lt;=0,0,IF($C$39=Motors!$C$29,MAX(MAX(NS$8:NS88)*-1,NS88-$C$41),MAX(0,MAX(NS$8:NS88)*-1,NS88-$C$41))))</f>
        <v>0</v>
      </c>
      <c r="NT89" s="261">
        <f>IF(PL88=0,MIN('Drive Train'!$F$35-GD88*$C$26*'Drive Train'!$F$38,NT88+$C$41)-$C$7,IF(MB88-1&lt;=0,0,IF($C$39=Motors!$C$29,MAX(MAX(NT$8:NT88)*-1,NT88-$C$41),MAX(0,MAX(NT$8:NT88)*-1,NT88-$C$41))))</f>
        <v>0</v>
      </c>
      <c r="NU89" s="261">
        <f>IF(PM88=0,MIN('Drive Train'!$F$35-GE88*$C$26*'Drive Train'!$F$38,NU88+$C$41)-$C$7,IF(MC88-1&lt;=0,0,IF($C$39=Motors!$C$29,MAX(MAX(NU$8:NU88)*-1,NU88-$C$41),MAX(0,MAX(NU$8:NU88)*-1,NU88-$C$41))))</f>
        <v>0</v>
      </c>
      <c r="NV89" s="261">
        <f>IF(PN88=0,MIN('Drive Train'!$F$35-GF88*$C$26*'Drive Train'!$F$38,NV88+$C$41)-$C$7,IF(MD88-1&lt;=0,0,IF($C$39=Motors!$C$29,MAX(MAX(NV$8:NV88)*-1,NV88-$C$41),MAX(0,MAX(NV$8:NV88)*-1,NV88-$C$41))))</f>
        <v>0</v>
      </c>
      <c r="NW89" s="261">
        <f>IF(PO88=0,MIN('Drive Train'!$F$35-GG88*$C$26*'Drive Train'!$F$38,NW88+$C$41)-$C$7,IF(ME88-1&lt;=0,0,IF($C$39=Motors!$C$29,MAX(MAX(NW$8:NW88)*-1,NW88-$C$41),MAX(0,MAX(NW$8:NW88)*-1,NW88-$C$41))))</f>
        <v>0</v>
      </c>
      <c r="NX89" s="261">
        <f>IF(PP88=0,MIN('Drive Train'!$F$35-GH88*$C$26*'Drive Train'!$F$38,NX88+$C$41)-$C$7,IF(MF88-1&lt;=0,0,IF($C$39=Motors!$C$29,MAX(MAX(NX$8:NX88)*-1,NX88-$C$41),MAX(0,MAX(NX$8:NX88)*-1,NX88-$C$41))))</f>
        <v>0</v>
      </c>
      <c r="NY89" s="261">
        <f>IF(PQ88=0,MIN('Drive Train'!$F$35-GI88*$C$26*'Drive Train'!$F$38,NY88+$C$41)-$C$7,IF(MG88-1&lt;=0,0,IF($C$39=Motors!$C$29,MAX(MAX(NY$8:NY88)*-1,NY88-$C$41),MAX(0,MAX(NY$8:NY88)*-1,NY88-$C$41))))</f>
        <v>0</v>
      </c>
      <c r="NZ89" s="261">
        <f>IF(PR88=0,MIN('Drive Train'!$F$35-GJ88*$C$26*'Drive Train'!$F$38,NZ88+$C$41)-$C$7,IF(MH88-1&lt;=0,0,IF($C$39=Motors!$C$29,MAX(MAX(NZ$8:NZ88)*-1,NZ88-$C$41),MAX(0,MAX(NZ$8:NZ88)*-1,NZ88-$C$41))))</f>
        <v>0</v>
      </c>
      <c r="OA89" s="261">
        <f>IF(PS88=0,MIN('Drive Train'!$F$35-GK88*$C$26*'Drive Train'!$F$38,OA88+$C$41)-$C$7,IF(MI88-1&lt;=0,0,IF($C$39=Motors!$C$29,MAX(MAX(OA$8:OA88)*-1,OA88-$C$41),MAX(0,MAX(OA$8:OA88)*-1,OA88-$C$41))))</f>
        <v>0</v>
      </c>
      <c r="OB89" s="61">
        <f t="shared" si="423"/>
        <v>3.240000000000002</v>
      </c>
      <c r="OC89" s="261">
        <f>'Drive Train'!$F$35-FQ89*$C$26*'Drive Train'!$F$38</f>
        <v>12.4</v>
      </c>
      <c r="OD89" s="261">
        <f>'Drive Train'!$F$35-FR89*$C$26*'Drive Train'!$F$38</f>
        <v>12.213034</v>
      </c>
      <c r="OE89" s="261">
        <f>'Drive Train'!$F$35-FS89*$C$26*'Drive Train'!$F$38</f>
        <v>12.213034</v>
      </c>
      <c r="OF89" s="261">
        <f>'Drive Train'!$F$35-FT89*$C$26*'Drive Train'!$F$38</f>
        <v>12.213034</v>
      </c>
      <c r="OG89" s="261">
        <f>'Drive Train'!$F$35-FU89*$C$26*'Drive Train'!$F$38</f>
        <v>12.4</v>
      </c>
      <c r="OH89" s="261">
        <f>'Drive Train'!$F$35-FV89*$C$26*'Drive Train'!$F$38</f>
        <v>12.4</v>
      </c>
      <c r="OI89" s="261">
        <f>'Drive Train'!$F$35-FW89*$C$26*'Drive Train'!$F$38</f>
        <v>12.4</v>
      </c>
      <c r="OJ89" s="261">
        <f>'Drive Train'!$F$35-FX89*$C$26*'Drive Train'!$F$38</f>
        <v>12.4</v>
      </c>
      <c r="OK89" s="261">
        <f>'Drive Train'!$F$35-FY89*$C$26*'Drive Train'!$F$38</f>
        <v>12.4</v>
      </c>
      <c r="OL89" s="261">
        <f>'Drive Train'!$F$35-FZ89*$C$26*'Drive Train'!$F$38</f>
        <v>12.4</v>
      </c>
      <c r="OM89" s="261">
        <f>'Drive Train'!$F$35-GA89*$C$26*'Drive Train'!$F$38</f>
        <v>12.4</v>
      </c>
      <c r="ON89" s="261">
        <f>'Drive Train'!$F$35-GB89*$C$26*'Drive Train'!$F$38</f>
        <v>12.213034</v>
      </c>
      <c r="OO89" s="261">
        <f>'Drive Train'!$F$35-GC89*$C$26*'Drive Train'!$F$38</f>
        <v>12.4</v>
      </c>
      <c r="OP89" s="261">
        <f>'Drive Train'!$F$35-GD89*$C$26*'Drive Train'!$F$38</f>
        <v>12.4</v>
      </c>
      <c r="OQ89" s="261">
        <f>'Drive Train'!$F$35-GE89*$C$26*'Drive Train'!$F$38</f>
        <v>12.4</v>
      </c>
      <c r="OR89" s="261">
        <f>'Drive Train'!$F$35-GF89*$C$26*'Drive Train'!$F$38</f>
        <v>12.4</v>
      </c>
      <c r="OS89" s="261">
        <f>'Drive Train'!$F$35-GG89*$C$26*'Drive Train'!$F$38</f>
        <v>12.4</v>
      </c>
      <c r="OT89" s="261">
        <f>'Drive Train'!$F$35-GH89*$C$26*'Drive Train'!$F$38</f>
        <v>12.4</v>
      </c>
      <c r="OU89" s="261">
        <f>'Drive Train'!$F$35-GI89*$C$26*'Drive Train'!$F$38</f>
        <v>12.4</v>
      </c>
      <c r="OV89" s="261">
        <f>'Drive Train'!$F$35-GJ89*$C$26*'Drive Train'!$F$38</f>
        <v>12.4</v>
      </c>
      <c r="OW89" s="261">
        <f>'Drive Train'!$F$35-GK89*$C$26*'Drive Train'!$F$38</f>
        <v>12.4</v>
      </c>
      <c r="OX89" s="61">
        <f t="shared" si="424"/>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8">
        <f t="shared" si="425"/>
        <v>3.240000000000002</v>
      </c>
      <c r="PU89" s="57">
        <f t="shared" si="426"/>
        <v>19.650327854067083</v>
      </c>
      <c r="PV89" s="57">
        <f t="shared" si="427"/>
        <v>25.154266260398085</v>
      </c>
      <c r="PW89" s="57">
        <f t="shared" si="428"/>
        <v>29.235546656252232</v>
      </c>
      <c r="PX89" s="57">
        <f t="shared" si="429"/>
        <v>28.635021684462242</v>
      </c>
      <c r="PY89" s="57">
        <f t="shared" si="430"/>
        <v>24.749634534260018</v>
      </c>
      <c r="PZ89" s="57">
        <f t="shared" si="431"/>
        <v>21.452833956798898</v>
      </c>
      <c r="QA89" s="57">
        <f t="shared" si="432"/>
        <v>19.542925554291688</v>
      </c>
      <c r="QB89" s="57">
        <f t="shared" si="433"/>
        <v>18.59135870271086</v>
      </c>
      <c r="QC89" s="57">
        <f t="shared" si="434"/>
        <v>17.948597020951119</v>
      </c>
      <c r="QD89" s="57">
        <f t="shared" si="435"/>
        <v>17.4359638630105</v>
      </c>
      <c r="QE89" s="57">
        <f t="shared" si="436"/>
        <v>17.291336153209237</v>
      </c>
      <c r="QF89" s="57">
        <f t="shared" si="437"/>
        <v>20.773730543380772</v>
      </c>
      <c r="QG89" s="57">
        <f t="shared" si="438"/>
        <v>21.548378991435687</v>
      </c>
      <c r="QH89" s="57">
        <f t="shared" si="439"/>
        <v>20.808768598333724</v>
      </c>
      <c r="QI89" s="57">
        <f t="shared" si="440"/>
        <v>19.961375108168166</v>
      </c>
      <c r="QJ89" s="57">
        <f t="shared" si="441"/>
        <v>19.829829190132553</v>
      </c>
      <c r="QK89" s="57">
        <f t="shared" si="442"/>
        <v>19.650327854067083</v>
      </c>
      <c r="QL89" s="57">
        <f t="shared" si="443"/>
        <v>19.599515401150995</v>
      </c>
      <c r="QM89" s="57">
        <f t="shared" si="444"/>
        <v>19.600621923010209</v>
      </c>
      <c r="QN89" s="57">
        <f t="shared" si="445"/>
        <v>19.600697983980687</v>
      </c>
      <c r="QO89" s="57">
        <f t="shared" si="446"/>
        <v>19.600657967372879</v>
      </c>
      <c r="QP89" s="61">
        <f t="shared" si="447"/>
        <v>3.240000000000002</v>
      </c>
      <c r="QQ89" s="57">
        <f>MIN(FQ89,$C$16)*$C$17*1000/60/60/$C$25</f>
        <v>0</v>
      </c>
      <c r="QR89" s="57">
        <f>MIN(FR89,$C$16)*$C$17*1000/60/60/$C$25</f>
        <v>3.8667407844721571E-2</v>
      </c>
      <c r="QS89" s="57">
        <f>MIN(FS89,$C$16)*$C$17*1000/60/60/$C$25</f>
        <v>3.8667407844721571E-2</v>
      </c>
      <c r="QT89" s="57">
        <f>MIN(FT89,$C$16)*$C$17*1000/60/60/$C$25</f>
        <v>3.8667407844721571E-2</v>
      </c>
      <c r="QU89" s="57">
        <f>MIN(FU89,$C$16)*$C$17*1000/60/60/$C$25</f>
        <v>0</v>
      </c>
      <c r="QV89" s="57">
        <f>MIN(FV89,$C$16)*$C$17*1000/60/60/$C$25</f>
        <v>0</v>
      </c>
      <c r="QW89" s="57">
        <f>MIN(FW89,$C$16)*$C$17*1000/60/60/$C$25</f>
        <v>0</v>
      </c>
      <c r="QX89" s="57">
        <f>MIN(FX89,$C$16)*$C$17*1000/60/60/$C$25</f>
        <v>0</v>
      </c>
      <c r="QY89" s="57">
        <f>MIN(FY89,$C$16)*$C$17*1000/60/60/$C$25</f>
        <v>0</v>
      </c>
      <c r="QZ89" s="57">
        <f>MIN(FZ89,$C$16)*$C$17*1000/60/60/$C$25</f>
        <v>0</v>
      </c>
      <c r="RA89" s="57">
        <f>MIN(GA89,$C$16)*$C$17*1000/60/60/$C$25</f>
        <v>0</v>
      </c>
      <c r="RB89" s="57">
        <f>MIN(GB89,$C$16)*$C$17*1000/60/60/$C$25</f>
        <v>3.8667407844721571E-2</v>
      </c>
      <c r="RC89" s="57">
        <f>MIN(GC89,$C$16)*$C$17*1000/60/60/$C$25</f>
        <v>0</v>
      </c>
      <c r="RD89" s="57">
        <f>MIN(GD89,$C$16)*$C$17*1000/60/60/$C$25</f>
        <v>0</v>
      </c>
      <c r="RE89" s="57">
        <f>MIN(GE89,$C$16)*$C$17*1000/60/60/$C$25</f>
        <v>0</v>
      </c>
      <c r="RF89" s="57">
        <f>MIN(GF89,$C$16)*$C$17*1000/60/60/$C$25</f>
        <v>0</v>
      </c>
      <c r="RG89" s="57">
        <f>MIN(GG89,$C$16)*$C$17*1000/60/60/$C$25</f>
        <v>0</v>
      </c>
      <c r="RH89" s="57">
        <f>MIN(GH89,$C$16)*$C$17*1000/60/60/$C$25</f>
        <v>0</v>
      </c>
      <c r="RI89" s="57">
        <f>MIN(GI89,$C$16)*$C$17*1000/60/60/$C$25</f>
        <v>0</v>
      </c>
      <c r="RJ89" s="57">
        <f>MIN(GJ89,$C$16)*$C$17*1000/60/60/$C$25</f>
        <v>0</v>
      </c>
      <c r="RK89" s="57">
        <f>MIN(GK89,$C$16)*$C$17*1000/60/60/$C$25</f>
        <v>0</v>
      </c>
      <c r="RL89" s="148">
        <f t="shared" si="448"/>
        <v>3.240000000000002</v>
      </c>
    </row>
    <row r="90" spans="2:480" x14ac:dyDescent="0.2">
      <c r="B90" s="73"/>
      <c r="C90" s="73"/>
      <c r="R90" s="63">
        <f t="shared" si="346"/>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347"/>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321"/>
        <v>3.280000000000002</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322"/>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348"/>
        <v>3.280000000000002</v>
      </c>
      <c r="DC90" s="57">
        <f t="shared" si="323"/>
        <v>0</v>
      </c>
      <c r="DD90" s="57">
        <f t="shared" si="324"/>
        <v>2.7495000000000003</v>
      </c>
      <c r="DE90" s="57">
        <f t="shared" si="325"/>
        <v>2.7495000000000003</v>
      </c>
      <c r="DF90" s="57">
        <f t="shared" si="326"/>
        <v>2.7495000000000003</v>
      </c>
      <c r="DG90" s="57">
        <f t="shared" si="327"/>
        <v>0</v>
      </c>
      <c r="DH90" s="57">
        <f t="shared" si="328"/>
        <v>0</v>
      </c>
      <c r="DI90" s="57">
        <f t="shared" si="329"/>
        <v>0</v>
      </c>
      <c r="DJ90" s="57">
        <f t="shared" si="330"/>
        <v>0</v>
      </c>
      <c r="DK90" s="57">
        <f t="shared" si="331"/>
        <v>0</v>
      </c>
      <c r="DL90" s="57">
        <f t="shared" si="332"/>
        <v>0</v>
      </c>
      <c r="DM90" s="57">
        <f t="shared" si="333"/>
        <v>0</v>
      </c>
      <c r="DN90" s="57">
        <f t="shared" si="334"/>
        <v>2.7495000000000003</v>
      </c>
      <c r="DO90" s="57">
        <f t="shared" si="335"/>
        <v>0</v>
      </c>
      <c r="DP90" s="57">
        <f t="shared" si="336"/>
        <v>0</v>
      </c>
      <c r="DQ90" s="57">
        <f t="shared" si="337"/>
        <v>0</v>
      </c>
      <c r="DR90" s="57">
        <f t="shared" si="338"/>
        <v>0</v>
      </c>
      <c r="DS90" s="57">
        <f t="shared" si="339"/>
        <v>0</v>
      </c>
      <c r="DT90" s="57">
        <f t="shared" si="340"/>
        <v>0</v>
      </c>
      <c r="DU90" s="57">
        <f t="shared" si="341"/>
        <v>0</v>
      </c>
      <c r="DV90" s="57">
        <f t="shared" si="342"/>
        <v>0</v>
      </c>
      <c r="DW90" s="57">
        <f t="shared" si="343"/>
        <v>0</v>
      </c>
      <c r="DX90" s="61">
        <f t="shared" si="349"/>
        <v>3.280000000000002</v>
      </c>
      <c r="DY90" s="2">
        <f>IF(OY90=0,($C$23/0.4536*IF(ISNA(MK89),'Drive Train'!$F$16,'Drive Train'!$F$17)*4.448*$C$24/$C$26*$C$25*S$6)*SIGN(BK90),BK90)</f>
        <v>0</v>
      </c>
      <c r="DZ90" s="2">
        <f>IF(OZ90=0,($C$23/0.4536*IF(ISNA(ML89),'Drive Train'!$F$16,'Drive Train'!$F$17)*4.448*$C$24/$C$26*$C$25*T$6)*SIGN(BL90),BL90)</f>
        <v>0</v>
      </c>
      <c r="EA90" s="2">
        <f>IF(PA90=0,($C$23/0.4536*IF(ISNA(MM89),'Drive Train'!$F$16,'Drive Train'!$F$17)*4.448*$C$24/$C$26*$C$25*U$6)*SIGN(BM90),BM90)</f>
        <v>0</v>
      </c>
      <c r="EB90" s="2">
        <f>IF(PB90=0,($C$23/0.4536*IF(ISNA(MN89),'Drive Train'!$F$16,'Drive Train'!$F$17)*4.448*$C$24/$C$26*$C$25*V$6)*SIGN(BN90),BN90)</f>
        <v>0</v>
      </c>
      <c r="EC90" s="2">
        <f>IF(PC90=0,($C$23/0.4536*IF(ISNA(MO89),'Drive Train'!$F$16,'Drive Train'!$F$17)*4.448*$C$24/$C$26*$C$25*W$6)*SIGN(BO90),BO90)</f>
        <v>0</v>
      </c>
      <c r="ED90" s="2">
        <f>IF(PD90=0,($C$23/0.4536*IF(ISNA(MP89),'Drive Train'!$F$16,'Drive Train'!$F$17)*4.448*$C$24/$C$26*$C$25*X$6)*SIGN(BP90),BP90)</f>
        <v>0</v>
      </c>
      <c r="EE90" s="2">
        <f>IF(PE90=0,($C$23/0.4536*IF(ISNA(MQ89),'Drive Train'!$F$16,'Drive Train'!$F$17)*4.448*$C$24/$C$26*$C$25*Y$6)*SIGN(BQ90),BQ90)</f>
        <v>0</v>
      </c>
      <c r="EF90" s="2">
        <f>IF(PF90=0,($C$23/0.4536*IF(ISNA(MR89),'Drive Train'!$F$16,'Drive Train'!$F$17)*4.448*$C$24/$C$26*$C$25*Z$6)*SIGN(BR90),BR90)</f>
        <v>0</v>
      </c>
      <c r="EG90" s="2">
        <f>IF(PG90=0,($C$23/0.4536*IF(ISNA(MS89),'Drive Train'!$F$16,'Drive Train'!$F$17)*4.448*$C$24/$C$26*$C$25*AA$6)*SIGN(BS90),BS90)</f>
        <v>0</v>
      </c>
      <c r="EH90" s="2">
        <f>IF(PH90=0,($C$23/0.4536*IF(ISNA(MT89),'Drive Train'!$F$16,'Drive Train'!$F$17)*4.448*$C$24/$C$26*$C$25*AB$6)*SIGN(BT90),BT90)</f>
        <v>0</v>
      </c>
      <c r="EI90" s="2">
        <f>IF(PI90=0,($C$23/0.4536*IF(ISNA(MU89),'Drive Train'!$F$16,'Drive Train'!$F$17)*4.448*$C$24/$C$26*$C$25*AC$6)*SIGN(BU90),BU90)</f>
        <v>0</v>
      </c>
      <c r="EJ90" s="2">
        <f>IF(PJ90=0,($C$23/0.4536*IF(ISNA(MV89),'Drive Train'!$F$16,'Drive Train'!$F$17)*4.448*$C$24/$C$26*$C$25*AD$6)*SIGN(BV90),BV90)</f>
        <v>0</v>
      </c>
      <c r="EK90" s="2">
        <f>IF(PK90=0,($C$23/0.4536*IF(ISNA(MW89),'Drive Train'!$F$16,'Drive Train'!$F$17)*4.448*$C$24/$C$26*$C$25*AE$6)*SIGN(BW90),BW90)</f>
        <v>0</v>
      </c>
      <c r="EL90" s="2">
        <f>IF(PL90=0,($C$23/0.4536*IF(ISNA(MX89),'Drive Train'!$F$16,'Drive Train'!$F$17)*4.448*$C$24/$C$26*$C$25*AF$6)*SIGN(BX90),BX90)</f>
        <v>0</v>
      </c>
      <c r="EM90" s="2">
        <f>IF(PM90=0,($C$23/0.4536*IF(ISNA(MY89),'Drive Train'!$F$16,'Drive Train'!$F$17)*4.448*$C$24/$C$26*$C$25*AG$6)*SIGN(BY90),BY90)</f>
        <v>0</v>
      </c>
      <c r="EN90" s="2">
        <f>IF(PN90=0,($C$23/0.4536*IF(ISNA(MZ89),'Drive Train'!$F$16,'Drive Train'!$F$17)*4.448*$C$24/$C$26*$C$25*AH$6)*SIGN(BZ90),BZ90)</f>
        <v>0</v>
      </c>
      <c r="EO90" s="2">
        <f>IF(PO90=0,($C$23/0.4536*IF(ISNA(NA89),'Drive Train'!$F$16,'Drive Train'!$F$17)*4.448*$C$24/$C$26*$C$25*AI$6)*SIGN(CA90),CA90)</f>
        <v>0</v>
      </c>
      <c r="EP90" s="2">
        <f>IF(PP90=0,($C$23/0.4536*IF(ISNA(NB89),'Drive Train'!$F$16,'Drive Train'!$F$17)*4.448*$C$24/$C$26*$C$25*AJ$6)*SIGN(CB90),CB90)</f>
        <v>0</v>
      </c>
      <c r="EQ90" s="2">
        <f>IF(PQ90=0,($C$23/0.4536*IF(ISNA(NC89),'Drive Train'!$F$16,'Drive Train'!$F$17)*4.448*$C$24/$C$26*$C$25*AK$6)*SIGN(CC90),CC90)</f>
        <v>0</v>
      </c>
      <c r="ER90" s="2">
        <f>IF(PR90=0,($C$23/0.4536*IF(ISNA(ND89),'Drive Train'!$F$16,'Drive Train'!$F$17)*4.448*$C$24/$C$26*$C$25*AL$6)*SIGN(CD90),CD90)</f>
        <v>0</v>
      </c>
      <c r="ES90" s="2">
        <f>IF(PS90=0,($C$23/0.4536*IF(ISNA(NE89),'Drive Train'!$F$16,'Drive Train'!$F$17)*4.448*$C$24/$C$26*$C$25*AM$6)*SIGN(CE90),CE90)</f>
        <v>0</v>
      </c>
      <c r="ET90" s="61">
        <f t="shared" si="344"/>
        <v>3.280000000000002</v>
      </c>
      <c r="EU90" s="260">
        <f>MAX(MIN(IF(AND(OY89=1,NG90&lt;0),-1,1)*(DC90-$C$15)/($C$14-$C$15)*$C$12-$C$33*LO90/AO$6 -  OY89*$C$33,DY89),MAX(EU$8:EU89)*-1)</f>
        <v>-0.55664580874366754</v>
      </c>
      <c r="EV90" s="260">
        <f>MAX(MIN(IF(AND(OZ89=1,NH90&lt;0),-1,1)*(DD90-$C$15)/($C$14-$C$15)*$C$12-$C$33*LP90/AP$6 -  OZ89*$C$33,DZ89),MAX(EV$8:EV89)*-1)</f>
        <v>-0.60957894086348308</v>
      </c>
      <c r="EW90" s="260">
        <f>MAX(MIN(IF(AND(PA89=1,NI90&lt;0),-1,1)*(DE90-$C$15)/($C$14-$C$15)*$C$12-$C$33*LQ90/AQ$6 -  PA89*$C$33,EA89),MAX(EW$8:EW89)*-1)</f>
        <v>-0.61733106142840244</v>
      </c>
      <c r="EX90" s="260">
        <f>MAX(MIN(IF(AND(PB89=1,NJ90&lt;0),-1,1)*(DF90-$C$15)/($C$14-$C$15)*$C$12-$C$33*LR90/AR$6 -  PB89*$C$33,EB89),MAX(EX$8:EX89)*-1)</f>
        <v>-0.5640249784966086</v>
      </c>
      <c r="EY90" s="260">
        <f>MAX(MIN(IF(AND(PC89=1,NK90&lt;0),-1,1)*(DG90-$C$15)/($C$14-$C$15)*$C$12-$C$33*LS90/AS$6 -  PC89*$C$33,EC89),MAX(EY$8:EY89)*-1)</f>
        <v>-0.55664580874366754</v>
      </c>
      <c r="EZ90" s="260">
        <f>MAX(MIN(IF(AND(PD89=1,NL90&lt;0),-1,1)*(DH90-$C$15)/($C$14-$C$15)*$C$12-$C$33*LT90/AT$6 -  PD89*$C$33,ED89),MAX(EZ$8:EZ89)*-1)</f>
        <v>-0.55664580874366754</v>
      </c>
      <c r="FA90" s="260">
        <f>MAX(MIN(IF(AND(PE89=1,NM90&lt;0),-1,1)*(DI90-$C$15)/($C$14-$C$15)*$C$12-$C$33*LU90/AU$6 -  PE89*$C$33,EE89),MAX(FA$8:FA89)*-1)</f>
        <v>-0.55664580874366754</v>
      </c>
      <c r="FB90" s="260">
        <f>MAX(MIN(IF(AND(PF89=1,NN90&lt;0),-1,1)*(DJ90-$C$15)/($C$14-$C$15)*$C$12-$C$33*LV90/AV$6 -  PF89*$C$33,EF89),MAX(FB$8:FB89)*-1)</f>
        <v>-0.55664580874366754</v>
      </c>
      <c r="FC90" s="260">
        <f>MAX(MIN(IF(AND(PG89=1,NO90&lt;0),-1,1)*(DK90-$C$15)/($C$14-$C$15)*$C$12-$C$33*LW90/AW$6 -  PG89*$C$33,EG89),MAX(FC$8:FC89)*-1)</f>
        <v>-0.55664580874366754</v>
      </c>
      <c r="FD90" s="260">
        <f>MAX(MIN(IF(AND(PH89=1,NP90&lt;0),-1,1)*(DL90-$C$15)/($C$14-$C$15)*$C$12-$C$33*LX90/AX$6 -  PH89*$C$33,EH89),MAX(FD$8:FD89)*-1)</f>
        <v>-0.55664580874366754</v>
      </c>
      <c r="FE90" s="260">
        <f>MAX(MIN(IF(AND(PI89=1,NQ90&lt;0),-1,1)*(DM90-$C$15)/($C$14-$C$15)*$C$12-$C$33*LY90/AY$6 -  PI89*$C$33,EI89),MAX(FE$8:FE89)*-1)</f>
        <v>-0.55664580874366754</v>
      </c>
      <c r="FF90" s="260">
        <f>MAX(MIN(IF(AND(PJ89=1,NR90&lt;0),-1,1)*(DN90-$C$15)/($C$14-$C$15)*$C$12-$C$33*LZ90/AZ$6 -  PJ89*$C$33,EJ89),MAX(FF$8:FF89)*-1)</f>
        <v>-0.41043104273050707</v>
      </c>
      <c r="FG90" s="260">
        <f>MAX(MIN(IF(AND(PK89=1,NS90&lt;0),-1,1)*(DO90-$C$15)/($C$14-$C$15)*$C$12-$C$33*MA90/BA$6 -  PK89*$C$33,EK89),MAX(FG$8:FG89)*-1)</f>
        <v>-0.50266066515034202</v>
      </c>
      <c r="FH90" s="260">
        <f>MAX(MIN(IF(AND(PL89=1,NT90&lt;0),-1,1)*(DP90-$C$15)/($C$14-$C$15)*$C$12-$C$33*MB90/BB$6 -  PL89*$C$33,EL89),MAX(FH$8:FH89)*-1)</f>
        <v>-0.55664580874366754</v>
      </c>
      <c r="FI90" s="260">
        <f>MAX(MIN(IF(AND(PM89=1,NU90&lt;0),-1,1)*(DQ90-$C$15)/($C$14-$C$15)*$C$12-$C$33*MC90/BC$6 -  PM89*$C$33,EM89),MAX(FI$8:FI89)*-1)</f>
        <v>-0.55664580874366754</v>
      </c>
      <c r="FJ90" s="260">
        <f>MAX(MIN(IF(AND(PN89=1,NV90&lt;0),-1,1)*(DR90-$C$15)/($C$14-$C$15)*$C$12-$C$33*MD90/BD$6 -  PN89*$C$33,EN89),MAX(FJ$8:FJ89)*-1)</f>
        <v>-0.55664580874366754</v>
      </c>
      <c r="FK90" s="260">
        <f>MAX(MIN(IF(AND(PO89=1,NW90&lt;0),-1,1)*(DS90-$C$15)/($C$14-$C$15)*$C$12-$C$33*ME90/BE$6 -  PO89*$C$33,EO89),MAX(FK$8:FK89)*-1)</f>
        <v>-0.55664580874366754</v>
      </c>
      <c r="FL90" s="260">
        <f>MAX(MIN(IF(AND(PP89=1,NX90&lt;0),-1,1)*(DT90-$C$15)/($C$14-$C$15)*$C$12-$C$33*MF90/BF$6 -  PP89*$C$33,EP89),MAX(FL$8:FL89)*-1)</f>
        <v>-0.55664580874366754</v>
      </c>
      <c r="FM90" s="260">
        <f>MAX(MIN(IF(AND(PQ89=1,NY90&lt;0),-1,1)*(DU90-$C$15)/($C$14-$C$15)*$C$12-$C$33*MG90/BG$6 -  PQ89*$C$33,EQ89),MAX(FM$8:FM89)*-1)</f>
        <v>-0.55664580874366754</v>
      </c>
      <c r="FN90" s="260">
        <f>MAX(MIN(IF(AND(PR89=1,NZ90&lt;0),-1,1)*(DV90-$C$15)/($C$14-$C$15)*$C$12-$C$33*MH90/BH$6 -  PR89*$C$33,ER89),MAX(FN$8:FN89)*-1)</f>
        <v>-0.55664580874366754</v>
      </c>
      <c r="FO90" s="260">
        <f>MAX(MIN(IF(AND(PS89=1,OA90&lt;0),-1,1)*(DW90-$C$15)/($C$14-$C$15)*$C$12-$C$33*MI90/BI$6 -  PS89*$C$33,ES89),MAX(FO$8:FO89)*-1)</f>
        <v>-0.55664580874366754</v>
      </c>
      <c r="FP90" s="61">
        <f t="shared" si="350"/>
        <v>3.280000000000002</v>
      </c>
      <c r="FQ90" s="261">
        <f>IF(AND(KS90=1,OY90=1),0,MIN((ABS(($C$14-$C$15)*EU90/$C$12/$C$25)+$C$15)/$C$25,DC90))</f>
        <v>0</v>
      </c>
      <c r="FR90" s="261">
        <f>IF(AND(KT90=1,OZ90=1),0,MIN((ABS(($C$14-$C$15)*EV90/$C$12/$C$25)+$C$15)/$C$25,DD90))</f>
        <v>2.7495000000000003</v>
      </c>
      <c r="FS90" s="261">
        <f>IF(AND(KU90=1,PA90=1),0,MIN((ABS(($C$14-$C$15)*EW90/$C$12/$C$25)+$C$15)/$C$25,DE90))</f>
        <v>2.7495000000000003</v>
      </c>
      <c r="FT90" s="261">
        <f>IF(AND(KV90=1,PB90=1),0,MIN((ABS(($C$14-$C$15)*EX90/$C$12/$C$25)+$C$15)/$C$25,DF90))</f>
        <v>2.7495000000000003</v>
      </c>
      <c r="FU90" s="261">
        <f>IF(AND(KW90=1,PC90=1),0,MIN((ABS(($C$14-$C$15)*EY90/$C$12/$C$25)+$C$15)/$C$25,DG90))</f>
        <v>0</v>
      </c>
      <c r="FV90" s="261">
        <f>IF(AND(KX90=1,PD90=1),0,MIN((ABS(($C$14-$C$15)*EZ90/$C$12/$C$25)+$C$15)/$C$25,DH90))</f>
        <v>0</v>
      </c>
      <c r="FW90" s="261">
        <f>IF(AND(KY90=1,PE90=1),0,MIN((ABS(($C$14-$C$15)*FA90/$C$12/$C$25)+$C$15)/$C$25,DI90))</f>
        <v>0</v>
      </c>
      <c r="FX90" s="261">
        <f>IF(AND(KZ90=1,PF90=1),0,MIN((ABS(($C$14-$C$15)*FB90/$C$12/$C$25)+$C$15)/$C$25,DJ90))</f>
        <v>0</v>
      </c>
      <c r="FY90" s="261">
        <f>IF(AND(LA90=1,PG90=1),0,MIN((ABS(($C$14-$C$15)*FC90/$C$12/$C$25)+$C$15)/$C$25,DK90))</f>
        <v>0</v>
      </c>
      <c r="FZ90" s="261">
        <f>IF(AND(LB90=1,PH90=1),0,MIN((ABS(($C$14-$C$15)*FD90/$C$12/$C$25)+$C$15)/$C$25,DL90))</f>
        <v>0</v>
      </c>
      <c r="GA90" s="261">
        <f>IF(AND(LC90=1,PI90=1),0,MIN((ABS(($C$14-$C$15)*FE90/$C$12/$C$25)+$C$15)/$C$25,DM90))</f>
        <v>0</v>
      </c>
      <c r="GB90" s="261">
        <f>IF(AND(LD90=1,PJ90=1),0,MIN((ABS(($C$14-$C$15)*FF90/$C$12/$C$25)+$C$15)/$C$25,DN90))</f>
        <v>2.7495000000000003</v>
      </c>
      <c r="GC90" s="261">
        <f>IF(AND(LE90=1,PK90=1),0,MIN((ABS(($C$14-$C$15)*FG90/$C$12/$C$25)+$C$15)/$C$25,DO90))</f>
        <v>0</v>
      </c>
      <c r="GD90" s="261">
        <f>IF(AND(LF90=1,PL90=1),0,MIN((ABS(($C$14-$C$15)*FH90/$C$12/$C$25)+$C$15)/$C$25,DP90))</f>
        <v>0</v>
      </c>
      <c r="GE90" s="261">
        <f>IF(AND(LG90=1,PM90=1),0,MIN((ABS(($C$14-$C$15)*FI90/$C$12/$C$25)+$C$15)/$C$25,DQ90))</f>
        <v>0</v>
      </c>
      <c r="GF90" s="261">
        <f>IF(AND(LH90=1,PN90=1),0,MIN((ABS(($C$14-$C$15)*FJ90/$C$12/$C$25)+$C$15)/$C$25,DR90))</f>
        <v>0</v>
      </c>
      <c r="GG90" s="261">
        <f>IF(AND(LI90=1,PO90=1),0,MIN((ABS(($C$14-$C$15)*FK90/$C$12/$C$25)+$C$15)/$C$25,DS90))</f>
        <v>0</v>
      </c>
      <c r="GH90" s="261">
        <f>IF(AND(LJ90=1,PP90=1),0,MIN((ABS(($C$14-$C$15)*FL90/$C$12/$C$25)+$C$15)/$C$25,DT90))</f>
        <v>0</v>
      </c>
      <c r="GI90" s="261">
        <f>IF(AND(LK90=1,PQ90=1),0,MIN((ABS(($C$14-$C$15)*FM90/$C$12/$C$25)+$C$15)/$C$25,DU90))</f>
        <v>0</v>
      </c>
      <c r="GJ90" s="261">
        <f>IF(AND(LL90=1,PR90=1),0,MIN((ABS(($C$14-$C$15)*FN90/$C$12/$C$25)+$C$15)/$C$25,DV90))</f>
        <v>0</v>
      </c>
      <c r="GK90" s="261">
        <f>IF(AND(LM90=1,PS90=1),0,MIN((ABS(($C$14-$C$15)*FO90/$C$12/$C$25)+$C$15)/$C$25,DW90))</f>
        <v>0</v>
      </c>
      <c r="GL90" s="61">
        <f t="shared" si="351"/>
        <v>3.280000000000002</v>
      </c>
      <c r="GM90" s="57">
        <f>IF(AND(KS89=1,OY89=1),0,EU90*$C$26/S$6/$C$24/$C$23*3.39*$C$25)</f>
        <v>0</v>
      </c>
      <c r="GN90" s="57">
        <f>IF(AND(KT89=1,OZ89=1),0,EV90*$C$26/T$6/$C$24/$C$23*3.39*$C$25)</f>
        <v>-3.9638115608419682</v>
      </c>
      <c r="GO90" s="57">
        <f>IF(AND(KU89=1,PA89=1),0,EW90*$C$26/U$6/$C$24/$C$23*3.39*$C$25)</f>
        <v>-6.0956674626193532</v>
      </c>
      <c r="GP90" s="57">
        <f>IF(AND(KV89=1,PB89=1),0,EX90*$C$26/V$6/$C$24/$C$23*3.39*$C$25)</f>
        <v>-7.4710270348182286</v>
      </c>
      <c r="GQ90" s="57">
        <f>IF(AND(KW89=1,PC89=1),0,EY90*$C$26/W$6/$C$24/$C$23*3.39*$C$25)</f>
        <v>0</v>
      </c>
      <c r="GR90" s="57">
        <f>IF(AND(KX89=1,PD89=1),0,EZ90*$C$26/X$6/$C$24/$C$23*3.39*$C$25)</f>
        <v>0</v>
      </c>
      <c r="GS90" s="57">
        <f>IF(AND(KY89=1,PE89=1),0,FA90*$C$26/Y$6/$C$24/$C$23*3.39*$C$25)</f>
        <v>0</v>
      </c>
      <c r="GT90" s="57">
        <f>IF(AND(KZ89=1,PF89=1),0,FB90*$C$26/Z$6/$C$24/$C$23*3.39*$C$25)</f>
        <v>0</v>
      </c>
      <c r="GU90" s="57">
        <f>IF(AND(LA89=1,PG89=1),0,FC90*$C$26/AA$6/$C$24/$C$23*3.39*$C$25)</f>
        <v>0</v>
      </c>
      <c r="GV90" s="57">
        <f>IF(AND(LB89=1,PH89=1),0,FD90*$C$26/AB$6/$C$24/$C$23*3.39*$C$25)</f>
        <v>0</v>
      </c>
      <c r="GW90" s="57">
        <f>IF(AND(LC89=1,PI89=1),0,FE90*$C$26/AC$6/$C$24/$C$23*3.39*$C$25)</f>
        <v>0</v>
      </c>
      <c r="GX90" s="57">
        <f>IF(AND(LD89=1,PJ89=1),0,FF90*$C$26/AD$6/$C$24/$C$23*3.39*$C$25)</f>
        <v>-9.5315869637063724</v>
      </c>
      <c r="GY90" s="57">
        <f>IF(AND(LE89=1,PK89=1),0,FG90*$C$26/AE$6/$C$24/$C$23*3.39*$C$25)</f>
        <v>0</v>
      </c>
      <c r="GZ90" s="57">
        <f>IF(AND(LF89=1,PL89=1),0,FH90*$C$26/AF$6/$C$24/$C$23*3.39*$C$25)</f>
        <v>0</v>
      </c>
      <c r="HA90" s="57">
        <f>IF(AND(LG89=1,PM89=1),0,FI90*$C$26/AG$6/$C$24/$C$23*3.39*$C$25)</f>
        <v>0</v>
      </c>
      <c r="HB90" s="57">
        <f>IF(AND(LH89=1,PN89=1),0,FJ90*$C$26/AH$6/$C$24/$C$23*3.39*$C$25)</f>
        <v>0</v>
      </c>
      <c r="HC90" s="57">
        <f>IF(AND(LI89=1,PO89=1),0,FK90*$C$26/AI$6/$C$24/$C$23*3.39*$C$25)</f>
        <v>0</v>
      </c>
      <c r="HD90" s="57">
        <f>IF(AND(LJ89=1,PP89=1),0,FL90*$C$26/AJ$6/$C$24/$C$23*3.39*$C$25)</f>
        <v>0</v>
      </c>
      <c r="HE90" s="57">
        <f>IF(AND(LK89=1,PQ89=1),0,FM90*$C$26/AK$6/$C$24/$C$23*3.39*$C$25)</f>
        <v>0</v>
      </c>
      <c r="HF90" s="57">
        <f>IF(AND(LL89=1,PR89=1),0,FN90*$C$26/AL$6/$C$24/$C$23*3.39*$C$25)</f>
        <v>0</v>
      </c>
      <c r="HG90" s="57">
        <f>IF(AND(LM89=1,PS89=1),0,FO90*$C$26/AM$6/$C$24/$C$23*3.39*$C$25)</f>
        <v>0</v>
      </c>
      <c r="HH90" s="61">
        <f t="shared" si="352"/>
        <v>3.280000000000002</v>
      </c>
      <c r="HI90" s="57">
        <f t="shared" si="353"/>
        <v>0</v>
      </c>
      <c r="HJ90" s="57">
        <f t="shared" si="354"/>
        <v>3.9638115608419682</v>
      </c>
      <c r="HK90" s="57">
        <f t="shared" si="355"/>
        <v>6.0956674626193532</v>
      </c>
      <c r="HL90" s="57">
        <f t="shared" si="356"/>
        <v>7.4710270348182286</v>
      </c>
      <c r="HM90" s="57">
        <f t="shared" si="357"/>
        <v>0</v>
      </c>
      <c r="HN90" s="57">
        <f t="shared" si="358"/>
        <v>0</v>
      </c>
      <c r="HO90" s="57">
        <f t="shared" si="359"/>
        <v>0</v>
      </c>
      <c r="HP90" s="57">
        <f t="shared" si="360"/>
        <v>0</v>
      </c>
      <c r="HQ90" s="57">
        <f t="shared" si="361"/>
        <v>0</v>
      </c>
      <c r="HR90" s="57">
        <f t="shared" si="362"/>
        <v>0</v>
      </c>
      <c r="HS90" s="57">
        <f t="shared" si="363"/>
        <v>0</v>
      </c>
      <c r="HT90" s="57">
        <f t="shared" si="364"/>
        <v>9.5315869637063724</v>
      </c>
      <c r="HU90" s="57">
        <f t="shared" si="365"/>
        <v>0</v>
      </c>
      <c r="HV90" s="57">
        <f t="shared" si="366"/>
        <v>0</v>
      </c>
      <c r="HW90" s="57">
        <f t="shared" si="367"/>
        <v>0</v>
      </c>
      <c r="HX90" s="57">
        <f t="shared" si="368"/>
        <v>0</v>
      </c>
      <c r="HY90" s="57">
        <f t="shared" si="369"/>
        <v>0</v>
      </c>
      <c r="HZ90" s="57">
        <f t="shared" si="370"/>
        <v>0</v>
      </c>
      <c r="IA90" s="57">
        <f t="shared" si="371"/>
        <v>0</v>
      </c>
      <c r="IB90" s="57">
        <f t="shared" si="372"/>
        <v>0</v>
      </c>
      <c r="IC90" s="57">
        <f t="shared" si="373"/>
        <v>0</v>
      </c>
      <c r="ID90" s="61">
        <f t="shared" si="374"/>
        <v>3.280000000000002</v>
      </c>
      <c r="IE90" s="57">
        <f t="shared" si="375"/>
        <v>0</v>
      </c>
      <c r="IF90" s="57">
        <f t="shared" si="376"/>
        <v>0</v>
      </c>
      <c r="IG90" s="57">
        <f t="shared" si="377"/>
        <v>0</v>
      </c>
      <c r="IH90" s="57">
        <f t="shared" si="378"/>
        <v>0</v>
      </c>
      <c r="II90" s="57">
        <f t="shared" si="379"/>
        <v>0</v>
      </c>
      <c r="IJ90" s="57">
        <f t="shared" si="380"/>
        <v>0</v>
      </c>
      <c r="IK90" s="57">
        <f t="shared" si="381"/>
        <v>0</v>
      </c>
      <c r="IL90" s="57">
        <f t="shared" si="382"/>
        <v>0</v>
      </c>
      <c r="IM90" s="57">
        <f t="shared" si="383"/>
        <v>0</v>
      </c>
      <c r="IN90" s="57">
        <f t="shared" si="384"/>
        <v>0</v>
      </c>
      <c r="IO90" s="57">
        <f t="shared" si="385"/>
        <v>0</v>
      </c>
      <c r="IP90" s="57">
        <f t="shared" si="386"/>
        <v>0</v>
      </c>
      <c r="IQ90" s="57">
        <f t="shared" si="387"/>
        <v>0</v>
      </c>
      <c r="IR90" s="57">
        <f t="shared" si="388"/>
        <v>0</v>
      </c>
      <c r="IS90" s="57">
        <f t="shared" si="389"/>
        <v>0</v>
      </c>
      <c r="IT90" s="57">
        <f t="shared" si="390"/>
        <v>0</v>
      </c>
      <c r="IU90" s="57">
        <f t="shared" si="391"/>
        <v>0</v>
      </c>
      <c r="IV90" s="57">
        <f t="shared" si="392"/>
        <v>0</v>
      </c>
      <c r="IW90" s="57">
        <f t="shared" si="393"/>
        <v>0</v>
      </c>
      <c r="IX90" s="57">
        <f t="shared" si="394"/>
        <v>0</v>
      </c>
      <c r="IY90" s="57">
        <f t="shared" si="395"/>
        <v>0</v>
      </c>
      <c r="IZ90" s="61">
        <f t="shared" si="396"/>
        <v>3.280000000000002</v>
      </c>
      <c r="JA90" s="261" t="e">
        <f t="shared" si="449"/>
        <v>#N/A</v>
      </c>
      <c r="JB90" s="261" t="e">
        <f t="shared" si="450"/>
        <v>#N/A</v>
      </c>
      <c r="JC90" s="261" t="e">
        <f t="shared" si="451"/>
        <v>#N/A</v>
      </c>
      <c r="JD90" s="261" t="e">
        <f t="shared" si="452"/>
        <v>#N/A</v>
      </c>
      <c r="JE90" s="261" t="e">
        <f t="shared" si="453"/>
        <v>#N/A</v>
      </c>
      <c r="JF90" s="261" t="e">
        <f t="shared" si="454"/>
        <v>#N/A</v>
      </c>
      <c r="JG90" s="261" t="e">
        <f t="shared" si="455"/>
        <v>#N/A</v>
      </c>
      <c r="JH90" s="261" t="e">
        <f t="shared" si="456"/>
        <v>#N/A</v>
      </c>
      <c r="JI90" s="261" t="e">
        <f t="shared" si="457"/>
        <v>#N/A</v>
      </c>
      <c r="JJ90" s="261" t="e">
        <f t="shared" si="458"/>
        <v>#N/A</v>
      </c>
      <c r="JK90" s="261" t="e">
        <f t="shared" si="459"/>
        <v>#N/A</v>
      </c>
      <c r="JL90" s="261" t="e">
        <f t="shared" si="460"/>
        <v>#N/A</v>
      </c>
      <c r="JM90" s="261" t="e">
        <f t="shared" si="461"/>
        <v>#N/A</v>
      </c>
      <c r="JN90" s="261" t="e">
        <f t="shared" si="462"/>
        <v>#N/A</v>
      </c>
      <c r="JO90" s="261" t="e">
        <f t="shared" si="463"/>
        <v>#N/A</v>
      </c>
      <c r="JP90" s="261" t="e">
        <f t="shared" si="464"/>
        <v>#N/A</v>
      </c>
      <c r="JQ90" s="261" t="e">
        <f t="shared" si="465"/>
        <v>#N/A</v>
      </c>
      <c r="JR90" s="261" t="e">
        <f t="shared" si="466"/>
        <v>#N/A</v>
      </c>
      <c r="JS90" s="261" t="e">
        <f t="shared" si="467"/>
        <v>#N/A</v>
      </c>
      <c r="JT90" s="261" t="e">
        <f t="shared" si="468"/>
        <v>#N/A</v>
      </c>
      <c r="JU90" s="261" t="e">
        <f t="shared" si="469"/>
        <v>#N/A</v>
      </c>
      <c r="JV90" s="61">
        <f t="shared" si="397"/>
        <v>3.280000000000002</v>
      </c>
      <c r="JW90" s="46">
        <f>IF(HI90&lt;=$C$42,1,0)</f>
        <v>1</v>
      </c>
      <c r="JX90" s="46">
        <f>IF(HJ90&lt;=$C$42,1,0)</f>
        <v>0</v>
      </c>
      <c r="JY90" s="46">
        <f>IF(HK90&lt;=$C$42,1,0)</f>
        <v>0</v>
      </c>
      <c r="JZ90" s="46">
        <f>IF(HL90&lt;=$C$42,1,0)</f>
        <v>0</v>
      </c>
      <c r="KA90" s="46">
        <f>IF(HM90&lt;=$C$42,1,0)</f>
        <v>1</v>
      </c>
      <c r="KB90" s="46">
        <f>IF(HN90&lt;=$C$42,1,0)</f>
        <v>1</v>
      </c>
      <c r="KC90" s="46">
        <f>IF(HO90&lt;=$C$42,1,0)</f>
        <v>1</v>
      </c>
      <c r="KD90" s="46">
        <f>IF(HP90&lt;=$C$42,1,0)</f>
        <v>1</v>
      </c>
      <c r="KE90" s="46">
        <f>IF(HQ90&lt;=$C$42,1,0)</f>
        <v>1</v>
      </c>
      <c r="KF90" s="46">
        <f>IF(HR90&lt;=$C$42,1,0)</f>
        <v>1</v>
      </c>
      <c r="KG90" s="46">
        <f>IF(HS90&lt;=$C$42,1,0)</f>
        <v>1</v>
      </c>
      <c r="KH90" s="46">
        <f>IF(HT90&lt;=$C$42,1,0)</f>
        <v>0</v>
      </c>
      <c r="KI90" s="46">
        <f>IF(HU90&lt;=$C$42,1,0)</f>
        <v>1</v>
      </c>
      <c r="KJ90" s="46">
        <f>IF(HV90&lt;=$C$42,1,0)</f>
        <v>1</v>
      </c>
      <c r="KK90" s="46">
        <f>IF(HW90&lt;=$C$42,1,0)</f>
        <v>1</v>
      </c>
      <c r="KL90" s="46">
        <f>IF(HX90&lt;=$C$42,1,0)</f>
        <v>1</v>
      </c>
      <c r="KM90" s="46">
        <f>IF(HY90&lt;=$C$42,1,0)</f>
        <v>1</v>
      </c>
      <c r="KN90" s="46">
        <f>IF(HZ90&lt;=$C$42,1,0)</f>
        <v>1</v>
      </c>
      <c r="KO90" s="46">
        <f>IF(IA90&lt;=$C$42,1,0)</f>
        <v>1</v>
      </c>
      <c r="KP90" s="46">
        <f>IF(IB90&lt;=$C$42,1,0)</f>
        <v>1</v>
      </c>
      <c r="KQ90" s="46">
        <f>IF(IC90&lt;=$C$42,1,0)</f>
        <v>1</v>
      </c>
      <c r="KR90" s="61">
        <f t="shared" si="398"/>
        <v>3.280000000000002</v>
      </c>
      <c r="KS90" s="1">
        <f>IF(OR(KS89=1,AND(OY90=1,LO90&lt;=$C$43)),1,0)</f>
        <v>1</v>
      </c>
      <c r="KT90" s="1">
        <f>IF(OR(KT89=1,AND(OZ90=1,LP90&lt;=$C$43)),1,0)</f>
        <v>0</v>
      </c>
      <c r="KU90" s="1">
        <f>IF(OR(KU89=1,AND(PA90=1,LQ90&lt;=$C$43)),1,0)</f>
        <v>0</v>
      </c>
      <c r="KV90" s="1">
        <f>IF(OR(KV89=1,AND(PB90=1,LR90&lt;=$C$43)),1,0)</f>
        <v>0</v>
      </c>
      <c r="KW90" s="1">
        <f>IF(OR(KW89=1,AND(PC90=1,LS90&lt;=$C$43)),1,0)</f>
        <v>1</v>
      </c>
      <c r="KX90" s="1">
        <f>IF(OR(KX89=1,AND(PD90=1,LT90&lt;=$C$43)),1,0)</f>
        <v>1</v>
      </c>
      <c r="KY90" s="1">
        <f>IF(OR(KY89=1,AND(PE90=1,LU90&lt;=$C$43)),1,0)</f>
        <v>1</v>
      </c>
      <c r="KZ90" s="1">
        <f>IF(OR(KZ89=1,AND(PF90=1,LV90&lt;=$C$43)),1,0)</f>
        <v>1</v>
      </c>
      <c r="LA90" s="1">
        <f>IF(OR(LA89=1,AND(PG90=1,LW90&lt;=$C$43)),1,0)</f>
        <v>1</v>
      </c>
      <c r="LB90" s="1">
        <f>IF(OR(LB89=1,AND(PH90=1,LX90&lt;=$C$43)),1,0)</f>
        <v>1</v>
      </c>
      <c r="LC90" s="1">
        <f>IF(OR(LC89=1,AND(PI90=1,LY90&lt;=$C$43)),1,0)</f>
        <v>1</v>
      </c>
      <c r="LD90" s="1">
        <f>IF(OR(LD89=1,AND(PJ90=1,LZ90&lt;=$C$43)),1,0)</f>
        <v>0</v>
      </c>
      <c r="LE90" s="1">
        <f>IF(OR(LE89=1,AND(PK90=1,MA90&lt;=$C$43)),1,0)</f>
        <v>1</v>
      </c>
      <c r="LF90" s="1">
        <f>IF(OR(LF89=1,AND(PL90=1,MB90&lt;=$C$43)),1,0)</f>
        <v>1</v>
      </c>
      <c r="LG90" s="1">
        <f>IF(OR(LG89=1,AND(PM90=1,MC90&lt;=$C$43)),1,0)</f>
        <v>1</v>
      </c>
      <c r="LH90" s="1">
        <f>IF(OR(LH89=1,AND(PN90=1,MD90&lt;=$C$43)),1,0)</f>
        <v>1</v>
      </c>
      <c r="LI90" s="1">
        <f>IF(OR(LI89=1,AND(PO90=1,ME90&lt;=$C$43)),1,0)</f>
        <v>1</v>
      </c>
      <c r="LJ90" s="1">
        <f>IF(OR(LJ89=1,AND(PP90=1,MF90&lt;=$C$43)),1,0)</f>
        <v>1</v>
      </c>
      <c r="LK90" s="1">
        <f>IF(OR(LK89=1,AND(PQ90=1,MG90&lt;=$C$43)),1,0)</f>
        <v>1</v>
      </c>
      <c r="LL90" s="1">
        <f>IF(OR(LL89=1,AND(PR90=1,MH90&lt;=$C$43)),1,0)</f>
        <v>1</v>
      </c>
      <c r="LM90" s="1">
        <f>IF(OR(LM89=1,AND(PS90=1,MI90&lt;=$C$43)),1,0)</f>
        <v>1</v>
      </c>
      <c r="LN90" s="61">
        <f t="shared" si="399"/>
        <v>3.280000000000002</v>
      </c>
      <c r="LO90" s="57">
        <f t="shared" si="400"/>
        <v>0</v>
      </c>
      <c r="LP90" s="57">
        <f t="shared" si="401"/>
        <v>9.8468159497945287</v>
      </c>
      <c r="LQ90" s="57">
        <f t="shared" si="402"/>
        <v>6.9694710833302764</v>
      </c>
      <c r="LR90" s="57">
        <f t="shared" si="403"/>
        <v>2.7094102131881383</v>
      </c>
      <c r="LS90" s="57">
        <f t="shared" si="404"/>
        <v>0</v>
      </c>
      <c r="LT90" s="57">
        <f t="shared" si="405"/>
        <v>0</v>
      </c>
      <c r="LU90" s="57">
        <f t="shared" si="406"/>
        <v>0</v>
      </c>
      <c r="LV90" s="57">
        <f t="shared" si="407"/>
        <v>0</v>
      </c>
      <c r="LW90" s="57">
        <f t="shared" si="408"/>
        <v>0</v>
      </c>
      <c r="LX90" s="57">
        <f t="shared" si="409"/>
        <v>0</v>
      </c>
      <c r="LY90" s="57">
        <f t="shared" si="410"/>
        <v>0</v>
      </c>
      <c r="LZ90" s="57">
        <f t="shared" si="411"/>
        <v>2.4685068503229024</v>
      </c>
      <c r="MA90" s="57">
        <f t="shared" si="412"/>
        <v>0</v>
      </c>
      <c r="MB90" s="57">
        <f t="shared" si="413"/>
        <v>0</v>
      </c>
      <c r="MC90" s="57">
        <f t="shared" si="414"/>
        <v>0</v>
      </c>
      <c r="MD90" s="57">
        <f t="shared" si="415"/>
        <v>0</v>
      </c>
      <c r="ME90" s="57">
        <f t="shared" si="416"/>
        <v>0</v>
      </c>
      <c r="MF90" s="57">
        <f t="shared" si="417"/>
        <v>0</v>
      </c>
      <c r="MG90" s="57">
        <f t="shared" si="418"/>
        <v>0</v>
      </c>
      <c r="MH90" s="57">
        <f t="shared" si="419"/>
        <v>0</v>
      </c>
      <c r="MI90" s="57">
        <f t="shared" si="420"/>
        <v>0</v>
      </c>
      <c r="MJ90" s="61">
        <f t="shared" si="421"/>
        <v>3.280000000000002</v>
      </c>
      <c r="MK90" s="57" t="e">
        <f t="shared" si="470"/>
        <v>#N/A</v>
      </c>
      <c r="ML90" s="57" t="e">
        <f t="shared" si="471"/>
        <v>#N/A</v>
      </c>
      <c r="MM90" s="57" t="e">
        <f t="shared" si="472"/>
        <v>#N/A</v>
      </c>
      <c r="MN90" s="57" t="e">
        <f t="shared" si="473"/>
        <v>#N/A</v>
      </c>
      <c r="MO90" s="57" t="e">
        <f t="shared" si="474"/>
        <v>#N/A</v>
      </c>
      <c r="MP90" s="57" t="e">
        <f t="shared" si="475"/>
        <v>#N/A</v>
      </c>
      <c r="MQ90" s="57" t="e">
        <f t="shared" si="476"/>
        <v>#N/A</v>
      </c>
      <c r="MR90" s="57" t="e">
        <f t="shared" si="477"/>
        <v>#N/A</v>
      </c>
      <c r="MS90" s="57" t="e">
        <f t="shared" si="478"/>
        <v>#N/A</v>
      </c>
      <c r="MT90" s="57" t="e">
        <f t="shared" si="479"/>
        <v>#N/A</v>
      </c>
      <c r="MU90" s="57" t="e">
        <f t="shared" si="480"/>
        <v>#N/A</v>
      </c>
      <c r="MV90" s="57" t="e">
        <f t="shared" si="481"/>
        <v>#N/A</v>
      </c>
      <c r="MW90" s="57" t="e">
        <f t="shared" si="482"/>
        <v>#N/A</v>
      </c>
      <c r="MX90" s="57" t="e">
        <f t="shared" si="483"/>
        <v>#N/A</v>
      </c>
      <c r="MY90" s="57" t="e">
        <f t="shared" si="484"/>
        <v>#N/A</v>
      </c>
      <c r="MZ90" s="57" t="e">
        <f t="shared" si="485"/>
        <v>#N/A</v>
      </c>
      <c r="NA90" s="57" t="e">
        <f t="shared" si="486"/>
        <v>#N/A</v>
      </c>
      <c r="NB90" s="57" t="e">
        <f t="shared" si="487"/>
        <v>#N/A</v>
      </c>
      <c r="NC90" s="57" t="e">
        <f t="shared" si="488"/>
        <v>#N/A</v>
      </c>
      <c r="ND90" s="57" t="e">
        <f t="shared" si="489"/>
        <v>#N/A</v>
      </c>
      <c r="NE90" s="57" t="e">
        <f t="shared" si="490"/>
        <v>#N/A</v>
      </c>
      <c r="NF90" s="61">
        <f t="shared" si="422"/>
        <v>3.280000000000002</v>
      </c>
      <c r="NG90" s="261">
        <f>IF(OY89=0,MIN('Drive Train'!$F$35-FQ89*$C$26*'Drive Train'!$F$38,NG89+$C$41)-$C$7,IF(LO89-1&lt;=0,0,IF($C$39=Motors!$C$29,MAX(MAX(NG$8:NG89)*-1,NG89-$C$41),MAX(0,MAX(NG$8:NG89)*-1,NG89-$C$41))))</f>
        <v>0</v>
      </c>
      <c r="NH90" s="261">
        <f>IF(OZ89=0,MIN('Drive Train'!$F$35-FR89*$C$26*'Drive Train'!$F$38,NH89+$C$41)-$C$7,IF(LP89-1&lt;=0,0,IF($C$39=Motors!$C$29,MAX(MAX(NH$8:NH89)*-1,NH89-$C$41),MAX(0,MAX(NH$8:NH89)*-1,NH89-$C$41))))</f>
        <v>0</v>
      </c>
      <c r="NI90" s="261">
        <f>IF(PA89=0,MIN('Drive Train'!$F$35-FS89*$C$26*'Drive Train'!$F$38,NI89+$C$41)-$C$7,IF(LQ89-1&lt;=0,0,IF($C$39=Motors!$C$29,MAX(MAX(NI$8:NI89)*-1,NI89-$C$41),MAX(0,MAX(NI$8:NI89)*-1,NI89-$C$41))))</f>
        <v>0</v>
      </c>
      <c r="NJ90" s="261">
        <f>IF(PB89=0,MIN('Drive Train'!$F$35-FT89*$C$26*'Drive Train'!$F$38,NJ89+$C$41)-$C$7,IF(LR89-1&lt;=0,0,IF($C$39=Motors!$C$29,MAX(MAX(NJ$8:NJ89)*-1,NJ89-$C$41),MAX(0,MAX(NJ$8:NJ89)*-1,NJ89-$C$41))))</f>
        <v>0</v>
      </c>
      <c r="NK90" s="261">
        <f>IF(PC89=0,MIN('Drive Train'!$F$35-FU89*$C$26*'Drive Train'!$F$38,NK89+$C$41)-$C$7,IF(LS89-1&lt;=0,0,IF($C$39=Motors!$C$29,MAX(MAX(NK$8:NK89)*-1,NK89-$C$41),MAX(0,MAX(NK$8:NK89)*-1,NK89-$C$41))))</f>
        <v>0</v>
      </c>
      <c r="NL90" s="261">
        <f>IF(PD89=0,MIN('Drive Train'!$F$35-FV89*$C$26*'Drive Train'!$F$38,NL89+$C$41)-$C$7,IF(LT89-1&lt;=0,0,IF($C$39=Motors!$C$29,MAX(MAX(NL$8:NL89)*-1,NL89-$C$41),MAX(0,MAX(NL$8:NL89)*-1,NL89-$C$41))))</f>
        <v>0</v>
      </c>
      <c r="NM90" s="261">
        <f>IF(PE89=0,MIN('Drive Train'!$F$35-FW89*$C$26*'Drive Train'!$F$38,NM89+$C$41)-$C$7,IF(LU89-1&lt;=0,0,IF($C$39=Motors!$C$29,MAX(MAX(NM$8:NM89)*-1,NM89-$C$41),MAX(0,MAX(NM$8:NM89)*-1,NM89-$C$41))))</f>
        <v>0</v>
      </c>
      <c r="NN90" s="261">
        <f>IF(PF89=0,MIN('Drive Train'!$F$35-FX89*$C$26*'Drive Train'!$F$38,NN89+$C$41)-$C$7,IF(LV89-1&lt;=0,0,IF($C$39=Motors!$C$29,MAX(MAX(NN$8:NN89)*-1,NN89-$C$41),MAX(0,MAX(NN$8:NN89)*-1,NN89-$C$41))))</f>
        <v>0</v>
      </c>
      <c r="NO90" s="261">
        <f>IF(PG89=0,MIN('Drive Train'!$F$35-FY89*$C$26*'Drive Train'!$F$38,NO89+$C$41)-$C$7,IF(LW89-1&lt;=0,0,IF($C$39=Motors!$C$29,MAX(MAX(NO$8:NO89)*-1,NO89-$C$41),MAX(0,MAX(NO$8:NO89)*-1,NO89-$C$41))))</f>
        <v>0</v>
      </c>
      <c r="NP90" s="261">
        <f>IF(PH89=0,MIN('Drive Train'!$F$35-FZ89*$C$26*'Drive Train'!$F$38,NP89+$C$41)-$C$7,IF(LX89-1&lt;=0,0,IF($C$39=Motors!$C$29,MAX(MAX(NP$8:NP89)*-1,NP89-$C$41),MAX(0,MAX(NP$8:NP89)*-1,NP89-$C$41))))</f>
        <v>0</v>
      </c>
      <c r="NQ90" s="261">
        <f>IF(PI89=0,MIN('Drive Train'!$F$35-GA89*$C$26*'Drive Train'!$F$38,NQ89+$C$41)-$C$7,IF(LY89-1&lt;=0,0,IF($C$39=Motors!$C$29,MAX(MAX(NQ$8:NQ89)*-1,NQ89-$C$41),MAX(0,MAX(NQ$8:NQ89)*-1,NQ89-$C$41))))</f>
        <v>0</v>
      </c>
      <c r="NR90" s="261">
        <f>IF(PJ89=0,MIN('Drive Train'!$F$35-GB89*$C$26*'Drive Train'!$F$38,NR89+$C$41)-$C$7,IF(LZ89-1&lt;=0,0,IF($C$39=Motors!$C$29,MAX(MAX(NR$8:NR89)*-1,NR89-$C$41),MAX(0,MAX(NR$8:NR89)*-1,NR89-$C$41))))</f>
        <v>0</v>
      </c>
      <c r="NS90" s="261">
        <f>IF(PK89=0,MIN('Drive Train'!$F$35-GC89*$C$26*'Drive Train'!$F$38,NS89+$C$41)-$C$7,IF(MA89-1&lt;=0,0,IF($C$39=Motors!$C$29,MAX(MAX(NS$8:NS89)*-1,NS89-$C$41),MAX(0,MAX(NS$8:NS89)*-1,NS89-$C$41))))</f>
        <v>0</v>
      </c>
      <c r="NT90" s="261">
        <f>IF(PL89=0,MIN('Drive Train'!$F$35-GD89*$C$26*'Drive Train'!$F$38,NT89+$C$41)-$C$7,IF(MB89-1&lt;=0,0,IF($C$39=Motors!$C$29,MAX(MAX(NT$8:NT89)*-1,NT89-$C$41),MAX(0,MAX(NT$8:NT89)*-1,NT89-$C$41))))</f>
        <v>0</v>
      </c>
      <c r="NU90" s="261">
        <f>IF(PM89=0,MIN('Drive Train'!$F$35-GE89*$C$26*'Drive Train'!$F$38,NU89+$C$41)-$C$7,IF(MC89-1&lt;=0,0,IF($C$39=Motors!$C$29,MAX(MAX(NU$8:NU89)*-1,NU89-$C$41),MAX(0,MAX(NU$8:NU89)*-1,NU89-$C$41))))</f>
        <v>0</v>
      </c>
      <c r="NV90" s="261">
        <f>IF(PN89=0,MIN('Drive Train'!$F$35-GF89*$C$26*'Drive Train'!$F$38,NV89+$C$41)-$C$7,IF(MD89-1&lt;=0,0,IF($C$39=Motors!$C$29,MAX(MAX(NV$8:NV89)*-1,NV89-$C$41),MAX(0,MAX(NV$8:NV89)*-1,NV89-$C$41))))</f>
        <v>0</v>
      </c>
      <c r="NW90" s="261">
        <f>IF(PO89=0,MIN('Drive Train'!$F$35-GG89*$C$26*'Drive Train'!$F$38,NW89+$C$41)-$C$7,IF(ME89-1&lt;=0,0,IF($C$39=Motors!$C$29,MAX(MAX(NW$8:NW89)*-1,NW89-$C$41),MAX(0,MAX(NW$8:NW89)*-1,NW89-$C$41))))</f>
        <v>0</v>
      </c>
      <c r="NX90" s="261">
        <f>IF(PP89=0,MIN('Drive Train'!$F$35-GH89*$C$26*'Drive Train'!$F$38,NX89+$C$41)-$C$7,IF(MF89-1&lt;=0,0,IF($C$39=Motors!$C$29,MAX(MAX(NX$8:NX89)*-1,NX89-$C$41),MAX(0,MAX(NX$8:NX89)*-1,NX89-$C$41))))</f>
        <v>0</v>
      </c>
      <c r="NY90" s="261">
        <f>IF(PQ89=0,MIN('Drive Train'!$F$35-GI89*$C$26*'Drive Train'!$F$38,NY89+$C$41)-$C$7,IF(MG89-1&lt;=0,0,IF($C$39=Motors!$C$29,MAX(MAX(NY$8:NY89)*-1,NY89-$C$41),MAX(0,MAX(NY$8:NY89)*-1,NY89-$C$41))))</f>
        <v>0</v>
      </c>
      <c r="NZ90" s="261">
        <f>IF(PR89=0,MIN('Drive Train'!$F$35-GJ89*$C$26*'Drive Train'!$F$38,NZ89+$C$41)-$C$7,IF(MH89-1&lt;=0,0,IF($C$39=Motors!$C$29,MAX(MAX(NZ$8:NZ89)*-1,NZ89-$C$41),MAX(0,MAX(NZ$8:NZ89)*-1,NZ89-$C$41))))</f>
        <v>0</v>
      </c>
      <c r="OA90" s="261">
        <f>IF(PS89=0,MIN('Drive Train'!$F$35-GK89*$C$26*'Drive Train'!$F$38,OA89+$C$41)-$C$7,IF(MI89-1&lt;=0,0,IF($C$39=Motors!$C$29,MAX(MAX(OA$8:OA89)*-1,OA89-$C$41),MAX(0,MAX(OA$8:OA89)*-1,OA89-$C$41))))</f>
        <v>0</v>
      </c>
      <c r="OB90" s="61">
        <f t="shared" si="423"/>
        <v>3.280000000000002</v>
      </c>
      <c r="OC90" s="261">
        <f>'Drive Train'!$F$35-FQ90*$C$26*'Drive Train'!$F$38</f>
        <v>12.4</v>
      </c>
      <c r="OD90" s="261">
        <f>'Drive Train'!$F$35-FR90*$C$26*'Drive Train'!$F$38</f>
        <v>12.213034</v>
      </c>
      <c r="OE90" s="261">
        <f>'Drive Train'!$F$35-FS90*$C$26*'Drive Train'!$F$38</f>
        <v>12.213034</v>
      </c>
      <c r="OF90" s="261">
        <f>'Drive Train'!$F$35-FT90*$C$26*'Drive Train'!$F$38</f>
        <v>12.213034</v>
      </c>
      <c r="OG90" s="261">
        <f>'Drive Train'!$F$35-FU90*$C$26*'Drive Train'!$F$38</f>
        <v>12.4</v>
      </c>
      <c r="OH90" s="261">
        <f>'Drive Train'!$F$35-FV90*$C$26*'Drive Train'!$F$38</f>
        <v>12.4</v>
      </c>
      <c r="OI90" s="261">
        <f>'Drive Train'!$F$35-FW90*$C$26*'Drive Train'!$F$38</f>
        <v>12.4</v>
      </c>
      <c r="OJ90" s="261">
        <f>'Drive Train'!$F$35-FX90*$C$26*'Drive Train'!$F$38</f>
        <v>12.4</v>
      </c>
      <c r="OK90" s="261">
        <f>'Drive Train'!$F$35-FY90*$C$26*'Drive Train'!$F$38</f>
        <v>12.4</v>
      </c>
      <c r="OL90" s="261">
        <f>'Drive Train'!$F$35-FZ90*$C$26*'Drive Train'!$F$38</f>
        <v>12.4</v>
      </c>
      <c r="OM90" s="261">
        <f>'Drive Train'!$F$35-GA90*$C$26*'Drive Train'!$F$38</f>
        <v>12.4</v>
      </c>
      <c r="ON90" s="261">
        <f>'Drive Train'!$F$35-GB90*$C$26*'Drive Train'!$F$38</f>
        <v>12.213034</v>
      </c>
      <c r="OO90" s="261">
        <f>'Drive Train'!$F$35-GC90*$C$26*'Drive Train'!$F$38</f>
        <v>12.4</v>
      </c>
      <c r="OP90" s="261">
        <f>'Drive Train'!$F$35-GD90*$C$26*'Drive Train'!$F$38</f>
        <v>12.4</v>
      </c>
      <c r="OQ90" s="261">
        <f>'Drive Train'!$F$35-GE90*$C$26*'Drive Train'!$F$38</f>
        <v>12.4</v>
      </c>
      <c r="OR90" s="261">
        <f>'Drive Train'!$F$35-GF90*$C$26*'Drive Train'!$F$38</f>
        <v>12.4</v>
      </c>
      <c r="OS90" s="261">
        <f>'Drive Train'!$F$35-GG90*$C$26*'Drive Train'!$F$38</f>
        <v>12.4</v>
      </c>
      <c r="OT90" s="261">
        <f>'Drive Train'!$F$35-GH90*$C$26*'Drive Train'!$F$38</f>
        <v>12.4</v>
      </c>
      <c r="OU90" s="261">
        <f>'Drive Train'!$F$35-GI90*$C$26*'Drive Train'!$F$38</f>
        <v>12.4</v>
      </c>
      <c r="OV90" s="261">
        <f>'Drive Train'!$F$35-GJ90*$C$26*'Drive Train'!$F$38</f>
        <v>12.4</v>
      </c>
      <c r="OW90" s="261">
        <f>'Drive Train'!$F$35-GK90*$C$26*'Drive Train'!$F$38</f>
        <v>12.4</v>
      </c>
      <c r="OX90" s="61">
        <f t="shared" si="424"/>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8">
        <f t="shared" si="425"/>
        <v>3.280000000000002</v>
      </c>
      <c r="PU90" s="57">
        <f t="shared" si="426"/>
        <v>19.650327854067083</v>
      </c>
      <c r="PV90" s="57">
        <f t="shared" si="427"/>
        <v>25.544967849141191</v>
      </c>
      <c r="PW90" s="57">
        <f t="shared" si="428"/>
        <v>29.509448965615348</v>
      </c>
      <c r="PX90" s="57">
        <f t="shared" si="429"/>
        <v>28.737421271361914</v>
      </c>
      <c r="PY90" s="57">
        <f t="shared" si="430"/>
        <v>24.749634534260018</v>
      </c>
      <c r="PZ90" s="57">
        <f t="shared" si="431"/>
        <v>21.452833956798898</v>
      </c>
      <c r="QA90" s="57">
        <f t="shared" si="432"/>
        <v>19.542925554291688</v>
      </c>
      <c r="QB90" s="57">
        <f t="shared" si="433"/>
        <v>18.59135870271086</v>
      </c>
      <c r="QC90" s="57">
        <f t="shared" si="434"/>
        <v>17.948597020951119</v>
      </c>
      <c r="QD90" s="57">
        <f t="shared" si="435"/>
        <v>17.4359638630105</v>
      </c>
      <c r="QE90" s="57">
        <f t="shared" si="436"/>
        <v>17.291336153209237</v>
      </c>
      <c r="QF90" s="57">
        <f t="shared" si="437"/>
        <v>20.864845547822721</v>
      </c>
      <c r="QG90" s="57">
        <f t="shared" si="438"/>
        <v>21.548378991435687</v>
      </c>
      <c r="QH90" s="57">
        <f t="shared" si="439"/>
        <v>20.808768598333724</v>
      </c>
      <c r="QI90" s="57">
        <f t="shared" si="440"/>
        <v>19.961375108168166</v>
      </c>
      <c r="QJ90" s="57">
        <f t="shared" si="441"/>
        <v>19.829829190132553</v>
      </c>
      <c r="QK90" s="57">
        <f t="shared" si="442"/>
        <v>19.650327854067083</v>
      </c>
      <c r="QL90" s="57">
        <f t="shared" si="443"/>
        <v>19.599515401150995</v>
      </c>
      <c r="QM90" s="57">
        <f t="shared" si="444"/>
        <v>19.600621923010209</v>
      </c>
      <c r="QN90" s="57">
        <f t="shared" si="445"/>
        <v>19.600697983980687</v>
      </c>
      <c r="QO90" s="57">
        <f t="shared" si="446"/>
        <v>19.600657967372879</v>
      </c>
      <c r="QP90" s="61">
        <f t="shared" si="447"/>
        <v>3.280000000000002</v>
      </c>
      <c r="QQ90" s="57">
        <f>MIN(FQ90,$C$16)*$C$17*1000/60/60/$C$25</f>
        <v>0</v>
      </c>
      <c r="QR90" s="57">
        <f>MIN(FR90,$C$16)*$C$17*1000/60/60/$C$25</f>
        <v>3.8667407844721571E-2</v>
      </c>
      <c r="QS90" s="57">
        <f>MIN(FS90,$C$16)*$C$17*1000/60/60/$C$25</f>
        <v>3.8667407844721571E-2</v>
      </c>
      <c r="QT90" s="57">
        <f>MIN(FT90,$C$16)*$C$17*1000/60/60/$C$25</f>
        <v>3.8667407844721571E-2</v>
      </c>
      <c r="QU90" s="57">
        <f>MIN(FU90,$C$16)*$C$17*1000/60/60/$C$25</f>
        <v>0</v>
      </c>
      <c r="QV90" s="57">
        <f>MIN(FV90,$C$16)*$C$17*1000/60/60/$C$25</f>
        <v>0</v>
      </c>
      <c r="QW90" s="57">
        <f>MIN(FW90,$C$16)*$C$17*1000/60/60/$C$25</f>
        <v>0</v>
      </c>
      <c r="QX90" s="57">
        <f>MIN(FX90,$C$16)*$C$17*1000/60/60/$C$25</f>
        <v>0</v>
      </c>
      <c r="QY90" s="57">
        <f>MIN(FY90,$C$16)*$C$17*1000/60/60/$C$25</f>
        <v>0</v>
      </c>
      <c r="QZ90" s="57">
        <f>MIN(FZ90,$C$16)*$C$17*1000/60/60/$C$25</f>
        <v>0</v>
      </c>
      <c r="RA90" s="57">
        <f>MIN(GA90,$C$16)*$C$17*1000/60/60/$C$25</f>
        <v>0</v>
      </c>
      <c r="RB90" s="57">
        <f>MIN(GB90,$C$16)*$C$17*1000/60/60/$C$25</f>
        <v>3.8667407844721571E-2</v>
      </c>
      <c r="RC90" s="57">
        <f>MIN(GC90,$C$16)*$C$17*1000/60/60/$C$25</f>
        <v>0</v>
      </c>
      <c r="RD90" s="57">
        <f>MIN(GD90,$C$16)*$C$17*1000/60/60/$C$25</f>
        <v>0</v>
      </c>
      <c r="RE90" s="57">
        <f>MIN(GE90,$C$16)*$C$17*1000/60/60/$C$25</f>
        <v>0</v>
      </c>
      <c r="RF90" s="57">
        <f>MIN(GF90,$C$16)*$C$17*1000/60/60/$C$25</f>
        <v>0</v>
      </c>
      <c r="RG90" s="57">
        <f>MIN(GG90,$C$16)*$C$17*1000/60/60/$C$25</f>
        <v>0</v>
      </c>
      <c r="RH90" s="57">
        <f>MIN(GH90,$C$16)*$C$17*1000/60/60/$C$25</f>
        <v>0</v>
      </c>
      <c r="RI90" s="57">
        <f>MIN(GI90,$C$16)*$C$17*1000/60/60/$C$25</f>
        <v>0</v>
      </c>
      <c r="RJ90" s="57">
        <f>MIN(GJ90,$C$16)*$C$17*1000/60/60/$C$25</f>
        <v>0</v>
      </c>
      <c r="RK90" s="57">
        <f>MIN(GK90,$C$16)*$C$17*1000/60/60/$C$25</f>
        <v>0</v>
      </c>
      <c r="RL90" s="148">
        <f t="shared" si="448"/>
        <v>3.280000000000002</v>
      </c>
    </row>
    <row r="91" spans="2:480" x14ac:dyDescent="0.2">
      <c r="C91" s="73"/>
      <c r="R91" s="63">
        <f t="shared" si="346"/>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347"/>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321"/>
        <v>3.3200000000000021</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322"/>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348"/>
        <v>3.3200000000000021</v>
      </c>
      <c r="DC91" s="57">
        <f t="shared" si="323"/>
        <v>0</v>
      </c>
      <c r="DD91" s="57">
        <f t="shared" si="324"/>
        <v>2.7495000000000003</v>
      </c>
      <c r="DE91" s="57">
        <f t="shared" si="325"/>
        <v>2.7495000000000003</v>
      </c>
      <c r="DF91" s="57">
        <f t="shared" si="326"/>
        <v>2.7495000000000003</v>
      </c>
      <c r="DG91" s="57">
        <f t="shared" si="327"/>
        <v>0</v>
      </c>
      <c r="DH91" s="57">
        <f t="shared" si="328"/>
        <v>0</v>
      </c>
      <c r="DI91" s="57">
        <f t="shared" si="329"/>
        <v>0</v>
      </c>
      <c r="DJ91" s="57">
        <f t="shared" si="330"/>
        <v>0</v>
      </c>
      <c r="DK91" s="57">
        <f t="shared" si="331"/>
        <v>0</v>
      </c>
      <c r="DL91" s="57">
        <f t="shared" si="332"/>
        <v>0</v>
      </c>
      <c r="DM91" s="57">
        <f t="shared" si="333"/>
        <v>0</v>
      </c>
      <c r="DN91" s="57">
        <f t="shared" si="334"/>
        <v>2.7495000000000003</v>
      </c>
      <c r="DO91" s="57">
        <f t="shared" si="335"/>
        <v>0</v>
      </c>
      <c r="DP91" s="57">
        <f t="shared" si="336"/>
        <v>0</v>
      </c>
      <c r="DQ91" s="57">
        <f t="shared" si="337"/>
        <v>0</v>
      </c>
      <c r="DR91" s="57">
        <f t="shared" si="338"/>
        <v>0</v>
      </c>
      <c r="DS91" s="57">
        <f t="shared" si="339"/>
        <v>0</v>
      </c>
      <c r="DT91" s="57">
        <f t="shared" si="340"/>
        <v>0</v>
      </c>
      <c r="DU91" s="57">
        <f t="shared" si="341"/>
        <v>0</v>
      </c>
      <c r="DV91" s="57">
        <f t="shared" si="342"/>
        <v>0</v>
      </c>
      <c r="DW91" s="57">
        <f t="shared" si="343"/>
        <v>0</v>
      </c>
      <c r="DX91" s="61">
        <f t="shared" si="349"/>
        <v>3.3200000000000021</v>
      </c>
      <c r="DY91" s="2">
        <f>IF(OY91=0,($C$23/0.4536*IF(ISNA(MK90),'Drive Train'!$F$16,'Drive Train'!$F$17)*4.448*$C$24/$C$26*$C$25*S$6)*SIGN(BK91),BK91)</f>
        <v>0</v>
      </c>
      <c r="DZ91" s="2">
        <f>IF(OZ91=0,($C$23/0.4536*IF(ISNA(ML90),'Drive Train'!$F$16,'Drive Train'!$F$17)*4.448*$C$24/$C$26*$C$25*T$6)*SIGN(BL91),BL91)</f>
        <v>0</v>
      </c>
      <c r="EA91" s="2">
        <f>IF(PA91=0,($C$23/0.4536*IF(ISNA(MM90),'Drive Train'!$F$16,'Drive Train'!$F$17)*4.448*$C$24/$C$26*$C$25*U$6)*SIGN(BM91),BM91)</f>
        <v>0</v>
      </c>
      <c r="EB91" s="2">
        <f>IF(PB91=0,($C$23/0.4536*IF(ISNA(MN90),'Drive Train'!$F$16,'Drive Train'!$F$17)*4.448*$C$24/$C$26*$C$25*V$6)*SIGN(BN91),BN91)</f>
        <v>0</v>
      </c>
      <c r="EC91" s="2">
        <f>IF(PC91=0,($C$23/0.4536*IF(ISNA(MO90),'Drive Train'!$F$16,'Drive Train'!$F$17)*4.448*$C$24/$C$26*$C$25*W$6)*SIGN(BO91),BO91)</f>
        <v>0</v>
      </c>
      <c r="ED91" s="2">
        <f>IF(PD91=0,($C$23/0.4536*IF(ISNA(MP90),'Drive Train'!$F$16,'Drive Train'!$F$17)*4.448*$C$24/$C$26*$C$25*X$6)*SIGN(BP91),BP91)</f>
        <v>0</v>
      </c>
      <c r="EE91" s="2">
        <f>IF(PE91=0,($C$23/0.4536*IF(ISNA(MQ90),'Drive Train'!$F$16,'Drive Train'!$F$17)*4.448*$C$24/$C$26*$C$25*Y$6)*SIGN(BQ91),BQ91)</f>
        <v>0</v>
      </c>
      <c r="EF91" s="2">
        <f>IF(PF91=0,($C$23/0.4536*IF(ISNA(MR90),'Drive Train'!$F$16,'Drive Train'!$F$17)*4.448*$C$24/$C$26*$C$25*Z$6)*SIGN(BR91),BR91)</f>
        <v>0</v>
      </c>
      <c r="EG91" s="2">
        <f>IF(PG91=0,($C$23/0.4536*IF(ISNA(MS90),'Drive Train'!$F$16,'Drive Train'!$F$17)*4.448*$C$24/$C$26*$C$25*AA$6)*SIGN(BS91),BS91)</f>
        <v>0</v>
      </c>
      <c r="EH91" s="2">
        <f>IF(PH91=0,($C$23/0.4536*IF(ISNA(MT90),'Drive Train'!$F$16,'Drive Train'!$F$17)*4.448*$C$24/$C$26*$C$25*AB$6)*SIGN(BT91),BT91)</f>
        <v>0</v>
      </c>
      <c r="EI91" s="2">
        <f>IF(PI91=0,($C$23/0.4536*IF(ISNA(MU90),'Drive Train'!$F$16,'Drive Train'!$F$17)*4.448*$C$24/$C$26*$C$25*AC$6)*SIGN(BU91),BU91)</f>
        <v>0</v>
      </c>
      <c r="EJ91" s="2">
        <f>IF(PJ91=0,($C$23/0.4536*IF(ISNA(MV90),'Drive Train'!$F$16,'Drive Train'!$F$17)*4.448*$C$24/$C$26*$C$25*AD$6)*SIGN(BV91),BV91)</f>
        <v>0</v>
      </c>
      <c r="EK91" s="2">
        <f>IF(PK91=0,($C$23/0.4536*IF(ISNA(MW90),'Drive Train'!$F$16,'Drive Train'!$F$17)*4.448*$C$24/$C$26*$C$25*AE$6)*SIGN(BW91),BW91)</f>
        <v>0</v>
      </c>
      <c r="EL91" s="2">
        <f>IF(PL91=0,($C$23/0.4536*IF(ISNA(MX90),'Drive Train'!$F$16,'Drive Train'!$F$17)*4.448*$C$24/$C$26*$C$25*AF$6)*SIGN(BX91),BX91)</f>
        <v>0</v>
      </c>
      <c r="EM91" s="2">
        <f>IF(PM91=0,($C$23/0.4536*IF(ISNA(MY90),'Drive Train'!$F$16,'Drive Train'!$F$17)*4.448*$C$24/$C$26*$C$25*AG$6)*SIGN(BY91),BY91)</f>
        <v>0</v>
      </c>
      <c r="EN91" s="2">
        <f>IF(PN91=0,($C$23/0.4536*IF(ISNA(MZ90),'Drive Train'!$F$16,'Drive Train'!$F$17)*4.448*$C$24/$C$26*$C$25*AH$6)*SIGN(BZ91),BZ91)</f>
        <v>0</v>
      </c>
      <c r="EO91" s="2">
        <f>IF(PO91=0,($C$23/0.4536*IF(ISNA(NA90),'Drive Train'!$F$16,'Drive Train'!$F$17)*4.448*$C$24/$C$26*$C$25*AI$6)*SIGN(CA91),CA91)</f>
        <v>0</v>
      </c>
      <c r="EP91" s="2">
        <f>IF(PP91=0,($C$23/0.4536*IF(ISNA(NB90),'Drive Train'!$F$16,'Drive Train'!$F$17)*4.448*$C$24/$C$26*$C$25*AJ$6)*SIGN(CB91),CB91)</f>
        <v>0</v>
      </c>
      <c r="EQ91" s="2">
        <f>IF(PQ91=0,($C$23/0.4536*IF(ISNA(NC90),'Drive Train'!$F$16,'Drive Train'!$F$17)*4.448*$C$24/$C$26*$C$25*AK$6)*SIGN(CC91),CC91)</f>
        <v>0</v>
      </c>
      <c r="ER91" s="2">
        <f>IF(PR91=0,($C$23/0.4536*IF(ISNA(ND90),'Drive Train'!$F$16,'Drive Train'!$F$17)*4.448*$C$24/$C$26*$C$25*AL$6)*SIGN(CD91),CD91)</f>
        <v>0</v>
      </c>
      <c r="ES91" s="2">
        <f>IF(PS91=0,($C$23/0.4536*IF(ISNA(NE90),'Drive Train'!$F$16,'Drive Train'!$F$17)*4.448*$C$24/$C$26*$C$25*AM$6)*SIGN(CE91),CE91)</f>
        <v>0</v>
      </c>
      <c r="ET91" s="61">
        <f t="shared" si="344"/>
        <v>3.3200000000000021</v>
      </c>
      <c r="EU91" s="260">
        <f>MAX(MIN(IF(AND(OY90=1,NG91&lt;0),-1,1)*(DC91-$C$15)/($C$14-$C$15)*$C$12-$C$33*LO91/AO$6 -  OY90*$C$33,DY90),MAX(EU$8:EU90)*-1)</f>
        <v>-0.55664580874366754</v>
      </c>
      <c r="EV91" s="260">
        <f>MAX(MIN(IF(AND(OZ90=1,NH91&lt;0),-1,1)*(DD91-$C$15)/($C$14-$C$15)*$C$12-$C$33*LP91/AP$6 -  OZ90*$C$33,DZ90),MAX(EV$8:EV90)*-1)</f>
        <v>-0.60790997550843462</v>
      </c>
      <c r="EW91" s="260">
        <f>MAX(MIN(IF(AND(PA90=1,NI91&lt;0),-1,1)*(DE91-$C$15)/($C$14-$C$15)*$C$12-$C$33*LQ91/AQ$6 -  PA90*$C$33,EA90),MAX(EW$8:EW90)*-1)</f>
        <v>-0.61343365514501669</v>
      </c>
      <c r="EX91" s="260">
        <f>MAX(MIN(IF(AND(PB90=1,NJ91&lt;0),-1,1)*(DF91-$C$15)/($C$14-$C$15)*$C$12-$C$33*LR91/AR$6 -  PB90*$C$33,EB90),MAX(EX$8:EX90)*-1)</f>
        <v>-0.55761711052613883</v>
      </c>
      <c r="EY91" s="260">
        <f>MAX(MIN(IF(AND(PC90=1,NK91&lt;0),-1,1)*(DG91-$C$15)/($C$14-$C$15)*$C$12-$C$33*LS91/AS$6 -  PC90*$C$33,EC90),MAX(EY$8:EY90)*-1)</f>
        <v>-0.55664580874366754</v>
      </c>
      <c r="EZ91" s="260">
        <f>MAX(MIN(IF(AND(PD90=1,NL91&lt;0),-1,1)*(DH91-$C$15)/($C$14-$C$15)*$C$12-$C$33*LT91/AT$6 -  PD90*$C$33,ED90),MAX(EZ$8:EZ90)*-1)</f>
        <v>-0.55664580874366754</v>
      </c>
      <c r="FA91" s="260">
        <f>MAX(MIN(IF(AND(PE90=1,NM91&lt;0),-1,1)*(DI91-$C$15)/($C$14-$C$15)*$C$12-$C$33*LU91/AU$6 -  PE90*$C$33,EE90),MAX(FA$8:FA90)*-1)</f>
        <v>-0.55664580874366754</v>
      </c>
      <c r="FB91" s="260">
        <f>MAX(MIN(IF(AND(PF90=1,NN91&lt;0),-1,1)*(DJ91-$C$15)/($C$14-$C$15)*$C$12-$C$33*LV91/AV$6 -  PF90*$C$33,EF90),MAX(FB$8:FB90)*-1)</f>
        <v>-0.55664580874366754</v>
      </c>
      <c r="FC91" s="260">
        <f>MAX(MIN(IF(AND(PG90=1,NO91&lt;0),-1,1)*(DK91-$C$15)/($C$14-$C$15)*$C$12-$C$33*LW91/AW$6 -  PG90*$C$33,EG90),MAX(FC$8:FC90)*-1)</f>
        <v>-0.55664580874366754</v>
      </c>
      <c r="FD91" s="260">
        <f>MAX(MIN(IF(AND(PH90=1,NP91&lt;0),-1,1)*(DL91-$C$15)/($C$14-$C$15)*$C$12-$C$33*LX91/AX$6 -  PH90*$C$33,EH90),MAX(FD$8:FD90)*-1)</f>
        <v>-0.55664580874366754</v>
      </c>
      <c r="FE91" s="260">
        <f>MAX(MIN(IF(AND(PI90=1,NQ91&lt;0),-1,1)*(DM91-$C$15)/($C$14-$C$15)*$C$12-$C$33*LY91/AY$6 -  PI90*$C$33,EI90),MAX(FE$8:FE90)*-1)</f>
        <v>-0.55664580874366754</v>
      </c>
      <c r="FF91" s="260">
        <f>MAX(MIN(IF(AND(PJ90=1,NR91&lt;0),-1,1)*(DN91-$C$15)/($C$14-$C$15)*$C$12-$C$33*LZ91/AZ$6 -  PJ90*$C$33,EJ90),MAX(FF$8:FF90)*-1)</f>
        <v>-0.41043104273050707</v>
      </c>
      <c r="FG91" s="260">
        <f>MAX(MIN(IF(AND(PK90=1,NS91&lt;0),-1,1)*(DO91-$C$15)/($C$14-$C$15)*$C$12-$C$33*MA91/BA$6 -  PK90*$C$33,EK90),MAX(FG$8:FG90)*-1)</f>
        <v>-0.50266066515034202</v>
      </c>
      <c r="FH91" s="260">
        <f>MAX(MIN(IF(AND(PL90=1,NT91&lt;0),-1,1)*(DP91-$C$15)/($C$14-$C$15)*$C$12-$C$33*MB91/BB$6 -  PL90*$C$33,EL90),MAX(FH$8:FH90)*-1)</f>
        <v>-0.55664580874366754</v>
      </c>
      <c r="FI91" s="260">
        <f>MAX(MIN(IF(AND(PM90=1,NU91&lt;0),-1,1)*(DQ91-$C$15)/($C$14-$C$15)*$C$12-$C$33*MC91/BC$6 -  PM90*$C$33,EM90),MAX(FI$8:FI90)*-1)</f>
        <v>-0.55664580874366754</v>
      </c>
      <c r="FJ91" s="260">
        <f>MAX(MIN(IF(AND(PN90=1,NV91&lt;0),-1,1)*(DR91-$C$15)/($C$14-$C$15)*$C$12-$C$33*MD91/BD$6 -  PN90*$C$33,EN90),MAX(FJ$8:FJ90)*-1)</f>
        <v>-0.55664580874366754</v>
      </c>
      <c r="FK91" s="260">
        <f>MAX(MIN(IF(AND(PO90=1,NW91&lt;0),-1,1)*(DS91-$C$15)/($C$14-$C$15)*$C$12-$C$33*ME91/BE$6 -  PO90*$C$33,EO90),MAX(FK$8:FK90)*-1)</f>
        <v>-0.55664580874366754</v>
      </c>
      <c r="FL91" s="260">
        <f>MAX(MIN(IF(AND(PP90=1,NX91&lt;0),-1,1)*(DT91-$C$15)/($C$14-$C$15)*$C$12-$C$33*MF91/BF$6 -  PP90*$C$33,EP90),MAX(FL$8:FL90)*-1)</f>
        <v>-0.55664580874366754</v>
      </c>
      <c r="FM91" s="260">
        <f>MAX(MIN(IF(AND(PQ90=1,NY91&lt;0),-1,1)*(DU91-$C$15)/($C$14-$C$15)*$C$12-$C$33*MG91/BG$6 -  PQ90*$C$33,EQ90),MAX(FM$8:FM90)*-1)</f>
        <v>-0.55664580874366754</v>
      </c>
      <c r="FN91" s="260">
        <f>MAX(MIN(IF(AND(PR90=1,NZ91&lt;0),-1,1)*(DV91-$C$15)/($C$14-$C$15)*$C$12-$C$33*MH91/BH$6 -  PR90*$C$33,ER90),MAX(FN$8:FN90)*-1)</f>
        <v>-0.55664580874366754</v>
      </c>
      <c r="FO91" s="260">
        <f>MAX(MIN(IF(AND(PS90=1,OA91&lt;0),-1,1)*(DW91-$C$15)/($C$14-$C$15)*$C$12-$C$33*MI91/BI$6 -  PS90*$C$33,ES90),MAX(FO$8:FO90)*-1)</f>
        <v>-0.55664580874366754</v>
      </c>
      <c r="FP91" s="61">
        <f t="shared" si="350"/>
        <v>3.3200000000000021</v>
      </c>
      <c r="FQ91" s="261">
        <f>IF(AND(KS91=1,OY91=1),0,MIN((ABS(($C$14-$C$15)*EU91/$C$12/$C$25)+$C$15)/$C$25,DC91))</f>
        <v>0</v>
      </c>
      <c r="FR91" s="261">
        <f>IF(AND(KT91=1,OZ91=1),0,MIN((ABS(($C$14-$C$15)*EV91/$C$12/$C$25)+$C$15)/$C$25,DD91))</f>
        <v>2.7495000000000003</v>
      </c>
      <c r="FS91" s="261">
        <f>IF(AND(KU91=1,PA91=1),0,MIN((ABS(($C$14-$C$15)*EW91/$C$12/$C$25)+$C$15)/$C$25,DE91))</f>
        <v>2.7495000000000003</v>
      </c>
      <c r="FT91" s="261">
        <f>IF(AND(KV91=1,PB91=1),0,MIN((ABS(($C$14-$C$15)*EX91/$C$12/$C$25)+$C$15)/$C$25,DF91))</f>
        <v>2.7495000000000003</v>
      </c>
      <c r="FU91" s="261">
        <f>IF(AND(KW91=1,PC91=1),0,MIN((ABS(($C$14-$C$15)*EY91/$C$12/$C$25)+$C$15)/$C$25,DG91))</f>
        <v>0</v>
      </c>
      <c r="FV91" s="261">
        <f>IF(AND(KX91=1,PD91=1),0,MIN((ABS(($C$14-$C$15)*EZ91/$C$12/$C$25)+$C$15)/$C$25,DH91))</f>
        <v>0</v>
      </c>
      <c r="FW91" s="261">
        <f>IF(AND(KY91=1,PE91=1),0,MIN((ABS(($C$14-$C$15)*FA91/$C$12/$C$25)+$C$15)/$C$25,DI91))</f>
        <v>0</v>
      </c>
      <c r="FX91" s="261">
        <f>IF(AND(KZ91=1,PF91=1),0,MIN((ABS(($C$14-$C$15)*FB91/$C$12/$C$25)+$C$15)/$C$25,DJ91))</f>
        <v>0</v>
      </c>
      <c r="FY91" s="261">
        <f>IF(AND(LA91=1,PG91=1),0,MIN((ABS(($C$14-$C$15)*FC91/$C$12/$C$25)+$C$15)/$C$25,DK91))</f>
        <v>0</v>
      </c>
      <c r="FZ91" s="261">
        <f>IF(AND(LB91=1,PH91=1),0,MIN((ABS(($C$14-$C$15)*FD91/$C$12/$C$25)+$C$15)/$C$25,DL91))</f>
        <v>0</v>
      </c>
      <c r="GA91" s="261">
        <f>IF(AND(LC91=1,PI91=1),0,MIN((ABS(($C$14-$C$15)*FE91/$C$12/$C$25)+$C$15)/$C$25,DM91))</f>
        <v>0</v>
      </c>
      <c r="GB91" s="261">
        <f>IF(AND(LD91=1,PJ91=1),0,MIN((ABS(($C$14-$C$15)*FF91/$C$12/$C$25)+$C$15)/$C$25,DN91))</f>
        <v>2.7495000000000003</v>
      </c>
      <c r="GC91" s="261">
        <f>IF(AND(LE91=1,PK91=1),0,MIN((ABS(($C$14-$C$15)*FG91/$C$12/$C$25)+$C$15)/$C$25,DO91))</f>
        <v>0</v>
      </c>
      <c r="GD91" s="261">
        <f>IF(AND(LF91=1,PL91=1),0,MIN((ABS(($C$14-$C$15)*FH91/$C$12/$C$25)+$C$15)/$C$25,DP91))</f>
        <v>0</v>
      </c>
      <c r="GE91" s="261">
        <f>IF(AND(LG91=1,PM91=1),0,MIN((ABS(($C$14-$C$15)*FI91/$C$12/$C$25)+$C$15)/$C$25,DQ91))</f>
        <v>0</v>
      </c>
      <c r="GF91" s="261">
        <f>IF(AND(LH91=1,PN91=1),0,MIN((ABS(($C$14-$C$15)*FJ91/$C$12/$C$25)+$C$15)/$C$25,DR91))</f>
        <v>0</v>
      </c>
      <c r="GG91" s="261">
        <f>IF(AND(LI91=1,PO91=1),0,MIN((ABS(($C$14-$C$15)*FK91/$C$12/$C$25)+$C$15)/$C$25,DS91))</f>
        <v>0</v>
      </c>
      <c r="GH91" s="261">
        <f>IF(AND(LJ91=1,PP91=1),0,MIN((ABS(($C$14-$C$15)*FL91/$C$12/$C$25)+$C$15)/$C$25,DT91))</f>
        <v>0</v>
      </c>
      <c r="GI91" s="261">
        <f>IF(AND(LK91=1,PQ91=1),0,MIN((ABS(($C$14-$C$15)*FM91/$C$12/$C$25)+$C$15)/$C$25,DU91))</f>
        <v>0</v>
      </c>
      <c r="GJ91" s="261">
        <f>IF(AND(LL91=1,PR91=1),0,MIN((ABS(($C$14-$C$15)*FN91/$C$12/$C$25)+$C$15)/$C$25,DV91))</f>
        <v>0</v>
      </c>
      <c r="GK91" s="261">
        <f>IF(AND(LM91=1,PS91=1),0,MIN((ABS(($C$14-$C$15)*FO91/$C$12/$C$25)+$C$15)/$C$25,DW91))</f>
        <v>0</v>
      </c>
      <c r="GL91" s="61">
        <f t="shared" si="351"/>
        <v>3.3200000000000021</v>
      </c>
      <c r="GM91" s="57">
        <f>IF(AND(KS90=1,OY90=1),0,EU91*$C$26/S$6/$C$24/$C$23*3.39*$C$25)</f>
        <v>0</v>
      </c>
      <c r="GN91" s="57">
        <f>IF(AND(KT90=1,OZ90=1),0,EV91*$C$26/T$6/$C$24/$C$23*3.39*$C$25)</f>
        <v>-3.9529590465480617</v>
      </c>
      <c r="GO91" s="57">
        <f>IF(AND(KU90=1,PA90=1),0,EW91*$C$26/U$6/$C$24/$C$23*3.39*$C$25)</f>
        <v>-6.0571835855643554</v>
      </c>
      <c r="GP91" s="57">
        <f>IF(AND(KV90=1,PB90=1),0,EX91*$C$26/V$6/$C$24/$C$23*3.39*$C$25)</f>
        <v>-7.3861489590802876</v>
      </c>
      <c r="GQ91" s="57">
        <f>IF(AND(KW90=1,PC90=1),0,EY91*$C$26/W$6/$C$24/$C$23*3.39*$C$25)</f>
        <v>0</v>
      </c>
      <c r="GR91" s="57">
        <f>IF(AND(KX90=1,PD90=1),0,EZ91*$C$26/X$6/$C$24/$C$23*3.39*$C$25)</f>
        <v>0</v>
      </c>
      <c r="GS91" s="57">
        <f>IF(AND(KY90=1,PE90=1),0,FA91*$C$26/Y$6/$C$24/$C$23*3.39*$C$25)</f>
        <v>0</v>
      </c>
      <c r="GT91" s="57">
        <f>IF(AND(KZ90=1,PF90=1),0,FB91*$C$26/Z$6/$C$24/$C$23*3.39*$C$25)</f>
        <v>0</v>
      </c>
      <c r="GU91" s="57">
        <f>IF(AND(LA90=1,PG90=1),0,FC91*$C$26/AA$6/$C$24/$C$23*3.39*$C$25)</f>
        <v>0</v>
      </c>
      <c r="GV91" s="57">
        <f>IF(AND(LB90=1,PH90=1),0,FD91*$C$26/AB$6/$C$24/$C$23*3.39*$C$25)</f>
        <v>0</v>
      </c>
      <c r="GW91" s="57">
        <f>IF(AND(LC90=1,PI90=1),0,FE91*$C$26/AC$6/$C$24/$C$23*3.39*$C$25)</f>
        <v>0</v>
      </c>
      <c r="GX91" s="57">
        <f>IF(AND(LD90=1,PJ90=1),0,FF91*$C$26/AD$6/$C$24/$C$23*3.39*$C$25)</f>
        <v>-9.5315869637063724</v>
      </c>
      <c r="GY91" s="57">
        <f>IF(AND(LE90=1,PK90=1),0,FG91*$C$26/AE$6/$C$24/$C$23*3.39*$C$25)</f>
        <v>0</v>
      </c>
      <c r="GZ91" s="57">
        <f>IF(AND(LF90=1,PL90=1),0,FH91*$C$26/AF$6/$C$24/$C$23*3.39*$C$25)</f>
        <v>0</v>
      </c>
      <c r="HA91" s="57">
        <f>IF(AND(LG90=1,PM90=1),0,FI91*$C$26/AG$6/$C$24/$C$23*3.39*$C$25)</f>
        <v>0</v>
      </c>
      <c r="HB91" s="57">
        <f>IF(AND(LH90=1,PN90=1),0,FJ91*$C$26/AH$6/$C$24/$C$23*3.39*$C$25)</f>
        <v>0</v>
      </c>
      <c r="HC91" s="57">
        <f>IF(AND(LI90=1,PO90=1),0,FK91*$C$26/AI$6/$C$24/$C$23*3.39*$C$25)</f>
        <v>0</v>
      </c>
      <c r="HD91" s="57">
        <f>IF(AND(LJ90=1,PP90=1),0,FL91*$C$26/AJ$6/$C$24/$C$23*3.39*$C$25)</f>
        <v>0</v>
      </c>
      <c r="HE91" s="57">
        <f>IF(AND(LK90=1,PQ90=1),0,FM91*$C$26/AK$6/$C$24/$C$23*3.39*$C$25)</f>
        <v>0</v>
      </c>
      <c r="HF91" s="57">
        <f>IF(AND(LL90=1,PR90=1),0,FN91*$C$26/AL$6/$C$24/$C$23*3.39*$C$25)</f>
        <v>0</v>
      </c>
      <c r="HG91" s="57">
        <f>IF(AND(LM90=1,PS90=1),0,FO91*$C$26/AM$6/$C$24/$C$23*3.39*$C$25)</f>
        <v>0</v>
      </c>
      <c r="HH91" s="61">
        <f t="shared" si="352"/>
        <v>3.3200000000000021</v>
      </c>
      <c r="HI91" s="57">
        <f t="shared" si="353"/>
        <v>0</v>
      </c>
      <c r="HJ91" s="57">
        <f t="shared" si="354"/>
        <v>3.9529590465480617</v>
      </c>
      <c r="HK91" s="57">
        <f t="shared" si="355"/>
        <v>6.0571835855643554</v>
      </c>
      <c r="HL91" s="57">
        <f t="shared" si="356"/>
        <v>7.3861489590802876</v>
      </c>
      <c r="HM91" s="57">
        <f t="shared" si="357"/>
        <v>0</v>
      </c>
      <c r="HN91" s="57">
        <f t="shared" si="358"/>
        <v>0</v>
      </c>
      <c r="HO91" s="57">
        <f t="shared" si="359"/>
        <v>0</v>
      </c>
      <c r="HP91" s="57">
        <f t="shared" si="360"/>
        <v>0</v>
      </c>
      <c r="HQ91" s="57">
        <f t="shared" si="361"/>
        <v>0</v>
      </c>
      <c r="HR91" s="57">
        <f t="shared" si="362"/>
        <v>0</v>
      </c>
      <c r="HS91" s="57">
        <f t="shared" si="363"/>
        <v>0</v>
      </c>
      <c r="HT91" s="57">
        <f t="shared" si="364"/>
        <v>9.5315869637063724</v>
      </c>
      <c r="HU91" s="57">
        <f t="shared" si="365"/>
        <v>0</v>
      </c>
      <c r="HV91" s="57">
        <f t="shared" si="366"/>
        <v>0</v>
      </c>
      <c r="HW91" s="57">
        <f t="shared" si="367"/>
        <v>0</v>
      </c>
      <c r="HX91" s="57">
        <f t="shared" si="368"/>
        <v>0</v>
      </c>
      <c r="HY91" s="57">
        <f t="shared" si="369"/>
        <v>0</v>
      </c>
      <c r="HZ91" s="57">
        <f t="shared" si="370"/>
        <v>0</v>
      </c>
      <c r="IA91" s="57">
        <f t="shared" si="371"/>
        <v>0</v>
      </c>
      <c r="IB91" s="57">
        <f t="shared" si="372"/>
        <v>0</v>
      </c>
      <c r="IC91" s="57">
        <f t="shared" si="373"/>
        <v>0</v>
      </c>
      <c r="ID91" s="61">
        <f t="shared" si="374"/>
        <v>3.3200000000000021</v>
      </c>
      <c r="IE91" s="57">
        <f t="shared" si="375"/>
        <v>0</v>
      </c>
      <c r="IF91" s="57">
        <f t="shared" si="376"/>
        <v>0</v>
      </c>
      <c r="IG91" s="57">
        <f t="shared" si="377"/>
        <v>0</v>
      </c>
      <c r="IH91" s="57">
        <f t="shared" si="378"/>
        <v>0</v>
      </c>
      <c r="II91" s="57">
        <f t="shared" si="379"/>
        <v>0</v>
      </c>
      <c r="IJ91" s="57">
        <f t="shared" si="380"/>
        <v>0</v>
      </c>
      <c r="IK91" s="57">
        <f t="shared" si="381"/>
        <v>0</v>
      </c>
      <c r="IL91" s="57">
        <f t="shared" si="382"/>
        <v>0</v>
      </c>
      <c r="IM91" s="57">
        <f t="shared" si="383"/>
        <v>0</v>
      </c>
      <c r="IN91" s="57">
        <f t="shared" si="384"/>
        <v>0</v>
      </c>
      <c r="IO91" s="57">
        <f t="shared" si="385"/>
        <v>0</v>
      </c>
      <c r="IP91" s="57">
        <f t="shared" si="386"/>
        <v>0</v>
      </c>
      <c r="IQ91" s="57">
        <f t="shared" si="387"/>
        <v>0</v>
      </c>
      <c r="IR91" s="57">
        <f t="shared" si="388"/>
        <v>0</v>
      </c>
      <c r="IS91" s="57">
        <f t="shared" si="389"/>
        <v>0</v>
      </c>
      <c r="IT91" s="57">
        <f t="shared" si="390"/>
        <v>0</v>
      </c>
      <c r="IU91" s="57">
        <f t="shared" si="391"/>
        <v>0</v>
      </c>
      <c r="IV91" s="57">
        <f t="shared" si="392"/>
        <v>0</v>
      </c>
      <c r="IW91" s="57">
        <f t="shared" si="393"/>
        <v>0</v>
      </c>
      <c r="IX91" s="57">
        <f t="shared" si="394"/>
        <v>0</v>
      </c>
      <c r="IY91" s="57">
        <f t="shared" si="395"/>
        <v>0</v>
      </c>
      <c r="IZ91" s="61">
        <f t="shared" si="396"/>
        <v>3.3200000000000021</v>
      </c>
      <c r="JA91" s="261" t="e">
        <f t="shared" si="449"/>
        <v>#N/A</v>
      </c>
      <c r="JB91" s="261" t="e">
        <f t="shared" si="450"/>
        <v>#N/A</v>
      </c>
      <c r="JC91" s="261" t="e">
        <f t="shared" si="451"/>
        <v>#N/A</v>
      </c>
      <c r="JD91" s="261" t="e">
        <f t="shared" si="452"/>
        <v>#N/A</v>
      </c>
      <c r="JE91" s="261" t="e">
        <f t="shared" si="453"/>
        <v>#N/A</v>
      </c>
      <c r="JF91" s="261" t="e">
        <f t="shared" si="454"/>
        <v>#N/A</v>
      </c>
      <c r="JG91" s="261" t="e">
        <f t="shared" si="455"/>
        <v>#N/A</v>
      </c>
      <c r="JH91" s="261" t="e">
        <f t="shared" si="456"/>
        <v>#N/A</v>
      </c>
      <c r="JI91" s="261" t="e">
        <f t="shared" si="457"/>
        <v>#N/A</v>
      </c>
      <c r="JJ91" s="261" t="e">
        <f t="shared" si="458"/>
        <v>#N/A</v>
      </c>
      <c r="JK91" s="261" t="e">
        <f t="shared" si="459"/>
        <v>#N/A</v>
      </c>
      <c r="JL91" s="261" t="e">
        <f t="shared" si="460"/>
        <v>#N/A</v>
      </c>
      <c r="JM91" s="261" t="e">
        <f t="shared" si="461"/>
        <v>#N/A</v>
      </c>
      <c r="JN91" s="261" t="e">
        <f t="shared" si="462"/>
        <v>#N/A</v>
      </c>
      <c r="JO91" s="261" t="e">
        <f t="shared" si="463"/>
        <v>#N/A</v>
      </c>
      <c r="JP91" s="261" t="e">
        <f t="shared" si="464"/>
        <v>#N/A</v>
      </c>
      <c r="JQ91" s="261" t="e">
        <f t="shared" si="465"/>
        <v>#N/A</v>
      </c>
      <c r="JR91" s="261" t="e">
        <f t="shared" si="466"/>
        <v>#N/A</v>
      </c>
      <c r="JS91" s="261" t="e">
        <f t="shared" si="467"/>
        <v>#N/A</v>
      </c>
      <c r="JT91" s="261" t="e">
        <f t="shared" si="468"/>
        <v>#N/A</v>
      </c>
      <c r="JU91" s="261" t="e">
        <f t="shared" si="469"/>
        <v>#N/A</v>
      </c>
      <c r="JV91" s="61">
        <f t="shared" si="397"/>
        <v>3.3200000000000021</v>
      </c>
      <c r="JW91" s="46">
        <f>IF(HI91&lt;=$C$42,1,0)</f>
        <v>1</v>
      </c>
      <c r="JX91" s="46">
        <f>IF(HJ91&lt;=$C$42,1,0)</f>
        <v>0</v>
      </c>
      <c r="JY91" s="46">
        <f>IF(HK91&lt;=$C$42,1,0)</f>
        <v>0</v>
      </c>
      <c r="JZ91" s="46">
        <f>IF(HL91&lt;=$C$42,1,0)</f>
        <v>0</v>
      </c>
      <c r="KA91" s="46">
        <f>IF(HM91&lt;=$C$42,1,0)</f>
        <v>1</v>
      </c>
      <c r="KB91" s="46">
        <f>IF(HN91&lt;=$C$42,1,0)</f>
        <v>1</v>
      </c>
      <c r="KC91" s="46">
        <f>IF(HO91&lt;=$C$42,1,0)</f>
        <v>1</v>
      </c>
      <c r="KD91" s="46">
        <f>IF(HP91&lt;=$C$42,1,0)</f>
        <v>1</v>
      </c>
      <c r="KE91" s="46">
        <f>IF(HQ91&lt;=$C$42,1,0)</f>
        <v>1</v>
      </c>
      <c r="KF91" s="46">
        <f>IF(HR91&lt;=$C$42,1,0)</f>
        <v>1</v>
      </c>
      <c r="KG91" s="46">
        <f>IF(HS91&lt;=$C$42,1,0)</f>
        <v>1</v>
      </c>
      <c r="KH91" s="46">
        <f>IF(HT91&lt;=$C$42,1,0)</f>
        <v>0</v>
      </c>
      <c r="KI91" s="46">
        <f>IF(HU91&lt;=$C$42,1,0)</f>
        <v>1</v>
      </c>
      <c r="KJ91" s="46">
        <f>IF(HV91&lt;=$C$42,1,0)</f>
        <v>1</v>
      </c>
      <c r="KK91" s="46">
        <f>IF(HW91&lt;=$C$42,1,0)</f>
        <v>1</v>
      </c>
      <c r="KL91" s="46">
        <f>IF(HX91&lt;=$C$42,1,0)</f>
        <v>1</v>
      </c>
      <c r="KM91" s="46">
        <f>IF(HY91&lt;=$C$42,1,0)</f>
        <v>1</v>
      </c>
      <c r="KN91" s="46">
        <f>IF(HZ91&lt;=$C$42,1,0)</f>
        <v>1</v>
      </c>
      <c r="KO91" s="46">
        <f>IF(IA91&lt;=$C$42,1,0)</f>
        <v>1</v>
      </c>
      <c r="KP91" s="46">
        <f>IF(IB91&lt;=$C$42,1,0)</f>
        <v>1</v>
      </c>
      <c r="KQ91" s="46">
        <f>IF(IC91&lt;=$C$42,1,0)</f>
        <v>1</v>
      </c>
      <c r="KR91" s="61">
        <f t="shared" si="398"/>
        <v>3.3200000000000021</v>
      </c>
      <c r="KS91" s="1">
        <f>IF(OR(KS90=1,AND(OY91=1,LO91&lt;=$C$43)),1,0)</f>
        <v>1</v>
      </c>
      <c r="KT91" s="1">
        <f>IF(OR(KT90=1,AND(OZ91=1,LP91&lt;=$C$43)),1,0)</f>
        <v>0</v>
      </c>
      <c r="KU91" s="1">
        <f>IF(OR(KU90=1,AND(PA91=1,LQ91&lt;=$C$43)),1,0)</f>
        <v>0</v>
      </c>
      <c r="KV91" s="1">
        <f>IF(OR(KV90=1,AND(PB91=1,LR91&lt;=$C$43)),1,0)</f>
        <v>0</v>
      </c>
      <c r="KW91" s="1">
        <f>IF(OR(KW90=1,AND(PC91=1,LS91&lt;=$C$43)),1,0)</f>
        <v>1</v>
      </c>
      <c r="KX91" s="1">
        <f>IF(OR(KX90=1,AND(PD91=1,LT91&lt;=$C$43)),1,0)</f>
        <v>1</v>
      </c>
      <c r="KY91" s="1">
        <f>IF(OR(KY90=1,AND(PE91=1,LU91&lt;=$C$43)),1,0)</f>
        <v>1</v>
      </c>
      <c r="KZ91" s="1">
        <f>IF(OR(KZ90=1,AND(PF91=1,LV91&lt;=$C$43)),1,0)</f>
        <v>1</v>
      </c>
      <c r="LA91" s="1">
        <f>IF(OR(LA90=1,AND(PG91=1,LW91&lt;=$C$43)),1,0)</f>
        <v>1</v>
      </c>
      <c r="LB91" s="1">
        <f>IF(OR(LB90=1,AND(PH91=1,LX91&lt;=$C$43)),1,0)</f>
        <v>1</v>
      </c>
      <c r="LC91" s="1">
        <f>IF(OR(LC90=1,AND(PI91=1,LY91&lt;=$C$43)),1,0)</f>
        <v>1</v>
      </c>
      <c r="LD91" s="1">
        <f>IF(OR(LD90=1,AND(PJ91=1,LZ91&lt;=$C$43)),1,0)</f>
        <v>0</v>
      </c>
      <c r="LE91" s="1">
        <f>IF(OR(LE90=1,AND(PK91=1,MA91&lt;=$C$43)),1,0)</f>
        <v>1</v>
      </c>
      <c r="LF91" s="1">
        <f>IF(OR(LF90=1,AND(PL91=1,MB91&lt;=$C$43)),1,0)</f>
        <v>1</v>
      </c>
      <c r="LG91" s="1">
        <f>IF(OR(LG90=1,AND(PM91=1,MC91&lt;=$C$43)),1,0)</f>
        <v>1</v>
      </c>
      <c r="LH91" s="1">
        <f>IF(OR(LH90=1,AND(PN91=1,MD91&lt;=$C$43)),1,0)</f>
        <v>1</v>
      </c>
      <c r="LI91" s="1">
        <f>IF(OR(LI90=1,AND(PO91=1,ME91&lt;=$C$43)),1,0)</f>
        <v>1</v>
      </c>
      <c r="LJ91" s="1">
        <f>IF(OR(LJ90=1,AND(PP91=1,MF91&lt;=$C$43)),1,0)</f>
        <v>1</v>
      </c>
      <c r="LK91" s="1">
        <f>IF(OR(LK90=1,AND(PQ91=1,MG91&lt;=$C$43)),1,0)</f>
        <v>1</v>
      </c>
      <c r="LL91" s="1">
        <f>IF(OR(LL90=1,AND(PR91=1,MH91&lt;=$C$43)),1,0)</f>
        <v>1</v>
      </c>
      <c r="LM91" s="1">
        <f>IF(OR(LM90=1,AND(PS91=1,MI91&lt;=$C$43)),1,0)</f>
        <v>1</v>
      </c>
      <c r="LN91" s="61">
        <f t="shared" si="399"/>
        <v>3.3200000000000021</v>
      </c>
      <c r="LO91" s="57">
        <f t="shared" si="400"/>
        <v>0</v>
      </c>
      <c r="LP91" s="57">
        <f t="shared" si="401"/>
        <v>9.6882634873608495</v>
      </c>
      <c r="LQ91" s="57">
        <f t="shared" si="402"/>
        <v>6.7256443848255021</v>
      </c>
      <c r="LR91" s="57">
        <f t="shared" si="403"/>
        <v>2.410569131795409</v>
      </c>
      <c r="LS91" s="57">
        <f t="shared" si="404"/>
        <v>0</v>
      </c>
      <c r="LT91" s="57">
        <f t="shared" si="405"/>
        <v>0</v>
      </c>
      <c r="LU91" s="57">
        <f t="shared" si="406"/>
        <v>0</v>
      </c>
      <c r="LV91" s="57">
        <f t="shared" si="407"/>
        <v>0</v>
      </c>
      <c r="LW91" s="57">
        <f t="shared" si="408"/>
        <v>0</v>
      </c>
      <c r="LX91" s="57">
        <f t="shared" si="409"/>
        <v>0</v>
      </c>
      <c r="LY91" s="57">
        <f t="shared" si="410"/>
        <v>0</v>
      </c>
      <c r="LZ91" s="57">
        <f t="shared" si="411"/>
        <v>2.0872433717746475</v>
      </c>
      <c r="MA91" s="57">
        <f t="shared" si="412"/>
        <v>0</v>
      </c>
      <c r="MB91" s="57">
        <f t="shared" si="413"/>
        <v>0</v>
      </c>
      <c r="MC91" s="57">
        <f t="shared" si="414"/>
        <v>0</v>
      </c>
      <c r="MD91" s="57">
        <f t="shared" si="415"/>
        <v>0</v>
      </c>
      <c r="ME91" s="57">
        <f t="shared" si="416"/>
        <v>0</v>
      </c>
      <c r="MF91" s="57">
        <f t="shared" si="417"/>
        <v>0</v>
      </c>
      <c r="MG91" s="57">
        <f t="shared" si="418"/>
        <v>0</v>
      </c>
      <c r="MH91" s="57">
        <f t="shared" si="419"/>
        <v>0</v>
      </c>
      <c r="MI91" s="57">
        <f t="shared" si="420"/>
        <v>0</v>
      </c>
      <c r="MJ91" s="61">
        <f t="shared" si="421"/>
        <v>3.3200000000000021</v>
      </c>
      <c r="MK91" s="57" t="e">
        <f t="shared" si="470"/>
        <v>#N/A</v>
      </c>
      <c r="ML91" s="57" t="e">
        <f t="shared" si="471"/>
        <v>#N/A</v>
      </c>
      <c r="MM91" s="57" t="e">
        <f t="shared" si="472"/>
        <v>#N/A</v>
      </c>
      <c r="MN91" s="57" t="e">
        <f t="shared" si="473"/>
        <v>#N/A</v>
      </c>
      <c r="MO91" s="57" t="e">
        <f t="shared" si="474"/>
        <v>#N/A</v>
      </c>
      <c r="MP91" s="57" t="e">
        <f t="shared" si="475"/>
        <v>#N/A</v>
      </c>
      <c r="MQ91" s="57" t="e">
        <f t="shared" si="476"/>
        <v>#N/A</v>
      </c>
      <c r="MR91" s="57" t="e">
        <f t="shared" si="477"/>
        <v>#N/A</v>
      </c>
      <c r="MS91" s="57" t="e">
        <f t="shared" si="478"/>
        <v>#N/A</v>
      </c>
      <c r="MT91" s="57" t="e">
        <f t="shared" si="479"/>
        <v>#N/A</v>
      </c>
      <c r="MU91" s="57" t="e">
        <f t="shared" si="480"/>
        <v>#N/A</v>
      </c>
      <c r="MV91" s="57" t="e">
        <f t="shared" si="481"/>
        <v>#N/A</v>
      </c>
      <c r="MW91" s="57" t="e">
        <f t="shared" si="482"/>
        <v>#N/A</v>
      </c>
      <c r="MX91" s="57" t="e">
        <f t="shared" si="483"/>
        <v>#N/A</v>
      </c>
      <c r="MY91" s="57" t="e">
        <f t="shared" si="484"/>
        <v>#N/A</v>
      </c>
      <c r="MZ91" s="57" t="e">
        <f t="shared" si="485"/>
        <v>#N/A</v>
      </c>
      <c r="NA91" s="57" t="e">
        <f t="shared" si="486"/>
        <v>#N/A</v>
      </c>
      <c r="NB91" s="57" t="e">
        <f t="shared" si="487"/>
        <v>#N/A</v>
      </c>
      <c r="NC91" s="57" t="e">
        <f t="shared" si="488"/>
        <v>#N/A</v>
      </c>
      <c r="ND91" s="57" t="e">
        <f t="shared" si="489"/>
        <v>#N/A</v>
      </c>
      <c r="NE91" s="57" t="e">
        <f t="shared" si="490"/>
        <v>#N/A</v>
      </c>
      <c r="NF91" s="61">
        <f t="shared" si="422"/>
        <v>3.3200000000000021</v>
      </c>
      <c r="NG91" s="261">
        <f>IF(OY90=0,MIN('Drive Train'!$F$35-FQ90*$C$26*'Drive Train'!$F$38,NG90+$C$41)-$C$7,IF(LO90-1&lt;=0,0,IF($C$39=Motors!$C$29,MAX(MAX(NG$8:NG90)*-1,NG90-$C$41),MAX(0,MAX(NG$8:NG90)*-1,NG90-$C$41))))</f>
        <v>0</v>
      </c>
      <c r="NH91" s="261">
        <f>IF(OZ90=0,MIN('Drive Train'!$F$35-FR90*$C$26*'Drive Train'!$F$38,NH90+$C$41)-$C$7,IF(LP90-1&lt;=0,0,IF($C$39=Motors!$C$29,MAX(MAX(NH$8:NH90)*-1,NH90-$C$41),MAX(0,MAX(NH$8:NH90)*-1,NH90-$C$41))))</f>
        <v>0</v>
      </c>
      <c r="NI91" s="261">
        <f>IF(PA90=0,MIN('Drive Train'!$F$35-FS90*$C$26*'Drive Train'!$F$38,NI90+$C$41)-$C$7,IF(LQ90-1&lt;=0,0,IF($C$39=Motors!$C$29,MAX(MAX(NI$8:NI90)*-1,NI90-$C$41),MAX(0,MAX(NI$8:NI90)*-1,NI90-$C$41))))</f>
        <v>0</v>
      </c>
      <c r="NJ91" s="261">
        <f>IF(PB90=0,MIN('Drive Train'!$F$35-FT90*$C$26*'Drive Train'!$F$38,NJ90+$C$41)-$C$7,IF(LR90-1&lt;=0,0,IF($C$39=Motors!$C$29,MAX(MAX(NJ$8:NJ90)*-1,NJ90-$C$41),MAX(0,MAX(NJ$8:NJ90)*-1,NJ90-$C$41))))</f>
        <v>0</v>
      </c>
      <c r="NK91" s="261">
        <f>IF(PC90=0,MIN('Drive Train'!$F$35-FU90*$C$26*'Drive Train'!$F$38,NK90+$C$41)-$C$7,IF(LS90-1&lt;=0,0,IF($C$39=Motors!$C$29,MAX(MAX(NK$8:NK90)*-1,NK90-$C$41),MAX(0,MAX(NK$8:NK90)*-1,NK90-$C$41))))</f>
        <v>0</v>
      </c>
      <c r="NL91" s="261">
        <f>IF(PD90=0,MIN('Drive Train'!$F$35-FV90*$C$26*'Drive Train'!$F$38,NL90+$C$41)-$C$7,IF(LT90-1&lt;=0,0,IF($C$39=Motors!$C$29,MAX(MAX(NL$8:NL90)*-1,NL90-$C$41),MAX(0,MAX(NL$8:NL90)*-1,NL90-$C$41))))</f>
        <v>0</v>
      </c>
      <c r="NM91" s="261">
        <f>IF(PE90=0,MIN('Drive Train'!$F$35-FW90*$C$26*'Drive Train'!$F$38,NM90+$C$41)-$C$7,IF(LU90-1&lt;=0,0,IF($C$39=Motors!$C$29,MAX(MAX(NM$8:NM90)*-1,NM90-$C$41),MAX(0,MAX(NM$8:NM90)*-1,NM90-$C$41))))</f>
        <v>0</v>
      </c>
      <c r="NN91" s="261">
        <f>IF(PF90=0,MIN('Drive Train'!$F$35-FX90*$C$26*'Drive Train'!$F$38,NN90+$C$41)-$C$7,IF(LV90-1&lt;=0,0,IF($C$39=Motors!$C$29,MAX(MAX(NN$8:NN90)*-1,NN90-$C$41),MAX(0,MAX(NN$8:NN90)*-1,NN90-$C$41))))</f>
        <v>0</v>
      </c>
      <c r="NO91" s="261">
        <f>IF(PG90=0,MIN('Drive Train'!$F$35-FY90*$C$26*'Drive Train'!$F$38,NO90+$C$41)-$C$7,IF(LW90-1&lt;=0,0,IF($C$39=Motors!$C$29,MAX(MAX(NO$8:NO90)*-1,NO90-$C$41),MAX(0,MAX(NO$8:NO90)*-1,NO90-$C$41))))</f>
        <v>0</v>
      </c>
      <c r="NP91" s="261">
        <f>IF(PH90=0,MIN('Drive Train'!$F$35-FZ90*$C$26*'Drive Train'!$F$38,NP90+$C$41)-$C$7,IF(LX90-1&lt;=0,0,IF($C$39=Motors!$C$29,MAX(MAX(NP$8:NP90)*-1,NP90-$C$41),MAX(0,MAX(NP$8:NP90)*-1,NP90-$C$41))))</f>
        <v>0</v>
      </c>
      <c r="NQ91" s="261">
        <f>IF(PI90=0,MIN('Drive Train'!$F$35-GA90*$C$26*'Drive Train'!$F$38,NQ90+$C$41)-$C$7,IF(LY90-1&lt;=0,0,IF($C$39=Motors!$C$29,MAX(MAX(NQ$8:NQ90)*-1,NQ90-$C$41),MAX(0,MAX(NQ$8:NQ90)*-1,NQ90-$C$41))))</f>
        <v>0</v>
      </c>
      <c r="NR91" s="261">
        <f>IF(PJ90=0,MIN('Drive Train'!$F$35-GB90*$C$26*'Drive Train'!$F$38,NR90+$C$41)-$C$7,IF(LZ90-1&lt;=0,0,IF($C$39=Motors!$C$29,MAX(MAX(NR$8:NR90)*-1,NR90-$C$41),MAX(0,MAX(NR$8:NR90)*-1,NR90-$C$41))))</f>
        <v>0</v>
      </c>
      <c r="NS91" s="261">
        <f>IF(PK90=0,MIN('Drive Train'!$F$35-GC90*$C$26*'Drive Train'!$F$38,NS90+$C$41)-$C$7,IF(MA90-1&lt;=0,0,IF($C$39=Motors!$C$29,MAX(MAX(NS$8:NS90)*-1,NS90-$C$41),MAX(0,MAX(NS$8:NS90)*-1,NS90-$C$41))))</f>
        <v>0</v>
      </c>
      <c r="NT91" s="261">
        <f>IF(PL90=0,MIN('Drive Train'!$F$35-GD90*$C$26*'Drive Train'!$F$38,NT90+$C$41)-$C$7,IF(MB90-1&lt;=0,0,IF($C$39=Motors!$C$29,MAX(MAX(NT$8:NT90)*-1,NT90-$C$41),MAX(0,MAX(NT$8:NT90)*-1,NT90-$C$41))))</f>
        <v>0</v>
      </c>
      <c r="NU91" s="261">
        <f>IF(PM90=0,MIN('Drive Train'!$F$35-GE90*$C$26*'Drive Train'!$F$38,NU90+$C$41)-$C$7,IF(MC90-1&lt;=0,0,IF($C$39=Motors!$C$29,MAX(MAX(NU$8:NU90)*-1,NU90-$C$41),MAX(0,MAX(NU$8:NU90)*-1,NU90-$C$41))))</f>
        <v>0</v>
      </c>
      <c r="NV91" s="261">
        <f>IF(PN90=0,MIN('Drive Train'!$F$35-GF90*$C$26*'Drive Train'!$F$38,NV90+$C$41)-$C$7,IF(MD90-1&lt;=0,0,IF($C$39=Motors!$C$29,MAX(MAX(NV$8:NV90)*-1,NV90-$C$41),MAX(0,MAX(NV$8:NV90)*-1,NV90-$C$41))))</f>
        <v>0</v>
      </c>
      <c r="NW91" s="261">
        <f>IF(PO90=0,MIN('Drive Train'!$F$35-GG90*$C$26*'Drive Train'!$F$38,NW90+$C$41)-$C$7,IF(ME90-1&lt;=0,0,IF($C$39=Motors!$C$29,MAX(MAX(NW$8:NW90)*-1,NW90-$C$41),MAX(0,MAX(NW$8:NW90)*-1,NW90-$C$41))))</f>
        <v>0</v>
      </c>
      <c r="NX91" s="261">
        <f>IF(PP90=0,MIN('Drive Train'!$F$35-GH90*$C$26*'Drive Train'!$F$38,NX90+$C$41)-$C$7,IF(MF90-1&lt;=0,0,IF($C$39=Motors!$C$29,MAX(MAX(NX$8:NX90)*-1,NX90-$C$41),MAX(0,MAX(NX$8:NX90)*-1,NX90-$C$41))))</f>
        <v>0</v>
      </c>
      <c r="NY91" s="261">
        <f>IF(PQ90=0,MIN('Drive Train'!$F$35-GI90*$C$26*'Drive Train'!$F$38,NY90+$C$41)-$C$7,IF(MG90-1&lt;=0,0,IF($C$39=Motors!$C$29,MAX(MAX(NY$8:NY90)*-1,NY90-$C$41),MAX(0,MAX(NY$8:NY90)*-1,NY90-$C$41))))</f>
        <v>0</v>
      </c>
      <c r="NZ91" s="261">
        <f>IF(PR90=0,MIN('Drive Train'!$F$35-GJ90*$C$26*'Drive Train'!$F$38,NZ90+$C$41)-$C$7,IF(MH90-1&lt;=0,0,IF($C$39=Motors!$C$29,MAX(MAX(NZ$8:NZ90)*-1,NZ90-$C$41),MAX(0,MAX(NZ$8:NZ90)*-1,NZ90-$C$41))))</f>
        <v>0</v>
      </c>
      <c r="OA91" s="261">
        <f>IF(PS90=0,MIN('Drive Train'!$F$35-GK90*$C$26*'Drive Train'!$F$38,OA90+$C$41)-$C$7,IF(MI90-1&lt;=0,0,IF($C$39=Motors!$C$29,MAX(MAX(OA$8:OA90)*-1,OA90-$C$41),MAX(0,MAX(OA$8:OA90)*-1,OA90-$C$41))))</f>
        <v>0</v>
      </c>
      <c r="OB91" s="61">
        <f t="shared" si="423"/>
        <v>3.3200000000000021</v>
      </c>
      <c r="OC91" s="261">
        <f>'Drive Train'!$F$35-FQ91*$C$26*'Drive Train'!$F$38</f>
        <v>12.4</v>
      </c>
      <c r="OD91" s="261">
        <f>'Drive Train'!$F$35-FR91*$C$26*'Drive Train'!$F$38</f>
        <v>12.213034</v>
      </c>
      <c r="OE91" s="261">
        <f>'Drive Train'!$F$35-FS91*$C$26*'Drive Train'!$F$38</f>
        <v>12.213034</v>
      </c>
      <c r="OF91" s="261">
        <f>'Drive Train'!$F$35-FT91*$C$26*'Drive Train'!$F$38</f>
        <v>12.213034</v>
      </c>
      <c r="OG91" s="261">
        <f>'Drive Train'!$F$35-FU91*$C$26*'Drive Train'!$F$38</f>
        <v>12.4</v>
      </c>
      <c r="OH91" s="261">
        <f>'Drive Train'!$F$35-FV91*$C$26*'Drive Train'!$F$38</f>
        <v>12.4</v>
      </c>
      <c r="OI91" s="261">
        <f>'Drive Train'!$F$35-FW91*$C$26*'Drive Train'!$F$38</f>
        <v>12.4</v>
      </c>
      <c r="OJ91" s="261">
        <f>'Drive Train'!$F$35-FX91*$C$26*'Drive Train'!$F$38</f>
        <v>12.4</v>
      </c>
      <c r="OK91" s="261">
        <f>'Drive Train'!$F$35-FY91*$C$26*'Drive Train'!$F$38</f>
        <v>12.4</v>
      </c>
      <c r="OL91" s="261">
        <f>'Drive Train'!$F$35-FZ91*$C$26*'Drive Train'!$F$38</f>
        <v>12.4</v>
      </c>
      <c r="OM91" s="261">
        <f>'Drive Train'!$F$35-GA91*$C$26*'Drive Train'!$F$38</f>
        <v>12.4</v>
      </c>
      <c r="ON91" s="261">
        <f>'Drive Train'!$F$35-GB91*$C$26*'Drive Train'!$F$38</f>
        <v>12.213034</v>
      </c>
      <c r="OO91" s="261">
        <f>'Drive Train'!$F$35-GC91*$C$26*'Drive Train'!$F$38</f>
        <v>12.4</v>
      </c>
      <c r="OP91" s="261">
        <f>'Drive Train'!$F$35-GD91*$C$26*'Drive Train'!$F$38</f>
        <v>12.4</v>
      </c>
      <c r="OQ91" s="261">
        <f>'Drive Train'!$F$35-GE91*$C$26*'Drive Train'!$F$38</f>
        <v>12.4</v>
      </c>
      <c r="OR91" s="261">
        <f>'Drive Train'!$F$35-GF91*$C$26*'Drive Train'!$F$38</f>
        <v>12.4</v>
      </c>
      <c r="OS91" s="261">
        <f>'Drive Train'!$F$35-GG91*$C$26*'Drive Train'!$F$38</f>
        <v>12.4</v>
      </c>
      <c r="OT91" s="261">
        <f>'Drive Train'!$F$35-GH91*$C$26*'Drive Train'!$F$38</f>
        <v>12.4</v>
      </c>
      <c r="OU91" s="261">
        <f>'Drive Train'!$F$35-GI91*$C$26*'Drive Train'!$F$38</f>
        <v>12.4</v>
      </c>
      <c r="OV91" s="261">
        <f>'Drive Train'!$F$35-GJ91*$C$26*'Drive Train'!$F$38</f>
        <v>12.4</v>
      </c>
      <c r="OW91" s="261">
        <f>'Drive Train'!$F$35-GK91*$C$26*'Drive Train'!$F$38</f>
        <v>12.4</v>
      </c>
      <c r="OX91" s="61">
        <f t="shared" si="424"/>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8">
        <f t="shared" si="425"/>
        <v>3.3200000000000021</v>
      </c>
      <c r="PU91" s="57">
        <f t="shared" si="426"/>
        <v>19.650327854067083</v>
      </c>
      <c r="PV91" s="57">
        <f t="shared" si="427"/>
        <v>25.929336021398388</v>
      </c>
      <c r="PW91" s="57">
        <f t="shared" si="428"/>
        <v>29.773628994139919</v>
      </c>
      <c r="PX91" s="57">
        <f t="shared" si="429"/>
        <v>28.827935117466467</v>
      </c>
      <c r="PY91" s="57">
        <f t="shared" si="430"/>
        <v>24.749634534260018</v>
      </c>
      <c r="PZ91" s="57">
        <f t="shared" si="431"/>
        <v>21.452833956798898</v>
      </c>
      <c r="QA91" s="57">
        <f t="shared" si="432"/>
        <v>19.542925554291688</v>
      </c>
      <c r="QB91" s="57">
        <f t="shared" si="433"/>
        <v>18.59135870271086</v>
      </c>
      <c r="QC91" s="57">
        <f t="shared" si="434"/>
        <v>17.948597020951119</v>
      </c>
      <c r="QD91" s="57">
        <f t="shared" si="435"/>
        <v>17.4359638630105</v>
      </c>
      <c r="QE91" s="57">
        <f t="shared" si="436"/>
        <v>17.291336153209237</v>
      </c>
      <c r="QF91" s="57">
        <f t="shared" si="437"/>
        <v>20.940710013122743</v>
      </c>
      <c r="QG91" s="57">
        <f t="shared" si="438"/>
        <v>21.548378991435687</v>
      </c>
      <c r="QH91" s="57">
        <f t="shared" si="439"/>
        <v>20.808768598333724</v>
      </c>
      <c r="QI91" s="57">
        <f t="shared" si="440"/>
        <v>19.961375108168166</v>
      </c>
      <c r="QJ91" s="57">
        <f t="shared" si="441"/>
        <v>19.829829190132553</v>
      </c>
      <c r="QK91" s="57">
        <f t="shared" si="442"/>
        <v>19.650327854067083</v>
      </c>
      <c r="QL91" s="57">
        <f t="shared" si="443"/>
        <v>19.599515401150995</v>
      </c>
      <c r="QM91" s="57">
        <f t="shared" si="444"/>
        <v>19.600621923010209</v>
      </c>
      <c r="QN91" s="57">
        <f t="shared" si="445"/>
        <v>19.600697983980687</v>
      </c>
      <c r="QO91" s="57">
        <f t="shared" si="446"/>
        <v>19.600657967372879</v>
      </c>
      <c r="QP91" s="61">
        <f t="shared" si="447"/>
        <v>3.3200000000000021</v>
      </c>
      <c r="QQ91" s="57">
        <f>MIN(FQ91,$C$16)*$C$17*1000/60/60/$C$25</f>
        <v>0</v>
      </c>
      <c r="QR91" s="57">
        <f>MIN(FR91,$C$16)*$C$17*1000/60/60/$C$25</f>
        <v>3.8667407844721571E-2</v>
      </c>
      <c r="QS91" s="57">
        <f>MIN(FS91,$C$16)*$C$17*1000/60/60/$C$25</f>
        <v>3.8667407844721571E-2</v>
      </c>
      <c r="QT91" s="57">
        <f>MIN(FT91,$C$16)*$C$17*1000/60/60/$C$25</f>
        <v>3.8667407844721571E-2</v>
      </c>
      <c r="QU91" s="57">
        <f>MIN(FU91,$C$16)*$C$17*1000/60/60/$C$25</f>
        <v>0</v>
      </c>
      <c r="QV91" s="57">
        <f>MIN(FV91,$C$16)*$C$17*1000/60/60/$C$25</f>
        <v>0</v>
      </c>
      <c r="QW91" s="57">
        <f>MIN(FW91,$C$16)*$C$17*1000/60/60/$C$25</f>
        <v>0</v>
      </c>
      <c r="QX91" s="57">
        <f>MIN(FX91,$C$16)*$C$17*1000/60/60/$C$25</f>
        <v>0</v>
      </c>
      <c r="QY91" s="57">
        <f>MIN(FY91,$C$16)*$C$17*1000/60/60/$C$25</f>
        <v>0</v>
      </c>
      <c r="QZ91" s="57">
        <f>MIN(FZ91,$C$16)*$C$17*1000/60/60/$C$25</f>
        <v>0</v>
      </c>
      <c r="RA91" s="57">
        <f>MIN(GA91,$C$16)*$C$17*1000/60/60/$C$25</f>
        <v>0</v>
      </c>
      <c r="RB91" s="57">
        <f>MIN(GB91,$C$16)*$C$17*1000/60/60/$C$25</f>
        <v>3.8667407844721571E-2</v>
      </c>
      <c r="RC91" s="57">
        <f>MIN(GC91,$C$16)*$C$17*1000/60/60/$C$25</f>
        <v>0</v>
      </c>
      <c r="RD91" s="57">
        <f>MIN(GD91,$C$16)*$C$17*1000/60/60/$C$25</f>
        <v>0</v>
      </c>
      <c r="RE91" s="57">
        <f>MIN(GE91,$C$16)*$C$17*1000/60/60/$C$25</f>
        <v>0</v>
      </c>
      <c r="RF91" s="57">
        <f>MIN(GF91,$C$16)*$C$17*1000/60/60/$C$25</f>
        <v>0</v>
      </c>
      <c r="RG91" s="57">
        <f>MIN(GG91,$C$16)*$C$17*1000/60/60/$C$25</f>
        <v>0</v>
      </c>
      <c r="RH91" s="57">
        <f>MIN(GH91,$C$16)*$C$17*1000/60/60/$C$25</f>
        <v>0</v>
      </c>
      <c r="RI91" s="57">
        <f>MIN(GI91,$C$16)*$C$17*1000/60/60/$C$25</f>
        <v>0</v>
      </c>
      <c r="RJ91" s="57">
        <f>MIN(GJ91,$C$16)*$C$17*1000/60/60/$C$25</f>
        <v>0</v>
      </c>
      <c r="RK91" s="57">
        <f>MIN(GK91,$C$16)*$C$17*1000/60/60/$C$25</f>
        <v>0</v>
      </c>
      <c r="RL91" s="148">
        <f t="shared" si="448"/>
        <v>3.3200000000000021</v>
      </c>
    </row>
    <row r="92" spans="2:480" x14ac:dyDescent="0.2">
      <c r="C92" s="73"/>
      <c r="R92" s="63">
        <f t="shared" si="346"/>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347"/>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321"/>
        <v>3.3600000000000021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322"/>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348"/>
        <v>3.3600000000000021</v>
      </c>
      <c r="DC92" s="57">
        <f t="shared" si="323"/>
        <v>0</v>
      </c>
      <c r="DD92" s="57">
        <f t="shared" si="324"/>
        <v>2.7495000000000003</v>
      </c>
      <c r="DE92" s="57">
        <f t="shared" si="325"/>
        <v>2.7495000000000003</v>
      </c>
      <c r="DF92" s="57">
        <f t="shared" si="326"/>
        <v>2.7495000000000003</v>
      </c>
      <c r="DG92" s="57">
        <f t="shared" si="327"/>
        <v>0</v>
      </c>
      <c r="DH92" s="57">
        <f t="shared" si="328"/>
        <v>0</v>
      </c>
      <c r="DI92" s="57">
        <f t="shared" si="329"/>
        <v>0</v>
      </c>
      <c r="DJ92" s="57">
        <f t="shared" si="330"/>
        <v>0</v>
      </c>
      <c r="DK92" s="57">
        <f t="shared" si="331"/>
        <v>0</v>
      </c>
      <c r="DL92" s="57">
        <f t="shared" si="332"/>
        <v>0</v>
      </c>
      <c r="DM92" s="57">
        <f t="shared" si="333"/>
        <v>0</v>
      </c>
      <c r="DN92" s="57">
        <f t="shared" si="334"/>
        <v>2.7495000000000003</v>
      </c>
      <c r="DO92" s="57">
        <f t="shared" si="335"/>
        <v>0</v>
      </c>
      <c r="DP92" s="57">
        <f t="shared" si="336"/>
        <v>0</v>
      </c>
      <c r="DQ92" s="57">
        <f t="shared" si="337"/>
        <v>0</v>
      </c>
      <c r="DR92" s="57">
        <f t="shared" si="338"/>
        <v>0</v>
      </c>
      <c r="DS92" s="57">
        <f t="shared" si="339"/>
        <v>0</v>
      </c>
      <c r="DT92" s="57">
        <f t="shared" si="340"/>
        <v>0</v>
      </c>
      <c r="DU92" s="57">
        <f t="shared" si="341"/>
        <v>0</v>
      </c>
      <c r="DV92" s="57">
        <f t="shared" si="342"/>
        <v>0</v>
      </c>
      <c r="DW92" s="57">
        <f t="shared" si="343"/>
        <v>0</v>
      </c>
      <c r="DX92" s="61">
        <f t="shared" si="349"/>
        <v>3.3600000000000021</v>
      </c>
      <c r="DY92" s="2">
        <f>IF(OY92=0,($C$23/0.4536*IF(ISNA(MK91),'Drive Train'!$F$16,'Drive Train'!$F$17)*4.448*$C$24/$C$26*$C$25*S$6)*SIGN(BK92),BK92)</f>
        <v>0</v>
      </c>
      <c r="DZ92" s="2">
        <f>IF(OZ92=0,($C$23/0.4536*IF(ISNA(ML91),'Drive Train'!$F$16,'Drive Train'!$F$17)*4.448*$C$24/$C$26*$C$25*T$6)*SIGN(BL92),BL92)</f>
        <v>0</v>
      </c>
      <c r="EA92" s="2">
        <f>IF(PA92=0,($C$23/0.4536*IF(ISNA(MM91),'Drive Train'!$F$16,'Drive Train'!$F$17)*4.448*$C$24/$C$26*$C$25*U$6)*SIGN(BM92),BM92)</f>
        <v>0</v>
      </c>
      <c r="EB92" s="2">
        <f>IF(PB92=0,($C$23/0.4536*IF(ISNA(MN91),'Drive Train'!$F$16,'Drive Train'!$F$17)*4.448*$C$24/$C$26*$C$25*V$6)*SIGN(BN92),BN92)</f>
        <v>0</v>
      </c>
      <c r="EC92" s="2">
        <f>IF(PC92=0,($C$23/0.4536*IF(ISNA(MO91),'Drive Train'!$F$16,'Drive Train'!$F$17)*4.448*$C$24/$C$26*$C$25*W$6)*SIGN(BO92),BO92)</f>
        <v>0</v>
      </c>
      <c r="ED92" s="2">
        <f>IF(PD92=0,($C$23/0.4536*IF(ISNA(MP91),'Drive Train'!$F$16,'Drive Train'!$F$17)*4.448*$C$24/$C$26*$C$25*X$6)*SIGN(BP92),BP92)</f>
        <v>0</v>
      </c>
      <c r="EE92" s="2">
        <f>IF(PE92=0,($C$23/0.4536*IF(ISNA(MQ91),'Drive Train'!$F$16,'Drive Train'!$F$17)*4.448*$C$24/$C$26*$C$25*Y$6)*SIGN(BQ92),BQ92)</f>
        <v>0</v>
      </c>
      <c r="EF92" s="2">
        <f>IF(PF92=0,($C$23/0.4536*IF(ISNA(MR91),'Drive Train'!$F$16,'Drive Train'!$F$17)*4.448*$C$24/$C$26*$C$25*Z$6)*SIGN(BR92),BR92)</f>
        <v>0</v>
      </c>
      <c r="EG92" s="2">
        <f>IF(PG92=0,($C$23/0.4536*IF(ISNA(MS91),'Drive Train'!$F$16,'Drive Train'!$F$17)*4.448*$C$24/$C$26*$C$25*AA$6)*SIGN(BS92),BS92)</f>
        <v>0</v>
      </c>
      <c r="EH92" s="2">
        <f>IF(PH92=0,($C$23/0.4536*IF(ISNA(MT91),'Drive Train'!$F$16,'Drive Train'!$F$17)*4.448*$C$24/$C$26*$C$25*AB$6)*SIGN(BT92),BT92)</f>
        <v>0</v>
      </c>
      <c r="EI92" s="2">
        <f>IF(PI92=0,($C$23/0.4536*IF(ISNA(MU91),'Drive Train'!$F$16,'Drive Train'!$F$17)*4.448*$C$24/$C$26*$C$25*AC$6)*SIGN(BU92),BU92)</f>
        <v>0</v>
      </c>
      <c r="EJ92" s="2">
        <f>IF(PJ92=0,($C$23/0.4536*IF(ISNA(MV91),'Drive Train'!$F$16,'Drive Train'!$F$17)*4.448*$C$24/$C$26*$C$25*AD$6)*SIGN(BV92),BV92)</f>
        <v>0</v>
      </c>
      <c r="EK92" s="2">
        <f>IF(PK92=0,($C$23/0.4536*IF(ISNA(MW91),'Drive Train'!$F$16,'Drive Train'!$F$17)*4.448*$C$24/$C$26*$C$25*AE$6)*SIGN(BW92),BW92)</f>
        <v>0</v>
      </c>
      <c r="EL92" s="2">
        <f>IF(PL92=0,($C$23/0.4536*IF(ISNA(MX91),'Drive Train'!$F$16,'Drive Train'!$F$17)*4.448*$C$24/$C$26*$C$25*AF$6)*SIGN(BX92),BX92)</f>
        <v>0</v>
      </c>
      <c r="EM92" s="2">
        <f>IF(PM92=0,($C$23/0.4536*IF(ISNA(MY91),'Drive Train'!$F$16,'Drive Train'!$F$17)*4.448*$C$24/$C$26*$C$25*AG$6)*SIGN(BY92),BY92)</f>
        <v>0</v>
      </c>
      <c r="EN92" s="2">
        <f>IF(PN92=0,($C$23/0.4536*IF(ISNA(MZ91),'Drive Train'!$F$16,'Drive Train'!$F$17)*4.448*$C$24/$C$26*$C$25*AH$6)*SIGN(BZ92),BZ92)</f>
        <v>0</v>
      </c>
      <c r="EO92" s="2">
        <f>IF(PO92=0,($C$23/0.4536*IF(ISNA(NA91),'Drive Train'!$F$16,'Drive Train'!$F$17)*4.448*$C$24/$C$26*$C$25*AI$6)*SIGN(CA92),CA92)</f>
        <v>0</v>
      </c>
      <c r="EP92" s="2">
        <f>IF(PP92=0,($C$23/0.4536*IF(ISNA(NB91),'Drive Train'!$F$16,'Drive Train'!$F$17)*4.448*$C$24/$C$26*$C$25*AJ$6)*SIGN(CB92),CB92)</f>
        <v>0</v>
      </c>
      <c r="EQ92" s="2">
        <f>IF(PQ92=0,($C$23/0.4536*IF(ISNA(NC91),'Drive Train'!$F$16,'Drive Train'!$F$17)*4.448*$C$24/$C$26*$C$25*AK$6)*SIGN(CC92),CC92)</f>
        <v>0</v>
      </c>
      <c r="ER92" s="2">
        <f>IF(PR92=0,($C$23/0.4536*IF(ISNA(ND91),'Drive Train'!$F$16,'Drive Train'!$F$17)*4.448*$C$24/$C$26*$C$25*AL$6)*SIGN(CD92),CD92)</f>
        <v>0</v>
      </c>
      <c r="ES92" s="2">
        <f>IF(PS92=0,($C$23/0.4536*IF(ISNA(NE91),'Drive Train'!$F$16,'Drive Train'!$F$17)*4.448*$C$24/$C$26*$C$25*AM$6)*SIGN(CE92),CE92)</f>
        <v>0</v>
      </c>
      <c r="ET92" s="61">
        <f t="shared" si="344"/>
        <v>3.3600000000000021</v>
      </c>
      <c r="EU92" s="260">
        <f>MAX(MIN(IF(AND(OY91=1,NG92&lt;0),-1,1)*(DC92-$C$15)/($C$14-$C$15)*$C$12-$C$33*LO92/AO$6 -  OY91*$C$33,DY91),MAX(EU$8:EU91)*-1)</f>
        <v>-0.55664580874366754</v>
      </c>
      <c r="EV92" s="260">
        <f>MAX(MIN(IF(AND(OZ91=1,NH92&lt;0),-1,1)*(DD92-$C$15)/($C$14-$C$15)*$C$12-$C$33*LP92/AP$6 -  OZ91*$C$33,DZ91),MAX(EV$8:EV91)*-1)</f>
        <v>-0.60624557961136705</v>
      </c>
      <c r="EW92" s="260">
        <f>MAX(MIN(IF(AND(PA91=1,NI92&lt;0),-1,1)*(DE92-$C$15)/($C$14-$C$15)*$C$12-$C$33*LQ92/AQ$6 -  PA91*$C$33,EA91),MAX(EW$8:EW91)*-1)</f>
        <v>-0.60956085442044183</v>
      </c>
      <c r="EX92" s="260">
        <f>MAX(MIN(IF(AND(PB91=1,NJ92&lt;0),-1,1)*(DF92-$C$15)/($C$14-$C$15)*$C$12-$C$33*LR92/AR$6 -  PB91*$C$33,EB91),MAX(EX$8:EX91)*-1)</f>
        <v>-0.5512820421186182</v>
      </c>
      <c r="EY92" s="260">
        <f>MAX(MIN(IF(AND(PC91=1,NK92&lt;0),-1,1)*(DG92-$C$15)/($C$14-$C$15)*$C$12-$C$33*LS92/AS$6 -  PC91*$C$33,EC91),MAX(EY$8:EY91)*-1)</f>
        <v>-0.55664580874366754</v>
      </c>
      <c r="EZ92" s="260">
        <f>MAX(MIN(IF(AND(PD91=1,NL92&lt;0),-1,1)*(DH92-$C$15)/($C$14-$C$15)*$C$12-$C$33*LT92/AT$6 -  PD91*$C$33,ED91),MAX(EZ$8:EZ91)*-1)</f>
        <v>-0.55664580874366754</v>
      </c>
      <c r="FA92" s="260">
        <f>MAX(MIN(IF(AND(PE91=1,NM92&lt;0),-1,1)*(DI92-$C$15)/($C$14-$C$15)*$C$12-$C$33*LU92/AU$6 -  PE91*$C$33,EE91),MAX(FA$8:FA91)*-1)</f>
        <v>-0.55664580874366754</v>
      </c>
      <c r="FB92" s="260">
        <f>MAX(MIN(IF(AND(PF91=1,NN92&lt;0),-1,1)*(DJ92-$C$15)/($C$14-$C$15)*$C$12-$C$33*LV92/AV$6 -  PF91*$C$33,EF91),MAX(FB$8:FB91)*-1)</f>
        <v>-0.55664580874366754</v>
      </c>
      <c r="FC92" s="260">
        <f>MAX(MIN(IF(AND(PG91=1,NO92&lt;0),-1,1)*(DK92-$C$15)/($C$14-$C$15)*$C$12-$C$33*LW92/AW$6 -  PG91*$C$33,EG91),MAX(FC$8:FC91)*-1)</f>
        <v>-0.55664580874366754</v>
      </c>
      <c r="FD92" s="260">
        <f>MAX(MIN(IF(AND(PH91=1,NP92&lt;0),-1,1)*(DL92-$C$15)/($C$14-$C$15)*$C$12-$C$33*LX92/AX$6 -  PH91*$C$33,EH91),MAX(FD$8:FD91)*-1)</f>
        <v>-0.55664580874366754</v>
      </c>
      <c r="FE92" s="260">
        <f>MAX(MIN(IF(AND(PI91=1,NQ92&lt;0),-1,1)*(DM92-$C$15)/($C$14-$C$15)*$C$12-$C$33*LY92/AY$6 -  PI91*$C$33,EI91),MAX(FE$8:FE91)*-1)</f>
        <v>-0.55664580874366754</v>
      </c>
      <c r="FF92" s="260">
        <f>MAX(MIN(IF(AND(PJ91=1,NR92&lt;0),-1,1)*(DN92-$C$15)/($C$14-$C$15)*$C$12-$C$33*LZ92/AZ$6 -  PJ91*$C$33,EJ91),MAX(FF$8:FF91)*-1)</f>
        <v>-0.41043104273050707</v>
      </c>
      <c r="FG92" s="260">
        <f>MAX(MIN(IF(AND(PK91=1,NS92&lt;0),-1,1)*(DO92-$C$15)/($C$14-$C$15)*$C$12-$C$33*MA92/BA$6 -  PK91*$C$33,EK91),MAX(FG$8:FG91)*-1)</f>
        <v>-0.50266066515034202</v>
      </c>
      <c r="FH92" s="260">
        <f>MAX(MIN(IF(AND(PL91=1,NT92&lt;0),-1,1)*(DP92-$C$15)/($C$14-$C$15)*$C$12-$C$33*MB92/BB$6 -  PL91*$C$33,EL91),MAX(FH$8:FH91)*-1)</f>
        <v>-0.55664580874366754</v>
      </c>
      <c r="FI92" s="260">
        <f>MAX(MIN(IF(AND(PM91=1,NU92&lt;0),-1,1)*(DQ92-$C$15)/($C$14-$C$15)*$C$12-$C$33*MC92/BC$6 -  PM91*$C$33,EM91),MAX(FI$8:FI91)*-1)</f>
        <v>-0.55664580874366754</v>
      </c>
      <c r="FJ92" s="260">
        <f>MAX(MIN(IF(AND(PN91=1,NV92&lt;0),-1,1)*(DR92-$C$15)/($C$14-$C$15)*$C$12-$C$33*MD92/BD$6 -  PN91*$C$33,EN91),MAX(FJ$8:FJ91)*-1)</f>
        <v>-0.55664580874366754</v>
      </c>
      <c r="FK92" s="260">
        <f>MAX(MIN(IF(AND(PO91=1,NW92&lt;0),-1,1)*(DS92-$C$15)/($C$14-$C$15)*$C$12-$C$33*ME92/BE$6 -  PO91*$C$33,EO91),MAX(FK$8:FK91)*-1)</f>
        <v>-0.55664580874366754</v>
      </c>
      <c r="FL92" s="260">
        <f>MAX(MIN(IF(AND(PP91=1,NX92&lt;0),-1,1)*(DT92-$C$15)/($C$14-$C$15)*$C$12-$C$33*MF92/BF$6 -  PP91*$C$33,EP91),MAX(FL$8:FL91)*-1)</f>
        <v>-0.55664580874366754</v>
      </c>
      <c r="FM92" s="260">
        <f>MAX(MIN(IF(AND(PQ91=1,NY92&lt;0),-1,1)*(DU92-$C$15)/($C$14-$C$15)*$C$12-$C$33*MG92/BG$6 -  PQ91*$C$33,EQ91),MAX(FM$8:FM91)*-1)</f>
        <v>-0.55664580874366754</v>
      </c>
      <c r="FN92" s="260">
        <f>MAX(MIN(IF(AND(PR91=1,NZ92&lt;0),-1,1)*(DV92-$C$15)/($C$14-$C$15)*$C$12-$C$33*MH92/BH$6 -  PR91*$C$33,ER91),MAX(FN$8:FN91)*-1)</f>
        <v>-0.55664580874366754</v>
      </c>
      <c r="FO92" s="260">
        <f>MAX(MIN(IF(AND(PS91=1,OA92&lt;0),-1,1)*(DW92-$C$15)/($C$14-$C$15)*$C$12-$C$33*MI92/BI$6 -  PS91*$C$33,ES91),MAX(FO$8:FO91)*-1)</f>
        <v>-0.55664580874366754</v>
      </c>
      <c r="FP92" s="61">
        <f t="shared" si="350"/>
        <v>3.3600000000000021</v>
      </c>
      <c r="FQ92" s="261">
        <f>IF(AND(KS92=1,OY92=1),0,MIN((ABS(($C$14-$C$15)*EU92/$C$12/$C$25)+$C$15)/$C$25,DC92))</f>
        <v>0</v>
      </c>
      <c r="FR92" s="261">
        <f>IF(AND(KT92=1,OZ92=1),0,MIN((ABS(($C$14-$C$15)*EV92/$C$12/$C$25)+$C$15)/$C$25,DD92))</f>
        <v>2.7495000000000003</v>
      </c>
      <c r="FS92" s="261">
        <f>IF(AND(KU92=1,PA92=1),0,MIN((ABS(($C$14-$C$15)*EW92/$C$12/$C$25)+$C$15)/$C$25,DE92))</f>
        <v>2.7495000000000003</v>
      </c>
      <c r="FT92" s="261">
        <f>IF(AND(KV92=1,PB92=1),0,MIN((ABS(($C$14-$C$15)*EX92/$C$12/$C$25)+$C$15)/$C$25,DF92))</f>
        <v>2.7495000000000003</v>
      </c>
      <c r="FU92" s="261">
        <f>IF(AND(KW92=1,PC92=1),0,MIN((ABS(($C$14-$C$15)*EY92/$C$12/$C$25)+$C$15)/$C$25,DG92))</f>
        <v>0</v>
      </c>
      <c r="FV92" s="261">
        <f>IF(AND(KX92=1,PD92=1),0,MIN((ABS(($C$14-$C$15)*EZ92/$C$12/$C$25)+$C$15)/$C$25,DH92))</f>
        <v>0</v>
      </c>
      <c r="FW92" s="261">
        <f>IF(AND(KY92=1,PE92=1),0,MIN((ABS(($C$14-$C$15)*FA92/$C$12/$C$25)+$C$15)/$C$25,DI92))</f>
        <v>0</v>
      </c>
      <c r="FX92" s="261">
        <f>IF(AND(KZ92=1,PF92=1),0,MIN((ABS(($C$14-$C$15)*FB92/$C$12/$C$25)+$C$15)/$C$25,DJ92))</f>
        <v>0</v>
      </c>
      <c r="FY92" s="261">
        <f>IF(AND(LA92=1,PG92=1),0,MIN((ABS(($C$14-$C$15)*FC92/$C$12/$C$25)+$C$15)/$C$25,DK92))</f>
        <v>0</v>
      </c>
      <c r="FZ92" s="261">
        <f>IF(AND(LB92=1,PH92=1),0,MIN((ABS(($C$14-$C$15)*FD92/$C$12/$C$25)+$C$15)/$C$25,DL92))</f>
        <v>0</v>
      </c>
      <c r="GA92" s="261">
        <f>IF(AND(LC92=1,PI92=1),0,MIN((ABS(($C$14-$C$15)*FE92/$C$12/$C$25)+$C$15)/$C$25,DM92))</f>
        <v>0</v>
      </c>
      <c r="GB92" s="261">
        <f>IF(AND(LD92=1,PJ92=1),0,MIN((ABS(($C$14-$C$15)*FF92/$C$12/$C$25)+$C$15)/$C$25,DN92))</f>
        <v>2.7495000000000003</v>
      </c>
      <c r="GC92" s="261">
        <f>IF(AND(LE92=1,PK92=1),0,MIN((ABS(($C$14-$C$15)*FG92/$C$12/$C$25)+$C$15)/$C$25,DO92))</f>
        <v>0</v>
      </c>
      <c r="GD92" s="261">
        <f>IF(AND(LF92=1,PL92=1),0,MIN((ABS(($C$14-$C$15)*FH92/$C$12/$C$25)+$C$15)/$C$25,DP92))</f>
        <v>0</v>
      </c>
      <c r="GE92" s="261">
        <f>IF(AND(LG92=1,PM92=1),0,MIN((ABS(($C$14-$C$15)*FI92/$C$12/$C$25)+$C$15)/$C$25,DQ92))</f>
        <v>0</v>
      </c>
      <c r="GF92" s="261">
        <f>IF(AND(LH92=1,PN92=1),0,MIN((ABS(($C$14-$C$15)*FJ92/$C$12/$C$25)+$C$15)/$C$25,DR92))</f>
        <v>0</v>
      </c>
      <c r="GG92" s="261">
        <f>IF(AND(LI92=1,PO92=1),0,MIN((ABS(($C$14-$C$15)*FK92/$C$12/$C$25)+$C$15)/$C$25,DS92))</f>
        <v>0</v>
      </c>
      <c r="GH92" s="261">
        <f>IF(AND(LJ92=1,PP92=1),0,MIN((ABS(($C$14-$C$15)*FL92/$C$12/$C$25)+$C$15)/$C$25,DT92))</f>
        <v>0</v>
      </c>
      <c r="GI92" s="261">
        <f>IF(AND(LK92=1,PQ92=1),0,MIN((ABS(($C$14-$C$15)*FM92/$C$12/$C$25)+$C$15)/$C$25,DU92))</f>
        <v>0</v>
      </c>
      <c r="GJ92" s="261">
        <f>IF(AND(LL92=1,PR92=1),0,MIN((ABS(($C$14-$C$15)*FN92/$C$12/$C$25)+$C$15)/$C$25,DV92))</f>
        <v>0</v>
      </c>
      <c r="GK92" s="261">
        <f>IF(AND(LM92=1,PS92=1),0,MIN((ABS(($C$14-$C$15)*FO92/$C$12/$C$25)+$C$15)/$C$25,DW92))</f>
        <v>0</v>
      </c>
      <c r="GL92" s="61">
        <f t="shared" si="351"/>
        <v>3.3600000000000021</v>
      </c>
      <c r="GM92" s="57">
        <f>IF(AND(KS91=1,OY91=1),0,EU92*$C$26/S$6/$C$24/$C$23*3.39*$C$25)</f>
        <v>0</v>
      </c>
      <c r="GN92" s="57">
        <f>IF(AND(KT91=1,OZ91=1),0,EV92*$C$26/T$6/$C$24/$C$23*3.39*$C$25)</f>
        <v>-3.9421362453383124</v>
      </c>
      <c r="GO92" s="57">
        <f>IF(AND(KU91=1,PA91=1),0,EW92*$C$26/U$6/$C$24/$C$23*3.39*$C$25)</f>
        <v>-6.0189426693995731</v>
      </c>
      <c r="GP92" s="57">
        <f>IF(AND(KV91=1,PB91=1),0,EX92*$C$26/V$6/$C$24/$C$23*3.39*$C$25)</f>
        <v>-7.3022351801796352</v>
      </c>
      <c r="GQ92" s="57">
        <f>IF(AND(KW91=1,PC91=1),0,EY92*$C$26/W$6/$C$24/$C$23*3.39*$C$25)</f>
        <v>0</v>
      </c>
      <c r="GR92" s="57">
        <f>IF(AND(KX91=1,PD91=1),0,EZ92*$C$26/X$6/$C$24/$C$23*3.39*$C$25)</f>
        <v>0</v>
      </c>
      <c r="GS92" s="57">
        <f>IF(AND(KY91=1,PE91=1),0,FA92*$C$26/Y$6/$C$24/$C$23*3.39*$C$25)</f>
        <v>0</v>
      </c>
      <c r="GT92" s="57">
        <f>IF(AND(KZ91=1,PF91=1),0,FB92*$C$26/Z$6/$C$24/$C$23*3.39*$C$25)</f>
        <v>0</v>
      </c>
      <c r="GU92" s="57">
        <f>IF(AND(LA91=1,PG91=1),0,FC92*$C$26/AA$6/$C$24/$C$23*3.39*$C$25)</f>
        <v>0</v>
      </c>
      <c r="GV92" s="57">
        <f>IF(AND(LB91=1,PH91=1),0,FD92*$C$26/AB$6/$C$24/$C$23*3.39*$C$25)</f>
        <v>0</v>
      </c>
      <c r="GW92" s="57">
        <f>IF(AND(LC91=1,PI91=1),0,FE92*$C$26/AC$6/$C$24/$C$23*3.39*$C$25)</f>
        <v>0</v>
      </c>
      <c r="GX92" s="57">
        <f>IF(AND(LD91=1,PJ91=1),0,FF92*$C$26/AD$6/$C$24/$C$23*3.39*$C$25)</f>
        <v>-9.5315869637063724</v>
      </c>
      <c r="GY92" s="57">
        <f>IF(AND(LE91=1,PK91=1),0,FG92*$C$26/AE$6/$C$24/$C$23*3.39*$C$25)</f>
        <v>0</v>
      </c>
      <c r="GZ92" s="57">
        <f>IF(AND(LF91=1,PL91=1),0,FH92*$C$26/AF$6/$C$24/$C$23*3.39*$C$25)</f>
        <v>0</v>
      </c>
      <c r="HA92" s="57">
        <f>IF(AND(LG91=1,PM91=1),0,FI92*$C$26/AG$6/$C$24/$C$23*3.39*$C$25)</f>
        <v>0</v>
      </c>
      <c r="HB92" s="57">
        <f>IF(AND(LH91=1,PN91=1),0,FJ92*$C$26/AH$6/$C$24/$C$23*3.39*$C$25)</f>
        <v>0</v>
      </c>
      <c r="HC92" s="57">
        <f>IF(AND(LI91=1,PO91=1),0,FK92*$C$26/AI$6/$C$24/$C$23*3.39*$C$25)</f>
        <v>0</v>
      </c>
      <c r="HD92" s="57">
        <f>IF(AND(LJ91=1,PP91=1),0,FL92*$C$26/AJ$6/$C$24/$C$23*3.39*$C$25)</f>
        <v>0</v>
      </c>
      <c r="HE92" s="57">
        <f>IF(AND(LK91=1,PQ91=1),0,FM92*$C$26/AK$6/$C$24/$C$23*3.39*$C$25)</f>
        <v>0</v>
      </c>
      <c r="HF92" s="57">
        <f>IF(AND(LL91=1,PR91=1),0,FN92*$C$26/AL$6/$C$24/$C$23*3.39*$C$25)</f>
        <v>0</v>
      </c>
      <c r="HG92" s="57">
        <f>IF(AND(LM91=1,PS91=1),0,FO92*$C$26/AM$6/$C$24/$C$23*3.39*$C$25)</f>
        <v>0</v>
      </c>
      <c r="HH92" s="61">
        <f t="shared" si="352"/>
        <v>3.3600000000000021</v>
      </c>
      <c r="HI92" s="57">
        <f t="shared" si="353"/>
        <v>0</v>
      </c>
      <c r="HJ92" s="57">
        <f t="shared" si="354"/>
        <v>3.9421362453383124</v>
      </c>
      <c r="HK92" s="57">
        <f t="shared" si="355"/>
        <v>6.0189426693995731</v>
      </c>
      <c r="HL92" s="57">
        <f t="shared" si="356"/>
        <v>7.3022351801796352</v>
      </c>
      <c r="HM92" s="57">
        <f t="shared" si="357"/>
        <v>0</v>
      </c>
      <c r="HN92" s="57">
        <f t="shared" si="358"/>
        <v>0</v>
      </c>
      <c r="HO92" s="57">
        <f t="shared" si="359"/>
        <v>0</v>
      </c>
      <c r="HP92" s="57">
        <f t="shared" si="360"/>
        <v>0</v>
      </c>
      <c r="HQ92" s="57">
        <f t="shared" si="361"/>
        <v>0</v>
      </c>
      <c r="HR92" s="57">
        <f t="shared" si="362"/>
        <v>0</v>
      </c>
      <c r="HS92" s="57">
        <f t="shared" si="363"/>
        <v>0</v>
      </c>
      <c r="HT92" s="57">
        <f t="shared" si="364"/>
        <v>9.5315869637063724</v>
      </c>
      <c r="HU92" s="57">
        <f t="shared" si="365"/>
        <v>0</v>
      </c>
      <c r="HV92" s="57">
        <f t="shared" si="366"/>
        <v>0</v>
      </c>
      <c r="HW92" s="57">
        <f t="shared" si="367"/>
        <v>0</v>
      </c>
      <c r="HX92" s="57">
        <f t="shared" si="368"/>
        <v>0</v>
      </c>
      <c r="HY92" s="57">
        <f t="shared" si="369"/>
        <v>0</v>
      </c>
      <c r="HZ92" s="57">
        <f t="shared" si="370"/>
        <v>0</v>
      </c>
      <c r="IA92" s="57">
        <f t="shared" si="371"/>
        <v>0</v>
      </c>
      <c r="IB92" s="57">
        <f t="shared" si="372"/>
        <v>0</v>
      </c>
      <c r="IC92" s="57">
        <f t="shared" si="373"/>
        <v>0</v>
      </c>
      <c r="ID92" s="61">
        <f t="shared" si="374"/>
        <v>3.3600000000000021</v>
      </c>
      <c r="IE92" s="57">
        <f t="shared" si="375"/>
        <v>0</v>
      </c>
      <c r="IF92" s="57">
        <f t="shared" si="376"/>
        <v>0</v>
      </c>
      <c r="IG92" s="57">
        <f t="shared" si="377"/>
        <v>0</v>
      </c>
      <c r="IH92" s="57">
        <f t="shared" si="378"/>
        <v>0</v>
      </c>
      <c r="II92" s="57">
        <f t="shared" si="379"/>
        <v>0</v>
      </c>
      <c r="IJ92" s="57">
        <f t="shared" si="380"/>
        <v>0</v>
      </c>
      <c r="IK92" s="57">
        <f t="shared" si="381"/>
        <v>0</v>
      </c>
      <c r="IL92" s="57">
        <f t="shared" si="382"/>
        <v>0</v>
      </c>
      <c r="IM92" s="57">
        <f t="shared" si="383"/>
        <v>0</v>
      </c>
      <c r="IN92" s="57">
        <f t="shared" si="384"/>
        <v>0</v>
      </c>
      <c r="IO92" s="57">
        <f t="shared" si="385"/>
        <v>0</v>
      </c>
      <c r="IP92" s="57">
        <f t="shared" si="386"/>
        <v>0</v>
      </c>
      <c r="IQ92" s="57">
        <f t="shared" si="387"/>
        <v>0</v>
      </c>
      <c r="IR92" s="57">
        <f t="shared" si="388"/>
        <v>0</v>
      </c>
      <c r="IS92" s="57">
        <f t="shared" si="389"/>
        <v>0</v>
      </c>
      <c r="IT92" s="57">
        <f t="shared" si="390"/>
        <v>0</v>
      </c>
      <c r="IU92" s="57">
        <f t="shared" si="391"/>
        <v>0</v>
      </c>
      <c r="IV92" s="57">
        <f t="shared" si="392"/>
        <v>0</v>
      </c>
      <c r="IW92" s="57">
        <f t="shared" si="393"/>
        <v>0</v>
      </c>
      <c r="IX92" s="57">
        <f t="shared" si="394"/>
        <v>0</v>
      </c>
      <c r="IY92" s="57">
        <f t="shared" si="395"/>
        <v>0</v>
      </c>
      <c r="IZ92" s="61">
        <f t="shared" si="396"/>
        <v>3.3600000000000021</v>
      </c>
      <c r="JA92" s="261" t="e">
        <f t="shared" si="449"/>
        <v>#N/A</v>
      </c>
      <c r="JB92" s="261" t="e">
        <f t="shared" si="450"/>
        <v>#N/A</v>
      </c>
      <c r="JC92" s="261" t="e">
        <f t="shared" si="451"/>
        <v>#N/A</v>
      </c>
      <c r="JD92" s="261" t="e">
        <f t="shared" si="452"/>
        <v>#N/A</v>
      </c>
      <c r="JE92" s="261" t="e">
        <f t="shared" si="453"/>
        <v>#N/A</v>
      </c>
      <c r="JF92" s="261" t="e">
        <f t="shared" si="454"/>
        <v>#N/A</v>
      </c>
      <c r="JG92" s="261" t="e">
        <f t="shared" si="455"/>
        <v>#N/A</v>
      </c>
      <c r="JH92" s="261" t="e">
        <f t="shared" si="456"/>
        <v>#N/A</v>
      </c>
      <c r="JI92" s="261" t="e">
        <f t="shared" si="457"/>
        <v>#N/A</v>
      </c>
      <c r="JJ92" s="261" t="e">
        <f t="shared" si="458"/>
        <v>#N/A</v>
      </c>
      <c r="JK92" s="261" t="e">
        <f t="shared" si="459"/>
        <v>#N/A</v>
      </c>
      <c r="JL92" s="261" t="e">
        <f t="shared" si="460"/>
        <v>#N/A</v>
      </c>
      <c r="JM92" s="261" t="e">
        <f t="shared" si="461"/>
        <v>#N/A</v>
      </c>
      <c r="JN92" s="261" t="e">
        <f t="shared" si="462"/>
        <v>#N/A</v>
      </c>
      <c r="JO92" s="261" t="e">
        <f t="shared" si="463"/>
        <v>#N/A</v>
      </c>
      <c r="JP92" s="261" t="e">
        <f t="shared" si="464"/>
        <v>#N/A</v>
      </c>
      <c r="JQ92" s="261" t="e">
        <f t="shared" si="465"/>
        <v>#N/A</v>
      </c>
      <c r="JR92" s="261" t="e">
        <f t="shared" si="466"/>
        <v>#N/A</v>
      </c>
      <c r="JS92" s="261" t="e">
        <f t="shared" si="467"/>
        <v>#N/A</v>
      </c>
      <c r="JT92" s="261" t="e">
        <f t="shared" si="468"/>
        <v>#N/A</v>
      </c>
      <c r="JU92" s="261" t="e">
        <f t="shared" si="469"/>
        <v>#N/A</v>
      </c>
      <c r="JV92" s="61">
        <f t="shared" si="397"/>
        <v>3.3600000000000021</v>
      </c>
      <c r="JW92" s="46">
        <f>IF(HI92&lt;=$C$42,1,0)</f>
        <v>1</v>
      </c>
      <c r="JX92" s="46">
        <f>IF(HJ92&lt;=$C$42,1,0)</f>
        <v>0</v>
      </c>
      <c r="JY92" s="46">
        <f>IF(HK92&lt;=$C$42,1,0)</f>
        <v>0</v>
      </c>
      <c r="JZ92" s="46">
        <f>IF(HL92&lt;=$C$42,1,0)</f>
        <v>0</v>
      </c>
      <c r="KA92" s="46">
        <f>IF(HM92&lt;=$C$42,1,0)</f>
        <v>1</v>
      </c>
      <c r="KB92" s="46">
        <f>IF(HN92&lt;=$C$42,1,0)</f>
        <v>1</v>
      </c>
      <c r="KC92" s="46">
        <f>IF(HO92&lt;=$C$42,1,0)</f>
        <v>1</v>
      </c>
      <c r="KD92" s="46">
        <f>IF(HP92&lt;=$C$42,1,0)</f>
        <v>1</v>
      </c>
      <c r="KE92" s="46">
        <f>IF(HQ92&lt;=$C$42,1,0)</f>
        <v>1</v>
      </c>
      <c r="KF92" s="46">
        <f>IF(HR92&lt;=$C$42,1,0)</f>
        <v>1</v>
      </c>
      <c r="KG92" s="46">
        <f>IF(HS92&lt;=$C$42,1,0)</f>
        <v>1</v>
      </c>
      <c r="KH92" s="46">
        <f>IF(HT92&lt;=$C$42,1,0)</f>
        <v>0</v>
      </c>
      <c r="KI92" s="46">
        <f>IF(HU92&lt;=$C$42,1,0)</f>
        <v>1</v>
      </c>
      <c r="KJ92" s="46">
        <f>IF(HV92&lt;=$C$42,1,0)</f>
        <v>1</v>
      </c>
      <c r="KK92" s="46">
        <f>IF(HW92&lt;=$C$42,1,0)</f>
        <v>1</v>
      </c>
      <c r="KL92" s="46">
        <f>IF(HX92&lt;=$C$42,1,0)</f>
        <v>1</v>
      </c>
      <c r="KM92" s="46">
        <f>IF(HY92&lt;=$C$42,1,0)</f>
        <v>1</v>
      </c>
      <c r="KN92" s="46">
        <f>IF(HZ92&lt;=$C$42,1,0)</f>
        <v>1</v>
      </c>
      <c r="KO92" s="46">
        <f>IF(IA92&lt;=$C$42,1,0)</f>
        <v>1</v>
      </c>
      <c r="KP92" s="46">
        <f>IF(IB92&lt;=$C$42,1,0)</f>
        <v>1</v>
      </c>
      <c r="KQ92" s="46">
        <f>IF(IC92&lt;=$C$42,1,0)</f>
        <v>1</v>
      </c>
      <c r="KR92" s="61">
        <f t="shared" si="398"/>
        <v>3.3600000000000021</v>
      </c>
      <c r="KS92" s="1">
        <f>IF(OR(KS91=1,AND(OY92=1,LO92&lt;=$C$43)),1,0)</f>
        <v>1</v>
      </c>
      <c r="KT92" s="1">
        <f>IF(OR(KT91=1,AND(OZ92=1,LP92&lt;=$C$43)),1,0)</f>
        <v>0</v>
      </c>
      <c r="KU92" s="1">
        <f>IF(OR(KU91=1,AND(PA92=1,LQ92&lt;=$C$43)),1,0)</f>
        <v>0</v>
      </c>
      <c r="KV92" s="1">
        <f>IF(OR(KV91=1,AND(PB92=1,LR92&lt;=$C$43)),1,0)</f>
        <v>0</v>
      </c>
      <c r="KW92" s="1">
        <f>IF(OR(KW91=1,AND(PC92=1,LS92&lt;=$C$43)),1,0)</f>
        <v>1</v>
      </c>
      <c r="KX92" s="1">
        <f>IF(OR(KX91=1,AND(PD92=1,LT92&lt;=$C$43)),1,0)</f>
        <v>1</v>
      </c>
      <c r="KY92" s="1">
        <f>IF(OR(KY91=1,AND(PE92=1,LU92&lt;=$C$43)),1,0)</f>
        <v>1</v>
      </c>
      <c r="KZ92" s="1">
        <f>IF(OR(KZ91=1,AND(PF92=1,LV92&lt;=$C$43)),1,0)</f>
        <v>1</v>
      </c>
      <c r="LA92" s="1">
        <f>IF(OR(LA91=1,AND(PG92=1,LW92&lt;=$C$43)),1,0)</f>
        <v>1</v>
      </c>
      <c r="LB92" s="1">
        <f>IF(OR(LB91=1,AND(PH92=1,LX92&lt;=$C$43)),1,0)</f>
        <v>1</v>
      </c>
      <c r="LC92" s="1">
        <f>IF(OR(LC91=1,AND(PI92=1,LY92&lt;=$C$43)),1,0)</f>
        <v>1</v>
      </c>
      <c r="LD92" s="1">
        <f>IF(OR(LD91=1,AND(PJ92=1,LZ92&lt;=$C$43)),1,0)</f>
        <v>0</v>
      </c>
      <c r="LE92" s="1">
        <f>IF(OR(LE91=1,AND(PK92=1,MA92&lt;=$C$43)),1,0)</f>
        <v>1</v>
      </c>
      <c r="LF92" s="1">
        <f>IF(OR(LF91=1,AND(PL92=1,MB92&lt;=$C$43)),1,0)</f>
        <v>1</v>
      </c>
      <c r="LG92" s="1">
        <f>IF(OR(LG91=1,AND(PM92=1,MC92&lt;=$C$43)),1,0)</f>
        <v>1</v>
      </c>
      <c r="LH92" s="1">
        <f>IF(OR(LH91=1,AND(PN92=1,MD92&lt;=$C$43)),1,0)</f>
        <v>1</v>
      </c>
      <c r="LI92" s="1">
        <f>IF(OR(LI91=1,AND(PO92=1,ME92&lt;=$C$43)),1,0)</f>
        <v>1</v>
      </c>
      <c r="LJ92" s="1">
        <f>IF(OR(LJ91=1,AND(PP92=1,MF92&lt;=$C$43)),1,0)</f>
        <v>1</v>
      </c>
      <c r="LK92" s="1">
        <f>IF(OR(LK91=1,AND(PQ92=1,MG92&lt;=$C$43)),1,0)</f>
        <v>1</v>
      </c>
      <c r="LL92" s="1">
        <f>IF(OR(LL91=1,AND(PR92=1,MH92&lt;=$C$43)),1,0)</f>
        <v>1</v>
      </c>
      <c r="LM92" s="1">
        <f>IF(OR(LM91=1,AND(PS92=1,MI92&lt;=$C$43)),1,0)</f>
        <v>1</v>
      </c>
      <c r="LN92" s="61">
        <f t="shared" si="399"/>
        <v>3.3600000000000021</v>
      </c>
      <c r="LO92" s="57">
        <f t="shared" si="400"/>
        <v>0</v>
      </c>
      <c r="LP92" s="57">
        <f t="shared" si="401"/>
        <v>9.5301451254989278</v>
      </c>
      <c r="LQ92" s="57">
        <f t="shared" si="402"/>
        <v>6.483357041402928</v>
      </c>
      <c r="LR92" s="57">
        <f t="shared" si="403"/>
        <v>2.1151231734321976</v>
      </c>
      <c r="LS92" s="57">
        <f t="shared" si="404"/>
        <v>0</v>
      </c>
      <c r="LT92" s="57">
        <f t="shared" si="405"/>
        <v>0</v>
      </c>
      <c r="LU92" s="57">
        <f t="shared" si="406"/>
        <v>0</v>
      </c>
      <c r="LV92" s="57">
        <f t="shared" si="407"/>
        <v>0</v>
      </c>
      <c r="LW92" s="57">
        <f t="shared" si="408"/>
        <v>0</v>
      </c>
      <c r="LX92" s="57">
        <f t="shared" si="409"/>
        <v>0</v>
      </c>
      <c r="LY92" s="57">
        <f t="shared" si="410"/>
        <v>0</v>
      </c>
      <c r="LZ92" s="57">
        <f t="shared" si="411"/>
        <v>1.7059798932263925</v>
      </c>
      <c r="MA92" s="57">
        <f t="shared" si="412"/>
        <v>0</v>
      </c>
      <c r="MB92" s="57">
        <f t="shared" si="413"/>
        <v>0</v>
      </c>
      <c r="MC92" s="57">
        <f t="shared" si="414"/>
        <v>0</v>
      </c>
      <c r="MD92" s="57">
        <f t="shared" si="415"/>
        <v>0</v>
      </c>
      <c r="ME92" s="57">
        <f t="shared" si="416"/>
        <v>0</v>
      </c>
      <c r="MF92" s="57">
        <f t="shared" si="417"/>
        <v>0</v>
      </c>
      <c r="MG92" s="57">
        <f t="shared" si="418"/>
        <v>0</v>
      </c>
      <c r="MH92" s="57">
        <f t="shared" si="419"/>
        <v>0</v>
      </c>
      <c r="MI92" s="57">
        <f t="shared" si="420"/>
        <v>0</v>
      </c>
      <c r="MJ92" s="61">
        <f t="shared" si="421"/>
        <v>3.3600000000000021</v>
      </c>
      <c r="MK92" s="57" t="e">
        <f t="shared" si="470"/>
        <v>#N/A</v>
      </c>
      <c r="ML92" s="57" t="e">
        <f t="shared" si="471"/>
        <v>#N/A</v>
      </c>
      <c r="MM92" s="57" t="e">
        <f t="shared" si="472"/>
        <v>#N/A</v>
      </c>
      <c r="MN92" s="57" t="e">
        <f t="shared" si="473"/>
        <v>#N/A</v>
      </c>
      <c r="MO92" s="57" t="e">
        <f t="shared" si="474"/>
        <v>#N/A</v>
      </c>
      <c r="MP92" s="57" t="e">
        <f t="shared" si="475"/>
        <v>#N/A</v>
      </c>
      <c r="MQ92" s="57" t="e">
        <f t="shared" si="476"/>
        <v>#N/A</v>
      </c>
      <c r="MR92" s="57" t="e">
        <f t="shared" si="477"/>
        <v>#N/A</v>
      </c>
      <c r="MS92" s="57" t="e">
        <f t="shared" si="478"/>
        <v>#N/A</v>
      </c>
      <c r="MT92" s="57" t="e">
        <f t="shared" si="479"/>
        <v>#N/A</v>
      </c>
      <c r="MU92" s="57" t="e">
        <f t="shared" si="480"/>
        <v>#N/A</v>
      </c>
      <c r="MV92" s="57" t="e">
        <f t="shared" si="481"/>
        <v>#N/A</v>
      </c>
      <c r="MW92" s="57" t="e">
        <f t="shared" si="482"/>
        <v>#N/A</v>
      </c>
      <c r="MX92" s="57" t="e">
        <f t="shared" si="483"/>
        <v>#N/A</v>
      </c>
      <c r="MY92" s="57" t="e">
        <f t="shared" si="484"/>
        <v>#N/A</v>
      </c>
      <c r="MZ92" s="57" t="e">
        <f t="shared" si="485"/>
        <v>#N/A</v>
      </c>
      <c r="NA92" s="57" t="e">
        <f t="shared" si="486"/>
        <v>#N/A</v>
      </c>
      <c r="NB92" s="57" t="e">
        <f t="shared" si="487"/>
        <v>#N/A</v>
      </c>
      <c r="NC92" s="57" t="e">
        <f t="shared" si="488"/>
        <v>#N/A</v>
      </c>
      <c r="ND92" s="57" t="e">
        <f t="shared" si="489"/>
        <v>#N/A</v>
      </c>
      <c r="NE92" s="57" t="e">
        <f t="shared" si="490"/>
        <v>#N/A</v>
      </c>
      <c r="NF92" s="61">
        <f t="shared" si="422"/>
        <v>3.3600000000000021</v>
      </c>
      <c r="NG92" s="261">
        <f>IF(OY91=0,MIN('Drive Train'!$F$35-FQ91*$C$26*'Drive Train'!$F$38,NG91+$C$41)-$C$7,IF(LO91-1&lt;=0,0,IF($C$39=Motors!$C$29,MAX(MAX(NG$8:NG91)*-1,NG91-$C$41),MAX(0,MAX(NG$8:NG91)*-1,NG91-$C$41))))</f>
        <v>0</v>
      </c>
      <c r="NH92" s="261">
        <f>IF(OZ91=0,MIN('Drive Train'!$F$35-FR91*$C$26*'Drive Train'!$F$38,NH91+$C$41)-$C$7,IF(LP91-1&lt;=0,0,IF($C$39=Motors!$C$29,MAX(MAX(NH$8:NH91)*-1,NH91-$C$41),MAX(0,MAX(NH$8:NH91)*-1,NH91-$C$41))))</f>
        <v>0</v>
      </c>
      <c r="NI92" s="261">
        <f>IF(PA91=0,MIN('Drive Train'!$F$35-FS91*$C$26*'Drive Train'!$F$38,NI91+$C$41)-$C$7,IF(LQ91-1&lt;=0,0,IF($C$39=Motors!$C$29,MAX(MAX(NI$8:NI91)*-1,NI91-$C$41),MAX(0,MAX(NI$8:NI91)*-1,NI91-$C$41))))</f>
        <v>0</v>
      </c>
      <c r="NJ92" s="261">
        <f>IF(PB91=0,MIN('Drive Train'!$F$35-FT91*$C$26*'Drive Train'!$F$38,NJ91+$C$41)-$C$7,IF(LR91-1&lt;=0,0,IF($C$39=Motors!$C$29,MAX(MAX(NJ$8:NJ91)*-1,NJ91-$C$41),MAX(0,MAX(NJ$8:NJ91)*-1,NJ91-$C$41))))</f>
        <v>0</v>
      </c>
      <c r="NK92" s="261">
        <f>IF(PC91=0,MIN('Drive Train'!$F$35-FU91*$C$26*'Drive Train'!$F$38,NK91+$C$41)-$C$7,IF(LS91-1&lt;=0,0,IF($C$39=Motors!$C$29,MAX(MAX(NK$8:NK91)*-1,NK91-$C$41),MAX(0,MAX(NK$8:NK91)*-1,NK91-$C$41))))</f>
        <v>0</v>
      </c>
      <c r="NL92" s="261">
        <f>IF(PD91=0,MIN('Drive Train'!$F$35-FV91*$C$26*'Drive Train'!$F$38,NL91+$C$41)-$C$7,IF(LT91-1&lt;=0,0,IF($C$39=Motors!$C$29,MAX(MAX(NL$8:NL91)*-1,NL91-$C$41),MAX(0,MAX(NL$8:NL91)*-1,NL91-$C$41))))</f>
        <v>0</v>
      </c>
      <c r="NM92" s="261">
        <f>IF(PE91=0,MIN('Drive Train'!$F$35-FW91*$C$26*'Drive Train'!$F$38,NM91+$C$41)-$C$7,IF(LU91-1&lt;=0,0,IF($C$39=Motors!$C$29,MAX(MAX(NM$8:NM91)*-1,NM91-$C$41),MAX(0,MAX(NM$8:NM91)*-1,NM91-$C$41))))</f>
        <v>0</v>
      </c>
      <c r="NN92" s="261">
        <f>IF(PF91=0,MIN('Drive Train'!$F$35-FX91*$C$26*'Drive Train'!$F$38,NN91+$C$41)-$C$7,IF(LV91-1&lt;=0,0,IF($C$39=Motors!$C$29,MAX(MAX(NN$8:NN91)*-1,NN91-$C$41),MAX(0,MAX(NN$8:NN91)*-1,NN91-$C$41))))</f>
        <v>0</v>
      </c>
      <c r="NO92" s="261">
        <f>IF(PG91=0,MIN('Drive Train'!$F$35-FY91*$C$26*'Drive Train'!$F$38,NO91+$C$41)-$C$7,IF(LW91-1&lt;=0,0,IF($C$39=Motors!$C$29,MAX(MAX(NO$8:NO91)*-1,NO91-$C$41),MAX(0,MAX(NO$8:NO91)*-1,NO91-$C$41))))</f>
        <v>0</v>
      </c>
      <c r="NP92" s="261">
        <f>IF(PH91=0,MIN('Drive Train'!$F$35-FZ91*$C$26*'Drive Train'!$F$38,NP91+$C$41)-$C$7,IF(LX91-1&lt;=0,0,IF($C$39=Motors!$C$29,MAX(MAX(NP$8:NP91)*-1,NP91-$C$41),MAX(0,MAX(NP$8:NP91)*-1,NP91-$C$41))))</f>
        <v>0</v>
      </c>
      <c r="NQ92" s="261">
        <f>IF(PI91=0,MIN('Drive Train'!$F$35-GA91*$C$26*'Drive Train'!$F$38,NQ91+$C$41)-$C$7,IF(LY91-1&lt;=0,0,IF($C$39=Motors!$C$29,MAX(MAX(NQ$8:NQ91)*-1,NQ91-$C$41),MAX(0,MAX(NQ$8:NQ91)*-1,NQ91-$C$41))))</f>
        <v>0</v>
      </c>
      <c r="NR92" s="261">
        <f>IF(PJ91=0,MIN('Drive Train'!$F$35-GB91*$C$26*'Drive Train'!$F$38,NR91+$C$41)-$C$7,IF(LZ91-1&lt;=0,0,IF($C$39=Motors!$C$29,MAX(MAX(NR$8:NR91)*-1,NR91-$C$41),MAX(0,MAX(NR$8:NR91)*-1,NR91-$C$41))))</f>
        <v>0</v>
      </c>
      <c r="NS92" s="261">
        <f>IF(PK91=0,MIN('Drive Train'!$F$35-GC91*$C$26*'Drive Train'!$F$38,NS91+$C$41)-$C$7,IF(MA91-1&lt;=0,0,IF($C$39=Motors!$C$29,MAX(MAX(NS$8:NS91)*-1,NS91-$C$41),MAX(0,MAX(NS$8:NS91)*-1,NS91-$C$41))))</f>
        <v>0</v>
      </c>
      <c r="NT92" s="261">
        <f>IF(PL91=0,MIN('Drive Train'!$F$35-GD91*$C$26*'Drive Train'!$F$38,NT91+$C$41)-$C$7,IF(MB91-1&lt;=0,0,IF($C$39=Motors!$C$29,MAX(MAX(NT$8:NT91)*-1,NT91-$C$41),MAX(0,MAX(NT$8:NT91)*-1,NT91-$C$41))))</f>
        <v>0</v>
      </c>
      <c r="NU92" s="261">
        <f>IF(PM91=0,MIN('Drive Train'!$F$35-GE91*$C$26*'Drive Train'!$F$38,NU91+$C$41)-$C$7,IF(MC91-1&lt;=0,0,IF($C$39=Motors!$C$29,MAX(MAX(NU$8:NU91)*-1,NU91-$C$41),MAX(0,MAX(NU$8:NU91)*-1,NU91-$C$41))))</f>
        <v>0</v>
      </c>
      <c r="NV92" s="261">
        <f>IF(PN91=0,MIN('Drive Train'!$F$35-GF91*$C$26*'Drive Train'!$F$38,NV91+$C$41)-$C$7,IF(MD91-1&lt;=0,0,IF($C$39=Motors!$C$29,MAX(MAX(NV$8:NV91)*-1,NV91-$C$41),MAX(0,MAX(NV$8:NV91)*-1,NV91-$C$41))))</f>
        <v>0</v>
      </c>
      <c r="NW92" s="261">
        <f>IF(PO91=0,MIN('Drive Train'!$F$35-GG91*$C$26*'Drive Train'!$F$38,NW91+$C$41)-$C$7,IF(ME91-1&lt;=0,0,IF($C$39=Motors!$C$29,MAX(MAX(NW$8:NW91)*-1,NW91-$C$41),MAX(0,MAX(NW$8:NW91)*-1,NW91-$C$41))))</f>
        <v>0</v>
      </c>
      <c r="NX92" s="261">
        <f>IF(PP91=0,MIN('Drive Train'!$F$35-GH91*$C$26*'Drive Train'!$F$38,NX91+$C$41)-$C$7,IF(MF91-1&lt;=0,0,IF($C$39=Motors!$C$29,MAX(MAX(NX$8:NX91)*-1,NX91-$C$41),MAX(0,MAX(NX$8:NX91)*-1,NX91-$C$41))))</f>
        <v>0</v>
      </c>
      <c r="NY92" s="261">
        <f>IF(PQ91=0,MIN('Drive Train'!$F$35-GI91*$C$26*'Drive Train'!$F$38,NY91+$C$41)-$C$7,IF(MG91-1&lt;=0,0,IF($C$39=Motors!$C$29,MAX(MAX(NY$8:NY91)*-1,NY91-$C$41),MAX(0,MAX(NY$8:NY91)*-1,NY91-$C$41))))</f>
        <v>0</v>
      </c>
      <c r="NZ92" s="261">
        <f>IF(PR91=0,MIN('Drive Train'!$F$35-GJ91*$C$26*'Drive Train'!$F$38,NZ91+$C$41)-$C$7,IF(MH91-1&lt;=0,0,IF($C$39=Motors!$C$29,MAX(MAX(NZ$8:NZ91)*-1,NZ91-$C$41),MAX(0,MAX(NZ$8:NZ91)*-1,NZ91-$C$41))))</f>
        <v>0</v>
      </c>
      <c r="OA92" s="261">
        <f>IF(PS91=0,MIN('Drive Train'!$F$35-GK91*$C$26*'Drive Train'!$F$38,OA91+$C$41)-$C$7,IF(MI91-1&lt;=0,0,IF($C$39=Motors!$C$29,MAX(MAX(OA$8:OA91)*-1,OA91-$C$41),MAX(0,MAX(OA$8:OA91)*-1,OA91-$C$41))))</f>
        <v>0</v>
      </c>
      <c r="OB92" s="61">
        <f t="shared" si="423"/>
        <v>3.3600000000000021</v>
      </c>
      <c r="OC92" s="261">
        <f>'Drive Train'!$F$35-FQ92*$C$26*'Drive Train'!$F$38</f>
        <v>12.4</v>
      </c>
      <c r="OD92" s="261">
        <f>'Drive Train'!$F$35-FR92*$C$26*'Drive Train'!$F$38</f>
        <v>12.213034</v>
      </c>
      <c r="OE92" s="261">
        <f>'Drive Train'!$F$35-FS92*$C$26*'Drive Train'!$F$38</f>
        <v>12.213034</v>
      </c>
      <c r="OF92" s="261">
        <f>'Drive Train'!$F$35-FT92*$C$26*'Drive Train'!$F$38</f>
        <v>12.213034</v>
      </c>
      <c r="OG92" s="261">
        <f>'Drive Train'!$F$35-FU92*$C$26*'Drive Train'!$F$38</f>
        <v>12.4</v>
      </c>
      <c r="OH92" s="261">
        <f>'Drive Train'!$F$35-FV92*$C$26*'Drive Train'!$F$38</f>
        <v>12.4</v>
      </c>
      <c r="OI92" s="261">
        <f>'Drive Train'!$F$35-FW92*$C$26*'Drive Train'!$F$38</f>
        <v>12.4</v>
      </c>
      <c r="OJ92" s="261">
        <f>'Drive Train'!$F$35-FX92*$C$26*'Drive Train'!$F$38</f>
        <v>12.4</v>
      </c>
      <c r="OK92" s="261">
        <f>'Drive Train'!$F$35-FY92*$C$26*'Drive Train'!$F$38</f>
        <v>12.4</v>
      </c>
      <c r="OL92" s="261">
        <f>'Drive Train'!$F$35-FZ92*$C$26*'Drive Train'!$F$38</f>
        <v>12.4</v>
      </c>
      <c r="OM92" s="261">
        <f>'Drive Train'!$F$35-GA92*$C$26*'Drive Train'!$F$38</f>
        <v>12.4</v>
      </c>
      <c r="ON92" s="261">
        <f>'Drive Train'!$F$35-GB92*$C$26*'Drive Train'!$F$38</f>
        <v>12.213034</v>
      </c>
      <c r="OO92" s="261">
        <f>'Drive Train'!$F$35-GC92*$C$26*'Drive Train'!$F$38</f>
        <v>12.4</v>
      </c>
      <c r="OP92" s="261">
        <f>'Drive Train'!$F$35-GD92*$C$26*'Drive Train'!$F$38</f>
        <v>12.4</v>
      </c>
      <c r="OQ92" s="261">
        <f>'Drive Train'!$F$35-GE92*$C$26*'Drive Train'!$F$38</f>
        <v>12.4</v>
      </c>
      <c r="OR92" s="261">
        <f>'Drive Train'!$F$35-GF92*$C$26*'Drive Train'!$F$38</f>
        <v>12.4</v>
      </c>
      <c r="OS92" s="261">
        <f>'Drive Train'!$F$35-GG92*$C$26*'Drive Train'!$F$38</f>
        <v>12.4</v>
      </c>
      <c r="OT92" s="261">
        <f>'Drive Train'!$F$35-GH92*$C$26*'Drive Train'!$F$38</f>
        <v>12.4</v>
      </c>
      <c r="OU92" s="261">
        <f>'Drive Train'!$F$35-GI92*$C$26*'Drive Train'!$F$38</f>
        <v>12.4</v>
      </c>
      <c r="OV92" s="261">
        <f>'Drive Train'!$F$35-GJ92*$C$26*'Drive Train'!$F$38</f>
        <v>12.4</v>
      </c>
      <c r="OW92" s="261">
        <f>'Drive Train'!$F$35-GK92*$C$26*'Drive Train'!$F$38</f>
        <v>12.4</v>
      </c>
      <c r="OX92" s="61">
        <f t="shared" si="424"/>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8">
        <f t="shared" si="425"/>
        <v>3.3600000000000021</v>
      </c>
      <c r="PU92" s="57">
        <f t="shared" si="426"/>
        <v>19.650327854067083</v>
      </c>
      <c r="PV92" s="57">
        <f t="shared" si="427"/>
        <v>26.307388117422075</v>
      </c>
      <c r="PW92" s="57">
        <f t="shared" si="428"/>
        <v>30.028148121660514</v>
      </c>
      <c r="PX92" s="57">
        <f t="shared" si="429"/>
        <v>28.906698256259613</v>
      </c>
      <c r="PY92" s="57">
        <f t="shared" si="430"/>
        <v>24.749634534260018</v>
      </c>
      <c r="PZ92" s="57">
        <f t="shared" si="431"/>
        <v>21.452833956798898</v>
      </c>
      <c r="QA92" s="57">
        <f t="shared" si="432"/>
        <v>19.542925554291688</v>
      </c>
      <c r="QB92" s="57">
        <f t="shared" si="433"/>
        <v>18.59135870271086</v>
      </c>
      <c r="QC92" s="57">
        <f t="shared" si="434"/>
        <v>17.948597020951119</v>
      </c>
      <c r="QD92" s="57">
        <f t="shared" si="435"/>
        <v>17.4359638630105</v>
      </c>
      <c r="QE92" s="57">
        <f t="shared" si="436"/>
        <v>17.291336153209237</v>
      </c>
      <c r="QF92" s="57">
        <f t="shared" si="437"/>
        <v>21.001323939280834</v>
      </c>
      <c r="QG92" s="57">
        <f t="shared" si="438"/>
        <v>21.548378991435687</v>
      </c>
      <c r="QH92" s="57">
        <f t="shared" si="439"/>
        <v>20.808768598333724</v>
      </c>
      <c r="QI92" s="57">
        <f t="shared" si="440"/>
        <v>19.961375108168166</v>
      </c>
      <c r="QJ92" s="57">
        <f t="shared" si="441"/>
        <v>19.829829190132553</v>
      </c>
      <c r="QK92" s="57">
        <f t="shared" si="442"/>
        <v>19.650327854067083</v>
      </c>
      <c r="QL92" s="57">
        <f t="shared" si="443"/>
        <v>19.599515401150995</v>
      </c>
      <c r="QM92" s="57">
        <f t="shared" si="444"/>
        <v>19.600621923010209</v>
      </c>
      <c r="QN92" s="57">
        <f t="shared" si="445"/>
        <v>19.600697983980687</v>
      </c>
      <c r="QO92" s="57">
        <f t="shared" si="446"/>
        <v>19.600657967372879</v>
      </c>
      <c r="QP92" s="61">
        <f t="shared" si="447"/>
        <v>3.3600000000000021</v>
      </c>
      <c r="QQ92" s="57">
        <f>MIN(FQ92,$C$16)*$C$17*1000/60/60/$C$25</f>
        <v>0</v>
      </c>
      <c r="QR92" s="57">
        <f>MIN(FR92,$C$16)*$C$17*1000/60/60/$C$25</f>
        <v>3.8667407844721571E-2</v>
      </c>
      <c r="QS92" s="57">
        <f>MIN(FS92,$C$16)*$C$17*1000/60/60/$C$25</f>
        <v>3.8667407844721571E-2</v>
      </c>
      <c r="QT92" s="57">
        <f>MIN(FT92,$C$16)*$C$17*1000/60/60/$C$25</f>
        <v>3.8667407844721571E-2</v>
      </c>
      <c r="QU92" s="57">
        <f>MIN(FU92,$C$16)*$C$17*1000/60/60/$C$25</f>
        <v>0</v>
      </c>
      <c r="QV92" s="57">
        <f>MIN(FV92,$C$16)*$C$17*1000/60/60/$C$25</f>
        <v>0</v>
      </c>
      <c r="QW92" s="57">
        <f>MIN(FW92,$C$16)*$C$17*1000/60/60/$C$25</f>
        <v>0</v>
      </c>
      <c r="QX92" s="57">
        <f>MIN(FX92,$C$16)*$C$17*1000/60/60/$C$25</f>
        <v>0</v>
      </c>
      <c r="QY92" s="57">
        <f>MIN(FY92,$C$16)*$C$17*1000/60/60/$C$25</f>
        <v>0</v>
      </c>
      <c r="QZ92" s="57">
        <f>MIN(FZ92,$C$16)*$C$17*1000/60/60/$C$25</f>
        <v>0</v>
      </c>
      <c r="RA92" s="57">
        <f>MIN(GA92,$C$16)*$C$17*1000/60/60/$C$25</f>
        <v>0</v>
      </c>
      <c r="RB92" s="57">
        <f>MIN(GB92,$C$16)*$C$17*1000/60/60/$C$25</f>
        <v>3.8667407844721571E-2</v>
      </c>
      <c r="RC92" s="57">
        <f>MIN(GC92,$C$16)*$C$17*1000/60/60/$C$25</f>
        <v>0</v>
      </c>
      <c r="RD92" s="57">
        <f>MIN(GD92,$C$16)*$C$17*1000/60/60/$C$25</f>
        <v>0</v>
      </c>
      <c r="RE92" s="57">
        <f>MIN(GE92,$C$16)*$C$17*1000/60/60/$C$25</f>
        <v>0</v>
      </c>
      <c r="RF92" s="57">
        <f>MIN(GF92,$C$16)*$C$17*1000/60/60/$C$25</f>
        <v>0</v>
      </c>
      <c r="RG92" s="57">
        <f>MIN(GG92,$C$16)*$C$17*1000/60/60/$C$25</f>
        <v>0</v>
      </c>
      <c r="RH92" s="57">
        <f>MIN(GH92,$C$16)*$C$17*1000/60/60/$C$25</f>
        <v>0</v>
      </c>
      <c r="RI92" s="57">
        <f>MIN(GI92,$C$16)*$C$17*1000/60/60/$C$25</f>
        <v>0</v>
      </c>
      <c r="RJ92" s="57">
        <f>MIN(GJ92,$C$16)*$C$17*1000/60/60/$C$25</f>
        <v>0</v>
      </c>
      <c r="RK92" s="57">
        <f>MIN(GK92,$C$16)*$C$17*1000/60/60/$C$25</f>
        <v>0</v>
      </c>
      <c r="RL92" s="148">
        <f t="shared" si="448"/>
        <v>3.3600000000000021</v>
      </c>
    </row>
    <row r="93" spans="2:480" x14ac:dyDescent="0.2">
      <c r="C93" s="73"/>
      <c r="R93" s="63">
        <f t="shared" si="346"/>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347"/>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321"/>
        <v>3.4000000000000021</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322"/>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348"/>
        <v>3.4000000000000021</v>
      </c>
      <c r="DC93" s="57">
        <f t="shared" si="323"/>
        <v>0</v>
      </c>
      <c r="DD93" s="57">
        <f t="shared" si="324"/>
        <v>2.7495000000000003</v>
      </c>
      <c r="DE93" s="57">
        <f t="shared" si="325"/>
        <v>2.7495000000000003</v>
      </c>
      <c r="DF93" s="57">
        <f t="shared" si="326"/>
        <v>2.7495000000000003</v>
      </c>
      <c r="DG93" s="57">
        <f t="shared" si="327"/>
        <v>0</v>
      </c>
      <c r="DH93" s="57">
        <f t="shared" si="328"/>
        <v>0</v>
      </c>
      <c r="DI93" s="57">
        <f t="shared" si="329"/>
        <v>0</v>
      </c>
      <c r="DJ93" s="57">
        <f t="shared" si="330"/>
        <v>0</v>
      </c>
      <c r="DK93" s="57">
        <f t="shared" si="331"/>
        <v>0</v>
      </c>
      <c r="DL93" s="57">
        <f t="shared" si="332"/>
        <v>0</v>
      </c>
      <c r="DM93" s="57">
        <f t="shared" si="333"/>
        <v>0</v>
      </c>
      <c r="DN93" s="57">
        <f t="shared" si="334"/>
        <v>2.7495000000000003</v>
      </c>
      <c r="DO93" s="57">
        <f t="shared" si="335"/>
        <v>0</v>
      </c>
      <c r="DP93" s="57">
        <f t="shared" si="336"/>
        <v>0</v>
      </c>
      <c r="DQ93" s="57">
        <f t="shared" si="337"/>
        <v>0</v>
      </c>
      <c r="DR93" s="57">
        <f t="shared" si="338"/>
        <v>0</v>
      </c>
      <c r="DS93" s="57">
        <f t="shared" si="339"/>
        <v>0</v>
      </c>
      <c r="DT93" s="57">
        <f t="shared" si="340"/>
        <v>0</v>
      </c>
      <c r="DU93" s="57">
        <f t="shared" si="341"/>
        <v>0</v>
      </c>
      <c r="DV93" s="57">
        <f t="shared" si="342"/>
        <v>0</v>
      </c>
      <c r="DW93" s="57">
        <f t="shared" si="343"/>
        <v>0</v>
      </c>
      <c r="DX93" s="61">
        <f t="shared" si="349"/>
        <v>3.4000000000000021</v>
      </c>
      <c r="DY93" s="2">
        <f>IF(OY93=0,($C$23/0.4536*IF(ISNA(MK92),'Drive Train'!$F$16,'Drive Train'!$F$17)*4.448*$C$24/$C$26*$C$25*S$6)*SIGN(BK93),BK93)</f>
        <v>0</v>
      </c>
      <c r="DZ93" s="2">
        <f>IF(OZ93=0,($C$23/0.4536*IF(ISNA(ML92),'Drive Train'!$F$16,'Drive Train'!$F$17)*4.448*$C$24/$C$26*$C$25*T$6)*SIGN(BL93),BL93)</f>
        <v>0</v>
      </c>
      <c r="EA93" s="2">
        <f>IF(PA93=0,($C$23/0.4536*IF(ISNA(MM92),'Drive Train'!$F$16,'Drive Train'!$F$17)*4.448*$C$24/$C$26*$C$25*U$6)*SIGN(BM93),BM93)</f>
        <v>0</v>
      </c>
      <c r="EB93" s="2">
        <f>IF(PB93=0,($C$23/0.4536*IF(ISNA(MN92),'Drive Train'!$F$16,'Drive Train'!$F$17)*4.448*$C$24/$C$26*$C$25*V$6)*SIGN(BN93),BN93)</f>
        <v>0</v>
      </c>
      <c r="EC93" s="2">
        <f>IF(PC93=0,($C$23/0.4536*IF(ISNA(MO92),'Drive Train'!$F$16,'Drive Train'!$F$17)*4.448*$C$24/$C$26*$C$25*W$6)*SIGN(BO93),BO93)</f>
        <v>0</v>
      </c>
      <c r="ED93" s="2">
        <f>IF(PD93=0,($C$23/0.4536*IF(ISNA(MP92),'Drive Train'!$F$16,'Drive Train'!$F$17)*4.448*$C$24/$C$26*$C$25*X$6)*SIGN(BP93),BP93)</f>
        <v>0</v>
      </c>
      <c r="EE93" s="2">
        <f>IF(PE93=0,($C$23/0.4536*IF(ISNA(MQ92),'Drive Train'!$F$16,'Drive Train'!$F$17)*4.448*$C$24/$C$26*$C$25*Y$6)*SIGN(BQ93),BQ93)</f>
        <v>0</v>
      </c>
      <c r="EF93" s="2">
        <f>IF(PF93=0,($C$23/0.4536*IF(ISNA(MR92),'Drive Train'!$F$16,'Drive Train'!$F$17)*4.448*$C$24/$C$26*$C$25*Z$6)*SIGN(BR93),BR93)</f>
        <v>0</v>
      </c>
      <c r="EG93" s="2">
        <f>IF(PG93=0,($C$23/0.4536*IF(ISNA(MS92),'Drive Train'!$F$16,'Drive Train'!$F$17)*4.448*$C$24/$C$26*$C$25*AA$6)*SIGN(BS93),BS93)</f>
        <v>0</v>
      </c>
      <c r="EH93" s="2">
        <f>IF(PH93=0,($C$23/0.4536*IF(ISNA(MT92),'Drive Train'!$F$16,'Drive Train'!$F$17)*4.448*$C$24/$C$26*$C$25*AB$6)*SIGN(BT93),BT93)</f>
        <v>0</v>
      </c>
      <c r="EI93" s="2">
        <f>IF(PI93=0,($C$23/0.4536*IF(ISNA(MU92),'Drive Train'!$F$16,'Drive Train'!$F$17)*4.448*$C$24/$C$26*$C$25*AC$6)*SIGN(BU93),BU93)</f>
        <v>0</v>
      </c>
      <c r="EJ93" s="2">
        <f>IF(PJ93=0,($C$23/0.4536*IF(ISNA(MV92),'Drive Train'!$F$16,'Drive Train'!$F$17)*4.448*$C$24/$C$26*$C$25*AD$6)*SIGN(BV93),BV93)</f>
        <v>0</v>
      </c>
      <c r="EK93" s="2">
        <f>IF(PK93=0,($C$23/0.4536*IF(ISNA(MW92),'Drive Train'!$F$16,'Drive Train'!$F$17)*4.448*$C$24/$C$26*$C$25*AE$6)*SIGN(BW93),BW93)</f>
        <v>0</v>
      </c>
      <c r="EL93" s="2">
        <f>IF(PL93=0,($C$23/0.4536*IF(ISNA(MX92),'Drive Train'!$F$16,'Drive Train'!$F$17)*4.448*$C$24/$C$26*$C$25*AF$6)*SIGN(BX93),BX93)</f>
        <v>0</v>
      </c>
      <c r="EM93" s="2">
        <f>IF(PM93=0,($C$23/0.4536*IF(ISNA(MY92),'Drive Train'!$F$16,'Drive Train'!$F$17)*4.448*$C$24/$C$26*$C$25*AG$6)*SIGN(BY93),BY93)</f>
        <v>0</v>
      </c>
      <c r="EN93" s="2">
        <f>IF(PN93=0,($C$23/0.4536*IF(ISNA(MZ92),'Drive Train'!$F$16,'Drive Train'!$F$17)*4.448*$C$24/$C$26*$C$25*AH$6)*SIGN(BZ93),BZ93)</f>
        <v>0</v>
      </c>
      <c r="EO93" s="2">
        <f>IF(PO93=0,($C$23/0.4536*IF(ISNA(NA92),'Drive Train'!$F$16,'Drive Train'!$F$17)*4.448*$C$24/$C$26*$C$25*AI$6)*SIGN(CA93),CA93)</f>
        <v>0</v>
      </c>
      <c r="EP93" s="2">
        <f>IF(PP93=0,($C$23/0.4536*IF(ISNA(NB92),'Drive Train'!$F$16,'Drive Train'!$F$17)*4.448*$C$24/$C$26*$C$25*AJ$6)*SIGN(CB93),CB93)</f>
        <v>0</v>
      </c>
      <c r="EQ93" s="2">
        <f>IF(PQ93=0,($C$23/0.4536*IF(ISNA(NC92),'Drive Train'!$F$16,'Drive Train'!$F$17)*4.448*$C$24/$C$26*$C$25*AK$6)*SIGN(CC93),CC93)</f>
        <v>0</v>
      </c>
      <c r="ER93" s="2">
        <f>IF(PR93=0,($C$23/0.4536*IF(ISNA(ND92),'Drive Train'!$F$16,'Drive Train'!$F$17)*4.448*$C$24/$C$26*$C$25*AL$6)*SIGN(CD93),CD93)</f>
        <v>0</v>
      </c>
      <c r="ES93" s="2">
        <f>IF(PS93=0,($C$23/0.4536*IF(ISNA(NE92),'Drive Train'!$F$16,'Drive Train'!$F$17)*4.448*$C$24/$C$26*$C$25*AM$6)*SIGN(CE93),CE93)</f>
        <v>0</v>
      </c>
      <c r="ET93" s="61">
        <f t="shared" si="344"/>
        <v>3.4000000000000021</v>
      </c>
      <c r="EU93" s="260">
        <f>MAX(MIN(IF(AND(OY92=1,NG93&lt;0),-1,1)*(DC93-$C$15)/($C$14-$C$15)*$C$12-$C$33*LO93/AO$6 -  OY92*$C$33,DY92),MAX(EU$8:EU92)*-1)</f>
        <v>-0.55664580874366754</v>
      </c>
      <c r="EV93" s="260">
        <f>MAX(MIN(IF(AND(OZ92=1,NH93&lt;0),-1,1)*(DD93-$C$15)/($C$14-$C$15)*$C$12-$C$33*LP93/AP$6 -  OZ92*$C$33,DZ92),MAX(EV$8:EV92)*-1)</f>
        <v>-0.60458574066156767</v>
      </c>
      <c r="EW93" s="260">
        <f>MAX(MIN(IF(AND(PA92=1,NI93&lt;0),-1,1)*(DE93-$C$15)/($C$14-$C$15)*$C$12-$C$33*LQ93/AQ$6 -  PA92*$C$33,EA92),MAX(EW$8:EW92)*-1)</f>
        <v>-0.60571250391200115</v>
      </c>
      <c r="EX93" s="260">
        <f>MAX(MIN(IF(AND(PB92=1,NJ93&lt;0),-1,1)*(DF93-$C$15)/($C$14-$C$15)*$C$12-$C$33*LR93/AR$6 -  PB92*$C$33,EB92),MAX(EX$8:EX92)*-1)</f>
        <v>-0.54501894620076907</v>
      </c>
      <c r="EY93" s="260">
        <f>MAX(MIN(IF(AND(PC92=1,NK93&lt;0),-1,1)*(DG93-$C$15)/($C$14-$C$15)*$C$12-$C$33*LS93/AS$6 -  PC92*$C$33,EC92),MAX(EY$8:EY92)*-1)</f>
        <v>-0.55664580874366754</v>
      </c>
      <c r="EZ93" s="260">
        <f>MAX(MIN(IF(AND(PD92=1,NL93&lt;0),-1,1)*(DH93-$C$15)/($C$14-$C$15)*$C$12-$C$33*LT93/AT$6 -  PD92*$C$33,ED92),MAX(EZ$8:EZ92)*-1)</f>
        <v>-0.55664580874366754</v>
      </c>
      <c r="FA93" s="260">
        <f>MAX(MIN(IF(AND(PE92=1,NM93&lt;0),-1,1)*(DI93-$C$15)/($C$14-$C$15)*$C$12-$C$33*LU93/AU$6 -  PE92*$C$33,EE92),MAX(FA$8:FA92)*-1)</f>
        <v>-0.55664580874366754</v>
      </c>
      <c r="FB93" s="260">
        <f>MAX(MIN(IF(AND(PF92=1,NN93&lt;0),-1,1)*(DJ93-$C$15)/($C$14-$C$15)*$C$12-$C$33*LV93/AV$6 -  PF92*$C$33,EF92),MAX(FB$8:FB92)*-1)</f>
        <v>-0.55664580874366754</v>
      </c>
      <c r="FC93" s="260">
        <f>MAX(MIN(IF(AND(PG92=1,NO93&lt;0),-1,1)*(DK93-$C$15)/($C$14-$C$15)*$C$12-$C$33*LW93/AW$6 -  PG92*$C$33,EG92),MAX(FC$8:FC92)*-1)</f>
        <v>-0.55664580874366754</v>
      </c>
      <c r="FD93" s="260">
        <f>MAX(MIN(IF(AND(PH92=1,NP93&lt;0),-1,1)*(DL93-$C$15)/($C$14-$C$15)*$C$12-$C$33*LX93/AX$6 -  PH92*$C$33,EH92),MAX(FD$8:FD92)*-1)</f>
        <v>-0.55664580874366754</v>
      </c>
      <c r="FE93" s="260">
        <f>MAX(MIN(IF(AND(PI92=1,NQ93&lt;0),-1,1)*(DM93-$C$15)/($C$14-$C$15)*$C$12-$C$33*LY93/AY$6 -  PI92*$C$33,EI92),MAX(FE$8:FE92)*-1)</f>
        <v>-0.55664580874366754</v>
      </c>
      <c r="FF93" s="260">
        <f>MAX(MIN(IF(AND(PJ92=1,NR93&lt;0),-1,1)*(DN93-$C$15)/($C$14-$C$15)*$C$12-$C$33*LZ93/AZ$6 -  PJ92*$C$33,EJ92),MAX(FF$8:FF92)*-1)</f>
        <v>-0.41043104273050707</v>
      </c>
      <c r="FG93" s="260">
        <f>MAX(MIN(IF(AND(PK92=1,NS93&lt;0),-1,1)*(DO93-$C$15)/($C$14-$C$15)*$C$12-$C$33*MA93/BA$6 -  PK92*$C$33,EK92),MAX(FG$8:FG92)*-1)</f>
        <v>-0.50266066515034202</v>
      </c>
      <c r="FH93" s="260">
        <f>MAX(MIN(IF(AND(PL92=1,NT93&lt;0),-1,1)*(DP93-$C$15)/($C$14-$C$15)*$C$12-$C$33*MB93/BB$6 -  PL92*$C$33,EL92),MAX(FH$8:FH92)*-1)</f>
        <v>-0.55664580874366754</v>
      </c>
      <c r="FI93" s="260">
        <f>MAX(MIN(IF(AND(PM92=1,NU93&lt;0),-1,1)*(DQ93-$C$15)/($C$14-$C$15)*$C$12-$C$33*MC93/BC$6 -  PM92*$C$33,EM92),MAX(FI$8:FI92)*-1)</f>
        <v>-0.55664580874366754</v>
      </c>
      <c r="FJ93" s="260">
        <f>MAX(MIN(IF(AND(PN92=1,NV93&lt;0),-1,1)*(DR93-$C$15)/($C$14-$C$15)*$C$12-$C$33*MD93/BD$6 -  PN92*$C$33,EN92),MAX(FJ$8:FJ92)*-1)</f>
        <v>-0.55664580874366754</v>
      </c>
      <c r="FK93" s="260">
        <f>MAX(MIN(IF(AND(PO92=1,NW93&lt;0),-1,1)*(DS93-$C$15)/($C$14-$C$15)*$C$12-$C$33*ME93/BE$6 -  PO92*$C$33,EO92),MAX(FK$8:FK92)*-1)</f>
        <v>-0.55664580874366754</v>
      </c>
      <c r="FL93" s="260">
        <f>MAX(MIN(IF(AND(PP92=1,NX93&lt;0),-1,1)*(DT93-$C$15)/($C$14-$C$15)*$C$12-$C$33*MF93/BF$6 -  PP92*$C$33,EP92),MAX(FL$8:FL92)*-1)</f>
        <v>-0.55664580874366754</v>
      </c>
      <c r="FM93" s="260">
        <f>MAX(MIN(IF(AND(PQ92=1,NY93&lt;0),-1,1)*(DU93-$C$15)/($C$14-$C$15)*$C$12-$C$33*MG93/BG$6 -  PQ92*$C$33,EQ92),MAX(FM$8:FM92)*-1)</f>
        <v>-0.55664580874366754</v>
      </c>
      <c r="FN93" s="260">
        <f>MAX(MIN(IF(AND(PR92=1,NZ93&lt;0),-1,1)*(DV93-$C$15)/($C$14-$C$15)*$C$12-$C$33*MH93/BH$6 -  PR92*$C$33,ER92),MAX(FN$8:FN92)*-1)</f>
        <v>-0.55664580874366754</v>
      </c>
      <c r="FO93" s="260">
        <f>MAX(MIN(IF(AND(PS92=1,OA93&lt;0),-1,1)*(DW93-$C$15)/($C$14-$C$15)*$C$12-$C$33*MI93/BI$6 -  PS92*$C$33,ES92),MAX(FO$8:FO92)*-1)</f>
        <v>-0.55664580874366754</v>
      </c>
      <c r="FP93" s="61">
        <f t="shared" si="350"/>
        <v>3.4000000000000021</v>
      </c>
      <c r="FQ93" s="261">
        <f>IF(AND(KS93=1,OY93=1),0,MIN((ABS(($C$14-$C$15)*EU93/$C$12/$C$25)+$C$15)/$C$25,DC93))</f>
        <v>0</v>
      </c>
      <c r="FR93" s="261">
        <f>IF(AND(KT93=1,OZ93=1),0,MIN((ABS(($C$14-$C$15)*EV93/$C$12/$C$25)+$C$15)/$C$25,DD93))</f>
        <v>2.7495000000000003</v>
      </c>
      <c r="FS93" s="261">
        <f>IF(AND(KU93=1,PA93=1),0,MIN((ABS(($C$14-$C$15)*EW93/$C$12/$C$25)+$C$15)/$C$25,DE93))</f>
        <v>2.7495000000000003</v>
      </c>
      <c r="FT93" s="261">
        <f>IF(AND(KV93=1,PB93=1),0,MIN((ABS(($C$14-$C$15)*EX93/$C$12/$C$25)+$C$15)/$C$25,DF93))</f>
        <v>2.7495000000000003</v>
      </c>
      <c r="FU93" s="261">
        <f>IF(AND(KW93=1,PC93=1),0,MIN((ABS(($C$14-$C$15)*EY93/$C$12/$C$25)+$C$15)/$C$25,DG93))</f>
        <v>0</v>
      </c>
      <c r="FV93" s="261">
        <f>IF(AND(KX93=1,PD93=1),0,MIN((ABS(($C$14-$C$15)*EZ93/$C$12/$C$25)+$C$15)/$C$25,DH93))</f>
        <v>0</v>
      </c>
      <c r="FW93" s="261">
        <f>IF(AND(KY93=1,PE93=1),0,MIN((ABS(($C$14-$C$15)*FA93/$C$12/$C$25)+$C$15)/$C$25,DI93))</f>
        <v>0</v>
      </c>
      <c r="FX93" s="261">
        <f>IF(AND(KZ93=1,PF93=1),0,MIN((ABS(($C$14-$C$15)*FB93/$C$12/$C$25)+$C$15)/$C$25,DJ93))</f>
        <v>0</v>
      </c>
      <c r="FY93" s="261">
        <f>IF(AND(LA93=1,PG93=1),0,MIN((ABS(($C$14-$C$15)*FC93/$C$12/$C$25)+$C$15)/$C$25,DK93))</f>
        <v>0</v>
      </c>
      <c r="FZ93" s="261">
        <f>IF(AND(LB93=1,PH93=1),0,MIN((ABS(($C$14-$C$15)*FD93/$C$12/$C$25)+$C$15)/$C$25,DL93))</f>
        <v>0</v>
      </c>
      <c r="GA93" s="261">
        <f>IF(AND(LC93=1,PI93=1),0,MIN((ABS(($C$14-$C$15)*FE93/$C$12/$C$25)+$C$15)/$C$25,DM93))</f>
        <v>0</v>
      </c>
      <c r="GB93" s="261">
        <f>IF(AND(LD93=1,PJ93=1),0,MIN((ABS(($C$14-$C$15)*FF93/$C$12/$C$25)+$C$15)/$C$25,DN93))</f>
        <v>2.7495000000000003</v>
      </c>
      <c r="GC93" s="261">
        <f>IF(AND(LE93=1,PK93=1),0,MIN((ABS(($C$14-$C$15)*FG93/$C$12/$C$25)+$C$15)/$C$25,DO93))</f>
        <v>0</v>
      </c>
      <c r="GD93" s="261">
        <f>IF(AND(LF93=1,PL93=1),0,MIN((ABS(($C$14-$C$15)*FH93/$C$12/$C$25)+$C$15)/$C$25,DP93))</f>
        <v>0</v>
      </c>
      <c r="GE93" s="261">
        <f>IF(AND(LG93=1,PM93=1),0,MIN((ABS(($C$14-$C$15)*FI93/$C$12/$C$25)+$C$15)/$C$25,DQ93))</f>
        <v>0</v>
      </c>
      <c r="GF93" s="261">
        <f>IF(AND(LH93=1,PN93=1),0,MIN((ABS(($C$14-$C$15)*FJ93/$C$12/$C$25)+$C$15)/$C$25,DR93))</f>
        <v>0</v>
      </c>
      <c r="GG93" s="261">
        <f>IF(AND(LI93=1,PO93=1),0,MIN((ABS(($C$14-$C$15)*FK93/$C$12/$C$25)+$C$15)/$C$25,DS93))</f>
        <v>0</v>
      </c>
      <c r="GH93" s="261">
        <f>IF(AND(LJ93=1,PP93=1),0,MIN((ABS(($C$14-$C$15)*FL93/$C$12/$C$25)+$C$15)/$C$25,DT93))</f>
        <v>0</v>
      </c>
      <c r="GI93" s="261">
        <f>IF(AND(LK93=1,PQ93=1),0,MIN((ABS(($C$14-$C$15)*FM93/$C$12/$C$25)+$C$15)/$C$25,DU93))</f>
        <v>0</v>
      </c>
      <c r="GJ93" s="261">
        <f>IF(AND(LL93=1,PR93=1),0,MIN((ABS(($C$14-$C$15)*FN93/$C$12/$C$25)+$C$15)/$C$25,DV93))</f>
        <v>0</v>
      </c>
      <c r="GK93" s="261">
        <f>IF(AND(LM93=1,PS93=1),0,MIN((ABS(($C$14-$C$15)*FO93/$C$12/$C$25)+$C$15)/$C$25,DW93))</f>
        <v>0</v>
      </c>
      <c r="GL93" s="61">
        <f t="shared" si="351"/>
        <v>3.4000000000000021</v>
      </c>
      <c r="GM93" s="57">
        <f>IF(AND(KS92=1,OY92=1),0,EU93*$C$26/S$6/$C$24/$C$23*3.39*$C$25)</f>
        <v>0</v>
      </c>
      <c r="GN93" s="57">
        <f>IF(AND(KT92=1,OZ92=1),0,EV93*$C$26/T$6/$C$24/$C$23*3.39*$C$25)</f>
        <v>-3.9313430758613119</v>
      </c>
      <c r="GO93" s="57">
        <f>IF(AND(KU92=1,PA92=1),0,EW93*$C$26/U$6/$C$24/$C$23*3.39*$C$25)</f>
        <v>-5.9809431802360464</v>
      </c>
      <c r="GP93" s="57">
        <f>IF(AND(KV92=1,PB92=1),0,EX93*$C$26/V$6/$C$24/$C$23*3.39*$C$25)</f>
        <v>-7.2192747427737727</v>
      </c>
      <c r="GQ93" s="57">
        <f>IF(AND(KW92=1,PC92=1),0,EY93*$C$26/W$6/$C$24/$C$23*3.39*$C$25)</f>
        <v>0</v>
      </c>
      <c r="GR93" s="57">
        <f>IF(AND(KX92=1,PD92=1),0,EZ93*$C$26/X$6/$C$24/$C$23*3.39*$C$25)</f>
        <v>0</v>
      </c>
      <c r="GS93" s="57">
        <f>IF(AND(KY92=1,PE92=1),0,FA93*$C$26/Y$6/$C$24/$C$23*3.39*$C$25)</f>
        <v>0</v>
      </c>
      <c r="GT93" s="57">
        <f>IF(AND(KZ92=1,PF92=1),0,FB93*$C$26/Z$6/$C$24/$C$23*3.39*$C$25)</f>
        <v>0</v>
      </c>
      <c r="GU93" s="57">
        <f>IF(AND(LA92=1,PG92=1),0,FC93*$C$26/AA$6/$C$24/$C$23*3.39*$C$25)</f>
        <v>0</v>
      </c>
      <c r="GV93" s="57">
        <f>IF(AND(LB92=1,PH92=1),0,FD93*$C$26/AB$6/$C$24/$C$23*3.39*$C$25)</f>
        <v>0</v>
      </c>
      <c r="GW93" s="57">
        <f>IF(AND(LC92=1,PI92=1),0,FE93*$C$26/AC$6/$C$24/$C$23*3.39*$C$25)</f>
        <v>0</v>
      </c>
      <c r="GX93" s="57">
        <f>IF(AND(LD92=1,PJ92=1),0,FF93*$C$26/AD$6/$C$24/$C$23*3.39*$C$25)</f>
        <v>-9.5315869637063724</v>
      </c>
      <c r="GY93" s="57">
        <f>IF(AND(LE92=1,PK92=1),0,FG93*$C$26/AE$6/$C$24/$C$23*3.39*$C$25)</f>
        <v>0</v>
      </c>
      <c r="GZ93" s="57">
        <f>IF(AND(LF92=1,PL92=1),0,FH93*$C$26/AF$6/$C$24/$C$23*3.39*$C$25)</f>
        <v>0</v>
      </c>
      <c r="HA93" s="57">
        <f>IF(AND(LG92=1,PM92=1),0,FI93*$C$26/AG$6/$C$24/$C$23*3.39*$C$25)</f>
        <v>0</v>
      </c>
      <c r="HB93" s="57">
        <f>IF(AND(LH92=1,PN92=1),0,FJ93*$C$26/AH$6/$C$24/$C$23*3.39*$C$25)</f>
        <v>0</v>
      </c>
      <c r="HC93" s="57">
        <f>IF(AND(LI92=1,PO92=1),0,FK93*$C$26/AI$6/$C$24/$C$23*3.39*$C$25)</f>
        <v>0</v>
      </c>
      <c r="HD93" s="57">
        <f>IF(AND(LJ92=1,PP92=1),0,FL93*$C$26/AJ$6/$C$24/$C$23*3.39*$C$25)</f>
        <v>0</v>
      </c>
      <c r="HE93" s="57">
        <f>IF(AND(LK92=1,PQ92=1),0,FM93*$C$26/AK$6/$C$24/$C$23*3.39*$C$25)</f>
        <v>0</v>
      </c>
      <c r="HF93" s="57">
        <f>IF(AND(LL92=1,PR92=1),0,FN93*$C$26/AL$6/$C$24/$C$23*3.39*$C$25)</f>
        <v>0</v>
      </c>
      <c r="HG93" s="57">
        <f>IF(AND(LM92=1,PS92=1),0,FO93*$C$26/AM$6/$C$24/$C$23*3.39*$C$25)</f>
        <v>0</v>
      </c>
      <c r="HH93" s="61">
        <f t="shared" si="352"/>
        <v>3.4000000000000021</v>
      </c>
      <c r="HI93" s="57">
        <f t="shared" si="353"/>
        <v>0</v>
      </c>
      <c r="HJ93" s="57">
        <f t="shared" si="354"/>
        <v>3.9313430758613119</v>
      </c>
      <c r="HK93" s="57">
        <f t="shared" si="355"/>
        <v>5.9809431802360464</v>
      </c>
      <c r="HL93" s="57">
        <f t="shared" si="356"/>
        <v>7.2192747427737727</v>
      </c>
      <c r="HM93" s="57">
        <f t="shared" si="357"/>
        <v>0</v>
      </c>
      <c r="HN93" s="57">
        <f t="shared" si="358"/>
        <v>0</v>
      </c>
      <c r="HO93" s="57">
        <f t="shared" si="359"/>
        <v>0</v>
      </c>
      <c r="HP93" s="57">
        <f t="shared" si="360"/>
        <v>0</v>
      </c>
      <c r="HQ93" s="57">
        <f t="shared" si="361"/>
        <v>0</v>
      </c>
      <c r="HR93" s="57">
        <f t="shared" si="362"/>
        <v>0</v>
      </c>
      <c r="HS93" s="57">
        <f t="shared" si="363"/>
        <v>0</v>
      </c>
      <c r="HT93" s="57">
        <f t="shared" si="364"/>
        <v>9.5315869637063724</v>
      </c>
      <c r="HU93" s="57">
        <f t="shared" si="365"/>
        <v>0</v>
      </c>
      <c r="HV93" s="57">
        <f t="shared" si="366"/>
        <v>0</v>
      </c>
      <c r="HW93" s="57">
        <f t="shared" si="367"/>
        <v>0</v>
      </c>
      <c r="HX93" s="57">
        <f t="shared" si="368"/>
        <v>0</v>
      </c>
      <c r="HY93" s="57">
        <f t="shared" si="369"/>
        <v>0</v>
      </c>
      <c r="HZ93" s="57">
        <f t="shared" si="370"/>
        <v>0</v>
      </c>
      <c r="IA93" s="57">
        <f t="shared" si="371"/>
        <v>0</v>
      </c>
      <c r="IB93" s="57">
        <f t="shared" si="372"/>
        <v>0</v>
      </c>
      <c r="IC93" s="57">
        <f t="shared" si="373"/>
        <v>0</v>
      </c>
      <c r="ID93" s="61">
        <f t="shared" si="374"/>
        <v>3.4000000000000021</v>
      </c>
      <c r="IE93" s="57">
        <f t="shared" si="375"/>
        <v>0</v>
      </c>
      <c r="IF93" s="57">
        <f t="shared" si="376"/>
        <v>0</v>
      </c>
      <c r="IG93" s="57">
        <f t="shared" si="377"/>
        <v>0</v>
      </c>
      <c r="IH93" s="57">
        <f t="shared" si="378"/>
        <v>0</v>
      </c>
      <c r="II93" s="57">
        <f t="shared" si="379"/>
        <v>0</v>
      </c>
      <c r="IJ93" s="57">
        <f t="shared" si="380"/>
        <v>0</v>
      </c>
      <c r="IK93" s="57">
        <f t="shared" si="381"/>
        <v>0</v>
      </c>
      <c r="IL93" s="57">
        <f t="shared" si="382"/>
        <v>0</v>
      </c>
      <c r="IM93" s="57">
        <f t="shared" si="383"/>
        <v>0</v>
      </c>
      <c r="IN93" s="57">
        <f t="shared" si="384"/>
        <v>0</v>
      </c>
      <c r="IO93" s="57">
        <f t="shared" si="385"/>
        <v>0</v>
      </c>
      <c r="IP93" s="57">
        <f t="shared" si="386"/>
        <v>0</v>
      </c>
      <c r="IQ93" s="57">
        <f t="shared" si="387"/>
        <v>0</v>
      </c>
      <c r="IR93" s="57">
        <f t="shared" si="388"/>
        <v>0</v>
      </c>
      <c r="IS93" s="57">
        <f t="shared" si="389"/>
        <v>0</v>
      </c>
      <c r="IT93" s="57">
        <f t="shared" si="390"/>
        <v>0</v>
      </c>
      <c r="IU93" s="57">
        <f t="shared" si="391"/>
        <v>0</v>
      </c>
      <c r="IV93" s="57">
        <f t="shared" si="392"/>
        <v>0</v>
      </c>
      <c r="IW93" s="57">
        <f t="shared" si="393"/>
        <v>0</v>
      </c>
      <c r="IX93" s="57">
        <f t="shared" si="394"/>
        <v>0</v>
      </c>
      <c r="IY93" s="57">
        <f t="shared" si="395"/>
        <v>0</v>
      </c>
      <c r="IZ93" s="61">
        <f t="shared" si="396"/>
        <v>3.4000000000000021</v>
      </c>
      <c r="JA93" s="261" t="e">
        <f t="shared" si="449"/>
        <v>#N/A</v>
      </c>
      <c r="JB93" s="261" t="e">
        <f t="shared" si="450"/>
        <v>#N/A</v>
      </c>
      <c r="JC93" s="261" t="e">
        <f t="shared" si="451"/>
        <v>#N/A</v>
      </c>
      <c r="JD93" s="261" t="e">
        <f t="shared" si="452"/>
        <v>#N/A</v>
      </c>
      <c r="JE93" s="261" t="e">
        <f t="shared" si="453"/>
        <v>#N/A</v>
      </c>
      <c r="JF93" s="261" t="e">
        <f t="shared" si="454"/>
        <v>#N/A</v>
      </c>
      <c r="JG93" s="261" t="e">
        <f t="shared" si="455"/>
        <v>#N/A</v>
      </c>
      <c r="JH93" s="261" t="e">
        <f t="shared" si="456"/>
        <v>#N/A</v>
      </c>
      <c r="JI93" s="261" t="e">
        <f t="shared" si="457"/>
        <v>#N/A</v>
      </c>
      <c r="JJ93" s="261" t="e">
        <f t="shared" si="458"/>
        <v>#N/A</v>
      </c>
      <c r="JK93" s="261" t="e">
        <f t="shared" si="459"/>
        <v>#N/A</v>
      </c>
      <c r="JL93" s="261" t="e">
        <f t="shared" si="460"/>
        <v>#N/A</v>
      </c>
      <c r="JM93" s="261" t="e">
        <f t="shared" si="461"/>
        <v>#N/A</v>
      </c>
      <c r="JN93" s="261" t="e">
        <f t="shared" si="462"/>
        <v>#N/A</v>
      </c>
      <c r="JO93" s="261" t="e">
        <f t="shared" si="463"/>
        <v>#N/A</v>
      </c>
      <c r="JP93" s="261" t="e">
        <f t="shared" si="464"/>
        <v>#N/A</v>
      </c>
      <c r="JQ93" s="261" t="e">
        <f t="shared" si="465"/>
        <v>#N/A</v>
      </c>
      <c r="JR93" s="261" t="e">
        <f t="shared" si="466"/>
        <v>#N/A</v>
      </c>
      <c r="JS93" s="261" t="e">
        <f t="shared" si="467"/>
        <v>#N/A</v>
      </c>
      <c r="JT93" s="261" t="e">
        <f t="shared" si="468"/>
        <v>#N/A</v>
      </c>
      <c r="JU93" s="261" t="e">
        <f t="shared" si="469"/>
        <v>#N/A</v>
      </c>
      <c r="JV93" s="61">
        <f t="shared" si="397"/>
        <v>3.4000000000000021</v>
      </c>
      <c r="JW93" s="46">
        <f>IF(HI93&lt;=$C$42,1,0)</f>
        <v>1</v>
      </c>
      <c r="JX93" s="46">
        <f>IF(HJ93&lt;=$C$42,1,0)</f>
        <v>0</v>
      </c>
      <c r="JY93" s="46">
        <f>IF(HK93&lt;=$C$42,1,0)</f>
        <v>0</v>
      </c>
      <c r="JZ93" s="46">
        <f>IF(HL93&lt;=$C$42,1,0)</f>
        <v>0</v>
      </c>
      <c r="KA93" s="46">
        <f>IF(HM93&lt;=$C$42,1,0)</f>
        <v>1</v>
      </c>
      <c r="KB93" s="46">
        <f>IF(HN93&lt;=$C$42,1,0)</f>
        <v>1</v>
      </c>
      <c r="KC93" s="46">
        <f>IF(HO93&lt;=$C$42,1,0)</f>
        <v>1</v>
      </c>
      <c r="KD93" s="46">
        <f>IF(HP93&lt;=$C$42,1,0)</f>
        <v>1</v>
      </c>
      <c r="KE93" s="46">
        <f>IF(HQ93&lt;=$C$42,1,0)</f>
        <v>1</v>
      </c>
      <c r="KF93" s="46">
        <f>IF(HR93&lt;=$C$42,1,0)</f>
        <v>1</v>
      </c>
      <c r="KG93" s="46">
        <f>IF(HS93&lt;=$C$42,1,0)</f>
        <v>1</v>
      </c>
      <c r="KH93" s="46">
        <f>IF(HT93&lt;=$C$42,1,0)</f>
        <v>0</v>
      </c>
      <c r="KI93" s="46">
        <f>IF(HU93&lt;=$C$42,1,0)</f>
        <v>1</v>
      </c>
      <c r="KJ93" s="46">
        <f>IF(HV93&lt;=$C$42,1,0)</f>
        <v>1</v>
      </c>
      <c r="KK93" s="46">
        <f>IF(HW93&lt;=$C$42,1,0)</f>
        <v>1</v>
      </c>
      <c r="KL93" s="46">
        <f>IF(HX93&lt;=$C$42,1,0)</f>
        <v>1</v>
      </c>
      <c r="KM93" s="46">
        <f>IF(HY93&lt;=$C$42,1,0)</f>
        <v>1</v>
      </c>
      <c r="KN93" s="46">
        <f>IF(HZ93&lt;=$C$42,1,0)</f>
        <v>1</v>
      </c>
      <c r="KO93" s="46">
        <f>IF(IA93&lt;=$C$42,1,0)</f>
        <v>1</v>
      </c>
      <c r="KP93" s="46">
        <f>IF(IB93&lt;=$C$42,1,0)</f>
        <v>1</v>
      </c>
      <c r="KQ93" s="46">
        <f>IF(IC93&lt;=$C$42,1,0)</f>
        <v>1</v>
      </c>
      <c r="KR93" s="61">
        <f t="shared" si="398"/>
        <v>3.4000000000000021</v>
      </c>
      <c r="KS93" s="1">
        <f>IF(OR(KS92=1,AND(OY93=1,LO93&lt;=$C$43)),1,0)</f>
        <v>1</v>
      </c>
      <c r="KT93" s="1">
        <f>IF(OR(KT92=1,AND(OZ93=1,LP93&lt;=$C$43)),1,0)</f>
        <v>0</v>
      </c>
      <c r="KU93" s="1">
        <f>IF(OR(KU92=1,AND(PA93=1,LQ93&lt;=$C$43)),1,0)</f>
        <v>0</v>
      </c>
      <c r="KV93" s="1">
        <f>IF(OR(KV92=1,AND(PB93=1,LR93&lt;=$C$43)),1,0)</f>
        <v>0</v>
      </c>
      <c r="KW93" s="1">
        <f>IF(OR(KW92=1,AND(PC93=1,LS93&lt;=$C$43)),1,0)</f>
        <v>1</v>
      </c>
      <c r="KX93" s="1">
        <f>IF(OR(KX92=1,AND(PD93=1,LT93&lt;=$C$43)),1,0)</f>
        <v>1</v>
      </c>
      <c r="KY93" s="1">
        <f>IF(OR(KY92=1,AND(PE93=1,LU93&lt;=$C$43)),1,0)</f>
        <v>1</v>
      </c>
      <c r="KZ93" s="1">
        <f>IF(OR(KZ92=1,AND(PF93=1,LV93&lt;=$C$43)),1,0)</f>
        <v>1</v>
      </c>
      <c r="LA93" s="1">
        <f>IF(OR(LA92=1,AND(PG93=1,LW93&lt;=$C$43)),1,0)</f>
        <v>1</v>
      </c>
      <c r="LB93" s="1">
        <f>IF(OR(LB92=1,AND(PH93=1,LX93&lt;=$C$43)),1,0)</f>
        <v>1</v>
      </c>
      <c r="LC93" s="1">
        <f>IF(OR(LC92=1,AND(PI93=1,LY93&lt;=$C$43)),1,0)</f>
        <v>1</v>
      </c>
      <c r="LD93" s="1">
        <f>IF(OR(LD92=1,AND(PJ93=1,LZ93&lt;=$C$43)),1,0)</f>
        <v>0</v>
      </c>
      <c r="LE93" s="1">
        <f>IF(OR(LE92=1,AND(PK93=1,MA93&lt;=$C$43)),1,0)</f>
        <v>1</v>
      </c>
      <c r="LF93" s="1">
        <f>IF(OR(LF92=1,AND(PL93=1,MB93&lt;=$C$43)),1,0)</f>
        <v>1</v>
      </c>
      <c r="LG93" s="1">
        <f>IF(OR(LG92=1,AND(PM93=1,MC93&lt;=$C$43)),1,0)</f>
        <v>1</v>
      </c>
      <c r="LH93" s="1">
        <f>IF(OR(LH92=1,AND(PN93=1,MD93&lt;=$C$43)),1,0)</f>
        <v>1</v>
      </c>
      <c r="LI93" s="1">
        <f>IF(OR(LI92=1,AND(PO93=1,ME93&lt;=$C$43)),1,0)</f>
        <v>1</v>
      </c>
      <c r="LJ93" s="1">
        <f>IF(OR(LJ92=1,AND(PP93=1,MF93&lt;=$C$43)),1,0)</f>
        <v>1</v>
      </c>
      <c r="LK93" s="1">
        <f>IF(OR(LK92=1,AND(PQ93=1,MG93&lt;=$C$43)),1,0)</f>
        <v>1</v>
      </c>
      <c r="LL93" s="1">
        <f>IF(OR(LL92=1,AND(PR93=1,MH93&lt;=$C$43)),1,0)</f>
        <v>1</v>
      </c>
      <c r="LM93" s="1">
        <f>IF(OR(LM92=1,AND(PS93=1,MI93&lt;=$C$43)),1,0)</f>
        <v>1</v>
      </c>
      <c r="LN93" s="61">
        <f t="shared" si="399"/>
        <v>3.4000000000000021</v>
      </c>
      <c r="LO93" s="57">
        <f t="shared" si="400"/>
        <v>0</v>
      </c>
      <c r="LP93" s="57">
        <f t="shared" si="401"/>
        <v>9.3724596756853948</v>
      </c>
      <c r="LQ93" s="57">
        <f t="shared" si="402"/>
        <v>6.2425993346269451</v>
      </c>
      <c r="LR93" s="57">
        <f t="shared" si="403"/>
        <v>1.8230337662250122</v>
      </c>
      <c r="LS93" s="57">
        <f t="shared" si="404"/>
        <v>0</v>
      </c>
      <c r="LT93" s="57">
        <f t="shared" si="405"/>
        <v>0</v>
      </c>
      <c r="LU93" s="57">
        <f t="shared" si="406"/>
        <v>0</v>
      </c>
      <c r="LV93" s="57">
        <f t="shared" si="407"/>
        <v>0</v>
      </c>
      <c r="LW93" s="57">
        <f t="shared" si="408"/>
        <v>0</v>
      </c>
      <c r="LX93" s="57">
        <f t="shared" si="409"/>
        <v>0</v>
      </c>
      <c r="LY93" s="57">
        <f t="shared" si="410"/>
        <v>0</v>
      </c>
      <c r="LZ93" s="57">
        <f t="shared" si="411"/>
        <v>1.3247164146781376</v>
      </c>
      <c r="MA93" s="57">
        <f t="shared" si="412"/>
        <v>0</v>
      </c>
      <c r="MB93" s="57">
        <f t="shared" si="413"/>
        <v>0</v>
      </c>
      <c r="MC93" s="57">
        <f t="shared" si="414"/>
        <v>0</v>
      </c>
      <c r="MD93" s="57">
        <f t="shared" si="415"/>
        <v>0</v>
      </c>
      <c r="ME93" s="57">
        <f t="shared" si="416"/>
        <v>0</v>
      </c>
      <c r="MF93" s="57">
        <f t="shared" si="417"/>
        <v>0</v>
      </c>
      <c r="MG93" s="57">
        <f t="shared" si="418"/>
        <v>0</v>
      </c>
      <c r="MH93" s="57">
        <f t="shared" si="419"/>
        <v>0</v>
      </c>
      <c r="MI93" s="57">
        <f t="shared" si="420"/>
        <v>0</v>
      </c>
      <c r="MJ93" s="61">
        <f t="shared" si="421"/>
        <v>3.4000000000000021</v>
      </c>
      <c r="MK93" s="57" t="e">
        <f t="shared" si="470"/>
        <v>#N/A</v>
      </c>
      <c r="ML93" s="57" t="e">
        <f t="shared" si="471"/>
        <v>#N/A</v>
      </c>
      <c r="MM93" s="57" t="e">
        <f t="shared" si="472"/>
        <v>#N/A</v>
      </c>
      <c r="MN93" s="57" t="e">
        <f t="shared" si="473"/>
        <v>#N/A</v>
      </c>
      <c r="MO93" s="57" t="e">
        <f t="shared" si="474"/>
        <v>#N/A</v>
      </c>
      <c r="MP93" s="57" t="e">
        <f t="shared" si="475"/>
        <v>#N/A</v>
      </c>
      <c r="MQ93" s="57" t="e">
        <f t="shared" si="476"/>
        <v>#N/A</v>
      </c>
      <c r="MR93" s="57" t="e">
        <f t="shared" si="477"/>
        <v>#N/A</v>
      </c>
      <c r="MS93" s="57" t="e">
        <f t="shared" si="478"/>
        <v>#N/A</v>
      </c>
      <c r="MT93" s="57" t="e">
        <f t="shared" si="479"/>
        <v>#N/A</v>
      </c>
      <c r="MU93" s="57" t="e">
        <f t="shared" si="480"/>
        <v>#N/A</v>
      </c>
      <c r="MV93" s="57" t="e">
        <f t="shared" si="481"/>
        <v>#N/A</v>
      </c>
      <c r="MW93" s="57" t="e">
        <f t="shared" si="482"/>
        <v>#N/A</v>
      </c>
      <c r="MX93" s="57" t="e">
        <f t="shared" si="483"/>
        <v>#N/A</v>
      </c>
      <c r="MY93" s="57" t="e">
        <f t="shared" si="484"/>
        <v>#N/A</v>
      </c>
      <c r="MZ93" s="57" t="e">
        <f t="shared" si="485"/>
        <v>#N/A</v>
      </c>
      <c r="NA93" s="57" t="e">
        <f t="shared" si="486"/>
        <v>#N/A</v>
      </c>
      <c r="NB93" s="57" t="e">
        <f t="shared" si="487"/>
        <v>#N/A</v>
      </c>
      <c r="NC93" s="57" t="e">
        <f t="shared" si="488"/>
        <v>#N/A</v>
      </c>
      <c r="ND93" s="57" t="e">
        <f t="shared" si="489"/>
        <v>#N/A</v>
      </c>
      <c r="NE93" s="57" t="e">
        <f t="shared" si="490"/>
        <v>#N/A</v>
      </c>
      <c r="NF93" s="61">
        <f t="shared" si="422"/>
        <v>3.4000000000000021</v>
      </c>
      <c r="NG93" s="261">
        <f>IF(OY92=0,MIN('Drive Train'!$F$35-FQ92*$C$26*'Drive Train'!$F$38,NG92+$C$41)-$C$7,IF(LO92-1&lt;=0,0,IF($C$39=Motors!$C$29,MAX(MAX(NG$8:NG92)*-1,NG92-$C$41),MAX(0,MAX(NG$8:NG92)*-1,NG92-$C$41))))</f>
        <v>0</v>
      </c>
      <c r="NH93" s="261">
        <f>IF(OZ92=0,MIN('Drive Train'!$F$35-FR92*$C$26*'Drive Train'!$F$38,NH92+$C$41)-$C$7,IF(LP92-1&lt;=0,0,IF($C$39=Motors!$C$29,MAX(MAX(NH$8:NH92)*-1,NH92-$C$41),MAX(0,MAX(NH$8:NH92)*-1,NH92-$C$41))))</f>
        <v>0</v>
      </c>
      <c r="NI93" s="261">
        <f>IF(PA92=0,MIN('Drive Train'!$F$35-FS92*$C$26*'Drive Train'!$F$38,NI92+$C$41)-$C$7,IF(LQ92-1&lt;=0,0,IF($C$39=Motors!$C$29,MAX(MAX(NI$8:NI92)*-1,NI92-$C$41),MAX(0,MAX(NI$8:NI92)*-1,NI92-$C$41))))</f>
        <v>0</v>
      </c>
      <c r="NJ93" s="261">
        <f>IF(PB92=0,MIN('Drive Train'!$F$35-FT92*$C$26*'Drive Train'!$F$38,NJ92+$C$41)-$C$7,IF(LR92-1&lt;=0,0,IF($C$39=Motors!$C$29,MAX(MAX(NJ$8:NJ92)*-1,NJ92-$C$41),MAX(0,MAX(NJ$8:NJ92)*-1,NJ92-$C$41))))</f>
        <v>0</v>
      </c>
      <c r="NK93" s="261">
        <f>IF(PC92=0,MIN('Drive Train'!$F$35-FU92*$C$26*'Drive Train'!$F$38,NK92+$C$41)-$C$7,IF(LS92-1&lt;=0,0,IF($C$39=Motors!$C$29,MAX(MAX(NK$8:NK92)*-1,NK92-$C$41),MAX(0,MAX(NK$8:NK92)*-1,NK92-$C$41))))</f>
        <v>0</v>
      </c>
      <c r="NL93" s="261">
        <f>IF(PD92=0,MIN('Drive Train'!$F$35-FV92*$C$26*'Drive Train'!$F$38,NL92+$C$41)-$C$7,IF(LT92-1&lt;=0,0,IF($C$39=Motors!$C$29,MAX(MAX(NL$8:NL92)*-1,NL92-$C$41),MAX(0,MAX(NL$8:NL92)*-1,NL92-$C$41))))</f>
        <v>0</v>
      </c>
      <c r="NM93" s="261">
        <f>IF(PE92=0,MIN('Drive Train'!$F$35-FW92*$C$26*'Drive Train'!$F$38,NM92+$C$41)-$C$7,IF(LU92-1&lt;=0,0,IF($C$39=Motors!$C$29,MAX(MAX(NM$8:NM92)*-1,NM92-$C$41),MAX(0,MAX(NM$8:NM92)*-1,NM92-$C$41))))</f>
        <v>0</v>
      </c>
      <c r="NN93" s="261">
        <f>IF(PF92=0,MIN('Drive Train'!$F$35-FX92*$C$26*'Drive Train'!$F$38,NN92+$C$41)-$C$7,IF(LV92-1&lt;=0,0,IF($C$39=Motors!$C$29,MAX(MAX(NN$8:NN92)*-1,NN92-$C$41),MAX(0,MAX(NN$8:NN92)*-1,NN92-$C$41))))</f>
        <v>0</v>
      </c>
      <c r="NO93" s="261">
        <f>IF(PG92=0,MIN('Drive Train'!$F$35-FY92*$C$26*'Drive Train'!$F$38,NO92+$C$41)-$C$7,IF(LW92-1&lt;=0,0,IF($C$39=Motors!$C$29,MAX(MAX(NO$8:NO92)*-1,NO92-$C$41),MAX(0,MAX(NO$8:NO92)*-1,NO92-$C$41))))</f>
        <v>0</v>
      </c>
      <c r="NP93" s="261">
        <f>IF(PH92=0,MIN('Drive Train'!$F$35-FZ92*$C$26*'Drive Train'!$F$38,NP92+$C$41)-$C$7,IF(LX92-1&lt;=0,0,IF($C$39=Motors!$C$29,MAX(MAX(NP$8:NP92)*-1,NP92-$C$41),MAX(0,MAX(NP$8:NP92)*-1,NP92-$C$41))))</f>
        <v>0</v>
      </c>
      <c r="NQ93" s="261">
        <f>IF(PI92=0,MIN('Drive Train'!$F$35-GA92*$C$26*'Drive Train'!$F$38,NQ92+$C$41)-$C$7,IF(LY92-1&lt;=0,0,IF($C$39=Motors!$C$29,MAX(MAX(NQ$8:NQ92)*-1,NQ92-$C$41),MAX(0,MAX(NQ$8:NQ92)*-1,NQ92-$C$41))))</f>
        <v>0</v>
      </c>
      <c r="NR93" s="261">
        <f>IF(PJ92=0,MIN('Drive Train'!$F$35-GB92*$C$26*'Drive Train'!$F$38,NR92+$C$41)-$C$7,IF(LZ92-1&lt;=0,0,IF($C$39=Motors!$C$29,MAX(MAX(NR$8:NR92)*-1,NR92-$C$41),MAX(0,MAX(NR$8:NR92)*-1,NR92-$C$41))))</f>
        <v>0</v>
      </c>
      <c r="NS93" s="261">
        <f>IF(PK92=0,MIN('Drive Train'!$F$35-GC92*$C$26*'Drive Train'!$F$38,NS92+$C$41)-$C$7,IF(MA92-1&lt;=0,0,IF($C$39=Motors!$C$29,MAX(MAX(NS$8:NS92)*-1,NS92-$C$41),MAX(0,MAX(NS$8:NS92)*-1,NS92-$C$41))))</f>
        <v>0</v>
      </c>
      <c r="NT93" s="261">
        <f>IF(PL92=0,MIN('Drive Train'!$F$35-GD92*$C$26*'Drive Train'!$F$38,NT92+$C$41)-$C$7,IF(MB92-1&lt;=0,0,IF($C$39=Motors!$C$29,MAX(MAX(NT$8:NT92)*-1,NT92-$C$41),MAX(0,MAX(NT$8:NT92)*-1,NT92-$C$41))))</f>
        <v>0</v>
      </c>
      <c r="NU93" s="261">
        <f>IF(PM92=0,MIN('Drive Train'!$F$35-GE92*$C$26*'Drive Train'!$F$38,NU92+$C$41)-$C$7,IF(MC92-1&lt;=0,0,IF($C$39=Motors!$C$29,MAX(MAX(NU$8:NU92)*-1,NU92-$C$41),MAX(0,MAX(NU$8:NU92)*-1,NU92-$C$41))))</f>
        <v>0</v>
      </c>
      <c r="NV93" s="261">
        <f>IF(PN92=0,MIN('Drive Train'!$F$35-GF92*$C$26*'Drive Train'!$F$38,NV92+$C$41)-$C$7,IF(MD92-1&lt;=0,0,IF($C$39=Motors!$C$29,MAX(MAX(NV$8:NV92)*-1,NV92-$C$41),MAX(0,MAX(NV$8:NV92)*-1,NV92-$C$41))))</f>
        <v>0</v>
      </c>
      <c r="NW93" s="261">
        <f>IF(PO92=0,MIN('Drive Train'!$F$35-GG92*$C$26*'Drive Train'!$F$38,NW92+$C$41)-$C$7,IF(ME92-1&lt;=0,0,IF($C$39=Motors!$C$29,MAX(MAX(NW$8:NW92)*-1,NW92-$C$41),MAX(0,MAX(NW$8:NW92)*-1,NW92-$C$41))))</f>
        <v>0</v>
      </c>
      <c r="NX93" s="261">
        <f>IF(PP92=0,MIN('Drive Train'!$F$35-GH92*$C$26*'Drive Train'!$F$38,NX92+$C$41)-$C$7,IF(MF92-1&lt;=0,0,IF($C$39=Motors!$C$29,MAX(MAX(NX$8:NX92)*-1,NX92-$C$41),MAX(0,MAX(NX$8:NX92)*-1,NX92-$C$41))))</f>
        <v>0</v>
      </c>
      <c r="NY93" s="261">
        <f>IF(PQ92=0,MIN('Drive Train'!$F$35-GI92*$C$26*'Drive Train'!$F$38,NY92+$C$41)-$C$7,IF(MG92-1&lt;=0,0,IF($C$39=Motors!$C$29,MAX(MAX(NY$8:NY92)*-1,NY92-$C$41),MAX(0,MAX(NY$8:NY92)*-1,NY92-$C$41))))</f>
        <v>0</v>
      </c>
      <c r="NZ93" s="261">
        <f>IF(PR92=0,MIN('Drive Train'!$F$35-GJ92*$C$26*'Drive Train'!$F$38,NZ92+$C$41)-$C$7,IF(MH92-1&lt;=0,0,IF($C$39=Motors!$C$29,MAX(MAX(NZ$8:NZ92)*-1,NZ92-$C$41),MAX(0,MAX(NZ$8:NZ92)*-1,NZ92-$C$41))))</f>
        <v>0</v>
      </c>
      <c r="OA93" s="261">
        <f>IF(PS92=0,MIN('Drive Train'!$F$35-GK92*$C$26*'Drive Train'!$F$38,OA92+$C$41)-$C$7,IF(MI92-1&lt;=0,0,IF($C$39=Motors!$C$29,MAX(MAX(OA$8:OA92)*-1,OA92-$C$41),MAX(0,MAX(OA$8:OA92)*-1,OA92-$C$41))))</f>
        <v>0</v>
      </c>
      <c r="OB93" s="61">
        <f t="shared" si="423"/>
        <v>3.4000000000000021</v>
      </c>
      <c r="OC93" s="261">
        <f>'Drive Train'!$F$35-FQ93*$C$26*'Drive Train'!$F$38</f>
        <v>12.4</v>
      </c>
      <c r="OD93" s="261">
        <f>'Drive Train'!$F$35-FR93*$C$26*'Drive Train'!$F$38</f>
        <v>12.213034</v>
      </c>
      <c r="OE93" s="261">
        <f>'Drive Train'!$F$35-FS93*$C$26*'Drive Train'!$F$38</f>
        <v>12.213034</v>
      </c>
      <c r="OF93" s="261">
        <f>'Drive Train'!$F$35-FT93*$C$26*'Drive Train'!$F$38</f>
        <v>12.213034</v>
      </c>
      <c r="OG93" s="261">
        <f>'Drive Train'!$F$35-FU93*$C$26*'Drive Train'!$F$38</f>
        <v>12.4</v>
      </c>
      <c r="OH93" s="261">
        <f>'Drive Train'!$F$35-FV93*$C$26*'Drive Train'!$F$38</f>
        <v>12.4</v>
      </c>
      <c r="OI93" s="261">
        <f>'Drive Train'!$F$35-FW93*$C$26*'Drive Train'!$F$38</f>
        <v>12.4</v>
      </c>
      <c r="OJ93" s="261">
        <f>'Drive Train'!$F$35-FX93*$C$26*'Drive Train'!$F$38</f>
        <v>12.4</v>
      </c>
      <c r="OK93" s="261">
        <f>'Drive Train'!$F$35-FY93*$C$26*'Drive Train'!$F$38</f>
        <v>12.4</v>
      </c>
      <c r="OL93" s="261">
        <f>'Drive Train'!$F$35-FZ93*$C$26*'Drive Train'!$F$38</f>
        <v>12.4</v>
      </c>
      <c r="OM93" s="261">
        <f>'Drive Train'!$F$35-GA93*$C$26*'Drive Train'!$F$38</f>
        <v>12.4</v>
      </c>
      <c r="ON93" s="261">
        <f>'Drive Train'!$F$35-GB93*$C$26*'Drive Train'!$F$38</f>
        <v>12.213034</v>
      </c>
      <c r="OO93" s="261">
        <f>'Drive Train'!$F$35-GC93*$C$26*'Drive Train'!$F$38</f>
        <v>12.4</v>
      </c>
      <c r="OP93" s="261">
        <f>'Drive Train'!$F$35-GD93*$C$26*'Drive Train'!$F$38</f>
        <v>12.4</v>
      </c>
      <c r="OQ93" s="261">
        <f>'Drive Train'!$F$35-GE93*$C$26*'Drive Train'!$F$38</f>
        <v>12.4</v>
      </c>
      <c r="OR93" s="261">
        <f>'Drive Train'!$F$35-GF93*$C$26*'Drive Train'!$F$38</f>
        <v>12.4</v>
      </c>
      <c r="OS93" s="261">
        <f>'Drive Train'!$F$35-GG93*$C$26*'Drive Train'!$F$38</f>
        <v>12.4</v>
      </c>
      <c r="OT93" s="261">
        <f>'Drive Train'!$F$35-GH93*$C$26*'Drive Train'!$F$38</f>
        <v>12.4</v>
      </c>
      <c r="OU93" s="261">
        <f>'Drive Train'!$F$35-GI93*$C$26*'Drive Train'!$F$38</f>
        <v>12.4</v>
      </c>
      <c r="OV93" s="261">
        <f>'Drive Train'!$F$35-GJ93*$C$26*'Drive Train'!$F$38</f>
        <v>12.4</v>
      </c>
      <c r="OW93" s="261">
        <f>'Drive Train'!$F$35-GK93*$C$26*'Drive Train'!$F$38</f>
        <v>12.4</v>
      </c>
      <c r="OX93" s="61">
        <f t="shared" si="424"/>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8">
        <f t="shared" si="425"/>
        <v>3.4000000000000021</v>
      </c>
      <c r="PU93" s="57">
        <f t="shared" si="426"/>
        <v>19.650327854067083</v>
      </c>
      <c r="PV93" s="57">
        <f t="shared" si="427"/>
        <v>26.6791414299888</v>
      </c>
      <c r="PW93" s="57">
        <f t="shared" si="428"/>
        <v>30.273067340501402</v>
      </c>
      <c r="PX93" s="57">
        <f t="shared" si="429"/>
        <v>28.973844187114395</v>
      </c>
      <c r="PY93" s="57">
        <f t="shared" si="430"/>
        <v>24.749634534260018</v>
      </c>
      <c r="PZ93" s="57">
        <f t="shared" si="431"/>
        <v>21.452833956798898</v>
      </c>
      <c r="QA93" s="57">
        <f t="shared" si="432"/>
        <v>19.542925554291688</v>
      </c>
      <c r="QB93" s="57">
        <f t="shared" si="433"/>
        <v>18.59135870271086</v>
      </c>
      <c r="QC93" s="57">
        <f t="shared" si="434"/>
        <v>17.948597020951119</v>
      </c>
      <c r="QD93" s="57">
        <f t="shared" si="435"/>
        <v>17.4359638630105</v>
      </c>
      <c r="QE93" s="57">
        <f t="shared" si="436"/>
        <v>17.291336153209237</v>
      </c>
      <c r="QF93" s="57">
        <f t="shared" si="437"/>
        <v>21.046687326296993</v>
      </c>
      <c r="QG93" s="57">
        <f t="shared" si="438"/>
        <v>21.548378991435687</v>
      </c>
      <c r="QH93" s="57">
        <f t="shared" si="439"/>
        <v>20.808768598333724</v>
      </c>
      <c r="QI93" s="57">
        <f t="shared" si="440"/>
        <v>19.961375108168166</v>
      </c>
      <c r="QJ93" s="57">
        <f t="shared" si="441"/>
        <v>19.829829190132553</v>
      </c>
      <c r="QK93" s="57">
        <f t="shared" si="442"/>
        <v>19.650327854067083</v>
      </c>
      <c r="QL93" s="57">
        <f t="shared" si="443"/>
        <v>19.599515401150995</v>
      </c>
      <c r="QM93" s="57">
        <f t="shared" si="444"/>
        <v>19.600621923010209</v>
      </c>
      <c r="QN93" s="57">
        <f t="shared" si="445"/>
        <v>19.600697983980687</v>
      </c>
      <c r="QO93" s="57">
        <f t="shared" si="446"/>
        <v>19.600657967372879</v>
      </c>
      <c r="QP93" s="61">
        <f t="shared" si="447"/>
        <v>3.4000000000000021</v>
      </c>
      <c r="QQ93" s="57">
        <f>MIN(FQ93,$C$16)*$C$17*1000/60/60/$C$25</f>
        <v>0</v>
      </c>
      <c r="QR93" s="57">
        <f>MIN(FR93,$C$16)*$C$17*1000/60/60/$C$25</f>
        <v>3.8667407844721571E-2</v>
      </c>
      <c r="QS93" s="57">
        <f>MIN(FS93,$C$16)*$C$17*1000/60/60/$C$25</f>
        <v>3.8667407844721571E-2</v>
      </c>
      <c r="QT93" s="57">
        <f>MIN(FT93,$C$16)*$C$17*1000/60/60/$C$25</f>
        <v>3.8667407844721571E-2</v>
      </c>
      <c r="QU93" s="57">
        <f>MIN(FU93,$C$16)*$C$17*1000/60/60/$C$25</f>
        <v>0</v>
      </c>
      <c r="QV93" s="57">
        <f>MIN(FV93,$C$16)*$C$17*1000/60/60/$C$25</f>
        <v>0</v>
      </c>
      <c r="QW93" s="57">
        <f>MIN(FW93,$C$16)*$C$17*1000/60/60/$C$25</f>
        <v>0</v>
      </c>
      <c r="QX93" s="57">
        <f>MIN(FX93,$C$16)*$C$17*1000/60/60/$C$25</f>
        <v>0</v>
      </c>
      <c r="QY93" s="57">
        <f>MIN(FY93,$C$16)*$C$17*1000/60/60/$C$25</f>
        <v>0</v>
      </c>
      <c r="QZ93" s="57">
        <f>MIN(FZ93,$C$16)*$C$17*1000/60/60/$C$25</f>
        <v>0</v>
      </c>
      <c r="RA93" s="57">
        <f>MIN(GA93,$C$16)*$C$17*1000/60/60/$C$25</f>
        <v>0</v>
      </c>
      <c r="RB93" s="57">
        <f>MIN(GB93,$C$16)*$C$17*1000/60/60/$C$25</f>
        <v>3.8667407844721571E-2</v>
      </c>
      <c r="RC93" s="57">
        <f>MIN(GC93,$C$16)*$C$17*1000/60/60/$C$25</f>
        <v>0</v>
      </c>
      <c r="RD93" s="57">
        <f>MIN(GD93,$C$16)*$C$17*1000/60/60/$C$25</f>
        <v>0</v>
      </c>
      <c r="RE93" s="57">
        <f>MIN(GE93,$C$16)*$C$17*1000/60/60/$C$25</f>
        <v>0</v>
      </c>
      <c r="RF93" s="57">
        <f>MIN(GF93,$C$16)*$C$17*1000/60/60/$C$25</f>
        <v>0</v>
      </c>
      <c r="RG93" s="57">
        <f>MIN(GG93,$C$16)*$C$17*1000/60/60/$C$25</f>
        <v>0</v>
      </c>
      <c r="RH93" s="57">
        <f>MIN(GH93,$C$16)*$C$17*1000/60/60/$C$25</f>
        <v>0</v>
      </c>
      <c r="RI93" s="57">
        <f>MIN(GI93,$C$16)*$C$17*1000/60/60/$C$25</f>
        <v>0</v>
      </c>
      <c r="RJ93" s="57">
        <f>MIN(GJ93,$C$16)*$C$17*1000/60/60/$C$25</f>
        <v>0</v>
      </c>
      <c r="RK93" s="57">
        <f>MIN(GK93,$C$16)*$C$17*1000/60/60/$C$25</f>
        <v>0</v>
      </c>
      <c r="RL93" s="148">
        <f t="shared" si="448"/>
        <v>3.4000000000000021</v>
      </c>
    </row>
    <row r="94" spans="2:480" x14ac:dyDescent="0.2">
      <c r="C94" s="73"/>
      <c r="R94" s="63">
        <f t="shared" si="346"/>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347"/>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321"/>
        <v>3.4400000000000022</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322"/>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348"/>
        <v>3.4400000000000022</v>
      </c>
      <c r="DC94" s="57">
        <f t="shared" si="323"/>
        <v>0</v>
      </c>
      <c r="DD94" s="57">
        <f t="shared" si="324"/>
        <v>2.7495000000000003</v>
      </c>
      <c r="DE94" s="57">
        <f t="shared" si="325"/>
        <v>2.7495000000000003</v>
      </c>
      <c r="DF94" s="57">
        <f t="shared" si="326"/>
        <v>2.7495000000000003</v>
      </c>
      <c r="DG94" s="57">
        <f t="shared" si="327"/>
        <v>0</v>
      </c>
      <c r="DH94" s="57">
        <f t="shared" si="328"/>
        <v>0</v>
      </c>
      <c r="DI94" s="57">
        <f t="shared" si="329"/>
        <v>0</v>
      </c>
      <c r="DJ94" s="57">
        <f t="shared" si="330"/>
        <v>0</v>
      </c>
      <c r="DK94" s="57">
        <f t="shared" si="331"/>
        <v>0</v>
      </c>
      <c r="DL94" s="57">
        <f t="shared" si="332"/>
        <v>0</v>
      </c>
      <c r="DM94" s="57">
        <f t="shared" si="333"/>
        <v>0</v>
      </c>
      <c r="DN94" s="57">
        <f t="shared" si="334"/>
        <v>2.7495000000000003</v>
      </c>
      <c r="DO94" s="57">
        <f t="shared" si="335"/>
        <v>0</v>
      </c>
      <c r="DP94" s="57">
        <f t="shared" si="336"/>
        <v>0</v>
      </c>
      <c r="DQ94" s="57">
        <f t="shared" si="337"/>
        <v>0</v>
      </c>
      <c r="DR94" s="57">
        <f t="shared" si="338"/>
        <v>0</v>
      </c>
      <c r="DS94" s="57">
        <f t="shared" si="339"/>
        <v>0</v>
      </c>
      <c r="DT94" s="57">
        <f t="shared" si="340"/>
        <v>0</v>
      </c>
      <c r="DU94" s="57">
        <f t="shared" si="341"/>
        <v>0</v>
      </c>
      <c r="DV94" s="57">
        <f t="shared" si="342"/>
        <v>0</v>
      </c>
      <c r="DW94" s="57">
        <f t="shared" si="343"/>
        <v>0</v>
      </c>
      <c r="DX94" s="61">
        <f t="shared" si="349"/>
        <v>3.4400000000000022</v>
      </c>
      <c r="DY94" s="2">
        <f>IF(OY94=0,($C$23/0.4536*IF(ISNA(MK93),'Drive Train'!$F$16,'Drive Train'!$F$17)*4.448*$C$24/$C$26*$C$25*S$6)*SIGN(BK94),BK94)</f>
        <v>0</v>
      </c>
      <c r="DZ94" s="2">
        <f>IF(OZ94=0,($C$23/0.4536*IF(ISNA(ML93),'Drive Train'!$F$16,'Drive Train'!$F$17)*4.448*$C$24/$C$26*$C$25*T$6)*SIGN(BL94),BL94)</f>
        <v>0</v>
      </c>
      <c r="EA94" s="2">
        <f>IF(PA94=0,($C$23/0.4536*IF(ISNA(MM93),'Drive Train'!$F$16,'Drive Train'!$F$17)*4.448*$C$24/$C$26*$C$25*U$6)*SIGN(BM94),BM94)</f>
        <v>0</v>
      </c>
      <c r="EB94" s="2">
        <f>IF(PB94=0,($C$23/0.4536*IF(ISNA(MN93),'Drive Train'!$F$16,'Drive Train'!$F$17)*4.448*$C$24/$C$26*$C$25*V$6)*SIGN(BN94),BN94)</f>
        <v>0</v>
      </c>
      <c r="EC94" s="2">
        <f>IF(PC94=0,($C$23/0.4536*IF(ISNA(MO93),'Drive Train'!$F$16,'Drive Train'!$F$17)*4.448*$C$24/$C$26*$C$25*W$6)*SIGN(BO94),BO94)</f>
        <v>0</v>
      </c>
      <c r="ED94" s="2">
        <f>IF(PD94=0,($C$23/0.4536*IF(ISNA(MP93),'Drive Train'!$F$16,'Drive Train'!$F$17)*4.448*$C$24/$C$26*$C$25*X$6)*SIGN(BP94),BP94)</f>
        <v>0</v>
      </c>
      <c r="EE94" s="2">
        <f>IF(PE94=0,($C$23/0.4536*IF(ISNA(MQ93),'Drive Train'!$F$16,'Drive Train'!$F$17)*4.448*$C$24/$C$26*$C$25*Y$6)*SIGN(BQ94),BQ94)</f>
        <v>0</v>
      </c>
      <c r="EF94" s="2">
        <f>IF(PF94=0,($C$23/0.4536*IF(ISNA(MR93),'Drive Train'!$F$16,'Drive Train'!$F$17)*4.448*$C$24/$C$26*$C$25*Z$6)*SIGN(BR94),BR94)</f>
        <v>0</v>
      </c>
      <c r="EG94" s="2">
        <f>IF(PG94=0,($C$23/0.4536*IF(ISNA(MS93),'Drive Train'!$F$16,'Drive Train'!$F$17)*4.448*$C$24/$C$26*$C$25*AA$6)*SIGN(BS94),BS94)</f>
        <v>0</v>
      </c>
      <c r="EH94" s="2">
        <f>IF(PH94=0,($C$23/0.4536*IF(ISNA(MT93),'Drive Train'!$F$16,'Drive Train'!$F$17)*4.448*$C$24/$C$26*$C$25*AB$6)*SIGN(BT94),BT94)</f>
        <v>0</v>
      </c>
      <c r="EI94" s="2">
        <f>IF(PI94=0,($C$23/0.4536*IF(ISNA(MU93),'Drive Train'!$F$16,'Drive Train'!$F$17)*4.448*$C$24/$C$26*$C$25*AC$6)*SIGN(BU94),BU94)</f>
        <v>0</v>
      </c>
      <c r="EJ94" s="2">
        <f>IF(PJ94=0,($C$23/0.4536*IF(ISNA(MV93),'Drive Train'!$F$16,'Drive Train'!$F$17)*4.448*$C$24/$C$26*$C$25*AD$6)*SIGN(BV94),BV94)</f>
        <v>0</v>
      </c>
      <c r="EK94" s="2">
        <f>IF(PK94=0,($C$23/0.4536*IF(ISNA(MW93),'Drive Train'!$F$16,'Drive Train'!$F$17)*4.448*$C$24/$C$26*$C$25*AE$6)*SIGN(BW94),BW94)</f>
        <v>0</v>
      </c>
      <c r="EL94" s="2">
        <f>IF(PL94=0,($C$23/0.4536*IF(ISNA(MX93),'Drive Train'!$F$16,'Drive Train'!$F$17)*4.448*$C$24/$C$26*$C$25*AF$6)*SIGN(BX94),BX94)</f>
        <v>0</v>
      </c>
      <c r="EM94" s="2">
        <f>IF(PM94=0,($C$23/0.4536*IF(ISNA(MY93),'Drive Train'!$F$16,'Drive Train'!$F$17)*4.448*$C$24/$C$26*$C$25*AG$6)*SIGN(BY94),BY94)</f>
        <v>0</v>
      </c>
      <c r="EN94" s="2">
        <f>IF(PN94=0,($C$23/0.4536*IF(ISNA(MZ93),'Drive Train'!$F$16,'Drive Train'!$F$17)*4.448*$C$24/$C$26*$C$25*AH$6)*SIGN(BZ94),BZ94)</f>
        <v>0</v>
      </c>
      <c r="EO94" s="2">
        <f>IF(PO94=0,($C$23/0.4536*IF(ISNA(NA93),'Drive Train'!$F$16,'Drive Train'!$F$17)*4.448*$C$24/$C$26*$C$25*AI$6)*SIGN(CA94),CA94)</f>
        <v>0</v>
      </c>
      <c r="EP94" s="2">
        <f>IF(PP94=0,($C$23/0.4536*IF(ISNA(NB93),'Drive Train'!$F$16,'Drive Train'!$F$17)*4.448*$C$24/$C$26*$C$25*AJ$6)*SIGN(CB94),CB94)</f>
        <v>0</v>
      </c>
      <c r="EQ94" s="2">
        <f>IF(PQ94=0,($C$23/0.4536*IF(ISNA(NC93),'Drive Train'!$F$16,'Drive Train'!$F$17)*4.448*$C$24/$C$26*$C$25*AK$6)*SIGN(CC94),CC94)</f>
        <v>0</v>
      </c>
      <c r="ER94" s="2">
        <f>IF(PR94=0,($C$23/0.4536*IF(ISNA(ND93),'Drive Train'!$F$16,'Drive Train'!$F$17)*4.448*$C$24/$C$26*$C$25*AL$6)*SIGN(CD94),CD94)</f>
        <v>0</v>
      </c>
      <c r="ES94" s="2">
        <f>IF(PS94=0,($C$23/0.4536*IF(ISNA(NE93),'Drive Train'!$F$16,'Drive Train'!$F$17)*4.448*$C$24/$C$26*$C$25*AM$6)*SIGN(CE94),CE94)</f>
        <v>0</v>
      </c>
      <c r="ET94" s="61">
        <f t="shared" si="344"/>
        <v>3.4400000000000022</v>
      </c>
      <c r="EU94" s="260">
        <f>MAX(MIN(IF(AND(OY93=1,NG94&lt;0),-1,1)*(DC94-$C$15)/($C$14-$C$15)*$C$12-$C$33*LO94/AO$6 -  OY93*$C$33,DY93),MAX(EU$8:EU93)*-1)</f>
        <v>-0.55664580874366754</v>
      </c>
      <c r="EV94" s="260">
        <f>MAX(MIN(IF(AND(OZ93=1,NH94&lt;0),-1,1)*(DD94-$C$15)/($C$14-$C$15)*$C$12-$C$33*LP94/AP$6 -  OZ93*$C$33,DZ93),MAX(EV$8:EV93)*-1)</f>
        <v>-0.60293044618257674</v>
      </c>
      <c r="EW94" s="260">
        <f>MAX(MIN(IF(AND(PA93=1,NI94&lt;0),-1,1)*(DE94-$C$15)/($C$14-$C$15)*$C$12-$C$33*LQ94/AQ$6 -  PA93*$C$33,EA93),MAX(EW$8:EW93)*-1)</f>
        <v>-0.60188844925774543</v>
      </c>
      <c r="EX94" s="260">
        <f>MAX(MIN(IF(AND(PB93=1,NJ94&lt;0),-1,1)*(DF94-$C$15)/($C$14-$C$15)*$C$12-$C$33*LR94/AR$6 -  PB93*$C$33,EB93),MAX(EX$8:EX93)*-1)</f>
        <v>-0.53882700509566406</v>
      </c>
      <c r="EY94" s="260">
        <f>MAX(MIN(IF(AND(PC93=1,NK94&lt;0),-1,1)*(DG94-$C$15)/($C$14-$C$15)*$C$12-$C$33*LS94/AS$6 -  PC93*$C$33,EC93),MAX(EY$8:EY93)*-1)</f>
        <v>-0.55664580874366754</v>
      </c>
      <c r="EZ94" s="260">
        <f>MAX(MIN(IF(AND(PD93=1,NL94&lt;0),-1,1)*(DH94-$C$15)/($C$14-$C$15)*$C$12-$C$33*LT94/AT$6 -  PD93*$C$33,ED93),MAX(EZ$8:EZ93)*-1)</f>
        <v>-0.55664580874366754</v>
      </c>
      <c r="FA94" s="260">
        <f>MAX(MIN(IF(AND(PE93=1,NM94&lt;0),-1,1)*(DI94-$C$15)/($C$14-$C$15)*$C$12-$C$33*LU94/AU$6 -  PE93*$C$33,EE93),MAX(FA$8:FA93)*-1)</f>
        <v>-0.55664580874366754</v>
      </c>
      <c r="FB94" s="260">
        <f>MAX(MIN(IF(AND(PF93=1,NN94&lt;0),-1,1)*(DJ94-$C$15)/($C$14-$C$15)*$C$12-$C$33*LV94/AV$6 -  PF93*$C$33,EF93),MAX(FB$8:FB93)*-1)</f>
        <v>-0.55664580874366754</v>
      </c>
      <c r="FC94" s="260">
        <f>MAX(MIN(IF(AND(PG93=1,NO94&lt;0),-1,1)*(DK94-$C$15)/($C$14-$C$15)*$C$12-$C$33*LW94/AW$6 -  PG93*$C$33,EG93),MAX(FC$8:FC93)*-1)</f>
        <v>-0.55664580874366754</v>
      </c>
      <c r="FD94" s="260">
        <f>MAX(MIN(IF(AND(PH93=1,NP94&lt;0),-1,1)*(DL94-$C$15)/($C$14-$C$15)*$C$12-$C$33*LX94/AX$6 -  PH93*$C$33,EH93),MAX(FD$8:FD93)*-1)</f>
        <v>-0.55664580874366754</v>
      </c>
      <c r="FE94" s="260">
        <f>MAX(MIN(IF(AND(PI93=1,NQ94&lt;0),-1,1)*(DM94-$C$15)/($C$14-$C$15)*$C$12-$C$33*LY94/AY$6 -  PI93*$C$33,EI93),MAX(FE$8:FE93)*-1)</f>
        <v>-0.55664580874366754</v>
      </c>
      <c r="FF94" s="260">
        <f>MAX(MIN(IF(AND(PJ93=1,NR94&lt;0),-1,1)*(DN94-$C$15)/($C$14-$C$15)*$C$12-$C$33*LZ94/AZ$6 -  PJ93*$C$33,EJ93),MAX(FF$8:FF93)*-1)</f>
        <v>-0.41043104273050707</v>
      </c>
      <c r="FG94" s="260">
        <f>MAX(MIN(IF(AND(PK93=1,NS94&lt;0),-1,1)*(DO94-$C$15)/($C$14-$C$15)*$C$12-$C$33*MA94/BA$6 -  PK93*$C$33,EK93),MAX(FG$8:FG93)*-1)</f>
        <v>-0.50266066515034202</v>
      </c>
      <c r="FH94" s="260">
        <f>MAX(MIN(IF(AND(PL93=1,NT94&lt;0),-1,1)*(DP94-$C$15)/($C$14-$C$15)*$C$12-$C$33*MB94/BB$6 -  PL93*$C$33,EL93),MAX(FH$8:FH93)*-1)</f>
        <v>-0.55664580874366754</v>
      </c>
      <c r="FI94" s="260">
        <f>MAX(MIN(IF(AND(PM93=1,NU94&lt;0),-1,1)*(DQ94-$C$15)/($C$14-$C$15)*$C$12-$C$33*MC94/BC$6 -  PM93*$C$33,EM93),MAX(FI$8:FI93)*-1)</f>
        <v>-0.55664580874366754</v>
      </c>
      <c r="FJ94" s="260">
        <f>MAX(MIN(IF(AND(PN93=1,NV94&lt;0),-1,1)*(DR94-$C$15)/($C$14-$C$15)*$C$12-$C$33*MD94/BD$6 -  PN93*$C$33,EN93),MAX(FJ$8:FJ93)*-1)</f>
        <v>-0.55664580874366754</v>
      </c>
      <c r="FK94" s="260">
        <f>MAX(MIN(IF(AND(PO93=1,NW94&lt;0),-1,1)*(DS94-$C$15)/($C$14-$C$15)*$C$12-$C$33*ME94/BE$6 -  PO93*$C$33,EO93),MAX(FK$8:FK93)*-1)</f>
        <v>-0.55664580874366754</v>
      </c>
      <c r="FL94" s="260">
        <f>MAX(MIN(IF(AND(PP93=1,NX94&lt;0),-1,1)*(DT94-$C$15)/($C$14-$C$15)*$C$12-$C$33*MF94/BF$6 -  PP93*$C$33,EP93),MAX(FL$8:FL93)*-1)</f>
        <v>-0.55664580874366754</v>
      </c>
      <c r="FM94" s="260">
        <f>MAX(MIN(IF(AND(PQ93=1,NY94&lt;0),-1,1)*(DU94-$C$15)/($C$14-$C$15)*$C$12-$C$33*MG94/BG$6 -  PQ93*$C$33,EQ93),MAX(FM$8:FM93)*-1)</f>
        <v>-0.55664580874366754</v>
      </c>
      <c r="FN94" s="260">
        <f>MAX(MIN(IF(AND(PR93=1,NZ94&lt;0),-1,1)*(DV94-$C$15)/($C$14-$C$15)*$C$12-$C$33*MH94/BH$6 -  PR93*$C$33,ER93),MAX(FN$8:FN93)*-1)</f>
        <v>-0.55664580874366754</v>
      </c>
      <c r="FO94" s="260">
        <f>MAX(MIN(IF(AND(PS93=1,OA94&lt;0),-1,1)*(DW94-$C$15)/($C$14-$C$15)*$C$12-$C$33*MI94/BI$6 -  PS93*$C$33,ES93),MAX(FO$8:FO93)*-1)</f>
        <v>-0.55664580874366754</v>
      </c>
      <c r="FP94" s="61">
        <f t="shared" si="350"/>
        <v>3.4400000000000022</v>
      </c>
      <c r="FQ94" s="261">
        <f>IF(AND(KS94=1,OY94=1),0,MIN((ABS(($C$14-$C$15)*EU94/$C$12/$C$25)+$C$15)/$C$25,DC94))</f>
        <v>0</v>
      </c>
      <c r="FR94" s="261">
        <f>IF(AND(KT94=1,OZ94=1),0,MIN((ABS(($C$14-$C$15)*EV94/$C$12/$C$25)+$C$15)/$C$25,DD94))</f>
        <v>2.7495000000000003</v>
      </c>
      <c r="FS94" s="261">
        <f>IF(AND(KU94=1,PA94=1),0,MIN((ABS(($C$14-$C$15)*EW94/$C$12/$C$25)+$C$15)/$C$25,DE94))</f>
        <v>2.7495000000000003</v>
      </c>
      <c r="FT94" s="261">
        <f>IF(AND(KV94=1,PB94=1),0,MIN((ABS(($C$14-$C$15)*EX94/$C$12/$C$25)+$C$15)/$C$25,DF94))</f>
        <v>2.7495000000000003</v>
      </c>
      <c r="FU94" s="261">
        <f>IF(AND(KW94=1,PC94=1),0,MIN((ABS(($C$14-$C$15)*EY94/$C$12/$C$25)+$C$15)/$C$25,DG94))</f>
        <v>0</v>
      </c>
      <c r="FV94" s="261">
        <f>IF(AND(KX94=1,PD94=1),0,MIN((ABS(($C$14-$C$15)*EZ94/$C$12/$C$25)+$C$15)/$C$25,DH94))</f>
        <v>0</v>
      </c>
      <c r="FW94" s="261">
        <f>IF(AND(KY94=1,PE94=1),0,MIN((ABS(($C$14-$C$15)*FA94/$C$12/$C$25)+$C$15)/$C$25,DI94))</f>
        <v>0</v>
      </c>
      <c r="FX94" s="261">
        <f>IF(AND(KZ94=1,PF94=1),0,MIN((ABS(($C$14-$C$15)*FB94/$C$12/$C$25)+$C$15)/$C$25,DJ94))</f>
        <v>0</v>
      </c>
      <c r="FY94" s="261">
        <f>IF(AND(LA94=1,PG94=1),0,MIN((ABS(($C$14-$C$15)*FC94/$C$12/$C$25)+$C$15)/$C$25,DK94))</f>
        <v>0</v>
      </c>
      <c r="FZ94" s="261">
        <f>IF(AND(LB94=1,PH94=1),0,MIN((ABS(($C$14-$C$15)*FD94/$C$12/$C$25)+$C$15)/$C$25,DL94))</f>
        <v>0</v>
      </c>
      <c r="GA94" s="261">
        <f>IF(AND(LC94=1,PI94=1),0,MIN((ABS(($C$14-$C$15)*FE94/$C$12/$C$25)+$C$15)/$C$25,DM94))</f>
        <v>0</v>
      </c>
      <c r="GB94" s="261">
        <f>IF(AND(LD94=1,PJ94=1),0,MIN((ABS(($C$14-$C$15)*FF94/$C$12/$C$25)+$C$15)/$C$25,DN94))</f>
        <v>2.7495000000000003</v>
      </c>
      <c r="GC94" s="261">
        <f>IF(AND(LE94=1,PK94=1),0,MIN((ABS(($C$14-$C$15)*FG94/$C$12/$C$25)+$C$15)/$C$25,DO94))</f>
        <v>0</v>
      </c>
      <c r="GD94" s="261">
        <f>IF(AND(LF94=1,PL94=1),0,MIN((ABS(($C$14-$C$15)*FH94/$C$12/$C$25)+$C$15)/$C$25,DP94))</f>
        <v>0</v>
      </c>
      <c r="GE94" s="261">
        <f>IF(AND(LG94=1,PM94=1),0,MIN((ABS(($C$14-$C$15)*FI94/$C$12/$C$25)+$C$15)/$C$25,DQ94))</f>
        <v>0</v>
      </c>
      <c r="GF94" s="261">
        <f>IF(AND(LH94=1,PN94=1),0,MIN((ABS(($C$14-$C$15)*FJ94/$C$12/$C$25)+$C$15)/$C$25,DR94))</f>
        <v>0</v>
      </c>
      <c r="GG94" s="261">
        <f>IF(AND(LI94=1,PO94=1),0,MIN((ABS(($C$14-$C$15)*FK94/$C$12/$C$25)+$C$15)/$C$25,DS94))</f>
        <v>0</v>
      </c>
      <c r="GH94" s="261">
        <f>IF(AND(LJ94=1,PP94=1),0,MIN((ABS(($C$14-$C$15)*FL94/$C$12/$C$25)+$C$15)/$C$25,DT94))</f>
        <v>0</v>
      </c>
      <c r="GI94" s="261">
        <f>IF(AND(LK94=1,PQ94=1),0,MIN((ABS(($C$14-$C$15)*FM94/$C$12/$C$25)+$C$15)/$C$25,DU94))</f>
        <v>0</v>
      </c>
      <c r="GJ94" s="261">
        <f>IF(AND(LL94=1,PR94=1),0,MIN((ABS(($C$14-$C$15)*FN94/$C$12/$C$25)+$C$15)/$C$25,DV94))</f>
        <v>0</v>
      </c>
      <c r="GK94" s="261">
        <f>IF(AND(LM94=1,PS94=1),0,MIN((ABS(($C$14-$C$15)*FO94/$C$12/$C$25)+$C$15)/$C$25,DW94))</f>
        <v>0</v>
      </c>
      <c r="GL94" s="61">
        <f t="shared" si="351"/>
        <v>3.4400000000000022</v>
      </c>
      <c r="GM94" s="57">
        <f>IF(AND(KS93=1,OY93=1),0,EU94*$C$26/S$6/$C$24/$C$23*3.39*$C$25)</f>
        <v>0</v>
      </c>
      <c r="GN94" s="57">
        <f>IF(AND(KT93=1,OZ93=1),0,EV94*$C$26/T$6/$C$24/$C$23*3.39*$C$25)</f>
        <v>-3.920579456988377</v>
      </c>
      <c r="GO94" s="57">
        <f>IF(AND(KU93=1,PA93=1),0,EW94*$C$26/U$6/$C$24/$C$23*3.39*$C$25)</f>
        <v>-5.9431835938687438</v>
      </c>
      <c r="GP94" s="57">
        <f>IF(AND(KV93=1,PB93=1),0,EX94*$C$26/V$6/$C$24/$C$23*3.39*$C$25)</f>
        <v>-7.137256815983462</v>
      </c>
      <c r="GQ94" s="57">
        <f>IF(AND(KW93=1,PC93=1),0,EY94*$C$26/W$6/$C$24/$C$23*3.39*$C$25)</f>
        <v>0</v>
      </c>
      <c r="GR94" s="57">
        <f>IF(AND(KX93=1,PD93=1),0,EZ94*$C$26/X$6/$C$24/$C$23*3.39*$C$25)</f>
        <v>0</v>
      </c>
      <c r="GS94" s="57">
        <f>IF(AND(KY93=1,PE93=1),0,FA94*$C$26/Y$6/$C$24/$C$23*3.39*$C$25)</f>
        <v>0</v>
      </c>
      <c r="GT94" s="57">
        <f>IF(AND(KZ93=1,PF93=1),0,FB94*$C$26/Z$6/$C$24/$C$23*3.39*$C$25)</f>
        <v>0</v>
      </c>
      <c r="GU94" s="57">
        <f>IF(AND(LA93=1,PG93=1),0,FC94*$C$26/AA$6/$C$24/$C$23*3.39*$C$25)</f>
        <v>0</v>
      </c>
      <c r="GV94" s="57">
        <f>IF(AND(LB93=1,PH93=1),0,FD94*$C$26/AB$6/$C$24/$C$23*3.39*$C$25)</f>
        <v>0</v>
      </c>
      <c r="GW94" s="57">
        <f>IF(AND(LC93=1,PI93=1),0,FE94*$C$26/AC$6/$C$24/$C$23*3.39*$C$25)</f>
        <v>0</v>
      </c>
      <c r="GX94" s="57">
        <f>IF(AND(LD93=1,PJ93=1),0,FF94*$C$26/AD$6/$C$24/$C$23*3.39*$C$25)</f>
        <v>-9.5315869637063724</v>
      </c>
      <c r="GY94" s="57">
        <f>IF(AND(LE93=1,PK93=1),0,FG94*$C$26/AE$6/$C$24/$C$23*3.39*$C$25)</f>
        <v>0</v>
      </c>
      <c r="GZ94" s="57">
        <f>IF(AND(LF93=1,PL93=1),0,FH94*$C$26/AF$6/$C$24/$C$23*3.39*$C$25)</f>
        <v>0</v>
      </c>
      <c r="HA94" s="57">
        <f>IF(AND(LG93=1,PM93=1),0,FI94*$C$26/AG$6/$C$24/$C$23*3.39*$C$25)</f>
        <v>0</v>
      </c>
      <c r="HB94" s="57">
        <f>IF(AND(LH93=1,PN93=1),0,FJ94*$C$26/AH$6/$C$24/$C$23*3.39*$C$25)</f>
        <v>0</v>
      </c>
      <c r="HC94" s="57">
        <f>IF(AND(LI93=1,PO93=1),0,FK94*$C$26/AI$6/$C$24/$C$23*3.39*$C$25)</f>
        <v>0</v>
      </c>
      <c r="HD94" s="57">
        <f>IF(AND(LJ93=1,PP93=1),0,FL94*$C$26/AJ$6/$C$24/$C$23*3.39*$C$25)</f>
        <v>0</v>
      </c>
      <c r="HE94" s="57">
        <f>IF(AND(LK93=1,PQ93=1),0,FM94*$C$26/AK$6/$C$24/$C$23*3.39*$C$25)</f>
        <v>0</v>
      </c>
      <c r="HF94" s="57">
        <f>IF(AND(LL93=1,PR93=1),0,FN94*$C$26/AL$6/$C$24/$C$23*3.39*$C$25)</f>
        <v>0</v>
      </c>
      <c r="HG94" s="57">
        <f>IF(AND(LM93=1,PS93=1),0,FO94*$C$26/AM$6/$C$24/$C$23*3.39*$C$25)</f>
        <v>0</v>
      </c>
      <c r="HH94" s="61">
        <f t="shared" si="352"/>
        <v>3.4400000000000022</v>
      </c>
      <c r="HI94" s="57">
        <f t="shared" si="353"/>
        <v>0</v>
      </c>
      <c r="HJ94" s="57">
        <f t="shared" si="354"/>
        <v>3.920579456988377</v>
      </c>
      <c r="HK94" s="57">
        <f t="shared" si="355"/>
        <v>5.9431835938687438</v>
      </c>
      <c r="HL94" s="57">
        <f t="shared" si="356"/>
        <v>7.137256815983462</v>
      </c>
      <c r="HM94" s="57">
        <f t="shared" si="357"/>
        <v>0</v>
      </c>
      <c r="HN94" s="57">
        <f t="shared" si="358"/>
        <v>0</v>
      </c>
      <c r="HO94" s="57">
        <f t="shared" si="359"/>
        <v>0</v>
      </c>
      <c r="HP94" s="57">
        <f t="shared" si="360"/>
        <v>0</v>
      </c>
      <c r="HQ94" s="57">
        <f t="shared" si="361"/>
        <v>0</v>
      </c>
      <c r="HR94" s="57">
        <f t="shared" si="362"/>
        <v>0</v>
      </c>
      <c r="HS94" s="57">
        <f t="shared" si="363"/>
        <v>0</v>
      </c>
      <c r="HT94" s="57">
        <f t="shared" si="364"/>
        <v>9.5315869637063724</v>
      </c>
      <c r="HU94" s="57">
        <f t="shared" si="365"/>
        <v>0</v>
      </c>
      <c r="HV94" s="57">
        <f t="shared" si="366"/>
        <v>0</v>
      </c>
      <c r="HW94" s="57">
        <f t="shared" si="367"/>
        <v>0</v>
      </c>
      <c r="HX94" s="57">
        <f t="shared" si="368"/>
        <v>0</v>
      </c>
      <c r="HY94" s="57">
        <f t="shared" si="369"/>
        <v>0</v>
      </c>
      <c r="HZ94" s="57">
        <f t="shared" si="370"/>
        <v>0</v>
      </c>
      <c r="IA94" s="57">
        <f t="shared" si="371"/>
        <v>0</v>
      </c>
      <c r="IB94" s="57">
        <f t="shared" si="372"/>
        <v>0</v>
      </c>
      <c r="IC94" s="57">
        <f t="shared" si="373"/>
        <v>0</v>
      </c>
      <c r="ID94" s="61">
        <f t="shared" si="374"/>
        <v>3.4400000000000022</v>
      </c>
      <c r="IE94" s="57">
        <f t="shared" si="375"/>
        <v>0</v>
      </c>
      <c r="IF94" s="57">
        <f t="shared" si="376"/>
        <v>0</v>
      </c>
      <c r="IG94" s="57">
        <f t="shared" si="377"/>
        <v>0</v>
      </c>
      <c r="IH94" s="57">
        <f t="shared" si="378"/>
        <v>0</v>
      </c>
      <c r="II94" s="57">
        <f t="shared" si="379"/>
        <v>0</v>
      </c>
      <c r="IJ94" s="57">
        <f t="shared" si="380"/>
        <v>0</v>
      </c>
      <c r="IK94" s="57">
        <f t="shared" si="381"/>
        <v>0</v>
      </c>
      <c r="IL94" s="57">
        <f t="shared" si="382"/>
        <v>0</v>
      </c>
      <c r="IM94" s="57">
        <f t="shared" si="383"/>
        <v>0</v>
      </c>
      <c r="IN94" s="57">
        <f t="shared" si="384"/>
        <v>0</v>
      </c>
      <c r="IO94" s="57">
        <f t="shared" si="385"/>
        <v>0</v>
      </c>
      <c r="IP94" s="57">
        <f t="shared" si="386"/>
        <v>0</v>
      </c>
      <c r="IQ94" s="57">
        <f t="shared" si="387"/>
        <v>0</v>
      </c>
      <c r="IR94" s="57">
        <f t="shared" si="388"/>
        <v>0</v>
      </c>
      <c r="IS94" s="57">
        <f t="shared" si="389"/>
        <v>0</v>
      </c>
      <c r="IT94" s="57">
        <f t="shared" si="390"/>
        <v>0</v>
      </c>
      <c r="IU94" s="57">
        <f t="shared" si="391"/>
        <v>0</v>
      </c>
      <c r="IV94" s="57">
        <f t="shared" si="392"/>
        <v>0</v>
      </c>
      <c r="IW94" s="57">
        <f t="shared" si="393"/>
        <v>0</v>
      </c>
      <c r="IX94" s="57">
        <f t="shared" si="394"/>
        <v>0</v>
      </c>
      <c r="IY94" s="57">
        <f t="shared" si="395"/>
        <v>0</v>
      </c>
      <c r="IZ94" s="61">
        <f t="shared" si="396"/>
        <v>3.4400000000000022</v>
      </c>
      <c r="JA94" s="261" t="e">
        <f t="shared" si="449"/>
        <v>#N/A</v>
      </c>
      <c r="JB94" s="261" t="e">
        <f t="shared" si="450"/>
        <v>#N/A</v>
      </c>
      <c r="JC94" s="261" t="e">
        <f t="shared" si="451"/>
        <v>#N/A</v>
      </c>
      <c r="JD94" s="261" t="e">
        <f t="shared" si="452"/>
        <v>#N/A</v>
      </c>
      <c r="JE94" s="261" t="e">
        <f t="shared" si="453"/>
        <v>#N/A</v>
      </c>
      <c r="JF94" s="261" t="e">
        <f t="shared" si="454"/>
        <v>#N/A</v>
      </c>
      <c r="JG94" s="261" t="e">
        <f t="shared" si="455"/>
        <v>#N/A</v>
      </c>
      <c r="JH94" s="261" t="e">
        <f t="shared" si="456"/>
        <v>#N/A</v>
      </c>
      <c r="JI94" s="261" t="e">
        <f t="shared" si="457"/>
        <v>#N/A</v>
      </c>
      <c r="JJ94" s="261" t="e">
        <f t="shared" si="458"/>
        <v>#N/A</v>
      </c>
      <c r="JK94" s="261" t="e">
        <f t="shared" si="459"/>
        <v>#N/A</v>
      </c>
      <c r="JL94" s="261" t="e">
        <f t="shared" si="460"/>
        <v>#N/A</v>
      </c>
      <c r="JM94" s="261" t="e">
        <f t="shared" si="461"/>
        <v>#N/A</v>
      </c>
      <c r="JN94" s="261" t="e">
        <f t="shared" si="462"/>
        <v>#N/A</v>
      </c>
      <c r="JO94" s="261" t="e">
        <f t="shared" si="463"/>
        <v>#N/A</v>
      </c>
      <c r="JP94" s="261" t="e">
        <f t="shared" si="464"/>
        <v>#N/A</v>
      </c>
      <c r="JQ94" s="261" t="e">
        <f t="shared" si="465"/>
        <v>#N/A</v>
      </c>
      <c r="JR94" s="261" t="e">
        <f t="shared" si="466"/>
        <v>#N/A</v>
      </c>
      <c r="JS94" s="261" t="e">
        <f t="shared" si="467"/>
        <v>#N/A</v>
      </c>
      <c r="JT94" s="261" t="e">
        <f t="shared" si="468"/>
        <v>#N/A</v>
      </c>
      <c r="JU94" s="261" t="e">
        <f t="shared" si="469"/>
        <v>#N/A</v>
      </c>
      <c r="JV94" s="61">
        <f t="shared" si="397"/>
        <v>3.4400000000000022</v>
      </c>
      <c r="JW94" s="46">
        <f>IF(HI94&lt;=$C$42,1,0)</f>
        <v>1</v>
      </c>
      <c r="JX94" s="46">
        <f>IF(HJ94&lt;=$C$42,1,0)</f>
        <v>0</v>
      </c>
      <c r="JY94" s="46">
        <f>IF(HK94&lt;=$C$42,1,0)</f>
        <v>0</v>
      </c>
      <c r="JZ94" s="46">
        <f>IF(HL94&lt;=$C$42,1,0)</f>
        <v>0</v>
      </c>
      <c r="KA94" s="46">
        <f>IF(HM94&lt;=$C$42,1,0)</f>
        <v>1</v>
      </c>
      <c r="KB94" s="46">
        <f>IF(HN94&lt;=$C$42,1,0)</f>
        <v>1</v>
      </c>
      <c r="KC94" s="46">
        <f>IF(HO94&lt;=$C$42,1,0)</f>
        <v>1</v>
      </c>
      <c r="KD94" s="46">
        <f>IF(HP94&lt;=$C$42,1,0)</f>
        <v>1</v>
      </c>
      <c r="KE94" s="46">
        <f>IF(HQ94&lt;=$C$42,1,0)</f>
        <v>1</v>
      </c>
      <c r="KF94" s="46">
        <f>IF(HR94&lt;=$C$42,1,0)</f>
        <v>1</v>
      </c>
      <c r="KG94" s="46">
        <f>IF(HS94&lt;=$C$42,1,0)</f>
        <v>1</v>
      </c>
      <c r="KH94" s="46">
        <f>IF(HT94&lt;=$C$42,1,0)</f>
        <v>0</v>
      </c>
      <c r="KI94" s="46">
        <f>IF(HU94&lt;=$C$42,1,0)</f>
        <v>1</v>
      </c>
      <c r="KJ94" s="46">
        <f>IF(HV94&lt;=$C$42,1,0)</f>
        <v>1</v>
      </c>
      <c r="KK94" s="46">
        <f>IF(HW94&lt;=$C$42,1,0)</f>
        <v>1</v>
      </c>
      <c r="KL94" s="46">
        <f>IF(HX94&lt;=$C$42,1,0)</f>
        <v>1</v>
      </c>
      <c r="KM94" s="46">
        <f>IF(HY94&lt;=$C$42,1,0)</f>
        <v>1</v>
      </c>
      <c r="KN94" s="46">
        <f>IF(HZ94&lt;=$C$42,1,0)</f>
        <v>1</v>
      </c>
      <c r="KO94" s="46">
        <f>IF(IA94&lt;=$C$42,1,0)</f>
        <v>1</v>
      </c>
      <c r="KP94" s="46">
        <f>IF(IB94&lt;=$C$42,1,0)</f>
        <v>1</v>
      </c>
      <c r="KQ94" s="46">
        <f>IF(IC94&lt;=$C$42,1,0)</f>
        <v>1</v>
      </c>
      <c r="KR94" s="61">
        <f t="shared" si="398"/>
        <v>3.4400000000000022</v>
      </c>
      <c r="KS94" s="1">
        <f>IF(OR(KS93=1,AND(OY94=1,LO94&lt;=$C$43)),1,0)</f>
        <v>1</v>
      </c>
      <c r="KT94" s="1">
        <f>IF(OR(KT93=1,AND(OZ94=1,LP94&lt;=$C$43)),1,0)</f>
        <v>0</v>
      </c>
      <c r="KU94" s="1">
        <f>IF(OR(KU93=1,AND(PA94=1,LQ94&lt;=$C$43)),1,0)</f>
        <v>0</v>
      </c>
      <c r="KV94" s="1">
        <f>IF(OR(KV93=1,AND(PB94=1,LR94&lt;=$C$43)),1,0)</f>
        <v>0</v>
      </c>
      <c r="KW94" s="1">
        <f>IF(OR(KW93=1,AND(PC94=1,LS94&lt;=$C$43)),1,0)</f>
        <v>1</v>
      </c>
      <c r="KX94" s="1">
        <f>IF(OR(KX93=1,AND(PD94=1,LT94&lt;=$C$43)),1,0)</f>
        <v>1</v>
      </c>
      <c r="KY94" s="1">
        <f>IF(OR(KY93=1,AND(PE94=1,LU94&lt;=$C$43)),1,0)</f>
        <v>1</v>
      </c>
      <c r="KZ94" s="1">
        <f>IF(OR(KZ93=1,AND(PF94=1,LV94&lt;=$C$43)),1,0)</f>
        <v>1</v>
      </c>
      <c r="LA94" s="1">
        <f>IF(OR(LA93=1,AND(PG94=1,LW94&lt;=$C$43)),1,0)</f>
        <v>1</v>
      </c>
      <c r="LB94" s="1">
        <f>IF(OR(LB93=1,AND(PH94=1,LX94&lt;=$C$43)),1,0)</f>
        <v>1</v>
      </c>
      <c r="LC94" s="1">
        <f>IF(OR(LC93=1,AND(PI94=1,LY94&lt;=$C$43)),1,0)</f>
        <v>1</v>
      </c>
      <c r="LD94" s="1">
        <f>IF(OR(LD93=1,AND(PJ94=1,LZ94&lt;=$C$43)),1,0)</f>
        <v>0</v>
      </c>
      <c r="LE94" s="1">
        <f>IF(OR(LE93=1,AND(PK94=1,MA94&lt;=$C$43)),1,0)</f>
        <v>1</v>
      </c>
      <c r="LF94" s="1">
        <f>IF(OR(LF93=1,AND(PL94=1,MB94&lt;=$C$43)),1,0)</f>
        <v>1</v>
      </c>
      <c r="LG94" s="1">
        <f>IF(OR(LG93=1,AND(PM94=1,MC94&lt;=$C$43)),1,0)</f>
        <v>1</v>
      </c>
      <c r="LH94" s="1">
        <f>IF(OR(LH93=1,AND(PN94=1,MD94&lt;=$C$43)),1,0)</f>
        <v>1</v>
      </c>
      <c r="LI94" s="1">
        <f>IF(OR(LI93=1,AND(PO94=1,ME94&lt;=$C$43)),1,0)</f>
        <v>1</v>
      </c>
      <c r="LJ94" s="1">
        <f>IF(OR(LJ93=1,AND(PP94=1,MF94&lt;=$C$43)),1,0)</f>
        <v>1</v>
      </c>
      <c r="LK94" s="1">
        <f>IF(OR(LK93=1,AND(PQ94=1,MG94&lt;=$C$43)),1,0)</f>
        <v>1</v>
      </c>
      <c r="LL94" s="1">
        <f>IF(OR(LL93=1,AND(PR94=1,MH94&lt;=$C$43)),1,0)</f>
        <v>1</v>
      </c>
      <c r="LM94" s="1">
        <f>IF(OR(LM93=1,AND(PS94=1,MI94&lt;=$C$43)),1,0)</f>
        <v>1</v>
      </c>
      <c r="LN94" s="61">
        <f t="shared" si="399"/>
        <v>3.4400000000000022</v>
      </c>
      <c r="LO94" s="57">
        <f t="shared" si="400"/>
        <v>0</v>
      </c>
      <c r="LP94" s="57">
        <f t="shared" si="401"/>
        <v>9.2152059526509422</v>
      </c>
      <c r="LQ94" s="57">
        <f t="shared" si="402"/>
        <v>6.0033616074175029</v>
      </c>
      <c r="LR94" s="57">
        <f t="shared" si="403"/>
        <v>1.5342627765140613</v>
      </c>
      <c r="LS94" s="57">
        <f t="shared" si="404"/>
        <v>0</v>
      </c>
      <c r="LT94" s="57">
        <f t="shared" si="405"/>
        <v>0</v>
      </c>
      <c r="LU94" s="57">
        <f t="shared" si="406"/>
        <v>0</v>
      </c>
      <c r="LV94" s="57">
        <f t="shared" si="407"/>
        <v>0</v>
      </c>
      <c r="LW94" s="57">
        <f t="shared" si="408"/>
        <v>0</v>
      </c>
      <c r="LX94" s="57">
        <f t="shared" si="409"/>
        <v>0</v>
      </c>
      <c r="LY94" s="57">
        <f t="shared" si="410"/>
        <v>0</v>
      </c>
      <c r="LZ94" s="57">
        <f t="shared" si="411"/>
        <v>0.94345293612988268</v>
      </c>
      <c r="MA94" s="57">
        <f t="shared" si="412"/>
        <v>0</v>
      </c>
      <c r="MB94" s="57">
        <f t="shared" si="413"/>
        <v>0</v>
      </c>
      <c r="MC94" s="57">
        <f t="shared" si="414"/>
        <v>0</v>
      </c>
      <c r="MD94" s="57">
        <f t="shared" si="415"/>
        <v>0</v>
      </c>
      <c r="ME94" s="57">
        <f t="shared" si="416"/>
        <v>0</v>
      </c>
      <c r="MF94" s="57">
        <f t="shared" si="417"/>
        <v>0</v>
      </c>
      <c r="MG94" s="57">
        <f t="shared" si="418"/>
        <v>0</v>
      </c>
      <c r="MH94" s="57">
        <f t="shared" si="419"/>
        <v>0</v>
      </c>
      <c r="MI94" s="57">
        <f t="shared" si="420"/>
        <v>0</v>
      </c>
      <c r="MJ94" s="61">
        <f t="shared" si="421"/>
        <v>3.4400000000000022</v>
      </c>
      <c r="MK94" s="57" t="e">
        <f t="shared" si="470"/>
        <v>#N/A</v>
      </c>
      <c r="ML94" s="57" t="e">
        <f t="shared" si="471"/>
        <v>#N/A</v>
      </c>
      <c r="MM94" s="57" t="e">
        <f t="shared" si="472"/>
        <v>#N/A</v>
      </c>
      <c r="MN94" s="57" t="e">
        <f t="shared" si="473"/>
        <v>#N/A</v>
      </c>
      <c r="MO94" s="57" t="e">
        <f t="shared" si="474"/>
        <v>#N/A</v>
      </c>
      <c r="MP94" s="57" t="e">
        <f t="shared" si="475"/>
        <v>#N/A</v>
      </c>
      <c r="MQ94" s="57" t="e">
        <f t="shared" si="476"/>
        <v>#N/A</v>
      </c>
      <c r="MR94" s="57" t="e">
        <f t="shared" si="477"/>
        <v>#N/A</v>
      </c>
      <c r="MS94" s="57" t="e">
        <f t="shared" si="478"/>
        <v>#N/A</v>
      </c>
      <c r="MT94" s="57" t="e">
        <f t="shared" si="479"/>
        <v>#N/A</v>
      </c>
      <c r="MU94" s="57" t="e">
        <f t="shared" si="480"/>
        <v>#N/A</v>
      </c>
      <c r="MV94" s="57" t="e">
        <f t="shared" si="481"/>
        <v>#N/A</v>
      </c>
      <c r="MW94" s="57" t="e">
        <f t="shared" si="482"/>
        <v>#N/A</v>
      </c>
      <c r="MX94" s="57" t="e">
        <f t="shared" si="483"/>
        <v>#N/A</v>
      </c>
      <c r="MY94" s="57" t="e">
        <f t="shared" si="484"/>
        <v>#N/A</v>
      </c>
      <c r="MZ94" s="57" t="e">
        <f t="shared" si="485"/>
        <v>#N/A</v>
      </c>
      <c r="NA94" s="57" t="e">
        <f t="shared" si="486"/>
        <v>#N/A</v>
      </c>
      <c r="NB94" s="57" t="e">
        <f t="shared" si="487"/>
        <v>#N/A</v>
      </c>
      <c r="NC94" s="57" t="e">
        <f t="shared" si="488"/>
        <v>#N/A</v>
      </c>
      <c r="ND94" s="57" t="e">
        <f t="shared" si="489"/>
        <v>#N/A</v>
      </c>
      <c r="NE94" s="57" t="e">
        <f t="shared" si="490"/>
        <v>#N/A</v>
      </c>
      <c r="NF94" s="61">
        <f t="shared" si="422"/>
        <v>3.4400000000000022</v>
      </c>
      <c r="NG94" s="261">
        <f>IF(OY93=0,MIN('Drive Train'!$F$35-FQ93*$C$26*'Drive Train'!$F$38,NG93+$C$41)-$C$7,IF(LO93-1&lt;=0,0,IF($C$39=Motors!$C$29,MAX(MAX(NG$8:NG93)*-1,NG93-$C$41),MAX(0,MAX(NG$8:NG93)*-1,NG93-$C$41))))</f>
        <v>0</v>
      </c>
      <c r="NH94" s="261">
        <f>IF(OZ93=0,MIN('Drive Train'!$F$35-FR93*$C$26*'Drive Train'!$F$38,NH93+$C$41)-$C$7,IF(LP93-1&lt;=0,0,IF($C$39=Motors!$C$29,MAX(MAX(NH$8:NH93)*-1,NH93-$C$41),MAX(0,MAX(NH$8:NH93)*-1,NH93-$C$41))))</f>
        <v>0</v>
      </c>
      <c r="NI94" s="261">
        <f>IF(PA93=0,MIN('Drive Train'!$F$35-FS93*$C$26*'Drive Train'!$F$38,NI93+$C$41)-$C$7,IF(LQ93-1&lt;=0,0,IF($C$39=Motors!$C$29,MAX(MAX(NI$8:NI93)*-1,NI93-$C$41),MAX(0,MAX(NI$8:NI93)*-1,NI93-$C$41))))</f>
        <v>0</v>
      </c>
      <c r="NJ94" s="261">
        <f>IF(PB93=0,MIN('Drive Train'!$F$35-FT93*$C$26*'Drive Train'!$F$38,NJ93+$C$41)-$C$7,IF(LR93-1&lt;=0,0,IF($C$39=Motors!$C$29,MAX(MAX(NJ$8:NJ93)*-1,NJ93-$C$41),MAX(0,MAX(NJ$8:NJ93)*-1,NJ93-$C$41))))</f>
        <v>0</v>
      </c>
      <c r="NK94" s="261">
        <f>IF(PC93=0,MIN('Drive Train'!$F$35-FU93*$C$26*'Drive Train'!$F$38,NK93+$C$41)-$C$7,IF(LS93-1&lt;=0,0,IF($C$39=Motors!$C$29,MAX(MAX(NK$8:NK93)*-1,NK93-$C$41),MAX(0,MAX(NK$8:NK93)*-1,NK93-$C$41))))</f>
        <v>0</v>
      </c>
      <c r="NL94" s="261">
        <f>IF(PD93=0,MIN('Drive Train'!$F$35-FV93*$C$26*'Drive Train'!$F$38,NL93+$C$41)-$C$7,IF(LT93-1&lt;=0,0,IF($C$39=Motors!$C$29,MAX(MAX(NL$8:NL93)*-1,NL93-$C$41),MAX(0,MAX(NL$8:NL93)*-1,NL93-$C$41))))</f>
        <v>0</v>
      </c>
      <c r="NM94" s="261">
        <f>IF(PE93=0,MIN('Drive Train'!$F$35-FW93*$C$26*'Drive Train'!$F$38,NM93+$C$41)-$C$7,IF(LU93-1&lt;=0,0,IF($C$39=Motors!$C$29,MAX(MAX(NM$8:NM93)*-1,NM93-$C$41),MAX(0,MAX(NM$8:NM93)*-1,NM93-$C$41))))</f>
        <v>0</v>
      </c>
      <c r="NN94" s="261">
        <f>IF(PF93=0,MIN('Drive Train'!$F$35-FX93*$C$26*'Drive Train'!$F$38,NN93+$C$41)-$C$7,IF(LV93-1&lt;=0,0,IF($C$39=Motors!$C$29,MAX(MAX(NN$8:NN93)*-1,NN93-$C$41),MAX(0,MAX(NN$8:NN93)*-1,NN93-$C$41))))</f>
        <v>0</v>
      </c>
      <c r="NO94" s="261">
        <f>IF(PG93=0,MIN('Drive Train'!$F$35-FY93*$C$26*'Drive Train'!$F$38,NO93+$C$41)-$C$7,IF(LW93-1&lt;=0,0,IF($C$39=Motors!$C$29,MAX(MAX(NO$8:NO93)*-1,NO93-$C$41),MAX(0,MAX(NO$8:NO93)*-1,NO93-$C$41))))</f>
        <v>0</v>
      </c>
      <c r="NP94" s="261">
        <f>IF(PH93=0,MIN('Drive Train'!$F$35-FZ93*$C$26*'Drive Train'!$F$38,NP93+$C$41)-$C$7,IF(LX93-1&lt;=0,0,IF($C$39=Motors!$C$29,MAX(MAX(NP$8:NP93)*-1,NP93-$C$41),MAX(0,MAX(NP$8:NP93)*-1,NP93-$C$41))))</f>
        <v>0</v>
      </c>
      <c r="NQ94" s="261">
        <f>IF(PI93=0,MIN('Drive Train'!$F$35-GA93*$C$26*'Drive Train'!$F$38,NQ93+$C$41)-$C$7,IF(LY93-1&lt;=0,0,IF($C$39=Motors!$C$29,MAX(MAX(NQ$8:NQ93)*-1,NQ93-$C$41),MAX(0,MAX(NQ$8:NQ93)*-1,NQ93-$C$41))))</f>
        <v>0</v>
      </c>
      <c r="NR94" s="261">
        <f>IF(PJ93=0,MIN('Drive Train'!$F$35-GB93*$C$26*'Drive Train'!$F$38,NR93+$C$41)-$C$7,IF(LZ93-1&lt;=0,0,IF($C$39=Motors!$C$29,MAX(MAX(NR$8:NR93)*-1,NR93-$C$41),MAX(0,MAX(NR$8:NR93)*-1,NR93-$C$41))))</f>
        <v>0</v>
      </c>
      <c r="NS94" s="261">
        <f>IF(PK93=0,MIN('Drive Train'!$F$35-GC93*$C$26*'Drive Train'!$F$38,NS93+$C$41)-$C$7,IF(MA93-1&lt;=0,0,IF($C$39=Motors!$C$29,MAX(MAX(NS$8:NS93)*-1,NS93-$C$41),MAX(0,MAX(NS$8:NS93)*-1,NS93-$C$41))))</f>
        <v>0</v>
      </c>
      <c r="NT94" s="261">
        <f>IF(PL93=0,MIN('Drive Train'!$F$35-GD93*$C$26*'Drive Train'!$F$38,NT93+$C$41)-$C$7,IF(MB93-1&lt;=0,0,IF($C$39=Motors!$C$29,MAX(MAX(NT$8:NT93)*-1,NT93-$C$41),MAX(0,MAX(NT$8:NT93)*-1,NT93-$C$41))))</f>
        <v>0</v>
      </c>
      <c r="NU94" s="261">
        <f>IF(PM93=0,MIN('Drive Train'!$F$35-GE93*$C$26*'Drive Train'!$F$38,NU93+$C$41)-$C$7,IF(MC93-1&lt;=0,0,IF($C$39=Motors!$C$29,MAX(MAX(NU$8:NU93)*-1,NU93-$C$41),MAX(0,MAX(NU$8:NU93)*-1,NU93-$C$41))))</f>
        <v>0</v>
      </c>
      <c r="NV94" s="261">
        <f>IF(PN93=0,MIN('Drive Train'!$F$35-GF93*$C$26*'Drive Train'!$F$38,NV93+$C$41)-$C$7,IF(MD93-1&lt;=0,0,IF($C$39=Motors!$C$29,MAX(MAX(NV$8:NV93)*-1,NV93-$C$41),MAX(0,MAX(NV$8:NV93)*-1,NV93-$C$41))))</f>
        <v>0</v>
      </c>
      <c r="NW94" s="261">
        <f>IF(PO93=0,MIN('Drive Train'!$F$35-GG93*$C$26*'Drive Train'!$F$38,NW93+$C$41)-$C$7,IF(ME93-1&lt;=0,0,IF($C$39=Motors!$C$29,MAX(MAX(NW$8:NW93)*-1,NW93-$C$41),MAX(0,MAX(NW$8:NW93)*-1,NW93-$C$41))))</f>
        <v>0</v>
      </c>
      <c r="NX94" s="261">
        <f>IF(PP93=0,MIN('Drive Train'!$F$35-GH93*$C$26*'Drive Train'!$F$38,NX93+$C$41)-$C$7,IF(MF93-1&lt;=0,0,IF($C$39=Motors!$C$29,MAX(MAX(NX$8:NX93)*-1,NX93-$C$41),MAX(0,MAX(NX$8:NX93)*-1,NX93-$C$41))))</f>
        <v>0</v>
      </c>
      <c r="NY94" s="261">
        <f>IF(PQ93=0,MIN('Drive Train'!$F$35-GI93*$C$26*'Drive Train'!$F$38,NY93+$C$41)-$C$7,IF(MG93-1&lt;=0,0,IF($C$39=Motors!$C$29,MAX(MAX(NY$8:NY93)*-1,NY93-$C$41),MAX(0,MAX(NY$8:NY93)*-1,NY93-$C$41))))</f>
        <v>0</v>
      </c>
      <c r="NZ94" s="261">
        <f>IF(PR93=0,MIN('Drive Train'!$F$35-GJ93*$C$26*'Drive Train'!$F$38,NZ93+$C$41)-$C$7,IF(MH93-1&lt;=0,0,IF($C$39=Motors!$C$29,MAX(MAX(NZ$8:NZ93)*-1,NZ93-$C$41),MAX(0,MAX(NZ$8:NZ93)*-1,NZ93-$C$41))))</f>
        <v>0</v>
      </c>
      <c r="OA94" s="261">
        <f>IF(PS93=0,MIN('Drive Train'!$F$35-GK93*$C$26*'Drive Train'!$F$38,OA93+$C$41)-$C$7,IF(MI93-1&lt;=0,0,IF($C$39=Motors!$C$29,MAX(MAX(OA$8:OA93)*-1,OA93-$C$41),MAX(0,MAX(OA$8:OA93)*-1,OA93-$C$41))))</f>
        <v>0</v>
      </c>
      <c r="OB94" s="61">
        <f t="shared" si="423"/>
        <v>3.4400000000000022</v>
      </c>
      <c r="OC94" s="261">
        <f>'Drive Train'!$F$35-FQ94*$C$26*'Drive Train'!$F$38</f>
        <v>12.4</v>
      </c>
      <c r="OD94" s="261">
        <f>'Drive Train'!$F$35-FR94*$C$26*'Drive Train'!$F$38</f>
        <v>12.213034</v>
      </c>
      <c r="OE94" s="261">
        <f>'Drive Train'!$F$35-FS94*$C$26*'Drive Train'!$F$38</f>
        <v>12.213034</v>
      </c>
      <c r="OF94" s="261">
        <f>'Drive Train'!$F$35-FT94*$C$26*'Drive Train'!$F$38</f>
        <v>12.213034</v>
      </c>
      <c r="OG94" s="261">
        <f>'Drive Train'!$F$35-FU94*$C$26*'Drive Train'!$F$38</f>
        <v>12.4</v>
      </c>
      <c r="OH94" s="261">
        <f>'Drive Train'!$F$35-FV94*$C$26*'Drive Train'!$F$38</f>
        <v>12.4</v>
      </c>
      <c r="OI94" s="261">
        <f>'Drive Train'!$F$35-FW94*$C$26*'Drive Train'!$F$38</f>
        <v>12.4</v>
      </c>
      <c r="OJ94" s="261">
        <f>'Drive Train'!$F$35-FX94*$C$26*'Drive Train'!$F$38</f>
        <v>12.4</v>
      </c>
      <c r="OK94" s="261">
        <f>'Drive Train'!$F$35-FY94*$C$26*'Drive Train'!$F$38</f>
        <v>12.4</v>
      </c>
      <c r="OL94" s="261">
        <f>'Drive Train'!$F$35-FZ94*$C$26*'Drive Train'!$F$38</f>
        <v>12.4</v>
      </c>
      <c r="OM94" s="261">
        <f>'Drive Train'!$F$35-GA94*$C$26*'Drive Train'!$F$38</f>
        <v>12.4</v>
      </c>
      <c r="ON94" s="261">
        <f>'Drive Train'!$F$35-GB94*$C$26*'Drive Train'!$F$38</f>
        <v>12.213034</v>
      </c>
      <c r="OO94" s="261">
        <f>'Drive Train'!$F$35-GC94*$C$26*'Drive Train'!$F$38</f>
        <v>12.4</v>
      </c>
      <c r="OP94" s="261">
        <f>'Drive Train'!$F$35-GD94*$C$26*'Drive Train'!$F$38</f>
        <v>12.4</v>
      </c>
      <c r="OQ94" s="261">
        <f>'Drive Train'!$F$35-GE94*$C$26*'Drive Train'!$F$38</f>
        <v>12.4</v>
      </c>
      <c r="OR94" s="261">
        <f>'Drive Train'!$F$35-GF94*$C$26*'Drive Train'!$F$38</f>
        <v>12.4</v>
      </c>
      <c r="OS94" s="261">
        <f>'Drive Train'!$F$35-GG94*$C$26*'Drive Train'!$F$38</f>
        <v>12.4</v>
      </c>
      <c r="OT94" s="261">
        <f>'Drive Train'!$F$35-GH94*$C$26*'Drive Train'!$F$38</f>
        <v>12.4</v>
      </c>
      <c r="OU94" s="261">
        <f>'Drive Train'!$F$35-GI94*$C$26*'Drive Train'!$F$38</f>
        <v>12.4</v>
      </c>
      <c r="OV94" s="261">
        <f>'Drive Train'!$F$35-GJ94*$C$26*'Drive Train'!$F$38</f>
        <v>12.4</v>
      </c>
      <c r="OW94" s="261">
        <f>'Drive Train'!$F$35-GK94*$C$26*'Drive Train'!$F$38</f>
        <v>12.4</v>
      </c>
      <c r="OX94" s="61">
        <f t="shared" si="424"/>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8">
        <f t="shared" si="425"/>
        <v>3.4400000000000022</v>
      </c>
      <c r="PU94" s="57">
        <f t="shared" si="426"/>
        <v>19.650327854067083</v>
      </c>
      <c r="PV94" s="57">
        <f t="shared" si="427"/>
        <v>27.044613204529249</v>
      </c>
      <c r="PW94" s="57">
        <f t="shared" si="428"/>
        <v>30.508447257923009</v>
      </c>
      <c r="PX94" s="57">
        <f t="shared" si="429"/>
        <v>29.029504892722169</v>
      </c>
      <c r="PY94" s="57">
        <f t="shared" si="430"/>
        <v>24.749634534260018</v>
      </c>
      <c r="PZ94" s="57">
        <f t="shared" si="431"/>
        <v>21.452833956798898</v>
      </c>
      <c r="QA94" s="57">
        <f t="shared" si="432"/>
        <v>19.542925554291688</v>
      </c>
      <c r="QB94" s="57">
        <f t="shared" si="433"/>
        <v>18.59135870271086</v>
      </c>
      <c r="QC94" s="57">
        <f t="shared" si="434"/>
        <v>17.948597020951119</v>
      </c>
      <c r="QD94" s="57">
        <f t="shared" si="435"/>
        <v>17.4359638630105</v>
      </c>
      <c r="QE94" s="57">
        <f t="shared" si="436"/>
        <v>17.291336153209237</v>
      </c>
      <c r="QF94" s="57">
        <f t="shared" si="437"/>
        <v>21.076800174171222</v>
      </c>
      <c r="QG94" s="57">
        <f t="shared" si="438"/>
        <v>21.548378991435687</v>
      </c>
      <c r="QH94" s="57">
        <f t="shared" si="439"/>
        <v>20.808768598333724</v>
      </c>
      <c r="QI94" s="57">
        <f t="shared" si="440"/>
        <v>19.961375108168166</v>
      </c>
      <c r="QJ94" s="57">
        <f t="shared" si="441"/>
        <v>19.829829190132553</v>
      </c>
      <c r="QK94" s="57">
        <f t="shared" si="442"/>
        <v>19.650327854067083</v>
      </c>
      <c r="QL94" s="57">
        <f t="shared" si="443"/>
        <v>19.599515401150995</v>
      </c>
      <c r="QM94" s="57">
        <f t="shared" si="444"/>
        <v>19.600621923010209</v>
      </c>
      <c r="QN94" s="57">
        <f t="shared" si="445"/>
        <v>19.600697983980687</v>
      </c>
      <c r="QO94" s="57">
        <f t="shared" si="446"/>
        <v>19.600657967372879</v>
      </c>
      <c r="QP94" s="61">
        <f t="shared" si="447"/>
        <v>3.4400000000000022</v>
      </c>
      <c r="QQ94" s="57">
        <f>MIN(FQ94,$C$16)*$C$17*1000/60/60/$C$25</f>
        <v>0</v>
      </c>
      <c r="QR94" s="57">
        <f>MIN(FR94,$C$16)*$C$17*1000/60/60/$C$25</f>
        <v>3.8667407844721571E-2</v>
      </c>
      <c r="QS94" s="57">
        <f>MIN(FS94,$C$16)*$C$17*1000/60/60/$C$25</f>
        <v>3.8667407844721571E-2</v>
      </c>
      <c r="QT94" s="57">
        <f>MIN(FT94,$C$16)*$C$17*1000/60/60/$C$25</f>
        <v>3.8667407844721571E-2</v>
      </c>
      <c r="QU94" s="57">
        <f>MIN(FU94,$C$16)*$C$17*1000/60/60/$C$25</f>
        <v>0</v>
      </c>
      <c r="QV94" s="57">
        <f>MIN(FV94,$C$16)*$C$17*1000/60/60/$C$25</f>
        <v>0</v>
      </c>
      <c r="QW94" s="57">
        <f>MIN(FW94,$C$16)*$C$17*1000/60/60/$C$25</f>
        <v>0</v>
      </c>
      <c r="QX94" s="57">
        <f>MIN(FX94,$C$16)*$C$17*1000/60/60/$C$25</f>
        <v>0</v>
      </c>
      <c r="QY94" s="57">
        <f>MIN(FY94,$C$16)*$C$17*1000/60/60/$C$25</f>
        <v>0</v>
      </c>
      <c r="QZ94" s="57">
        <f>MIN(FZ94,$C$16)*$C$17*1000/60/60/$C$25</f>
        <v>0</v>
      </c>
      <c r="RA94" s="57">
        <f>MIN(GA94,$C$16)*$C$17*1000/60/60/$C$25</f>
        <v>0</v>
      </c>
      <c r="RB94" s="57">
        <f>MIN(GB94,$C$16)*$C$17*1000/60/60/$C$25</f>
        <v>3.8667407844721571E-2</v>
      </c>
      <c r="RC94" s="57">
        <f>MIN(GC94,$C$16)*$C$17*1000/60/60/$C$25</f>
        <v>0</v>
      </c>
      <c r="RD94" s="57">
        <f>MIN(GD94,$C$16)*$C$17*1000/60/60/$C$25</f>
        <v>0</v>
      </c>
      <c r="RE94" s="57">
        <f>MIN(GE94,$C$16)*$C$17*1000/60/60/$C$25</f>
        <v>0</v>
      </c>
      <c r="RF94" s="57">
        <f>MIN(GF94,$C$16)*$C$17*1000/60/60/$C$25</f>
        <v>0</v>
      </c>
      <c r="RG94" s="57">
        <f>MIN(GG94,$C$16)*$C$17*1000/60/60/$C$25</f>
        <v>0</v>
      </c>
      <c r="RH94" s="57">
        <f>MIN(GH94,$C$16)*$C$17*1000/60/60/$C$25</f>
        <v>0</v>
      </c>
      <c r="RI94" s="57">
        <f>MIN(GI94,$C$16)*$C$17*1000/60/60/$C$25</f>
        <v>0</v>
      </c>
      <c r="RJ94" s="57">
        <f>MIN(GJ94,$C$16)*$C$17*1000/60/60/$C$25</f>
        <v>0</v>
      </c>
      <c r="RK94" s="57">
        <f>MIN(GK94,$C$16)*$C$17*1000/60/60/$C$25</f>
        <v>0</v>
      </c>
      <c r="RL94" s="148">
        <f t="shared" si="448"/>
        <v>3.4400000000000022</v>
      </c>
    </row>
    <row r="95" spans="2:480" x14ac:dyDescent="0.2">
      <c r="C95" s="73"/>
      <c r="R95" s="63">
        <f t="shared" si="346"/>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347"/>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321"/>
        <v>3.4800000000000022</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322"/>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2.7495000000000003</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348"/>
        <v>3.4800000000000022</v>
      </c>
      <c r="DC95" s="57">
        <f t="shared" si="323"/>
        <v>0</v>
      </c>
      <c r="DD95" s="57">
        <f t="shared" si="324"/>
        <v>2.7495000000000003</v>
      </c>
      <c r="DE95" s="57">
        <f t="shared" si="325"/>
        <v>2.7495000000000003</v>
      </c>
      <c r="DF95" s="57">
        <f t="shared" si="326"/>
        <v>2.7495000000000003</v>
      </c>
      <c r="DG95" s="57">
        <f t="shared" si="327"/>
        <v>0</v>
      </c>
      <c r="DH95" s="57">
        <f t="shared" si="328"/>
        <v>0</v>
      </c>
      <c r="DI95" s="57">
        <f t="shared" si="329"/>
        <v>0</v>
      </c>
      <c r="DJ95" s="57">
        <f t="shared" si="330"/>
        <v>0</v>
      </c>
      <c r="DK95" s="57">
        <f t="shared" si="331"/>
        <v>0</v>
      </c>
      <c r="DL95" s="57">
        <f t="shared" si="332"/>
        <v>0</v>
      </c>
      <c r="DM95" s="57">
        <f t="shared" si="333"/>
        <v>0</v>
      </c>
      <c r="DN95" s="57">
        <f t="shared" si="334"/>
        <v>2.7495000000000003</v>
      </c>
      <c r="DO95" s="57">
        <f t="shared" si="335"/>
        <v>0</v>
      </c>
      <c r="DP95" s="57">
        <f t="shared" si="336"/>
        <v>0</v>
      </c>
      <c r="DQ95" s="57">
        <f t="shared" si="337"/>
        <v>0</v>
      </c>
      <c r="DR95" s="57">
        <f t="shared" si="338"/>
        <v>0</v>
      </c>
      <c r="DS95" s="57">
        <f t="shared" si="339"/>
        <v>0</v>
      </c>
      <c r="DT95" s="57">
        <f t="shared" si="340"/>
        <v>0</v>
      </c>
      <c r="DU95" s="57">
        <f t="shared" si="341"/>
        <v>0</v>
      </c>
      <c r="DV95" s="57">
        <f t="shared" si="342"/>
        <v>0</v>
      </c>
      <c r="DW95" s="57">
        <f t="shared" si="343"/>
        <v>0</v>
      </c>
      <c r="DX95" s="61">
        <f t="shared" si="349"/>
        <v>3.4800000000000022</v>
      </c>
      <c r="DY95" s="2">
        <f>IF(OY95=0,($C$23/0.4536*IF(ISNA(MK94),'Drive Train'!$F$16,'Drive Train'!$F$17)*4.448*$C$24/$C$26*$C$25*S$6)*SIGN(BK95),BK95)</f>
        <v>0</v>
      </c>
      <c r="DZ95" s="2">
        <f>IF(OZ95=0,($C$23/0.4536*IF(ISNA(ML94),'Drive Train'!$F$16,'Drive Train'!$F$17)*4.448*$C$24/$C$26*$C$25*T$6)*SIGN(BL95),BL95)</f>
        <v>0</v>
      </c>
      <c r="EA95" s="2">
        <f>IF(PA95=0,($C$23/0.4536*IF(ISNA(MM94),'Drive Train'!$F$16,'Drive Train'!$F$17)*4.448*$C$24/$C$26*$C$25*U$6)*SIGN(BM95),BM95)</f>
        <v>0</v>
      </c>
      <c r="EB95" s="2">
        <f>IF(PB95=0,($C$23/0.4536*IF(ISNA(MN94),'Drive Train'!$F$16,'Drive Train'!$F$17)*4.448*$C$24/$C$26*$C$25*V$6)*SIGN(BN95),BN95)</f>
        <v>0</v>
      </c>
      <c r="EC95" s="2">
        <f>IF(PC95=0,($C$23/0.4536*IF(ISNA(MO94),'Drive Train'!$F$16,'Drive Train'!$F$17)*4.448*$C$24/$C$26*$C$25*W$6)*SIGN(BO95),BO95)</f>
        <v>0</v>
      </c>
      <c r="ED95" s="2">
        <f>IF(PD95=0,($C$23/0.4536*IF(ISNA(MP94),'Drive Train'!$F$16,'Drive Train'!$F$17)*4.448*$C$24/$C$26*$C$25*X$6)*SIGN(BP95),BP95)</f>
        <v>0</v>
      </c>
      <c r="EE95" s="2">
        <f>IF(PE95=0,($C$23/0.4536*IF(ISNA(MQ94),'Drive Train'!$F$16,'Drive Train'!$F$17)*4.448*$C$24/$C$26*$C$25*Y$6)*SIGN(BQ95),BQ95)</f>
        <v>0</v>
      </c>
      <c r="EF95" s="2">
        <f>IF(PF95=0,($C$23/0.4536*IF(ISNA(MR94),'Drive Train'!$F$16,'Drive Train'!$F$17)*4.448*$C$24/$C$26*$C$25*Z$6)*SIGN(BR95),BR95)</f>
        <v>0</v>
      </c>
      <c r="EG95" s="2">
        <f>IF(PG95=0,($C$23/0.4536*IF(ISNA(MS94),'Drive Train'!$F$16,'Drive Train'!$F$17)*4.448*$C$24/$C$26*$C$25*AA$6)*SIGN(BS95),BS95)</f>
        <v>0</v>
      </c>
      <c r="EH95" s="2">
        <f>IF(PH95=0,($C$23/0.4536*IF(ISNA(MT94),'Drive Train'!$F$16,'Drive Train'!$F$17)*4.448*$C$24/$C$26*$C$25*AB$6)*SIGN(BT95),BT95)</f>
        <v>0</v>
      </c>
      <c r="EI95" s="2">
        <f>IF(PI95=0,($C$23/0.4536*IF(ISNA(MU94),'Drive Train'!$F$16,'Drive Train'!$F$17)*4.448*$C$24/$C$26*$C$25*AC$6)*SIGN(BU95),BU95)</f>
        <v>0</v>
      </c>
      <c r="EJ95" s="2">
        <f>IF(PJ95=0,($C$23/0.4536*IF(ISNA(MV94),'Drive Train'!$F$16,'Drive Train'!$F$17)*4.448*$C$24/$C$26*$C$25*AD$6)*SIGN(BV95),BV95)</f>
        <v>0</v>
      </c>
      <c r="EK95" s="2">
        <f>IF(PK95=0,($C$23/0.4536*IF(ISNA(MW94),'Drive Train'!$F$16,'Drive Train'!$F$17)*4.448*$C$24/$C$26*$C$25*AE$6)*SIGN(BW95),BW95)</f>
        <v>0</v>
      </c>
      <c r="EL95" s="2">
        <f>IF(PL95=0,($C$23/0.4536*IF(ISNA(MX94),'Drive Train'!$F$16,'Drive Train'!$F$17)*4.448*$C$24/$C$26*$C$25*AF$6)*SIGN(BX95),BX95)</f>
        <v>0</v>
      </c>
      <c r="EM95" s="2">
        <f>IF(PM95=0,($C$23/0.4536*IF(ISNA(MY94),'Drive Train'!$F$16,'Drive Train'!$F$17)*4.448*$C$24/$C$26*$C$25*AG$6)*SIGN(BY95),BY95)</f>
        <v>0</v>
      </c>
      <c r="EN95" s="2">
        <f>IF(PN95=0,($C$23/0.4536*IF(ISNA(MZ94),'Drive Train'!$F$16,'Drive Train'!$F$17)*4.448*$C$24/$C$26*$C$25*AH$6)*SIGN(BZ95),BZ95)</f>
        <v>0</v>
      </c>
      <c r="EO95" s="2">
        <f>IF(PO95=0,($C$23/0.4536*IF(ISNA(NA94),'Drive Train'!$F$16,'Drive Train'!$F$17)*4.448*$C$24/$C$26*$C$25*AI$6)*SIGN(CA95),CA95)</f>
        <v>0</v>
      </c>
      <c r="EP95" s="2">
        <f>IF(PP95=0,($C$23/0.4536*IF(ISNA(NB94),'Drive Train'!$F$16,'Drive Train'!$F$17)*4.448*$C$24/$C$26*$C$25*AJ$6)*SIGN(CB95),CB95)</f>
        <v>0</v>
      </c>
      <c r="EQ95" s="2">
        <f>IF(PQ95=0,($C$23/0.4536*IF(ISNA(NC94),'Drive Train'!$F$16,'Drive Train'!$F$17)*4.448*$C$24/$C$26*$C$25*AK$6)*SIGN(CC95),CC95)</f>
        <v>0</v>
      </c>
      <c r="ER95" s="2">
        <f>IF(PR95=0,($C$23/0.4536*IF(ISNA(ND94),'Drive Train'!$F$16,'Drive Train'!$F$17)*4.448*$C$24/$C$26*$C$25*AL$6)*SIGN(CD95),CD95)</f>
        <v>0</v>
      </c>
      <c r="ES95" s="2">
        <f>IF(PS95=0,($C$23/0.4536*IF(ISNA(NE94),'Drive Train'!$F$16,'Drive Train'!$F$17)*4.448*$C$24/$C$26*$C$25*AM$6)*SIGN(CE95),CE95)</f>
        <v>0</v>
      </c>
      <c r="ET95" s="61">
        <f t="shared" si="344"/>
        <v>3.4800000000000022</v>
      </c>
      <c r="EU95" s="260">
        <f>MAX(MIN(IF(AND(OY94=1,NG95&lt;0),-1,1)*(DC95-$C$15)/($C$14-$C$15)*$C$12-$C$33*LO95/AO$6 -  OY94*$C$33,DY94),MAX(EU$8:EU94)*-1)</f>
        <v>-0.55664580874366754</v>
      </c>
      <c r="EV95" s="260">
        <f>MAX(MIN(IF(AND(OZ94=1,NH95&lt;0),-1,1)*(DD95-$C$15)/($C$14-$C$15)*$C$12-$C$33*LP95/AP$6 -  OZ94*$C$33,DZ94),MAX(EV$8:EV94)*-1)</f>
        <v>-0.60127968373209373</v>
      </c>
      <c r="EW95" s="260">
        <f>MAX(MIN(IF(AND(PA94=1,NI95&lt;0),-1,1)*(DE95-$C$15)/($C$14-$C$15)*$C$12-$C$33*LQ95/AQ$6 -  PA94*$C$33,EA94),MAX(EW$8:EW94)*-1)</f>
        <v>-0.59808853707026099</v>
      </c>
      <c r="EX95" s="260">
        <f>MAX(MIN(IF(AND(PB94=1,NJ95&lt;0),-1,1)*(DF95-$C$15)/($C$14-$C$15)*$C$12-$C$33*LR95/AR$6 -  PB94*$C$33,EB94),MAX(EX$8:EX94)*-1)</f>
        <v>-0.53270541041597486</v>
      </c>
      <c r="EY95" s="260">
        <f>MAX(MIN(IF(AND(PC94=1,NK95&lt;0),-1,1)*(DG95-$C$15)/($C$14-$C$15)*$C$12-$C$33*LS95/AS$6 -  PC94*$C$33,EC94),MAX(EY$8:EY94)*-1)</f>
        <v>-0.55664580874366754</v>
      </c>
      <c r="EZ95" s="260">
        <f>MAX(MIN(IF(AND(PD94=1,NL95&lt;0),-1,1)*(DH95-$C$15)/($C$14-$C$15)*$C$12-$C$33*LT95/AT$6 -  PD94*$C$33,ED94),MAX(EZ$8:EZ94)*-1)</f>
        <v>-0.55664580874366754</v>
      </c>
      <c r="FA95" s="260">
        <f>MAX(MIN(IF(AND(PE94=1,NM95&lt;0),-1,1)*(DI95-$C$15)/($C$14-$C$15)*$C$12-$C$33*LU95/AU$6 -  PE94*$C$33,EE94),MAX(FA$8:FA94)*-1)</f>
        <v>-0.55664580874366754</v>
      </c>
      <c r="FB95" s="260">
        <f>MAX(MIN(IF(AND(PF94=1,NN95&lt;0),-1,1)*(DJ95-$C$15)/($C$14-$C$15)*$C$12-$C$33*LV95/AV$6 -  PF94*$C$33,EF94),MAX(FB$8:FB94)*-1)</f>
        <v>-0.55664580874366754</v>
      </c>
      <c r="FC95" s="260">
        <f>MAX(MIN(IF(AND(PG94=1,NO95&lt;0),-1,1)*(DK95-$C$15)/($C$14-$C$15)*$C$12-$C$33*LW95/AW$6 -  PG94*$C$33,EG94),MAX(FC$8:FC94)*-1)</f>
        <v>-0.55664580874366754</v>
      </c>
      <c r="FD95" s="260">
        <f>MAX(MIN(IF(AND(PH94=1,NP95&lt;0),-1,1)*(DL95-$C$15)/($C$14-$C$15)*$C$12-$C$33*LX95/AX$6 -  PH94*$C$33,EH94),MAX(FD$8:FD94)*-1)</f>
        <v>-0.55664580874366754</v>
      </c>
      <c r="FE95" s="260">
        <f>MAX(MIN(IF(AND(PI94=1,NQ95&lt;0),-1,1)*(DM95-$C$15)/($C$14-$C$15)*$C$12-$C$33*LY95/AY$6 -  PI94*$C$33,EI94),MAX(FE$8:FE94)*-1)</f>
        <v>-0.55664580874366754</v>
      </c>
      <c r="FF95" s="260">
        <f>MAX(MIN(IF(AND(PJ94=1,NR95&lt;0),-1,1)*(DN95-$C$15)/($C$14-$C$15)*$C$12-$C$33*LZ95/AZ$6 -  PJ94*$C$33,EJ94),MAX(FF$8:FF94)*-1)</f>
        <v>-0.41043104273050707</v>
      </c>
      <c r="FG95" s="260">
        <f>MAX(MIN(IF(AND(PK94=1,NS95&lt;0),-1,1)*(DO95-$C$15)/($C$14-$C$15)*$C$12-$C$33*MA95/BA$6 -  PK94*$C$33,EK94),MAX(FG$8:FG94)*-1)</f>
        <v>-0.50266066515034202</v>
      </c>
      <c r="FH95" s="260">
        <f>MAX(MIN(IF(AND(PL94=1,NT95&lt;0),-1,1)*(DP95-$C$15)/($C$14-$C$15)*$C$12-$C$33*MB95/BB$6 -  PL94*$C$33,EL94),MAX(FH$8:FH94)*-1)</f>
        <v>-0.55664580874366754</v>
      </c>
      <c r="FI95" s="260">
        <f>MAX(MIN(IF(AND(PM94=1,NU95&lt;0),-1,1)*(DQ95-$C$15)/($C$14-$C$15)*$C$12-$C$33*MC95/BC$6 -  PM94*$C$33,EM94),MAX(FI$8:FI94)*-1)</f>
        <v>-0.55664580874366754</v>
      </c>
      <c r="FJ95" s="260">
        <f>MAX(MIN(IF(AND(PN94=1,NV95&lt;0),-1,1)*(DR95-$C$15)/($C$14-$C$15)*$C$12-$C$33*MD95/BD$6 -  PN94*$C$33,EN94),MAX(FJ$8:FJ94)*-1)</f>
        <v>-0.55664580874366754</v>
      </c>
      <c r="FK95" s="260">
        <f>MAX(MIN(IF(AND(PO94=1,NW95&lt;0),-1,1)*(DS95-$C$15)/($C$14-$C$15)*$C$12-$C$33*ME95/BE$6 -  PO94*$C$33,EO94),MAX(FK$8:FK94)*-1)</f>
        <v>-0.55664580874366754</v>
      </c>
      <c r="FL95" s="260">
        <f>MAX(MIN(IF(AND(PP94=1,NX95&lt;0),-1,1)*(DT95-$C$15)/($C$14-$C$15)*$C$12-$C$33*MF95/BF$6 -  PP94*$C$33,EP94),MAX(FL$8:FL94)*-1)</f>
        <v>-0.55664580874366754</v>
      </c>
      <c r="FM95" s="260">
        <f>MAX(MIN(IF(AND(PQ94=1,NY95&lt;0),-1,1)*(DU95-$C$15)/($C$14-$C$15)*$C$12-$C$33*MG95/BG$6 -  PQ94*$C$33,EQ94),MAX(FM$8:FM94)*-1)</f>
        <v>-0.55664580874366754</v>
      </c>
      <c r="FN95" s="260">
        <f>MAX(MIN(IF(AND(PR94=1,NZ95&lt;0),-1,1)*(DV95-$C$15)/($C$14-$C$15)*$C$12-$C$33*MH95/BH$6 -  PR94*$C$33,ER94),MAX(FN$8:FN94)*-1)</f>
        <v>-0.55664580874366754</v>
      </c>
      <c r="FO95" s="260">
        <f>MAX(MIN(IF(AND(PS94=1,OA95&lt;0),-1,1)*(DW95-$C$15)/($C$14-$C$15)*$C$12-$C$33*MI95/BI$6 -  PS94*$C$33,ES94),MAX(FO$8:FO94)*-1)</f>
        <v>-0.55664580874366754</v>
      </c>
      <c r="FP95" s="61">
        <f t="shared" si="350"/>
        <v>3.4800000000000022</v>
      </c>
      <c r="FQ95" s="261">
        <f>IF(AND(KS95=1,OY95=1),0,MIN((ABS(($C$14-$C$15)*EU95/$C$12/$C$25)+$C$15)/$C$25,DC95))</f>
        <v>0</v>
      </c>
      <c r="FR95" s="261">
        <f>IF(AND(KT95=1,OZ95=1),0,MIN((ABS(($C$14-$C$15)*EV95/$C$12/$C$25)+$C$15)/$C$25,DD95))</f>
        <v>2.7495000000000003</v>
      </c>
      <c r="FS95" s="261">
        <f>IF(AND(KU95=1,PA95=1),0,MIN((ABS(($C$14-$C$15)*EW95/$C$12/$C$25)+$C$15)/$C$25,DE95))</f>
        <v>2.7495000000000003</v>
      </c>
      <c r="FT95" s="261">
        <f>IF(AND(KV95=1,PB95=1),0,MIN((ABS(($C$14-$C$15)*EX95/$C$12/$C$25)+$C$15)/$C$25,DF95))</f>
        <v>2.7495000000000003</v>
      </c>
      <c r="FU95" s="261">
        <f>IF(AND(KW95=1,PC95=1),0,MIN((ABS(($C$14-$C$15)*EY95/$C$12/$C$25)+$C$15)/$C$25,DG95))</f>
        <v>0</v>
      </c>
      <c r="FV95" s="261">
        <f>IF(AND(KX95=1,PD95=1),0,MIN((ABS(($C$14-$C$15)*EZ95/$C$12/$C$25)+$C$15)/$C$25,DH95))</f>
        <v>0</v>
      </c>
      <c r="FW95" s="261">
        <f>IF(AND(KY95=1,PE95=1),0,MIN((ABS(($C$14-$C$15)*FA95/$C$12/$C$25)+$C$15)/$C$25,DI95))</f>
        <v>0</v>
      </c>
      <c r="FX95" s="261">
        <f>IF(AND(KZ95=1,PF95=1),0,MIN((ABS(($C$14-$C$15)*FB95/$C$12/$C$25)+$C$15)/$C$25,DJ95))</f>
        <v>0</v>
      </c>
      <c r="FY95" s="261">
        <f>IF(AND(LA95=1,PG95=1),0,MIN((ABS(($C$14-$C$15)*FC95/$C$12/$C$25)+$C$15)/$C$25,DK95))</f>
        <v>0</v>
      </c>
      <c r="FZ95" s="261">
        <f>IF(AND(LB95=1,PH95=1),0,MIN((ABS(($C$14-$C$15)*FD95/$C$12/$C$25)+$C$15)/$C$25,DL95))</f>
        <v>0</v>
      </c>
      <c r="GA95" s="261">
        <f>IF(AND(LC95=1,PI95=1),0,MIN((ABS(($C$14-$C$15)*FE95/$C$12/$C$25)+$C$15)/$C$25,DM95))</f>
        <v>0</v>
      </c>
      <c r="GB95" s="261">
        <f>IF(AND(LD95=1,PJ95=1),0,MIN((ABS(($C$14-$C$15)*FF95/$C$12/$C$25)+$C$15)/$C$25,DN95))</f>
        <v>2.7495000000000003</v>
      </c>
      <c r="GC95" s="261">
        <f>IF(AND(LE95=1,PK95=1),0,MIN((ABS(($C$14-$C$15)*FG95/$C$12/$C$25)+$C$15)/$C$25,DO95))</f>
        <v>0</v>
      </c>
      <c r="GD95" s="261">
        <f>IF(AND(LF95=1,PL95=1),0,MIN((ABS(($C$14-$C$15)*FH95/$C$12/$C$25)+$C$15)/$C$25,DP95))</f>
        <v>0</v>
      </c>
      <c r="GE95" s="261">
        <f>IF(AND(LG95=1,PM95=1),0,MIN((ABS(($C$14-$C$15)*FI95/$C$12/$C$25)+$C$15)/$C$25,DQ95))</f>
        <v>0</v>
      </c>
      <c r="GF95" s="261">
        <f>IF(AND(LH95=1,PN95=1),0,MIN((ABS(($C$14-$C$15)*FJ95/$C$12/$C$25)+$C$15)/$C$25,DR95))</f>
        <v>0</v>
      </c>
      <c r="GG95" s="261">
        <f>IF(AND(LI95=1,PO95=1),0,MIN((ABS(($C$14-$C$15)*FK95/$C$12/$C$25)+$C$15)/$C$25,DS95))</f>
        <v>0</v>
      </c>
      <c r="GH95" s="261">
        <f>IF(AND(LJ95=1,PP95=1),0,MIN((ABS(($C$14-$C$15)*FL95/$C$12/$C$25)+$C$15)/$C$25,DT95))</f>
        <v>0</v>
      </c>
      <c r="GI95" s="261">
        <f>IF(AND(LK95=1,PQ95=1),0,MIN((ABS(($C$14-$C$15)*FM95/$C$12/$C$25)+$C$15)/$C$25,DU95))</f>
        <v>0</v>
      </c>
      <c r="GJ95" s="261">
        <f>IF(AND(LL95=1,PR95=1),0,MIN((ABS(($C$14-$C$15)*FN95/$C$12/$C$25)+$C$15)/$C$25,DV95))</f>
        <v>0</v>
      </c>
      <c r="GK95" s="261">
        <f>IF(AND(LM95=1,PS95=1),0,MIN((ABS(($C$14-$C$15)*FO95/$C$12/$C$25)+$C$15)/$C$25,DW95))</f>
        <v>0</v>
      </c>
      <c r="GL95" s="61">
        <f t="shared" si="351"/>
        <v>3.4800000000000022</v>
      </c>
      <c r="GM95" s="57">
        <f>IF(AND(KS94=1,OY94=1),0,EU95*$C$26/S$6/$C$24/$C$23*3.39*$C$25)</f>
        <v>0</v>
      </c>
      <c r="GN95" s="57">
        <f>IF(AND(KT94=1,OZ94=1),0,EV95*$C$26/T$6/$C$24/$C$23*3.39*$C$25)</f>
        <v>-3.9098453078129474</v>
      </c>
      <c r="GO95" s="57">
        <f>IF(AND(KU94=1,PA94=1),0,EW95*$C$26/U$6/$C$24/$C$23*3.39*$C$25)</f>
        <v>-5.9056623957154155</v>
      </c>
      <c r="GP95" s="57">
        <f>IF(AND(KV94=1,PB94=1),0,EX95*$C$26/V$6/$C$24/$C$23*3.39*$C$25)</f>
        <v>-7.0561706919787017</v>
      </c>
      <c r="GQ95" s="57">
        <f>IF(AND(KW94=1,PC94=1),0,EY95*$C$26/W$6/$C$24/$C$23*3.39*$C$25)</f>
        <v>0</v>
      </c>
      <c r="GR95" s="57">
        <f>IF(AND(KX94=1,PD94=1),0,EZ95*$C$26/X$6/$C$24/$C$23*3.39*$C$25)</f>
        <v>0</v>
      </c>
      <c r="GS95" s="57">
        <f>IF(AND(KY94=1,PE94=1),0,FA95*$C$26/Y$6/$C$24/$C$23*3.39*$C$25)</f>
        <v>0</v>
      </c>
      <c r="GT95" s="57">
        <f>IF(AND(KZ94=1,PF94=1),0,FB95*$C$26/Z$6/$C$24/$C$23*3.39*$C$25)</f>
        <v>0</v>
      </c>
      <c r="GU95" s="57">
        <f>IF(AND(LA94=1,PG94=1),0,FC95*$C$26/AA$6/$C$24/$C$23*3.39*$C$25)</f>
        <v>0</v>
      </c>
      <c r="GV95" s="57">
        <f>IF(AND(LB94=1,PH94=1),0,FD95*$C$26/AB$6/$C$24/$C$23*3.39*$C$25)</f>
        <v>0</v>
      </c>
      <c r="GW95" s="57">
        <f>IF(AND(LC94=1,PI94=1),0,FE95*$C$26/AC$6/$C$24/$C$23*3.39*$C$25)</f>
        <v>0</v>
      </c>
      <c r="GX95" s="57">
        <f>IF(AND(LD94=1,PJ94=1),0,FF95*$C$26/AD$6/$C$24/$C$23*3.39*$C$25)</f>
        <v>-9.5315869637063724</v>
      </c>
      <c r="GY95" s="57">
        <f>IF(AND(LE94=1,PK94=1),0,FG95*$C$26/AE$6/$C$24/$C$23*3.39*$C$25)</f>
        <v>0</v>
      </c>
      <c r="GZ95" s="57">
        <f>IF(AND(LF94=1,PL94=1),0,FH95*$C$26/AF$6/$C$24/$C$23*3.39*$C$25)</f>
        <v>0</v>
      </c>
      <c r="HA95" s="57">
        <f>IF(AND(LG94=1,PM94=1),0,FI95*$C$26/AG$6/$C$24/$C$23*3.39*$C$25)</f>
        <v>0</v>
      </c>
      <c r="HB95" s="57">
        <f>IF(AND(LH94=1,PN94=1),0,FJ95*$C$26/AH$6/$C$24/$C$23*3.39*$C$25)</f>
        <v>0</v>
      </c>
      <c r="HC95" s="57">
        <f>IF(AND(LI94=1,PO94=1),0,FK95*$C$26/AI$6/$C$24/$C$23*3.39*$C$25)</f>
        <v>0</v>
      </c>
      <c r="HD95" s="57">
        <f>IF(AND(LJ94=1,PP94=1),0,FL95*$C$26/AJ$6/$C$24/$C$23*3.39*$C$25)</f>
        <v>0</v>
      </c>
      <c r="HE95" s="57">
        <f>IF(AND(LK94=1,PQ94=1),0,FM95*$C$26/AK$6/$C$24/$C$23*3.39*$C$25)</f>
        <v>0</v>
      </c>
      <c r="HF95" s="57">
        <f>IF(AND(LL94=1,PR94=1),0,FN95*$C$26/AL$6/$C$24/$C$23*3.39*$C$25)</f>
        <v>0</v>
      </c>
      <c r="HG95" s="57">
        <f>IF(AND(LM94=1,PS94=1),0,FO95*$C$26/AM$6/$C$24/$C$23*3.39*$C$25)</f>
        <v>0</v>
      </c>
      <c r="HH95" s="61">
        <f t="shared" si="352"/>
        <v>3.4800000000000022</v>
      </c>
      <c r="HI95" s="57">
        <f t="shared" si="353"/>
        <v>0</v>
      </c>
      <c r="HJ95" s="57">
        <f t="shared" si="354"/>
        <v>3.9098453078129474</v>
      </c>
      <c r="HK95" s="57">
        <f t="shared" si="355"/>
        <v>5.9056623957154155</v>
      </c>
      <c r="HL95" s="57">
        <f t="shared" si="356"/>
        <v>7.0561706919787017</v>
      </c>
      <c r="HM95" s="57">
        <f t="shared" si="357"/>
        <v>0</v>
      </c>
      <c r="HN95" s="57">
        <f t="shared" si="358"/>
        <v>0</v>
      </c>
      <c r="HO95" s="57">
        <f t="shared" si="359"/>
        <v>0</v>
      </c>
      <c r="HP95" s="57">
        <f t="shared" si="360"/>
        <v>0</v>
      </c>
      <c r="HQ95" s="57">
        <f t="shared" si="361"/>
        <v>0</v>
      </c>
      <c r="HR95" s="57">
        <f t="shared" si="362"/>
        <v>0</v>
      </c>
      <c r="HS95" s="57">
        <f t="shared" si="363"/>
        <v>0</v>
      </c>
      <c r="HT95" s="57">
        <f t="shared" si="364"/>
        <v>9.5315869637063724</v>
      </c>
      <c r="HU95" s="57">
        <f t="shared" si="365"/>
        <v>0</v>
      </c>
      <c r="HV95" s="57">
        <f t="shared" si="366"/>
        <v>0</v>
      </c>
      <c r="HW95" s="57">
        <f t="shared" si="367"/>
        <v>0</v>
      </c>
      <c r="HX95" s="57">
        <f t="shared" si="368"/>
        <v>0</v>
      </c>
      <c r="HY95" s="57">
        <f t="shared" si="369"/>
        <v>0</v>
      </c>
      <c r="HZ95" s="57">
        <f t="shared" si="370"/>
        <v>0</v>
      </c>
      <c r="IA95" s="57">
        <f t="shared" si="371"/>
        <v>0</v>
      </c>
      <c r="IB95" s="57">
        <f t="shared" si="372"/>
        <v>0</v>
      </c>
      <c r="IC95" s="57">
        <f t="shared" si="373"/>
        <v>0</v>
      </c>
      <c r="ID95" s="61">
        <f t="shared" si="374"/>
        <v>3.4800000000000022</v>
      </c>
      <c r="IE95" s="57">
        <f t="shared" si="375"/>
        <v>0</v>
      </c>
      <c r="IF95" s="57">
        <f t="shared" si="376"/>
        <v>0</v>
      </c>
      <c r="IG95" s="57">
        <f t="shared" si="377"/>
        <v>0</v>
      </c>
      <c r="IH95" s="57">
        <f t="shared" si="378"/>
        <v>0</v>
      </c>
      <c r="II95" s="57">
        <f t="shared" si="379"/>
        <v>0</v>
      </c>
      <c r="IJ95" s="57">
        <f t="shared" si="380"/>
        <v>0</v>
      </c>
      <c r="IK95" s="57">
        <f t="shared" si="381"/>
        <v>0</v>
      </c>
      <c r="IL95" s="57">
        <f t="shared" si="382"/>
        <v>0</v>
      </c>
      <c r="IM95" s="57">
        <f t="shared" si="383"/>
        <v>0</v>
      </c>
      <c r="IN95" s="57">
        <f t="shared" si="384"/>
        <v>0</v>
      </c>
      <c r="IO95" s="57">
        <f t="shared" si="385"/>
        <v>0</v>
      </c>
      <c r="IP95" s="57">
        <f t="shared" si="386"/>
        <v>0</v>
      </c>
      <c r="IQ95" s="57">
        <f t="shared" si="387"/>
        <v>0</v>
      </c>
      <c r="IR95" s="57">
        <f t="shared" si="388"/>
        <v>0</v>
      </c>
      <c r="IS95" s="57">
        <f t="shared" si="389"/>
        <v>0</v>
      </c>
      <c r="IT95" s="57">
        <f t="shared" si="390"/>
        <v>0</v>
      </c>
      <c r="IU95" s="57">
        <f t="shared" si="391"/>
        <v>0</v>
      </c>
      <c r="IV95" s="57">
        <f t="shared" si="392"/>
        <v>0</v>
      </c>
      <c r="IW95" s="57">
        <f t="shared" si="393"/>
        <v>0</v>
      </c>
      <c r="IX95" s="57">
        <f t="shared" si="394"/>
        <v>0</v>
      </c>
      <c r="IY95" s="57">
        <f t="shared" si="395"/>
        <v>0</v>
      </c>
      <c r="IZ95" s="61">
        <f t="shared" si="396"/>
        <v>3.4800000000000022</v>
      </c>
      <c r="JA95" s="261" t="e">
        <f t="shared" si="449"/>
        <v>#N/A</v>
      </c>
      <c r="JB95" s="261" t="e">
        <f t="shared" si="450"/>
        <v>#N/A</v>
      </c>
      <c r="JC95" s="261" t="e">
        <f t="shared" si="451"/>
        <v>#N/A</v>
      </c>
      <c r="JD95" s="261" t="e">
        <f t="shared" si="452"/>
        <v>#N/A</v>
      </c>
      <c r="JE95" s="261" t="e">
        <f t="shared" si="453"/>
        <v>#N/A</v>
      </c>
      <c r="JF95" s="261" t="e">
        <f t="shared" si="454"/>
        <v>#N/A</v>
      </c>
      <c r="JG95" s="261" t="e">
        <f t="shared" si="455"/>
        <v>#N/A</v>
      </c>
      <c r="JH95" s="261" t="e">
        <f t="shared" si="456"/>
        <v>#N/A</v>
      </c>
      <c r="JI95" s="261" t="e">
        <f t="shared" si="457"/>
        <v>#N/A</v>
      </c>
      <c r="JJ95" s="261" t="e">
        <f t="shared" si="458"/>
        <v>#N/A</v>
      </c>
      <c r="JK95" s="261" t="e">
        <f t="shared" si="459"/>
        <v>#N/A</v>
      </c>
      <c r="JL95" s="261" t="e">
        <f t="shared" si="460"/>
        <v>#N/A</v>
      </c>
      <c r="JM95" s="261" t="e">
        <f t="shared" si="461"/>
        <v>#N/A</v>
      </c>
      <c r="JN95" s="261" t="e">
        <f t="shared" si="462"/>
        <v>#N/A</v>
      </c>
      <c r="JO95" s="261" t="e">
        <f t="shared" si="463"/>
        <v>#N/A</v>
      </c>
      <c r="JP95" s="261" t="e">
        <f t="shared" si="464"/>
        <v>#N/A</v>
      </c>
      <c r="JQ95" s="261" t="e">
        <f t="shared" si="465"/>
        <v>#N/A</v>
      </c>
      <c r="JR95" s="261" t="e">
        <f t="shared" si="466"/>
        <v>#N/A</v>
      </c>
      <c r="JS95" s="261" t="e">
        <f t="shared" si="467"/>
        <v>#N/A</v>
      </c>
      <c r="JT95" s="261" t="e">
        <f t="shared" si="468"/>
        <v>#N/A</v>
      </c>
      <c r="JU95" s="261" t="e">
        <f t="shared" si="469"/>
        <v>#N/A</v>
      </c>
      <c r="JV95" s="61">
        <f t="shared" si="397"/>
        <v>3.4800000000000022</v>
      </c>
      <c r="JW95" s="46">
        <f>IF(HI95&lt;=$C$42,1,0)</f>
        <v>1</v>
      </c>
      <c r="JX95" s="46">
        <f>IF(HJ95&lt;=$C$42,1,0)</f>
        <v>0</v>
      </c>
      <c r="JY95" s="46">
        <f>IF(HK95&lt;=$C$42,1,0)</f>
        <v>0</v>
      </c>
      <c r="JZ95" s="46">
        <f>IF(HL95&lt;=$C$42,1,0)</f>
        <v>0</v>
      </c>
      <c r="KA95" s="46">
        <f>IF(HM95&lt;=$C$42,1,0)</f>
        <v>1</v>
      </c>
      <c r="KB95" s="46">
        <f>IF(HN95&lt;=$C$42,1,0)</f>
        <v>1</v>
      </c>
      <c r="KC95" s="46">
        <f>IF(HO95&lt;=$C$42,1,0)</f>
        <v>1</v>
      </c>
      <c r="KD95" s="46">
        <f>IF(HP95&lt;=$C$42,1,0)</f>
        <v>1</v>
      </c>
      <c r="KE95" s="46">
        <f>IF(HQ95&lt;=$C$42,1,0)</f>
        <v>1</v>
      </c>
      <c r="KF95" s="46">
        <f>IF(HR95&lt;=$C$42,1,0)</f>
        <v>1</v>
      </c>
      <c r="KG95" s="46">
        <f>IF(HS95&lt;=$C$42,1,0)</f>
        <v>1</v>
      </c>
      <c r="KH95" s="46">
        <f>IF(HT95&lt;=$C$42,1,0)</f>
        <v>0</v>
      </c>
      <c r="KI95" s="46">
        <f>IF(HU95&lt;=$C$42,1,0)</f>
        <v>1</v>
      </c>
      <c r="KJ95" s="46">
        <f>IF(HV95&lt;=$C$42,1,0)</f>
        <v>1</v>
      </c>
      <c r="KK95" s="46">
        <f>IF(HW95&lt;=$C$42,1,0)</f>
        <v>1</v>
      </c>
      <c r="KL95" s="46">
        <f>IF(HX95&lt;=$C$42,1,0)</f>
        <v>1</v>
      </c>
      <c r="KM95" s="46">
        <f>IF(HY95&lt;=$C$42,1,0)</f>
        <v>1</v>
      </c>
      <c r="KN95" s="46">
        <f>IF(HZ95&lt;=$C$42,1,0)</f>
        <v>1</v>
      </c>
      <c r="KO95" s="46">
        <f>IF(IA95&lt;=$C$42,1,0)</f>
        <v>1</v>
      </c>
      <c r="KP95" s="46">
        <f>IF(IB95&lt;=$C$42,1,0)</f>
        <v>1</v>
      </c>
      <c r="KQ95" s="46">
        <f>IF(IC95&lt;=$C$42,1,0)</f>
        <v>1</v>
      </c>
      <c r="KR95" s="61">
        <f t="shared" si="398"/>
        <v>3.4800000000000022</v>
      </c>
      <c r="KS95" s="1">
        <f>IF(OR(KS94=1,AND(OY95=1,LO95&lt;=$C$43)),1,0)</f>
        <v>1</v>
      </c>
      <c r="KT95" s="1">
        <f>IF(OR(KT94=1,AND(OZ95=1,LP95&lt;=$C$43)),1,0)</f>
        <v>0</v>
      </c>
      <c r="KU95" s="1">
        <f>IF(OR(KU94=1,AND(PA95=1,LQ95&lt;=$C$43)),1,0)</f>
        <v>0</v>
      </c>
      <c r="KV95" s="1">
        <f>IF(OR(KV94=1,AND(PB95=1,LR95&lt;=$C$43)),1,0)</f>
        <v>0</v>
      </c>
      <c r="KW95" s="1">
        <f>IF(OR(KW94=1,AND(PC95=1,LS95&lt;=$C$43)),1,0)</f>
        <v>1</v>
      </c>
      <c r="KX95" s="1">
        <f>IF(OR(KX94=1,AND(PD95=1,LT95&lt;=$C$43)),1,0)</f>
        <v>1</v>
      </c>
      <c r="KY95" s="1">
        <f>IF(OR(KY94=1,AND(PE95=1,LU95&lt;=$C$43)),1,0)</f>
        <v>1</v>
      </c>
      <c r="KZ95" s="1">
        <f>IF(OR(KZ94=1,AND(PF95=1,LV95&lt;=$C$43)),1,0)</f>
        <v>1</v>
      </c>
      <c r="LA95" s="1">
        <f>IF(OR(LA94=1,AND(PG95=1,LW95&lt;=$C$43)),1,0)</f>
        <v>1</v>
      </c>
      <c r="LB95" s="1">
        <f>IF(OR(LB94=1,AND(PH95=1,LX95&lt;=$C$43)),1,0)</f>
        <v>1</v>
      </c>
      <c r="LC95" s="1">
        <f>IF(OR(LC94=1,AND(PI95=1,LY95&lt;=$C$43)),1,0)</f>
        <v>1</v>
      </c>
      <c r="LD95" s="1">
        <f>IF(OR(LD94=1,AND(PJ95=1,LZ95&lt;=$C$43)),1,0)</f>
        <v>0</v>
      </c>
      <c r="LE95" s="1">
        <f>IF(OR(LE94=1,AND(PK95=1,MA95&lt;=$C$43)),1,0)</f>
        <v>1</v>
      </c>
      <c r="LF95" s="1">
        <f>IF(OR(LF94=1,AND(PL95=1,MB95&lt;=$C$43)),1,0)</f>
        <v>1</v>
      </c>
      <c r="LG95" s="1">
        <f>IF(OR(LG94=1,AND(PM95=1,MC95&lt;=$C$43)),1,0)</f>
        <v>1</v>
      </c>
      <c r="LH95" s="1">
        <f>IF(OR(LH94=1,AND(PN95=1,MD95&lt;=$C$43)),1,0)</f>
        <v>1</v>
      </c>
      <c r="LI95" s="1">
        <f>IF(OR(LI94=1,AND(PO95=1,ME95&lt;=$C$43)),1,0)</f>
        <v>1</v>
      </c>
      <c r="LJ95" s="1">
        <f>IF(OR(LJ94=1,AND(PP95=1,MF95&lt;=$C$43)),1,0)</f>
        <v>1</v>
      </c>
      <c r="LK95" s="1">
        <f>IF(OR(LK94=1,AND(PQ95=1,MG95&lt;=$C$43)),1,0)</f>
        <v>1</v>
      </c>
      <c r="LL95" s="1">
        <f>IF(OR(LL94=1,AND(PR95=1,MH95&lt;=$C$43)),1,0)</f>
        <v>1</v>
      </c>
      <c r="LM95" s="1">
        <f>IF(OR(LM94=1,AND(PS95=1,MI95&lt;=$C$43)),1,0)</f>
        <v>1</v>
      </c>
      <c r="LN95" s="61">
        <f t="shared" si="399"/>
        <v>3.4800000000000022</v>
      </c>
      <c r="LO95" s="57">
        <f t="shared" si="400"/>
        <v>0</v>
      </c>
      <c r="LP95" s="57">
        <f t="shared" si="401"/>
        <v>9.0583827743714078</v>
      </c>
      <c r="LQ95" s="57">
        <f t="shared" si="402"/>
        <v>5.7656342636627533</v>
      </c>
      <c r="LR95" s="57">
        <f t="shared" si="403"/>
        <v>1.2487725038747228</v>
      </c>
      <c r="LS95" s="57">
        <f t="shared" si="404"/>
        <v>0</v>
      </c>
      <c r="LT95" s="57">
        <f t="shared" si="405"/>
        <v>0</v>
      </c>
      <c r="LU95" s="57">
        <f t="shared" si="406"/>
        <v>0</v>
      </c>
      <c r="LV95" s="57">
        <f t="shared" si="407"/>
        <v>0</v>
      </c>
      <c r="LW95" s="57">
        <f t="shared" si="408"/>
        <v>0</v>
      </c>
      <c r="LX95" s="57">
        <f t="shared" si="409"/>
        <v>0</v>
      </c>
      <c r="LY95" s="57">
        <f t="shared" si="410"/>
        <v>0</v>
      </c>
      <c r="LZ95" s="57">
        <f t="shared" si="411"/>
        <v>0.56218945758162775</v>
      </c>
      <c r="MA95" s="57">
        <f t="shared" si="412"/>
        <v>0</v>
      </c>
      <c r="MB95" s="57">
        <f t="shared" si="413"/>
        <v>0</v>
      </c>
      <c r="MC95" s="57">
        <f t="shared" si="414"/>
        <v>0</v>
      </c>
      <c r="MD95" s="57">
        <f t="shared" si="415"/>
        <v>0</v>
      </c>
      <c r="ME95" s="57">
        <f t="shared" si="416"/>
        <v>0</v>
      </c>
      <c r="MF95" s="57">
        <f t="shared" si="417"/>
        <v>0</v>
      </c>
      <c r="MG95" s="57">
        <f t="shared" si="418"/>
        <v>0</v>
      </c>
      <c r="MH95" s="57">
        <f t="shared" si="419"/>
        <v>0</v>
      </c>
      <c r="MI95" s="57">
        <f t="shared" si="420"/>
        <v>0</v>
      </c>
      <c r="MJ95" s="61">
        <f t="shared" si="421"/>
        <v>3.4800000000000022</v>
      </c>
      <c r="MK95" s="57" t="e">
        <f t="shared" si="470"/>
        <v>#N/A</v>
      </c>
      <c r="ML95" s="57" t="e">
        <f t="shared" si="471"/>
        <v>#N/A</v>
      </c>
      <c r="MM95" s="57" t="e">
        <f t="shared" si="472"/>
        <v>#N/A</v>
      </c>
      <c r="MN95" s="57" t="e">
        <f t="shared" si="473"/>
        <v>#N/A</v>
      </c>
      <c r="MO95" s="57" t="e">
        <f t="shared" si="474"/>
        <v>#N/A</v>
      </c>
      <c r="MP95" s="57" t="e">
        <f t="shared" si="475"/>
        <v>#N/A</v>
      </c>
      <c r="MQ95" s="57" t="e">
        <f t="shared" si="476"/>
        <v>#N/A</v>
      </c>
      <c r="MR95" s="57" t="e">
        <f t="shared" si="477"/>
        <v>#N/A</v>
      </c>
      <c r="MS95" s="57" t="e">
        <f t="shared" si="478"/>
        <v>#N/A</v>
      </c>
      <c r="MT95" s="57" t="e">
        <f t="shared" si="479"/>
        <v>#N/A</v>
      </c>
      <c r="MU95" s="57" t="e">
        <f t="shared" si="480"/>
        <v>#N/A</v>
      </c>
      <c r="MV95" s="57" t="e">
        <f t="shared" si="481"/>
        <v>#N/A</v>
      </c>
      <c r="MW95" s="57" t="e">
        <f t="shared" si="482"/>
        <v>#N/A</v>
      </c>
      <c r="MX95" s="57" t="e">
        <f t="shared" si="483"/>
        <v>#N/A</v>
      </c>
      <c r="MY95" s="57" t="e">
        <f t="shared" si="484"/>
        <v>#N/A</v>
      </c>
      <c r="MZ95" s="57" t="e">
        <f t="shared" si="485"/>
        <v>#N/A</v>
      </c>
      <c r="NA95" s="57" t="e">
        <f t="shared" si="486"/>
        <v>#N/A</v>
      </c>
      <c r="NB95" s="57" t="e">
        <f t="shared" si="487"/>
        <v>#N/A</v>
      </c>
      <c r="NC95" s="57" t="e">
        <f t="shared" si="488"/>
        <v>#N/A</v>
      </c>
      <c r="ND95" s="57" t="e">
        <f t="shared" si="489"/>
        <v>#N/A</v>
      </c>
      <c r="NE95" s="57" t="e">
        <f t="shared" si="490"/>
        <v>#N/A</v>
      </c>
      <c r="NF95" s="61">
        <f t="shared" si="422"/>
        <v>3.4800000000000022</v>
      </c>
      <c r="NG95" s="261">
        <f>IF(OY94=0,MIN('Drive Train'!$F$35-FQ94*$C$26*'Drive Train'!$F$38,NG94+$C$41)-$C$7,IF(LO94-1&lt;=0,0,IF($C$39=Motors!$C$29,MAX(MAX(NG$8:NG94)*-1,NG94-$C$41),MAX(0,MAX(NG$8:NG94)*-1,NG94-$C$41))))</f>
        <v>0</v>
      </c>
      <c r="NH95" s="261">
        <f>IF(OZ94=0,MIN('Drive Train'!$F$35-FR94*$C$26*'Drive Train'!$F$38,NH94+$C$41)-$C$7,IF(LP94-1&lt;=0,0,IF($C$39=Motors!$C$29,MAX(MAX(NH$8:NH94)*-1,NH94-$C$41),MAX(0,MAX(NH$8:NH94)*-1,NH94-$C$41))))</f>
        <v>0</v>
      </c>
      <c r="NI95" s="261">
        <f>IF(PA94=0,MIN('Drive Train'!$F$35-FS94*$C$26*'Drive Train'!$F$38,NI94+$C$41)-$C$7,IF(LQ94-1&lt;=0,0,IF($C$39=Motors!$C$29,MAX(MAX(NI$8:NI94)*-1,NI94-$C$41),MAX(0,MAX(NI$8:NI94)*-1,NI94-$C$41))))</f>
        <v>0</v>
      </c>
      <c r="NJ95" s="261">
        <f>IF(PB94=0,MIN('Drive Train'!$F$35-FT94*$C$26*'Drive Train'!$F$38,NJ94+$C$41)-$C$7,IF(LR94-1&lt;=0,0,IF($C$39=Motors!$C$29,MAX(MAX(NJ$8:NJ94)*-1,NJ94-$C$41),MAX(0,MAX(NJ$8:NJ94)*-1,NJ94-$C$41))))</f>
        <v>0</v>
      </c>
      <c r="NK95" s="261">
        <f>IF(PC94=0,MIN('Drive Train'!$F$35-FU94*$C$26*'Drive Train'!$F$38,NK94+$C$41)-$C$7,IF(LS94-1&lt;=0,0,IF($C$39=Motors!$C$29,MAX(MAX(NK$8:NK94)*-1,NK94-$C$41),MAX(0,MAX(NK$8:NK94)*-1,NK94-$C$41))))</f>
        <v>0</v>
      </c>
      <c r="NL95" s="261">
        <f>IF(PD94=0,MIN('Drive Train'!$F$35-FV94*$C$26*'Drive Train'!$F$38,NL94+$C$41)-$C$7,IF(LT94-1&lt;=0,0,IF($C$39=Motors!$C$29,MAX(MAX(NL$8:NL94)*-1,NL94-$C$41),MAX(0,MAX(NL$8:NL94)*-1,NL94-$C$41))))</f>
        <v>0</v>
      </c>
      <c r="NM95" s="261">
        <f>IF(PE94=0,MIN('Drive Train'!$F$35-FW94*$C$26*'Drive Train'!$F$38,NM94+$C$41)-$C$7,IF(LU94-1&lt;=0,0,IF($C$39=Motors!$C$29,MAX(MAX(NM$8:NM94)*-1,NM94-$C$41),MAX(0,MAX(NM$8:NM94)*-1,NM94-$C$41))))</f>
        <v>0</v>
      </c>
      <c r="NN95" s="261">
        <f>IF(PF94=0,MIN('Drive Train'!$F$35-FX94*$C$26*'Drive Train'!$F$38,NN94+$C$41)-$C$7,IF(LV94-1&lt;=0,0,IF($C$39=Motors!$C$29,MAX(MAX(NN$8:NN94)*-1,NN94-$C$41),MAX(0,MAX(NN$8:NN94)*-1,NN94-$C$41))))</f>
        <v>0</v>
      </c>
      <c r="NO95" s="261">
        <f>IF(PG94=0,MIN('Drive Train'!$F$35-FY94*$C$26*'Drive Train'!$F$38,NO94+$C$41)-$C$7,IF(LW94-1&lt;=0,0,IF($C$39=Motors!$C$29,MAX(MAX(NO$8:NO94)*-1,NO94-$C$41),MAX(0,MAX(NO$8:NO94)*-1,NO94-$C$41))))</f>
        <v>0</v>
      </c>
      <c r="NP95" s="261">
        <f>IF(PH94=0,MIN('Drive Train'!$F$35-FZ94*$C$26*'Drive Train'!$F$38,NP94+$C$41)-$C$7,IF(LX94-1&lt;=0,0,IF($C$39=Motors!$C$29,MAX(MAX(NP$8:NP94)*-1,NP94-$C$41),MAX(0,MAX(NP$8:NP94)*-1,NP94-$C$41))))</f>
        <v>0</v>
      </c>
      <c r="NQ95" s="261">
        <f>IF(PI94=0,MIN('Drive Train'!$F$35-GA94*$C$26*'Drive Train'!$F$38,NQ94+$C$41)-$C$7,IF(LY94-1&lt;=0,0,IF($C$39=Motors!$C$29,MAX(MAX(NQ$8:NQ94)*-1,NQ94-$C$41),MAX(0,MAX(NQ$8:NQ94)*-1,NQ94-$C$41))))</f>
        <v>0</v>
      </c>
      <c r="NR95" s="261">
        <f>IF(PJ94=0,MIN('Drive Train'!$F$35-GB94*$C$26*'Drive Train'!$F$38,NR94+$C$41)-$C$7,IF(LZ94-1&lt;=0,0,IF($C$39=Motors!$C$29,MAX(MAX(NR$8:NR94)*-1,NR94-$C$41),MAX(0,MAX(NR$8:NR94)*-1,NR94-$C$41))))</f>
        <v>0</v>
      </c>
      <c r="NS95" s="261">
        <f>IF(PK94=0,MIN('Drive Train'!$F$35-GC94*$C$26*'Drive Train'!$F$38,NS94+$C$41)-$C$7,IF(MA94-1&lt;=0,0,IF($C$39=Motors!$C$29,MAX(MAX(NS$8:NS94)*-1,NS94-$C$41),MAX(0,MAX(NS$8:NS94)*-1,NS94-$C$41))))</f>
        <v>0</v>
      </c>
      <c r="NT95" s="261">
        <f>IF(PL94=0,MIN('Drive Train'!$F$35-GD94*$C$26*'Drive Train'!$F$38,NT94+$C$41)-$C$7,IF(MB94-1&lt;=0,0,IF($C$39=Motors!$C$29,MAX(MAX(NT$8:NT94)*-1,NT94-$C$41),MAX(0,MAX(NT$8:NT94)*-1,NT94-$C$41))))</f>
        <v>0</v>
      </c>
      <c r="NU95" s="261">
        <f>IF(PM94=0,MIN('Drive Train'!$F$35-GE94*$C$26*'Drive Train'!$F$38,NU94+$C$41)-$C$7,IF(MC94-1&lt;=0,0,IF($C$39=Motors!$C$29,MAX(MAX(NU$8:NU94)*-1,NU94-$C$41),MAX(0,MAX(NU$8:NU94)*-1,NU94-$C$41))))</f>
        <v>0</v>
      </c>
      <c r="NV95" s="261">
        <f>IF(PN94=0,MIN('Drive Train'!$F$35-GF94*$C$26*'Drive Train'!$F$38,NV94+$C$41)-$C$7,IF(MD94-1&lt;=0,0,IF($C$39=Motors!$C$29,MAX(MAX(NV$8:NV94)*-1,NV94-$C$41),MAX(0,MAX(NV$8:NV94)*-1,NV94-$C$41))))</f>
        <v>0</v>
      </c>
      <c r="NW95" s="261">
        <f>IF(PO94=0,MIN('Drive Train'!$F$35-GG94*$C$26*'Drive Train'!$F$38,NW94+$C$41)-$C$7,IF(ME94-1&lt;=0,0,IF($C$39=Motors!$C$29,MAX(MAX(NW$8:NW94)*-1,NW94-$C$41),MAX(0,MAX(NW$8:NW94)*-1,NW94-$C$41))))</f>
        <v>0</v>
      </c>
      <c r="NX95" s="261">
        <f>IF(PP94=0,MIN('Drive Train'!$F$35-GH94*$C$26*'Drive Train'!$F$38,NX94+$C$41)-$C$7,IF(MF94-1&lt;=0,0,IF($C$39=Motors!$C$29,MAX(MAX(NX$8:NX94)*-1,NX94-$C$41),MAX(0,MAX(NX$8:NX94)*-1,NX94-$C$41))))</f>
        <v>0</v>
      </c>
      <c r="NY95" s="261">
        <f>IF(PQ94=0,MIN('Drive Train'!$F$35-GI94*$C$26*'Drive Train'!$F$38,NY94+$C$41)-$C$7,IF(MG94-1&lt;=0,0,IF($C$39=Motors!$C$29,MAX(MAX(NY$8:NY94)*-1,NY94-$C$41),MAX(0,MAX(NY$8:NY94)*-1,NY94-$C$41))))</f>
        <v>0</v>
      </c>
      <c r="NZ95" s="261">
        <f>IF(PR94=0,MIN('Drive Train'!$F$35-GJ94*$C$26*'Drive Train'!$F$38,NZ94+$C$41)-$C$7,IF(MH94-1&lt;=0,0,IF($C$39=Motors!$C$29,MAX(MAX(NZ$8:NZ94)*-1,NZ94-$C$41),MAX(0,MAX(NZ$8:NZ94)*-1,NZ94-$C$41))))</f>
        <v>0</v>
      </c>
      <c r="OA95" s="261">
        <f>IF(PS94=0,MIN('Drive Train'!$F$35-GK94*$C$26*'Drive Train'!$F$38,OA94+$C$41)-$C$7,IF(MI94-1&lt;=0,0,IF($C$39=Motors!$C$29,MAX(MAX(OA$8:OA94)*-1,OA94-$C$41),MAX(0,MAX(OA$8:OA94)*-1,OA94-$C$41))))</f>
        <v>0</v>
      </c>
      <c r="OB95" s="61">
        <f t="shared" si="423"/>
        <v>3.4800000000000022</v>
      </c>
      <c r="OC95" s="261">
        <f>'Drive Train'!$F$35-FQ95*$C$26*'Drive Train'!$F$38</f>
        <v>12.4</v>
      </c>
      <c r="OD95" s="261">
        <f>'Drive Train'!$F$35-FR95*$C$26*'Drive Train'!$F$38</f>
        <v>12.213034</v>
      </c>
      <c r="OE95" s="261">
        <f>'Drive Train'!$F$35-FS95*$C$26*'Drive Train'!$F$38</f>
        <v>12.213034</v>
      </c>
      <c r="OF95" s="261">
        <f>'Drive Train'!$F$35-FT95*$C$26*'Drive Train'!$F$38</f>
        <v>12.213034</v>
      </c>
      <c r="OG95" s="261">
        <f>'Drive Train'!$F$35-FU95*$C$26*'Drive Train'!$F$38</f>
        <v>12.4</v>
      </c>
      <c r="OH95" s="261">
        <f>'Drive Train'!$F$35-FV95*$C$26*'Drive Train'!$F$38</f>
        <v>12.4</v>
      </c>
      <c r="OI95" s="261">
        <f>'Drive Train'!$F$35-FW95*$C$26*'Drive Train'!$F$38</f>
        <v>12.4</v>
      </c>
      <c r="OJ95" s="261">
        <f>'Drive Train'!$F$35-FX95*$C$26*'Drive Train'!$F$38</f>
        <v>12.4</v>
      </c>
      <c r="OK95" s="261">
        <f>'Drive Train'!$F$35-FY95*$C$26*'Drive Train'!$F$38</f>
        <v>12.4</v>
      </c>
      <c r="OL95" s="261">
        <f>'Drive Train'!$F$35-FZ95*$C$26*'Drive Train'!$F$38</f>
        <v>12.4</v>
      </c>
      <c r="OM95" s="261">
        <f>'Drive Train'!$F$35-GA95*$C$26*'Drive Train'!$F$38</f>
        <v>12.4</v>
      </c>
      <c r="ON95" s="261">
        <f>'Drive Train'!$F$35-GB95*$C$26*'Drive Train'!$F$38</f>
        <v>12.213034</v>
      </c>
      <c r="OO95" s="261">
        <f>'Drive Train'!$F$35-GC95*$C$26*'Drive Train'!$F$38</f>
        <v>12.4</v>
      </c>
      <c r="OP95" s="261">
        <f>'Drive Train'!$F$35-GD95*$C$26*'Drive Train'!$F$38</f>
        <v>12.4</v>
      </c>
      <c r="OQ95" s="261">
        <f>'Drive Train'!$F$35-GE95*$C$26*'Drive Train'!$F$38</f>
        <v>12.4</v>
      </c>
      <c r="OR95" s="261">
        <f>'Drive Train'!$F$35-GF95*$C$26*'Drive Train'!$F$38</f>
        <v>12.4</v>
      </c>
      <c r="OS95" s="261">
        <f>'Drive Train'!$F$35-GG95*$C$26*'Drive Train'!$F$38</f>
        <v>12.4</v>
      </c>
      <c r="OT95" s="261">
        <f>'Drive Train'!$F$35-GH95*$C$26*'Drive Train'!$F$38</f>
        <v>12.4</v>
      </c>
      <c r="OU95" s="261">
        <f>'Drive Train'!$F$35-GI95*$C$26*'Drive Train'!$F$38</f>
        <v>12.4</v>
      </c>
      <c r="OV95" s="261">
        <f>'Drive Train'!$F$35-GJ95*$C$26*'Drive Train'!$F$38</f>
        <v>12.4</v>
      </c>
      <c r="OW95" s="261">
        <f>'Drive Train'!$F$35-GK95*$C$26*'Drive Train'!$F$38</f>
        <v>12.4</v>
      </c>
      <c r="OX95" s="61">
        <f t="shared" si="424"/>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8">
        <f t="shared" si="425"/>
        <v>3.4800000000000022</v>
      </c>
      <c r="PU95" s="57">
        <f t="shared" si="426"/>
        <v>19.650327854067083</v>
      </c>
      <c r="PV95" s="57">
        <f t="shared" si="427"/>
        <v>27.403820639257855</v>
      </c>
      <c r="PW95" s="57">
        <f t="shared" si="428"/>
        <v>30.734348098552946</v>
      </c>
      <c r="PX95" s="57">
        <f t="shared" si="429"/>
        <v>29.073810856323576</v>
      </c>
      <c r="PY95" s="57">
        <f t="shared" si="430"/>
        <v>24.749634534260018</v>
      </c>
      <c r="PZ95" s="57">
        <f t="shared" si="431"/>
        <v>21.452833956798898</v>
      </c>
      <c r="QA95" s="57">
        <f t="shared" si="432"/>
        <v>19.542925554291688</v>
      </c>
      <c r="QB95" s="57">
        <f t="shared" si="433"/>
        <v>18.59135870271086</v>
      </c>
      <c r="QC95" s="57">
        <f t="shared" si="434"/>
        <v>17.948597020951119</v>
      </c>
      <c r="QD95" s="57">
        <f t="shared" si="435"/>
        <v>17.4359638630105</v>
      </c>
      <c r="QE95" s="57">
        <f t="shared" si="436"/>
        <v>17.291336153209237</v>
      </c>
      <c r="QF95" s="57">
        <f t="shared" si="437"/>
        <v>21.091662482903523</v>
      </c>
      <c r="QG95" s="57">
        <f t="shared" si="438"/>
        <v>21.548378991435687</v>
      </c>
      <c r="QH95" s="57">
        <f t="shared" si="439"/>
        <v>20.808768598333724</v>
      </c>
      <c r="QI95" s="57">
        <f t="shared" si="440"/>
        <v>19.961375108168166</v>
      </c>
      <c r="QJ95" s="57">
        <f t="shared" si="441"/>
        <v>19.829829190132553</v>
      </c>
      <c r="QK95" s="57">
        <f t="shared" si="442"/>
        <v>19.650327854067083</v>
      </c>
      <c r="QL95" s="57">
        <f t="shared" si="443"/>
        <v>19.599515401150995</v>
      </c>
      <c r="QM95" s="57">
        <f t="shared" si="444"/>
        <v>19.600621923010209</v>
      </c>
      <c r="QN95" s="57">
        <f t="shared" si="445"/>
        <v>19.600697983980687</v>
      </c>
      <c r="QO95" s="57">
        <f t="shared" si="446"/>
        <v>19.600657967372879</v>
      </c>
      <c r="QP95" s="61">
        <f t="shared" si="447"/>
        <v>3.4800000000000022</v>
      </c>
      <c r="QQ95" s="57">
        <f>MIN(FQ95,$C$16)*$C$17*1000/60/60/$C$25</f>
        <v>0</v>
      </c>
      <c r="QR95" s="57">
        <f>MIN(FR95,$C$16)*$C$17*1000/60/60/$C$25</f>
        <v>3.8667407844721571E-2</v>
      </c>
      <c r="QS95" s="57">
        <f>MIN(FS95,$C$16)*$C$17*1000/60/60/$C$25</f>
        <v>3.8667407844721571E-2</v>
      </c>
      <c r="QT95" s="57">
        <f>MIN(FT95,$C$16)*$C$17*1000/60/60/$C$25</f>
        <v>3.8667407844721571E-2</v>
      </c>
      <c r="QU95" s="57">
        <f>MIN(FU95,$C$16)*$C$17*1000/60/60/$C$25</f>
        <v>0</v>
      </c>
      <c r="QV95" s="57">
        <f>MIN(FV95,$C$16)*$C$17*1000/60/60/$C$25</f>
        <v>0</v>
      </c>
      <c r="QW95" s="57">
        <f>MIN(FW95,$C$16)*$C$17*1000/60/60/$C$25</f>
        <v>0</v>
      </c>
      <c r="QX95" s="57">
        <f>MIN(FX95,$C$16)*$C$17*1000/60/60/$C$25</f>
        <v>0</v>
      </c>
      <c r="QY95" s="57">
        <f>MIN(FY95,$C$16)*$C$17*1000/60/60/$C$25</f>
        <v>0</v>
      </c>
      <c r="QZ95" s="57">
        <f>MIN(FZ95,$C$16)*$C$17*1000/60/60/$C$25</f>
        <v>0</v>
      </c>
      <c r="RA95" s="57">
        <f>MIN(GA95,$C$16)*$C$17*1000/60/60/$C$25</f>
        <v>0</v>
      </c>
      <c r="RB95" s="57">
        <f>MIN(GB95,$C$16)*$C$17*1000/60/60/$C$25</f>
        <v>3.8667407844721571E-2</v>
      </c>
      <c r="RC95" s="57">
        <f>MIN(GC95,$C$16)*$C$17*1000/60/60/$C$25</f>
        <v>0</v>
      </c>
      <c r="RD95" s="57">
        <f>MIN(GD95,$C$16)*$C$17*1000/60/60/$C$25</f>
        <v>0</v>
      </c>
      <c r="RE95" s="57">
        <f>MIN(GE95,$C$16)*$C$17*1000/60/60/$C$25</f>
        <v>0</v>
      </c>
      <c r="RF95" s="57">
        <f>MIN(GF95,$C$16)*$C$17*1000/60/60/$C$25</f>
        <v>0</v>
      </c>
      <c r="RG95" s="57">
        <f>MIN(GG95,$C$16)*$C$17*1000/60/60/$C$25</f>
        <v>0</v>
      </c>
      <c r="RH95" s="57">
        <f>MIN(GH95,$C$16)*$C$17*1000/60/60/$C$25</f>
        <v>0</v>
      </c>
      <c r="RI95" s="57">
        <f>MIN(GI95,$C$16)*$C$17*1000/60/60/$C$25</f>
        <v>0</v>
      </c>
      <c r="RJ95" s="57">
        <f>MIN(GJ95,$C$16)*$C$17*1000/60/60/$C$25</f>
        <v>0</v>
      </c>
      <c r="RK95" s="57">
        <f>MIN(GK95,$C$16)*$C$17*1000/60/60/$C$25</f>
        <v>0</v>
      </c>
      <c r="RL95" s="148">
        <f t="shared" si="448"/>
        <v>3.4800000000000022</v>
      </c>
    </row>
    <row r="96" spans="2:480" x14ac:dyDescent="0.2">
      <c r="R96" s="63">
        <f t="shared" si="346"/>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347"/>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321"/>
        <v>3.5200000000000022</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322"/>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2.7495000000000003</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2.7495000000000003</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348"/>
        <v>3.5200000000000022</v>
      </c>
      <c r="DC96" s="57">
        <f t="shared" si="323"/>
        <v>0</v>
      </c>
      <c r="DD96" s="57">
        <f t="shared" si="324"/>
        <v>2.7495000000000003</v>
      </c>
      <c r="DE96" s="57">
        <f t="shared" si="325"/>
        <v>2.7495000000000003</v>
      </c>
      <c r="DF96" s="57">
        <f t="shared" si="326"/>
        <v>2.7495000000000003</v>
      </c>
      <c r="DG96" s="57">
        <f t="shared" si="327"/>
        <v>0</v>
      </c>
      <c r="DH96" s="57">
        <f t="shared" si="328"/>
        <v>0</v>
      </c>
      <c r="DI96" s="57">
        <f t="shared" si="329"/>
        <v>0</v>
      </c>
      <c r="DJ96" s="57">
        <f t="shared" si="330"/>
        <v>0</v>
      </c>
      <c r="DK96" s="57">
        <f t="shared" si="331"/>
        <v>0</v>
      </c>
      <c r="DL96" s="57">
        <f t="shared" si="332"/>
        <v>0</v>
      </c>
      <c r="DM96" s="57">
        <f t="shared" si="333"/>
        <v>0</v>
      </c>
      <c r="DN96" s="57">
        <f t="shared" si="334"/>
        <v>2.7495000000000003</v>
      </c>
      <c r="DO96" s="57">
        <f t="shared" si="335"/>
        <v>0</v>
      </c>
      <c r="DP96" s="57">
        <f t="shared" si="336"/>
        <v>0</v>
      </c>
      <c r="DQ96" s="57">
        <f t="shared" si="337"/>
        <v>0</v>
      </c>
      <c r="DR96" s="57">
        <f t="shared" si="338"/>
        <v>0</v>
      </c>
      <c r="DS96" s="57">
        <f t="shared" si="339"/>
        <v>0</v>
      </c>
      <c r="DT96" s="57">
        <f t="shared" si="340"/>
        <v>0</v>
      </c>
      <c r="DU96" s="57">
        <f t="shared" si="341"/>
        <v>0</v>
      </c>
      <c r="DV96" s="57">
        <f t="shared" si="342"/>
        <v>0</v>
      </c>
      <c r="DW96" s="57">
        <f t="shared" si="343"/>
        <v>0</v>
      </c>
      <c r="DX96" s="61">
        <f t="shared" si="349"/>
        <v>3.5200000000000022</v>
      </c>
      <c r="DY96" s="2">
        <f>IF(OY96=0,($C$23/0.4536*IF(ISNA(MK95),'Drive Train'!$F$16,'Drive Train'!$F$17)*4.448*$C$24/$C$26*$C$25*S$6)*SIGN(BK96),BK96)</f>
        <v>0</v>
      </c>
      <c r="DZ96" s="2">
        <f>IF(OZ96=0,($C$23/0.4536*IF(ISNA(ML95),'Drive Train'!$F$16,'Drive Train'!$F$17)*4.448*$C$24/$C$26*$C$25*T$6)*SIGN(BL96),BL96)</f>
        <v>0</v>
      </c>
      <c r="EA96" s="2">
        <f>IF(PA96=0,($C$23/0.4536*IF(ISNA(MM95),'Drive Train'!$F$16,'Drive Train'!$F$17)*4.448*$C$24/$C$26*$C$25*U$6)*SIGN(BM96),BM96)</f>
        <v>0</v>
      </c>
      <c r="EB96" s="2">
        <f>IF(PB96=0,($C$23/0.4536*IF(ISNA(MN95),'Drive Train'!$F$16,'Drive Train'!$F$17)*4.448*$C$24/$C$26*$C$25*V$6)*SIGN(BN96),BN96)</f>
        <v>0</v>
      </c>
      <c r="EC96" s="2">
        <f>IF(PC96=0,($C$23/0.4536*IF(ISNA(MO95),'Drive Train'!$F$16,'Drive Train'!$F$17)*4.448*$C$24/$C$26*$C$25*W$6)*SIGN(BO96),BO96)</f>
        <v>0</v>
      </c>
      <c r="ED96" s="2">
        <f>IF(PD96=0,($C$23/0.4536*IF(ISNA(MP95),'Drive Train'!$F$16,'Drive Train'!$F$17)*4.448*$C$24/$C$26*$C$25*X$6)*SIGN(BP96),BP96)</f>
        <v>0</v>
      </c>
      <c r="EE96" s="2">
        <f>IF(PE96=0,($C$23/0.4536*IF(ISNA(MQ95),'Drive Train'!$F$16,'Drive Train'!$F$17)*4.448*$C$24/$C$26*$C$25*Y$6)*SIGN(BQ96),BQ96)</f>
        <v>0</v>
      </c>
      <c r="EF96" s="2">
        <f>IF(PF96=0,($C$23/0.4536*IF(ISNA(MR95),'Drive Train'!$F$16,'Drive Train'!$F$17)*4.448*$C$24/$C$26*$C$25*Z$6)*SIGN(BR96),BR96)</f>
        <v>0</v>
      </c>
      <c r="EG96" s="2">
        <f>IF(PG96=0,($C$23/0.4536*IF(ISNA(MS95),'Drive Train'!$F$16,'Drive Train'!$F$17)*4.448*$C$24/$C$26*$C$25*AA$6)*SIGN(BS96),BS96)</f>
        <v>0</v>
      </c>
      <c r="EH96" s="2">
        <f>IF(PH96=0,($C$23/0.4536*IF(ISNA(MT95),'Drive Train'!$F$16,'Drive Train'!$F$17)*4.448*$C$24/$C$26*$C$25*AB$6)*SIGN(BT96),BT96)</f>
        <v>0</v>
      </c>
      <c r="EI96" s="2">
        <f>IF(PI96=0,($C$23/0.4536*IF(ISNA(MU95),'Drive Train'!$F$16,'Drive Train'!$F$17)*4.448*$C$24/$C$26*$C$25*AC$6)*SIGN(BU96),BU96)</f>
        <v>0</v>
      </c>
      <c r="EJ96" s="2">
        <f>IF(PJ96=0,($C$23/0.4536*IF(ISNA(MV95),'Drive Train'!$F$16,'Drive Train'!$F$17)*4.448*$C$24/$C$26*$C$25*AD$6)*SIGN(BV96),BV96)</f>
        <v>0</v>
      </c>
      <c r="EK96" s="2">
        <f>IF(PK96=0,($C$23/0.4536*IF(ISNA(MW95),'Drive Train'!$F$16,'Drive Train'!$F$17)*4.448*$C$24/$C$26*$C$25*AE$6)*SIGN(BW96),BW96)</f>
        <v>0</v>
      </c>
      <c r="EL96" s="2">
        <f>IF(PL96=0,($C$23/0.4536*IF(ISNA(MX95),'Drive Train'!$F$16,'Drive Train'!$F$17)*4.448*$C$24/$C$26*$C$25*AF$6)*SIGN(BX96),BX96)</f>
        <v>0</v>
      </c>
      <c r="EM96" s="2">
        <f>IF(PM96=0,($C$23/0.4536*IF(ISNA(MY95),'Drive Train'!$F$16,'Drive Train'!$F$17)*4.448*$C$24/$C$26*$C$25*AG$6)*SIGN(BY96),BY96)</f>
        <v>0</v>
      </c>
      <c r="EN96" s="2">
        <f>IF(PN96=0,($C$23/0.4536*IF(ISNA(MZ95),'Drive Train'!$F$16,'Drive Train'!$F$17)*4.448*$C$24/$C$26*$C$25*AH$6)*SIGN(BZ96),BZ96)</f>
        <v>0</v>
      </c>
      <c r="EO96" s="2">
        <f>IF(PO96=0,($C$23/0.4536*IF(ISNA(NA95),'Drive Train'!$F$16,'Drive Train'!$F$17)*4.448*$C$24/$C$26*$C$25*AI$6)*SIGN(CA96),CA96)</f>
        <v>0</v>
      </c>
      <c r="EP96" s="2">
        <f>IF(PP96=0,($C$23/0.4536*IF(ISNA(NB95),'Drive Train'!$F$16,'Drive Train'!$F$17)*4.448*$C$24/$C$26*$C$25*AJ$6)*SIGN(CB96),CB96)</f>
        <v>0</v>
      </c>
      <c r="EQ96" s="2">
        <f>IF(PQ96=0,($C$23/0.4536*IF(ISNA(NC95),'Drive Train'!$F$16,'Drive Train'!$F$17)*4.448*$C$24/$C$26*$C$25*AK$6)*SIGN(CC96),CC96)</f>
        <v>0</v>
      </c>
      <c r="ER96" s="2">
        <f>IF(PR96=0,($C$23/0.4536*IF(ISNA(ND95),'Drive Train'!$F$16,'Drive Train'!$F$17)*4.448*$C$24/$C$26*$C$25*AL$6)*SIGN(CD96),CD96)</f>
        <v>0</v>
      </c>
      <c r="ES96" s="2">
        <f>IF(PS96=0,($C$23/0.4536*IF(ISNA(NE95),'Drive Train'!$F$16,'Drive Train'!$F$17)*4.448*$C$24/$C$26*$C$25*AM$6)*SIGN(CE96),CE96)</f>
        <v>0</v>
      </c>
      <c r="ET96" s="61">
        <f t="shared" si="344"/>
        <v>3.5200000000000022</v>
      </c>
      <c r="EU96" s="260">
        <f>MAX(MIN(IF(AND(OY95=1,NG96&lt;0),-1,1)*(DC96-$C$15)/($C$14-$C$15)*$C$12-$C$33*LO96/AO$6 -  OY95*$C$33,DY95),MAX(EU$8:EU95)*-1)</f>
        <v>-0.55664580874366754</v>
      </c>
      <c r="EV96" s="260">
        <f>MAX(MIN(IF(AND(OZ95=1,NH96&lt;0),-1,1)*(DD96-$C$15)/($C$14-$C$15)*$C$12-$C$33*LP96/AP$6 -  OZ95*$C$33,DZ95),MAX(EV$8:EV95)*-1)</f>
        <v>-0.59963344090188397</v>
      </c>
      <c r="EW96" s="260">
        <f>MAX(MIN(IF(AND(PA95=1,NI96&lt;0),-1,1)*(DE96-$C$15)/($C$14-$C$15)*$C$12-$C$33*LQ96/AQ$6 -  PA95*$C$33,EA95),MAX(EW$8:EW95)*-1)</f>
        <v>-0.5943126149305179</v>
      </c>
      <c r="EX96" s="260">
        <f>MAX(MIN(IF(AND(PB95=1,NJ96&lt;0),-1,1)*(DF96-$C$15)/($C$14-$C$15)*$C$12-$C$33*LR96/AR$6 -  PB95*$C$33,EB95),MAX(EX$8:EX95)*-1)</f>
        <v>-0.52665336295843301</v>
      </c>
      <c r="EY96" s="260">
        <f>MAX(MIN(IF(AND(PC95=1,NK96&lt;0),-1,1)*(DG96-$C$15)/($C$14-$C$15)*$C$12-$C$33*LS96/AS$6 -  PC95*$C$33,EC95),MAX(EY$8:EY95)*-1)</f>
        <v>-0.55664580874366754</v>
      </c>
      <c r="EZ96" s="260">
        <f>MAX(MIN(IF(AND(PD95=1,NL96&lt;0),-1,1)*(DH96-$C$15)/($C$14-$C$15)*$C$12-$C$33*LT96/AT$6 -  PD95*$C$33,ED95),MAX(EZ$8:EZ95)*-1)</f>
        <v>-0.55664580874366754</v>
      </c>
      <c r="FA96" s="260">
        <f>MAX(MIN(IF(AND(PE95=1,NM96&lt;0),-1,1)*(DI96-$C$15)/($C$14-$C$15)*$C$12-$C$33*LU96/AU$6 -  PE95*$C$33,EE95),MAX(FA$8:FA95)*-1)</f>
        <v>-0.55664580874366754</v>
      </c>
      <c r="FB96" s="260">
        <f>MAX(MIN(IF(AND(PF95=1,NN96&lt;0),-1,1)*(DJ96-$C$15)/($C$14-$C$15)*$C$12-$C$33*LV96/AV$6 -  PF95*$C$33,EF95),MAX(FB$8:FB95)*-1)</f>
        <v>-0.55664580874366754</v>
      </c>
      <c r="FC96" s="260">
        <f>MAX(MIN(IF(AND(PG95=1,NO96&lt;0),-1,1)*(DK96-$C$15)/($C$14-$C$15)*$C$12-$C$33*LW96/AW$6 -  PG95*$C$33,EG95),MAX(FC$8:FC95)*-1)</f>
        <v>-0.55664580874366754</v>
      </c>
      <c r="FD96" s="260">
        <f>MAX(MIN(IF(AND(PH95=1,NP96&lt;0),-1,1)*(DL96-$C$15)/($C$14-$C$15)*$C$12-$C$33*LX96/AX$6 -  PH95*$C$33,EH95),MAX(FD$8:FD95)*-1)</f>
        <v>-0.55664580874366754</v>
      </c>
      <c r="FE96" s="260">
        <f>MAX(MIN(IF(AND(PI95=1,NQ96&lt;0),-1,1)*(DM96-$C$15)/($C$14-$C$15)*$C$12-$C$33*LY96/AY$6 -  PI95*$C$33,EI95),MAX(FE$8:FE95)*-1)</f>
        <v>-0.55664580874366754</v>
      </c>
      <c r="FF96" s="260">
        <f>MAX(MIN(IF(AND(PJ95=1,NR96&lt;0),-1,1)*(DN96-$C$15)/($C$14-$C$15)*$C$12-$C$33*LZ96/AZ$6 -  PJ95*$C$33,EJ95),MAX(FF$8:FF95)*-1)</f>
        <v>-0.41043104273050707</v>
      </c>
      <c r="FG96" s="260">
        <f>MAX(MIN(IF(AND(PK95=1,NS96&lt;0),-1,1)*(DO96-$C$15)/($C$14-$C$15)*$C$12-$C$33*MA96/BA$6 -  PK95*$C$33,EK95),MAX(FG$8:FG95)*-1)</f>
        <v>-0.50266066515034202</v>
      </c>
      <c r="FH96" s="260">
        <f>MAX(MIN(IF(AND(PL95=1,NT96&lt;0),-1,1)*(DP96-$C$15)/($C$14-$C$15)*$C$12-$C$33*MB96/BB$6 -  PL95*$C$33,EL95),MAX(FH$8:FH95)*-1)</f>
        <v>-0.55664580874366754</v>
      </c>
      <c r="FI96" s="260">
        <f>MAX(MIN(IF(AND(PM95=1,NU96&lt;0),-1,1)*(DQ96-$C$15)/($C$14-$C$15)*$C$12-$C$33*MC96/BC$6 -  PM95*$C$33,EM95),MAX(FI$8:FI95)*-1)</f>
        <v>-0.55664580874366754</v>
      </c>
      <c r="FJ96" s="260">
        <f>MAX(MIN(IF(AND(PN95=1,NV96&lt;0),-1,1)*(DR96-$C$15)/($C$14-$C$15)*$C$12-$C$33*MD96/BD$6 -  PN95*$C$33,EN95),MAX(FJ$8:FJ95)*-1)</f>
        <v>-0.55664580874366754</v>
      </c>
      <c r="FK96" s="260">
        <f>MAX(MIN(IF(AND(PO95=1,NW96&lt;0),-1,1)*(DS96-$C$15)/($C$14-$C$15)*$C$12-$C$33*ME96/BE$6 -  PO95*$C$33,EO95),MAX(FK$8:FK95)*-1)</f>
        <v>-0.55664580874366754</v>
      </c>
      <c r="FL96" s="260">
        <f>MAX(MIN(IF(AND(PP95=1,NX96&lt;0),-1,1)*(DT96-$C$15)/($C$14-$C$15)*$C$12-$C$33*MF96/BF$6 -  PP95*$C$33,EP95),MAX(FL$8:FL95)*-1)</f>
        <v>-0.55664580874366754</v>
      </c>
      <c r="FM96" s="260">
        <f>MAX(MIN(IF(AND(PQ95=1,NY96&lt;0),-1,1)*(DU96-$C$15)/($C$14-$C$15)*$C$12-$C$33*MG96/BG$6 -  PQ95*$C$33,EQ95),MAX(FM$8:FM95)*-1)</f>
        <v>-0.55664580874366754</v>
      </c>
      <c r="FN96" s="260">
        <f>MAX(MIN(IF(AND(PR95=1,NZ96&lt;0),-1,1)*(DV96-$C$15)/($C$14-$C$15)*$C$12-$C$33*MH96/BH$6 -  PR95*$C$33,ER95),MAX(FN$8:FN95)*-1)</f>
        <v>-0.55664580874366754</v>
      </c>
      <c r="FO96" s="260">
        <f>MAX(MIN(IF(AND(PS95=1,OA96&lt;0),-1,1)*(DW96-$C$15)/($C$14-$C$15)*$C$12-$C$33*MI96/BI$6 -  PS95*$C$33,ES95),MAX(FO$8:FO95)*-1)</f>
        <v>-0.55664580874366754</v>
      </c>
      <c r="FP96" s="61">
        <f t="shared" si="350"/>
        <v>3.5200000000000022</v>
      </c>
      <c r="FQ96" s="261">
        <f>IF(AND(KS96=1,OY96=1),0,MIN((ABS(($C$14-$C$15)*EU96/$C$12/$C$25)+$C$15)/$C$25,DC96))</f>
        <v>0</v>
      </c>
      <c r="FR96" s="261">
        <f>IF(AND(KT96=1,OZ96=1),0,MIN((ABS(($C$14-$C$15)*EV96/$C$12/$C$25)+$C$15)/$C$25,DD96))</f>
        <v>2.7495000000000003</v>
      </c>
      <c r="FS96" s="261">
        <f>IF(AND(KU96=1,PA96=1),0,MIN((ABS(($C$14-$C$15)*EW96/$C$12/$C$25)+$C$15)/$C$25,DE96))</f>
        <v>2.7495000000000003</v>
      </c>
      <c r="FT96" s="261">
        <f>IF(AND(KV96=1,PB96=1),0,MIN((ABS(($C$14-$C$15)*EX96/$C$12/$C$25)+$C$15)/$C$25,DF96))</f>
        <v>2.7495000000000003</v>
      </c>
      <c r="FU96" s="261">
        <f>IF(AND(KW96=1,PC96=1),0,MIN((ABS(($C$14-$C$15)*EY96/$C$12/$C$25)+$C$15)/$C$25,DG96))</f>
        <v>0</v>
      </c>
      <c r="FV96" s="261">
        <f>IF(AND(KX96=1,PD96=1),0,MIN((ABS(($C$14-$C$15)*EZ96/$C$12/$C$25)+$C$15)/$C$25,DH96))</f>
        <v>0</v>
      </c>
      <c r="FW96" s="261">
        <f>IF(AND(KY96=1,PE96=1),0,MIN((ABS(($C$14-$C$15)*FA96/$C$12/$C$25)+$C$15)/$C$25,DI96))</f>
        <v>0</v>
      </c>
      <c r="FX96" s="261">
        <f>IF(AND(KZ96=1,PF96=1),0,MIN((ABS(($C$14-$C$15)*FB96/$C$12/$C$25)+$C$15)/$C$25,DJ96))</f>
        <v>0</v>
      </c>
      <c r="FY96" s="261">
        <f>IF(AND(LA96=1,PG96=1),0,MIN((ABS(($C$14-$C$15)*FC96/$C$12/$C$25)+$C$15)/$C$25,DK96))</f>
        <v>0</v>
      </c>
      <c r="FZ96" s="261">
        <f>IF(AND(LB96=1,PH96=1),0,MIN((ABS(($C$14-$C$15)*FD96/$C$12/$C$25)+$C$15)/$C$25,DL96))</f>
        <v>0</v>
      </c>
      <c r="GA96" s="261">
        <f>IF(AND(LC96=1,PI96=1),0,MIN((ABS(($C$14-$C$15)*FE96/$C$12/$C$25)+$C$15)/$C$25,DM96))</f>
        <v>0</v>
      </c>
      <c r="GB96" s="261">
        <f>IF(AND(LD96=1,PJ96=1),0,MIN((ABS(($C$14-$C$15)*FF96/$C$12/$C$25)+$C$15)/$C$25,DN96))</f>
        <v>0</v>
      </c>
      <c r="GC96" s="261">
        <f>IF(AND(LE96=1,PK96=1),0,MIN((ABS(($C$14-$C$15)*FG96/$C$12/$C$25)+$C$15)/$C$25,DO96))</f>
        <v>0</v>
      </c>
      <c r="GD96" s="261">
        <f>IF(AND(LF96=1,PL96=1),0,MIN((ABS(($C$14-$C$15)*FH96/$C$12/$C$25)+$C$15)/$C$25,DP96))</f>
        <v>0</v>
      </c>
      <c r="GE96" s="261">
        <f>IF(AND(LG96=1,PM96=1),0,MIN((ABS(($C$14-$C$15)*FI96/$C$12/$C$25)+$C$15)/$C$25,DQ96))</f>
        <v>0</v>
      </c>
      <c r="GF96" s="261">
        <f>IF(AND(LH96=1,PN96=1),0,MIN((ABS(($C$14-$C$15)*FJ96/$C$12/$C$25)+$C$15)/$C$25,DR96))</f>
        <v>0</v>
      </c>
      <c r="GG96" s="261">
        <f>IF(AND(LI96=1,PO96=1),0,MIN((ABS(($C$14-$C$15)*FK96/$C$12/$C$25)+$C$15)/$C$25,DS96))</f>
        <v>0</v>
      </c>
      <c r="GH96" s="261">
        <f>IF(AND(LJ96=1,PP96=1),0,MIN((ABS(($C$14-$C$15)*FL96/$C$12/$C$25)+$C$15)/$C$25,DT96))</f>
        <v>0</v>
      </c>
      <c r="GI96" s="261">
        <f>IF(AND(LK96=1,PQ96=1),0,MIN((ABS(($C$14-$C$15)*FM96/$C$12/$C$25)+$C$15)/$C$25,DU96))</f>
        <v>0</v>
      </c>
      <c r="GJ96" s="261">
        <f>IF(AND(LL96=1,PR96=1),0,MIN((ABS(($C$14-$C$15)*FN96/$C$12/$C$25)+$C$15)/$C$25,DV96))</f>
        <v>0</v>
      </c>
      <c r="GK96" s="261">
        <f>IF(AND(LM96=1,PS96=1),0,MIN((ABS(($C$14-$C$15)*FO96/$C$12/$C$25)+$C$15)/$C$25,DW96))</f>
        <v>0</v>
      </c>
      <c r="GL96" s="61">
        <f t="shared" si="351"/>
        <v>3.5200000000000022</v>
      </c>
      <c r="GM96" s="57">
        <f>IF(AND(KS95=1,OY95=1),0,EU96*$C$26/S$6/$C$24/$C$23*3.39*$C$25)</f>
        <v>0</v>
      </c>
      <c r="GN96" s="57">
        <f>IF(AND(KT95=1,OZ95=1),0,EV96*$C$26/T$6/$C$24/$C$23*3.39*$C$25)</f>
        <v>-3.8991405476499814</v>
      </c>
      <c r="GO96" s="57">
        <f>IF(AND(KU95=1,PA95=1),0,EW96*$C$26/U$6/$C$24/$C$23*3.39*$C$25)</f>
        <v>-5.8683780807558561</v>
      </c>
      <c r="GP96" s="57">
        <f>IF(AND(KV95=1,PB95=1),0,EX96*$C$26/V$6/$C$24/$C$23*3.39*$C$25)</f>
        <v>-6.9760057845807788</v>
      </c>
      <c r="GQ96" s="57">
        <f>IF(AND(KW95=1,PC95=1),0,EY96*$C$26/W$6/$C$24/$C$23*3.39*$C$25)</f>
        <v>0</v>
      </c>
      <c r="GR96" s="57">
        <f>IF(AND(KX95=1,PD95=1),0,EZ96*$C$26/X$6/$C$24/$C$23*3.39*$C$25)</f>
        <v>0</v>
      </c>
      <c r="GS96" s="57">
        <f>IF(AND(KY95=1,PE95=1),0,FA96*$C$26/Y$6/$C$24/$C$23*3.39*$C$25)</f>
        <v>0</v>
      </c>
      <c r="GT96" s="57">
        <f>IF(AND(KZ95=1,PF95=1),0,FB96*$C$26/Z$6/$C$24/$C$23*3.39*$C$25)</f>
        <v>0</v>
      </c>
      <c r="GU96" s="57">
        <f>IF(AND(LA95=1,PG95=1),0,FC96*$C$26/AA$6/$C$24/$C$23*3.39*$C$25)</f>
        <v>0</v>
      </c>
      <c r="GV96" s="57">
        <f>IF(AND(LB95=1,PH95=1),0,FD96*$C$26/AB$6/$C$24/$C$23*3.39*$C$25)</f>
        <v>0</v>
      </c>
      <c r="GW96" s="57">
        <f>IF(AND(LC95=1,PI95=1),0,FE96*$C$26/AC$6/$C$24/$C$23*3.39*$C$25)</f>
        <v>0</v>
      </c>
      <c r="GX96" s="57">
        <f>IF(AND(LD95=1,PJ95=1),0,FF96*$C$26/AD$6/$C$24/$C$23*3.39*$C$25)</f>
        <v>-9.5315869637063724</v>
      </c>
      <c r="GY96" s="57">
        <f>IF(AND(LE95=1,PK95=1),0,FG96*$C$26/AE$6/$C$24/$C$23*3.39*$C$25)</f>
        <v>0</v>
      </c>
      <c r="GZ96" s="57">
        <f>IF(AND(LF95=1,PL95=1),0,FH96*$C$26/AF$6/$C$24/$C$23*3.39*$C$25)</f>
        <v>0</v>
      </c>
      <c r="HA96" s="57">
        <f>IF(AND(LG95=1,PM95=1),0,FI96*$C$26/AG$6/$C$24/$C$23*3.39*$C$25)</f>
        <v>0</v>
      </c>
      <c r="HB96" s="57">
        <f>IF(AND(LH95=1,PN95=1),0,FJ96*$C$26/AH$6/$C$24/$C$23*3.39*$C$25)</f>
        <v>0</v>
      </c>
      <c r="HC96" s="57">
        <f>IF(AND(LI95=1,PO95=1),0,FK96*$C$26/AI$6/$C$24/$C$23*3.39*$C$25)</f>
        <v>0</v>
      </c>
      <c r="HD96" s="57">
        <f>IF(AND(LJ95=1,PP95=1),0,FL96*$C$26/AJ$6/$C$24/$C$23*3.39*$C$25)</f>
        <v>0</v>
      </c>
      <c r="HE96" s="57">
        <f>IF(AND(LK95=1,PQ95=1),0,FM96*$C$26/AK$6/$C$24/$C$23*3.39*$C$25)</f>
        <v>0</v>
      </c>
      <c r="HF96" s="57">
        <f>IF(AND(LL95=1,PR95=1),0,FN96*$C$26/AL$6/$C$24/$C$23*3.39*$C$25)</f>
        <v>0</v>
      </c>
      <c r="HG96" s="57">
        <f>IF(AND(LM95=1,PS95=1),0,FO96*$C$26/AM$6/$C$24/$C$23*3.39*$C$25)</f>
        <v>0</v>
      </c>
      <c r="HH96" s="61">
        <f t="shared" si="352"/>
        <v>3.5200000000000022</v>
      </c>
      <c r="HI96" s="57">
        <f t="shared" si="353"/>
        <v>0</v>
      </c>
      <c r="HJ96" s="57">
        <f t="shared" si="354"/>
        <v>3.8991405476499814</v>
      </c>
      <c r="HK96" s="57">
        <f t="shared" si="355"/>
        <v>5.8683780807558561</v>
      </c>
      <c r="HL96" s="57">
        <f t="shared" si="356"/>
        <v>6.9760057845807788</v>
      </c>
      <c r="HM96" s="57">
        <f t="shared" si="357"/>
        <v>0</v>
      </c>
      <c r="HN96" s="57">
        <f t="shared" si="358"/>
        <v>0</v>
      </c>
      <c r="HO96" s="57">
        <f t="shared" si="359"/>
        <v>0</v>
      </c>
      <c r="HP96" s="57">
        <f t="shared" si="360"/>
        <v>0</v>
      </c>
      <c r="HQ96" s="57">
        <f t="shared" si="361"/>
        <v>0</v>
      </c>
      <c r="HR96" s="57">
        <f t="shared" si="362"/>
        <v>0</v>
      </c>
      <c r="HS96" s="57">
        <f t="shared" si="363"/>
        <v>0</v>
      </c>
      <c r="HT96" s="57">
        <f t="shared" si="364"/>
        <v>9.5315869637063724</v>
      </c>
      <c r="HU96" s="57">
        <f t="shared" si="365"/>
        <v>0</v>
      </c>
      <c r="HV96" s="57">
        <f t="shared" si="366"/>
        <v>0</v>
      </c>
      <c r="HW96" s="57">
        <f t="shared" si="367"/>
        <v>0</v>
      </c>
      <c r="HX96" s="57">
        <f t="shared" si="368"/>
        <v>0</v>
      </c>
      <c r="HY96" s="57">
        <f t="shared" si="369"/>
        <v>0</v>
      </c>
      <c r="HZ96" s="57">
        <f t="shared" si="370"/>
        <v>0</v>
      </c>
      <c r="IA96" s="57">
        <f t="shared" si="371"/>
        <v>0</v>
      </c>
      <c r="IB96" s="57">
        <f t="shared" si="372"/>
        <v>0</v>
      </c>
      <c r="IC96" s="57">
        <f t="shared" si="373"/>
        <v>0</v>
      </c>
      <c r="ID96" s="61">
        <f t="shared" si="374"/>
        <v>3.5200000000000022</v>
      </c>
      <c r="IE96" s="57">
        <f t="shared" si="375"/>
        <v>0</v>
      </c>
      <c r="IF96" s="57">
        <f t="shared" si="376"/>
        <v>0</v>
      </c>
      <c r="IG96" s="57">
        <f t="shared" si="377"/>
        <v>0</v>
      </c>
      <c r="IH96" s="57">
        <f t="shared" si="378"/>
        <v>0</v>
      </c>
      <c r="II96" s="57">
        <f t="shared" si="379"/>
        <v>0</v>
      </c>
      <c r="IJ96" s="57">
        <f t="shared" si="380"/>
        <v>0</v>
      </c>
      <c r="IK96" s="57">
        <f t="shared" si="381"/>
        <v>0</v>
      </c>
      <c r="IL96" s="57">
        <f t="shared" si="382"/>
        <v>0</v>
      </c>
      <c r="IM96" s="57">
        <f t="shared" si="383"/>
        <v>0</v>
      </c>
      <c r="IN96" s="57">
        <f t="shared" si="384"/>
        <v>0</v>
      </c>
      <c r="IO96" s="57">
        <f t="shared" si="385"/>
        <v>0</v>
      </c>
      <c r="IP96" s="57">
        <f t="shared" si="386"/>
        <v>0</v>
      </c>
      <c r="IQ96" s="57">
        <f t="shared" si="387"/>
        <v>0</v>
      </c>
      <c r="IR96" s="57">
        <f t="shared" si="388"/>
        <v>0</v>
      </c>
      <c r="IS96" s="57">
        <f t="shared" si="389"/>
        <v>0</v>
      </c>
      <c r="IT96" s="57">
        <f t="shared" si="390"/>
        <v>0</v>
      </c>
      <c r="IU96" s="57">
        <f t="shared" si="391"/>
        <v>0</v>
      </c>
      <c r="IV96" s="57">
        <f t="shared" si="392"/>
        <v>0</v>
      </c>
      <c r="IW96" s="57">
        <f t="shared" si="393"/>
        <v>0</v>
      </c>
      <c r="IX96" s="57">
        <f t="shared" si="394"/>
        <v>0</v>
      </c>
      <c r="IY96" s="57">
        <f t="shared" si="395"/>
        <v>0</v>
      </c>
      <c r="IZ96" s="61">
        <f t="shared" si="396"/>
        <v>3.5200000000000022</v>
      </c>
      <c r="JA96" s="261" t="e">
        <f t="shared" si="449"/>
        <v>#N/A</v>
      </c>
      <c r="JB96" s="261" t="e">
        <f t="shared" si="450"/>
        <v>#N/A</v>
      </c>
      <c r="JC96" s="261" t="e">
        <f t="shared" si="451"/>
        <v>#N/A</v>
      </c>
      <c r="JD96" s="261" t="e">
        <f t="shared" si="452"/>
        <v>#N/A</v>
      </c>
      <c r="JE96" s="261" t="e">
        <f t="shared" si="453"/>
        <v>#N/A</v>
      </c>
      <c r="JF96" s="261" t="e">
        <f t="shared" si="454"/>
        <v>#N/A</v>
      </c>
      <c r="JG96" s="261" t="e">
        <f t="shared" si="455"/>
        <v>#N/A</v>
      </c>
      <c r="JH96" s="261" t="e">
        <f t="shared" si="456"/>
        <v>#N/A</v>
      </c>
      <c r="JI96" s="261" t="e">
        <f t="shared" si="457"/>
        <v>#N/A</v>
      </c>
      <c r="JJ96" s="261" t="e">
        <f t="shared" si="458"/>
        <v>#N/A</v>
      </c>
      <c r="JK96" s="261" t="e">
        <f t="shared" si="459"/>
        <v>#N/A</v>
      </c>
      <c r="JL96" s="261" t="e">
        <f t="shared" si="460"/>
        <v>#N/A</v>
      </c>
      <c r="JM96" s="261" t="e">
        <f t="shared" si="461"/>
        <v>#N/A</v>
      </c>
      <c r="JN96" s="261" t="e">
        <f t="shared" si="462"/>
        <v>#N/A</v>
      </c>
      <c r="JO96" s="261" t="e">
        <f t="shared" si="463"/>
        <v>#N/A</v>
      </c>
      <c r="JP96" s="261" t="e">
        <f t="shared" si="464"/>
        <v>#N/A</v>
      </c>
      <c r="JQ96" s="261" t="e">
        <f t="shared" si="465"/>
        <v>#N/A</v>
      </c>
      <c r="JR96" s="261" t="e">
        <f t="shared" si="466"/>
        <v>#N/A</v>
      </c>
      <c r="JS96" s="261" t="e">
        <f t="shared" si="467"/>
        <v>#N/A</v>
      </c>
      <c r="JT96" s="261" t="e">
        <f t="shared" si="468"/>
        <v>#N/A</v>
      </c>
      <c r="JU96" s="261" t="e">
        <f t="shared" si="469"/>
        <v>#N/A</v>
      </c>
      <c r="JV96" s="61">
        <f t="shared" si="397"/>
        <v>3.5200000000000022</v>
      </c>
      <c r="JW96" s="46">
        <f>IF(HI96&lt;=$C$42,1,0)</f>
        <v>1</v>
      </c>
      <c r="JX96" s="46">
        <f>IF(HJ96&lt;=$C$42,1,0)</f>
        <v>0</v>
      </c>
      <c r="JY96" s="46">
        <f>IF(HK96&lt;=$C$42,1,0)</f>
        <v>0</v>
      </c>
      <c r="JZ96" s="46">
        <f>IF(HL96&lt;=$C$42,1,0)</f>
        <v>0</v>
      </c>
      <c r="KA96" s="46">
        <f>IF(HM96&lt;=$C$42,1,0)</f>
        <v>1</v>
      </c>
      <c r="KB96" s="46">
        <f>IF(HN96&lt;=$C$42,1,0)</f>
        <v>1</v>
      </c>
      <c r="KC96" s="46">
        <f>IF(HO96&lt;=$C$42,1,0)</f>
        <v>1</v>
      </c>
      <c r="KD96" s="46">
        <f>IF(HP96&lt;=$C$42,1,0)</f>
        <v>1</v>
      </c>
      <c r="KE96" s="46">
        <f>IF(HQ96&lt;=$C$42,1,0)</f>
        <v>1</v>
      </c>
      <c r="KF96" s="46">
        <f>IF(HR96&lt;=$C$42,1,0)</f>
        <v>1</v>
      </c>
      <c r="KG96" s="46">
        <f>IF(HS96&lt;=$C$42,1,0)</f>
        <v>1</v>
      </c>
      <c r="KH96" s="46">
        <f>IF(HT96&lt;=$C$42,1,0)</f>
        <v>0</v>
      </c>
      <c r="KI96" s="46">
        <f>IF(HU96&lt;=$C$42,1,0)</f>
        <v>1</v>
      </c>
      <c r="KJ96" s="46">
        <f>IF(HV96&lt;=$C$42,1,0)</f>
        <v>1</v>
      </c>
      <c r="KK96" s="46">
        <f>IF(HW96&lt;=$C$42,1,0)</f>
        <v>1</v>
      </c>
      <c r="KL96" s="46">
        <f>IF(HX96&lt;=$C$42,1,0)</f>
        <v>1</v>
      </c>
      <c r="KM96" s="46">
        <f>IF(HY96&lt;=$C$42,1,0)</f>
        <v>1</v>
      </c>
      <c r="KN96" s="46">
        <f>IF(HZ96&lt;=$C$42,1,0)</f>
        <v>1</v>
      </c>
      <c r="KO96" s="46">
        <f>IF(IA96&lt;=$C$42,1,0)</f>
        <v>1</v>
      </c>
      <c r="KP96" s="46">
        <f>IF(IB96&lt;=$C$42,1,0)</f>
        <v>1</v>
      </c>
      <c r="KQ96" s="46">
        <f>IF(IC96&lt;=$C$42,1,0)</f>
        <v>1</v>
      </c>
      <c r="KR96" s="61">
        <f t="shared" si="398"/>
        <v>3.5200000000000022</v>
      </c>
      <c r="KS96" s="1">
        <f>IF(OR(KS95=1,AND(OY96=1,LO96&lt;=$C$43)),1,0)</f>
        <v>1</v>
      </c>
      <c r="KT96" s="1">
        <f>IF(OR(KT95=1,AND(OZ96=1,LP96&lt;=$C$43)),1,0)</f>
        <v>0</v>
      </c>
      <c r="KU96" s="1">
        <f>IF(OR(KU95=1,AND(PA96=1,LQ96&lt;=$C$43)),1,0)</f>
        <v>0</v>
      </c>
      <c r="KV96" s="1">
        <f>IF(OR(KV95=1,AND(PB96=1,LR96&lt;=$C$43)),1,0)</f>
        <v>0</v>
      </c>
      <c r="KW96" s="1">
        <f>IF(OR(KW95=1,AND(PC96=1,LS96&lt;=$C$43)),1,0)</f>
        <v>1</v>
      </c>
      <c r="KX96" s="1">
        <f>IF(OR(KX95=1,AND(PD96=1,LT96&lt;=$C$43)),1,0)</f>
        <v>1</v>
      </c>
      <c r="KY96" s="1">
        <f>IF(OR(KY95=1,AND(PE96=1,LU96&lt;=$C$43)),1,0)</f>
        <v>1</v>
      </c>
      <c r="KZ96" s="1">
        <f>IF(OR(KZ95=1,AND(PF96=1,LV96&lt;=$C$43)),1,0)</f>
        <v>1</v>
      </c>
      <c r="LA96" s="1">
        <f>IF(OR(LA95=1,AND(PG96=1,LW96&lt;=$C$43)),1,0)</f>
        <v>1</v>
      </c>
      <c r="LB96" s="1">
        <f>IF(OR(LB95=1,AND(PH96=1,LX96&lt;=$C$43)),1,0)</f>
        <v>1</v>
      </c>
      <c r="LC96" s="1">
        <f>IF(OR(LC95=1,AND(PI96=1,LY96&lt;=$C$43)),1,0)</f>
        <v>1</v>
      </c>
      <c r="LD96" s="1">
        <f>IF(OR(LD95=1,AND(PJ96=1,LZ96&lt;=$C$43)),1,0)</f>
        <v>1</v>
      </c>
      <c r="LE96" s="1">
        <f>IF(OR(LE95=1,AND(PK96=1,MA96&lt;=$C$43)),1,0)</f>
        <v>1</v>
      </c>
      <c r="LF96" s="1">
        <f>IF(OR(LF95=1,AND(PL96=1,MB96&lt;=$C$43)),1,0)</f>
        <v>1</v>
      </c>
      <c r="LG96" s="1">
        <f>IF(OR(LG95=1,AND(PM96=1,MC96&lt;=$C$43)),1,0)</f>
        <v>1</v>
      </c>
      <c r="LH96" s="1">
        <f>IF(OR(LH95=1,AND(PN96=1,MD96&lt;=$C$43)),1,0)</f>
        <v>1</v>
      </c>
      <c r="LI96" s="1">
        <f>IF(OR(LI95=1,AND(PO96=1,ME96&lt;=$C$43)),1,0)</f>
        <v>1</v>
      </c>
      <c r="LJ96" s="1">
        <f>IF(OR(LJ95=1,AND(PP96=1,MF96&lt;=$C$43)),1,0)</f>
        <v>1</v>
      </c>
      <c r="LK96" s="1">
        <f>IF(OR(LK95=1,AND(PQ96=1,MG96&lt;=$C$43)),1,0)</f>
        <v>1</v>
      </c>
      <c r="LL96" s="1">
        <f>IF(OR(LL95=1,AND(PR96=1,MH96&lt;=$C$43)),1,0)</f>
        <v>1</v>
      </c>
      <c r="LM96" s="1">
        <f>IF(OR(LM95=1,AND(PS96=1,MI96&lt;=$C$43)),1,0)</f>
        <v>1</v>
      </c>
      <c r="LN96" s="61">
        <f t="shared" si="399"/>
        <v>3.5200000000000022</v>
      </c>
      <c r="LO96" s="57">
        <f t="shared" si="400"/>
        <v>0</v>
      </c>
      <c r="LP96" s="57">
        <f t="shared" si="401"/>
        <v>8.9019889620588906</v>
      </c>
      <c r="LQ96" s="57">
        <f t="shared" si="402"/>
        <v>5.5294077678341367</v>
      </c>
      <c r="LR96" s="57">
        <f t="shared" si="403"/>
        <v>0.96652567619557472</v>
      </c>
      <c r="LS96" s="57">
        <f t="shared" si="404"/>
        <v>0</v>
      </c>
      <c r="LT96" s="57">
        <f t="shared" si="405"/>
        <v>0</v>
      </c>
      <c r="LU96" s="57">
        <f t="shared" si="406"/>
        <v>0</v>
      </c>
      <c r="LV96" s="57">
        <f t="shared" si="407"/>
        <v>0</v>
      </c>
      <c r="LW96" s="57">
        <f t="shared" si="408"/>
        <v>0</v>
      </c>
      <c r="LX96" s="57">
        <f t="shared" si="409"/>
        <v>0</v>
      </c>
      <c r="LY96" s="57">
        <f t="shared" si="410"/>
        <v>0</v>
      </c>
      <c r="LZ96" s="57">
        <f t="shared" si="411"/>
        <v>0.18092597903337282</v>
      </c>
      <c r="MA96" s="57">
        <f t="shared" si="412"/>
        <v>0</v>
      </c>
      <c r="MB96" s="57">
        <f t="shared" si="413"/>
        <v>0</v>
      </c>
      <c r="MC96" s="57">
        <f t="shared" si="414"/>
        <v>0</v>
      </c>
      <c r="MD96" s="57">
        <f t="shared" si="415"/>
        <v>0</v>
      </c>
      <c r="ME96" s="57">
        <f t="shared" si="416"/>
        <v>0</v>
      </c>
      <c r="MF96" s="57">
        <f t="shared" si="417"/>
        <v>0</v>
      </c>
      <c r="MG96" s="57">
        <f t="shared" si="418"/>
        <v>0</v>
      </c>
      <c r="MH96" s="57">
        <f t="shared" si="419"/>
        <v>0</v>
      </c>
      <c r="MI96" s="57">
        <f t="shared" si="420"/>
        <v>0</v>
      </c>
      <c r="MJ96" s="61">
        <f t="shared" si="421"/>
        <v>3.5200000000000022</v>
      </c>
      <c r="MK96" s="57" t="e">
        <f t="shared" si="470"/>
        <v>#N/A</v>
      </c>
      <c r="ML96" s="57" t="e">
        <f t="shared" si="471"/>
        <v>#N/A</v>
      </c>
      <c r="MM96" s="57" t="e">
        <f t="shared" si="472"/>
        <v>#N/A</v>
      </c>
      <c r="MN96" s="57" t="e">
        <f t="shared" si="473"/>
        <v>#N/A</v>
      </c>
      <c r="MO96" s="57" t="e">
        <f t="shared" si="474"/>
        <v>#N/A</v>
      </c>
      <c r="MP96" s="57" t="e">
        <f t="shared" si="475"/>
        <v>#N/A</v>
      </c>
      <c r="MQ96" s="57" t="e">
        <f t="shared" si="476"/>
        <v>#N/A</v>
      </c>
      <c r="MR96" s="57" t="e">
        <f t="shared" si="477"/>
        <v>#N/A</v>
      </c>
      <c r="MS96" s="57" t="e">
        <f t="shared" si="478"/>
        <v>#N/A</v>
      </c>
      <c r="MT96" s="57" t="e">
        <f t="shared" si="479"/>
        <v>#N/A</v>
      </c>
      <c r="MU96" s="57" t="e">
        <f t="shared" si="480"/>
        <v>#N/A</v>
      </c>
      <c r="MV96" s="57" t="e">
        <f t="shared" si="481"/>
        <v>#N/A</v>
      </c>
      <c r="MW96" s="57" t="e">
        <f t="shared" si="482"/>
        <v>#N/A</v>
      </c>
      <c r="MX96" s="57" t="e">
        <f t="shared" si="483"/>
        <v>#N/A</v>
      </c>
      <c r="MY96" s="57" t="e">
        <f t="shared" si="484"/>
        <v>#N/A</v>
      </c>
      <c r="MZ96" s="57" t="e">
        <f t="shared" si="485"/>
        <v>#N/A</v>
      </c>
      <c r="NA96" s="57" t="e">
        <f t="shared" si="486"/>
        <v>#N/A</v>
      </c>
      <c r="NB96" s="57" t="e">
        <f t="shared" si="487"/>
        <v>#N/A</v>
      </c>
      <c r="NC96" s="57" t="e">
        <f t="shared" si="488"/>
        <v>#N/A</v>
      </c>
      <c r="ND96" s="57" t="e">
        <f t="shared" si="489"/>
        <v>#N/A</v>
      </c>
      <c r="NE96" s="57" t="e">
        <f t="shared" si="490"/>
        <v>#N/A</v>
      </c>
      <c r="NF96" s="61">
        <f t="shared" si="422"/>
        <v>3.5200000000000022</v>
      </c>
      <c r="NG96" s="261">
        <f>IF(OY95=0,MIN('Drive Train'!$F$35-FQ95*$C$26*'Drive Train'!$F$38,NG95+$C$41)-$C$7,IF(LO95-1&lt;=0,0,IF($C$39=Motors!$C$29,MAX(MAX(NG$8:NG95)*-1,NG95-$C$41),MAX(0,MAX(NG$8:NG95)*-1,NG95-$C$41))))</f>
        <v>0</v>
      </c>
      <c r="NH96" s="261">
        <f>IF(OZ95=0,MIN('Drive Train'!$F$35-FR95*$C$26*'Drive Train'!$F$38,NH95+$C$41)-$C$7,IF(LP95-1&lt;=0,0,IF($C$39=Motors!$C$29,MAX(MAX(NH$8:NH95)*-1,NH95-$C$41),MAX(0,MAX(NH$8:NH95)*-1,NH95-$C$41))))</f>
        <v>0</v>
      </c>
      <c r="NI96" s="261">
        <f>IF(PA95=0,MIN('Drive Train'!$F$35-FS95*$C$26*'Drive Train'!$F$38,NI95+$C$41)-$C$7,IF(LQ95-1&lt;=0,0,IF($C$39=Motors!$C$29,MAX(MAX(NI$8:NI95)*-1,NI95-$C$41),MAX(0,MAX(NI$8:NI95)*-1,NI95-$C$41))))</f>
        <v>0</v>
      </c>
      <c r="NJ96" s="261">
        <f>IF(PB95=0,MIN('Drive Train'!$F$35-FT95*$C$26*'Drive Train'!$F$38,NJ95+$C$41)-$C$7,IF(LR95-1&lt;=0,0,IF($C$39=Motors!$C$29,MAX(MAX(NJ$8:NJ95)*-1,NJ95-$C$41),MAX(0,MAX(NJ$8:NJ95)*-1,NJ95-$C$41))))</f>
        <v>0</v>
      </c>
      <c r="NK96" s="261">
        <f>IF(PC95=0,MIN('Drive Train'!$F$35-FU95*$C$26*'Drive Train'!$F$38,NK95+$C$41)-$C$7,IF(LS95-1&lt;=0,0,IF($C$39=Motors!$C$29,MAX(MAX(NK$8:NK95)*-1,NK95-$C$41),MAX(0,MAX(NK$8:NK95)*-1,NK95-$C$41))))</f>
        <v>0</v>
      </c>
      <c r="NL96" s="261">
        <f>IF(PD95=0,MIN('Drive Train'!$F$35-FV95*$C$26*'Drive Train'!$F$38,NL95+$C$41)-$C$7,IF(LT95-1&lt;=0,0,IF($C$39=Motors!$C$29,MAX(MAX(NL$8:NL95)*-1,NL95-$C$41),MAX(0,MAX(NL$8:NL95)*-1,NL95-$C$41))))</f>
        <v>0</v>
      </c>
      <c r="NM96" s="261">
        <f>IF(PE95=0,MIN('Drive Train'!$F$35-FW95*$C$26*'Drive Train'!$F$38,NM95+$C$41)-$C$7,IF(LU95-1&lt;=0,0,IF($C$39=Motors!$C$29,MAX(MAX(NM$8:NM95)*-1,NM95-$C$41),MAX(0,MAX(NM$8:NM95)*-1,NM95-$C$41))))</f>
        <v>0</v>
      </c>
      <c r="NN96" s="261">
        <f>IF(PF95=0,MIN('Drive Train'!$F$35-FX95*$C$26*'Drive Train'!$F$38,NN95+$C$41)-$C$7,IF(LV95-1&lt;=0,0,IF($C$39=Motors!$C$29,MAX(MAX(NN$8:NN95)*-1,NN95-$C$41),MAX(0,MAX(NN$8:NN95)*-1,NN95-$C$41))))</f>
        <v>0</v>
      </c>
      <c r="NO96" s="261">
        <f>IF(PG95=0,MIN('Drive Train'!$F$35-FY95*$C$26*'Drive Train'!$F$38,NO95+$C$41)-$C$7,IF(LW95-1&lt;=0,0,IF($C$39=Motors!$C$29,MAX(MAX(NO$8:NO95)*-1,NO95-$C$41),MAX(0,MAX(NO$8:NO95)*-1,NO95-$C$41))))</f>
        <v>0</v>
      </c>
      <c r="NP96" s="261">
        <f>IF(PH95=0,MIN('Drive Train'!$F$35-FZ95*$C$26*'Drive Train'!$F$38,NP95+$C$41)-$C$7,IF(LX95-1&lt;=0,0,IF($C$39=Motors!$C$29,MAX(MAX(NP$8:NP95)*-1,NP95-$C$41),MAX(0,MAX(NP$8:NP95)*-1,NP95-$C$41))))</f>
        <v>0</v>
      </c>
      <c r="NQ96" s="261">
        <f>IF(PI95=0,MIN('Drive Train'!$F$35-GA95*$C$26*'Drive Train'!$F$38,NQ95+$C$41)-$C$7,IF(LY95-1&lt;=0,0,IF($C$39=Motors!$C$29,MAX(MAX(NQ$8:NQ95)*-1,NQ95-$C$41),MAX(0,MAX(NQ$8:NQ95)*-1,NQ95-$C$41))))</f>
        <v>0</v>
      </c>
      <c r="NR96" s="261">
        <f>IF(PJ95=0,MIN('Drive Train'!$F$35-GB95*$C$26*'Drive Train'!$F$38,NR95+$C$41)-$C$7,IF(LZ95-1&lt;=0,0,IF($C$39=Motors!$C$29,MAX(MAX(NR$8:NR95)*-1,NR95-$C$41),MAX(0,MAX(NR$8:NR95)*-1,NR95-$C$41))))</f>
        <v>0</v>
      </c>
      <c r="NS96" s="261">
        <f>IF(PK95=0,MIN('Drive Train'!$F$35-GC95*$C$26*'Drive Train'!$F$38,NS95+$C$41)-$C$7,IF(MA95-1&lt;=0,0,IF($C$39=Motors!$C$29,MAX(MAX(NS$8:NS95)*-1,NS95-$C$41),MAX(0,MAX(NS$8:NS95)*-1,NS95-$C$41))))</f>
        <v>0</v>
      </c>
      <c r="NT96" s="261">
        <f>IF(PL95=0,MIN('Drive Train'!$F$35-GD95*$C$26*'Drive Train'!$F$38,NT95+$C$41)-$C$7,IF(MB95-1&lt;=0,0,IF($C$39=Motors!$C$29,MAX(MAX(NT$8:NT95)*-1,NT95-$C$41),MAX(0,MAX(NT$8:NT95)*-1,NT95-$C$41))))</f>
        <v>0</v>
      </c>
      <c r="NU96" s="261">
        <f>IF(PM95=0,MIN('Drive Train'!$F$35-GE95*$C$26*'Drive Train'!$F$38,NU95+$C$41)-$C$7,IF(MC95-1&lt;=0,0,IF($C$39=Motors!$C$29,MAX(MAX(NU$8:NU95)*-1,NU95-$C$41),MAX(0,MAX(NU$8:NU95)*-1,NU95-$C$41))))</f>
        <v>0</v>
      </c>
      <c r="NV96" s="261">
        <f>IF(PN95=0,MIN('Drive Train'!$F$35-GF95*$C$26*'Drive Train'!$F$38,NV95+$C$41)-$C$7,IF(MD95-1&lt;=0,0,IF($C$39=Motors!$C$29,MAX(MAX(NV$8:NV95)*-1,NV95-$C$41),MAX(0,MAX(NV$8:NV95)*-1,NV95-$C$41))))</f>
        <v>0</v>
      </c>
      <c r="NW96" s="261">
        <f>IF(PO95=0,MIN('Drive Train'!$F$35-GG95*$C$26*'Drive Train'!$F$38,NW95+$C$41)-$C$7,IF(ME95-1&lt;=0,0,IF($C$39=Motors!$C$29,MAX(MAX(NW$8:NW95)*-1,NW95-$C$41),MAX(0,MAX(NW$8:NW95)*-1,NW95-$C$41))))</f>
        <v>0</v>
      </c>
      <c r="NX96" s="261">
        <f>IF(PP95=0,MIN('Drive Train'!$F$35-GH95*$C$26*'Drive Train'!$F$38,NX95+$C$41)-$C$7,IF(MF95-1&lt;=0,0,IF($C$39=Motors!$C$29,MAX(MAX(NX$8:NX95)*-1,NX95-$C$41),MAX(0,MAX(NX$8:NX95)*-1,NX95-$C$41))))</f>
        <v>0</v>
      </c>
      <c r="NY96" s="261">
        <f>IF(PQ95=0,MIN('Drive Train'!$F$35-GI95*$C$26*'Drive Train'!$F$38,NY95+$C$41)-$C$7,IF(MG95-1&lt;=0,0,IF($C$39=Motors!$C$29,MAX(MAX(NY$8:NY95)*-1,NY95-$C$41),MAX(0,MAX(NY$8:NY95)*-1,NY95-$C$41))))</f>
        <v>0</v>
      </c>
      <c r="NZ96" s="261">
        <f>IF(PR95=0,MIN('Drive Train'!$F$35-GJ95*$C$26*'Drive Train'!$F$38,NZ95+$C$41)-$C$7,IF(MH95-1&lt;=0,0,IF($C$39=Motors!$C$29,MAX(MAX(NZ$8:NZ95)*-1,NZ95-$C$41),MAX(0,MAX(NZ$8:NZ95)*-1,NZ95-$C$41))))</f>
        <v>0</v>
      </c>
      <c r="OA96" s="261">
        <f>IF(PS95=0,MIN('Drive Train'!$F$35-GK95*$C$26*'Drive Train'!$F$38,OA95+$C$41)-$C$7,IF(MI95-1&lt;=0,0,IF($C$39=Motors!$C$29,MAX(MAX(OA$8:OA95)*-1,OA95-$C$41),MAX(0,MAX(OA$8:OA95)*-1,OA95-$C$41))))</f>
        <v>0</v>
      </c>
      <c r="OB96" s="61">
        <f t="shared" si="423"/>
        <v>3.5200000000000022</v>
      </c>
      <c r="OC96" s="261">
        <f>'Drive Train'!$F$35-FQ96*$C$26*'Drive Train'!$F$38</f>
        <v>12.4</v>
      </c>
      <c r="OD96" s="261">
        <f>'Drive Train'!$F$35-FR96*$C$26*'Drive Train'!$F$38</f>
        <v>12.213034</v>
      </c>
      <c r="OE96" s="261">
        <f>'Drive Train'!$F$35-FS96*$C$26*'Drive Train'!$F$38</f>
        <v>12.213034</v>
      </c>
      <c r="OF96" s="261">
        <f>'Drive Train'!$F$35-FT96*$C$26*'Drive Train'!$F$38</f>
        <v>12.213034</v>
      </c>
      <c r="OG96" s="261">
        <f>'Drive Train'!$F$35-FU96*$C$26*'Drive Train'!$F$38</f>
        <v>12.4</v>
      </c>
      <c r="OH96" s="261">
        <f>'Drive Train'!$F$35-FV96*$C$26*'Drive Train'!$F$38</f>
        <v>12.4</v>
      </c>
      <c r="OI96" s="261">
        <f>'Drive Train'!$F$35-FW96*$C$26*'Drive Train'!$F$38</f>
        <v>12.4</v>
      </c>
      <c r="OJ96" s="261">
        <f>'Drive Train'!$F$35-FX96*$C$26*'Drive Train'!$F$38</f>
        <v>12.4</v>
      </c>
      <c r="OK96" s="261">
        <f>'Drive Train'!$F$35-FY96*$C$26*'Drive Train'!$F$38</f>
        <v>12.4</v>
      </c>
      <c r="OL96" s="261">
        <f>'Drive Train'!$F$35-FZ96*$C$26*'Drive Train'!$F$38</f>
        <v>12.4</v>
      </c>
      <c r="OM96" s="261">
        <f>'Drive Train'!$F$35-GA96*$C$26*'Drive Train'!$F$38</f>
        <v>12.4</v>
      </c>
      <c r="ON96" s="261">
        <f>'Drive Train'!$F$35-GB96*$C$26*'Drive Train'!$F$38</f>
        <v>12.4</v>
      </c>
      <c r="OO96" s="261">
        <f>'Drive Train'!$F$35-GC96*$C$26*'Drive Train'!$F$38</f>
        <v>12.4</v>
      </c>
      <c r="OP96" s="261">
        <f>'Drive Train'!$F$35-GD96*$C$26*'Drive Train'!$F$38</f>
        <v>12.4</v>
      </c>
      <c r="OQ96" s="261">
        <f>'Drive Train'!$F$35-GE96*$C$26*'Drive Train'!$F$38</f>
        <v>12.4</v>
      </c>
      <c r="OR96" s="261">
        <f>'Drive Train'!$F$35-GF96*$C$26*'Drive Train'!$F$38</f>
        <v>12.4</v>
      </c>
      <c r="OS96" s="261">
        <f>'Drive Train'!$F$35-GG96*$C$26*'Drive Train'!$F$38</f>
        <v>12.4</v>
      </c>
      <c r="OT96" s="261">
        <f>'Drive Train'!$F$35-GH96*$C$26*'Drive Train'!$F$38</f>
        <v>12.4</v>
      </c>
      <c r="OU96" s="261">
        <f>'Drive Train'!$F$35-GI96*$C$26*'Drive Train'!$F$38</f>
        <v>12.4</v>
      </c>
      <c r="OV96" s="261">
        <f>'Drive Train'!$F$35-GJ96*$C$26*'Drive Train'!$F$38</f>
        <v>12.4</v>
      </c>
      <c r="OW96" s="261">
        <f>'Drive Train'!$F$35-GK96*$C$26*'Drive Train'!$F$38</f>
        <v>12.4</v>
      </c>
      <c r="OX96" s="61">
        <f t="shared" si="424"/>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8">
        <f t="shared" si="425"/>
        <v>3.5200000000000022</v>
      </c>
      <c r="PU96" s="57">
        <f t="shared" si="426"/>
        <v>19.650327854067083</v>
      </c>
      <c r="PV96" s="57">
        <f t="shared" si="427"/>
        <v>27.756780885302092</v>
      </c>
      <c r="PW96" s="57">
        <f t="shared" si="428"/>
        <v>30.950829706801706</v>
      </c>
      <c r="PX96" s="57">
        <f t="shared" si="429"/>
        <v>29.106891078743732</v>
      </c>
      <c r="PY96" s="57">
        <f t="shared" si="430"/>
        <v>24.749634534260018</v>
      </c>
      <c r="PZ96" s="57">
        <f t="shared" si="431"/>
        <v>21.452833956798898</v>
      </c>
      <c r="QA96" s="57">
        <f t="shared" si="432"/>
        <v>19.542925554291688</v>
      </c>
      <c r="QB96" s="57">
        <f t="shared" si="433"/>
        <v>18.59135870271086</v>
      </c>
      <c r="QC96" s="57">
        <f t="shared" si="434"/>
        <v>17.948597020951119</v>
      </c>
      <c r="QD96" s="57">
        <f t="shared" si="435"/>
        <v>17.4359638630105</v>
      </c>
      <c r="QE96" s="57">
        <f t="shared" si="436"/>
        <v>17.291336153209237</v>
      </c>
      <c r="QF96" s="57">
        <f t="shared" si="437"/>
        <v>21.091274252493893</v>
      </c>
      <c r="QG96" s="57">
        <f t="shared" si="438"/>
        <v>21.548378991435687</v>
      </c>
      <c r="QH96" s="57">
        <f t="shared" si="439"/>
        <v>20.808768598333724</v>
      </c>
      <c r="QI96" s="57">
        <f t="shared" si="440"/>
        <v>19.961375108168166</v>
      </c>
      <c r="QJ96" s="57">
        <f t="shared" si="441"/>
        <v>19.829829190132553</v>
      </c>
      <c r="QK96" s="57">
        <f t="shared" si="442"/>
        <v>19.650327854067083</v>
      </c>
      <c r="QL96" s="57">
        <f t="shared" si="443"/>
        <v>19.599515401150995</v>
      </c>
      <c r="QM96" s="57">
        <f t="shared" si="444"/>
        <v>19.600621923010209</v>
      </c>
      <c r="QN96" s="57">
        <f t="shared" si="445"/>
        <v>19.600697983980687</v>
      </c>
      <c r="QO96" s="57">
        <f t="shared" si="446"/>
        <v>19.600657967372879</v>
      </c>
      <c r="QP96" s="61">
        <f t="shared" si="447"/>
        <v>3.5200000000000022</v>
      </c>
      <c r="QQ96" s="57">
        <f>MIN(FQ96,$C$16)*$C$17*1000/60/60/$C$25</f>
        <v>0</v>
      </c>
      <c r="QR96" s="57">
        <f>MIN(FR96,$C$16)*$C$17*1000/60/60/$C$25</f>
        <v>3.8667407844721571E-2</v>
      </c>
      <c r="QS96" s="57">
        <f>MIN(FS96,$C$16)*$C$17*1000/60/60/$C$25</f>
        <v>3.8667407844721571E-2</v>
      </c>
      <c r="QT96" s="57">
        <f>MIN(FT96,$C$16)*$C$17*1000/60/60/$C$25</f>
        <v>3.8667407844721571E-2</v>
      </c>
      <c r="QU96" s="57">
        <f>MIN(FU96,$C$16)*$C$17*1000/60/60/$C$25</f>
        <v>0</v>
      </c>
      <c r="QV96" s="57">
        <f>MIN(FV96,$C$16)*$C$17*1000/60/60/$C$25</f>
        <v>0</v>
      </c>
      <c r="QW96" s="57">
        <f>MIN(FW96,$C$16)*$C$17*1000/60/60/$C$25</f>
        <v>0</v>
      </c>
      <c r="QX96" s="57">
        <f>MIN(FX96,$C$16)*$C$17*1000/60/60/$C$25</f>
        <v>0</v>
      </c>
      <c r="QY96" s="57">
        <f>MIN(FY96,$C$16)*$C$17*1000/60/60/$C$25</f>
        <v>0</v>
      </c>
      <c r="QZ96" s="57">
        <f>MIN(FZ96,$C$16)*$C$17*1000/60/60/$C$25</f>
        <v>0</v>
      </c>
      <c r="RA96" s="57">
        <f>MIN(GA96,$C$16)*$C$17*1000/60/60/$C$25</f>
        <v>0</v>
      </c>
      <c r="RB96" s="57">
        <f>MIN(GB96,$C$16)*$C$17*1000/60/60/$C$25</f>
        <v>0</v>
      </c>
      <c r="RC96" s="57">
        <f>MIN(GC96,$C$16)*$C$17*1000/60/60/$C$25</f>
        <v>0</v>
      </c>
      <c r="RD96" s="57">
        <f>MIN(GD96,$C$16)*$C$17*1000/60/60/$C$25</f>
        <v>0</v>
      </c>
      <c r="RE96" s="57">
        <f>MIN(GE96,$C$16)*$C$17*1000/60/60/$C$25</f>
        <v>0</v>
      </c>
      <c r="RF96" s="57">
        <f>MIN(GF96,$C$16)*$C$17*1000/60/60/$C$25</f>
        <v>0</v>
      </c>
      <c r="RG96" s="57">
        <f>MIN(GG96,$C$16)*$C$17*1000/60/60/$C$25</f>
        <v>0</v>
      </c>
      <c r="RH96" s="57">
        <f>MIN(GH96,$C$16)*$C$17*1000/60/60/$C$25</f>
        <v>0</v>
      </c>
      <c r="RI96" s="57">
        <f>MIN(GI96,$C$16)*$C$17*1000/60/60/$C$25</f>
        <v>0</v>
      </c>
      <c r="RJ96" s="57">
        <f>MIN(GJ96,$C$16)*$C$17*1000/60/60/$C$25</f>
        <v>0</v>
      </c>
      <c r="RK96" s="57">
        <f>MIN(GK96,$C$16)*$C$17*1000/60/60/$C$25</f>
        <v>0</v>
      </c>
      <c r="RL96" s="148">
        <f t="shared" si="448"/>
        <v>3.5200000000000022</v>
      </c>
    </row>
    <row r="97" spans="18:480" x14ac:dyDescent="0.2">
      <c r="R97" s="63">
        <f t="shared" si="346"/>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347"/>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321"/>
        <v>3.5600000000000023</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322"/>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2.7495000000000003</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348"/>
        <v>3.5600000000000023</v>
      </c>
      <c r="DC97" s="57">
        <f t="shared" si="323"/>
        <v>0</v>
      </c>
      <c r="DD97" s="57">
        <f t="shared" si="324"/>
        <v>2.7495000000000003</v>
      </c>
      <c r="DE97" s="57">
        <f t="shared" si="325"/>
        <v>2.7495000000000003</v>
      </c>
      <c r="DF97" s="57">
        <f t="shared" si="326"/>
        <v>2.7495000000000003</v>
      </c>
      <c r="DG97" s="57">
        <f t="shared" si="327"/>
        <v>0</v>
      </c>
      <c r="DH97" s="57">
        <f t="shared" si="328"/>
        <v>0</v>
      </c>
      <c r="DI97" s="57">
        <f t="shared" si="329"/>
        <v>0</v>
      </c>
      <c r="DJ97" s="57">
        <f t="shared" si="330"/>
        <v>0</v>
      </c>
      <c r="DK97" s="57">
        <f t="shared" si="331"/>
        <v>0</v>
      </c>
      <c r="DL97" s="57">
        <f t="shared" si="332"/>
        <v>0</v>
      </c>
      <c r="DM97" s="57">
        <f t="shared" si="333"/>
        <v>0</v>
      </c>
      <c r="DN97" s="57">
        <f t="shared" si="334"/>
        <v>0</v>
      </c>
      <c r="DO97" s="57">
        <f t="shared" si="335"/>
        <v>0</v>
      </c>
      <c r="DP97" s="57">
        <f t="shared" si="336"/>
        <v>0</v>
      </c>
      <c r="DQ97" s="57">
        <f t="shared" si="337"/>
        <v>0</v>
      </c>
      <c r="DR97" s="57">
        <f t="shared" si="338"/>
        <v>0</v>
      </c>
      <c r="DS97" s="57">
        <f t="shared" si="339"/>
        <v>0</v>
      </c>
      <c r="DT97" s="57">
        <f t="shared" si="340"/>
        <v>0</v>
      </c>
      <c r="DU97" s="57">
        <f t="shared" si="341"/>
        <v>0</v>
      </c>
      <c r="DV97" s="57">
        <f t="shared" si="342"/>
        <v>0</v>
      </c>
      <c r="DW97" s="57">
        <f t="shared" si="343"/>
        <v>0</v>
      </c>
      <c r="DX97" s="61">
        <f t="shared" si="349"/>
        <v>3.5600000000000023</v>
      </c>
      <c r="DY97" s="2">
        <f>IF(OY97=0,($C$23/0.4536*IF(ISNA(MK96),'Drive Train'!$F$16,'Drive Train'!$F$17)*4.448*$C$24/$C$26*$C$25*S$6)*SIGN(BK97),BK97)</f>
        <v>0</v>
      </c>
      <c r="DZ97" s="2">
        <f>IF(OZ97=0,($C$23/0.4536*IF(ISNA(ML96),'Drive Train'!$F$16,'Drive Train'!$F$17)*4.448*$C$24/$C$26*$C$25*T$6)*SIGN(BL97),BL97)</f>
        <v>0</v>
      </c>
      <c r="EA97" s="2">
        <f>IF(PA97=0,($C$23/0.4536*IF(ISNA(MM96),'Drive Train'!$F$16,'Drive Train'!$F$17)*4.448*$C$24/$C$26*$C$25*U$6)*SIGN(BM97),BM97)</f>
        <v>0</v>
      </c>
      <c r="EB97" s="2">
        <f>IF(PB97=0,($C$23/0.4536*IF(ISNA(MN96),'Drive Train'!$F$16,'Drive Train'!$F$17)*4.448*$C$24/$C$26*$C$25*V$6)*SIGN(BN97),BN97)</f>
        <v>0</v>
      </c>
      <c r="EC97" s="2">
        <f>IF(PC97=0,($C$23/0.4536*IF(ISNA(MO96),'Drive Train'!$F$16,'Drive Train'!$F$17)*4.448*$C$24/$C$26*$C$25*W$6)*SIGN(BO97),BO97)</f>
        <v>0</v>
      </c>
      <c r="ED97" s="2">
        <f>IF(PD97=0,($C$23/0.4536*IF(ISNA(MP96),'Drive Train'!$F$16,'Drive Train'!$F$17)*4.448*$C$24/$C$26*$C$25*X$6)*SIGN(BP97),BP97)</f>
        <v>0</v>
      </c>
      <c r="EE97" s="2">
        <f>IF(PE97=0,($C$23/0.4536*IF(ISNA(MQ96),'Drive Train'!$F$16,'Drive Train'!$F$17)*4.448*$C$24/$C$26*$C$25*Y$6)*SIGN(BQ97),BQ97)</f>
        <v>0</v>
      </c>
      <c r="EF97" s="2">
        <f>IF(PF97=0,($C$23/0.4536*IF(ISNA(MR96),'Drive Train'!$F$16,'Drive Train'!$F$17)*4.448*$C$24/$C$26*$C$25*Z$6)*SIGN(BR97),BR97)</f>
        <v>0</v>
      </c>
      <c r="EG97" s="2">
        <f>IF(PG97=0,($C$23/0.4536*IF(ISNA(MS96),'Drive Train'!$F$16,'Drive Train'!$F$17)*4.448*$C$24/$C$26*$C$25*AA$6)*SIGN(BS97),BS97)</f>
        <v>0</v>
      </c>
      <c r="EH97" s="2">
        <f>IF(PH97=0,($C$23/0.4536*IF(ISNA(MT96),'Drive Train'!$F$16,'Drive Train'!$F$17)*4.448*$C$24/$C$26*$C$25*AB$6)*SIGN(BT97),BT97)</f>
        <v>0</v>
      </c>
      <c r="EI97" s="2">
        <f>IF(PI97=0,($C$23/0.4536*IF(ISNA(MU96),'Drive Train'!$F$16,'Drive Train'!$F$17)*4.448*$C$24/$C$26*$C$25*AC$6)*SIGN(BU97),BU97)</f>
        <v>0</v>
      </c>
      <c r="EJ97" s="2">
        <f>IF(PJ97=0,($C$23/0.4536*IF(ISNA(MV96),'Drive Train'!$F$16,'Drive Train'!$F$17)*4.448*$C$24/$C$26*$C$25*AD$6)*SIGN(BV97),BV97)</f>
        <v>0</v>
      </c>
      <c r="EK97" s="2">
        <f>IF(PK97=0,($C$23/0.4536*IF(ISNA(MW96),'Drive Train'!$F$16,'Drive Train'!$F$17)*4.448*$C$24/$C$26*$C$25*AE$6)*SIGN(BW97),BW97)</f>
        <v>0</v>
      </c>
      <c r="EL97" s="2">
        <f>IF(PL97=0,($C$23/0.4536*IF(ISNA(MX96),'Drive Train'!$F$16,'Drive Train'!$F$17)*4.448*$C$24/$C$26*$C$25*AF$6)*SIGN(BX97),BX97)</f>
        <v>0</v>
      </c>
      <c r="EM97" s="2">
        <f>IF(PM97=0,($C$23/0.4536*IF(ISNA(MY96),'Drive Train'!$F$16,'Drive Train'!$F$17)*4.448*$C$24/$C$26*$C$25*AG$6)*SIGN(BY97),BY97)</f>
        <v>0</v>
      </c>
      <c r="EN97" s="2">
        <f>IF(PN97=0,($C$23/0.4536*IF(ISNA(MZ96),'Drive Train'!$F$16,'Drive Train'!$F$17)*4.448*$C$24/$C$26*$C$25*AH$6)*SIGN(BZ97),BZ97)</f>
        <v>0</v>
      </c>
      <c r="EO97" s="2">
        <f>IF(PO97=0,($C$23/0.4536*IF(ISNA(NA96),'Drive Train'!$F$16,'Drive Train'!$F$17)*4.448*$C$24/$C$26*$C$25*AI$6)*SIGN(CA97),CA97)</f>
        <v>0</v>
      </c>
      <c r="EP97" s="2">
        <f>IF(PP97=0,($C$23/0.4536*IF(ISNA(NB96),'Drive Train'!$F$16,'Drive Train'!$F$17)*4.448*$C$24/$C$26*$C$25*AJ$6)*SIGN(CB97),CB97)</f>
        <v>0</v>
      </c>
      <c r="EQ97" s="2">
        <f>IF(PQ97=0,($C$23/0.4536*IF(ISNA(NC96),'Drive Train'!$F$16,'Drive Train'!$F$17)*4.448*$C$24/$C$26*$C$25*AK$6)*SIGN(CC97),CC97)</f>
        <v>0</v>
      </c>
      <c r="ER97" s="2">
        <f>IF(PR97=0,($C$23/0.4536*IF(ISNA(ND96),'Drive Train'!$F$16,'Drive Train'!$F$17)*4.448*$C$24/$C$26*$C$25*AL$6)*SIGN(CD97),CD97)</f>
        <v>0</v>
      </c>
      <c r="ES97" s="2">
        <f>IF(PS97=0,($C$23/0.4536*IF(ISNA(NE96),'Drive Train'!$F$16,'Drive Train'!$F$17)*4.448*$C$24/$C$26*$C$25*AM$6)*SIGN(CE97),CE97)</f>
        <v>0</v>
      </c>
      <c r="ET97" s="61">
        <f t="shared" si="344"/>
        <v>3.5600000000000023</v>
      </c>
      <c r="EU97" s="260">
        <f>MAX(MIN(IF(AND(OY96=1,NG97&lt;0),-1,1)*(DC97-$C$15)/($C$14-$C$15)*$C$12-$C$33*LO97/AO$6 -  OY96*$C$33,DY96),MAX(EU$8:EU96)*-1)</f>
        <v>-0.55664580874366754</v>
      </c>
      <c r="EV97" s="260">
        <f>MAX(MIN(IF(AND(OZ96=1,NH97&lt;0),-1,1)*(DD97-$C$15)/($C$14-$C$15)*$C$12-$C$33*LP97/AP$6 -  OZ96*$C$33,DZ96),MAX(EV$8:EV96)*-1)</f>
        <v>-0.5979917053176852</v>
      </c>
      <c r="EW97" s="260">
        <f>MAX(MIN(IF(AND(PA96=1,NI97&lt;0),-1,1)*(DE97-$C$15)/($C$14-$C$15)*$C$12-$C$33*LQ97/AQ$6 -  PA96*$C$33,EA96),MAX(EW$8:EW96)*-1)</f>
        <v>-0.59056053138175546</v>
      </c>
      <c r="EX97" s="260">
        <f>MAX(MIN(IF(AND(PB96=1,NJ97&lt;0),-1,1)*(DF97-$C$15)/($C$14-$C$15)*$C$12-$C$33*LR97/AR$6 -  PB96*$C$33,EB96),MAX(EX$8:EX96)*-1)</f>
        <v>-0.5206700725994905</v>
      </c>
      <c r="EY97" s="260">
        <f>MAX(MIN(IF(AND(PC96=1,NK97&lt;0),-1,1)*(DG97-$C$15)/($C$14-$C$15)*$C$12-$C$33*LS97/AS$6 -  PC96*$C$33,EC96),MAX(EY$8:EY96)*-1)</f>
        <v>-0.55664580874366754</v>
      </c>
      <c r="EZ97" s="260">
        <f>MAX(MIN(IF(AND(PD96=1,NL97&lt;0),-1,1)*(DH97-$C$15)/($C$14-$C$15)*$C$12-$C$33*LT97/AT$6 -  PD96*$C$33,ED96),MAX(EZ$8:EZ96)*-1)</f>
        <v>-0.55664580874366754</v>
      </c>
      <c r="FA97" s="260">
        <f>MAX(MIN(IF(AND(PE96=1,NM97&lt;0),-1,1)*(DI97-$C$15)/($C$14-$C$15)*$C$12-$C$33*LU97/AU$6 -  PE96*$C$33,EE96),MAX(FA$8:FA96)*-1)</f>
        <v>-0.55664580874366754</v>
      </c>
      <c r="FB97" s="260">
        <f>MAX(MIN(IF(AND(PF96=1,NN97&lt;0),-1,1)*(DJ97-$C$15)/($C$14-$C$15)*$C$12-$C$33*LV97/AV$6 -  PF96*$C$33,EF96),MAX(FB$8:FB96)*-1)</f>
        <v>-0.55664580874366754</v>
      </c>
      <c r="FC97" s="260">
        <f>MAX(MIN(IF(AND(PG96=1,NO97&lt;0),-1,1)*(DK97-$C$15)/($C$14-$C$15)*$C$12-$C$33*LW97/AW$6 -  PG96*$C$33,EG96),MAX(FC$8:FC96)*-1)</f>
        <v>-0.55664580874366754</v>
      </c>
      <c r="FD97" s="260">
        <f>MAX(MIN(IF(AND(PH96=1,NP97&lt;0),-1,1)*(DL97-$C$15)/($C$14-$C$15)*$C$12-$C$33*LX97/AX$6 -  PH96*$C$33,EH96),MAX(FD$8:FD96)*-1)</f>
        <v>-0.55664580874366754</v>
      </c>
      <c r="FE97" s="260">
        <f>MAX(MIN(IF(AND(PI96=1,NQ97&lt;0),-1,1)*(DM97-$C$15)/($C$14-$C$15)*$C$12-$C$33*LY97/AY$6 -  PI96*$C$33,EI96),MAX(FE$8:FE96)*-1)</f>
        <v>-0.55664580874366754</v>
      </c>
      <c r="FF97" s="260">
        <f>MAX(MIN(IF(AND(PJ96=1,NR97&lt;0),-1,1)*(DN97-$C$15)/($C$14-$C$15)*$C$12-$C$33*LZ97/AZ$6 -  PJ96*$C$33,EJ96),MAX(FF$8:FF96)*-1)</f>
        <v>-0.41043104273050707</v>
      </c>
      <c r="FG97" s="260">
        <f>MAX(MIN(IF(AND(PK96=1,NS97&lt;0),-1,1)*(DO97-$C$15)/($C$14-$C$15)*$C$12-$C$33*MA97/BA$6 -  PK96*$C$33,EK96),MAX(FG$8:FG96)*-1)</f>
        <v>-0.50266066515034202</v>
      </c>
      <c r="FH97" s="260">
        <f>MAX(MIN(IF(AND(PL96=1,NT97&lt;0),-1,1)*(DP97-$C$15)/($C$14-$C$15)*$C$12-$C$33*MB97/BB$6 -  PL96*$C$33,EL96),MAX(FH$8:FH96)*-1)</f>
        <v>-0.55664580874366754</v>
      </c>
      <c r="FI97" s="260">
        <f>MAX(MIN(IF(AND(PM96=1,NU97&lt;0),-1,1)*(DQ97-$C$15)/($C$14-$C$15)*$C$12-$C$33*MC97/BC$6 -  PM96*$C$33,EM96),MAX(FI$8:FI96)*-1)</f>
        <v>-0.55664580874366754</v>
      </c>
      <c r="FJ97" s="260">
        <f>MAX(MIN(IF(AND(PN96=1,NV97&lt;0),-1,1)*(DR97-$C$15)/($C$14-$C$15)*$C$12-$C$33*MD97/BD$6 -  PN96*$C$33,EN96),MAX(FJ$8:FJ96)*-1)</f>
        <v>-0.55664580874366754</v>
      </c>
      <c r="FK97" s="260">
        <f>MAX(MIN(IF(AND(PO96=1,NW97&lt;0),-1,1)*(DS97-$C$15)/($C$14-$C$15)*$C$12-$C$33*ME97/BE$6 -  PO96*$C$33,EO96),MAX(FK$8:FK96)*-1)</f>
        <v>-0.55664580874366754</v>
      </c>
      <c r="FL97" s="260">
        <f>MAX(MIN(IF(AND(PP96=1,NX97&lt;0),-1,1)*(DT97-$C$15)/($C$14-$C$15)*$C$12-$C$33*MF97/BF$6 -  PP96*$C$33,EP96),MAX(FL$8:FL96)*-1)</f>
        <v>-0.55664580874366754</v>
      </c>
      <c r="FM97" s="260">
        <f>MAX(MIN(IF(AND(PQ96=1,NY97&lt;0),-1,1)*(DU97-$C$15)/($C$14-$C$15)*$C$12-$C$33*MG97/BG$6 -  PQ96*$C$33,EQ96),MAX(FM$8:FM96)*-1)</f>
        <v>-0.55664580874366754</v>
      </c>
      <c r="FN97" s="260">
        <f>MAX(MIN(IF(AND(PR96=1,NZ97&lt;0),-1,1)*(DV97-$C$15)/($C$14-$C$15)*$C$12-$C$33*MH97/BH$6 -  PR96*$C$33,ER96),MAX(FN$8:FN96)*-1)</f>
        <v>-0.55664580874366754</v>
      </c>
      <c r="FO97" s="260">
        <f>MAX(MIN(IF(AND(PS96=1,OA97&lt;0),-1,1)*(DW97-$C$15)/($C$14-$C$15)*$C$12-$C$33*MI97/BI$6 -  PS96*$C$33,ES96),MAX(FO$8:FO96)*-1)</f>
        <v>-0.55664580874366754</v>
      </c>
      <c r="FP97" s="61">
        <f t="shared" si="350"/>
        <v>3.5600000000000023</v>
      </c>
      <c r="FQ97" s="261">
        <f>IF(AND(KS97=1,OY97=1),0,MIN((ABS(($C$14-$C$15)*EU97/$C$12/$C$25)+$C$15)/$C$25,DC97))</f>
        <v>0</v>
      </c>
      <c r="FR97" s="261">
        <f>IF(AND(KT97=1,OZ97=1),0,MIN((ABS(($C$14-$C$15)*EV97/$C$12/$C$25)+$C$15)/$C$25,DD97))</f>
        <v>2.7495000000000003</v>
      </c>
      <c r="FS97" s="261">
        <f>IF(AND(KU97=1,PA97=1),0,MIN((ABS(($C$14-$C$15)*EW97/$C$12/$C$25)+$C$15)/$C$25,DE97))</f>
        <v>2.7495000000000003</v>
      </c>
      <c r="FT97" s="261">
        <f>IF(AND(KV97=1,PB97=1),0,MIN((ABS(($C$14-$C$15)*EX97/$C$12/$C$25)+$C$15)/$C$25,DF97))</f>
        <v>2.7495000000000003</v>
      </c>
      <c r="FU97" s="261">
        <f>IF(AND(KW97=1,PC97=1),0,MIN((ABS(($C$14-$C$15)*EY97/$C$12/$C$25)+$C$15)/$C$25,DG97))</f>
        <v>0</v>
      </c>
      <c r="FV97" s="261">
        <f>IF(AND(KX97=1,PD97=1),0,MIN((ABS(($C$14-$C$15)*EZ97/$C$12/$C$25)+$C$15)/$C$25,DH97))</f>
        <v>0</v>
      </c>
      <c r="FW97" s="261">
        <f>IF(AND(KY97=1,PE97=1),0,MIN((ABS(($C$14-$C$15)*FA97/$C$12/$C$25)+$C$15)/$C$25,DI97))</f>
        <v>0</v>
      </c>
      <c r="FX97" s="261">
        <f>IF(AND(KZ97=1,PF97=1),0,MIN((ABS(($C$14-$C$15)*FB97/$C$12/$C$25)+$C$15)/$C$25,DJ97))</f>
        <v>0</v>
      </c>
      <c r="FY97" s="261">
        <f>IF(AND(LA97=1,PG97=1),0,MIN((ABS(($C$14-$C$15)*FC97/$C$12/$C$25)+$C$15)/$C$25,DK97))</f>
        <v>0</v>
      </c>
      <c r="FZ97" s="261">
        <f>IF(AND(LB97=1,PH97=1),0,MIN((ABS(($C$14-$C$15)*FD97/$C$12/$C$25)+$C$15)/$C$25,DL97))</f>
        <v>0</v>
      </c>
      <c r="GA97" s="261">
        <f>IF(AND(LC97=1,PI97=1),0,MIN((ABS(($C$14-$C$15)*FE97/$C$12/$C$25)+$C$15)/$C$25,DM97))</f>
        <v>0</v>
      </c>
      <c r="GB97" s="261">
        <f>IF(AND(LD97=1,PJ97=1),0,MIN((ABS(($C$14-$C$15)*FF97/$C$12/$C$25)+$C$15)/$C$25,DN97))</f>
        <v>0</v>
      </c>
      <c r="GC97" s="261">
        <f>IF(AND(LE97=1,PK97=1),0,MIN((ABS(($C$14-$C$15)*FG97/$C$12/$C$25)+$C$15)/$C$25,DO97))</f>
        <v>0</v>
      </c>
      <c r="GD97" s="261">
        <f>IF(AND(LF97=1,PL97=1),0,MIN((ABS(($C$14-$C$15)*FH97/$C$12/$C$25)+$C$15)/$C$25,DP97))</f>
        <v>0</v>
      </c>
      <c r="GE97" s="261">
        <f>IF(AND(LG97=1,PM97=1),0,MIN((ABS(($C$14-$C$15)*FI97/$C$12/$C$25)+$C$15)/$C$25,DQ97))</f>
        <v>0</v>
      </c>
      <c r="GF97" s="261">
        <f>IF(AND(LH97=1,PN97=1),0,MIN((ABS(($C$14-$C$15)*FJ97/$C$12/$C$25)+$C$15)/$C$25,DR97))</f>
        <v>0</v>
      </c>
      <c r="GG97" s="261">
        <f>IF(AND(LI97=1,PO97=1),0,MIN((ABS(($C$14-$C$15)*FK97/$C$12/$C$25)+$C$15)/$C$25,DS97))</f>
        <v>0</v>
      </c>
      <c r="GH97" s="261">
        <f>IF(AND(LJ97=1,PP97=1),0,MIN((ABS(($C$14-$C$15)*FL97/$C$12/$C$25)+$C$15)/$C$25,DT97))</f>
        <v>0</v>
      </c>
      <c r="GI97" s="261">
        <f>IF(AND(LK97=1,PQ97=1),0,MIN((ABS(($C$14-$C$15)*FM97/$C$12/$C$25)+$C$15)/$C$25,DU97))</f>
        <v>0</v>
      </c>
      <c r="GJ97" s="261">
        <f>IF(AND(LL97=1,PR97=1),0,MIN((ABS(($C$14-$C$15)*FN97/$C$12/$C$25)+$C$15)/$C$25,DV97))</f>
        <v>0</v>
      </c>
      <c r="GK97" s="261">
        <f>IF(AND(LM97=1,PS97=1),0,MIN((ABS(($C$14-$C$15)*FO97/$C$12/$C$25)+$C$15)/$C$25,DW97))</f>
        <v>0</v>
      </c>
      <c r="GL97" s="61">
        <f t="shared" si="351"/>
        <v>3.5600000000000023</v>
      </c>
      <c r="GM97" s="57">
        <f>IF(AND(KS96=1,OY96=1),0,EU97*$C$26/S$6/$C$24/$C$23*3.39*$C$25)</f>
        <v>0</v>
      </c>
      <c r="GN97" s="57">
        <f>IF(AND(KT96=1,OZ96=1),0,EV97*$C$26/T$6/$C$24/$C$23*3.39*$C$25)</f>
        <v>-3.8884650960353397</v>
      </c>
      <c r="GO97" s="57">
        <f>IF(AND(KU96=1,PA96=1),0,EW97*$C$26/U$6/$C$24/$C$23*3.39*$C$25)</f>
        <v>-5.8313291534715246</v>
      </c>
      <c r="GP97" s="57">
        <f>IF(AND(KV96=1,PB96=1),0,EX97*$C$26/V$6/$C$24/$C$23*3.39*$C$25)</f>
        <v>-6.8967516278801693</v>
      </c>
      <c r="GQ97" s="57">
        <f>IF(AND(KW96=1,PC96=1),0,EY97*$C$26/W$6/$C$24/$C$23*3.39*$C$25)</f>
        <v>0</v>
      </c>
      <c r="GR97" s="57">
        <f>IF(AND(KX96=1,PD96=1),0,EZ97*$C$26/X$6/$C$24/$C$23*3.39*$C$25)</f>
        <v>0</v>
      </c>
      <c r="GS97" s="57">
        <f>IF(AND(KY96=1,PE96=1),0,FA97*$C$26/Y$6/$C$24/$C$23*3.39*$C$25)</f>
        <v>0</v>
      </c>
      <c r="GT97" s="57">
        <f>IF(AND(KZ96=1,PF96=1),0,FB97*$C$26/Z$6/$C$24/$C$23*3.39*$C$25)</f>
        <v>0</v>
      </c>
      <c r="GU97" s="57">
        <f>IF(AND(LA96=1,PG96=1),0,FC97*$C$26/AA$6/$C$24/$C$23*3.39*$C$25)</f>
        <v>0</v>
      </c>
      <c r="GV97" s="57">
        <f>IF(AND(LB96=1,PH96=1),0,FD97*$C$26/AB$6/$C$24/$C$23*3.39*$C$25)</f>
        <v>0</v>
      </c>
      <c r="GW97" s="57">
        <f>IF(AND(LC96=1,PI96=1),0,FE97*$C$26/AC$6/$C$24/$C$23*3.39*$C$25)</f>
        <v>0</v>
      </c>
      <c r="GX97" s="57">
        <f>IF(AND(LD96=1,PJ96=1),0,FF97*$C$26/AD$6/$C$24/$C$23*3.39*$C$25)</f>
        <v>0</v>
      </c>
      <c r="GY97" s="57">
        <f>IF(AND(LE96=1,PK96=1),0,FG97*$C$26/AE$6/$C$24/$C$23*3.39*$C$25)</f>
        <v>0</v>
      </c>
      <c r="GZ97" s="57">
        <f>IF(AND(LF96=1,PL96=1),0,FH97*$C$26/AF$6/$C$24/$C$23*3.39*$C$25)</f>
        <v>0</v>
      </c>
      <c r="HA97" s="57">
        <f>IF(AND(LG96=1,PM96=1),0,FI97*$C$26/AG$6/$C$24/$C$23*3.39*$C$25)</f>
        <v>0</v>
      </c>
      <c r="HB97" s="57">
        <f>IF(AND(LH96=1,PN96=1),0,FJ97*$C$26/AH$6/$C$24/$C$23*3.39*$C$25)</f>
        <v>0</v>
      </c>
      <c r="HC97" s="57">
        <f>IF(AND(LI96=1,PO96=1),0,FK97*$C$26/AI$6/$C$24/$C$23*3.39*$C$25)</f>
        <v>0</v>
      </c>
      <c r="HD97" s="57">
        <f>IF(AND(LJ96=1,PP96=1),0,FL97*$C$26/AJ$6/$C$24/$C$23*3.39*$C$25)</f>
        <v>0</v>
      </c>
      <c r="HE97" s="57">
        <f>IF(AND(LK96=1,PQ96=1),0,FM97*$C$26/AK$6/$C$24/$C$23*3.39*$C$25)</f>
        <v>0</v>
      </c>
      <c r="HF97" s="57">
        <f>IF(AND(LL96=1,PR96=1),0,FN97*$C$26/AL$6/$C$24/$C$23*3.39*$C$25)</f>
        <v>0</v>
      </c>
      <c r="HG97" s="57">
        <f>IF(AND(LM96=1,PS96=1),0,FO97*$C$26/AM$6/$C$24/$C$23*3.39*$C$25)</f>
        <v>0</v>
      </c>
      <c r="HH97" s="61">
        <f t="shared" si="352"/>
        <v>3.5600000000000023</v>
      </c>
      <c r="HI97" s="57">
        <f t="shared" si="353"/>
        <v>0</v>
      </c>
      <c r="HJ97" s="57">
        <f t="shared" si="354"/>
        <v>3.8884650960353397</v>
      </c>
      <c r="HK97" s="57">
        <f t="shared" si="355"/>
        <v>5.8313291534715246</v>
      </c>
      <c r="HL97" s="57">
        <f t="shared" si="356"/>
        <v>6.8967516278801693</v>
      </c>
      <c r="HM97" s="57">
        <f t="shared" si="357"/>
        <v>0</v>
      </c>
      <c r="HN97" s="57">
        <f t="shared" si="358"/>
        <v>0</v>
      </c>
      <c r="HO97" s="57">
        <f t="shared" si="359"/>
        <v>0</v>
      </c>
      <c r="HP97" s="57">
        <f t="shared" si="360"/>
        <v>0</v>
      </c>
      <c r="HQ97" s="57">
        <f t="shared" si="361"/>
        <v>0</v>
      </c>
      <c r="HR97" s="57">
        <f t="shared" si="362"/>
        <v>0</v>
      </c>
      <c r="HS97" s="57">
        <f t="shared" si="363"/>
        <v>0</v>
      </c>
      <c r="HT97" s="57">
        <f t="shared" si="364"/>
        <v>0</v>
      </c>
      <c r="HU97" s="57">
        <f t="shared" si="365"/>
        <v>0</v>
      </c>
      <c r="HV97" s="57">
        <f t="shared" si="366"/>
        <v>0</v>
      </c>
      <c r="HW97" s="57">
        <f t="shared" si="367"/>
        <v>0</v>
      </c>
      <c r="HX97" s="57">
        <f t="shared" si="368"/>
        <v>0</v>
      </c>
      <c r="HY97" s="57">
        <f t="shared" si="369"/>
        <v>0</v>
      </c>
      <c r="HZ97" s="57">
        <f t="shared" si="370"/>
        <v>0</v>
      </c>
      <c r="IA97" s="57">
        <f t="shared" si="371"/>
        <v>0</v>
      </c>
      <c r="IB97" s="57">
        <f t="shared" si="372"/>
        <v>0</v>
      </c>
      <c r="IC97" s="57">
        <f t="shared" si="373"/>
        <v>0</v>
      </c>
      <c r="ID97" s="61">
        <f t="shared" si="374"/>
        <v>3.5600000000000023</v>
      </c>
      <c r="IE97" s="57">
        <f t="shared" si="375"/>
        <v>0</v>
      </c>
      <c r="IF97" s="57">
        <f t="shared" si="376"/>
        <v>0</v>
      </c>
      <c r="IG97" s="57">
        <f t="shared" si="377"/>
        <v>0</v>
      </c>
      <c r="IH97" s="57">
        <f t="shared" si="378"/>
        <v>0</v>
      </c>
      <c r="II97" s="57">
        <f t="shared" si="379"/>
        <v>0</v>
      </c>
      <c r="IJ97" s="57">
        <f t="shared" si="380"/>
        <v>0</v>
      </c>
      <c r="IK97" s="57">
        <f t="shared" si="381"/>
        <v>0</v>
      </c>
      <c r="IL97" s="57">
        <f t="shared" si="382"/>
        <v>0</v>
      </c>
      <c r="IM97" s="57">
        <f t="shared" si="383"/>
        <v>0</v>
      </c>
      <c r="IN97" s="57">
        <f t="shared" si="384"/>
        <v>0</v>
      </c>
      <c r="IO97" s="57">
        <f t="shared" si="385"/>
        <v>0</v>
      </c>
      <c r="IP97" s="57">
        <f t="shared" si="386"/>
        <v>0</v>
      </c>
      <c r="IQ97" s="57">
        <f t="shared" si="387"/>
        <v>0</v>
      </c>
      <c r="IR97" s="57">
        <f t="shared" si="388"/>
        <v>0</v>
      </c>
      <c r="IS97" s="57">
        <f t="shared" si="389"/>
        <v>0</v>
      </c>
      <c r="IT97" s="57">
        <f t="shared" si="390"/>
        <v>0</v>
      </c>
      <c r="IU97" s="57">
        <f t="shared" si="391"/>
        <v>0</v>
      </c>
      <c r="IV97" s="57">
        <f t="shared" si="392"/>
        <v>0</v>
      </c>
      <c r="IW97" s="57">
        <f t="shared" si="393"/>
        <v>0</v>
      </c>
      <c r="IX97" s="57">
        <f t="shared" si="394"/>
        <v>0</v>
      </c>
      <c r="IY97" s="57">
        <f t="shared" si="395"/>
        <v>0</v>
      </c>
      <c r="IZ97" s="61">
        <f t="shared" si="396"/>
        <v>3.5600000000000023</v>
      </c>
      <c r="JA97" s="261" t="e">
        <f t="shared" si="449"/>
        <v>#N/A</v>
      </c>
      <c r="JB97" s="261" t="e">
        <f t="shared" si="450"/>
        <v>#N/A</v>
      </c>
      <c r="JC97" s="261" t="e">
        <f t="shared" si="451"/>
        <v>#N/A</v>
      </c>
      <c r="JD97" s="261" t="e">
        <f t="shared" si="452"/>
        <v>#N/A</v>
      </c>
      <c r="JE97" s="261" t="e">
        <f t="shared" si="453"/>
        <v>#N/A</v>
      </c>
      <c r="JF97" s="261" t="e">
        <f t="shared" si="454"/>
        <v>#N/A</v>
      </c>
      <c r="JG97" s="261" t="e">
        <f t="shared" si="455"/>
        <v>#N/A</v>
      </c>
      <c r="JH97" s="261" t="e">
        <f t="shared" si="456"/>
        <v>#N/A</v>
      </c>
      <c r="JI97" s="261" t="e">
        <f t="shared" si="457"/>
        <v>#N/A</v>
      </c>
      <c r="JJ97" s="261" t="e">
        <f t="shared" si="458"/>
        <v>#N/A</v>
      </c>
      <c r="JK97" s="261" t="e">
        <f t="shared" si="459"/>
        <v>#N/A</v>
      </c>
      <c r="JL97" s="261" t="e">
        <f t="shared" si="460"/>
        <v>#N/A</v>
      </c>
      <c r="JM97" s="261" t="e">
        <f t="shared" si="461"/>
        <v>#N/A</v>
      </c>
      <c r="JN97" s="261" t="e">
        <f t="shared" si="462"/>
        <v>#N/A</v>
      </c>
      <c r="JO97" s="261" t="e">
        <f t="shared" si="463"/>
        <v>#N/A</v>
      </c>
      <c r="JP97" s="261" t="e">
        <f t="shared" si="464"/>
        <v>#N/A</v>
      </c>
      <c r="JQ97" s="261" t="e">
        <f t="shared" si="465"/>
        <v>#N/A</v>
      </c>
      <c r="JR97" s="261" t="e">
        <f t="shared" si="466"/>
        <v>#N/A</v>
      </c>
      <c r="JS97" s="261" t="e">
        <f t="shared" si="467"/>
        <v>#N/A</v>
      </c>
      <c r="JT97" s="261" t="e">
        <f t="shared" si="468"/>
        <v>#N/A</v>
      </c>
      <c r="JU97" s="261" t="e">
        <f t="shared" si="469"/>
        <v>#N/A</v>
      </c>
      <c r="JV97" s="61">
        <f t="shared" si="397"/>
        <v>3.5600000000000023</v>
      </c>
      <c r="JW97" s="46">
        <f>IF(HI97&lt;=$C$42,1,0)</f>
        <v>1</v>
      </c>
      <c r="JX97" s="46">
        <f>IF(HJ97&lt;=$C$42,1,0)</f>
        <v>0</v>
      </c>
      <c r="JY97" s="46">
        <f>IF(HK97&lt;=$C$42,1,0)</f>
        <v>0</v>
      </c>
      <c r="JZ97" s="46">
        <f>IF(HL97&lt;=$C$42,1,0)</f>
        <v>0</v>
      </c>
      <c r="KA97" s="46">
        <f>IF(HM97&lt;=$C$42,1,0)</f>
        <v>1</v>
      </c>
      <c r="KB97" s="46">
        <f>IF(HN97&lt;=$C$42,1,0)</f>
        <v>1</v>
      </c>
      <c r="KC97" s="46">
        <f>IF(HO97&lt;=$C$42,1,0)</f>
        <v>1</v>
      </c>
      <c r="KD97" s="46">
        <f>IF(HP97&lt;=$C$42,1,0)</f>
        <v>1</v>
      </c>
      <c r="KE97" s="46">
        <f>IF(HQ97&lt;=$C$42,1,0)</f>
        <v>1</v>
      </c>
      <c r="KF97" s="46">
        <f>IF(HR97&lt;=$C$42,1,0)</f>
        <v>1</v>
      </c>
      <c r="KG97" s="46">
        <f>IF(HS97&lt;=$C$42,1,0)</f>
        <v>1</v>
      </c>
      <c r="KH97" s="46">
        <f>IF(HT97&lt;=$C$42,1,0)</f>
        <v>1</v>
      </c>
      <c r="KI97" s="46">
        <f>IF(HU97&lt;=$C$42,1,0)</f>
        <v>1</v>
      </c>
      <c r="KJ97" s="46">
        <f>IF(HV97&lt;=$C$42,1,0)</f>
        <v>1</v>
      </c>
      <c r="KK97" s="46">
        <f>IF(HW97&lt;=$C$42,1,0)</f>
        <v>1</v>
      </c>
      <c r="KL97" s="46">
        <f>IF(HX97&lt;=$C$42,1,0)</f>
        <v>1</v>
      </c>
      <c r="KM97" s="46">
        <f>IF(HY97&lt;=$C$42,1,0)</f>
        <v>1</v>
      </c>
      <c r="KN97" s="46">
        <f>IF(HZ97&lt;=$C$42,1,0)</f>
        <v>1</v>
      </c>
      <c r="KO97" s="46">
        <f>IF(IA97&lt;=$C$42,1,0)</f>
        <v>1</v>
      </c>
      <c r="KP97" s="46">
        <f>IF(IB97&lt;=$C$42,1,0)</f>
        <v>1</v>
      </c>
      <c r="KQ97" s="46">
        <f>IF(IC97&lt;=$C$42,1,0)</f>
        <v>1</v>
      </c>
      <c r="KR97" s="61">
        <f t="shared" si="398"/>
        <v>3.5600000000000023</v>
      </c>
      <c r="KS97" s="1">
        <f>IF(OR(KS96=1,AND(OY97=1,LO97&lt;=$C$43)),1,0)</f>
        <v>1</v>
      </c>
      <c r="KT97" s="1">
        <f>IF(OR(KT96=1,AND(OZ97=1,LP97&lt;=$C$43)),1,0)</f>
        <v>0</v>
      </c>
      <c r="KU97" s="1">
        <f>IF(OR(KU96=1,AND(PA97=1,LQ97&lt;=$C$43)),1,0)</f>
        <v>0</v>
      </c>
      <c r="KV97" s="1">
        <f>IF(OR(KV96=1,AND(PB97=1,LR97&lt;=$C$43)),1,0)</f>
        <v>0</v>
      </c>
      <c r="KW97" s="1">
        <f>IF(OR(KW96=1,AND(PC97=1,LS97&lt;=$C$43)),1,0)</f>
        <v>1</v>
      </c>
      <c r="KX97" s="1">
        <f>IF(OR(KX96=1,AND(PD97=1,LT97&lt;=$C$43)),1,0)</f>
        <v>1</v>
      </c>
      <c r="KY97" s="1">
        <f>IF(OR(KY96=1,AND(PE97=1,LU97&lt;=$C$43)),1,0)</f>
        <v>1</v>
      </c>
      <c r="KZ97" s="1">
        <f>IF(OR(KZ96=1,AND(PF97=1,LV97&lt;=$C$43)),1,0)</f>
        <v>1</v>
      </c>
      <c r="LA97" s="1">
        <f>IF(OR(LA96=1,AND(PG97=1,LW97&lt;=$C$43)),1,0)</f>
        <v>1</v>
      </c>
      <c r="LB97" s="1">
        <f>IF(OR(LB96=1,AND(PH97=1,LX97&lt;=$C$43)),1,0)</f>
        <v>1</v>
      </c>
      <c r="LC97" s="1">
        <f>IF(OR(LC96=1,AND(PI97=1,LY97&lt;=$C$43)),1,0)</f>
        <v>1</v>
      </c>
      <c r="LD97" s="1">
        <f>IF(OR(LD96=1,AND(PJ97=1,LZ97&lt;=$C$43)),1,0)</f>
        <v>1</v>
      </c>
      <c r="LE97" s="1">
        <f>IF(OR(LE96=1,AND(PK97=1,MA97&lt;=$C$43)),1,0)</f>
        <v>1</v>
      </c>
      <c r="LF97" s="1">
        <f>IF(OR(LF96=1,AND(PL97=1,MB97&lt;=$C$43)),1,0)</f>
        <v>1</v>
      </c>
      <c r="LG97" s="1">
        <f>IF(OR(LG96=1,AND(PM97=1,MC97&lt;=$C$43)),1,0)</f>
        <v>1</v>
      </c>
      <c r="LH97" s="1">
        <f>IF(OR(LH96=1,AND(PN97=1,MD97&lt;=$C$43)),1,0)</f>
        <v>1</v>
      </c>
      <c r="LI97" s="1">
        <f>IF(OR(LI96=1,AND(PO97=1,ME97&lt;=$C$43)),1,0)</f>
        <v>1</v>
      </c>
      <c r="LJ97" s="1">
        <f>IF(OR(LJ96=1,AND(PP97=1,MF97&lt;=$C$43)),1,0)</f>
        <v>1</v>
      </c>
      <c r="LK97" s="1">
        <f>IF(OR(LK96=1,AND(PQ97=1,MG97&lt;=$C$43)),1,0)</f>
        <v>1</v>
      </c>
      <c r="LL97" s="1">
        <f>IF(OR(LL96=1,AND(PR97=1,MH97&lt;=$C$43)),1,0)</f>
        <v>1</v>
      </c>
      <c r="LM97" s="1">
        <f>IF(OR(LM96=1,AND(PS97=1,MI97&lt;=$C$43)),1,0)</f>
        <v>1</v>
      </c>
      <c r="LN97" s="61">
        <f t="shared" si="399"/>
        <v>3.5600000000000023</v>
      </c>
      <c r="LO97" s="57">
        <f t="shared" si="400"/>
        <v>0</v>
      </c>
      <c r="LP97" s="57">
        <f t="shared" si="401"/>
        <v>8.7460233401528917</v>
      </c>
      <c r="LQ97" s="57">
        <f t="shared" si="402"/>
        <v>5.2946726446039021</v>
      </c>
      <c r="LR97" s="57">
        <f t="shared" si="403"/>
        <v>0.68748544481234353</v>
      </c>
      <c r="LS97" s="57">
        <f t="shared" si="404"/>
        <v>0</v>
      </c>
      <c r="LT97" s="57">
        <f t="shared" si="405"/>
        <v>0</v>
      </c>
      <c r="LU97" s="57">
        <f t="shared" si="406"/>
        <v>0</v>
      </c>
      <c r="LV97" s="57">
        <f t="shared" si="407"/>
        <v>0</v>
      </c>
      <c r="LW97" s="57">
        <f t="shared" si="408"/>
        <v>0</v>
      </c>
      <c r="LX97" s="57">
        <f t="shared" si="409"/>
        <v>0</v>
      </c>
      <c r="LY97" s="57">
        <f t="shared" si="410"/>
        <v>0</v>
      </c>
      <c r="LZ97" s="57">
        <f t="shared" si="411"/>
        <v>0</v>
      </c>
      <c r="MA97" s="57">
        <f t="shared" si="412"/>
        <v>0</v>
      </c>
      <c r="MB97" s="57">
        <f t="shared" si="413"/>
        <v>0</v>
      </c>
      <c r="MC97" s="57">
        <f t="shared" si="414"/>
        <v>0</v>
      </c>
      <c r="MD97" s="57">
        <f t="shared" si="415"/>
        <v>0</v>
      </c>
      <c r="ME97" s="57">
        <f t="shared" si="416"/>
        <v>0</v>
      </c>
      <c r="MF97" s="57">
        <f t="shared" si="417"/>
        <v>0</v>
      </c>
      <c r="MG97" s="57">
        <f t="shared" si="418"/>
        <v>0</v>
      </c>
      <c r="MH97" s="57">
        <f t="shared" si="419"/>
        <v>0</v>
      </c>
      <c r="MI97" s="57">
        <f t="shared" si="420"/>
        <v>0</v>
      </c>
      <c r="MJ97" s="61">
        <f t="shared" si="421"/>
        <v>3.5600000000000023</v>
      </c>
      <c r="MK97" s="57" t="e">
        <f t="shared" si="470"/>
        <v>#N/A</v>
      </c>
      <c r="ML97" s="57" t="e">
        <f t="shared" si="471"/>
        <v>#N/A</v>
      </c>
      <c r="MM97" s="57" t="e">
        <f t="shared" si="472"/>
        <v>#N/A</v>
      </c>
      <c r="MN97" s="57" t="e">
        <f t="shared" si="473"/>
        <v>#N/A</v>
      </c>
      <c r="MO97" s="57" t="e">
        <f t="shared" si="474"/>
        <v>#N/A</v>
      </c>
      <c r="MP97" s="57" t="e">
        <f t="shared" si="475"/>
        <v>#N/A</v>
      </c>
      <c r="MQ97" s="57" t="e">
        <f t="shared" si="476"/>
        <v>#N/A</v>
      </c>
      <c r="MR97" s="57" t="e">
        <f t="shared" si="477"/>
        <v>#N/A</v>
      </c>
      <c r="MS97" s="57" t="e">
        <f t="shared" si="478"/>
        <v>#N/A</v>
      </c>
      <c r="MT97" s="57" t="e">
        <f t="shared" si="479"/>
        <v>#N/A</v>
      </c>
      <c r="MU97" s="57" t="e">
        <f t="shared" si="480"/>
        <v>#N/A</v>
      </c>
      <c r="MV97" s="57" t="e">
        <f t="shared" si="481"/>
        <v>#N/A</v>
      </c>
      <c r="MW97" s="57" t="e">
        <f t="shared" si="482"/>
        <v>#N/A</v>
      </c>
      <c r="MX97" s="57" t="e">
        <f t="shared" si="483"/>
        <v>#N/A</v>
      </c>
      <c r="MY97" s="57" t="e">
        <f t="shared" si="484"/>
        <v>#N/A</v>
      </c>
      <c r="MZ97" s="57" t="e">
        <f t="shared" si="485"/>
        <v>#N/A</v>
      </c>
      <c r="NA97" s="57" t="e">
        <f t="shared" si="486"/>
        <v>#N/A</v>
      </c>
      <c r="NB97" s="57" t="e">
        <f t="shared" si="487"/>
        <v>#N/A</v>
      </c>
      <c r="NC97" s="57" t="e">
        <f t="shared" si="488"/>
        <v>#N/A</v>
      </c>
      <c r="ND97" s="57" t="e">
        <f t="shared" si="489"/>
        <v>#N/A</v>
      </c>
      <c r="NE97" s="57" t="e">
        <f t="shared" si="490"/>
        <v>#N/A</v>
      </c>
      <c r="NF97" s="61">
        <f t="shared" si="422"/>
        <v>3.5600000000000023</v>
      </c>
      <c r="NG97" s="261">
        <f>IF(OY96=0,MIN('Drive Train'!$F$35-FQ96*$C$26*'Drive Train'!$F$38,NG96+$C$41)-$C$7,IF(LO96-1&lt;=0,0,IF($C$39=Motors!$C$29,MAX(MAX(NG$8:NG96)*-1,NG96-$C$41),MAX(0,MAX(NG$8:NG96)*-1,NG96-$C$41))))</f>
        <v>0</v>
      </c>
      <c r="NH97" s="261">
        <f>IF(OZ96=0,MIN('Drive Train'!$F$35-FR96*$C$26*'Drive Train'!$F$38,NH96+$C$41)-$C$7,IF(LP96-1&lt;=0,0,IF($C$39=Motors!$C$29,MAX(MAX(NH$8:NH96)*-1,NH96-$C$41),MAX(0,MAX(NH$8:NH96)*-1,NH96-$C$41))))</f>
        <v>0</v>
      </c>
      <c r="NI97" s="261">
        <f>IF(PA96=0,MIN('Drive Train'!$F$35-FS96*$C$26*'Drive Train'!$F$38,NI96+$C$41)-$C$7,IF(LQ96-1&lt;=0,0,IF($C$39=Motors!$C$29,MAX(MAX(NI$8:NI96)*-1,NI96-$C$41),MAX(0,MAX(NI$8:NI96)*-1,NI96-$C$41))))</f>
        <v>0</v>
      </c>
      <c r="NJ97" s="261">
        <f>IF(PB96=0,MIN('Drive Train'!$F$35-FT96*$C$26*'Drive Train'!$F$38,NJ96+$C$41)-$C$7,IF(LR96-1&lt;=0,0,IF($C$39=Motors!$C$29,MAX(MAX(NJ$8:NJ96)*-1,NJ96-$C$41),MAX(0,MAX(NJ$8:NJ96)*-1,NJ96-$C$41))))</f>
        <v>0</v>
      </c>
      <c r="NK97" s="261">
        <f>IF(PC96=0,MIN('Drive Train'!$F$35-FU96*$C$26*'Drive Train'!$F$38,NK96+$C$41)-$C$7,IF(LS96-1&lt;=0,0,IF($C$39=Motors!$C$29,MAX(MAX(NK$8:NK96)*-1,NK96-$C$41),MAX(0,MAX(NK$8:NK96)*-1,NK96-$C$41))))</f>
        <v>0</v>
      </c>
      <c r="NL97" s="261">
        <f>IF(PD96=0,MIN('Drive Train'!$F$35-FV96*$C$26*'Drive Train'!$F$38,NL96+$C$41)-$C$7,IF(LT96-1&lt;=0,0,IF($C$39=Motors!$C$29,MAX(MAX(NL$8:NL96)*-1,NL96-$C$41),MAX(0,MAX(NL$8:NL96)*-1,NL96-$C$41))))</f>
        <v>0</v>
      </c>
      <c r="NM97" s="261">
        <f>IF(PE96=0,MIN('Drive Train'!$F$35-FW96*$C$26*'Drive Train'!$F$38,NM96+$C$41)-$C$7,IF(LU96-1&lt;=0,0,IF($C$39=Motors!$C$29,MAX(MAX(NM$8:NM96)*-1,NM96-$C$41),MAX(0,MAX(NM$8:NM96)*-1,NM96-$C$41))))</f>
        <v>0</v>
      </c>
      <c r="NN97" s="261">
        <f>IF(PF96=0,MIN('Drive Train'!$F$35-FX96*$C$26*'Drive Train'!$F$38,NN96+$C$41)-$C$7,IF(LV96-1&lt;=0,0,IF($C$39=Motors!$C$29,MAX(MAX(NN$8:NN96)*-1,NN96-$C$41),MAX(0,MAX(NN$8:NN96)*-1,NN96-$C$41))))</f>
        <v>0</v>
      </c>
      <c r="NO97" s="261">
        <f>IF(PG96=0,MIN('Drive Train'!$F$35-FY96*$C$26*'Drive Train'!$F$38,NO96+$C$41)-$C$7,IF(LW96-1&lt;=0,0,IF($C$39=Motors!$C$29,MAX(MAX(NO$8:NO96)*-1,NO96-$C$41),MAX(0,MAX(NO$8:NO96)*-1,NO96-$C$41))))</f>
        <v>0</v>
      </c>
      <c r="NP97" s="261">
        <f>IF(PH96=0,MIN('Drive Train'!$F$35-FZ96*$C$26*'Drive Train'!$F$38,NP96+$C$41)-$C$7,IF(LX96-1&lt;=0,0,IF($C$39=Motors!$C$29,MAX(MAX(NP$8:NP96)*-1,NP96-$C$41),MAX(0,MAX(NP$8:NP96)*-1,NP96-$C$41))))</f>
        <v>0</v>
      </c>
      <c r="NQ97" s="261">
        <f>IF(PI96=0,MIN('Drive Train'!$F$35-GA96*$C$26*'Drive Train'!$F$38,NQ96+$C$41)-$C$7,IF(LY96-1&lt;=0,0,IF($C$39=Motors!$C$29,MAX(MAX(NQ$8:NQ96)*-1,NQ96-$C$41),MAX(0,MAX(NQ$8:NQ96)*-1,NQ96-$C$41))))</f>
        <v>0</v>
      </c>
      <c r="NR97" s="261">
        <f>IF(PJ96=0,MIN('Drive Train'!$F$35-GB96*$C$26*'Drive Train'!$F$38,NR96+$C$41)-$C$7,IF(LZ96-1&lt;=0,0,IF($C$39=Motors!$C$29,MAX(MAX(NR$8:NR96)*-1,NR96-$C$41),MAX(0,MAX(NR$8:NR96)*-1,NR96-$C$41))))</f>
        <v>0</v>
      </c>
      <c r="NS97" s="261">
        <f>IF(PK96=0,MIN('Drive Train'!$F$35-GC96*$C$26*'Drive Train'!$F$38,NS96+$C$41)-$C$7,IF(MA96-1&lt;=0,0,IF($C$39=Motors!$C$29,MAX(MAX(NS$8:NS96)*-1,NS96-$C$41),MAX(0,MAX(NS$8:NS96)*-1,NS96-$C$41))))</f>
        <v>0</v>
      </c>
      <c r="NT97" s="261">
        <f>IF(PL96=0,MIN('Drive Train'!$F$35-GD96*$C$26*'Drive Train'!$F$38,NT96+$C$41)-$C$7,IF(MB96-1&lt;=0,0,IF($C$39=Motors!$C$29,MAX(MAX(NT$8:NT96)*-1,NT96-$C$41),MAX(0,MAX(NT$8:NT96)*-1,NT96-$C$41))))</f>
        <v>0</v>
      </c>
      <c r="NU97" s="261">
        <f>IF(PM96=0,MIN('Drive Train'!$F$35-GE96*$C$26*'Drive Train'!$F$38,NU96+$C$41)-$C$7,IF(MC96-1&lt;=0,0,IF($C$39=Motors!$C$29,MAX(MAX(NU$8:NU96)*-1,NU96-$C$41),MAX(0,MAX(NU$8:NU96)*-1,NU96-$C$41))))</f>
        <v>0</v>
      </c>
      <c r="NV97" s="261">
        <f>IF(PN96=0,MIN('Drive Train'!$F$35-GF96*$C$26*'Drive Train'!$F$38,NV96+$C$41)-$C$7,IF(MD96-1&lt;=0,0,IF($C$39=Motors!$C$29,MAX(MAX(NV$8:NV96)*-1,NV96-$C$41),MAX(0,MAX(NV$8:NV96)*-1,NV96-$C$41))))</f>
        <v>0</v>
      </c>
      <c r="NW97" s="261">
        <f>IF(PO96=0,MIN('Drive Train'!$F$35-GG96*$C$26*'Drive Train'!$F$38,NW96+$C$41)-$C$7,IF(ME96-1&lt;=0,0,IF($C$39=Motors!$C$29,MAX(MAX(NW$8:NW96)*-1,NW96-$C$41),MAX(0,MAX(NW$8:NW96)*-1,NW96-$C$41))))</f>
        <v>0</v>
      </c>
      <c r="NX97" s="261">
        <f>IF(PP96=0,MIN('Drive Train'!$F$35-GH96*$C$26*'Drive Train'!$F$38,NX96+$C$41)-$C$7,IF(MF96-1&lt;=0,0,IF($C$39=Motors!$C$29,MAX(MAX(NX$8:NX96)*-1,NX96-$C$41),MAX(0,MAX(NX$8:NX96)*-1,NX96-$C$41))))</f>
        <v>0</v>
      </c>
      <c r="NY97" s="261">
        <f>IF(PQ96=0,MIN('Drive Train'!$F$35-GI96*$C$26*'Drive Train'!$F$38,NY96+$C$41)-$C$7,IF(MG96-1&lt;=0,0,IF($C$39=Motors!$C$29,MAX(MAX(NY$8:NY96)*-1,NY96-$C$41),MAX(0,MAX(NY$8:NY96)*-1,NY96-$C$41))))</f>
        <v>0</v>
      </c>
      <c r="NZ97" s="261">
        <f>IF(PR96=0,MIN('Drive Train'!$F$35-GJ96*$C$26*'Drive Train'!$F$38,NZ96+$C$41)-$C$7,IF(MH96-1&lt;=0,0,IF($C$39=Motors!$C$29,MAX(MAX(NZ$8:NZ96)*-1,NZ96-$C$41),MAX(0,MAX(NZ$8:NZ96)*-1,NZ96-$C$41))))</f>
        <v>0</v>
      </c>
      <c r="OA97" s="261">
        <f>IF(PS96=0,MIN('Drive Train'!$F$35-GK96*$C$26*'Drive Train'!$F$38,OA96+$C$41)-$C$7,IF(MI96-1&lt;=0,0,IF($C$39=Motors!$C$29,MAX(MAX(OA$8:OA96)*-1,OA96-$C$41),MAX(0,MAX(OA$8:OA96)*-1,OA96-$C$41))))</f>
        <v>0</v>
      </c>
      <c r="OB97" s="61">
        <f t="shared" si="423"/>
        <v>3.5600000000000023</v>
      </c>
      <c r="OC97" s="261">
        <f>'Drive Train'!$F$35-FQ97*$C$26*'Drive Train'!$F$38</f>
        <v>12.4</v>
      </c>
      <c r="OD97" s="261">
        <f>'Drive Train'!$F$35-FR97*$C$26*'Drive Train'!$F$38</f>
        <v>12.213034</v>
      </c>
      <c r="OE97" s="261">
        <f>'Drive Train'!$F$35-FS97*$C$26*'Drive Train'!$F$38</f>
        <v>12.213034</v>
      </c>
      <c r="OF97" s="261">
        <f>'Drive Train'!$F$35-FT97*$C$26*'Drive Train'!$F$38</f>
        <v>12.213034</v>
      </c>
      <c r="OG97" s="261">
        <f>'Drive Train'!$F$35-FU97*$C$26*'Drive Train'!$F$38</f>
        <v>12.4</v>
      </c>
      <c r="OH97" s="261">
        <f>'Drive Train'!$F$35-FV97*$C$26*'Drive Train'!$F$38</f>
        <v>12.4</v>
      </c>
      <c r="OI97" s="261">
        <f>'Drive Train'!$F$35-FW97*$C$26*'Drive Train'!$F$38</f>
        <v>12.4</v>
      </c>
      <c r="OJ97" s="261">
        <f>'Drive Train'!$F$35-FX97*$C$26*'Drive Train'!$F$38</f>
        <v>12.4</v>
      </c>
      <c r="OK97" s="261">
        <f>'Drive Train'!$F$35-FY97*$C$26*'Drive Train'!$F$38</f>
        <v>12.4</v>
      </c>
      <c r="OL97" s="261">
        <f>'Drive Train'!$F$35-FZ97*$C$26*'Drive Train'!$F$38</f>
        <v>12.4</v>
      </c>
      <c r="OM97" s="261">
        <f>'Drive Train'!$F$35-GA97*$C$26*'Drive Train'!$F$38</f>
        <v>12.4</v>
      </c>
      <c r="ON97" s="261">
        <f>'Drive Train'!$F$35-GB97*$C$26*'Drive Train'!$F$38</f>
        <v>12.4</v>
      </c>
      <c r="OO97" s="261">
        <f>'Drive Train'!$F$35-GC97*$C$26*'Drive Train'!$F$38</f>
        <v>12.4</v>
      </c>
      <c r="OP97" s="261">
        <f>'Drive Train'!$F$35-GD97*$C$26*'Drive Train'!$F$38</f>
        <v>12.4</v>
      </c>
      <c r="OQ97" s="261">
        <f>'Drive Train'!$F$35-GE97*$C$26*'Drive Train'!$F$38</f>
        <v>12.4</v>
      </c>
      <c r="OR97" s="261">
        <f>'Drive Train'!$F$35-GF97*$C$26*'Drive Train'!$F$38</f>
        <v>12.4</v>
      </c>
      <c r="OS97" s="261">
        <f>'Drive Train'!$F$35-GG97*$C$26*'Drive Train'!$F$38</f>
        <v>12.4</v>
      </c>
      <c r="OT97" s="261">
        <f>'Drive Train'!$F$35-GH97*$C$26*'Drive Train'!$F$38</f>
        <v>12.4</v>
      </c>
      <c r="OU97" s="261">
        <f>'Drive Train'!$F$35-GI97*$C$26*'Drive Train'!$F$38</f>
        <v>12.4</v>
      </c>
      <c r="OV97" s="261">
        <f>'Drive Train'!$F$35-GJ97*$C$26*'Drive Train'!$F$38</f>
        <v>12.4</v>
      </c>
      <c r="OW97" s="261">
        <f>'Drive Train'!$F$35-GK97*$C$26*'Drive Train'!$F$38</f>
        <v>12.4</v>
      </c>
      <c r="OX97" s="61">
        <f t="shared" si="424"/>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8">
        <f t="shared" si="425"/>
        <v>3.5600000000000023</v>
      </c>
      <c r="PU97" s="57">
        <f t="shared" si="426"/>
        <v>19.650327854067083</v>
      </c>
      <c r="PV97" s="57">
        <f t="shared" si="427"/>
        <v>28.103511046831382</v>
      </c>
      <c r="PW97" s="57">
        <f t="shared" si="428"/>
        <v>31.157951549263085</v>
      </c>
      <c r="PX97" s="57">
        <f t="shared" si="429"/>
        <v>29.128873095233924</v>
      </c>
      <c r="PY97" s="57">
        <f t="shared" si="430"/>
        <v>24.749634534260018</v>
      </c>
      <c r="PZ97" s="57">
        <f t="shared" si="431"/>
        <v>21.452833956798898</v>
      </c>
      <c r="QA97" s="57">
        <f t="shared" si="432"/>
        <v>19.542925554291688</v>
      </c>
      <c r="QB97" s="57">
        <f t="shared" si="433"/>
        <v>18.59135870271086</v>
      </c>
      <c r="QC97" s="57">
        <f t="shared" si="434"/>
        <v>17.948597020951119</v>
      </c>
      <c r="QD97" s="57">
        <f t="shared" si="435"/>
        <v>17.4359638630105</v>
      </c>
      <c r="QE97" s="57">
        <f t="shared" si="436"/>
        <v>17.291336153209237</v>
      </c>
      <c r="QF97" s="57">
        <f t="shared" si="437"/>
        <v>21.091274252493893</v>
      </c>
      <c r="QG97" s="57">
        <f t="shared" si="438"/>
        <v>21.548378991435687</v>
      </c>
      <c r="QH97" s="57">
        <f t="shared" si="439"/>
        <v>20.808768598333724</v>
      </c>
      <c r="QI97" s="57">
        <f t="shared" si="440"/>
        <v>19.961375108168166</v>
      </c>
      <c r="QJ97" s="57">
        <f t="shared" si="441"/>
        <v>19.829829190132553</v>
      </c>
      <c r="QK97" s="57">
        <f t="shared" si="442"/>
        <v>19.650327854067083</v>
      </c>
      <c r="QL97" s="57">
        <f t="shared" si="443"/>
        <v>19.599515401150995</v>
      </c>
      <c r="QM97" s="57">
        <f t="shared" si="444"/>
        <v>19.600621923010209</v>
      </c>
      <c r="QN97" s="57">
        <f t="shared" si="445"/>
        <v>19.600697983980687</v>
      </c>
      <c r="QO97" s="57">
        <f t="shared" si="446"/>
        <v>19.600657967372879</v>
      </c>
      <c r="QP97" s="61">
        <f t="shared" si="447"/>
        <v>3.5600000000000023</v>
      </c>
      <c r="QQ97" s="57">
        <f>MIN(FQ97,$C$16)*$C$17*1000/60/60/$C$25</f>
        <v>0</v>
      </c>
      <c r="QR97" s="57">
        <f>MIN(FR97,$C$16)*$C$17*1000/60/60/$C$25</f>
        <v>3.8667407844721571E-2</v>
      </c>
      <c r="QS97" s="57">
        <f>MIN(FS97,$C$16)*$C$17*1000/60/60/$C$25</f>
        <v>3.8667407844721571E-2</v>
      </c>
      <c r="QT97" s="57">
        <f>MIN(FT97,$C$16)*$C$17*1000/60/60/$C$25</f>
        <v>3.8667407844721571E-2</v>
      </c>
      <c r="QU97" s="57">
        <f>MIN(FU97,$C$16)*$C$17*1000/60/60/$C$25</f>
        <v>0</v>
      </c>
      <c r="QV97" s="57">
        <f>MIN(FV97,$C$16)*$C$17*1000/60/60/$C$25</f>
        <v>0</v>
      </c>
      <c r="QW97" s="57">
        <f>MIN(FW97,$C$16)*$C$17*1000/60/60/$C$25</f>
        <v>0</v>
      </c>
      <c r="QX97" s="57">
        <f>MIN(FX97,$C$16)*$C$17*1000/60/60/$C$25</f>
        <v>0</v>
      </c>
      <c r="QY97" s="57">
        <f>MIN(FY97,$C$16)*$C$17*1000/60/60/$C$25</f>
        <v>0</v>
      </c>
      <c r="QZ97" s="57">
        <f>MIN(FZ97,$C$16)*$C$17*1000/60/60/$C$25</f>
        <v>0</v>
      </c>
      <c r="RA97" s="57">
        <f>MIN(GA97,$C$16)*$C$17*1000/60/60/$C$25</f>
        <v>0</v>
      </c>
      <c r="RB97" s="57">
        <f>MIN(GB97,$C$16)*$C$17*1000/60/60/$C$25</f>
        <v>0</v>
      </c>
      <c r="RC97" s="57">
        <f>MIN(GC97,$C$16)*$C$17*1000/60/60/$C$25</f>
        <v>0</v>
      </c>
      <c r="RD97" s="57">
        <f>MIN(GD97,$C$16)*$C$17*1000/60/60/$C$25</f>
        <v>0</v>
      </c>
      <c r="RE97" s="57">
        <f>MIN(GE97,$C$16)*$C$17*1000/60/60/$C$25</f>
        <v>0</v>
      </c>
      <c r="RF97" s="57">
        <f>MIN(GF97,$C$16)*$C$17*1000/60/60/$C$25</f>
        <v>0</v>
      </c>
      <c r="RG97" s="57">
        <f>MIN(GG97,$C$16)*$C$17*1000/60/60/$C$25</f>
        <v>0</v>
      </c>
      <c r="RH97" s="57">
        <f>MIN(GH97,$C$16)*$C$17*1000/60/60/$C$25</f>
        <v>0</v>
      </c>
      <c r="RI97" s="57">
        <f>MIN(GI97,$C$16)*$C$17*1000/60/60/$C$25</f>
        <v>0</v>
      </c>
      <c r="RJ97" s="57">
        <f>MIN(GJ97,$C$16)*$C$17*1000/60/60/$C$25</f>
        <v>0</v>
      </c>
      <c r="RK97" s="57">
        <f>MIN(GK97,$C$16)*$C$17*1000/60/60/$C$25</f>
        <v>0</v>
      </c>
      <c r="RL97" s="148">
        <f t="shared" si="448"/>
        <v>3.5600000000000023</v>
      </c>
    </row>
    <row r="98" spans="18:480" x14ac:dyDescent="0.2">
      <c r="R98" s="63">
        <f t="shared" si="346"/>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347"/>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321"/>
        <v>3.6000000000000023</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322"/>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2.7495000000000003</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348"/>
        <v>3.6000000000000023</v>
      </c>
      <c r="DC98" s="57">
        <f t="shared" si="323"/>
        <v>0</v>
      </c>
      <c r="DD98" s="57">
        <f t="shared" si="324"/>
        <v>2.7495000000000003</v>
      </c>
      <c r="DE98" s="57">
        <f t="shared" si="325"/>
        <v>2.7495000000000003</v>
      </c>
      <c r="DF98" s="57">
        <f t="shared" si="326"/>
        <v>2.7495000000000003</v>
      </c>
      <c r="DG98" s="57">
        <f t="shared" si="327"/>
        <v>0</v>
      </c>
      <c r="DH98" s="57">
        <f t="shared" si="328"/>
        <v>0</v>
      </c>
      <c r="DI98" s="57">
        <f t="shared" si="329"/>
        <v>0</v>
      </c>
      <c r="DJ98" s="57">
        <f t="shared" si="330"/>
        <v>0</v>
      </c>
      <c r="DK98" s="57">
        <f t="shared" si="331"/>
        <v>0</v>
      </c>
      <c r="DL98" s="57">
        <f t="shared" si="332"/>
        <v>0</v>
      </c>
      <c r="DM98" s="57">
        <f t="shared" si="333"/>
        <v>0</v>
      </c>
      <c r="DN98" s="57">
        <f t="shared" si="334"/>
        <v>0</v>
      </c>
      <c r="DO98" s="57">
        <f t="shared" si="335"/>
        <v>0</v>
      </c>
      <c r="DP98" s="57">
        <f t="shared" si="336"/>
        <v>0</v>
      </c>
      <c r="DQ98" s="57">
        <f t="shared" si="337"/>
        <v>0</v>
      </c>
      <c r="DR98" s="57">
        <f t="shared" si="338"/>
        <v>0</v>
      </c>
      <c r="DS98" s="57">
        <f t="shared" si="339"/>
        <v>0</v>
      </c>
      <c r="DT98" s="57">
        <f t="shared" si="340"/>
        <v>0</v>
      </c>
      <c r="DU98" s="57">
        <f t="shared" si="341"/>
        <v>0</v>
      </c>
      <c r="DV98" s="57">
        <f t="shared" si="342"/>
        <v>0</v>
      </c>
      <c r="DW98" s="57">
        <f t="shared" si="343"/>
        <v>0</v>
      </c>
      <c r="DX98" s="61">
        <f t="shared" si="349"/>
        <v>3.6000000000000023</v>
      </c>
      <c r="DY98" s="2">
        <f>IF(OY98=0,($C$23/0.4536*IF(ISNA(MK97),'Drive Train'!$F$16,'Drive Train'!$F$17)*4.448*$C$24/$C$26*$C$25*S$6)*SIGN(BK98),BK98)</f>
        <v>0</v>
      </c>
      <c r="DZ98" s="2">
        <f>IF(OZ98=0,($C$23/0.4536*IF(ISNA(ML97),'Drive Train'!$F$16,'Drive Train'!$F$17)*4.448*$C$24/$C$26*$C$25*T$6)*SIGN(BL98),BL98)</f>
        <v>0</v>
      </c>
      <c r="EA98" s="2">
        <f>IF(PA98=0,($C$23/0.4536*IF(ISNA(MM97),'Drive Train'!$F$16,'Drive Train'!$F$17)*4.448*$C$24/$C$26*$C$25*U$6)*SIGN(BM98),BM98)</f>
        <v>0</v>
      </c>
      <c r="EB98" s="2">
        <f>IF(PB98=0,($C$23/0.4536*IF(ISNA(MN97),'Drive Train'!$F$16,'Drive Train'!$F$17)*4.448*$C$24/$C$26*$C$25*V$6)*SIGN(BN98),BN98)</f>
        <v>0</v>
      </c>
      <c r="EC98" s="2">
        <f>IF(PC98=0,($C$23/0.4536*IF(ISNA(MO97),'Drive Train'!$F$16,'Drive Train'!$F$17)*4.448*$C$24/$C$26*$C$25*W$6)*SIGN(BO98),BO98)</f>
        <v>0</v>
      </c>
      <c r="ED98" s="2">
        <f>IF(PD98=0,($C$23/0.4536*IF(ISNA(MP97),'Drive Train'!$F$16,'Drive Train'!$F$17)*4.448*$C$24/$C$26*$C$25*X$6)*SIGN(BP98),BP98)</f>
        <v>0</v>
      </c>
      <c r="EE98" s="2">
        <f>IF(PE98=0,($C$23/0.4536*IF(ISNA(MQ97),'Drive Train'!$F$16,'Drive Train'!$F$17)*4.448*$C$24/$C$26*$C$25*Y$6)*SIGN(BQ98),BQ98)</f>
        <v>0</v>
      </c>
      <c r="EF98" s="2">
        <f>IF(PF98=0,($C$23/0.4536*IF(ISNA(MR97),'Drive Train'!$F$16,'Drive Train'!$F$17)*4.448*$C$24/$C$26*$C$25*Z$6)*SIGN(BR98),BR98)</f>
        <v>0</v>
      </c>
      <c r="EG98" s="2">
        <f>IF(PG98=0,($C$23/0.4536*IF(ISNA(MS97),'Drive Train'!$F$16,'Drive Train'!$F$17)*4.448*$C$24/$C$26*$C$25*AA$6)*SIGN(BS98),BS98)</f>
        <v>0</v>
      </c>
      <c r="EH98" s="2">
        <f>IF(PH98=0,($C$23/0.4536*IF(ISNA(MT97),'Drive Train'!$F$16,'Drive Train'!$F$17)*4.448*$C$24/$C$26*$C$25*AB$6)*SIGN(BT98),BT98)</f>
        <v>0</v>
      </c>
      <c r="EI98" s="2">
        <f>IF(PI98=0,($C$23/0.4536*IF(ISNA(MU97),'Drive Train'!$F$16,'Drive Train'!$F$17)*4.448*$C$24/$C$26*$C$25*AC$6)*SIGN(BU98),BU98)</f>
        <v>0</v>
      </c>
      <c r="EJ98" s="2">
        <f>IF(PJ98=0,($C$23/0.4536*IF(ISNA(MV97),'Drive Train'!$F$16,'Drive Train'!$F$17)*4.448*$C$24/$C$26*$C$25*AD$6)*SIGN(BV98),BV98)</f>
        <v>0</v>
      </c>
      <c r="EK98" s="2">
        <f>IF(PK98=0,($C$23/0.4536*IF(ISNA(MW97),'Drive Train'!$F$16,'Drive Train'!$F$17)*4.448*$C$24/$C$26*$C$25*AE$6)*SIGN(BW98),BW98)</f>
        <v>0</v>
      </c>
      <c r="EL98" s="2">
        <f>IF(PL98=0,($C$23/0.4536*IF(ISNA(MX97),'Drive Train'!$F$16,'Drive Train'!$F$17)*4.448*$C$24/$C$26*$C$25*AF$6)*SIGN(BX98),BX98)</f>
        <v>0</v>
      </c>
      <c r="EM98" s="2">
        <f>IF(PM98=0,($C$23/0.4536*IF(ISNA(MY97),'Drive Train'!$F$16,'Drive Train'!$F$17)*4.448*$C$24/$C$26*$C$25*AG$6)*SIGN(BY98),BY98)</f>
        <v>0</v>
      </c>
      <c r="EN98" s="2">
        <f>IF(PN98=0,($C$23/0.4536*IF(ISNA(MZ97),'Drive Train'!$F$16,'Drive Train'!$F$17)*4.448*$C$24/$C$26*$C$25*AH$6)*SIGN(BZ98),BZ98)</f>
        <v>0</v>
      </c>
      <c r="EO98" s="2">
        <f>IF(PO98=0,($C$23/0.4536*IF(ISNA(NA97),'Drive Train'!$F$16,'Drive Train'!$F$17)*4.448*$C$24/$C$26*$C$25*AI$6)*SIGN(CA98),CA98)</f>
        <v>0</v>
      </c>
      <c r="EP98" s="2">
        <f>IF(PP98=0,($C$23/0.4536*IF(ISNA(NB97),'Drive Train'!$F$16,'Drive Train'!$F$17)*4.448*$C$24/$C$26*$C$25*AJ$6)*SIGN(CB98),CB98)</f>
        <v>0</v>
      </c>
      <c r="EQ98" s="2">
        <f>IF(PQ98=0,($C$23/0.4536*IF(ISNA(NC97),'Drive Train'!$F$16,'Drive Train'!$F$17)*4.448*$C$24/$C$26*$C$25*AK$6)*SIGN(CC98),CC98)</f>
        <v>0</v>
      </c>
      <c r="ER98" s="2">
        <f>IF(PR98=0,($C$23/0.4536*IF(ISNA(ND97),'Drive Train'!$F$16,'Drive Train'!$F$17)*4.448*$C$24/$C$26*$C$25*AL$6)*SIGN(CD98),CD98)</f>
        <v>0</v>
      </c>
      <c r="ES98" s="2">
        <f>IF(PS98=0,($C$23/0.4536*IF(ISNA(NE97),'Drive Train'!$F$16,'Drive Train'!$F$17)*4.448*$C$24/$C$26*$C$25*AM$6)*SIGN(CE98),CE98)</f>
        <v>0</v>
      </c>
      <c r="ET98" s="61">
        <f t="shared" si="344"/>
        <v>3.6000000000000023</v>
      </c>
      <c r="EU98" s="260">
        <f>MAX(MIN(IF(AND(OY97=1,NG98&lt;0),-1,1)*(DC98-$C$15)/($C$14-$C$15)*$C$12-$C$33*LO98/AO$6 -  OY97*$C$33,DY97),MAX(EU$8:EU97)*-1)</f>
        <v>-0.55664580874366754</v>
      </c>
      <c r="EV98" s="260">
        <f>MAX(MIN(IF(AND(OZ97=1,NH98&lt;0),-1,1)*(DD98-$C$15)/($C$14-$C$15)*$C$12-$C$33*LP98/AP$6 -  OZ97*$C$33,DZ97),MAX(EV$8:EV97)*-1)</f>
        <v>-0.59635446463911479</v>
      </c>
      <c r="EW98" s="260">
        <f>MAX(MIN(IF(AND(PA97=1,NI98&lt;0),-1,1)*(DE98-$C$15)/($C$14-$C$15)*$C$12-$C$33*LQ98/AQ$6 -  PA97*$C$33,EA97),MAX(EW$8:EW97)*-1)</f>
        <v>-0.58683213592340733</v>
      </c>
      <c r="EX98" s="260">
        <f>MAX(MIN(IF(AND(PB97=1,NJ98&lt;0),-1,1)*(DF98-$C$15)/($C$14-$C$15)*$C$12-$C$33*LR98/AR$6 -  PB97*$C$33,EB97),MAX(EX$8:EX97)*-1)</f>
        <v>-0.51475475819216499</v>
      </c>
      <c r="EY98" s="260">
        <f>MAX(MIN(IF(AND(PC97=1,NK98&lt;0),-1,1)*(DG98-$C$15)/($C$14-$C$15)*$C$12-$C$33*LS98/AS$6 -  PC97*$C$33,EC97),MAX(EY$8:EY97)*-1)</f>
        <v>-0.55664580874366754</v>
      </c>
      <c r="EZ98" s="260">
        <f>MAX(MIN(IF(AND(PD97=1,NL98&lt;0),-1,1)*(DH98-$C$15)/($C$14-$C$15)*$C$12-$C$33*LT98/AT$6 -  PD97*$C$33,ED97),MAX(EZ$8:EZ97)*-1)</f>
        <v>-0.55664580874366754</v>
      </c>
      <c r="FA98" s="260">
        <f>MAX(MIN(IF(AND(PE97=1,NM98&lt;0),-1,1)*(DI98-$C$15)/($C$14-$C$15)*$C$12-$C$33*LU98/AU$6 -  PE97*$C$33,EE97),MAX(FA$8:FA97)*-1)</f>
        <v>-0.55664580874366754</v>
      </c>
      <c r="FB98" s="260">
        <f>MAX(MIN(IF(AND(PF97=1,NN98&lt;0),-1,1)*(DJ98-$C$15)/($C$14-$C$15)*$C$12-$C$33*LV98/AV$6 -  PF97*$C$33,EF97),MAX(FB$8:FB97)*-1)</f>
        <v>-0.55664580874366754</v>
      </c>
      <c r="FC98" s="260">
        <f>MAX(MIN(IF(AND(PG97=1,NO98&lt;0),-1,1)*(DK98-$C$15)/($C$14-$C$15)*$C$12-$C$33*LW98/AW$6 -  PG97*$C$33,EG97),MAX(FC$8:FC97)*-1)</f>
        <v>-0.55664580874366754</v>
      </c>
      <c r="FD98" s="260">
        <f>MAX(MIN(IF(AND(PH97=1,NP98&lt;0),-1,1)*(DL98-$C$15)/($C$14-$C$15)*$C$12-$C$33*LX98/AX$6 -  PH97*$C$33,EH97),MAX(FD$8:FD97)*-1)</f>
        <v>-0.55664580874366754</v>
      </c>
      <c r="FE98" s="260">
        <f>MAX(MIN(IF(AND(PI97=1,NQ98&lt;0),-1,1)*(DM98-$C$15)/($C$14-$C$15)*$C$12-$C$33*LY98/AY$6 -  PI97*$C$33,EI97),MAX(FE$8:FE97)*-1)</f>
        <v>-0.55664580874366754</v>
      </c>
      <c r="FF98" s="260">
        <f>MAX(MIN(IF(AND(PJ97=1,NR98&lt;0),-1,1)*(DN98-$C$15)/($C$14-$C$15)*$C$12-$C$33*LZ98/AZ$6 -  PJ97*$C$33,EJ97),MAX(FF$8:FF97)*-1)</f>
        <v>-0.41043104273050707</v>
      </c>
      <c r="FG98" s="260">
        <f>MAX(MIN(IF(AND(PK97=1,NS98&lt;0),-1,1)*(DO98-$C$15)/($C$14-$C$15)*$C$12-$C$33*MA98/BA$6 -  PK97*$C$33,EK97),MAX(FG$8:FG97)*-1)</f>
        <v>-0.50266066515034202</v>
      </c>
      <c r="FH98" s="260">
        <f>MAX(MIN(IF(AND(PL97=1,NT98&lt;0),-1,1)*(DP98-$C$15)/($C$14-$C$15)*$C$12-$C$33*MB98/BB$6 -  PL97*$C$33,EL97),MAX(FH$8:FH97)*-1)</f>
        <v>-0.55664580874366754</v>
      </c>
      <c r="FI98" s="260">
        <f>MAX(MIN(IF(AND(PM97=1,NU98&lt;0),-1,1)*(DQ98-$C$15)/($C$14-$C$15)*$C$12-$C$33*MC98/BC$6 -  PM97*$C$33,EM97),MAX(FI$8:FI97)*-1)</f>
        <v>-0.55664580874366754</v>
      </c>
      <c r="FJ98" s="260">
        <f>MAX(MIN(IF(AND(PN97=1,NV98&lt;0),-1,1)*(DR98-$C$15)/($C$14-$C$15)*$C$12-$C$33*MD98/BD$6 -  PN97*$C$33,EN97),MAX(FJ$8:FJ97)*-1)</f>
        <v>-0.55664580874366754</v>
      </c>
      <c r="FK98" s="260">
        <f>MAX(MIN(IF(AND(PO97=1,NW98&lt;0),-1,1)*(DS98-$C$15)/($C$14-$C$15)*$C$12-$C$33*ME98/BE$6 -  PO97*$C$33,EO97),MAX(FK$8:FK97)*-1)</f>
        <v>-0.55664580874366754</v>
      </c>
      <c r="FL98" s="260">
        <f>MAX(MIN(IF(AND(PP97=1,NX98&lt;0),-1,1)*(DT98-$C$15)/($C$14-$C$15)*$C$12-$C$33*MF98/BF$6 -  PP97*$C$33,EP97),MAX(FL$8:FL97)*-1)</f>
        <v>-0.55664580874366754</v>
      </c>
      <c r="FM98" s="260">
        <f>MAX(MIN(IF(AND(PQ97=1,NY98&lt;0),-1,1)*(DU98-$C$15)/($C$14-$C$15)*$C$12-$C$33*MG98/BG$6 -  PQ97*$C$33,EQ97),MAX(FM$8:FM97)*-1)</f>
        <v>-0.55664580874366754</v>
      </c>
      <c r="FN98" s="260">
        <f>MAX(MIN(IF(AND(PR97=1,NZ98&lt;0),-1,1)*(DV98-$C$15)/($C$14-$C$15)*$C$12-$C$33*MH98/BH$6 -  PR97*$C$33,ER97),MAX(FN$8:FN97)*-1)</f>
        <v>-0.55664580874366754</v>
      </c>
      <c r="FO98" s="260">
        <f>MAX(MIN(IF(AND(PS97=1,OA98&lt;0),-1,1)*(DW98-$C$15)/($C$14-$C$15)*$C$12-$C$33*MI98/BI$6 -  PS97*$C$33,ES97),MAX(FO$8:FO97)*-1)</f>
        <v>-0.55664580874366754</v>
      </c>
      <c r="FP98" s="61">
        <f t="shared" si="350"/>
        <v>3.6000000000000023</v>
      </c>
      <c r="FQ98" s="261">
        <f>IF(AND(KS98=1,OY98=1),0,MIN((ABS(($C$14-$C$15)*EU98/$C$12/$C$25)+$C$15)/$C$25,DC98))</f>
        <v>0</v>
      </c>
      <c r="FR98" s="261">
        <f>IF(AND(KT98=1,OZ98=1),0,MIN((ABS(($C$14-$C$15)*EV98/$C$12/$C$25)+$C$15)/$C$25,DD98))</f>
        <v>2.7495000000000003</v>
      </c>
      <c r="FS98" s="261">
        <f>IF(AND(KU98=1,PA98=1),0,MIN((ABS(($C$14-$C$15)*EW98/$C$12/$C$25)+$C$15)/$C$25,DE98))</f>
        <v>2.7495000000000003</v>
      </c>
      <c r="FT98" s="261">
        <f>IF(AND(KV98=1,PB98=1),0,MIN((ABS(($C$14-$C$15)*EX98/$C$12/$C$25)+$C$15)/$C$25,DF98))</f>
        <v>2.7495000000000003</v>
      </c>
      <c r="FU98" s="261">
        <f>IF(AND(KW98=1,PC98=1),0,MIN((ABS(($C$14-$C$15)*EY98/$C$12/$C$25)+$C$15)/$C$25,DG98))</f>
        <v>0</v>
      </c>
      <c r="FV98" s="261">
        <f>IF(AND(KX98=1,PD98=1),0,MIN((ABS(($C$14-$C$15)*EZ98/$C$12/$C$25)+$C$15)/$C$25,DH98))</f>
        <v>0</v>
      </c>
      <c r="FW98" s="261">
        <f>IF(AND(KY98=1,PE98=1),0,MIN((ABS(($C$14-$C$15)*FA98/$C$12/$C$25)+$C$15)/$C$25,DI98))</f>
        <v>0</v>
      </c>
      <c r="FX98" s="261">
        <f>IF(AND(KZ98=1,PF98=1),0,MIN((ABS(($C$14-$C$15)*FB98/$C$12/$C$25)+$C$15)/$C$25,DJ98))</f>
        <v>0</v>
      </c>
      <c r="FY98" s="261">
        <f>IF(AND(LA98=1,PG98=1),0,MIN((ABS(($C$14-$C$15)*FC98/$C$12/$C$25)+$C$15)/$C$25,DK98))</f>
        <v>0</v>
      </c>
      <c r="FZ98" s="261">
        <f>IF(AND(LB98=1,PH98=1),0,MIN((ABS(($C$14-$C$15)*FD98/$C$12/$C$25)+$C$15)/$C$25,DL98))</f>
        <v>0</v>
      </c>
      <c r="GA98" s="261">
        <f>IF(AND(LC98=1,PI98=1),0,MIN((ABS(($C$14-$C$15)*FE98/$C$12/$C$25)+$C$15)/$C$25,DM98))</f>
        <v>0</v>
      </c>
      <c r="GB98" s="261">
        <f>IF(AND(LD98=1,PJ98=1),0,MIN((ABS(($C$14-$C$15)*FF98/$C$12/$C$25)+$C$15)/$C$25,DN98))</f>
        <v>0</v>
      </c>
      <c r="GC98" s="261">
        <f>IF(AND(LE98=1,PK98=1),0,MIN((ABS(($C$14-$C$15)*FG98/$C$12/$C$25)+$C$15)/$C$25,DO98))</f>
        <v>0</v>
      </c>
      <c r="GD98" s="261">
        <f>IF(AND(LF98=1,PL98=1),0,MIN((ABS(($C$14-$C$15)*FH98/$C$12/$C$25)+$C$15)/$C$25,DP98))</f>
        <v>0</v>
      </c>
      <c r="GE98" s="261">
        <f>IF(AND(LG98=1,PM98=1),0,MIN((ABS(($C$14-$C$15)*FI98/$C$12/$C$25)+$C$15)/$C$25,DQ98))</f>
        <v>0</v>
      </c>
      <c r="GF98" s="261">
        <f>IF(AND(LH98=1,PN98=1),0,MIN((ABS(($C$14-$C$15)*FJ98/$C$12/$C$25)+$C$15)/$C$25,DR98))</f>
        <v>0</v>
      </c>
      <c r="GG98" s="261">
        <f>IF(AND(LI98=1,PO98=1),0,MIN((ABS(($C$14-$C$15)*FK98/$C$12/$C$25)+$C$15)/$C$25,DS98))</f>
        <v>0</v>
      </c>
      <c r="GH98" s="261">
        <f>IF(AND(LJ98=1,PP98=1),0,MIN((ABS(($C$14-$C$15)*FL98/$C$12/$C$25)+$C$15)/$C$25,DT98))</f>
        <v>0</v>
      </c>
      <c r="GI98" s="261">
        <f>IF(AND(LK98=1,PQ98=1),0,MIN((ABS(($C$14-$C$15)*FM98/$C$12/$C$25)+$C$15)/$C$25,DU98))</f>
        <v>0</v>
      </c>
      <c r="GJ98" s="261">
        <f>IF(AND(LL98=1,PR98=1),0,MIN((ABS(($C$14-$C$15)*FN98/$C$12/$C$25)+$C$15)/$C$25,DV98))</f>
        <v>0</v>
      </c>
      <c r="GK98" s="261">
        <f>IF(AND(LM98=1,PS98=1),0,MIN((ABS(($C$14-$C$15)*FO98/$C$12/$C$25)+$C$15)/$C$25,DW98))</f>
        <v>0</v>
      </c>
      <c r="GL98" s="61">
        <f t="shared" si="351"/>
        <v>3.6000000000000023</v>
      </c>
      <c r="GM98" s="57">
        <f>IF(AND(KS97=1,OY97=1),0,EU98*$C$26/S$6/$C$24/$C$23*3.39*$C$25)</f>
        <v>0</v>
      </c>
      <c r="GN98" s="57">
        <f>IF(AND(KT97=1,OZ97=1),0,EV98*$C$26/T$6/$C$24/$C$23*3.39*$C$25)</f>
        <v>-3.8778188727251881</v>
      </c>
      <c r="GO98" s="57">
        <f>IF(AND(KU97=1,PA97=1),0,EW98*$C$26/U$6/$C$24/$C$23*3.39*$C$25)</f>
        <v>-5.7945141277855594</v>
      </c>
      <c r="GP98" s="57">
        <f>IF(AND(KV97=1,PB97=1),0,EX98*$C$26/V$6/$C$24/$C$23*3.39*$C$25)</f>
        <v>-6.818397874870195</v>
      </c>
      <c r="GQ98" s="57">
        <f>IF(AND(KW97=1,PC97=1),0,EY98*$C$26/W$6/$C$24/$C$23*3.39*$C$25)</f>
        <v>0</v>
      </c>
      <c r="GR98" s="57">
        <f>IF(AND(KX97=1,PD97=1),0,EZ98*$C$26/X$6/$C$24/$C$23*3.39*$C$25)</f>
        <v>0</v>
      </c>
      <c r="GS98" s="57">
        <f>IF(AND(KY97=1,PE97=1),0,FA98*$C$26/Y$6/$C$24/$C$23*3.39*$C$25)</f>
        <v>0</v>
      </c>
      <c r="GT98" s="57">
        <f>IF(AND(KZ97=1,PF97=1),0,FB98*$C$26/Z$6/$C$24/$C$23*3.39*$C$25)</f>
        <v>0</v>
      </c>
      <c r="GU98" s="57">
        <f>IF(AND(LA97=1,PG97=1),0,FC98*$C$26/AA$6/$C$24/$C$23*3.39*$C$25)</f>
        <v>0</v>
      </c>
      <c r="GV98" s="57">
        <f>IF(AND(LB97=1,PH97=1),0,FD98*$C$26/AB$6/$C$24/$C$23*3.39*$C$25)</f>
        <v>0</v>
      </c>
      <c r="GW98" s="57">
        <f>IF(AND(LC97=1,PI97=1),0,FE98*$C$26/AC$6/$C$24/$C$23*3.39*$C$25)</f>
        <v>0</v>
      </c>
      <c r="GX98" s="57">
        <f>IF(AND(LD97=1,PJ97=1),0,FF98*$C$26/AD$6/$C$24/$C$23*3.39*$C$25)</f>
        <v>0</v>
      </c>
      <c r="GY98" s="57">
        <f>IF(AND(LE97=1,PK97=1),0,FG98*$C$26/AE$6/$C$24/$C$23*3.39*$C$25)</f>
        <v>0</v>
      </c>
      <c r="GZ98" s="57">
        <f>IF(AND(LF97=1,PL97=1),0,FH98*$C$26/AF$6/$C$24/$C$23*3.39*$C$25)</f>
        <v>0</v>
      </c>
      <c r="HA98" s="57">
        <f>IF(AND(LG97=1,PM97=1),0,FI98*$C$26/AG$6/$C$24/$C$23*3.39*$C$25)</f>
        <v>0</v>
      </c>
      <c r="HB98" s="57">
        <f>IF(AND(LH97=1,PN97=1),0,FJ98*$C$26/AH$6/$C$24/$C$23*3.39*$C$25)</f>
        <v>0</v>
      </c>
      <c r="HC98" s="57">
        <f>IF(AND(LI97=1,PO97=1),0,FK98*$C$26/AI$6/$C$24/$C$23*3.39*$C$25)</f>
        <v>0</v>
      </c>
      <c r="HD98" s="57">
        <f>IF(AND(LJ97=1,PP97=1),0,FL98*$C$26/AJ$6/$C$24/$C$23*3.39*$C$25)</f>
        <v>0</v>
      </c>
      <c r="HE98" s="57">
        <f>IF(AND(LK97=1,PQ97=1),0,FM98*$C$26/AK$6/$C$24/$C$23*3.39*$C$25)</f>
        <v>0</v>
      </c>
      <c r="HF98" s="57">
        <f>IF(AND(LL97=1,PR97=1),0,FN98*$C$26/AL$6/$C$24/$C$23*3.39*$C$25)</f>
        <v>0</v>
      </c>
      <c r="HG98" s="57">
        <f>IF(AND(LM97=1,PS97=1),0,FO98*$C$26/AM$6/$C$24/$C$23*3.39*$C$25)</f>
        <v>0</v>
      </c>
      <c r="HH98" s="61">
        <f t="shared" si="352"/>
        <v>3.6000000000000023</v>
      </c>
      <c r="HI98" s="57">
        <f t="shared" si="353"/>
        <v>0</v>
      </c>
      <c r="HJ98" s="57">
        <f t="shared" si="354"/>
        <v>3.8778188727251881</v>
      </c>
      <c r="HK98" s="57">
        <f t="shared" si="355"/>
        <v>5.7945141277855594</v>
      </c>
      <c r="HL98" s="57">
        <f t="shared" si="356"/>
        <v>6.818397874870195</v>
      </c>
      <c r="HM98" s="57">
        <f t="shared" si="357"/>
        <v>0</v>
      </c>
      <c r="HN98" s="57">
        <f t="shared" si="358"/>
        <v>0</v>
      </c>
      <c r="HO98" s="57">
        <f t="shared" si="359"/>
        <v>0</v>
      </c>
      <c r="HP98" s="57">
        <f t="shared" si="360"/>
        <v>0</v>
      </c>
      <c r="HQ98" s="57">
        <f t="shared" si="361"/>
        <v>0</v>
      </c>
      <c r="HR98" s="57">
        <f t="shared" si="362"/>
        <v>0</v>
      </c>
      <c r="HS98" s="57">
        <f t="shared" si="363"/>
        <v>0</v>
      </c>
      <c r="HT98" s="57">
        <f t="shared" si="364"/>
        <v>0</v>
      </c>
      <c r="HU98" s="57">
        <f t="shared" si="365"/>
        <v>0</v>
      </c>
      <c r="HV98" s="57">
        <f t="shared" si="366"/>
        <v>0</v>
      </c>
      <c r="HW98" s="57">
        <f t="shared" si="367"/>
        <v>0</v>
      </c>
      <c r="HX98" s="57">
        <f t="shared" si="368"/>
        <v>0</v>
      </c>
      <c r="HY98" s="57">
        <f t="shared" si="369"/>
        <v>0</v>
      </c>
      <c r="HZ98" s="57">
        <f t="shared" si="370"/>
        <v>0</v>
      </c>
      <c r="IA98" s="57">
        <f t="shared" si="371"/>
        <v>0</v>
      </c>
      <c r="IB98" s="57">
        <f t="shared" si="372"/>
        <v>0</v>
      </c>
      <c r="IC98" s="57">
        <f t="shared" si="373"/>
        <v>0</v>
      </c>
      <c r="ID98" s="61">
        <f t="shared" si="374"/>
        <v>3.6000000000000023</v>
      </c>
      <c r="IE98" s="57">
        <f t="shared" si="375"/>
        <v>0</v>
      </c>
      <c r="IF98" s="57">
        <f t="shared" si="376"/>
        <v>0</v>
      </c>
      <c r="IG98" s="57">
        <f t="shared" si="377"/>
        <v>0</v>
      </c>
      <c r="IH98" s="57">
        <f t="shared" si="378"/>
        <v>0</v>
      </c>
      <c r="II98" s="57">
        <f t="shared" si="379"/>
        <v>0</v>
      </c>
      <c r="IJ98" s="57">
        <f t="shared" si="380"/>
        <v>0</v>
      </c>
      <c r="IK98" s="57">
        <f t="shared" si="381"/>
        <v>0</v>
      </c>
      <c r="IL98" s="57">
        <f t="shared" si="382"/>
        <v>0</v>
      </c>
      <c r="IM98" s="57">
        <f t="shared" si="383"/>
        <v>0</v>
      </c>
      <c r="IN98" s="57">
        <f t="shared" si="384"/>
        <v>0</v>
      </c>
      <c r="IO98" s="57">
        <f t="shared" si="385"/>
        <v>0</v>
      </c>
      <c r="IP98" s="57">
        <f t="shared" si="386"/>
        <v>0</v>
      </c>
      <c r="IQ98" s="57">
        <f t="shared" si="387"/>
        <v>0</v>
      </c>
      <c r="IR98" s="57">
        <f t="shared" si="388"/>
        <v>0</v>
      </c>
      <c r="IS98" s="57">
        <f t="shared" si="389"/>
        <v>0</v>
      </c>
      <c r="IT98" s="57">
        <f t="shared" si="390"/>
        <v>0</v>
      </c>
      <c r="IU98" s="57">
        <f t="shared" si="391"/>
        <v>0</v>
      </c>
      <c r="IV98" s="57">
        <f t="shared" si="392"/>
        <v>0</v>
      </c>
      <c r="IW98" s="57">
        <f t="shared" si="393"/>
        <v>0</v>
      </c>
      <c r="IX98" s="57">
        <f t="shared" si="394"/>
        <v>0</v>
      </c>
      <c r="IY98" s="57">
        <f t="shared" si="395"/>
        <v>0</v>
      </c>
      <c r="IZ98" s="61">
        <f t="shared" si="396"/>
        <v>3.6000000000000023</v>
      </c>
      <c r="JA98" s="261" t="e">
        <f t="shared" si="449"/>
        <v>#N/A</v>
      </c>
      <c r="JB98" s="261" t="e">
        <f t="shared" si="450"/>
        <v>#N/A</v>
      </c>
      <c r="JC98" s="261" t="e">
        <f t="shared" si="451"/>
        <v>#N/A</v>
      </c>
      <c r="JD98" s="261" t="e">
        <f t="shared" si="452"/>
        <v>#N/A</v>
      </c>
      <c r="JE98" s="261" t="e">
        <f t="shared" si="453"/>
        <v>#N/A</v>
      </c>
      <c r="JF98" s="261" t="e">
        <f t="shared" si="454"/>
        <v>#N/A</v>
      </c>
      <c r="JG98" s="261" t="e">
        <f t="shared" si="455"/>
        <v>#N/A</v>
      </c>
      <c r="JH98" s="261" t="e">
        <f t="shared" si="456"/>
        <v>#N/A</v>
      </c>
      <c r="JI98" s="261" t="e">
        <f t="shared" si="457"/>
        <v>#N/A</v>
      </c>
      <c r="JJ98" s="261" t="e">
        <f t="shared" si="458"/>
        <v>#N/A</v>
      </c>
      <c r="JK98" s="261" t="e">
        <f t="shared" si="459"/>
        <v>#N/A</v>
      </c>
      <c r="JL98" s="261" t="e">
        <f t="shared" si="460"/>
        <v>#N/A</v>
      </c>
      <c r="JM98" s="261" t="e">
        <f t="shared" si="461"/>
        <v>#N/A</v>
      </c>
      <c r="JN98" s="261" t="e">
        <f t="shared" si="462"/>
        <v>#N/A</v>
      </c>
      <c r="JO98" s="261" t="e">
        <f t="shared" si="463"/>
        <v>#N/A</v>
      </c>
      <c r="JP98" s="261" t="e">
        <f t="shared" si="464"/>
        <v>#N/A</v>
      </c>
      <c r="JQ98" s="261" t="e">
        <f t="shared" si="465"/>
        <v>#N/A</v>
      </c>
      <c r="JR98" s="261" t="e">
        <f t="shared" si="466"/>
        <v>#N/A</v>
      </c>
      <c r="JS98" s="261" t="e">
        <f t="shared" si="467"/>
        <v>#N/A</v>
      </c>
      <c r="JT98" s="261" t="e">
        <f t="shared" si="468"/>
        <v>#N/A</v>
      </c>
      <c r="JU98" s="261" t="e">
        <f t="shared" si="469"/>
        <v>#N/A</v>
      </c>
      <c r="JV98" s="61">
        <f t="shared" si="397"/>
        <v>3.6000000000000023</v>
      </c>
      <c r="JW98" s="46">
        <f>IF(HI98&lt;=$C$42,1,0)</f>
        <v>1</v>
      </c>
      <c r="JX98" s="46">
        <f>IF(HJ98&lt;=$C$42,1,0)</f>
        <v>0</v>
      </c>
      <c r="JY98" s="46">
        <f>IF(HK98&lt;=$C$42,1,0)</f>
        <v>0</v>
      </c>
      <c r="JZ98" s="46">
        <f>IF(HL98&lt;=$C$42,1,0)</f>
        <v>0</v>
      </c>
      <c r="KA98" s="46">
        <f>IF(HM98&lt;=$C$42,1,0)</f>
        <v>1</v>
      </c>
      <c r="KB98" s="46">
        <f>IF(HN98&lt;=$C$42,1,0)</f>
        <v>1</v>
      </c>
      <c r="KC98" s="46">
        <f>IF(HO98&lt;=$C$42,1,0)</f>
        <v>1</v>
      </c>
      <c r="KD98" s="46">
        <f>IF(HP98&lt;=$C$42,1,0)</f>
        <v>1</v>
      </c>
      <c r="KE98" s="46">
        <f>IF(HQ98&lt;=$C$42,1,0)</f>
        <v>1</v>
      </c>
      <c r="KF98" s="46">
        <f>IF(HR98&lt;=$C$42,1,0)</f>
        <v>1</v>
      </c>
      <c r="KG98" s="46">
        <f>IF(HS98&lt;=$C$42,1,0)</f>
        <v>1</v>
      </c>
      <c r="KH98" s="46">
        <f>IF(HT98&lt;=$C$42,1,0)</f>
        <v>1</v>
      </c>
      <c r="KI98" s="46">
        <f>IF(HU98&lt;=$C$42,1,0)</f>
        <v>1</v>
      </c>
      <c r="KJ98" s="46">
        <f>IF(HV98&lt;=$C$42,1,0)</f>
        <v>1</v>
      </c>
      <c r="KK98" s="46">
        <f>IF(HW98&lt;=$C$42,1,0)</f>
        <v>1</v>
      </c>
      <c r="KL98" s="46">
        <f>IF(HX98&lt;=$C$42,1,0)</f>
        <v>1</v>
      </c>
      <c r="KM98" s="46">
        <f>IF(HY98&lt;=$C$42,1,0)</f>
        <v>1</v>
      </c>
      <c r="KN98" s="46">
        <f>IF(HZ98&lt;=$C$42,1,0)</f>
        <v>1</v>
      </c>
      <c r="KO98" s="46">
        <f>IF(IA98&lt;=$C$42,1,0)</f>
        <v>1</v>
      </c>
      <c r="KP98" s="46">
        <f>IF(IB98&lt;=$C$42,1,0)</f>
        <v>1</v>
      </c>
      <c r="KQ98" s="46">
        <f>IF(IC98&lt;=$C$42,1,0)</f>
        <v>1</v>
      </c>
      <c r="KR98" s="61">
        <f t="shared" si="398"/>
        <v>3.6000000000000023</v>
      </c>
      <c r="KS98" s="1">
        <f>IF(OR(KS97=1,AND(OY98=1,LO98&lt;=$C$43)),1,0)</f>
        <v>1</v>
      </c>
      <c r="KT98" s="1">
        <f>IF(OR(KT97=1,AND(OZ98=1,LP98&lt;=$C$43)),1,0)</f>
        <v>0</v>
      </c>
      <c r="KU98" s="1">
        <f>IF(OR(KU97=1,AND(PA98=1,LQ98&lt;=$C$43)),1,0)</f>
        <v>0</v>
      </c>
      <c r="KV98" s="1">
        <f>IF(OR(KV97=1,AND(PB98=1,LR98&lt;=$C$43)),1,0)</f>
        <v>0</v>
      </c>
      <c r="KW98" s="1">
        <f>IF(OR(KW97=1,AND(PC98=1,LS98&lt;=$C$43)),1,0)</f>
        <v>1</v>
      </c>
      <c r="KX98" s="1">
        <f>IF(OR(KX97=1,AND(PD98=1,LT98&lt;=$C$43)),1,0)</f>
        <v>1</v>
      </c>
      <c r="KY98" s="1">
        <f>IF(OR(KY97=1,AND(PE98=1,LU98&lt;=$C$43)),1,0)</f>
        <v>1</v>
      </c>
      <c r="KZ98" s="1">
        <f>IF(OR(KZ97=1,AND(PF98=1,LV98&lt;=$C$43)),1,0)</f>
        <v>1</v>
      </c>
      <c r="LA98" s="1">
        <f>IF(OR(LA97=1,AND(PG98=1,LW98&lt;=$C$43)),1,0)</f>
        <v>1</v>
      </c>
      <c r="LB98" s="1">
        <f>IF(OR(LB97=1,AND(PH98=1,LX98&lt;=$C$43)),1,0)</f>
        <v>1</v>
      </c>
      <c r="LC98" s="1">
        <f>IF(OR(LC97=1,AND(PI98=1,LY98&lt;=$C$43)),1,0)</f>
        <v>1</v>
      </c>
      <c r="LD98" s="1">
        <f>IF(OR(LD97=1,AND(PJ98=1,LZ98&lt;=$C$43)),1,0)</f>
        <v>1</v>
      </c>
      <c r="LE98" s="1">
        <f>IF(OR(LE97=1,AND(PK98=1,MA98&lt;=$C$43)),1,0)</f>
        <v>1</v>
      </c>
      <c r="LF98" s="1">
        <f>IF(OR(LF97=1,AND(PL98=1,MB98&lt;=$C$43)),1,0)</f>
        <v>1</v>
      </c>
      <c r="LG98" s="1">
        <f>IF(OR(LG97=1,AND(PM98=1,MC98&lt;=$C$43)),1,0)</f>
        <v>1</v>
      </c>
      <c r="LH98" s="1">
        <f>IF(OR(LH97=1,AND(PN98=1,MD98&lt;=$C$43)),1,0)</f>
        <v>1</v>
      </c>
      <c r="LI98" s="1">
        <f>IF(OR(LI97=1,AND(PO98=1,ME98&lt;=$C$43)),1,0)</f>
        <v>1</v>
      </c>
      <c r="LJ98" s="1">
        <f>IF(OR(LJ97=1,AND(PP98=1,MF98&lt;=$C$43)),1,0)</f>
        <v>1</v>
      </c>
      <c r="LK98" s="1">
        <f>IF(OR(LK97=1,AND(PQ98=1,MG98&lt;=$C$43)),1,0)</f>
        <v>1</v>
      </c>
      <c r="LL98" s="1">
        <f>IF(OR(LL97=1,AND(PR98=1,MH98&lt;=$C$43)),1,0)</f>
        <v>1</v>
      </c>
      <c r="LM98" s="1">
        <f>IF(OR(LM97=1,AND(PS98=1,MI98&lt;=$C$43)),1,0)</f>
        <v>1</v>
      </c>
      <c r="LN98" s="61">
        <f t="shared" si="399"/>
        <v>3.6000000000000023</v>
      </c>
      <c r="LO98" s="57">
        <f t="shared" si="400"/>
        <v>0</v>
      </c>
      <c r="LP98" s="57">
        <f t="shared" si="401"/>
        <v>8.5904847363114776</v>
      </c>
      <c r="LQ98" s="57">
        <f t="shared" si="402"/>
        <v>5.0614194784650408</v>
      </c>
      <c r="LR98" s="57">
        <f t="shared" si="403"/>
        <v>0.41161537969713674</v>
      </c>
      <c r="LS98" s="57">
        <f t="shared" si="404"/>
        <v>0</v>
      </c>
      <c r="LT98" s="57">
        <f t="shared" si="405"/>
        <v>0</v>
      </c>
      <c r="LU98" s="57">
        <f t="shared" si="406"/>
        <v>0</v>
      </c>
      <c r="LV98" s="57">
        <f t="shared" si="407"/>
        <v>0</v>
      </c>
      <c r="LW98" s="57">
        <f t="shared" si="408"/>
        <v>0</v>
      </c>
      <c r="LX98" s="57">
        <f t="shared" si="409"/>
        <v>0</v>
      </c>
      <c r="LY98" s="57">
        <f t="shared" si="410"/>
        <v>0</v>
      </c>
      <c r="LZ98" s="57">
        <f t="shared" si="411"/>
        <v>0</v>
      </c>
      <c r="MA98" s="57">
        <f t="shared" si="412"/>
        <v>0</v>
      </c>
      <c r="MB98" s="57">
        <f t="shared" si="413"/>
        <v>0</v>
      </c>
      <c r="MC98" s="57">
        <f t="shared" si="414"/>
        <v>0</v>
      </c>
      <c r="MD98" s="57">
        <f t="shared" si="415"/>
        <v>0</v>
      </c>
      <c r="ME98" s="57">
        <f t="shared" si="416"/>
        <v>0</v>
      </c>
      <c r="MF98" s="57">
        <f t="shared" si="417"/>
        <v>0</v>
      </c>
      <c r="MG98" s="57">
        <f t="shared" si="418"/>
        <v>0</v>
      </c>
      <c r="MH98" s="57">
        <f t="shared" si="419"/>
        <v>0</v>
      </c>
      <c r="MI98" s="57">
        <f t="shared" si="420"/>
        <v>0</v>
      </c>
      <c r="MJ98" s="61">
        <f t="shared" si="421"/>
        <v>3.6000000000000023</v>
      </c>
      <c r="MK98" s="57" t="e">
        <f t="shared" si="470"/>
        <v>#N/A</v>
      </c>
      <c r="ML98" s="57" t="e">
        <f t="shared" si="471"/>
        <v>#N/A</v>
      </c>
      <c r="MM98" s="57" t="e">
        <f t="shared" si="472"/>
        <v>#N/A</v>
      </c>
      <c r="MN98" s="57" t="e">
        <f t="shared" si="473"/>
        <v>#N/A</v>
      </c>
      <c r="MO98" s="57" t="e">
        <f t="shared" si="474"/>
        <v>#N/A</v>
      </c>
      <c r="MP98" s="57" t="e">
        <f t="shared" si="475"/>
        <v>#N/A</v>
      </c>
      <c r="MQ98" s="57" t="e">
        <f t="shared" si="476"/>
        <v>#N/A</v>
      </c>
      <c r="MR98" s="57" t="e">
        <f t="shared" si="477"/>
        <v>#N/A</v>
      </c>
      <c r="MS98" s="57" t="e">
        <f t="shared" si="478"/>
        <v>#N/A</v>
      </c>
      <c r="MT98" s="57" t="e">
        <f t="shared" si="479"/>
        <v>#N/A</v>
      </c>
      <c r="MU98" s="57" t="e">
        <f t="shared" si="480"/>
        <v>#N/A</v>
      </c>
      <c r="MV98" s="57" t="e">
        <f t="shared" si="481"/>
        <v>#N/A</v>
      </c>
      <c r="MW98" s="57" t="e">
        <f t="shared" si="482"/>
        <v>#N/A</v>
      </c>
      <c r="MX98" s="57" t="e">
        <f t="shared" si="483"/>
        <v>#N/A</v>
      </c>
      <c r="MY98" s="57" t="e">
        <f t="shared" si="484"/>
        <v>#N/A</v>
      </c>
      <c r="MZ98" s="57" t="e">
        <f t="shared" si="485"/>
        <v>#N/A</v>
      </c>
      <c r="NA98" s="57" t="e">
        <f t="shared" si="486"/>
        <v>#N/A</v>
      </c>
      <c r="NB98" s="57" t="e">
        <f t="shared" si="487"/>
        <v>#N/A</v>
      </c>
      <c r="NC98" s="57" t="e">
        <f t="shared" si="488"/>
        <v>#N/A</v>
      </c>
      <c r="ND98" s="57" t="e">
        <f t="shared" si="489"/>
        <v>#N/A</v>
      </c>
      <c r="NE98" s="57" t="e">
        <f t="shared" si="490"/>
        <v>#N/A</v>
      </c>
      <c r="NF98" s="61">
        <f t="shared" si="422"/>
        <v>3.6000000000000023</v>
      </c>
      <c r="NG98" s="261">
        <f>IF(OY97=0,MIN('Drive Train'!$F$35-FQ97*$C$26*'Drive Train'!$F$38,NG97+$C$41)-$C$7,IF(LO97-1&lt;=0,0,IF($C$39=Motors!$C$29,MAX(MAX(NG$8:NG97)*-1,NG97-$C$41),MAX(0,MAX(NG$8:NG97)*-1,NG97-$C$41))))</f>
        <v>0</v>
      </c>
      <c r="NH98" s="261">
        <f>IF(OZ97=0,MIN('Drive Train'!$F$35-FR97*$C$26*'Drive Train'!$F$38,NH97+$C$41)-$C$7,IF(LP97-1&lt;=0,0,IF($C$39=Motors!$C$29,MAX(MAX(NH$8:NH97)*-1,NH97-$C$41),MAX(0,MAX(NH$8:NH97)*-1,NH97-$C$41))))</f>
        <v>0</v>
      </c>
      <c r="NI98" s="261">
        <f>IF(PA97=0,MIN('Drive Train'!$F$35-FS97*$C$26*'Drive Train'!$F$38,NI97+$C$41)-$C$7,IF(LQ97-1&lt;=0,0,IF($C$39=Motors!$C$29,MAX(MAX(NI$8:NI97)*-1,NI97-$C$41),MAX(0,MAX(NI$8:NI97)*-1,NI97-$C$41))))</f>
        <v>0</v>
      </c>
      <c r="NJ98" s="261">
        <f>IF(PB97=0,MIN('Drive Train'!$F$35-FT97*$C$26*'Drive Train'!$F$38,NJ97+$C$41)-$C$7,IF(LR97-1&lt;=0,0,IF($C$39=Motors!$C$29,MAX(MAX(NJ$8:NJ97)*-1,NJ97-$C$41),MAX(0,MAX(NJ$8:NJ97)*-1,NJ97-$C$41))))</f>
        <v>0</v>
      </c>
      <c r="NK98" s="261">
        <f>IF(PC97=0,MIN('Drive Train'!$F$35-FU97*$C$26*'Drive Train'!$F$38,NK97+$C$41)-$C$7,IF(LS97-1&lt;=0,0,IF($C$39=Motors!$C$29,MAX(MAX(NK$8:NK97)*-1,NK97-$C$41),MAX(0,MAX(NK$8:NK97)*-1,NK97-$C$41))))</f>
        <v>0</v>
      </c>
      <c r="NL98" s="261">
        <f>IF(PD97=0,MIN('Drive Train'!$F$35-FV97*$C$26*'Drive Train'!$F$38,NL97+$C$41)-$C$7,IF(LT97-1&lt;=0,0,IF($C$39=Motors!$C$29,MAX(MAX(NL$8:NL97)*-1,NL97-$C$41),MAX(0,MAX(NL$8:NL97)*-1,NL97-$C$41))))</f>
        <v>0</v>
      </c>
      <c r="NM98" s="261">
        <f>IF(PE97=0,MIN('Drive Train'!$F$35-FW97*$C$26*'Drive Train'!$F$38,NM97+$C$41)-$C$7,IF(LU97-1&lt;=0,0,IF($C$39=Motors!$C$29,MAX(MAX(NM$8:NM97)*-1,NM97-$C$41),MAX(0,MAX(NM$8:NM97)*-1,NM97-$C$41))))</f>
        <v>0</v>
      </c>
      <c r="NN98" s="261">
        <f>IF(PF97=0,MIN('Drive Train'!$F$35-FX97*$C$26*'Drive Train'!$F$38,NN97+$C$41)-$C$7,IF(LV97-1&lt;=0,0,IF($C$39=Motors!$C$29,MAX(MAX(NN$8:NN97)*-1,NN97-$C$41),MAX(0,MAX(NN$8:NN97)*-1,NN97-$C$41))))</f>
        <v>0</v>
      </c>
      <c r="NO98" s="261">
        <f>IF(PG97=0,MIN('Drive Train'!$F$35-FY97*$C$26*'Drive Train'!$F$38,NO97+$C$41)-$C$7,IF(LW97-1&lt;=0,0,IF($C$39=Motors!$C$29,MAX(MAX(NO$8:NO97)*-1,NO97-$C$41),MAX(0,MAX(NO$8:NO97)*-1,NO97-$C$41))))</f>
        <v>0</v>
      </c>
      <c r="NP98" s="261">
        <f>IF(PH97=0,MIN('Drive Train'!$F$35-FZ97*$C$26*'Drive Train'!$F$38,NP97+$C$41)-$C$7,IF(LX97-1&lt;=0,0,IF($C$39=Motors!$C$29,MAX(MAX(NP$8:NP97)*-1,NP97-$C$41),MAX(0,MAX(NP$8:NP97)*-1,NP97-$C$41))))</f>
        <v>0</v>
      </c>
      <c r="NQ98" s="261">
        <f>IF(PI97=0,MIN('Drive Train'!$F$35-GA97*$C$26*'Drive Train'!$F$38,NQ97+$C$41)-$C$7,IF(LY97-1&lt;=0,0,IF($C$39=Motors!$C$29,MAX(MAX(NQ$8:NQ97)*-1,NQ97-$C$41),MAX(0,MAX(NQ$8:NQ97)*-1,NQ97-$C$41))))</f>
        <v>0</v>
      </c>
      <c r="NR98" s="261">
        <f>IF(PJ97=0,MIN('Drive Train'!$F$35-GB97*$C$26*'Drive Train'!$F$38,NR97+$C$41)-$C$7,IF(LZ97-1&lt;=0,0,IF($C$39=Motors!$C$29,MAX(MAX(NR$8:NR97)*-1,NR97-$C$41),MAX(0,MAX(NR$8:NR97)*-1,NR97-$C$41))))</f>
        <v>0</v>
      </c>
      <c r="NS98" s="261">
        <f>IF(PK97=0,MIN('Drive Train'!$F$35-GC97*$C$26*'Drive Train'!$F$38,NS97+$C$41)-$C$7,IF(MA97-1&lt;=0,0,IF($C$39=Motors!$C$29,MAX(MAX(NS$8:NS97)*-1,NS97-$C$41),MAX(0,MAX(NS$8:NS97)*-1,NS97-$C$41))))</f>
        <v>0</v>
      </c>
      <c r="NT98" s="261">
        <f>IF(PL97=0,MIN('Drive Train'!$F$35-GD97*$C$26*'Drive Train'!$F$38,NT97+$C$41)-$C$7,IF(MB97-1&lt;=0,0,IF($C$39=Motors!$C$29,MAX(MAX(NT$8:NT97)*-1,NT97-$C$41),MAX(0,MAX(NT$8:NT97)*-1,NT97-$C$41))))</f>
        <v>0</v>
      </c>
      <c r="NU98" s="261">
        <f>IF(PM97=0,MIN('Drive Train'!$F$35-GE97*$C$26*'Drive Train'!$F$38,NU97+$C$41)-$C$7,IF(MC97-1&lt;=0,0,IF($C$39=Motors!$C$29,MAX(MAX(NU$8:NU97)*-1,NU97-$C$41),MAX(0,MAX(NU$8:NU97)*-1,NU97-$C$41))))</f>
        <v>0</v>
      </c>
      <c r="NV98" s="261">
        <f>IF(PN97=0,MIN('Drive Train'!$F$35-GF97*$C$26*'Drive Train'!$F$38,NV97+$C$41)-$C$7,IF(MD97-1&lt;=0,0,IF($C$39=Motors!$C$29,MAX(MAX(NV$8:NV97)*-1,NV97-$C$41),MAX(0,MAX(NV$8:NV97)*-1,NV97-$C$41))))</f>
        <v>0</v>
      </c>
      <c r="NW98" s="261">
        <f>IF(PO97=0,MIN('Drive Train'!$F$35-GG97*$C$26*'Drive Train'!$F$38,NW97+$C$41)-$C$7,IF(ME97-1&lt;=0,0,IF($C$39=Motors!$C$29,MAX(MAX(NW$8:NW97)*-1,NW97-$C$41),MAX(0,MAX(NW$8:NW97)*-1,NW97-$C$41))))</f>
        <v>0</v>
      </c>
      <c r="NX98" s="261">
        <f>IF(PP97=0,MIN('Drive Train'!$F$35-GH97*$C$26*'Drive Train'!$F$38,NX97+$C$41)-$C$7,IF(MF97-1&lt;=0,0,IF($C$39=Motors!$C$29,MAX(MAX(NX$8:NX97)*-1,NX97-$C$41),MAX(0,MAX(NX$8:NX97)*-1,NX97-$C$41))))</f>
        <v>0</v>
      </c>
      <c r="NY98" s="261">
        <f>IF(PQ97=0,MIN('Drive Train'!$F$35-GI97*$C$26*'Drive Train'!$F$38,NY97+$C$41)-$C$7,IF(MG97-1&lt;=0,0,IF($C$39=Motors!$C$29,MAX(MAX(NY$8:NY97)*-1,NY97-$C$41),MAX(0,MAX(NY$8:NY97)*-1,NY97-$C$41))))</f>
        <v>0</v>
      </c>
      <c r="NZ98" s="261">
        <f>IF(PR97=0,MIN('Drive Train'!$F$35-GJ97*$C$26*'Drive Train'!$F$38,NZ97+$C$41)-$C$7,IF(MH97-1&lt;=0,0,IF($C$39=Motors!$C$29,MAX(MAX(NZ$8:NZ97)*-1,NZ97-$C$41),MAX(0,MAX(NZ$8:NZ97)*-1,NZ97-$C$41))))</f>
        <v>0</v>
      </c>
      <c r="OA98" s="261">
        <f>IF(PS97=0,MIN('Drive Train'!$F$35-GK97*$C$26*'Drive Train'!$F$38,OA97+$C$41)-$C$7,IF(MI97-1&lt;=0,0,IF($C$39=Motors!$C$29,MAX(MAX(OA$8:OA97)*-1,OA97-$C$41),MAX(0,MAX(OA$8:OA97)*-1,OA97-$C$41))))</f>
        <v>0</v>
      </c>
      <c r="OB98" s="61">
        <f t="shared" si="423"/>
        <v>3.6000000000000023</v>
      </c>
      <c r="OC98" s="261">
        <f>'Drive Train'!$F$35-FQ98*$C$26*'Drive Train'!$F$38</f>
        <v>12.4</v>
      </c>
      <c r="OD98" s="261">
        <f>'Drive Train'!$F$35-FR98*$C$26*'Drive Train'!$F$38</f>
        <v>12.213034</v>
      </c>
      <c r="OE98" s="261">
        <f>'Drive Train'!$F$35-FS98*$C$26*'Drive Train'!$F$38</f>
        <v>12.213034</v>
      </c>
      <c r="OF98" s="261">
        <f>'Drive Train'!$F$35-FT98*$C$26*'Drive Train'!$F$38</f>
        <v>12.213034</v>
      </c>
      <c r="OG98" s="261">
        <f>'Drive Train'!$F$35-FU98*$C$26*'Drive Train'!$F$38</f>
        <v>12.4</v>
      </c>
      <c r="OH98" s="261">
        <f>'Drive Train'!$F$35-FV98*$C$26*'Drive Train'!$F$38</f>
        <v>12.4</v>
      </c>
      <c r="OI98" s="261">
        <f>'Drive Train'!$F$35-FW98*$C$26*'Drive Train'!$F$38</f>
        <v>12.4</v>
      </c>
      <c r="OJ98" s="261">
        <f>'Drive Train'!$F$35-FX98*$C$26*'Drive Train'!$F$38</f>
        <v>12.4</v>
      </c>
      <c r="OK98" s="261">
        <f>'Drive Train'!$F$35-FY98*$C$26*'Drive Train'!$F$38</f>
        <v>12.4</v>
      </c>
      <c r="OL98" s="261">
        <f>'Drive Train'!$F$35-FZ98*$C$26*'Drive Train'!$F$38</f>
        <v>12.4</v>
      </c>
      <c r="OM98" s="261">
        <f>'Drive Train'!$F$35-GA98*$C$26*'Drive Train'!$F$38</f>
        <v>12.4</v>
      </c>
      <c r="ON98" s="261">
        <f>'Drive Train'!$F$35-GB98*$C$26*'Drive Train'!$F$38</f>
        <v>12.4</v>
      </c>
      <c r="OO98" s="261">
        <f>'Drive Train'!$F$35-GC98*$C$26*'Drive Train'!$F$38</f>
        <v>12.4</v>
      </c>
      <c r="OP98" s="261">
        <f>'Drive Train'!$F$35-GD98*$C$26*'Drive Train'!$F$38</f>
        <v>12.4</v>
      </c>
      <c r="OQ98" s="261">
        <f>'Drive Train'!$F$35-GE98*$C$26*'Drive Train'!$F$38</f>
        <v>12.4</v>
      </c>
      <c r="OR98" s="261">
        <f>'Drive Train'!$F$35-GF98*$C$26*'Drive Train'!$F$38</f>
        <v>12.4</v>
      </c>
      <c r="OS98" s="261">
        <f>'Drive Train'!$F$35-GG98*$C$26*'Drive Train'!$F$38</f>
        <v>12.4</v>
      </c>
      <c r="OT98" s="261">
        <f>'Drive Train'!$F$35-GH98*$C$26*'Drive Train'!$F$38</f>
        <v>12.4</v>
      </c>
      <c r="OU98" s="261">
        <f>'Drive Train'!$F$35-GI98*$C$26*'Drive Train'!$F$38</f>
        <v>12.4</v>
      </c>
      <c r="OV98" s="261">
        <f>'Drive Train'!$F$35-GJ98*$C$26*'Drive Train'!$F$38</f>
        <v>12.4</v>
      </c>
      <c r="OW98" s="261">
        <f>'Drive Train'!$F$35-GK98*$C$26*'Drive Train'!$F$38</f>
        <v>12.4</v>
      </c>
      <c r="OX98" s="61">
        <f t="shared" si="424"/>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8">
        <f t="shared" si="425"/>
        <v>3.6000000000000023</v>
      </c>
      <c r="PU98" s="57">
        <f t="shared" si="426"/>
        <v>19.650327854067083</v>
      </c>
      <c r="PV98" s="57">
        <f t="shared" si="427"/>
        <v>28.444028181185661</v>
      </c>
      <c r="PW98" s="57">
        <f t="shared" si="428"/>
        <v>31.355772717099459</v>
      </c>
      <c r="PX98" s="57">
        <f t="shared" si="429"/>
        <v>29.139882992121915</v>
      </c>
      <c r="PY98" s="57">
        <f t="shared" si="430"/>
        <v>24.749634534260018</v>
      </c>
      <c r="PZ98" s="57">
        <f t="shared" si="431"/>
        <v>21.452833956798898</v>
      </c>
      <c r="QA98" s="57">
        <f t="shared" si="432"/>
        <v>19.542925554291688</v>
      </c>
      <c r="QB98" s="57">
        <f t="shared" si="433"/>
        <v>18.59135870271086</v>
      </c>
      <c r="QC98" s="57">
        <f t="shared" si="434"/>
        <v>17.948597020951119</v>
      </c>
      <c r="QD98" s="57">
        <f t="shared" si="435"/>
        <v>17.4359638630105</v>
      </c>
      <c r="QE98" s="57">
        <f t="shared" si="436"/>
        <v>17.291336153209237</v>
      </c>
      <c r="QF98" s="57">
        <f t="shared" si="437"/>
        <v>21.091274252493893</v>
      </c>
      <c r="QG98" s="57">
        <f t="shared" si="438"/>
        <v>21.548378991435687</v>
      </c>
      <c r="QH98" s="57">
        <f t="shared" si="439"/>
        <v>20.808768598333724</v>
      </c>
      <c r="QI98" s="57">
        <f t="shared" si="440"/>
        <v>19.961375108168166</v>
      </c>
      <c r="QJ98" s="57">
        <f t="shared" si="441"/>
        <v>19.829829190132553</v>
      </c>
      <c r="QK98" s="57">
        <f t="shared" si="442"/>
        <v>19.650327854067083</v>
      </c>
      <c r="QL98" s="57">
        <f t="shared" si="443"/>
        <v>19.599515401150995</v>
      </c>
      <c r="QM98" s="57">
        <f t="shared" si="444"/>
        <v>19.600621923010209</v>
      </c>
      <c r="QN98" s="57">
        <f t="shared" si="445"/>
        <v>19.600697983980687</v>
      </c>
      <c r="QO98" s="57">
        <f t="shared" si="446"/>
        <v>19.600657967372879</v>
      </c>
      <c r="QP98" s="61">
        <f t="shared" si="447"/>
        <v>3.6000000000000023</v>
      </c>
      <c r="QQ98" s="57">
        <f>MIN(FQ98,$C$16)*$C$17*1000/60/60/$C$25</f>
        <v>0</v>
      </c>
      <c r="QR98" s="57">
        <f>MIN(FR98,$C$16)*$C$17*1000/60/60/$C$25</f>
        <v>3.8667407844721571E-2</v>
      </c>
      <c r="QS98" s="57">
        <f>MIN(FS98,$C$16)*$C$17*1000/60/60/$C$25</f>
        <v>3.8667407844721571E-2</v>
      </c>
      <c r="QT98" s="57">
        <f>MIN(FT98,$C$16)*$C$17*1000/60/60/$C$25</f>
        <v>3.8667407844721571E-2</v>
      </c>
      <c r="QU98" s="57">
        <f>MIN(FU98,$C$16)*$C$17*1000/60/60/$C$25</f>
        <v>0</v>
      </c>
      <c r="QV98" s="57">
        <f>MIN(FV98,$C$16)*$C$17*1000/60/60/$C$25</f>
        <v>0</v>
      </c>
      <c r="QW98" s="57">
        <f>MIN(FW98,$C$16)*$C$17*1000/60/60/$C$25</f>
        <v>0</v>
      </c>
      <c r="QX98" s="57">
        <f>MIN(FX98,$C$16)*$C$17*1000/60/60/$C$25</f>
        <v>0</v>
      </c>
      <c r="QY98" s="57">
        <f>MIN(FY98,$C$16)*$C$17*1000/60/60/$C$25</f>
        <v>0</v>
      </c>
      <c r="QZ98" s="57">
        <f>MIN(FZ98,$C$16)*$C$17*1000/60/60/$C$25</f>
        <v>0</v>
      </c>
      <c r="RA98" s="57">
        <f>MIN(GA98,$C$16)*$C$17*1000/60/60/$C$25</f>
        <v>0</v>
      </c>
      <c r="RB98" s="57">
        <f>MIN(GB98,$C$16)*$C$17*1000/60/60/$C$25</f>
        <v>0</v>
      </c>
      <c r="RC98" s="57">
        <f>MIN(GC98,$C$16)*$C$17*1000/60/60/$C$25</f>
        <v>0</v>
      </c>
      <c r="RD98" s="57">
        <f>MIN(GD98,$C$16)*$C$17*1000/60/60/$C$25</f>
        <v>0</v>
      </c>
      <c r="RE98" s="57">
        <f>MIN(GE98,$C$16)*$C$17*1000/60/60/$C$25</f>
        <v>0</v>
      </c>
      <c r="RF98" s="57">
        <f>MIN(GF98,$C$16)*$C$17*1000/60/60/$C$25</f>
        <v>0</v>
      </c>
      <c r="RG98" s="57">
        <f>MIN(GG98,$C$16)*$C$17*1000/60/60/$C$25</f>
        <v>0</v>
      </c>
      <c r="RH98" s="57">
        <f>MIN(GH98,$C$16)*$C$17*1000/60/60/$C$25</f>
        <v>0</v>
      </c>
      <c r="RI98" s="57">
        <f>MIN(GI98,$C$16)*$C$17*1000/60/60/$C$25</f>
        <v>0</v>
      </c>
      <c r="RJ98" s="57">
        <f>MIN(GJ98,$C$16)*$C$17*1000/60/60/$C$25</f>
        <v>0</v>
      </c>
      <c r="RK98" s="57">
        <f>MIN(GK98,$C$16)*$C$17*1000/60/60/$C$25</f>
        <v>0</v>
      </c>
      <c r="RL98" s="148">
        <f t="shared" si="448"/>
        <v>3.6000000000000023</v>
      </c>
    </row>
    <row r="99" spans="18:480" x14ac:dyDescent="0.2">
      <c r="R99" s="63">
        <f t="shared" si="346"/>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347"/>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321"/>
        <v>3.6400000000000023</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322"/>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2.7495000000000003</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348"/>
        <v>3.6400000000000023</v>
      </c>
      <c r="DC99" s="57">
        <f t="shared" si="323"/>
        <v>0</v>
      </c>
      <c r="DD99" s="57">
        <f t="shared" si="324"/>
        <v>2.7495000000000003</v>
      </c>
      <c r="DE99" s="57">
        <f t="shared" si="325"/>
        <v>2.7495000000000003</v>
      </c>
      <c r="DF99" s="57">
        <f t="shared" si="326"/>
        <v>2.7495000000000003</v>
      </c>
      <c r="DG99" s="57">
        <f t="shared" si="327"/>
        <v>0</v>
      </c>
      <c r="DH99" s="57">
        <f t="shared" si="328"/>
        <v>0</v>
      </c>
      <c r="DI99" s="57">
        <f t="shared" si="329"/>
        <v>0</v>
      </c>
      <c r="DJ99" s="57">
        <f t="shared" si="330"/>
        <v>0</v>
      </c>
      <c r="DK99" s="57">
        <f t="shared" si="331"/>
        <v>0</v>
      </c>
      <c r="DL99" s="57">
        <f t="shared" si="332"/>
        <v>0</v>
      </c>
      <c r="DM99" s="57">
        <f t="shared" si="333"/>
        <v>0</v>
      </c>
      <c r="DN99" s="57">
        <f t="shared" si="334"/>
        <v>0</v>
      </c>
      <c r="DO99" s="57">
        <f t="shared" si="335"/>
        <v>0</v>
      </c>
      <c r="DP99" s="57">
        <f t="shared" si="336"/>
        <v>0</v>
      </c>
      <c r="DQ99" s="57">
        <f t="shared" si="337"/>
        <v>0</v>
      </c>
      <c r="DR99" s="57">
        <f t="shared" si="338"/>
        <v>0</v>
      </c>
      <c r="DS99" s="57">
        <f t="shared" si="339"/>
        <v>0</v>
      </c>
      <c r="DT99" s="57">
        <f t="shared" si="340"/>
        <v>0</v>
      </c>
      <c r="DU99" s="57">
        <f t="shared" si="341"/>
        <v>0</v>
      </c>
      <c r="DV99" s="57">
        <f t="shared" si="342"/>
        <v>0</v>
      </c>
      <c r="DW99" s="57">
        <f t="shared" si="343"/>
        <v>0</v>
      </c>
      <c r="DX99" s="61">
        <f t="shared" si="349"/>
        <v>3.6400000000000023</v>
      </c>
      <c r="DY99" s="2">
        <f>IF(OY99=0,($C$23/0.4536*IF(ISNA(MK98),'Drive Train'!$F$16,'Drive Train'!$F$17)*4.448*$C$24/$C$26*$C$25*S$6)*SIGN(BK99),BK99)</f>
        <v>0</v>
      </c>
      <c r="DZ99" s="2">
        <f>IF(OZ99=0,($C$23/0.4536*IF(ISNA(ML98),'Drive Train'!$F$16,'Drive Train'!$F$17)*4.448*$C$24/$C$26*$C$25*T$6)*SIGN(BL99),BL99)</f>
        <v>0</v>
      </c>
      <c r="EA99" s="2">
        <f>IF(PA99=0,($C$23/0.4536*IF(ISNA(MM98),'Drive Train'!$F$16,'Drive Train'!$F$17)*4.448*$C$24/$C$26*$C$25*U$6)*SIGN(BM99),BM99)</f>
        <v>0</v>
      </c>
      <c r="EB99" s="2">
        <f>IF(PB99=0,($C$23/0.4536*IF(ISNA(MN98),'Drive Train'!$F$16,'Drive Train'!$F$17)*4.448*$C$24/$C$26*$C$25*V$6)*SIGN(BN99),BN99)</f>
        <v>0</v>
      </c>
      <c r="EC99" s="2">
        <f>IF(PC99=0,($C$23/0.4536*IF(ISNA(MO98),'Drive Train'!$F$16,'Drive Train'!$F$17)*4.448*$C$24/$C$26*$C$25*W$6)*SIGN(BO99),BO99)</f>
        <v>0</v>
      </c>
      <c r="ED99" s="2">
        <f>IF(PD99=0,($C$23/0.4536*IF(ISNA(MP98),'Drive Train'!$F$16,'Drive Train'!$F$17)*4.448*$C$24/$C$26*$C$25*X$6)*SIGN(BP99),BP99)</f>
        <v>0</v>
      </c>
      <c r="EE99" s="2">
        <f>IF(PE99=0,($C$23/0.4536*IF(ISNA(MQ98),'Drive Train'!$F$16,'Drive Train'!$F$17)*4.448*$C$24/$C$26*$C$25*Y$6)*SIGN(BQ99),BQ99)</f>
        <v>0</v>
      </c>
      <c r="EF99" s="2">
        <f>IF(PF99=0,($C$23/0.4536*IF(ISNA(MR98),'Drive Train'!$F$16,'Drive Train'!$F$17)*4.448*$C$24/$C$26*$C$25*Z$6)*SIGN(BR99),BR99)</f>
        <v>0</v>
      </c>
      <c r="EG99" s="2">
        <f>IF(PG99=0,($C$23/0.4536*IF(ISNA(MS98),'Drive Train'!$F$16,'Drive Train'!$F$17)*4.448*$C$24/$C$26*$C$25*AA$6)*SIGN(BS99),BS99)</f>
        <v>0</v>
      </c>
      <c r="EH99" s="2">
        <f>IF(PH99=0,($C$23/0.4536*IF(ISNA(MT98),'Drive Train'!$F$16,'Drive Train'!$F$17)*4.448*$C$24/$C$26*$C$25*AB$6)*SIGN(BT99),BT99)</f>
        <v>0</v>
      </c>
      <c r="EI99" s="2">
        <f>IF(PI99=0,($C$23/0.4536*IF(ISNA(MU98),'Drive Train'!$F$16,'Drive Train'!$F$17)*4.448*$C$24/$C$26*$C$25*AC$6)*SIGN(BU99),BU99)</f>
        <v>0</v>
      </c>
      <c r="EJ99" s="2">
        <f>IF(PJ99=0,($C$23/0.4536*IF(ISNA(MV98),'Drive Train'!$F$16,'Drive Train'!$F$17)*4.448*$C$24/$C$26*$C$25*AD$6)*SIGN(BV99),BV99)</f>
        <v>0</v>
      </c>
      <c r="EK99" s="2">
        <f>IF(PK99=0,($C$23/0.4536*IF(ISNA(MW98),'Drive Train'!$F$16,'Drive Train'!$F$17)*4.448*$C$24/$C$26*$C$25*AE$6)*SIGN(BW99),BW99)</f>
        <v>0</v>
      </c>
      <c r="EL99" s="2">
        <f>IF(PL99=0,($C$23/0.4536*IF(ISNA(MX98),'Drive Train'!$F$16,'Drive Train'!$F$17)*4.448*$C$24/$C$26*$C$25*AF$6)*SIGN(BX99),BX99)</f>
        <v>0</v>
      </c>
      <c r="EM99" s="2">
        <f>IF(PM99=0,($C$23/0.4536*IF(ISNA(MY98),'Drive Train'!$F$16,'Drive Train'!$F$17)*4.448*$C$24/$C$26*$C$25*AG$6)*SIGN(BY99),BY99)</f>
        <v>0</v>
      </c>
      <c r="EN99" s="2">
        <f>IF(PN99=0,($C$23/0.4536*IF(ISNA(MZ98),'Drive Train'!$F$16,'Drive Train'!$F$17)*4.448*$C$24/$C$26*$C$25*AH$6)*SIGN(BZ99),BZ99)</f>
        <v>0</v>
      </c>
      <c r="EO99" s="2">
        <f>IF(PO99=0,($C$23/0.4536*IF(ISNA(NA98),'Drive Train'!$F$16,'Drive Train'!$F$17)*4.448*$C$24/$C$26*$C$25*AI$6)*SIGN(CA99),CA99)</f>
        <v>0</v>
      </c>
      <c r="EP99" s="2">
        <f>IF(PP99=0,($C$23/0.4536*IF(ISNA(NB98),'Drive Train'!$F$16,'Drive Train'!$F$17)*4.448*$C$24/$C$26*$C$25*AJ$6)*SIGN(CB99),CB99)</f>
        <v>0</v>
      </c>
      <c r="EQ99" s="2">
        <f>IF(PQ99=0,($C$23/0.4536*IF(ISNA(NC98),'Drive Train'!$F$16,'Drive Train'!$F$17)*4.448*$C$24/$C$26*$C$25*AK$6)*SIGN(CC99),CC99)</f>
        <v>0</v>
      </c>
      <c r="ER99" s="2">
        <f>IF(PR99=0,($C$23/0.4536*IF(ISNA(ND98),'Drive Train'!$F$16,'Drive Train'!$F$17)*4.448*$C$24/$C$26*$C$25*AL$6)*SIGN(CD99),CD99)</f>
        <v>0</v>
      </c>
      <c r="ES99" s="2">
        <f>IF(PS99=0,($C$23/0.4536*IF(ISNA(NE98),'Drive Train'!$F$16,'Drive Train'!$F$17)*4.448*$C$24/$C$26*$C$25*AM$6)*SIGN(CE99),CE99)</f>
        <v>0</v>
      </c>
      <c r="ET99" s="61">
        <f t="shared" si="344"/>
        <v>3.6400000000000023</v>
      </c>
      <c r="EU99" s="260">
        <f>MAX(MIN(IF(AND(OY98=1,NG99&lt;0),-1,1)*(DC99-$C$15)/($C$14-$C$15)*$C$12-$C$33*LO99/AO$6 -  OY98*$C$33,DY98),MAX(EU$8:EU98)*-1)</f>
        <v>-0.55664580874366754</v>
      </c>
      <c r="EV99" s="260">
        <f>MAX(MIN(IF(AND(OZ98=1,NH99&lt;0),-1,1)*(DD99-$C$15)/($C$14-$C$15)*$C$12-$C$33*LP99/AP$6 -  OZ98*$C$33,DZ98),MAX(EV$8:EV98)*-1)</f>
        <v>-0.59472170655957657</v>
      </c>
      <c r="EW99" s="260">
        <f>MAX(MIN(IF(AND(PA98=1,NI99&lt;0),-1,1)*(DE99-$C$15)/($C$14-$C$15)*$C$12-$C$33*LQ99/AQ$6 -  PA98*$C$33,EA98),MAX(EW$8:EW98)*-1)</f>
        <v>-0.58312727900506511</v>
      </c>
      <c r="EX99" s="260">
        <f>MAX(MIN(IF(AND(PB98=1,NJ99&lt;0),-1,1)*(DF99-$C$15)/($C$14-$C$15)*$C$12-$C$33*LR99/AR$6 -  PB98*$C$33,EB98),MAX(EX$8:EX98)*-1)</f>
        <v>-0.50890664746405767</v>
      </c>
      <c r="EY99" s="260">
        <f>MAX(MIN(IF(AND(PC98=1,NK99&lt;0),-1,1)*(DG99-$C$15)/($C$14-$C$15)*$C$12-$C$33*LS99/AS$6 -  PC98*$C$33,EC98),MAX(EY$8:EY98)*-1)</f>
        <v>-0.55664580874366754</v>
      </c>
      <c r="EZ99" s="260">
        <f>MAX(MIN(IF(AND(PD98=1,NL99&lt;0),-1,1)*(DH99-$C$15)/($C$14-$C$15)*$C$12-$C$33*LT99/AT$6 -  PD98*$C$33,ED98),MAX(EZ$8:EZ98)*-1)</f>
        <v>-0.55664580874366754</v>
      </c>
      <c r="FA99" s="260">
        <f>MAX(MIN(IF(AND(PE98=1,NM99&lt;0),-1,1)*(DI99-$C$15)/($C$14-$C$15)*$C$12-$C$33*LU99/AU$6 -  PE98*$C$33,EE98),MAX(FA$8:FA98)*-1)</f>
        <v>-0.55664580874366754</v>
      </c>
      <c r="FB99" s="260">
        <f>MAX(MIN(IF(AND(PF98=1,NN99&lt;0),-1,1)*(DJ99-$C$15)/($C$14-$C$15)*$C$12-$C$33*LV99/AV$6 -  PF98*$C$33,EF98),MAX(FB$8:FB98)*-1)</f>
        <v>-0.55664580874366754</v>
      </c>
      <c r="FC99" s="260">
        <f>MAX(MIN(IF(AND(PG98=1,NO99&lt;0),-1,1)*(DK99-$C$15)/($C$14-$C$15)*$C$12-$C$33*LW99/AW$6 -  PG98*$C$33,EG98),MAX(FC$8:FC98)*-1)</f>
        <v>-0.55664580874366754</v>
      </c>
      <c r="FD99" s="260">
        <f>MAX(MIN(IF(AND(PH98=1,NP99&lt;0),-1,1)*(DL99-$C$15)/($C$14-$C$15)*$C$12-$C$33*LX99/AX$6 -  PH98*$C$33,EH98),MAX(FD$8:FD98)*-1)</f>
        <v>-0.55664580874366754</v>
      </c>
      <c r="FE99" s="260">
        <f>MAX(MIN(IF(AND(PI98=1,NQ99&lt;0),-1,1)*(DM99-$C$15)/($C$14-$C$15)*$C$12-$C$33*LY99/AY$6 -  PI98*$C$33,EI98),MAX(FE$8:FE98)*-1)</f>
        <v>-0.55664580874366754</v>
      </c>
      <c r="FF99" s="260">
        <f>MAX(MIN(IF(AND(PJ98=1,NR99&lt;0),-1,1)*(DN99-$C$15)/($C$14-$C$15)*$C$12-$C$33*LZ99/AZ$6 -  PJ98*$C$33,EJ98),MAX(FF$8:FF98)*-1)</f>
        <v>-0.41043104273050707</v>
      </c>
      <c r="FG99" s="260">
        <f>MAX(MIN(IF(AND(PK98=1,NS99&lt;0),-1,1)*(DO99-$C$15)/($C$14-$C$15)*$C$12-$C$33*MA99/BA$6 -  PK98*$C$33,EK98),MAX(FG$8:FG98)*-1)</f>
        <v>-0.50266066515034202</v>
      </c>
      <c r="FH99" s="260">
        <f>MAX(MIN(IF(AND(PL98=1,NT99&lt;0),-1,1)*(DP99-$C$15)/($C$14-$C$15)*$C$12-$C$33*MB99/BB$6 -  PL98*$C$33,EL98),MAX(FH$8:FH98)*-1)</f>
        <v>-0.55664580874366754</v>
      </c>
      <c r="FI99" s="260">
        <f>MAX(MIN(IF(AND(PM98=1,NU99&lt;0),-1,1)*(DQ99-$C$15)/($C$14-$C$15)*$C$12-$C$33*MC99/BC$6 -  PM98*$C$33,EM98),MAX(FI$8:FI98)*-1)</f>
        <v>-0.55664580874366754</v>
      </c>
      <c r="FJ99" s="260">
        <f>MAX(MIN(IF(AND(PN98=1,NV99&lt;0),-1,1)*(DR99-$C$15)/($C$14-$C$15)*$C$12-$C$33*MD99/BD$6 -  PN98*$C$33,EN98),MAX(FJ$8:FJ98)*-1)</f>
        <v>-0.55664580874366754</v>
      </c>
      <c r="FK99" s="260">
        <f>MAX(MIN(IF(AND(PO98=1,NW99&lt;0),-1,1)*(DS99-$C$15)/($C$14-$C$15)*$C$12-$C$33*ME99/BE$6 -  PO98*$C$33,EO98),MAX(FK$8:FK98)*-1)</f>
        <v>-0.55664580874366754</v>
      </c>
      <c r="FL99" s="260">
        <f>MAX(MIN(IF(AND(PP98=1,NX99&lt;0),-1,1)*(DT99-$C$15)/($C$14-$C$15)*$C$12-$C$33*MF99/BF$6 -  PP98*$C$33,EP98),MAX(FL$8:FL98)*-1)</f>
        <v>-0.55664580874366754</v>
      </c>
      <c r="FM99" s="260">
        <f>MAX(MIN(IF(AND(PQ98=1,NY99&lt;0),-1,1)*(DU99-$C$15)/($C$14-$C$15)*$C$12-$C$33*MG99/BG$6 -  PQ98*$C$33,EQ98),MAX(FM$8:FM98)*-1)</f>
        <v>-0.55664580874366754</v>
      </c>
      <c r="FN99" s="260">
        <f>MAX(MIN(IF(AND(PR98=1,NZ99&lt;0),-1,1)*(DV99-$C$15)/($C$14-$C$15)*$C$12-$C$33*MH99/BH$6 -  PR98*$C$33,ER98),MAX(FN$8:FN98)*-1)</f>
        <v>-0.55664580874366754</v>
      </c>
      <c r="FO99" s="260">
        <f>MAX(MIN(IF(AND(PS98=1,OA99&lt;0),-1,1)*(DW99-$C$15)/($C$14-$C$15)*$C$12-$C$33*MI99/BI$6 -  PS98*$C$33,ES98),MAX(FO$8:FO98)*-1)</f>
        <v>-0.55664580874366754</v>
      </c>
      <c r="FP99" s="61">
        <f t="shared" si="350"/>
        <v>3.6400000000000023</v>
      </c>
      <c r="FQ99" s="261">
        <f>IF(AND(KS99=1,OY99=1),0,MIN((ABS(($C$14-$C$15)*EU99/$C$12/$C$25)+$C$15)/$C$25,DC99))</f>
        <v>0</v>
      </c>
      <c r="FR99" s="261">
        <f>IF(AND(KT99=1,OZ99=1),0,MIN((ABS(($C$14-$C$15)*EV99/$C$12/$C$25)+$C$15)/$C$25,DD99))</f>
        <v>2.7495000000000003</v>
      </c>
      <c r="FS99" s="261">
        <f>IF(AND(KU99=1,PA99=1),0,MIN((ABS(($C$14-$C$15)*EW99/$C$12/$C$25)+$C$15)/$C$25,DE99))</f>
        <v>2.7495000000000003</v>
      </c>
      <c r="FT99" s="261">
        <f>IF(AND(KV99=1,PB99=1),0,MIN((ABS(($C$14-$C$15)*EX99/$C$12/$C$25)+$C$15)/$C$25,DF99))</f>
        <v>0</v>
      </c>
      <c r="FU99" s="261">
        <f>IF(AND(KW99=1,PC99=1),0,MIN((ABS(($C$14-$C$15)*EY99/$C$12/$C$25)+$C$15)/$C$25,DG99))</f>
        <v>0</v>
      </c>
      <c r="FV99" s="261">
        <f>IF(AND(KX99=1,PD99=1),0,MIN((ABS(($C$14-$C$15)*EZ99/$C$12/$C$25)+$C$15)/$C$25,DH99))</f>
        <v>0</v>
      </c>
      <c r="FW99" s="261">
        <f>IF(AND(KY99=1,PE99=1),0,MIN((ABS(($C$14-$C$15)*FA99/$C$12/$C$25)+$C$15)/$C$25,DI99))</f>
        <v>0</v>
      </c>
      <c r="FX99" s="261">
        <f>IF(AND(KZ99=1,PF99=1),0,MIN((ABS(($C$14-$C$15)*FB99/$C$12/$C$25)+$C$15)/$C$25,DJ99))</f>
        <v>0</v>
      </c>
      <c r="FY99" s="261">
        <f>IF(AND(LA99=1,PG99=1),0,MIN((ABS(($C$14-$C$15)*FC99/$C$12/$C$25)+$C$15)/$C$25,DK99))</f>
        <v>0</v>
      </c>
      <c r="FZ99" s="261">
        <f>IF(AND(LB99=1,PH99=1),0,MIN((ABS(($C$14-$C$15)*FD99/$C$12/$C$25)+$C$15)/$C$25,DL99))</f>
        <v>0</v>
      </c>
      <c r="GA99" s="261">
        <f>IF(AND(LC99=1,PI99=1),0,MIN((ABS(($C$14-$C$15)*FE99/$C$12/$C$25)+$C$15)/$C$25,DM99))</f>
        <v>0</v>
      </c>
      <c r="GB99" s="261">
        <f>IF(AND(LD99=1,PJ99=1),0,MIN((ABS(($C$14-$C$15)*FF99/$C$12/$C$25)+$C$15)/$C$25,DN99))</f>
        <v>0</v>
      </c>
      <c r="GC99" s="261">
        <f>IF(AND(LE99=1,PK99=1),0,MIN((ABS(($C$14-$C$15)*FG99/$C$12/$C$25)+$C$15)/$C$25,DO99))</f>
        <v>0</v>
      </c>
      <c r="GD99" s="261">
        <f>IF(AND(LF99=1,PL99=1),0,MIN((ABS(($C$14-$C$15)*FH99/$C$12/$C$25)+$C$15)/$C$25,DP99))</f>
        <v>0</v>
      </c>
      <c r="GE99" s="261">
        <f>IF(AND(LG99=1,PM99=1),0,MIN((ABS(($C$14-$C$15)*FI99/$C$12/$C$25)+$C$15)/$C$25,DQ99))</f>
        <v>0</v>
      </c>
      <c r="GF99" s="261">
        <f>IF(AND(LH99=1,PN99=1),0,MIN((ABS(($C$14-$C$15)*FJ99/$C$12/$C$25)+$C$15)/$C$25,DR99))</f>
        <v>0</v>
      </c>
      <c r="GG99" s="261">
        <f>IF(AND(LI99=1,PO99=1),0,MIN((ABS(($C$14-$C$15)*FK99/$C$12/$C$25)+$C$15)/$C$25,DS99))</f>
        <v>0</v>
      </c>
      <c r="GH99" s="261">
        <f>IF(AND(LJ99=1,PP99=1),0,MIN((ABS(($C$14-$C$15)*FL99/$C$12/$C$25)+$C$15)/$C$25,DT99))</f>
        <v>0</v>
      </c>
      <c r="GI99" s="261">
        <f>IF(AND(LK99=1,PQ99=1),0,MIN((ABS(($C$14-$C$15)*FM99/$C$12/$C$25)+$C$15)/$C$25,DU99))</f>
        <v>0</v>
      </c>
      <c r="GJ99" s="261">
        <f>IF(AND(LL99=1,PR99=1),0,MIN((ABS(($C$14-$C$15)*FN99/$C$12/$C$25)+$C$15)/$C$25,DV99))</f>
        <v>0</v>
      </c>
      <c r="GK99" s="261">
        <f>IF(AND(LM99=1,PS99=1),0,MIN((ABS(($C$14-$C$15)*FO99/$C$12/$C$25)+$C$15)/$C$25,DW99))</f>
        <v>0</v>
      </c>
      <c r="GL99" s="61">
        <f t="shared" si="351"/>
        <v>3.6400000000000023</v>
      </c>
      <c r="GM99" s="57">
        <f>IF(AND(KS98=1,OY98=1),0,EU99*$C$26/S$6/$C$24/$C$23*3.39*$C$25)</f>
        <v>0</v>
      </c>
      <c r="GN99" s="57">
        <f>IF(AND(KT98=1,OZ98=1),0,EV99*$C$26/T$6/$C$24/$C$23*3.39*$C$25)</f>
        <v>-3.8672017976953921</v>
      </c>
      <c r="GO99" s="57">
        <f>IF(AND(KU98=1,PA98=1),0,EW99*$C$26/U$6/$C$24/$C$23*3.39*$C$25)</f>
        <v>-5.7579315270031772</v>
      </c>
      <c r="GP99" s="57">
        <f>IF(AND(KV98=1,PB98=1),0,EX99*$C$26/V$6/$C$24/$C$23*3.39*$C$25)</f>
        <v>-6.7409342960961531</v>
      </c>
      <c r="GQ99" s="57">
        <f>IF(AND(KW98=1,PC98=1),0,EY99*$C$26/W$6/$C$24/$C$23*3.39*$C$25)</f>
        <v>0</v>
      </c>
      <c r="GR99" s="57">
        <f>IF(AND(KX98=1,PD98=1),0,EZ99*$C$26/X$6/$C$24/$C$23*3.39*$C$25)</f>
        <v>0</v>
      </c>
      <c r="GS99" s="57">
        <f>IF(AND(KY98=1,PE98=1),0,FA99*$C$26/Y$6/$C$24/$C$23*3.39*$C$25)</f>
        <v>0</v>
      </c>
      <c r="GT99" s="57">
        <f>IF(AND(KZ98=1,PF98=1),0,FB99*$C$26/Z$6/$C$24/$C$23*3.39*$C$25)</f>
        <v>0</v>
      </c>
      <c r="GU99" s="57">
        <f>IF(AND(LA98=1,PG98=1),0,FC99*$C$26/AA$6/$C$24/$C$23*3.39*$C$25)</f>
        <v>0</v>
      </c>
      <c r="GV99" s="57">
        <f>IF(AND(LB98=1,PH98=1),0,FD99*$C$26/AB$6/$C$24/$C$23*3.39*$C$25)</f>
        <v>0</v>
      </c>
      <c r="GW99" s="57">
        <f>IF(AND(LC98=1,PI98=1),0,FE99*$C$26/AC$6/$C$24/$C$23*3.39*$C$25)</f>
        <v>0</v>
      </c>
      <c r="GX99" s="57">
        <f>IF(AND(LD98=1,PJ98=1),0,FF99*$C$26/AD$6/$C$24/$C$23*3.39*$C$25)</f>
        <v>0</v>
      </c>
      <c r="GY99" s="57">
        <f>IF(AND(LE98=1,PK98=1),0,FG99*$C$26/AE$6/$C$24/$C$23*3.39*$C$25)</f>
        <v>0</v>
      </c>
      <c r="GZ99" s="57">
        <f>IF(AND(LF98=1,PL98=1),0,FH99*$C$26/AF$6/$C$24/$C$23*3.39*$C$25)</f>
        <v>0</v>
      </c>
      <c r="HA99" s="57">
        <f>IF(AND(LG98=1,PM98=1),0,FI99*$C$26/AG$6/$C$24/$C$23*3.39*$C$25)</f>
        <v>0</v>
      </c>
      <c r="HB99" s="57">
        <f>IF(AND(LH98=1,PN98=1),0,FJ99*$C$26/AH$6/$C$24/$C$23*3.39*$C$25)</f>
        <v>0</v>
      </c>
      <c r="HC99" s="57">
        <f>IF(AND(LI98=1,PO98=1),0,FK99*$C$26/AI$6/$C$24/$C$23*3.39*$C$25)</f>
        <v>0</v>
      </c>
      <c r="HD99" s="57">
        <f>IF(AND(LJ98=1,PP98=1),0,FL99*$C$26/AJ$6/$C$24/$C$23*3.39*$C$25)</f>
        <v>0</v>
      </c>
      <c r="HE99" s="57">
        <f>IF(AND(LK98=1,PQ98=1),0,FM99*$C$26/AK$6/$C$24/$C$23*3.39*$C$25)</f>
        <v>0</v>
      </c>
      <c r="HF99" s="57">
        <f>IF(AND(LL98=1,PR98=1),0,FN99*$C$26/AL$6/$C$24/$C$23*3.39*$C$25)</f>
        <v>0</v>
      </c>
      <c r="HG99" s="57">
        <f>IF(AND(LM98=1,PS98=1),0,FO99*$C$26/AM$6/$C$24/$C$23*3.39*$C$25)</f>
        <v>0</v>
      </c>
      <c r="HH99" s="61">
        <f t="shared" si="352"/>
        <v>3.6400000000000023</v>
      </c>
      <c r="HI99" s="57">
        <f t="shared" si="353"/>
        <v>0</v>
      </c>
      <c r="HJ99" s="57">
        <f t="shared" si="354"/>
        <v>3.8672017976953921</v>
      </c>
      <c r="HK99" s="57">
        <f t="shared" si="355"/>
        <v>5.7579315270031772</v>
      </c>
      <c r="HL99" s="57">
        <f t="shared" si="356"/>
        <v>6.7409342960961531</v>
      </c>
      <c r="HM99" s="57">
        <f t="shared" si="357"/>
        <v>0</v>
      </c>
      <c r="HN99" s="57">
        <f t="shared" si="358"/>
        <v>0</v>
      </c>
      <c r="HO99" s="57">
        <f t="shared" si="359"/>
        <v>0</v>
      </c>
      <c r="HP99" s="57">
        <f t="shared" si="360"/>
        <v>0</v>
      </c>
      <c r="HQ99" s="57">
        <f t="shared" si="361"/>
        <v>0</v>
      </c>
      <c r="HR99" s="57">
        <f t="shared" si="362"/>
        <v>0</v>
      </c>
      <c r="HS99" s="57">
        <f t="shared" si="363"/>
        <v>0</v>
      </c>
      <c r="HT99" s="57">
        <f t="shared" si="364"/>
        <v>0</v>
      </c>
      <c r="HU99" s="57">
        <f t="shared" si="365"/>
        <v>0</v>
      </c>
      <c r="HV99" s="57">
        <f t="shared" si="366"/>
        <v>0</v>
      </c>
      <c r="HW99" s="57">
        <f t="shared" si="367"/>
        <v>0</v>
      </c>
      <c r="HX99" s="57">
        <f t="shared" si="368"/>
        <v>0</v>
      </c>
      <c r="HY99" s="57">
        <f t="shared" si="369"/>
        <v>0</v>
      </c>
      <c r="HZ99" s="57">
        <f t="shared" si="370"/>
        <v>0</v>
      </c>
      <c r="IA99" s="57">
        <f t="shared" si="371"/>
        <v>0</v>
      </c>
      <c r="IB99" s="57">
        <f t="shared" si="372"/>
        <v>0</v>
      </c>
      <c r="IC99" s="57">
        <f t="shared" si="373"/>
        <v>0</v>
      </c>
      <c r="ID99" s="61">
        <f t="shared" si="374"/>
        <v>3.6400000000000023</v>
      </c>
      <c r="IE99" s="57">
        <f t="shared" si="375"/>
        <v>0</v>
      </c>
      <c r="IF99" s="57">
        <f t="shared" si="376"/>
        <v>0</v>
      </c>
      <c r="IG99" s="57">
        <f t="shared" si="377"/>
        <v>0</v>
      </c>
      <c r="IH99" s="57">
        <f t="shared" si="378"/>
        <v>0</v>
      </c>
      <c r="II99" s="57">
        <f t="shared" si="379"/>
        <v>0</v>
      </c>
      <c r="IJ99" s="57">
        <f t="shared" si="380"/>
        <v>0</v>
      </c>
      <c r="IK99" s="57">
        <f t="shared" si="381"/>
        <v>0</v>
      </c>
      <c r="IL99" s="57">
        <f t="shared" si="382"/>
        <v>0</v>
      </c>
      <c r="IM99" s="57">
        <f t="shared" si="383"/>
        <v>0</v>
      </c>
      <c r="IN99" s="57">
        <f t="shared" si="384"/>
        <v>0</v>
      </c>
      <c r="IO99" s="57">
        <f t="shared" si="385"/>
        <v>0</v>
      </c>
      <c r="IP99" s="57">
        <f t="shared" si="386"/>
        <v>0</v>
      </c>
      <c r="IQ99" s="57">
        <f t="shared" si="387"/>
        <v>0</v>
      </c>
      <c r="IR99" s="57">
        <f t="shared" si="388"/>
        <v>0</v>
      </c>
      <c r="IS99" s="57">
        <f t="shared" si="389"/>
        <v>0</v>
      </c>
      <c r="IT99" s="57">
        <f t="shared" si="390"/>
        <v>0</v>
      </c>
      <c r="IU99" s="57">
        <f t="shared" si="391"/>
        <v>0</v>
      </c>
      <c r="IV99" s="57">
        <f t="shared" si="392"/>
        <v>0</v>
      </c>
      <c r="IW99" s="57">
        <f t="shared" si="393"/>
        <v>0</v>
      </c>
      <c r="IX99" s="57">
        <f t="shared" si="394"/>
        <v>0</v>
      </c>
      <c r="IY99" s="57">
        <f t="shared" si="395"/>
        <v>0</v>
      </c>
      <c r="IZ99" s="61">
        <f t="shared" si="396"/>
        <v>3.6400000000000023</v>
      </c>
      <c r="JA99" s="261" t="e">
        <f t="shared" si="449"/>
        <v>#N/A</v>
      </c>
      <c r="JB99" s="261" t="e">
        <f t="shared" si="450"/>
        <v>#N/A</v>
      </c>
      <c r="JC99" s="261" t="e">
        <f t="shared" si="451"/>
        <v>#N/A</v>
      </c>
      <c r="JD99" s="261" t="e">
        <f t="shared" si="452"/>
        <v>#N/A</v>
      </c>
      <c r="JE99" s="261" t="e">
        <f t="shared" si="453"/>
        <v>#N/A</v>
      </c>
      <c r="JF99" s="261" t="e">
        <f t="shared" si="454"/>
        <v>#N/A</v>
      </c>
      <c r="JG99" s="261" t="e">
        <f t="shared" si="455"/>
        <v>#N/A</v>
      </c>
      <c r="JH99" s="261" t="e">
        <f t="shared" si="456"/>
        <v>#N/A</v>
      </c>
      <c r="JI99" s="261" t="e">
        <f t="shared" si="457"/>
        <v>#N/A</v>
      </c>
      <c r="JJ99" s="261" t="e">
        <f t="shared" si="458"/>
        <v>#N/A</v>
      </c>
      <c r="JK99" s="261" t="e">
        <f t="shared" si="459"/>
        <v>#N/A</v>
      </c>
      <c r="JL99" s="261" t="e">
        <f t="shared" si="460"/>
        <v>#N/A</v>
      </c>
      <c r="JM99" s="261" t="e">
        <f t="shared" si="461"/>
        <v>#N/A</v>
      </c>
      <c r="JN99" s="261" t="e">
        <f t="shared" si="462"/>
        <v>#N/A</v>
      </c>
      <c r="JO99" s="261" t="e">
        <f t="shared" si="463"/>
        <v>#N/A</v>
      </c>
      <c r="JP99" s="261" t="e">
        <f t="shared" si="464"/>
        <v>#N/A</v>
      </c>
      <c r="JQ99" s="261" t="e">
        <f t="shared" si="465"/>
        <v>#N/A</v>
      </c>
      <c r="JR99" s="261" t="e">
        <f t="shared" si="466"/>
        <v>#N/A</v>
      </c>
      <c r="JS99" s="261" t="e">
        <f t="shared" si="467"/>
        <v>#N/A</v>
      </c>
      <c r="JT99" s="261" t="e">
        <f t="shared" si="468"/>
        <v>#N/A</v>
      </c>
      <c r="JU99" s="261" t="e">
        <f t="shared" si="469"/>
        <v>#N/A</v>
      </c>
      <c r="JV99" s="61">
        <f t="shared" si="397"/>
        <v>3.6400000000000023</v>
      </c>
      <c r="JW99" s="46">
        <f>IF(HI99&lt;=$C$42,1,0)</f>
        <v>1</v>
      </c>
      <c r="JX99" s="46">
        <f>IF(HJ99&lt;=$C$42,1,0)</f>
        <v>0</v>
      </c>
      <c r="JY99" s="46">
        <f>IF(HK99&lt;=$C$42,1,0)</f>
        <v>0</v>
      </c>
      <c r="JZ99" s="46">
        <f>IF(HL99&lt;=$C$42,1,0)</f>
        <v>0</v>
      </c>
      <c r="KA99" s="46">
        <f>IF(HM99&lt;=$C$42,1,0)</f>
        <v>1</v>
      </c>
      <c r="KB99" s="46">
        <f>IF(HN99&lt;=$C$42,1,0)</f>
        <v>1</v>
      </c>
      <c r="KC99" s="46">
        <f>IF(HO99&lt;=$C$42,1,0)</f>
        <v>1</v>
      </c>
      <c r="KD99" s="46">
        <f>IF(HP99&lt;=$C$42,1,0)</f>
        <v>1</v>
      </c>
      <c r="KE99" s="46">
        <f>IF(HQ99&lt;=$C$42,1,0)</f>
        <v>1</v>
      </c>
      <c r="KF99" s="46">
        <f>IF(HR99&lt;=$C$42,1,0)</f>
        <v>1</v>
      </c>
      <c r="KG99" s="46">
        <f>IF(HS99&lt;=$C$42,1,0)</f>
        <v>1</v>
      </c>
      <c r="KH99" s="46">
        <f>IF(HT99&lt;=$C$42,1,0)</f>
        <v>1</v>
      </c>
      <c r="KI99" s="46">
        <f>IF(HU99&lt;=$C$42,1,0)</f>
        <v>1</v>
      </c>
      <c r="KJ99" s="46">
        <f>IF(HV99&lt;=$C$42,1,0)</f>
        <v>1</v>
      </c>
      <c r="KK99" s="46">
        <f>IF(HW99&lt;=$C$42,1,0)</f>
        <v>1</v>
      </c>
      <c r="KL99" s="46">
        <f>IF(HX99&lt;=$C$42,1,0)</f>
        <v>1</v>
      </c>
      <c r="KM99" s="46">
        <f>IF(HY99&lt;=$C$42,1,0)</f>
        <v>1</v>
      </c>
      <c r="KN99" s="46">
        <f>IF(HZ99&lt;=$C$42,1,0)</f>
        <v>1</v>
      </c>
      <c r="KO99" s="46">
        <f>IF(IA99&lt;=$C$42,1,0)</f>
        <v>1</v>
      </c>
      <c r="KP99" s="46">
        <f>IF(IB99&lt;=$C$42,1,0)</f>
        <v>1</v>
      </c>
      <c r="KQ99" s="46">
        <f>IF(IC99&lt;=$C$42,1,0)</f>
        <v>1</v>
      </c>
      <c r="KR99" s="61">
        <f t="shared" si="398"/>
        <v>3.6400000000000023</v>
      </c>
      <c r="KS99" s="1">
        <f>IF(OR(KS98=1,AND(OY99=1,LO99&lt;=$C$43)),1,0)</f>
        <v>1</v>
      </c>
      <c r="KT99" s="1">
        <f>IF(OR(KT98=1,AND(OZ99=1,LP99&lt;=$C$43)),1,0)</f>
        <v>0</v>
      </c>
      <c r="KU99" s="1">
        <f>IF(OR(KU98=1,AND(PA99=1,LQ99&lt;=$C$43)),1,0)</f>
        <v>0</v>
      </c>
      <c r="KV99" s="1">
        <f>IF(OR(KV98=1,AND(PB99=1,LR99&lt;=$C$43)),1,0)</f>
        <v>1</v>
      </c>
      <c r="KW99" s="1">
        <f>IF(OR(KW98=1,AND(PC99=1,LS99&lt;=$C$43)),1,0)</f>
        <v>1</v>
      </c>
      <c r="KX99" s="1">
        <f>IF(OR(KX98=1,AND(PD99=1,LT99&lt;=$C$43)),1,0)</f>
        <v>1</v>
      </c>
      <c r="KY99" s="1">
        <f>IF(OR(KY98=1,AND(PE99=1,LU99&lt;=$C$43)),1,0)</f>
        <v>1</v>
      </c>
      <c r="KZ99" s="1">
        <f>IF(OR(KZ98=1,AND(PF99=1,LV99&lt;=$C$43)),1,0)</f>
        <v>1</v>
      </c>
      <c r="LA99" s="1">
        <f>IF(OR(LA98=1,AND(PG99=1,LW99&lt;=$C$43)),1,0)</f>
        <v>1</v>
      </c>
      <c r="LB99" s="1">
        <f>IF(OR(LB98=1,AND(PH99=1,LX99&lt;=$C$43)),1,0)</f>
        <v>1</v>
      </c>
      <c r="LC99" s="1">
        <f>IF(OR(LC98=1,AND(PI99=1,LY99&lt;=$C$43)),1,0)</f>
        <v>1</v>
      </c>
      <c r="LD99" s="1">
        <f>IF(OR(LD98=1,AND(PJ99=1,LZ99&lt;=$C$43)),1,0)</f>
        <v>1</v>
      </c>
      <c r="LE99" s="1">
        <f>IF(OR(LE98=1,AND(PK99=1,MA99&lt;=$C$43)),1,0)</f>
        <v>1</v>
      </c>
      <c r="LF99" s="1">
        <f>IF(OR(LF98=1,AND(PL99=1,MB99&lt;=$C$43)),1,0)</f>
        <v>1</v>
      </c>
      <c r="LG99" s="1">
        <f>IF(OR(LG98=1,AND(PM99=1,MC99&lt;=$C$43)),1,0)</f>
        <v>1</v>
      </c>
      <c r="LH99" s="1">
        <f>IF(OR(LH98=1,AND(PN99=1,MD99&lt;=$C$43)),1,0)</f>
        <v>1</v>
      </c>
      <c r="LI99" s="1">
        <f>IF(OR(LI98=1,AND(PO99=1,ME99&lt;=$C$43)),1,0)</f>
        <v>1</v>
      </c>
      <c r="LJ99" s="1">
        <f>IF(OR(LJ98=1,AND(PP99=1,MF99&lt;=$C$43)),1,0)</f>
        <v>1</v>
      </c>
      <c r="LK99" s="1">
        <f>IF(OR(LK98=1,AND(PQ99=1,MG99&lt;=$C$43)),1,0)</f>
        <v>1</v>
      </c>
      <c r="LL99" s="1">
        <f>IF(OR(LL98=1,AND(PR99=1,MH99&lt;=$C$43)),1,0)</f>
        <v>1</v>
      </c>
      <c r="LM99" s="1">
        <f>IF(OR(LM98=1,AND(PS99=1,MI99&lt;=$C$43)),1,0)</f>
        <v>1</v>
      </c>
      <c r="LN99" s="61">
        <f t="shared" si="399"/>
        <v>3.6400000000000023</v>
      </c>
      <c r="LO99" s="57">
        <f t="shared" si="400"/>
        <v>0</v>
      </c>
      <c r="LP99" s="57">
        <f t="shared" si="401"/>
        <v>8.4353719814024704</v>
      </c>
      <c r="LQ99" s="57">
        <f t="shared" si="402"/>
        <v>4.8296389133536186</v>
      </c>
      <c r="LR99" s="57">
        <f t="shared" si="403"/>
        <v>0.13887946470232893</v>
      </c>
      <c r="LS99" s="57">
        <f t="shared" si="404"/>
        <v>0</v>
      </c>
      <c r="LT99" s="57">
        <f t="shared" si="405"/>
        <v>0</v>
      </c>
      <c r="LU99" s="57">
        <f t="shared" si="406"/>
        <v>0</v>
      </c>
      <c r="LV99" s="57">
        <f t="shared" si="407"/>
        <v>0</v>
      </c>
      <c r="LW99" s="57">
        <f t="shared" si="408"/>
        <v>0</v>
      </c>
      <c r="LX99" s="57">
        <f t="shared" si="409"/>
        <v>0</v>
      </c>
      <c r="LY99" s="57">
        <f t="shared" si="410"/>
        <v>0</v>
      </c>
      <c r="LZ99" s="57">
        <f t="shared" si="411"/>
        <v>0</v>
      </c>
      <c r="MA99" s="57">
        <f t="shared" si="412"/>
        <v>0</v>
      </c>
      <c r="MB99" s="57">
        <f t="shared" si="413"/>
        <v>0</v>
      </c>
      <c r="MC99" s="57">
        <f t="shared" si="414"/>
        <v>0</v>
      </c>
      <c r="MD99" s="57">
        <f t="shared" si="415"/>
        <v>0</v>
      </c>
      <c r="ME99" s="57">
        <f t="shared" si="416"/>
        <v>0</v>
      </c>
      <c r="MF99" s="57">
        <f t="shared" si="417"/>
        <v>0</v>
      </c>
      <c r="MG99" s="57">
        <f t="shared" si="418"/>
        <v>0</v>
      </c>
      <c r="MH99" s="57">
        <f t="shared" si="419"/>
        <v>0</v>
      </c>
      <c r="MI99" s="57">
        <f t="shared" si="420"/>
        <v>0</v>
      </c>
      <c r="MJ99" s="61">
        <f t="shared" si="421"/>
        <v>3.6400000000000023</v>
      </c>
      <c r="MK99" s="57" t="e">
        <f t="shared" si="470"/>
        <v>#N/A</v>
      </c>
      <c r="ML99" s="57" t="e">
        <f t="shared" si="471"/>
        <v>#N/A</v>
      </c>
      <c r="MM99" s="57" t="e">
        <f t="shared" si="472"/>
        <v>#N/A</v>
      </c>
      <c r="MN99" s="57" t="e">
        <f t="shared" si="473"/>
        <v>#N/A</v>
      </c>
      <c r="MO99" s="57" t="e">
        <f t="shared" si="474"/>
        <v>#N/A</v>
      </c>
      <c r="MP99" s="57" t="e">
        <f t="shared" si="475"/>
        <v>#N/A</v>
      </c>
      <c r="MQ99" s="57" t="e">
        <f t="shared" si="476"/>
        <v>#N/A</v>
      </c>
      <c r="MR99" s="57" t="e">
        <f t="shared" si="477"/>
        <v>#N/A</v>
      </c>
      <c r="MS99" s="57" t="e">
        <f t="shared" si="478"/>
        <v>#N/A</v>
      </c>
      <c r="MT99" s="57" t="e">
        <f t="shared" si="479"/>
        <v>#N/A</v>
      </c>
      <c r="MU99" s="57" t="e">
        <f t="shared" si="480"/>
        <v>#N/A</v>
      </c>
      <c r="MV99" s="57" t="e">
        <f t="shared" si="481"/>
        <v>#N/A</v>
      </c>
      <c r="MW99" s="57" t="e">
        <f t="shared" si="482"/>
        <v>#N/A</v>
      </c>
      <c r="MX99" s="57" t="e">
        <f t="shared" si="483"/>
        <v>#N/A</v>
      </c>
      <c r="MY99" s="57" t="e">
        <f t="shared" si="484"/>
        <v>#N/A</v>
      </c>
      <c r="MZ99" s="57" t="e">
        <f t="shared" si="485"/>
        <v>#N/A</v>
      </c>
      <c r="NA99" s="57" t="e">
        <f t="shared" si="486"/>
        <v>#N/A</v>
      </c>
      <c r="NB99" s="57" t="e">
        <f t="shared" si="487"/>
        <v>#N/A</v>
      </c>
      <c r="NC99" s="57" t="e">
        <f t="shared" si="488"/>
        <v>#N/A</v>
      </c>
      <c r="ND99" s="57" t="e">
        <f t="shared" si="489"/>
        <v>#N/A</v>
      </c>
      <c r="NE99" s="57" t="e">
        <f t="shared" si="490"/>
        <v>#N/A</v>
      </c>
      <c r="NF99" s="61">
        <f t="shared" si="422"/>
        <v>3.6400000000000023</v>
      </c>
      <c r="NG99" s="261">
        <f>IF(OY98=0,MIN('Drive Train'!$F$35-FQ98*$C$26*'Drive Train'!$F$38,NG98+$C$41)-$C$7,IF(LO98-1&lt;=0,0,IF($C$39=Motors!$C$29,MAX(MAX(NG$8:NG98)*-1,NG98-$C$41),MAX(0,MAX(NG$8:NG98)*-1,NG98-$C$41))))</f>
        <v>0</v>
      </c>
      <c r="NH99" s="261">
        <f>IF(OZ98=0,MIN('Drive Train'!$F$35-FR98*$C$26*'Drive Train'!$F$38,NH98+$C$41)-$C$7,IF(LP98-1&lt;=0,0,IF($C$39=Motors!$C$29,MAX(MAX(NH$8:NH98)*-1,NH98-$C$41),MAX(0,MAX(NH$8:NH98)*-1,NH98-$C$41))))</f>
        <v>0</v>
      </c>
      <c r="NI99" s="261">
        <f>IF(PA98=0,MIN('Drive Train'!$F$35-FS98*$C$26*'Drive Train'!$F$38,NI98+$C$41)-$C$7,IF(LQ98-1&lt;=0,0,IF($C$39=Motors!$C$29,MAX(MAX(NI$8:NI98)*-1,NI98-$C$41),MAX(0,MAX(NI$8:NI98)*-1,NI98-$C$41))))</f>
        <v>0</v>
      </c>
      <c r="NJ99" s="261">
        <f>IF(PB98=0,MIN('Drive Train'!$F$35-FT98*$C$26*'Drive Train'!$F$38,NJ98+$C$41)-$C$7,IF(LR98-1&lt;=0,0,IF($C$39=Motors!$C$29,MAX(MAX(NJ$8:NJ98)*-1,NJ98-$C$41),MAX(0,MAX(NJ$8:NJ98)*-1,NJ98-$C$41))))</f>
        <v>0</v>
      </c>
      <c r="NK99" s="261">
        <f>IF(PC98=0,MIN('Drive Train'!$F$35-FU98*$C$26*'Drive Train'!$F$38,NK98+$C$41)-$C$7,IF(LS98-1&lt;=0,0,IF($C$39=Motors!$C$29,MAX(MAX(NK$8:NK98)*-1,NK98-$C$41),MAX(0,MAX(NK$8:NK98)*-1,NK98-$C$41))))</f>
        <v>0</v>
      </c>
      <c r="NL99" s="261">
        <f>IF(PD98=0,MIN('Drive Train'!$F$35-FV98*$C$26*'Drive Train'!$F$38,NL98+$C$41)-$C$7,IF(LT98-1&lt;=0,0,IF($C$39=Motors!$C$29,MAX(MAX(NL$8:NL98)*-1,NL98-$C$41),MAX(0,MAX(NL$8:NL98)*-1,NL98-$C$41))))</f>
        <v>0</v>
      </c>
      <c r="NM99" s="261">
        <f>IF(PE98=0,MIN('Drive Train'!$F$35-FW98*$C$26*'Drive Train'!$F$38,NM98+$C$41)-$C$7,IF(LU98-1&lt;=0,0,IF($C$39=Motors!$C$29,MAX(MAX(NM$8:NM98)*-1,NM98-$C$41),MAX(0,MAX(NM$8:NM98)*-1,NM98-$C$41))))</f>
        <v>0</v>
      </c>
      <c r="NN99" s="261">
        <f>IF(PF98=0,MIN('Drive Train'!$F$35-FX98*$C$26*'Drive Train'!$F$38,NN98+$C$41)-$C$7,IF(LV98-1&lt;=0,0,IF($C$39=Motors!$C$29,MAX(MAX(NN$8:NN98)*-1,NN98-$C$41),MAX(0,MAX(NN$8:NN98)*-1,NN98-$C$41))))</f>
        <v>0</v>
      </c>
      <c r="NO99" s="261">
        <f>IF(PG98=0,MIN('Drive Train'!$F$35-FY98*$C$26*'Drive Train'!$F$38,NO98+$C$41)-$C$7,IF(LW98-1&lt;=0,0,IF($C$39=Motors!$C$29,MAX(MAX(NO$8:NO98)*-1,NO98-$C$41),MAX(0,MAX(NO$8:NO98)*-1,NO98-$C$41))))</f>
        <v>0</v>
      </c>
      <c r="NP99" s="261">
        <f>IF(PH98=0,MIN('Drive Train'!$F$35-FZ98*$C$26*'Drive Train'!$F$38,NP98+$C$41)-$C$7,IF(LX98-1&lt;=0,0,IF($C$39=Motors!$C$29,MAX(MAX(NP$8:NP98)*-1,NP98-$C$41),MAX(0,MAX(NP$8:NP98)*-1,NP98-$C$41))))</f>
        <v>0</v>
      </c>
      <c r="NQ99" s="261">
        <f>IF(PI98=0,MIN('Drive Train'!$F$35-GA98*$C$26*'Drive Train'!$F$38,NQ98+$C$41)-$C$7,IF(LY98-1&lt;=0,0,IF($C$39=Motors!$C$29,MAX(MAX(NQ$8:NQ98)*-1,NQ98-$C$41),MAX(0,MAX(NQ$8:NQ98)*-1,NQ98-$C$41))))</f>
        <v>0</v>
      </c>
      <c r="NR99" s="261">
        <f>IF(PJ98=0,MIN('Drive Train'!$F$35-GB98*$C$26*'Drive Train'!$F$38,NR98+$C$41)-$C$7,IF(LZ98-1&lt;=0,0,IF($C$39=Motors!$C$29,MAX(MAX(NR$8:NR98)*-1,NR98-$C$41),MAX(0,MAX(NR$8:NR98)*-1,NR98-$C$41))))</f>
        <v>0</v>
      </c>
      <c r="NS99" s="261">
        <f>IF(PK98=0,MIN('Drive Train'!$F$35-GC98*$C$26*'Drive Train'!$F$38,NS98+$C$41)-$C$7,IF(MA98-1&lt;=0,0,IF($C$39=Motors!$C$29,MAX(MAX(NS$8:NS98)*-1,NS98-$C$41),MAX(0,MAX(NS$8:NS98)*-1,NS98-$C$41))))</f>
        <v>0</v>
      </c>
      <c r="NT99" s="261">
        <f>IF(PL98=0,MIN('Drive Train'!$F$35-GD98*$C$26*'Drive Train'!$F$38,NT98+$C$41)-$C$7,IF(MB98-1&lt;=0,0,IF($C$39=Motors!$C$29,MAX(MAX(NT$8:NT98)*-1,NT98-$C$41),MAX(0,MAX(NT$8:NT98)*-1,NT98-$C$41))))</f>
        <v>0</v>
      </c>
      <c r="NU99" s="261">
        <f>IF(PM98=0,MIN('Drive Train'!$F$35-GE98*$C$26*'Drive Train'!$F$38,NU98+$C$41)-$C$7,IF(MC98-1&lt;=0,0,IF($C$39=Motors!$C$29,MAX(MAX(NU$8:NU98)*-1,NU98-$C$41),MAX(0,MAX(NU$8:NU98)*-1,NU98-$C$41))))</f>
        <v>0</v>
      </c>
      <c r="NV99" s="261">
        <f>IF(PN98=0,MIN('Drive Train'!$F$35-GF98*$C$26*'Drive Train'!$F$38,NV98+$C$41)-$C$7,IF(MD98-1&lt;=0,0,IF($C$39=Motors!$C$29,MAX(MAX(NV$8:NV98)*-1,NV98-$C$41),MAX(0,MAX(NV$8:NV98)*-1,NV98-$C$41))))</f>
        <v>0</v>
      </c>
      <c r="NW99" s="261">
        <f>IF(PO98=0,MIN('Drive Train'!$F$35-GG98*$C$26*'Drive Train'!$F$38,NW98+$C$41)-$C$7,IF(ME98-1&lt;=0,0,IF($C$39=Motors!$C$29,MAX(MAX(NW$8:NW98)*-1,NW98-$C$41),MAX(0,MAX(NW$8:NW98)*-1,NW98-$C$41))))</f>
        <v>0</v>
      </c>
      <c r="NX99" s="261">
        <f>IF(PP98=0,MIN('Drive Train'!$F$35-GH98*$C$26*'Drive Train'!$F$38,NX98+$C$41)-$C$7,IF(MF98-1&lt;=0,0,IF($C$39=Motors!$C$29,MAX(MAX(NX$8:NX98)*-1,NX98-$C$41),MAX(0,MAX(NX$8:NX98)*-1,NX98-$C$41))))</f>
        <v>0</v>
      </c>
      <c r="NY99" s="261">
        <f>IF(PQ98=0,MIN('Drive Train'!$F$35-GI98*$C$26*'Drive Train'!$F$38,NY98+$C$41)-$C$7,IF(MG98-1&lt;=0,0,IF($C$39=Motors!$C$29,MAX(MAX(NY$8:NY98)*-1,NY98-$C$41),MAX(0,MAX(NY$8:NY98)*-1,NY98-$C$41))))</f>
        <v>0</v>
      </c>
      <c r="NZ99" s="261">
        <f>IF(PR98=0,MIN('Drive Train'!$F$35-GJ98*$C$26*'Drive Train'!$F$38,NZ98+$C$41)-$C$7,IF(MH98-1&lt;=0,0,IF($C$39=Motors!$C$29,MAX(MAX(NZ$8:NZ98)*-1,NZ98-$C$41),MAX(0,MAX(NZ$8:NZ98)*-1,NZ98-$C$41))))</f>
        <v>0</v>
      </c>
      <c r="OA99" s="261">
        <f>IF(PS98=0,MIN('Drive Train'!$F$35-GK98*$C$26*'Drive Train'!$F$38,OA98+$C$41)-$C$7,IF(MI98-1&lt;=0,0,IF($C$39=Motors!$C$29,MAX(MAX(OA$8:OA98)*-1,OA98-$C$41),MAX(0,MAX(OA$8:OA98)*-1,OA98-$C$41))))</f>
        <v>0</v>
      </c>
      <c r="OB99" s="61">
        <f t="shared" si="423"/>
        <v>3.6400000000000023</v>
      </c>
      <c r="OC99" s="261">
        <f>'Drive Train'!$F$35-FQ99*$C$26*'Drive Train'!$F$38</f>
        <v>12.4</v>
      </c>
      <c r="OD99" s="261">
        <f>'Drive Train'!$F$35-FR99*$C$26*'Drive Train'!$F$38</f>
        <v>12.213034</v>
      </c>
      <c r="OE99" s="261">
        <f>'Drive Train'!$F$35-FS99*$C$26*'Drive Train'!$F$38</f>
        <v>12.213034</v>
      </c>
      <c r="OF99" s="261">
        <f>'Drive Train'!$F$35-FT99*$C$26*'Drive Train'!$F$38</f>
        <v>12.4</v>
      </c>
      <c r="OG99" s="261">
        <f>'Drive Train'!$F$35-FU99*$C$26*'Drive Train'!$F$38</f>
        <v>12.4</v>
      </c>
      <c r="OH99" s="261">
        <f>'Drive Train'!$F$35-FV99*$C$26*'Drive Train'!$F$38</f>
        <v>12.4</v>
      </c>
      <c r="OI99" s="261">
        <f>'Drive Train'!$F$35-FW99*$C$26*'Drive Train'!$F$38</f>
        <v>12.4</v>
      </c>
      <c r="OJ99" s="261">
        <f>'Drive Train'!$F$35-FX99*$C$26*'Drive Train'!$F$38</f>
        <v>12.4</v>
      </c>
      <c r="OK99" s="261">
        <f>'Drive Train'!$F$35-FY99*$C$26*'Drive Train'!$F$38</f>
        <v>12.4</v>
      </c>
      <c r="OL99" s="261">
        <f>'Drive Train'!$F$35-FZ99*$C$26*'Drive Train'!$F$38</f>
        <v>12.4</v>
      </c>
      <c r="OM99" s="261">
        <f>'Drive Train'!$F$35-GA99*$C$26*'Drive Train'!$F$38</f>
        <v>12.4</v>
      </c>
      <c r="ON99" s="261">
        <f>'Drive Train'!$F$35-GB99*$C$26*'Drive Train'!$F$38</f>
        <v>12.4</v>
      </c>
      <c r="OO99" s="261">
        <f>'Drive Train'!$F$35-GC99*$C$26*'Drive Train'!$F$38</f>
        <v>12.4</v>
      </c>
      <c r="OP99" s="261">
        <f>'Drive Train'!$F$35-GD99*$C$26*'Drive Train'!$F$38</f>
        <v>12.4</v>
      </c>
      <c r="OQ99" s="261">
        <f>'Drive Train'!$F$35-GE99*$C$26*'Drive Train'!$F$38</f>
        <v>12.4</v>
      </c>
      <c r="OR99" s="261">
        <f>'Drive Train'!$F$35-GF99*$C$26*'Drive Train'!$F$38</f>
        <v>12.4</v>
      </c>
      <c r="OS99" s="261">
        <f>'Drive Train'!$F$35-GG99*$C$26*'Drive Train'!$F$38</f>
        <v>12.4</v>
      </c>
      <c r="OT99" s="261">
        <f>'Drive Train'!$F$35-GH99*$C$26*'Drive Train'!$F$38</f>
        <v>12.4</v>
      </c>
      <c r="OU99" s="261">
        <f>'Drive Train'!$F$35-GI99*$C$26*'Drive Train'!$F$38</f>
        <v>12.4</v>
      </c>
      <c r="OV99" s="261">
        <f>'Drive Train'!$F$35-GJ99*$C$26*'Drive Train'!$F$38</f>
        <v>12.4</v>
      </c>
      <c r="OW99" s="261">
        <f>'Drive Train'!$F$35-GK99*$C$26*'Drive Train'!$F$38</f>
        <v>12.4</v>
      </c>
      <c r="OX99" s="61">
        <f t="shared" si="424"/>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8">
        <f t="shared" si="425"/>
        <v>3.6400000000000023</v>
      </c>
      <c r="PU99" s="57">
        <f t="shared" si="426"/>
        <v>19.650327854067083</v>
      </c>
      <c r="PV99" s="57">
        <f t="shared" si="427"/>
        <v>28.778349299003605</v>
      </c>
      <c r="PW99" s="57">
        <f t="shared" si="428"/>
        <v>31.544351928412002</v>
      </c>
      <c r="PX99" s="57">
        <f t="shared" si="429"/>
        <v>29.140045423273133</v>
      </c>
      <c r="PY99" s="57">
        <f t="shared" si="430"/>
        <v>24.749634534260018</v>
      </c>
      <c r="PZ99" s="57">
        <f t="shared" si="431"/>
        <v>21.452833956798898</v>
      </c>
      <c r="QA99" s="57">
        <f t="shared" si="432"/>
        <v>19.542925554291688</v>
      </c>
      <c r="QB99" s="57">
        <f t="shared" si="433"/>
        <v>18.59135870271086</v>
      </c>
      <c r="QC99" s="57">
        <f t="shared" si="434"/>
        <v>17.948597020951119</v>
      </c>
      <c r="QD99" s="57">
        <f t="shared" si="435"/>
        <v>17.4359638630105</v>
      </c>
      <c r="QE99" s="57">
        <f t="shared" si="436"/>
        <v>17.291336153209237</v>
      </c>
      <c r="QF99" s="57">
        <f t="shared" si="437"/>
        <v>21.091274252493893</v>
      </c>
      <c r="QG99" s="57">
        <f t="shared" si="438"/>
        <v>21.548378991435687</v>
      </c>
      <c r="QH99" s="57">
        <f t="shared" si="439"/>
        <v>20.808768598333724</v>
      </c>
      <c r="QI99" s="57">
        <f t="shared" si="440"/>
        <v>19.961375108168166</v>
      </c>
      <c r="QJ99" s="57">
        <f t="shared" si="441"/>
        <v>19.829829190132553</v>
      </c>
      <c r="QK99" s="57">
        <f t="shared" si="442"/>
        <v>19.650327854067083</v>
      </c>
      <c r="QL99" s="57">
        <f t="shared" si="443"/>
        <v>19.599515401150995</v>
      </c>
      <c r="QM99" s="57">
        <f t="shared" si="444"/>
        <v>19.600621923010209</v>
      </c>
      <c r="QN99" s="57">
        <f t="shared" si="445"/>
        <v>19.600697983980687</v>
      </c>
      <c r="QO99" s="57">
        <f t="shared" si="446"/>
        <v>19.600657967372879</v>
      </c>
      <c r="QP99" s="61">
        <f t="shared" si="447"/>
        <v>3.6400000000000023</v>
      </c>
      <c r="QQ99" s="57">
        <f>MIN(FQ99,$C$16)*$C$17*1000/60/60/$C$25</f>
        <v>0</v>
      </c>
      <c r="QR99" s="57">
        <f>MIN(FR99,$C$16)*$C$17*1000/60/60/$C$25</f>
        <v>3.8667407844721571E-2</v>
      </c>
      <c r="QS99" s="57">
        <f>MIN(FS99,$C$16)*$C$17*1000/60/60/$C$25</f>
        <v>3.8667407844721571E-2</v>
      </c>
      <c r="QT99" s="57">
        <f>MIN(FT99,$C$16)*$C$17*1000/60/60/$C$25</f>
        <v>0</v>
      </c>
      <c r="QU99" s="57">
        <f>MIN(FU99,$C$16)*$C$17*1000/60/60/$C$25</f>
        <v>0</v>
      </c>
      <c r="QV99" s="57">
        <f>MIN(FV99,$C$16)*$C$17*1000/60/60/$C$25</f>
        <v>0</v>
      </c>
      <c r="QW99" s="57">
        <f>MIN(FW99,$C$16)*$C$17*1000/60/60/$C$25</f>
        <v>0</v>
      </c>
      <c r="QX99" s="57">
        <f>MIN(FX99,$C$16)*$C$17*1000/60/60/$C$25</f>
        <v>0</v>
      </c>
      <c r="QY99" s="57">
        <f>MIN(FY99,$C$16)*$C$17*1000/60/60/$C$25</f>
        <v>0</v>
      </c>
      <c r="QZ99" s="57">
        <f>MIN(FZ99,$C$16)*$C$17*1000/60/60/$C$25</f>
        <v>0</v>
      </c>
      <c r="RA99" s="57">
        <f>MIN(GA99,$C$16)*$C$17*1000/60/60/$C$25</f>
        <v>0</v>
      </c>
      <c r="RB99" s="57">
        <f>MIN(GB99,$C$16)*$C$17*1000/60/60/$C$25</f>
        <v>0</v>
      </c>
      <c r="RC99" s="57">
        <f>MIN(GC99,$C$16)*$C$17*1000/60/60/$C$25</f>
        <v>0</v>
      </c>
      <c r="RD99" s="57">
        <f>MIN(GD99,$C$16)*$C$17*1000/60/60/$C$25</f>
        <v>0</v>
      </c>
      <c r="RE99" s="57">
        <f>MIN(GE99,$C$16)*$C$17*1000/60/60/$C$25</f>
        <v>0</v>
      </c>
      <c r="RF99" s="57">
        <f>MIN(GF99,$C$16)*$C$17*1000/60/60/$C$25</f>
        <v>0</v>
      </c>
      <c r="RG99" s="57">
        <f>MIN(GG99,$C$16)*$C$17*1000/60/60/$C$25</f>
        <v>0</v>
      </c>
      <c r="RH99" s="57">
        <f>MIN(GH99,$C$16)*$C$17*1000/60/60/$C$25</f>
        <v>0</v>
      </c>
      <c r="RI99" s="57">
        <f>MIN(GI99,$C$16)*$C$17*1000/60/60/$C$25</f>
        <v>0</v>
      </c>
      <c r="RJ99" s="57">
        <f>MIN(GJ99,$C$16)*$C$17*1000/60/60/$C$25</f>
        <v>0</v>
      </c>
      <c r="RK99" s="57">
        <f>MIN(GK99,$C$16)*$C$17*1000/60/60/$C$25</f>
        <v>0</v>
      </c>
      <c r="RL99" s="148">
        <f t="shared" si="448"/>
        <v>3.6400000000000023</v>
      </c>
    </row>
    <row r="100" spans="18:480" x14ac:dyDescent="0.2">
      <c r="R100" s="63">
        <f t="shared" si="346"/>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347"/>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321"/>
        <v>3.6800000000000024</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322"/>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348"/>
        <v>3.6800000000000024</v>
      </c>
      <c r="DC100" s="57">
        <f t="shared" si="323"/>
        <v>0</v>
      </c>
      <c r="DD100" s="57">
        <f t="shared" si="324"/>
        <v>2.7495000000000003</v>
      </c>
      <c r="DE100" s="57">
        <f t="shared" si="325"/>
        <v>2.7495000000000003</v>
      </c>
      <c r="DF100" s="57">
        <f t="shared" si="326"/>
        <v>0</v>
      </c>
      <c r="DG100" s="57">
        <f t="shared" si="327"/>
        <v>0</v>
      </c>
      <c r="DH100" s="57">
        <f t="shared" si="328"/>
        <v>0</v>
      </c>
      <c r="DI100" s="57">
        <f t="shared" si="329"/>
        <v>0</v>
      </c>
      <c r="DJ100" s="57">
        <f t="shared" si="330"/>
        <v>0</v>
      </c>
      <c r="DK100" s="57">
        <f t="shared" si="331"/>
        <v>0</v>
      </c>
      <c r="DL100" s="57">
        <f t="shared" si="332"/>
        <v>0</v>
      </c>
      <c r="DM100" s="57">
        <f t="shared" si="333"/>
        <v>0</v>
      </c>
      <c r="DN100" s="57">
        <f t="shared" si="334"/>
        <v>0</v>
      </c>
      <c r="DO100" s="57">
        <f t="shared" si="335"/>
        <v>0</v>
      </c>
      <c r="DP100" s="57">
        <f t="shared" si="336"/>
        <v>0</v>
      </c>
      <c r="DQ100" s="57">
        <f t="shared" si="337"/>
        <v>0</v>
      </c>
      <c r="DR100" s="57">
        <f t="shared" si="338"/>
        <v>0</v>
      </c>
      <c r="DS100" s="57">
        <f t="shared" si="339"/>
        <v>0</v>
      </c>
      <c r="DT100" s="57">
        <f t="shared" si="340"/>
        <v>0</v>
      </c>
      <c r="DU100" s="57">
        <f t="shared" si="341"/>
        <v>0</v>
      </c>
      <c r="DV100" s="57">
        <f t="shared" si="342"/>
        <v>0</v>
      </c>
      <c r="DW100" s="57">
        <f t="shared" si="343"/>
        <v>0</v>
      </c>
      <c r="DX100" s="61">
        <f t="shared" si="349"/>
        <v>3.6800000000000024</v>
      </c>
      <c r="DY100" s="2">
        <f>IF(OY100=0,($C$23/0.4536*IF(ISNA(MK99),'Drive Train'!$F$16,'Drive Train'!$F$17)*4.448*$C$24/$C$26*$C$25*S$6)*SIGN(BK100),BK100)</f>
        <v>0</v>
      </c>
      <c r="DZ100" s="2">
        <f>IF(OZ100=0,($C$23/0.4536*IF(ISNA(ML99),'Drive Train'!$F$16,'Drive Train'!$F$17)*4.448*$C$24/$C$26*$C$25*T$6)*SIGN(BL100),BL100)</f>
        <v>0</v>
      </c>
      <c r="EA100" s="2">
        <f>IF(PA100=0,($C$23/0.4536*IF(ISNA(MM99),'Drive Train'!$F$16,'Drive Train'!$F$17)*4.448*$C$24/$C$26*$C$25*U$6)*SIGN(BM100),BM100)</f>
        <v>0</v>
      </c>
      <c r="EB100" s="2">
        <f>IF(PB100=0,($C$23/0.4536*IF(ISNA(MN99),'Drive Train'!$F$16,'Drive Train'!$F$17)*4.448*$C$24/$C$26*$C$25*V$6)*SIGN(BN100),BN100)</f>
        <v>0</v>
      </c>
      <c r="EC100" s="2">
        <f>IF(PC100=0,($C$23/0.4536*IF(ISNA(MO99),'Drive Train'!$F$16,'Drive Train'!$F$17)*4.448*$C$24/$C$26*$C$25*W$6)*SIGN(BO100),BO100)</f>
        <v>0</v>
      </c>
      <c r="ED100" s="2">
        <f>IF(PD100=0,($C$23/0.4536*IF(ISNA(MP99),'Drive Train'!$F$16,'Drive Train'!$F$17)*4.448*$C$24/$C$26*$C$25*X$6)*SIGN(BP100),BP100)</f>
        <v>0</v>
      </c>
      <c r="EE100" s="2">
        <f>IF(PE100=0,($C$23/0.4536*IF(ISNA(MQ99),'Drive Train'!$F$16,'Drive Train'!$F$17)*4.448*$C$24/$C$26*$C$25*Y$6)*SIGN(BQ100),BQ100)</f>
        <v>0</v>
      </c>
      <c r="EF100" s="2">
        <f>IF(PF100=0,($C$23/0.4536*IF(ISNA(MR99),'Drive Train'!$F$16,'Drive Train'!$F$17)*4.448*$C$24/$C$26*$C$25*Z$6)*SIGN(BR100),BR100)</f>
        <v>0</v>
      </c>
      <c r="EG100" s="2">
        <f>IF(PG100=0,($C$23/0.4536*IF(ISNA(MS99),'Drive Train'!$F$16,'Drive Train'!$F$17)*4.448*$C$24/$C$26*$C$25*AA$6)*SIGN(BS100),BS100)</f>
        <v>0</v>
      </c>
      <c r="EH100" s="2">
        <f>IF(PH100=0,($C$23/0.4536*IF(ISNA(MT99),'Drive Train'!$F$16,'Drive Train'!$F$17)*4.448*$C$24/$C$26*$C$25*AB$6)*SIGN(BT100),BT100)</f>
        <v>0</v>
      </c>
      <c r="EI100" s="2">
        <f>IF(PI100=0,($C$23/0.4536*IF(ISNA(MU99),'Drive Train'!$F$16,'Drive Train'!$F$17)*4.448*$C$24/$C$26*$C$25*AC$6)*SIGN(BU100),BU100)</f>
        <v>0</v>
      </c>
      <c r="EJ100" s="2">
        <f>IF(PJ100=0,($C$23/0.4536*IF(ISNA(MV99),'Drive Train'!$F$16,'Drive Train'!$F$17)*4.448*$C$24/$C$26*$C$25*AD$6)*SIGN(BV100),BV100)</f>
        <v>0</v>
      </c>
      <c r="EK100" s="2">
        <f>IF(PK100=0,($C$23/0.4536*IF(ISNA(MW99),'Drive Train'!$F$16,'Drive Train'!$F$17)*4.448*$C$24/$C$26*$C$25*AE$6)*SIGN(BW100),BW100)</f>
        <v>0</v>
      </c>
      <c r="EL100" s="2">
        <f>IF(PL100=0,($C$23/0.4536*IF(ISNA(MX99),'Drive Train'!$F$16,'Drive Train'!$F$17)*4.448*$C$24/$C$26*$C$25*AF$6)*SIGN(BX100),BX100)</f>
        <v>0</v>
      </c>
      <c r="EM100" s="2">
        <f>IF(PM100=0,($C$23/0.4536*IF(ISNA(MY99),'Drive Train'!$F$16,'Drive Train'!$F$17)*4.448*$C$24/$C$26*$C$25*AG$6)*SIGN(BY100),BY100)</f>
        <v>0</v>
      </c>
      <c r="EN100" s="2">
        <f>IF(PN100=0,($C$23/0.4536*IF(ISNA(MZ99),'Drive Train'!$F$16,'Drive Train'!$F$17)*4.448*$C$24/$C$26*$C$25*AH$6)*SIGN(BZ100),BZ100)</f>
        <v>0</v>
      </c>
      <c r="EO100" s="2">
        <f>IF(PO100=0,($C$23/0.4536*IF(ISNA(NA99),'Drive Train'!$F$16,'Drive Train'!$F$17)*4.448*$C$24/$C$26*$C$25*AI$6)*SIGN(CA100),CA100)</f>
        <v>0</v>
      </c>
      <c r="EP100" s="2">
        <f>IF(PP100=0,($C$23/0.4536*IF(ISNA(NB99),'Drive Train'!$F$16,'Drive Train'!$F$17)*4.448*$C$24/$C$26*$C$25*AJ$6)*SIGN(CB100),CB100)</f>
        <v>0</v>
      </c>
      <c r="EQ100" s="2">
        <f>IF(PQ100=0,($C$23/0.4536*IF(ISNA(NC99),'Drive Train'!$F$16,'Drive Train'!$F$17)*4.448*$C$24/$C$26*$C$25*AK$6)*SIGN(CC100),CC100)</f>
        <v>0</v>
      </c>
      <c r="ER100" s="2">
        <f>IF(PR100=0,($C$23/0.4536*IF(ISNA(ND99),'Drive Train'!$F$16,'Drive Train'!$F$17)*4.448*$C$24/$C$26*$C$25*AL$6)*SIGN(CD100),CD100)</f>
        <v>0</v>
      </c>
      <c r="ES100" s="2">
        <f>IF(PS100=0,($C$23/0.4536*IF(ISNA(NE99),'Drive Train'!$F$16,'Drive Train'!$F$17)*4.448*$C$24/$C$26*$C$25*AM$6)*SIGN(CE100),CE100)</f>
        <v>0</v>
      </c>
      <c r="ET100" s="61">
        <f t="shared" si="344"/>
        <v>3.6800000000000024</v>
      </c>
      <c r="EU100" s="260">
        <f>MAX(MIN(IF(AND(OY99=1,NG100&lt;0),-1,1)*(DC100-$C$15)/($C$14-$C$15)*$C$12-$C$33*LO100/AO$6 -  OY99*$C$33,DY99),MAX(EU$8:EU99)*-1)</f>
        <v>-0.55664580874366754</v>
      </c>
      <c r="EV100" s="260">
        <f>MAX(MIN(IF(AND(OZ99=1,NH100&lt;0),-1,1)*(DD100-$C$15)/($C$14-$C$15)*$C$12-$C$33*LP100/AP$6 -  OZ99*$C$33,DZ99),MAX(EV$8:EV99)*-1)</f>
        <v>-0.59309341880616895</v>
      </c>
      <c r="EW100" s="260">
        <f>MAX(MIN(IF(AND(PA99=1,NI100&lt;0),-1,1)*(DE100-$C$15)/($C$14-$C$15)*$C$12-$C$33*LQ100/AQ$6 -  PA99*$C$33,EA99),MAX(EW$8:EW99)*-1)</f>
        <v>-0.57944581202047929</v>
      </c>
      <c r="EX100" s="260">
        <f>MAX(MIN(IF(AND(PB99=1,NJ100&lt;0),-1,1)*(DF100-$C$15)/($C$14-$C$15)*$C$12-$C$33*LR100/AR$6 -  PB99*$C$33,EB99),MAX(EX$8:EX99)*-1)</f>
        <v>-0.55664580874366754</v>
      </c>
      <c r="EY100" s="260">
        <f>MAX(MIN(IF(AND(PC99=1,NK100&lt;0),-1,1)*(DG100-$C$15)/($C$14-$C$15)*$C$12-$C$33*LS100/AS$6 -  PC99*$C$33,EC99),MAX(EY$8:EY99)*-1)</f>
        <v>-0.55664580874366754</v>
      </c>
      <c r="EZ100" s="260">
        <f>MAX(MIN(IF(AND(PD99=1,NL100&lt;0),-1,1)*(DH100-$C$15)/($C$14-$C$15)*$C$12-$C$33*LT100/AT$6 -  PD99*$C$33,ED99),MAX(EZ$8:EZ99)*-1)</f>
        <v>-0.55664580874366754</v>
      </c>
      <c r="FA100" s="260">
        <f>MAX(MIN(IF(AND(PE99=1,NM100&lt;0),-1,1)*(DI100-$C$15)/($C$14-$C$15)*$C$12-$C$33*LU100/AU$6 -  PE99*$C$33,EE99),MAX(FA$8:FA99)*-1)</f>
        <v>-0.55664580874366754</v>
      </c>
      <c r="FB100" s="260">
        <f>MAX(MIN(IF(AND(PF99=1,NN100&lt;0),-1,1)*(DJ100-$C$15)/($C$14-$C$15)*$C$12-$C$33*LV100/AV$6 -  PF99*$C$33,EF99),MAX(FB$8:FB99)*-1)</f>
        <v>-0.55664580874366754</v>
      </c>
      <c r="FC100" s="260">
        <f>MAX(MIN(IF(AND(PG99=1,NO100&lt;0),-1,1)*(DK100-$C$15)/($C$14-$C$15)*$C$12-$C$33*LW100/AW$6 -  PG99*$C$33,EG99),MAX(FC$8:FC99)*-1)</f>
        <v>-0.55664580874366754</v>
      </c>
      <c r="FD100" s="260">
        <f>MAX(MIN(IF(AND(PH99=1,NP100&lt;0),-1,1)*(DL100-$C$15)/($C$14-$C$15)*$C$12-$C$33*LX100/AX$6 -  PH99*$C$33,EH99),MAX(FD$8:FD99)*-1)</f>
        <v>-0.55664580874366754</v>
      </c>
      <c r="FE100" s="260">
        <f>MAX(MIN(IF(AND(PI99=1,NQ100&lt;0),-1,1)*(DM100-$C$15)/($C$14-$C$15)*$C$12-$C$33*LY100/AY$6 -  PI99*$C$33,EI99),MAX(FE$8:FE99)*-1)</f>
        <v>-0.55664580874366754</v>
      </c>
      <c r="FF100" s="260">
        <f>MAX(MIN(IF(AND(PJ99=1,NR100&lt;0),-1,1)*(DN100-$C$15)/($C$14-$C$15)*$C$12-$C$33*LZ100/AZ$6 -  PJ99*$C$33,EJ99),MAX(FF$8:FF99)*-1)</f>
        <v>-0.41043104273050707</v>
      </c>
      <c r="FG100" s="260">
        <f>MAX(MIN(IF(AND(PK99=1,NS100&lt;0),-1,1)*(DO100-$C$15)/($C$14-$C$15)*$C$12-$C$33*MA100/BA$6 -  PK99*$C$33,EK99),MAX(FG$8:FG99)*-1)</f>
        <v>-0.50266066515034202</v>
      </c>
      <c r="FH100" s="260">
        <f>MAX(MIN(IF(AND(PL99=1,NT100&lt;0),-1,1)*(DP100-$C$15)/($C$14-$C$15)*$C$12-$C$33*MB100/BB$6 -  PL99*$C$33,EL99),MAX(FH$8:FH99)*-1)</f>
        <v>-0.55664580874366754</v>
      </c>
      <c r="FI100" s="260">
        <f>MAX(MIN(IF(AND(PM99=1,NU100&lt;0),-1,1)*(DQ100-$C$15)/($C$14-$C$15)*$C$12-$C$33*MC100/BC$6 -  PM99*$C$33,EM99),MAX(FI$8:FI99)*-1)</f>
        <v>-0.55664580874366754</v>
      </c>
      <c r="FJ100" s="260">
        <f>MAX(MIN(IF(AND(PN99=1,NV100&lt;0),-1,1)*(DR100-$C$15)/($C$14-$C$15)*$C$12-$C$33*MD100/BD$6 -  PN99*$C$33,EN99),MAX(FJ$8:FJ99)*-1)</f>
        <v>-0.55664580874366754</v>
      </c>
      <c r="FK100" s="260">
        <f>MAX(MIN(IF(AND(PO99=1,NW100&lt;0),-1,1)*(DS100-$C$15)/($C$14-$C$15)*$C$12-$C$33*ME100/BE$6 -  PO99*$C$33,EO99),MAX(FK$8:FK99)*-1)</f>
        <v>-0.55664580874366754</v>
      </c>
      <c r="FL100" s="260">
        <f>MAX(MIN(IF(AND(PP99=1,NX100&lt;0),-1,1)*(DT100-$C$15)/($C$14-$C$15)*$C$12-$C$33*MF100/BF$6 -  PP99*$C$33,EP99),MAX(FL$8:FL99)*-1)</f>
        <v>-0.55664580874366754</v>
      </c>
      <c r="FM100" s="260">
        <f>MAX(MIN(IF(AND(PQ99=1,NY100&lt;0),-1,1)*(DU100-$C$15)/($C$14-$C$15)*$C$12-$C$33*MG100/BG$6 -  PQ99*$C$33,EQ99),MAX(FM$8:FM99)*-1)</f>
        <v>-0.55664580874366754</v>
      </c>
      <c r="FN100" s="260">
        <f>MAX(MIN(IF(AND(PR99=1,NZ100&lt;0),-1,1)*(DV100-$C$15)/($C$14-$C$15)*$C$12-$C$33*MH100/BH$6 -  PR99*$C$33,ER99),MAX(FN$8:FN99)*-1)</f>
        <v>-0.55664580874366754</v>
      </c>
      <c r="FO100" s="260">
        <f>MAX(MIN(IF(AND(PS99=1,OA100&lt;0),-1,1)*(DW100-$C$15)/($C$14-$C$15)*$C$12-$C$33*MI100/BI$6 -  PS99*$C$33,ES99),MAX(FO$8:FO99)*-1)</f>
        <v>-0.55664580874366754</v>
      </c>
      <c r="FP100" s="61">
        <f t="shared" si="350"/>
        <v>3.6800000000000024</v>
      </c>
      <c r="FQ100" s="261">
        <f>IF(AND(KS100=1,OY100=1),0,MIN((ABS(($C$14-$C$15)*EU100/$C$12/$C$25)+$C$15)/$C$25,DC100))</f>
        <v>0</v>
      </c>
      <c r="FR100" s="261">
        <f>IF(AND(KT100=1,OZ100=1),0,MIN((ABS(($C$14-$C$15)*EV100/$C$12/$C$25)+$C$15)/$C$25,DD100))</f>
        <v>2.7495000000000003</v>
      </c>
      <c r="FS100" s="261">
        <f>IF(AND(KU100=1,PA100=1),0,MIN((ABS(($C$14-$C$15)*EW100/$C$12/$C$25)+$C$15)/$C$25,DE100))</f>
        <v>2.7495000000000003</v>
      </c>
      <c r="FT100" s="261">
        <f>IF(AND(KV100=1,PB100=1),0,MIN((ABS(($C$14-$C$15)*EX100/$C$12/$C$25)+$C$15)/$C$25,DF100))</f>
        <v>0</v>
      </c>
      <c r="FU100" s="261">
        <f>IF(AND(KW100=1,PC100=1),0,MIN((ABS(($C$14-$C$15)*EY100/$C$12/$C$25)+$C$15)/$C$25,DG100))</f>
        <v>0</v>
      </c>
      <c r="FV100" s="261">
        <f>IF(AND(KX100=1,PD100=1),0,MIN((ABS(($C$14-$C$15)*EZ100/$C$12/$C$25)+$C$15)/$C$25,DH100))</f>
        <v>0</v>
      </c>
      <c r="FW100" s="261">
        <f>IF(AND(KY100=1,PE100=1),0,MIN((ABS(($C$14-$C$15)*FA100/$C$12/$C$25)+$C$15)/$C$25,DI100))</f>
        <v>0</v>
      </c>
      <c r="FX100" s="261">
        <f>IF(AND(KZ100=1,PF100=1),0,MIN((ABS(($C$14-$C$15)*FB100/$C$12/$C$25)+$C$15)/$C$25,DJ100))</f>
        <v>0</v>
      </c>
      <c r="FY100" s="261">
        <f>IF(AND(LA100=1,PG100=1),0,MIN((ABS(($C$14-$C$15)*FC100/$C$12/$C$25)+$C$15)/$C$25,DK100))</f>
        <v>0</v>
      </c>
      <c r="FZ100" s="261">
        <f>IF(AND(LB100=1,PH100=1),0,MIN((ABS(($C$14-$C$15)*FD100/$C$12/$C$25)+$C$15)/$C$25,DL100))</f>
        <v>0</v>
      </c>
      <c r="GA100" s="261">
        <f>IF(AND(LC100=1,PI100=1),0,MIN((ABS(($C$14-$C$15)*FE100/$C$12/$C$25)+$C$15)/$C$25,DM100))</f>
        <v>0</v>
      </c>
      <c r="GB100" s="261">
        <f>IF(AND(LD100=1,PJ100=1),0,MIN((ABS(($C$14-$C$15)*FF100/$C$12/$C$25)+$C$15)/$C$25,DN100))</f>
        <v>0</v>
      </c>
      <c r="GC100" s="261">
        <f>IF(AND(LE100=1,PK100=1),0,MIN((ABS(($C$14-$C$15)*FG100/$C$12/$C$25)+$C$15)/$C$25,DO100))</f>
        <v>0</v>
      </c>
      <c r="GD100" s="261">
        <f>IF(AND(LF100=1,PL100=1),0,MIN((ABS(($C$14-$C$15)*FH100/$C$12/$C$25)+$C$15)/$C$25,DP100))</f>
        <v>0</v>
      </c>
      <c r="GE100" s="261">
        <f>IF(AND(LG100=1,PM100=1),0,MIN((ABS(($C$14-$C$15)*FI100/$C$12/$C$25)+$C$15)/$C$25,DQ100))</f>
        <v>0</v>
      </c>
      <c r="GF100" s="261">
        <f>IF(AND(LH100=1,PN100=1),0,MIN((ABS(($C$14-$C$15)*FJ100/$C$12/$C$25)+$C$15)/$C$25,DR100))</f>
        <v>0</v>
      </c>
      <c r="GG100" s="261">
        <f>IF(AND(LI100=1,PO100=1),0,MIN((ABS(($C$14-$C$15)*FK100/$C$12/$C$25)+$C$15)/$C$25,DS100))</f>
        <v>0</v>
      </c>
      <c r="GH100" s="261">
        <f>IF(AND(LJ100=1,PP100=1),0,MIN((ABS(($C$14-$C$15)*FL100/$C$12/$C$25)+$C$15)/$C$25,DT100))</f>
        <v>0</v>
      </c>
      <c r="GI100" s="261">
        <f>IF(AND(LK100=1,PQ100=1),0,MIN((ABS(($C$14-$C$15)*FM100/$C$12/$C$25)+$C$15)/$C$25,DU100))</f>
        <v>0</v>
      </c>
      <c r="GJ100" s="261">
        <f>IF(AND(LL100=1,PR100=1),0,MIN((ABS(($C$14-$C$15)*FN100/$C$12/$C$25)+$C$15)/$C$25,DV100))</f>
        <v>0</v>
      </c>
      <c r="GK100" s="261">
        <f>IF(AND(LM100=1,PS100=1),0,MIN((ABS(($C$14-$C$15)*FO100/$C$12/$C$25)+$C$15)/$C$25,DW100))</f>
        <v>0</v>
      </c>
      <c r="GL100" s="61">
        <f t="shared" si="351"/>
        <v>3.6800000000000024</v>
      </c>
      <c r="GM100" s="57">
        <f>IF(AND(KS99=1,OY99=1),0,EU100*$C$26/S$6/$C$24/$C$23*3.39*$C$25)</f>
        <v>0</v>
      </c>
      <c r="GN100" s="57">
        <f>IF(AND(KT99=1,OZ99=1),0,EV100*$C$26/T$6/$C$24/$C$23*3.39*$C$25)</f>
        <v>-3.8566137911409131</v>
      </c>
      <c r="GO100" s="57">
        <f>IF(AND(KU99=1,PA99=1),0,EW100*$C$26/U$6/$C$24/$C$23*3.39*$C$25)</f>
        <v>-5.7215798837524368</v>
      </c>
      <c r="GP100" s="57">
        <f>IF(AND(KV99=1,PB99=1),0,EX100*$C$26/V$6/$C$24/$C$23*3.39*$C$25)</f>
        <v>0</v>
      </c>
      <c r="GQ100" s="57">
        <f>IF(AND(KW99=1,PC99=1),0,EY100*$C$26/W$6/$C$24/$C$23*3.39*$C$25)</f>
        <v>0</v>
      </c>
      <c r="GR100" s="57">
        <f>IF(AND(KX99=1,PD99=1),0,EZ100*$C$26/X$6/$C$24/$C$23*3.39*$C$25)</f>
        <v>0</v>
      </c>
      <c r="GS100" s="57">
        <f>IF(AND(KY99=1,PE99=1),0,FA100*$C$26/Y$6/$C$24/$C$23*3.39*$C$25)</f>
        <v>0</v>
      </c>
      <c r="GT100" s="57">
        <f>IF(AND(KZ99=1,PF99=1),0,FB100*$C$26/Z$6/$C$24/$C$23*3.39*$C$25)</f>
        <v>0</v>
      </c>
      <c r="GU100" s="57">
        <f>IF(AND(LA99=1,PG99=1),0,FC100*$C$26/AA$6/$C$24/$C$23*3.39*$C$25)</f>
        <v>0</v>
      </c>
      <c r="GV100" s="57">
        <f>IF(AND(LB99=1,PH99=1),0,FD100*$C$26/AB$6/$C$24/$C$23*3.39*$C$25)</f>
        <v>0</v>
      </c>
      <c r="GW100" s="57">
        <f>IF(AND(LC99=1,PI99=1),0,FE100*$C$26/AC$6/$C$24/$C$23*3.39*$C$25)</f>
        <v>0</v>
      </c>
      <c r="GX100" s="57">
        <f>IF(AND(LD99=1,PJ99=1),0,FF100*$C$26/AD$6/$C$24/$C$23*3.39*$C$25)</f>
        <v>0</v>
      </c>
      <c r="GY100" s="57">
        <f>IF(AND(LE99=1,PK99=1),0,FG100*$C$26/AE$6/$C$24/$C$23*3.39*$C$25)</f>
        <v>0</v>
      </c>
      <c r="GZ100" s="57">
        <f>IF(AND(LF99=1,PL99=1),0,FH100*$C$26/AF$6/$C$24/$C$23*3.39*$C$25)</f>
        <v>0</v>
      </c>
      <c r="HA100" s="57">
        <f>IF(AND(LG99=1,PM99=1),0,FI100*$C$26/AG$6/$C$24/$C$23*3.39*$C$25)</f>
        <v>0</v>
      </c>
      <c r="HB100" s="57">
        <f>IF(AND(LH99=1,PN99=1),0,FJ100*$C$26/AH$6/$C$24/$C$23*3.39*$C$25)</f>
        <v>0</v>
      </c>
      <c r="HC100" s="57">
        <f>IF(AND(LI99=1,PO99=1),0,FK100*$C$26/AI$6/$C$24/$C$23*3.39*$C$25)</f>
        <v>0</v>
      </c>
      <c r="HD100" s="57">
        <f>IF(AND(LJ99=1,PP99=1),0,FL100*$C$26/AJ$6/$C$24/$C$23*3.39*$C$25)</f>
        <v>0</v>
      </c>
      <c r="HE100" s="57">
        <f>IF(AND(LK99=1,PQ99=1),0,FM100*$C$26/AK$6/$C$24/$C$23*3.39*$C$25)</f>
        <v>0</v>
      </c>
      <c r="HF100" s="57">
        <f>IF(AND(LL99=1,PR99=1),0,FN100*$C$26/AL$6/$C$24/$C$23*3.39*$C$25)</f>
        <v>0</v>
      </c>
      <c r="HG100" s="57">
        <f>IF(AND(LM99=1,PS99=1),0,FO100*$C$26/AM$6/$C$24/$C$23*3.39*$C$25)</f>
        <v>0</v>
      </c>
      <c r="HH100" s="61">
        <f t="shared" si="352"/>
        <v>3.6800000000000024</v>
      </c>
      <c r="HI100" s="57">
        <f t="shared" si="353"/>
        <v>0</v>
      </c>
      <c r="HJ100" s="57">
        <f t="shared" si="354"/>
        <v>3.8566137911409131</v>
      </c>
      <c r="HK100" s="57">
        <f t="shared" si="355"/>
        <v>5.7215798837524368</v>
      </c>
      <c r="HL100" s="57">
        <f t="shared" si="356"/>
        <v>0</v>
      </c>
      <c r="HM100" s="57">
        <f t="shared" si="357"/>
        <v>0</v>
      </c>
      <c r="HN100" s="57">
        <f t="shared" si="358"/>
        <v>0</v>
      </c>
      <c r="HO100" s="57">
        <f t="shared" si="359"/>
        <v>0</v>
      </c>
      <c r="HP100" s="57">
        <f t="shared" si="360"/>
        <v>0</v>
      </c>
      <c r="HQ100" s="57">
        <f t="shared" si="361"/>
        <v>0</v>
      </c>
      <c r="HR100" s="57">
        <f t="shared" si="362"/>
        <v>0</v>
      </c>
      <c r="HS100" s="57">
        <f t="shared" si="363"/>
        <v>0</v>
      </c>
      <c r="HT100" s="57">
        <f t="shared" si="364"/>
        <v>0</v>
      </c>
      <c r="HU100" s="57">
        <f t="shared" si="365"/>
        <v>0</v>
      </c>
      <c r="HV100" s="57">
        <f t="shared" si="366"/>
        <v>0</v>
      </c>
      <c r="HW100" s="57">
        <f t="shared" si="367"/>
        <v>0</v>
      </c>
      <c r="HX100" s="57">
        <f t="shared" si="368"/>
        <v>0</v>
      </c>
      <c r="HY100" s="57">
        <f t="shared" si="369"/>
        <v>0</v>
      </c>
      <c r="HZ100" s="57">
        <f t="shared" si="370"/>
        <v>0</v>
      </c>
      <c r="IA100" s="57">
        <f t="shared" si="371"/>
        <v>0</v>
      </c>
      <c r="IB100" s="57">
        <f t="shared" si="372"/>
        <v>0</v>
      </c>
      <c r="IC100" s="57">
        <f t="shared" si="373"/>
        <v>0</v>
      </c>
      <c r="ID100" s="61">
        <f t="shared" si="374"/>
        <v>3.6800000000000024</v>
      </c>
      <c r="IE100" s="57">
        <f t="shared" si="375"/>
        <v>0</v>
      </c>
      <c r="IF100" s="57">
        <f t="shared" si="376"/>
        <v>0</v>
      </c>
      <c r="IG100" s="57">
        <f t="shared" si="377"/>
        <v>0</v>
      </c>
      <c r="IH100" s="57">
        <f t="shared" si="378"/>
        <v>0</v>
      </c>
      <c r="II100" s="57">
        <f t="shared" si="379"/>
        <v>0</v>
      </c>
      <c r="IJ100" s="57">
        <f t="shared" si="380"/>
        <v>0</v>
      </c>
      <c r="IK100" s="57">
        <f t="shared" si="381"/>
        <v>0</v>
      </c>
      <c r="IL100" s="57">
        <f t="shared" si="382"/>
        <v>0</v>
      </c>
      <c r="IM100" s="57">
        <f t="shared" si="383"/>
        <v>0</v>
      </c>
      <c r="IN100" s="57">
        <f t="shared" si="384"/>
        <v>0</v>
      </c>
      <c r="IO100" s="57">
        <f t="shared" si="385"/>
        <v>0</v>
      </c>
      <c r="IP100" s="57">
        <f t="shared" si="386"/>
        <v>0</v>
      </c>
      <c r="IQ100" s="57">
        <f t="shared" si="387"/>
        <v>0</v>
      </c>
      <c r="IR100" s="57">
        <f t="shared" si="388"/>
        <v>0</v>
      </c>
      <c r="IS100" s="57">
        <f t="shared" si="389"/>
        <v>0</v>
      </c>
      <c r="IT100" s="57">
        <f t="shared" si="390"/>
        <v>0</v>
      </c>
      <c r="IU100" s="57">
        <f t="shared" si="391"/>
        <v>0</v>
      </c>
      <c r="IV100" s="57">
        <f t="shared" si="392"/>
        <v>0</v>
      </c>
      <c r="IW100" s="57">
        <f t="shared" si="393"/>
        <v>0</v>
      </c>
      <c r="IX100" s="57">
        <f t="shared" si="394"/>
        <v>0</v>
      </c>
      <c r="IY100" s="57">
        <f t="shared" si="395"/>
        <v>0</v>
      </c>
      <c r="IZ100" s="61">
        <f t="shared" si="396"/>
        <v>3.6800000000000024</v>
      </c>
      <c r="JA100" s="261" t="e">
        <f t="shared" si="449"/>
        <v>#N/A</v>
      </c>
      <c r="JB100" s="261" t="e">
        <f t="shared" si="450"/>
        <v>#N/A</v>
      </c>
      <c r="JC100" s="261" t="e">
        <f t="shared" si="451"/>
        <v>#N/A</v>
      </c>
      <c r="JD100" s="261" t="e">
        <f t="shared" si="452"/>
        <v>#N/A</v>
      </c>
      <c r="JE100" s="261" t="e">
        <f t="shared" si="453"/>
        <v>#N/A</v>
      </c>
      <c r="JF100" s="261" t="e">
        <f t="shared" si="454"/>
        <v>#N/A</v>
      </c>
      <c r="JG100" s="261" t="e">
        <f t="shared" si="455"/>
        <v>#N/A</v>
      </c>
      <c r="JH100" s="261" t="e">
        <f t="shared" si="456"/>
        <v>#N/A</v>
      </c>
      <c r="JI100" s="261" t="e">
        <f t="shared" si="457"/>
        <v>#N/A</v>
      </c>
      <c r="JJ100" s="261" t="e">
        <f t="shared" si="458"/>
        <v>#N/A</v>
      </c>
      <c r="JK100" s="261" t="e">
        <f t="shared" si="459"/>
        <v>#N/A</v>
      </c>
      <c r="JL100" s="261" t="e">
        <f t="shared" si="460"/>
        <v>#N/A</v>
      </c>
      <c r="JM100" s="261" t="e">
        <f t="shared" si="461"/>
        <v>#N/A</v>
      </c>
      <c r="JN100" s="261" t="e">
        <f t="shared" si="462"/>
        <v>#N/A</v>
      </c>
      <c r="JO100" s="261" t="e">
        <f t="shared" si="463"/>
        <v>#N/A</v>
      </c>
      <c r="JP100" s="261" t="e">
        <f t="shared" si="464"/>
        <v>#N/A</v>
      </c>
      <c r="JQ100" s="261" t="e">
        <f t="shared" si="465"/>
        <v>#N/A</v>
      </c>
      <c r="JR100" s="261" t="e">
        <f t="shared" si="466"/>
        <v>#N/A</v>
      </c>
      <c r="JS100" s="261" t="e">
        <f t="shared" si="467"/>
        <v>#N/A</v>
      </c>
      <c r="JT100" s="261" t="e">
        <f t="shared" si="468"/>
        <v>#N/A</v>
      </c>
      <c r="JU100" s="261" t="e">
        <f t="shared" si="469"/>
        <v>#N/A</v>
      </c>
      <c r="JV100" s="61">
        <f t="shared" si="397"/>
        <v>3.6800000000000024</v>
      </c>
      <c r="JW100" s="46">
        <f>IF(HI100&lt;=$C$42,1,0)</f>
        <v>1</v>
      </c>
      <c r="JX100" s="46">
        <f>IF(HJ100&lt;=$C$42,1,0)</f>
        <v>0</v>
      </c>
      <c r="JY100" s="46">
        <f>IF(HK100&lt;=$C$42,1,0)</f>
        <v>0</v>
      </c>
      <c r="JZ100" s="46">
        <f>IF(HL100&lt;=$C$42,1,0)</f>
        <v>1</v>
      </c>
      <c r="KA100" s="46">
        <f>IF(HM100&lt;=$C$42,1,0)</f>
        <v>1</v>
      </c>
      <c r="KB100" s="46">
        <f>IF(HN100&lt;=$C$42,1,0)</f>
        <v>1</v>
      </c>
      <c r="KC100" s="46">
        <f>IF(HO100&lt;=$C$42,1,0)</f>
        <v>1</v>
      </c>
      <c r="KD100" s="46">
        <f>IF(HP100&lt;=$C$42,1,0)</f>
        <v>1</v>
      </c>
      <c r="KE100" s="46">
        <f>IF(HQ100&lt;=$C$42,1,0)</f>
        <v>1</v>
      </c>
      <c r="KF100" s="46">
        <f>IF(HR100&lt;=$C$42,1,0)</f>
        <v>1</v>
      </c>
      <c r="KG100" s="46">
        <f>IF(HS100&lt;=$C$42,1,0)</f>
        <v>1</v>
      </c>
      <c r="KH100" s="46">
        <f>IF(HT100&lt;=$C$42,1,0)</f>
        <v>1</v>
      </c>
      <c r="KI100" s="46">
        <f>IF(HU100&lt;=$C$42,1,0)</f>
        <v>1</v>
      </c>
      <c r="KJ100" s="46">
        <f>IF(HV100&lt;=$C$42,1,0)</f>
        <v>1</v>
      </c>
      <c r="KK100" s="46">
        <f>IF(HW100&lt;=$C$42,1,0)</f>
        <v>1</v>
      </c>
      <c r="KL100" s="46">
        <f>IF(HX100&lt;=$C$42,1,0)</f>
        <v>1</v>
      </c>
      <c r="KM100" s="46">
        <f>IF(HY100&lt;=$C$42,1,0)</f>
        <v>1</v>
      </c>
      <c r="KN100" s="46">
        <f>IF(HZ100&lt;=$C$42,1,0)</f>
        <v>1</v>
      </c>
      <c r="KO100" s="46">
        <f>IF(IA100&lt;=$C$42,1,0)</f>
        <v>1</v>
      </c>
      <c r="KP100" s="46">
        <f>IF(IB100&lt;=$C$42,1,0)</f>
        <v>1</v>
      </c>
      <c r="KQ100" s="46">
        <f>IF(IC100&lt;=$C$42,1,0)</f>
        <v>1</v>
      </c>
      <c r="KR100" s="61">
        <f t="shared" si="398"/>
        <v>3.6800000000000024</v>
      </c>
      <c r="KS100" s="1">
        <f>IF(OR(KS99=1,AND(OY100=1,LO100&lt;=$C$43)),1,0)</f>
        <v>1</v>
      </c>
      <c r="KT100" s="1">
        <f>IF(OR(KT99=1,AND(OZ100=1,LP100&lt;=$C$43)),1,0)</f>
        <v>0</v>
      </c>
      <c r="KU100" s="1">
        <f>IF(OR(KU99=1,AND(PA100=1,LQ100&lt;=$C$43)),1,0)</f>
        <v>0</v>
      </c>
      <c r="KV100" s="1">
        <f>IF(OR(KV99=1,AND(PB100=1,LR100&lt;=$C$43)),1,0)</f>
        <v>1</v>
      </c>
      <c r="KW100" s="1">
        <f>IF(OR(KW99=1,AND(PC100=1,LS100&lt;=$C$43)),1,0)</f>
        <v>1</v>
      </c>
      <c r="KX100" s="1">
        <f>IF(OR(KX99=1,AND(PD100=1,LT100&lt;=$C$43)),1,0)</f>
        <v>1</v>
      </c>
      <c r="KY100" s="1">
        <f>IF(OR(KY99=1,AND(PE100=1,LU100&lt;=$C$43)),1,0)</f>
        <v>1</v>
      </c>
      <c r="KZ100" s="1">
        <f>IF(OR(KZ99=1,AND(PF100=1,LV100&lt;=$C$43)),1,0)</f>
        <v>1</v>
      </c>
      <c r="LA100" s="1">
        <f>IF(OR(LA99=1,AND(PG100=1,LW100&lt;=$C$43)),1,0)</f>
        <v>1</v>
      </c>
      <c r="LB100" s="1">
        <f>IF(OR(LB99=1,AND(PH100=1,LX100&lt;=$C$43)),1,0)</f>
        <v>1</v>
      </c>
      <c r="LC100" s="1">
        <f>IF(OR(LC99=1,AND(PI100=1,LY100&lt;=$C$43)),1,0)</f>
        <v>1</v>
      </c>
      <c r="LD100" s="1">
        <f>IF(OR(LD99=1,AND(PJ100=1,LZ100&lt;=$C$43)),1,0)</f>
        <v>1</v>
      </c>
      <c r="LE100" s="1">
        <f>IF(OR(LE99=1,AND(PK100=1,MA100&lt;=$C$43)),1,0)</f>
        <v>1</v>
      </c>
      <c r="LF100" s="1">
        <f>IF(OR(LF99=1,AND(PL100=1,MB100&lt;=$C$43)),1,0)</f>
        <v>1</v>
      </c>
      <c r="LG100" s="1">
        <f>IF(OR(LG99=1,AND(PM100=1,MC100&lt;=$C$43)),1,0)</f>
        <v>1</v>
      </c>
      <c r="LH100" s="1">
        <f>IF(OR(LH99=1,AND(PN100=1,MD100&lt;=$C$43)),1,0)</f>
        <v>1</v>
      </c>
      <c r="LI100" s="1">
        <f>IF(OR(LI99=1,AND(PO100=1,ME100&lt;=$C$43)),1,0)</f>
        <v>1</v>
      </c>
      <c r="LJ100" s="1">
        <f>IF(OR(LJ99=1,AND(PP100=1,MF100&lt;=$C$43)),1,0)</f>
        <v>1</v>
      </c>
      <c r="LK100" s="1">
        <f>IF(OR(LK99=1,AND(PQ100=1,MG100&lt;=$C$43)),1,0)</f>
        <v>1</v>
      </c>
      <c r="LL100" s="1">
        <f>IF(OR(LL99=1,AND(PR100=1,MH100&lt;=$C$43)),1,0)</f>
        <v>1</v>
      </c>
      <c r="LM100" s="1">
        <f>IF(OR(LM99=1,AND(PS100=1,MI100&lt;=$C$43)),1,0)</f>
        <v>1</v>
      </c>
      <c r="LN100" s="61">
        <f t="shared" si="399"/>
        <v>3.6800000000000024</v>
      </c>
      <c r="LO100" s="57">
        <f t="shared" si="400"/>
        <v>0</v>
      </c>
      <c r="LP100" s="57">
        <f t="shared" si="401"/>
        <v>8.2806839094946554</v>
      </c>
      <c r="LQ100" s="57">
        <f t="shared" si="402"/>
        <v>4.5993216522734919</v>
      </c>
      <c r="LR100" s="57">
        <f t="shared" si="403"/>
        <v>0</v>
      </c>
      <c r="LS100" s="57">
        <f t="shared" si="404"/>
        <v>0</v>
      </c>
      <c r="LT100" s="57">
        <f t="shared" si="405"/>
        <v>0</v>
      </c>
      <c r="LU100" s="57">
        <f t="shared" si="406"/>
        <v>0</v>
      </c>
      <c r="LV100" s="57">
        <f t="shared" si="407"/>
        <v>0</v>
      </c>
      <c r="LW100" s="57">
        <f t="shared" si="408"/>
        <v>0</v>
      </c>
      <c r="LX100" s="57">
        <f t="shared" si="409"/>
        <v>0</v>
      </c>
      <c r="LY100" s="57">
        <f t="shared" si="410"/>
        <v>0</v>
      </c>
      <c r="LZ100" s="57">
        <f t="shared" si="411"/>
        <v>0</v>
      </c>
      <c r="MA100" s="57">
        <f t="shared" si="412"/>
        <v>0</v>
      </c>
      <c r="MB100" s="57">
        <f t="shared" si="413"/>
        <v>0</v>
      </c>
      <c r="MC100" s="57">
        <f t="shared" si="414"/>
        <v>0</v>
      </c>
      <c r="MD100" s="57">
        <f t="shared" si="415"/>
        <v>0</v>
      </c>
      <c r="ME100" s="57">
        <f t="shared" si="416"/>
        <v>0</v>
      </c>
      <c r="MF100" s="57">
        <f t="shared" si="417"/>
        <v>0</v>
      </c>
      <c r="MG100" s="57">
        <f t="shared" si="418"/>
        <v>0</v>
      </c>
      <c r="MH100" s="57">
        <f t="shared" si="419"/>
        <v>0</v>
      </c>
      <c r="MI100" s="57">
        <f t="shared" si="420"/>
        <v>0</v>
      </c>
      <c r="MJ100" s="61">
        <f t="shared" si="421"/>
        <v>3.6800000000000024</v>
      </c>
      <c r="MK100" s="57" t="e">
        <f t="shared" si="470"/>
        <v>#N/A</v>
      </c>
      <c r="ML100" s="57" t="e">
        <f t="shared" si="471"/>
        <v>#N/A</v>
      </c>
      <c r="MM100" s="57" t="e">
        <f t="shared" si="472"/>
        <v>#N/A</v>
      </c>
      <c r="MN100" s="57" t="e">
        <f t="shared" si="473"/>
        <v>#N/A</v>
      </c>
      <c r="MO100" s="57" t="e">
        <f t="shared" si="474"/>
        <v>#N/A</v>
      </c>
      <c r="MP100" s="57" t="e">
        <f t="shared" si="475"/>
        <v>#N/A</v>
      </c>
      <c r="MQ100" s="57" t="e">
        <f t="shared" si="476"/>
        <v>#N/A</v>
      </c>
      <c r="MR100" s="57" t="e">
        <f t="shared" si="477"/>
        <v>#N/A</v>
      </c>
      <c r="MS100" s="57" t="e">
        <f t="shared" si="478"/>
        <v>#N/A</v>
      </c>
      <c r="MT100" s="57" t="e">
        <f t="shared" si="479"/>
        <v>#N/A</v>
      </c>
      <c r="MU100" s="57" t="e">
        <f t="shared" si="480"/>
        <v>#N/A</v>
      </c>
      <c r="MV100" s="57" t="e">
        <f t="shared" si="481"/>
        <v>#N/A</v>
      </c>
      <c r="MW100" s="57" t="e">
        <f t="shared" si="482"/>
        <v>#N/A</v>
      </c>
      <c r="MX100" s="57" t="e">
        <f t="shared" si="483"/>
        <v>#N/A</v>
      </c>
      <c r="MY100" s="57" t="e">
        <f t="shared" si="484"/>
        <v>#N/A</v>
      </c>
      <c r="MZ100" s="57" t="e">
        <f t="shared" si="485"/>
        <v>#N/A</v>
      </c>
      <c r="NA100" s="57" t="e">
        <f t="shared" si="486"/>
        <v>#N/A</v>
      </c>
      <c r="NB100" s="57" t="e">
        <f t="shared" si="487"/>
        <v>#N/A</v>
      </c>
      <c r="NC100" s="57" t="e">
        <f t="shared" si="488"/>
        <v>#N/A</v>
      </c>
      <c r="ND100" s="57" t="e">
        <f t="shared" si="489"/>
        <v>#N/A</v>
      </c>
      <c r="NE100" s="57" t="e">
        <f t="shared" si="490"/>
        <v>#N/A</v>
      </c>
      <c r="NF100" s="61">
        <f t="shared" si="422"/>
        <v>3.6800000000000024</v>
      </c>
      <c r="NG100" s="261">
        <f>IF(OY99=0,MIN('Drive Train'!$F$35-FQ99*$C$26*'Drive Train'!$F$38,NG99+$C$41)-$C$7,IF(LO99-1&lt;=0,0,IF($C$39=Motors!$C$29,MAX(MAX(NG$8:NG99)*-1,NG99-$C$41),MAX(0,MAX(NG$8:NG99)*-1,NG99-$C$41))))</f>
        <v>0</v>
      </c>
      <c r="NH100" s="261">
        <f>IF(OZ99=0,MIN('Drive Train'!$F$35-FR99*$C$26*'Drive Train'!$F$38,NH99+$C$41)-$C$7,IF(LP99-1&lt;=0,0,IF($C$39=Motors!$C$29,MAX(MAX(NH$8:NH99)*-1,NH99-$C$41),MAX(0,MAX(NH$8:NH99)*-1,NH99-$C$41))))</f>
        <v>0</v>
      </c>
      <c r="NI100" s="261">
        <f>IF(PA99=0,MIN('Drive Train'!$F$35-FS99*$C$26*'Drive Train'!$F$38,NI99+$C$41)-$C$7,IF(LQ99-1&lt;=0,0,IF($C$39=Motors!$C$29,MAX(MAX(NI$8:NI99)*-1,NI99-$C$41),MAX(0,MAX(NI$8:NI99)*-1,NI99-$C$41))))</f>
        <v>0</v>
      </c>
      <c r="NJ100" s="261">
        <f>IF(PB99=0,MIN('Drive Train'!$F$35-FT99*$C$26*'Drive Train'!$F$38,NJ99+$C$41)-$C$7,IF(LR99-1&lt;=0,0,IF($C$39=Motors!$C$29,MAX(MAX(NJ$8:NJ99)*-1,NJ99-$C$41),MAX(0,MAX(NJ$8:NJ99)*-1,NJ99-$C$41))))</f>
        <v>0</v>
      </c>
      <c r="NK100" s="261">
        <f>IF(PC99=0,MIN('Drive Train'!$F$35-FU99*$C$26*'Drive Train'!$F$38,NK99+$C$41)-$C$7,IF(LS99-1&lt;=0,0,IF($C$39=Motors!$C$29,MAX(MAX(NK$8:NK99)*-1,NK99-$C$41),MAX(0,MAX(NK$8:NK99)*-1,NK99-$C$41))))</f>
        <v>0</v>
      </c>
      <c r="NL100" s="261">
        <f>IF(PD99=0,MIN('Drive Train'!$F$35-FV99*$C$26*'Drive Train'!$F$38,NL99+$C$41)-$C$7,IF(LT99-1&lt;=0,0,IF($C$39=Motors!$C$29,MAX(MAX(NL$8:NL99)*-1,NL99-$C$41),MAX(0,MAX(NL$8:NL99)*-1,NL99-$C$41))))</f>
        <v>0</v>
      </c>
      <c r="NM100" s="261">
        <f>IF(PE99=0,MIN('Drive Train'!$F$35-FW99*$C$26*'Drive Train'!$F$38,NM99+$C$41)-$C$7,IF(LU99-1&lt;=0,0,IF($C$39=Motors!$C$29,MAX(MAX(NM$8:NM99)*-1,NM99-$C$41),MAX(0,MAX(NM$8:NM99)*-1,NM99-$C$41))))</f>
        <v>0</v>
      </c>
      <c r="NN100" s="261">
        <f>IF(PF99=0,MIN('Drive Train'!$F$35-FX99*$C$26*'Drive Train'!$F$38,NN99+$C$41)-$C$7,IF(LV99-1&lt;=0,0,IF($C$39=Motors!$C$29,MAX(MAX(NN$8:NN99)*-1,NN99-$C$41),MAX(0,MAX(NN$8:NN99)*-1,NN99-$C$41))))</f>
        <v>0</v>
      </c>
      <c r="NO100" s="261">
        <f>IF(PG99=0,MIN('Drive Train'!$F$35-FY99*$C$26*'Drive Train'!$F$38,NO99+$C$41)-$C$7,IF(LW99-1&lt;=0,0,IF($C$39=Motors!$C$29,MAX(MAX(NO$8:NO99)*-1,NO99-$C$41),MAX(0,MAX(NO$8:NO99)*-1,NO99-$C$41))))</f>
        <v>0</v>
      </c>
      <c r="NP100" s="261">
        <f>IF(PH99=0,MIN('Drive Train'!$F$35-FZ99*$C$26*'Drive Train'!$F$38,NP99+$C$41)-$C$7,IF(LX99-1&lt;=0,0,IF($C$39=Motors!$C$29,MAX(MAX(NP$8:NP99)*-1,NP99-$C$41),MAX(0,MAX(NP$8:NP99)*-1,NP99-$C$41))))</f>
        <v>0</v>
      </c>
      <c r="NQ100" s="261">
        <f>IF(PI99=0,MIN('Drive Train'!$F$35-GA99*$C$26*'Drive Train'!$F$38,NQ99+$C$41)-$C$7,IF(LY99-1&lt;=0,0,IF($C$39=Motors!$C$29,MAX(MAX(NQ$8:NQ99)*-1,NQ99-$C$41),MAX(0,MAX(NQ$8:NQ99)*-1,NQ99-$C$41))))</f>
        <v>0</v>
      </c>
      <c r="NR100" s="261">
        <f>IF(PJ99=0,MIN('Drive Train'!$F$35-GB99*$C$26*'Drive Train'!$F$38,NR99+$C$41)-$C$7,IF(LZ99-1&lt;=0,0,IF($C$39=Motors!$C$29,MAX(MAX(NR$8:NR99)*-1,NR99-$C$41),MAX(0,MAX(NR$8:NR99)*-1,NR99-$C$41))))</f>
        <v>0</v>
      </c>
      <c r="NS100" s="261">
        <f>IF(PK99=0,MIN('Drive Train'!$F$35-GC99*$C$26*'Drive Train'!$F$38,NS99+$C$41)-$C$7,IF(MA99-1&lt;=0,0,IF($C$39=Motors!$C$29,MAX(MAX(NS$8:NS99)*-1,NS99-$C$41),MAX(0,MAX(NS$8:NS99)*-1,NS99-$C$41))))</f>
        <v>0</v>
      </c>
      <c r="NT100" s="261">
        <f>IF(PL99=0,MIN('Drive Train'!$F$35-GD99*$C$26*'Drive Train'!$F$38,NT99+$C$41)-$C$7,IF(MB99-1&lt;=0,0,IF($C$39=Motors!$C$29,MAX(MAX(NT$8:NT99)*-1,NT99-$C$41),MAX(0,MAX(NT$8:NT99)*-1,NT99-$C$41))))</f>
        <v>0</v>
      </c>
      <c r="NU100" s="261">
        <f>IF(PM99=0,MIN('Drive Train'!$F$35-GE99*$C$26*'Drive Train'!$F$38,NU99+$C$41)-$C$7,IF(MC99-1&lt;=0,0,IF($C$39=Motors!$C$29,MAX(MAX(NU$8:NU99)*-1,NU99-$C$41),MAX(0,MAX(NU$8:NU99)*-1,NU99-$C$41))))</f>
        <v>0</v>
      </c>
      <c r="NV100" s="261">
        <f>IF(PN99=0,MIN('Drive Train'!$F$35-GF99*$C$26*'Drive Train'!$F$38,NV99+$C$41)-$C$7,IF(MD99-1&lt;=0,0,IF($C$39=Motors!$C$29,MAX(MAX(NV$8:NV99)*-1,NV99-$C$41),MAX(0,MAX(NV$8:NV99)*-1,NV99-$C$41))))</f>
        <v>0</v>
      </c>
      <c r="NW100" s="261">
        <f>IF(PO99=0,MIN('Drive Train'!$F$35-GG99*$C$26*'Drive Train'!$F$38,NW99+$C$41)-$C$7,IF(ME99-1&lt;=0,0,IF($C$39=Motors!$C$29,MAX(MAX(NW$8:NW99)*-1,NW99-$C$41),MAX(0,MAX(NW$8:NW99)*-1,NW99-$C$41))))</f>
        <v>0</v>
      </c>
      <c r="NX100" s="261">
        <f>IF(PP99=0,MIN('Drive Train'!$F$35-GH99*$C$26*'Drive Train'!$F$38,NX99+$C$41)-$C$7,IF(MF99-1&lt;=0,0,IF($C$39=Motors!$C$29,MAX(MAX(NX$8:NX99)*-1,NX99-$C$41),MAX(0,MAX(NX$8:NX99)*-1,NX99-$C$41))))</f>
        <v>0</v>
      </c>
      <c r="NY100" s="261">
        <f>IF(PQ99=0,MIN('Drive Train'!$F$35-GI99*$C$26*'Drive Train'!$F$38,NY99+$C$41)-$C$7,IF(MG99-1&lt;=0,0,IF($C$39=Motors!$C$29,MAX(MAX(NY$8:NY99)*-1,NY99-$C$41),MAX(0,MAX(NY$8:NY99)*-1,NY99-$C$41))))</f>
        <v>0</v>
      </c>
      <c r="NZ100" s="261">
        <f>IF(PR99=0,MIN('Drive Train'!$F$35-GJ99*$C$26*'Drive Train'!$F$38,NZ99+$C$41)-$C$7,IF(MH99-1&lt;=0,0,IF($C$39=Motors!$C$29,MAX(MAX(NZ$8:NZ99)*-1,NZ99-$C$41),MAX(0,MAX(NZ$8:NZ99)*-1,NZ99-$C$41))))</f>
        <v>0</v>
      </c>
      <c r="OA100" s="261">
        <f>IF(PS99=0,MIN('Drive Train'!$F$35-GK99*$C$26*'Drive Train'!$F$38,OA99+$C$41)-$C$7,IF(MI99-1&lt;=0,0,IF($C$39=Motors!$C$29,MAX(MAX(OA$8:OA99)*-1,OA99-$C$41),MAX(0,MAX(OA$8:OA99)*-1,OA99-$C$41))))</f>
        <v>0</v>
      </c>
      <c r="OB100" s="61">
        <f t="shared" si="423"/>
        <v>3.6800000000000024</v>
      </c>
      <c r="OC100" s="261">
        <f>'Drive Train'!$F$35-FQ100*$C$26*'Drive Train'!$F$38</f>
        <v>12.4</v>
      </c>
      <c r="OD100" s="261">
        <f>'Drive Train'!$F$35-FR100*$C$26*'Drive Train'!$F$38</f>
        <v>12.213034</v>
      </c>
      <c r="OE100" s="261">
        <f>'Drive Train'!$F$35-FS100*$C$26*'Drive Train'!$F$38</f>
        <v>12.213034</v>
      </c>
      <c r="OF100" s="261">
        <f>'Drive Train'!$F$35-FT100*$C$26*'Drive Train'!$F$38</f>
        <v>12.4</v>
      </c>
      <c r="OG100" s="261">
        <f>'Drive Train'!$F$35-FU100*$C$26*'Drive Train'!$F$38</f>
        <v>12.4</v>
      </c>
      <c r="OH100" s="261">
        <f>'Drive Train'!$F$35-FV100*$C$26*'Drive Train'!$F$38</f>
        <v>12.4</v>
      </c>
      <c r="OI100" s="261">
        <f>'Drive Train'!$F$35-FW100*$C$26*'Drive Train'!$F$38</f>
        <v>12.4</v>
      </c>
      <c r="OJ100" s="261">
        <f>'Drive Train'!$F$35-FX100*$C$26*'Drive Train'!$F$38</f>
        <v>12.4</v>
      </c>
      <c r="OK100" s="261">
        <f>'Drive Train'!$F$35-FY100*$C$26*'Drive Train'!$F$38</f>
        <v>12.4</v>
      </c>
      <c r="OL100" s="261">
        <f>'Drive Train'!$F$35-FZ100*$C$26*'Drive Train'!$F$38</f>
        <v>12.4</v>
      </c>
      <c r="OM100" s="261">
        <f>'Drive Train'!$F$35-GA100*$C$26*'Drive Train'!$F$38</f>
        <v>12.4</v>
      </c>
      <c r="ON100" s="261">
        <f>'Drive Train'!$F$35-GB100*$C$26*'Drive Train'!$F$38</f>
        <v>12.4</v>
      </c>
      <c r="OO100" s="261">
        <f>'Drive Train'!$F$35-GC100*$C$26*'Drive Train'!$F$38</f>
        <v>12.4</v>
      </c>
      <c r="OP100" s="261">
        <f>'Drive Train'!$F$35-GD100*$C$26*'Drive Train'!$F$38</f>
        <v>12.4</v>
      </c>
      <c r="OQ100" s="261">
        <f>'Drive Train'!$F$35-GE100*$C$26*'Drive Train'!$F$38</f>
        <v>12.4</v>
      </c>
      <c r="OR100" s="261">
        <f>'Drive Train'!$F$35-GF100*$C$26*'Drive Train'!$F$38</f>
        <v>12.4</v>
      </c>
      <c r="OS100" s="261">
        <f>'Drive Train'!$F$35-GG100*$C$26*'Drive Train'!$F$38</f>
        <v>12.4</v>
      </c>
      <c r="OT100" s="261">
        <f>'Drive Train'!$F$35-GH100*$C$26*'Drive Train'!$F$38</f>
        <v>12.4</v>
      </c>
      <c r="OU100" s="261">
        <f>'Drive Train'!$F$35-GI100*$C$26*'Drive Train'!$F$38</f>
        <v>12.4</v>
      </c>
      <c r="OV100" s="261">
        <f>'Drive Train'!$F$35-GJ100*$C$26*'Drive Train'!$F$38</f>
        <v>12.4</v>
      </c>
      <c r="OW100" s="261">
        <f>'Drive Train'!$F$35-GK100*$C$26*'Drive Train'!$F$38</f>
        <v>12.4</v>
      </c>
      <c r="OX100" s="61">
        <f t="shared" si="424"/>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8">
        <f t="shared" si="425"/>
        <v>3.6800000000000024</v>
      </c>
      <c r="PU100" s="57">
        <f t="shared" si="426"/>
        <v>19.650327854067083</v>
      </c>
      <c r="PV100" s="57">
        <f t="shared" si="427"/>
        <v>29.106491364350475</v>
      </c>
      <c r="PW100" s="57">
        <f t="shared" si="428"/>
        <v>31.72374753059594</v>
      </c>
      <c r="PX100" s="57">
        <f t="shared" si="429"/>
        <v>29.140045423273133</v>
      </c>
      <c r="PY100" s="57">
        <f t="shared" si="430"/>
        <v>24.749634534260018</v>
      </c>
      <c r="PZ100" s="57">
        <f t="shared" si="431"/>
        <v>21.452833956798898</v>
      </c>
      <c r="QA100" s="57">
        <f t="shared" si="432"/>
        <v>19.542925554291688</v>
      </c>
      <c r="QB100" s="57">
        <f t="shared" si="433"/>
        <v>18.59135870271086</v>
      </c>
      <c r="QC100" s="57">
        <f t="shared" si="434"/>
        <v>17.948597020951119</v>
      </c>
      <c r="QD100" s="57">
        <f t="shared" si="435"/>
        <v>17.4359638630105</v>
      </c>
      <c r="QE100" s="57">
        <f t="shared" si="436"/>
        <v>17.291336153209237</v>
      </c>
      <c r="QF100" s="57">
        <f t="shared" si="437"/>
        <v>21.091274252493893</v>
      </c>
      <c r="QG100" s="57">
        <f t="shared" si="438"/>
        <v>21.548378991435687</v>
      </c>
      <c r="QH100" s="57">
        <f t="shared" si="439"/>
        <v>20.808768598333724</v>
      </c>
      <c r="QI100" s="57">
        <f t="shared" si="440"/>
        <v>19.961375108168166</v>
      </c>
      <c r="QJ100" s="57">
        <f t="shared" si="441"/>
        <v>19.829829190132553</v>
      </c>
      <c r="QK100" s="57">
        <f t="shared" si="442"/>
        <v>19.650327854067083</v>
      </c>
      <c r="QL100" s="57">
        <f t="shared" si="443"/>
        <v>19.599515401150995</v>
      </c>
      <c r="QM100" s="57">
        <f t="shared" si="444"/>
        <v>19.600621923010209</v>
      </c>
      <c r="QN100" s="57">
        <f t="shared" si="445"/>
        <v>19.600697983980687</v>
      </c>
      <c r="QO100" s="57">
        <f t="shared" si="446"/>
        <v>19.600657967372879</v>
      </c>
      <c r="QP100" s="61">
        <f t="shared" si="447"/>
        <v>3.6800000000000024</v>
      </c>
      <c r="QQ100" s="57">
        <f>MIN(FQ100,$C$16)*$C$17*1000/60/60/$C$25</f>
        <v>0</v>
      </c>
      <c r="QR100" s="57">
        <f>MIN(FR100,$C$16)*$C$17*1000/60/60/$C$25</f>
        <v>3.8667407844721571E-2</v>
      </c>
      <c r="QS100" s="57">
        <f>MIN(FS100,$C$16)*$C$17*1000/60/60/$C$25</f>
        <v>3.8667407844721571E-2</v>
      </c>
      <c r="QT100" s="57">
        <f>MIN(FT100,$C$16)*$C$17*1000/60/60/$C$25</f>
        <v>0</v>
      </c>
      <c r="QU100" s="57">
        <f>MIN(FU100,$C$16)*$C$17*1000/60/60/$C$25</f>
        <v>0</v>
      </c>
      <c r="QV100" s="57">
        <f>MIN(FV100,$C$16)*$C$17*1000/60/60/$C$25</f>
        <v>0</v>
      </c>
      <c r="QW100" s="57">
        <f>MIN(FW100,$C$16)*$C$17*1000/60/60/$C$25</f>
        <v>0</v>
      </c>
      <c r="QX100" s="57">
        <f>MIN(FX100,$C$16)*$C$17*1000/60/60/$C$25</f>
        <v>0</v>
      </c>
      <c r="QY100" s="57">
        <f>MIN(FY100,$C$16)*$C$17*1000/60/60/$C$25</f>
        <v>0</v>
      </c>
      <c r="QZ100" s="57">
        <f>MIN(FZ100,$C$16)*$C$17*1000/60/60/$C$25</f>
        <v>0</v>
      </c>
      <c r="RA100" s="57">
        <f>MIN(GA100,$C$16)*$C$17*1000/60/60/$C$25</f>
        <v>0</v>
      </c>
      <c r="RB100" s="57">
        <f>MIN(GB100,$C$16)*$C$17*1000/60/60/$C$25</f>
        <v>0</v>
      </c>
      <c r="RC100" s="57">
        <f>MIN(GC100,$C$16)*$C$17*1000/60/60/$C$25</f>
        <v>0</v>
      </c>
      <c r="RD100" s="57">
        <f>MIN(GD100,$C$16)*$C$17*1000/60/60/$C$25</f>
        <v>0</v>
      </c>
      <c r="RE100" s="57">
        <f>MIN(GE100,$C$16)*$C$17*1000/60/60/$C$25</f>
        <v>0</v>
      </c>
      <c r="RF100" s="57">
        <f>MIN(GF100,$C$16)*$C$17*1000/60/60/$C$25</f>
        <v>0</v>
      </c>
      <c r="RG100" s="57">
        <f>MIN(GG100,$C$16)*$C$17*1000/60/60/$C$25</f>
        <v>0</v>
      </c>
      <c r="RH100" s="57">
        <f>MIN(GH100,$C$16)*$C$17*1000/60/60/$C$25</f>
        <v>0</v>
      </c>
      <c r="RI100" s="57">
        <f>MIN(GI100,$C$16)*$C$17*1000/60/60/$C$25</f>
        <v>0</v>
      </c>
      <c r="RJ100" s="57">
        <f>MIN(GJ100,$C$16)*$C$17*1000/60/60/$C$25</f>
        <v>0</v>
      </c>
      <c r="RK100" s="57">
        <f>MIN(GK100,$C$16)*$C$17*1000/60/60/$C$25</f>
        <v>0</v>
      </c>
      <c r="RL100" s="148">
        <f t="shared" si="448"/>
        <v>3.6800000000000024</v>
      </c>
    </row>
    <row r="101" spans="18:480" x14ac:dyDescent="0.2">
      <c r="R101" s="63">
        <f t="shared" si="346"/>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347"/>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321"/>
        <v>3.7200000000000024</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322"/>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348"/>
        <v>3.7200000000000024</v>
      </c>
      <c r="DC101" s="57">
        <f t="shared" si="323"/>
        <v>0</v>
      </c>
      <c r="DD101" s="57">
        <f t="shared" si="324"/>
        <v>2.7495000000000003</v>
      </c>
      <c r="DE101" s="57">
        <f t="shared" si="325"/>
        <v>2.7495000000000003</v>
      </c>
      <c r="DF101" s="57">
        <f t="shared" si="326"/>
        <v>0</v>
      </c>
      <c r="DG101" s="57">
        <f t="shared" si="327"/>
        <v>0</v>
      </c>
      <c r="DH101" s="57">
        <f t="shared" si="328"/>
        <v>0</v>
      </c>
      <c r="DI101" s="57">
        <f t="shared" si="329"/>
        <v>0</v>
      </c>
      <c r="DJ101" s="57">
        <f t="shared" si="330"/>
        <v>0</v>
      </c>
      <c r="DK101" s="57">
        <f t="shared" si="331"/>
        <v>0</v>
      </c>
      <c r="DL101" s="57">
        <f t="shared" si="332"/>
        <v>0</v>
      </c>
      <c r="DM101" s="57">
        <f t="shared" si="333"/>
        <v>0</v>
      </c>
      <c r="DN101" s="57">
        <f t="shared" si="334"/>
        <v>0</v>
      </c>
      <c r="DO101" s="57">
        <f t="shared" si="335"/>
        <v>0</v>
      </c>
      <c r="DP101" s="57">
        <f t="shared" si="336"/>
        <v>0</v>
      </c>
      <c r="DQ101" s="57">
        <f t="shared" si="337"/>
        <v>0</v>
      </c>
      <c r="DR101" s="57">
        <f t="shared" si="338"/>
        <v>0</v>
      </c>
      <c r="DS101" s="57">
        <f t="shared" si="339"/>
        <v>0</v>
      </c>
      <c r="DT101" s="57">
        <f t="shared" si="340"/>
        <v>0</v>
      </c>
      <c r="DU101" s="57">
        <f t="shared" si="341"/>
        <v>0</v>
      </c>
      <c r="DV101" s="57">
        <f t="shared" si="342"/>
        <v>0</v>
      </c>
      <c r="DW101" s="57">
        <f t="shared" si="343"/>
        <v>0</v>
      </c>
      <c r="DX101" s="61">
        <f t="shared" si="349"/>
        <v>3.7200000000000024</v>
      </c>
      <c r="DY101" s="2">
        <f>IF(OY101=0,($C$23/0.4536*IF(ISNA(MK100),'Drive Train'!$F$16,'Drive Train'!$F$17)*4.448*$C$24/$C$26*$C$25*S$6)*SIGN(BK101),BK101)</f>
        <v>0</v>
      </c>
      <c r="DZ101" s="2">
        <f>IF(OZ101=0,($C$23/0.4536*IF(ISNA(ML100),'Drive Train'!$F$16,'Drive Train'!$F$17)*4.448*$C$24/$C$26*$C$25*T$6)*SIGN(BL101),BL101)</f>
        <v>0</v>
      </c>
      <c r="EA101" s="2">
        <f>IF(PA101=0,($C$23/0.4536*IF(ISNA(MM100),'Drive Train'!$F$16,'Drive Train'!$F$17)*4.448*$C$24/$C$26*$C$25*U$6)*SIGN(BM101),BM101)</f>
        <v>0</v>
      </c>
      <c r="EB101" s="2">
        <f>IF(PB101=0,($C$23/0.4536*IF(ISNA(MN100),'Drive Train'!$F$16,'Drive Train'!$F$17)*4.448*$C$24/$C$26*$C$25*V$6)*SIGN(BN101),BN101)</f>
        <v>0</v>
      </c>
      <c r="EC101" s="2">
        <f>IF(PC101=0,($C$23/0.4536*IF(ISNA(MO100),'Drive Train'!$F$16,'Drive Train'!$F$17)*4.448*$C$24/$C$26*$C$25*W$6)*SIGN(BO101),BO101)</f>
        <v>0</v>
      </c>
      <c r="ED101" s="2">
        <f>IF(PD101=0,($C$23/0.4536*IF(ISNA(MP100),'Drive Train'!$F$16,'Drive Train'!$F$17)*4.448*$C$24/$C$26*$C$25*X$6)*SIGN(BP101),BP101)</f>
        <v>0</v>
      </c>
      <c r="EE101" s="2">
        <f>IF(PE101=0,($C$23/0.4536*IF(ISNA(MQ100),'Drive Train'!$F$16,'Drive Train'!$F$17)*4.448*$C$24/$C$26*$C$25*Y$6)*SIGN(BQ101),BQ101)</f>
        <v>0</v>
      </c>
      <c r="EF101" s="2">
        <f>IF(PF101=0,($C$23/0.4536*IF(ISNA(MR100),'Drive Train'!$F$16,'Drive Train'!$F$17)*4.448*$C$24/$C$26*$C$25*Z$6)*SIGN(BR101),BR101)</f>
        <v>0</v>
      </c>
      <c r="EG101" s="2">
        <f>IF(PG101=0,($C$23/0.4536*IF(ISNA(MS100),'Drive Train'!$F$16,'Drive Train'!$F$17)*4.448*$C$24/$C$26*$C$25*AA$6)*SIGN(BS101),BS101)</f>
        <v>0</v>
      </c>
      <c r="EH101" s="2">
        <f>IF(PH101=0,($C$23/0.4536*IF(ISNA(MT100),'Drive Train'!$F$16,'Drive Train'!$F$17)*4.448*$C$24/$C$26*$C$25*AB$6)*SIGN(BT101),BT101)</f>
        <v>0</v>
      </c>
      <c r="EI101" s="2">
        <f>IF(PI101=0,($C$23/0.4536*IF(ISNA(MU100),'Drive Train'!$F$16,'Drive Train'!$F$17)*4.448*$C$24/$C$26*$C$25*AC$6)*SIGN(BU101),BU101)</f>
        <v>0</v>
      </c>
      <c r="EJ101" s="2">
        <f>IF(PJ101=0,($C$23/0.4536*IF(ISNA(MV100),'Drive Train'!$F$16,'Drive Train'!$F$17)*4.448*$C$24/$C$26*$C$25*AD$6)*SIGN(BV101),BV101)</f>
        <v>0</v>
      </c>
      <c r="EK101" s="2">
        <f>IF(PK101=0,($C$23/0.4536*IF(ISNA(MW100),'Drive Train'!$F$16,'Drive Train'!$F$17)*4.448*$C$24/$C$26*$C$25*AE$6)*SIGN(BW101),BW101)</f>
        <v>0</v>
      </c>
      <c r="EL101" s="2">
        <f>IF(PL101=0,($C$23/0.4536*IF(ISNA(MX100),'Drive Train'!$F$16,'Drive Train'!$F$17)*4.448*$C$24/$C$26*$C$25*AF$6)*SIGN(BX101),BX101)</f>
        <v>0</v>
      </c>
      <c r="EM101" s="2">
        <f>IF(PM101=0,($C$23/0.4536*IF(ISNA(MY100),'Drive Train'!$F$16,'Drive Train'!$F$17)*4.448*$C$24/$C$26*$C$25*AG$6)*SIGN(BY101),BY101)</f>
        <v>0</v>
      </c>
      <c r="EN101" s="2">
        <f>IF(PN101=0,($C$23/0.4536*IF(ISNA(MZ100),'Drive Train'!$F$16,'Drive Train'!$F$17)*4.448*$C$24/$C$26*$C$25*AH$6)*SIGN(BZ101),BZ101)</f>
        <v>0</v>
      </c>
      <c r="EO101" s="2">
        <f>IF(PO101=0,($C$23/0.4536*IF(ISNA(NA100),'Drive Train'!$F$16,'Drive Train'!$F$17)*4.448*$C$24/$C$26*$C$25*AI$6)*SIGN(CA101),CA101)</f>
        <v>0</v>
      </c>
      <c r="EP101" s="2">
        <f>IF(PP101=0,($C$23/0.4536*IF(ISNA(NB100),'Drive Train'!$F$16,'Drive Train'!$F$17)*4.448*$C$24/$C$26*$C$25*AJ$6)*SIGN(CB101),CB101)</f>
        <v>0</v>
      </c>
      <c r="EQ101" s="2">
        <f>IF(PQ101=0,($C$23/0.4536*IF(ISNA(NC100),'Drive Train'!$F$16,'Drive Train'!$F$17)*4.448*$C$24/$C$26*$C$25*AK$6)*SIGN(CC101),CC101)</f>
        <v>0</v>
      </c>
      <c r="ER101" s="2">
        <f>IF(PR101=0,($C$23/0.4536*IF(ISNA(ND100),'Drive Train'!$F$16,'Drive Train'!$F$17)*4.448*$C$24/$C$26*$C$25*AL$6)*SIGN(CD101),CD101)</f>
        <v>0</v>
      </c>
      <c r="ES101" s="2">
        <f>IF(PS101=0,($C$23/0.4536*IF(ISNA(NE100),'Drive Train'!$F$16,'Drive Train'!$F$17)*4.448*$C$24/$C$26*$C$25*AM$6)*SIGN(CE101),CE101)</f>
        <v>0</v>
      </c>
      <c r="ET101" s="61">
        <f t="shared" si="344"/>
        <v>3.7200000000000024</v>
      </c>
      <c r="EU101" s="260">
        <f>MAX(MIN(IF(AND(OY100=1,NG101&lt;0),-1,1)*(DC101-$C$15)/($C$14-$C$15)*$C$12-$C$33*LO101/AO$6 -  OY100*$C$33,DY100),MAX(EU$8:EU100)*-1)</f>
        <v>-0.55664580874366754</v>
      </c>
      <c r="EV101" s="260">
        <f>MAX(MIN(IF(AND(OZ100=1,NH101&lt;0),-1,1)*(DD101-$C$15)/($C$14-$C$15)*$C$12-$C$33*LP101/AP$6 -  OZ100*$C$33,DZ100),MAX(EV$8:EV100)*-1)</f>
        <v>-0.5914695891395918</v>
      </c>
      <c r="EW101" s="260">
        <f>MAX(MIN(IF(AND(PA100=1,NI101&lt;0),-1,1)*(DE101-$C$15)/($C$14-$C$15)*$C$12-$C$33*LQ101/AQ$6 -  PA100*$C$33,EA100),MAX(EW$8:EW100)*-1)</f>
        <v>-0.57578758730159874</v>
      </c>
      <c r="EX101" s="260">
        <f>MAX(MIN(IF(AND(PB100=1,NJ101&lt;0),-1,1)*(DF101-$C$15)/($C$14-$C$15)*$C$12-$C$33*LR101/AR$6 -  PB100*$C$33,EB100),MAX(EX$8:EX100)*-1)</f>
        <v>-0.55664580874366754</v>
      </c>
      <c r="EY101" s="260">
        <f>MAX(MIN(IF(AND(PC100=1,NK101&lt;0),-1,1)*(DG101-$C$15)/($C$14-$C$15)*$C$12-$C$33*LS101/AS$6 -  PC100*$C$33,EC100),MAX(EY$8:EY100)*-1)</f>
        <v>-0.55664580874366754</v>
      </c>
      <c r="EZ101" s="260">
        <f>MAX(MIN(IF(AND(PD100=1,NL101&lt;0),-1,1)*(DH101-$C$15)/($C$14-$C$15)*$C$12-$C$33*LT101/AT$6 -  PD100*$C$33,ED100),MAX(EZ$8:EZ100)*-1)</f>
        <v>-0.55664580874366754</v>
      </c>
      <c r="FA101" s="260">
        <f>MAX(MIN(IF(AND(PE100=1,NM101&lt;0),-1,1)*(DI101-$C$15)/($C$14-$C$15)*$C$12-$C$33*LU101/AU$6 -  PE100*$C$33,EE100),MAX(FA$8:FA100)*-1)</f>
        <v>-0.55664580874366754</v>
      </c>
      <c r="FB101" s="260">
        <f>MAX(MIN(IF(AND(PF100=1,NN101&lt;0),-1,1)*(DJ101-$C$15)/($C$14-$C$15)*$C$12-$C$33*LV101/AV$6 -  PF100*$C$33,EF100),MAX(FB$8:FB100)*-1)</f>
        <v>-0.55664580874366754</v>
      </c>
      <c r="FC101" s="260">
        <f>MAX(MIN(IF(AND(PG100=1,NO101&lt;0),-1,1)*(DK101-$C$15)/($C$14-$C$15)*$C$12-$C$33*LW101/AW$6 -  PG100*$C$33,EG100),MAX(FC$8:FC100)*-1)</f>
        <v>-0.55664580874366754</v>
      </c>
      <c r="FD101" s="260">
        <f>MAX(MIN(IF(AND(PH100=1,NP101&lt;0),-1,1)*(DL101-$C$15)/($C$14-$C$15)*$C$12-$C$33*LX101/AX$6 -  PH100*$C$33,EH100),MAX(FD$8:FD100)*-1)</f>
        <v>-0.55664580874366754</v>
      </c>
      <c r="FE101" s="260">
        <f>MAX(MIN(IF(AND(PI100=1,NQ101&lt;0),-1,1)*(DM101-$C$15)/($C$14-$C$15)*$C$12-$C$33*LY101/AY$6 -  PI100*$C$33,EI100),MAX(FE$8:FE100)*-1)</f>
        <v>-0.55664580874366754</v>
      </c>
      <c r="FF101" s="260">
        <f>MAX(MIN(IF(AND(PJ100=1,NR101&lt;0),-1,1)*(DN101-$C$15)/($C$14-$C$15)*$C$12-$C$33*LZ101/AZ$6 -  PJ100*$C$33,EJ100),MAX(FF$8:FF100)*-1)</f>
        <v>-0.41043104273050707</v>
      </c>
      <c r="FG101" s="260">
        <f>MAX(MIN(IF(AND(PK100=1,NS101&lt;0),-1,1)*(DO101-$C$15)/($C$14-$C$15)*$C$12-$C$33*MA101/BA$6 -  PK100*$C$33,EK100),MAX(FG$8:FG100)*-1)</f>
        <v>-0.50266066515034202</v>
      </c>
      <c r="FH101" s="260">
        <f>MAX(MIN(IF(AND(PL100=1,NT101&lt;0),-1,1)*(DP101-$C$15)/($C$14-$C$15)*$C$12-$C$33*MB101/BB$6 -  PL100*$C$33,EL100),MAX(FH$8:FH100)*-1)</f>
        <v>-0.55664580874366754</v>
      </c>
      <c r="FI101" s="260">
        <f>MAX(MIN(IF(AND(PM100=1,NU101&lt;0),-1,1)*(DQ101-$C$15)/($C$14-$C$15)*$C$12-$C$33*MC101/BC$6 -  PM100*$C$33,EM100),MAX(FI$8:FI100)*-1)</f>
        <v>-0.55664580874366754</v>
      </c>
      <c r="FJ101" s="260">
        <f>MAX(MIN(IF(AND(PN100=1,NV101&lt;0),-1,1)*(DR101-$C$15)/($C$14-$C$15)*$C$12-$C$33*MD101/BD$6 -  PN100*$C$33,EN100),MAX(FJ$8:FJ100)*-1)</f>
        <v>-0.55664580874366754</v>
      </c>
      <c r="FK101" s="260">
        <f>MAX(MIN(IF(AND(PO100=1,NW101&lt;0),-1,1)*(DS101-$C$15)/($C$14-$C$15)*$C$12-$C$33*ME101/BE$6 -  PO100*$C$33,EO100),MAX(FK$8:FK100)*-1)</f>
        <v>-0.55664580874366754</v>
      </c>
      <c r="FL101" s="260">
        <f>MAX(MIN(IF(AND(PP100=1,NX101&lt;0),-1,1)*(DT101-$C$15)/($C$14-$C$15)*$C$12-$C$33*MF101/BF$6 -  PP100*$C$33,EP100),MAX(FL$8:FL100)*-1)</f>
        <v>-0.55664580874366754</v>
      </c>
      <c r="FM101" s="260">
        <f>MAX(MIN(IF(AND(PQ100=1,NY101&lt;0),-1,1)*(DU101-$C$15)/($C$14-$C$15)*$C$12-$C$33*MG101/BG$6 -  PQ100*$C$33,EQ100),MAX(FM$8:FM100)*-1)</f>
        <v>-0.55664580874366754</v>
      </c>
      <c r="FN101" s="260">
        <f>MAX(MIN(IF(AND(PR100=1,NZ101&lt;0),-1,1)*(DV101-$C$15)/($C$14-$C$15)*$C$12-$C$33*MH101/BH$6 -  PR100*$C$33,ER100),MAX(FN$8:FN100)*-1)</f>
        <v>-0.55664580874366754</v>
      </c>
      <c r="FO101" s="260">
        <f>MAX(MIN(IF(AND(PS100=1,OA101&lt;0),-1,1)*(DW101-$C$15)/($C$14-$C$15)*$C$12-$C$33*MI101/BI$6 -  PS100*$C$33,ES100),MAX(FO$8:FO100)*-1)</f>
        <v>-0.55664580874366754</v>
      </c>
      <c r="FP101" s="61">
        <f t="shared" si="350"/>
        <v>3.7200000000000024</v>
      </c>
      <c r="FQ101" s="261">
        <f>IF(AND(KS101=1,OY101=1),0,MIN((ABS(($C$14-$C$15)*EU101/$C$12/$C$25)+$C$15)/$C$25,DC101))</f>
        <v>0</v>
      </c>
      <c r="FR101" s="261">
        <f>IF(AND(KT101=1,OZ101=1),0,MIN((ABS(($C$14-$C$15)*EV101/$C$12/$C$25)+$C$15)/$C$25,DD101))</f>
        <v>2.7495000000000003</v>
      </c>
      <c r="FS101" s="261">
        <f>IF(AND(KU101=1,PA101=1),0,MIN((ABS(($C$14-$C$15)*EW101/$C$12/$C$25)+$C$15)/$C$25,DE101))</f>
        <v>2.7495000000000003</v>
      </c>
      <c r="FT101" s="261">
        <f>IF(AND(KV101=1,PB101=1),0,MIN((ABS(($C$14-$C$15)*EX101/$C$12/$C$25)+$C$15)/$C$25,DF101))</f>
        <v>0</v>
      </c>
      <c r="FU101" s="261">
        <f>IF(AND(KW101=1,PC101=1),0,MIN((ABS(($C$14-$C$15)*EY101/$C$12/$C$25)+$C$15)/$C$25,DG101))</f>
        <v>0</v>
      </c>
      <c r="FV101" s="261">
        <f>IF(AND(KX101=1,PD101=1),0,MIN((ABS(($C$14-$C$15)*EZ101/$C$12/$C$25)+$C$15)/$C$25,DH101))</f>
        <v>0</v>
      </c>
      <c r="FW101" s="261">
        <f>IF(AND(KY101=1,PE101=1),0,MIN((ABS(($C$14-$C$15)*FA101/$C$12/$C$25)+$C$15)/$C$25,DI101))</f>
        <v>0</v>
      </c>
      <c r="FX101" s="261">
        <f>IF(AND(KZ101=1,PF101=1),0,MIN((ABS(($C$14-$C$15)*FB101/$C$12/$C$25)+$C$15)/$C$25,DJ101))</f>
        <v>0</v>
      </c>
      <c r="FY101" s="261">
        <f>IF(AND(LA101=1,PG101=1),0,MIN((ABS(($C$14-$C$15)*FC101/$C$12/$C$25)+$C$15)/$C$25,DK101))</f>
        <v>0</v>
      </c>
      <c r="FZ101" s="261">
        <f>IF(AND(LB101=1,PH101=1),0,MIN((ABS(($C$14-$C$15)*FD101/$C$12/$C$25)+$C$15)/$C$25,DL101))</f>
        <v>0</v>
      </c>
      <c r="GA101" s="261">
        <f>IF(AND(LC101=1,PI101=1),0,MIN((ABS(($C$14-$C$15)*FE101/$C$12/$C$25)+$C$15)/$C$25,DM101))</f>
        <v>0</v>
      </c>
      <c r="GB101" s="261">
        <f>IF(AND(LD101=1,PJ101=1),0,MIN((ABS(($C$14-$C$15)*FF101/$C$12/$C$25)+$C$15)/$C$25,DN101))</f>
        <v>0</v>
      </c>
      <c r="GC101" s="261">
        <f>IF(AND(LE101=1,PK101=1),0,MIN((ABS(($C$14-$C$15)*FG101/$C$12/$C$25)+$C$15)/$C$25,DO101))</f>
        <v>0</v>
      </c>
      <c r="GD101" s="261">
        <f>IF(AND(LF101=1,PL101=1),0,MIN((ABS(($C$14-$C$15)*FH101/$C$12/$C$25)+$C$15)/$C$25,DP101))</f>
        <v>0</v>
      </c>
      <c r="GE101" s="261">
        <f>IF(AND(LG101=1,PM101=1),0,MIN((ABS(($C$14-$C$15)*FI101/$C$12/$C$25)+$C$15)/$C$25,DQ101))</f>
        <v>0</v>
      </c>
      <c r="GF101" s="261">
        <f>IF(AND(LH101=1,PN101=1),0,MIN((ABS(($C$14-$C$15)*FJ101/$C$12/$C$25)+$C$15)/$C$25,DR101))</f>
        <v>0</v>
      </c>
      <c r="GG101" s="261">
        <f>IF(AND(LI101=1,PO101=1),0,MIN((ABS(($C$14-$C$15)*FK101/$C$12/$C$25)+$C$15)/$C$25,DS101))</f>
        <v>0</v>
      </c>
      <c r="GH101" s="261">
        <f>IF(AND(LJ101=1,PP101=1),0,MIN((ABS(($C$14-$C$15)*FL101/$C$12/$C$25)+$C$15)/$C$25,DT101))</f>
        <v>0</v>
      </c>
      <c r="GI101" s="261">
        <f>IF(AND(LK101=1,PQ101=1),0,MIN((ABS(($C$14-$C$15)*FM101/$C$12/$C$25)+$C$15)/$C$25,DU101))</f>
        <v>0</v>
      </c>
      <c r="GJ101" s="261">
        <f>IF(AND(LL101=1,PR101=1),0,MIN((ABS(($C$14-$C$15)*FN101/$C$12/$C$25)+$C$15)/$C$25,DV101))</f>
        <v>0</v>
      </c>
      <c r="GK101" s="261">
        <f>IF(AND(LM101=1,PS101=1),0,MIN((ABS(($C$14-$C$15)*FO101/$C$12/$C$25)+$C$15)/$C$25,DW101))</f>
        <v>0</v>
      </c>
      <c r="GL101" s="61">
        <f t="shared" si="351"/>
        <v>3.7200000000000024</v>
      </c>
      <c r="GM101" s="57">
        <f>IF(AND(KS100=1,OY100=1),0,EU101*$C$26/S$6/$C$24/$C$23*3.39*$C$25)</f>
        <v>0</v>
      </c>
      <c r="GN101" s="57">
        <f>IF(AND(KT100=1,OZ100=1),0,EV101*$C$26/T$6/$C$24/$C$23*3.39*$C$25)</f>
        <v>-3.846054773475212</v>
      </c>
      <c r="GO101" s="57">
        <f>IF(AND(KU100=1,PA100=1),0,EW101*$C$26/U$6/$C$24/$C$23*3.39*$C$25)</f>
        <v>-5.685457739925373</v>
      </c>
      <c r="GP101" s="57">
        <f>IF(AND(KV100=1,PB100=1),0,EX101*$C$26/V$6/$C$24/$C$23*3.39*$C$25)</f>
        <v>0</v>
      </c>
      <c r="GQ101" s="57">
        <f>IF(AND(KW100=1,PC100=1),0,EY101*$C$26/W$6/$C$24/$C$23*3.39*$C$25)</f>
        <v>0</v>
      </c>
      <c r="GR101" s="57">
        <f>IF(AND(KX100=1,PD100=1),0,EZ101*$C$26/X$6/$C$24/$C$23*3.39*$C$25)</f>
        <v>0</v>
      </c>
      <c r="GS101" s="57">
        <f>IF(AND(KY100=1,PE100=1),0,FA101*$C$26/Y$6/$C$24/$C$23*3.39*$C$25)</f>
        <v>0</v>
      </c>
      <c r="GT101" s="57">
        <f>IF(AND(KZ100=1,PF100=1),0,FB101*$C$26/Z$6/$C$24/$C$23*3.39*$C$25)</f>
        <v>0</v>
      </c>
      <c r="GU101" s="57">
        <f>IF(AND(LA100=1,PG100=1),0,FC101*$C$26/AA$6/$C$24/$C$23*3.39*$C$25)</f>
        <v>0</v>
      </c>
      <c r="GV101" s="57">
        <f>IF(AND(LB100=1,PH100=1),0,FD101*$C$26/AB$6/$C$24/$C$23*3.39*$C$25)</f>
        <v>0</v>
      </c>
      <c r="GW101" s="57">
        <f>IF(AND(LC100=1,PI100=1),0,FE101*$C$26/AC$6/$C$24/$C$23*3.39*$C$25)</f>
        <v>0</v>
      </c>
      <c r="GX101" s="57">
        <f>IF(AND(LD100=1,PJ100=1),0,FF101*$C$26/AD$6/$C$24/$C$23*3.39*$C$25)</f>
        <v>0</v>
      </c>
      <c r="GY101" s="57">
        <f>IF(AND(LE100=1,PK100=1),0,FG101*$C$26/AE$6/$C$24/$C$23*3.39*$C$25)</f>
        <v>0</v>
      </c>
      <c r="GZ101" s="57">
        <f>IF(AND(LF100=1,PL100=1),0,FH101*$C$26/AF$6/$C$24/$C$23*3.39*$C$25)</f>
        <v>0</v>
      </c>
      <c r="HA101" s="57">
        <f>IF(AND(LG100=1,PM100=1),0,FI101*$C$26/AG$6/$C$24/$C$23*3.39*$C$25)</f>
        <v>0</v>
      </c>
      <c r="HB101" s="57">
        <f>IF(AND(LH100=1,PN100=1),0,FJ101*$C$26/AH$6/$C$24/$C$23*3.39*$C$25)</f>
        <v>0</v>
      </c>
      <c r="HC101" s="57">
        <f>IF(AND(LI100=1,PO100=1),0,FK101*$C$26/AI$6/$C$24/$C$23*3.39*$C$25)</f>
        <v>0</v>
      </c>
      <c r="HD101" s="57">
        <f>IF(AND(LJ100=1,PP100=1),0,FL101*$C$26/AJ$6/$C$24/$C$23*3.39*$C$25)</f>
        <v>0</v>
      </c>
      <c r="HE101" s="57">
        <f>IF(AND(LK100=1,PQ100=1),0,FM101*$C$26/AK$6/$C$24/$C$23*3.39*$C$25)</f>
        <v>0</v>
      </c>
      <c r="HF101" s="57">
        <f>IF(AND(LL100=1,PR100=1),0,FN101*$C$26/AL$6/$C$24/$C$23*3.39*$C$25)</f>
        <v>0</v>
      </c>
      <c r="HG101" s="57">
        <f>IF(AND(LM100=1,PS100=1),0,FO101*$C$26/AM$6/$C$24/$C$23*3.39*$C$25)</f>
        <v>0</v>
      </c>
      <c r="HH101" s="61">
        <f t="shared" si="352"/>
        <v>3.7200000000000024</v>
      </c>
      <c r="HI101" s="57">
        <f t="shared" si="353"/>
        <v>0</v>
      </c>
      <c r="HJ101" s="57">
        <f t="shared" si="354"/>
        <v>3.846054773475212</v>
      </c>
      <c r="HK101" s="57">
        <f t="shared" si="355"/>
        <v>5.685457739925373</v>
      </c>
      <c r="HL101" s="57">
        <f t="shared" si="356"/>
        <v>0</v>
      </c>
      <c r="HM101" s="57">
        <f t="shared" si="357"/>
        <v>0</v>
      </c>
      <c r="HN101" s="57">
        <f t="shared" si="358"/>
        <v>0</v>
      </c>
      <c r="HO101" s="57">
        <f t="shared" si="359"/>
        <v>0</v>
      </c>
      <c r="HP101" s="57">
        <f t="shared" si="360"/>
        <v>0</v>
      </c>
      <c r="HQ101" s="57">
        <f t="shared" si="361"/>
        <v>0</v>
      </c>
      <c r="HR101" s="57">
        <f t="shared" si="362"/>
        <v>0</v>
      </c>
      <c r="HS101" s="57">
        <f t="shared" si="363"/>
        <v>0</v>
      </c>
      <c r="HT101" s="57">
        <f t="shared" si="364"/>
        <v>0</v>
      </c>
      <c r="HU101" s="57">
        <f t="shared" si="365"/>
        <v>0</v>
      </c>
      <c r="HV101" s="57">
        <f t="shared" si="366"/>
        <v>0</v>
      </c>
      <c r="HW101" s="57">
        <f t="shared" si="367"/>
        <v>0</v>
      </c>
      <c r="HX101" s="57">
        <f t="shared" si="368"/>
        <v>0</v>
      </c>
      <c r="HY101" s="57">
        <f t="shared" si="369"/>
        <v>0</v>
      </c>
      <c r="HZ101" s="57">
        <f t="shared" si="370"/>
        <v>0</v>
      </c>
      <c r="IA101" s="57">
        <f t="shared" si="371"/>
        <v>0</v>
      </c>
      <c r="IB101" s="57">
        <f t="shared" si="372"/>
        <v>0</v>
      </c>
      <c r="IC101" s="57">
        <f t="shared" si="373"/>
        <v>0</v>
      </c>
      <c r="ID101" s="61">
        <f t="shared" si="374"/>
        <v>3.7200000000000024</v>
      </c>
      <c r="IE101" s="57">
        <f t="shared" si="375"/>
        <v>0</v>
      </c>
      <c r="IF101" s="57">
        <f t="shared" si="376"/>
        <v>0</v>
      </c>
      <c r="IG101" s="57">
        <f t="shared" si="377"/>
        <v>0</v>
      </c>
      <c r="IH101" s="57">
        <f t="shared" si="378"/>
        <v>0</v>
      </c>
      <c r="II101" s="57">
        <f t="shared" si="379"/>
        <v>0</v>
      </c>
      <c r="IJ101" s="57">
        <f t="shared" si="380"/>
        <v>0</v>
      </c>
      <c r="IK101" s="57">
        <f t="shared" si="381"/>
        <v>0</v>
      </c>
      <c r="IL101" s="57">
        <f t="shared" si="382"/>
        <v>0</v>
      </c>
      <c r="IM101" s="57">
        <f t="shared" si="383"/>
        <v>0</v>
      </c>
      <c r="IN101" s="57">
        <f t="shared" si="384"/>
        <v>0</v>
      </c>
      <c r="IO101" s="57">
        <f t="shared" si="385"/>
        <v>0</v>
      </c>
      <c r="IP101" s="57">
        <f t="shared" si="386"/>
        <v>0</v>
      </c>
      <c r="IQ101" s="57">
        <f t="shared" si="387"/>
        <v>0</v>
      </c>
      <c r="IR101" s="57">
        <f t="shared" si="388"/>
        <v>0</v>
      </c>
      <c r="IS101" s="57">
        <f t="shared" si="389"/>
        <v>0</v>
      </c>
      <c r="IT101" s="57">
        <f t="shared" si="390"/>
        <v>0</v>
      </c>
      <c r="IU101" s="57">
        <f t="shared" si="391"/>
        <v>0</v>
      </c>
      <c r="IV101" s="57">
        <f t="shared" si="392"/>
        <v>0</v>
      </c>
      <c r="IW101" s="57">
        <f t="shared" si="393"/>
        <v>0</v>
      </c>
      <c r="IX101" s="57">
        <f t="shared" si="394"/>
        <v>0</v>
      </c>
      <c r="IY101" s="57">
        <f t="shared" si="395"/>
        <v>0</v>
      </c>
      <c r="IZ101" s="61">
        <f t="shared" si="396"/>
        <v>3.7200000000000024</v>
      </c>
      <c r="JA101" s="261" t="e">
        <f t="shared" si="449"/>
        <v>#N/A</v>
      </c>
      <c r="JB101" s="261" t="e">
        <f t="shared" si="450"/>
        <v>#N/A</v>
      </c>
      <c r="JC101" s="261" t="e">
        <f t="shared" si="451"/>
        <v>#N/A</v>
      </c>
      <c r="JD101" s="261" t="e">
        <f t="shared" si="452"/>
        <v>#N/A</v>
      </c>
      <c r="JE101" s="261" t="e">
        <f t="shared" si="453"/>
        <v>#N/A</v>
      </c>
      <c r="JF101" s="261" t="e">
        <f t="shared" si="454"/>
        <v>#N/A</v>
      </c>
      <c r="JG101" s="261" t="e">
        <f t="shared" si="455"/>
        <v>#N/A</v>
      </c>
      <c r="JH101" s="261" t="e">
        <f t="shared" si="456"/>
        <v>#N/A</v>
      </c>
      <c r="JI101" s="261" t="e">
        <f t="shared" si="457"/>
        <v>#N/A</v>
      </c>
      <c r="JJ101" s="261" t="e">
        <f t="shared" si="458"/>
        <v>#N/A</v>
      </c>
      <c r="JK101" s="261" t="e">
        <f t="shared" si="459"/>
        <v>#N/A</v>
      </c>
      <c r="JL101" s="261" t="e">
        <f t="shared" si="460"/>
        <v>#N/A</v>
      </c>
      <c r="JM101" s="261" t="e">
        <f t="shared" si="461"/>
        <v>#N/A</v>
      </c>
      <c r="JN101" s="261" t="e">
        <f t="shared" si="462"/>
        <v>#N/A</v>
      </c>
      <c r="JO101" s="261" t="e">
        <f t="shared" si="463"/>
        <v>#N/A</v>
      </c>
      <c r="JP101" s="261" t="e">
        <f t="shared" si="464"/>
        <v>#N/A</v>
      </c>
      <c r="JQ101" s="261" t="e">
        <f t="shared" si="465"/>
        <v>#N/A</v>
      </c>
      <c r="JR101" s="261" t="e">
        <f t="shared" si="466"/>
        <v>#N/A</v>
      </c>
      <c r="JS101" s="261" t="e">
        <f t="shared" si="467"/>
        <v>#N/A</v>
      </c>
      <c r="JT101" s="261" t="e">
        <f t="shared" si="468"/>
        <v>#N/A</v>
      </c>
      <c r="JU101" s="261" t="e">
        <f t="shared" si="469"/>
        <v>#N/A</v>
      </c>
      <c r="JV101" s="61">
        <f t="shared" si="397"/>
        <v>3.7200000000000024</v>
      </c>
      <c r="JW101" s="46">
        <f>IF(HI101&lt;=$C$42,1,0)</f>
        <v>1</v>
      </c>
      <c r="JX101" s="46">
        <f>IF(HJ101&lt;=$C$42,1,0)</f>
        <v>0</v>
      </c>
      <c r="JY101" s="46">
        <f>IF(HK101&lt;=$C$42,1,0)</f>
        <v>0</v>
      </c>
      <c r="JZ101" s="46">
        <f>IF(HL101&lt;=$C$42,1,0)</f>
        <v>1</v>
      </c>
      <c r="KA101" s="46">
        <f>IF(HM101&lt;=$C$42,1,0)</f>
        <v>1</v>
      </c>
      <c r="KB101" s="46">
        <f>IF(HN101&lt;=$C$42,1,0)</f>
        <v>1</v>
      </c>
      <c r="KC101" s="46">
        <f>IF(HO101&lt;=$C$42,1,0)</f>
        <v>1</v>
      </c>
      <c r="KD101" s="46">
        <f>IF(HP101&lt;=$C$42,1,0)</f>
        <v>1</v>
      </c>
      <c r="KE101" s="46">
        <f>IF(HQ101&lt;=$C$42,1,0)</f>
        <v>1</v>
      </c>
      <c r="KF101" s="46">
        <f>IF(HR101&lt;=$C$42,1,0)</f>
        <v>1</v>
      </c>
      <c r="KG101" s="46">
        <f>IF(HS101&lt;=$C$42,1,0)</f>
        <v>1</v>
      </c>
      <c r="KH101" s="46">
        <f>IF(HT101&lt;=$C$42,1,0)</f>
        <v>1</v>
      </c>
      <c r="KI101" s="46">
        <f>IF(HU101&lt;=$C$42,1,0)</f>
        <v>1</v>
      </c>
      <c r="KJ101" s="46">
        <f>IF(HV101&lt;=$C$42,1,0)</f>
        <v>1</v>
      </c>
      <c r="KK101" s="46">
        <f>IF(HW101&lt;=$C$42,1,0)</f>
        <v>1</v>
      </c>
      <c r="KL101" s="46">
        <f>IF(HX101&lt;=$C$42,1,0)</f>
        <v>1</v>
      </c>
      <c r="KM101" s="46">
        <f>IF(HY101&lt;=$C$42,1,0)</f>
        <v>1</v>
      </c>
      <c r="KN101" s="46">
        <f>IF(HZ101&lt;=$C$42,1,0)</f>
        <v>1</v>
      </c>
      <c r="KO101" s="46">
        <f>IF(IA101&lt;=$C$42,1,0)</f>
        <v>1</v>
      </c>
      <c r="KP101" s="46">
        <f>IF(IB101&lt;=$C$42,1,0)</f>
        <v>1</v>
      </c>
      <c r="KQ101" s="46">
        <f>IF(IC101&lt;=$C$42,1,0)</f>
        <v>1</v>
      </c>
      <c r="KR101" s="61">
        <f t="shared" si="398"/>
        <v>3.7200000000000024</v>
      </c>
      <c r="KS101" s="1">
        <f>IF(OR(KS100=1,AND(OY101=1,LO101&lt;=$C$43)),1,0)</f>
        <v>1</v>
      </c>
      <c r="KT101" s="1">
        <f>IF(OR(KT100=1,AND(OZ101=1,LP101&lt;=$C$43)),1,0)</f>
        <v>0</v>
      </c>
      <c r="KU101" s="1">
        <f>IF(OR(KU100=1,AND(PA101=1,LQ101&lt;=$C$43)),1,0)</f>
        <v>0</v>
      </c>
      <c r="KV101" s="1">
        <f>IF(OR(KV100=1,AND(PB101=1,LR101&lt;=$C$43)),1,0)</f>
        <v>1</v>
      </c>
      <c r="KW101" s="1">
        <f>IF(OR(KW100=1,AND(PC101=1,LS101&lt;=$C$43)),1,0)</f>
        <v>1</v>
      </c>
      <c r="KX101" s="1">
        <f>IF(OR(KX100=1,AND(PD101=1,LT101&lt;=$C$43)),1,0)</f>
        <v>1</v>
      </c>
      <c r="KY101" s="1">
        <f>IF(OR(KY100=1,AND(PE101=1,LU101&lt;=$C$43)),1,0)</f>
        <v>1</v>
      </c>
      <c r="KZ101" s="1">
        <f>IF(OR(KZ100=1,AND(PF101=1,LV101&lt;=$C$43)),1,0)</f>
        <v>1</v>
      </c>
      <c r="LA101" s="1">
        <f>IF(OR(LA100=1,AND(PG101=1,LW101&lt;=$C$43)),1,0)</f>
        <v>1</v>
      </c>
      <c r="LB101" s="1">
        <f>IF(OR(LB100=1,AND(PH101=1,LX101&lt;=$C$43)),1,0)</f>
        <v>1</v>
      </c>
      <c r="LC101" s="1">
        <f>IF(OR(LC100=1,AND(PI101=1,LY101&lt;=$C$43)),1,0)</f>
        <v>1</v>
      </c>
      <c r="LD101" s="1">
        <f>IF(OR(LD100=1,AND(PJ101=1,LZ101&lt;=$C$43)),1,0)</f>
        <v>1</v>
      </c>
      <c r="LE101" s="1">
        <f>IF(OR(LE100=1,AND(PK101=1,MA101&lt;=$C$43)),1,0)</f>
        <v>1</v>
      </c>
      <c r="LF101" s="1">
        <f>IF(OR(LF100=1,AND(PL101=1,MB101&lt;=$C$43)),1,0)</f>
        <v>1</v>
      </c>
      <c r="LG101" s="1">
        <f>IF(OR(LG100=1,AND(PM101=1,MC101&lt;=$C$43)),1,0)</f>
        <v>1</v>
      </c>
      <c r="LH101" s="1">
        <f>IF(OR(LH100=1,AND(PN101=1,MD101&lt;=$C$43)),1,0)</f>
        <v>1</v>
      </c>
      <c r="LI101" s="1">
        <f>IF(OR(LI100=1,AND(PO101=1,ME101&lt;=$C$43)),1,0)</f>
        <v>1</v>
      </c>
      <c r="LJ101" s="1">
        <f>IF(OR(LJ100=1,AND(PP101=1,MF101&lt;=$C$43)),1,0)</f>
        <v>1</v>
      </c>
      <c r="LK101" s="1">
        <f>IF(OR(LK100=1,AND(PQ101=1,MG101&lt;=$C$43)),1,0)</f>
        <v>1</v>
      </c>
      <c r="LL101" s="1">
        <f>IF(OR(LL100=1,AND(PR101=1,MH101&lt;=$C$43)),1,0)</f>
        <v>1</v>
      </c>
      <c r="LM101" s="1">
        <f>IF(OR(LM100=1,AND(PS101=1,MI101&lt;=$C$43)),1,0)</f>
        <v>1</v>
      </c>
      <c r="LN101" s="61">
        <f t="shared" si="399"/>
        <v>3.7200000000000024</v>
      </c>
      <c r="LO101" s="57">
        <f t="shared" si="400"/>
        <v>0</v>
      </c>
      <c r="LP101" s="57">
        <f t="shared" si="401"/>
        <v>8.1264193578490183</v>
      </c>
      <c r="LQ101" s="57">
        <f t="shared" si="402"/>
        <v>4.3704584569233944</v>
      </c>
      <c r="LR101" s="57">
        <f t="shared" si="403"/>
        <v>0</v>
      </c>
      <c r="LS101" s="57">
        <f t="shared" si="404"/>
        <v>0</v>
      </c>
      <c r="LT101" s="57">
        <f t="shared" si="405"/>
        <v>0</v>
      </c>
      <c r="LU101" s="57">
        <f t="shared" si="406"/>
        <v>0</v>
      </c>
      <c r="LV101" s="57">
        <f t="shared" si="407"/>
        <v>0</v>
      </c>
      <c r="LW101" s="57">
        <f t="shared" si="408"/>
        <v>0</v>
      </c>
      <c r="LX101" s="57">
        <f t="shared" si="409"/>
        <v>0</v>
      </c>
      <c r="LY101" s="57">
        <f t="shared" si="410"/>
        <v>0</v>
      </c>
      <c r="LZ101" s="57">
        <f t="shared" si="411"/>
        <v>0</v>
      </c>
      <c r="MA101" s="57">
        <f t="shared" si="412"/>
        <v>0</v>
      </c>
      <c r="MB101" s="57">
        <f t="shared" si="413"/>
        <v>0</v>
      </c>
      <c r="MC101" s="57">
        <f t="shared" si="414"/>
        <v>0</v>
      </c>
      <c r="MD101" s="57">
        <f t="shared" si="415"/>
        <v>0</v>
      </c>
      <c r="ME101" s="57">
        <f t="shared" si="416"/>
        <v>0</v>
      </c>
      <c r="MF101" s="57">
        <f t="shared" si="417"/>
        <v>0</v>
      </c>
      <c r="MG101" s="57">
        <f t="shared" si="418"/>
        <v>0</v>
      </c>
      <c r="MH101" s="57">
        <f t="shared" si="419"/>
        <v>0</v>
      </c>
      <c r="MI101" s="57">
        <f t="shared" si="420"/>
        <v>0</v>
      </c>
      <c r="MJ101" s="61">
        <f t="shared" si="421"/>
        <v>3.7200000000000024</v>
      </c>
      <c r="MK101" s="57" t="e">
        <f t="shared" si="470"/>
        <v>#N/A</v>
      </c>
      <c r="ML101" s="57" t="e">
        <f t="shared" si="471"/>
        <v>#N/A</v>
      </c>
      <c r="MM101" s="57" t="e">
        <f t="shared" si="472"/>
        <v>#N/A</v>
      </c>
      <c r="MN101" s="57" t="e">
        <f t="shared" si="473"/>
        <v>#N/A</v>
      </c>
      <c r="MO101" s="57" t="e">
        <f t="shared" si="474"/>
        <v>#N/A</v>
      </c>
      <c r="MP101" s="57" t="e">
        <f t="shared" si="475"/>
        <v>#N/A</v>
      </c>
      <c r="MQ101" s="57" t="e">
        <f t="shared" si="476"/>
        <v>#N/A</v>
      </c>
      <c r="MR101" s="57" t="e">
        <f t="shared" si="477"/>
        <v>#N/A</v>
      </c>
      <c r="MS101" s="57" t="e">
        <f t="shared" si="478"/>
        <v>#N/A</v>
      </c>
      <c r="MT101" s="57" t="e">
        <f t="shared" si="479"/>
        <v>#N/A</v>
      </c>
      <c r="MU101" s="57" t="e">
        <f t="shared" si="480"/>
        <v>#N/A</v>
      </c>
      <c r="MV101" s="57" t="e">
        <f t="shared" si="481"/>
        <v>#N/A</v>
      </c>
      <c r="MW101" s="57" t="e">
        <f t="shared" si="482"/>
        <v>#N/A</v>
      </c>
      <c r="MX101" s="57" t="e">
        <f t="shared" si="483"/>
        <v>#N/A</v>
      </c>
      <c r="MY101" s="57" t="e">
        <f t="shared" si="484"/>
        <v>#N/A</v>
      </c>
      <c r="MZ101" s="57" t="e">
        <f t="shared" si="485"/>
        <v>#N/A</v>
      </c>
      <c r="NA101" s="57" t="e">
        <f t="shared" si="486"/>
        <v>#N/A</v>
      </c>
      <c r="NB101" s="57" t="e">
        <f t="shared" si="487"/>
        <v>#N/A</v>
      </c>
      <c r="NC101" s="57" t="e">
        <f t="shared" si="488"/>
        <v>#N/A</v>
      </c>
      <c r="ND101" s="57" t="e">
        <f t="shared" si="489"/>
        <v>#N/A</v>
      </c>
      <c r="NE101" s="57" t="e">
        <f t="shared" si="490"/>
        <v>#N/A</v>
      </c>
      <c r="NF101" s="61">
        <f t="shared" si="422"/>
        <v>3.7200000000000024</v>
      </c>
      <c r="NG101" s="261">
        <f>IF(OY100=0,MIN('Drive Train'!$F$35-FQ100*$C$26*'Drive Train'!$F$38,NG100+$C$41)-$C$7,IF(LO100-1&lt;=0,0,IF($C$39=Motors!$C$29,MAX(MAX(NG$8:NG100)*-1,NG100-$C$41),MAX(0,MAX(NG$8:NG100)*-1,NG100-$C$41))))</f>
        <v>0</v>
      </c>
      <c r="NH101" s="261">
        <f>IF(OZ100=0,MIN('Drive Train'!$F$35-FR100*$C$26*'Drive Train'!$F$38,NH100+$C$41)-$C$7,IF(LP100-1&lt;=0,0,IF($C$39=Motors!$C$29,MAX(MAX(NH$8:NH100)*-1,NH100-$C$41),MAX(0,MAX(NH$8:NH100)*-1,NH100-$C$41))))</f>
        <v>0</v>
      </c>
      <c r="NI101" s="261">
        <f>IF(PA100=0,MIN('Drive Train'!$F$35-FS100*$C$26*'Drive Train'!$F$38,NI100+$C$41)-$C$7,IF(LQ100-1&lt;=0,0,IF($C$39=Motors!$C$29,MAX(MAX(NI$8:NI100)*-1,NI100-$C$41),MAX(0,MAX(NI$8:NI100)*-1,NI100-$C$41))))</f>
        <v>0</v>
      </c>
      <c r="NJ101" s="261">
        <f>IF(PB100=0,MIN('Drive Train'!$F$35-FT100*$C$26*'Drive Train'!$F$38,NJ100+$C$41)-$C$7,IF(LR100-1&lt;=0,0,IF($C$39=Motors!$C$29,MAX(MAX(NJ$8:NJ100)*-1,NJ100-$C$41),MAX(0,MAX(NJ$8:NJ100)*-1,NJ100-$C$41))))</f>
        <v>0</v>
      </c>
      <c r="NK101" s="261">
        <f>IF(PC100=0,MIN('Drive Train'!$F$35-FU100*$C$26*'Drive Train'!$F$38,NK100+$C$41)-$C$7,IF(LS100-1&lt;=0,0,IF($C$39=Motors!$C$29,MAX(MAX(NK$8:NK100)*-1,NK100-$C$41),MAX(0,MAX(NK$8:NK100)*-1,NK100-$C$41))))</f>
        <v>0</v>
      </c>
      <c r="NL101" s="261">
        <f>IF(PD100=0,MIN('Drive Train'!$F$35-FV100*$C$26*'Drive Train'!$F$38,NL100+$C$41)-$C$7,IF(LT100-1&lt;=0,0,IF($C$39=Motors!$C$29,MAX(MAX(NL$8:NL100)*-1,NL100-$C$41),MAX(0,MAX(NL$8:NL100)*-1,NL100-$C$41))))</f>
        <v>0</v>
      </c>
      <c r="NM101" s="261">
        <f>IF(PE100=0,MIN('Drive Train'!$F$35-FW100*$C$26*'Drive Train'!$F$38,NM100+$C$41)-$C$7,IF(LU100-1&lt;=0,0,IF($C$39=Motors!$C$29,MAX(MAX(NM$8:NM100)*-1,NM100-$C$41),MAX(0,MAX(NM$8:NM100)*-1,NM100-$C$41))))</f>
        <v>0</v>
      </c>
      <c r="NN101" s="261">
        <f>IF(PF100=0,MIN('Drive Train'!$F$35-FX100*$C$26*'Drive Train'!$F$38,NN100+$C$41)-$C$7,IF(LV100-1&lt;=0,0,IF($C$39=Motors!$C$29,MAX(MAX(NN$8:NN100)*-1,NN100-$C$41),MAX(0,MAX(NN$8:NN100)*-1,NN100-$C$41))))</f>
        <v>0</v>
      </c>
      <c r="NO101" s="261">
        <f>IF(PG100=0,MIN('Drive Train'!$F$35-FY100*$C$26*'Drive Train'!$F$38,NO100+$C$41)-$C$7,IF(LW100-1&lt;=0,0,IF($C$39=Motors!$C$29,MAX(MAX(NO$8:NO100)*-1,NO100-$C$41),MAX(0,MAX(NO$8:NO100)*-1,NO100-$C$41))))</f>
        <v>0</v>
      </c>
      <c r="NP101" s="261">
        <f>IF(PH100=0,MIN('Drive Train'!$F$35-FZ100*$C$26*'Drive Train'!$F$38,NP100+$C$41)-$C$7,IF(LX100-1&lt;=0,0,IF($C$39=Motors!$C$29,MAX(MAX(NP$8:NP100)*-1,NP100-$C$41),MAX(0,MAX(NP$8:NP100)*-1,NP100-$C$41))))</f>
        <v>0</v>
      </c>
      <c r="NQ101" s="261">
        <f>IF(PI100=0,MIN('Drive Train'!$F$35-GA100*$C$26*'Drive Train'!$F$38,NQ100+$C$41)-$C$7,IF(LY100-1&lt;=0,0,IF($C$39=Motors!$C$29,MAX(MAX(NQ$8:NQ100)*-1,NQ100-$C$41),MAX(0,MAX(NQ$8:NQ100)*-1,NQ100-$C$41))))</f>
        <v>0</v>
      </c>
      <c r="NR101" s="261">
        <f>IF(PJ100=0,MIN('Drive Train'!$F$35-GB100*$C$26*'Drive Train'!$F$38,NR100+$C$41)-$C$7,IF(LZ100-1&lt;=0,0,IF($C$39=Motors!$C$29,MAX(MAX(NR$8:NR100)*-1,NR100-$C$41),MAX(0,MAX(NR$8:NR100)*-1,NR100-$C$41))))</f>
        <v>0</v>
      </c>
      <c r="NS101" s="261">
        <f>IF(PK100=0,MIN('Drive Train'!$F$35-GC100*$C$26*'Drive Train'!$F$38,NS100+$C$41)-$C$7,IF(MA100-1&lt;=0,0,IF($C$39=Motors!$C$29,MAX(MAX(NS$8:NS100)*-1,NS100-$C$41),MAX(0,MAX(NS$8:NS100)*-1,NS100-$C$41))))</f>
        <v>0</v>
      </c>
      <c r="NT101" s="261">
        <f>IF(PL100=0,MIN('Drive Train'!$F$35-GD100*$C$26*'Drive Train'!$F$38,NT100+$C$41)-$C$7,IF(MB100-1&lt;=0,0,IF($C$39=Motors!$C$29,MAX(MAX(NT$8:NT100)*-1,NT100-$C$41),MAX(0,MAX(NT$8:NT100)*-1,NT100-$C$41))))</f>
        <v>0</v>
      </c>
      <c r="NU101" s="261">
        <f>IF(PM100=0,MIN('Drive Train'!$F$35-GE100*$C$26*'Drive Train'!$F$38,NU100+$C$41)-$C$7,IF(MC100-1&lt;=0,0,IF($C$39=Motors!$C$29,MAX(MAX(NU$8:NU100)*-1,NU100-$C$41),MAX(0,MAX(NU$8:NU100)*-1,NU100-$C$41))))</f>
        <v>0</v>
      </c>
      <c r="NV101" s="261">
        <f>IF(PN100=0,MIN('Drive Train'!$F$35-GF100*$C$26*'Drive Train'!$F$38,NV100+$C$41)-$C$7,IF(MD100-1&lt;=0,0,IF($C$39=Motors!$C$29,MAX(MAX(NV$8:NV100)*-1,NV100-$C$41),MAX(0,MAX(NV$8:NV100)*-1,NV100-$C$41))))</f>
        <v>0</v>
      </c>
      <c r="NW101" s="261">
        <f>IF(PO100=0,MIN('Drive Train'!$F$35-GG100*$C$26*'Drive Train'!$F$38,NW100+$C$41)-$C$7,IF(ME100-1&lt;=0,0,IF($C$39=Motors!$C$29,MAX(MAX(NW$8:NW100)*-1,NW100-$C$41),MAX(0,MAX(NW$8:NW100)*-1,NW100-$C$41))))</f>
        <v>0</v>
      </c>
      <c r="NX101" s="261">
        <f>IF(PP100=0,MIN('Drive Train'!$F$35-GH100*$C$26*'Drive Train'!$F$38,NX100+$C$41)-$C$7,IF(MF100-1&lt;=0,0,IF($C$39=Motors!$C$29,MAX(MAX(NX$8:NX100)*-1,NX100-$C$41),MAX(0,MAX(NX$8:NX100)*-1,NX100-$C$41))))</f>
        <v>0</v>
      </c>
      <c r="NY101" s="261">
        <f>IF(PQ100=0,MIN('Drive Train'!$F$35-GI100*$C$26*'Drive Train'!$F$38,NY100+$C$41)-$C$7,IF(MG100-1&lt;=0,0,IF($C$39=Motors!$C$29,MAX(MAX(NY$8:NY100)*-1,NY100-$C$41),MAX(0,MAX(NY$8:NY100)*-1,NY100-$C$41))))</f>
        <v>0</v>
      </c>
      <c r="NZ101" s="261">
        <f>IF(PR100=0,MIN('Drive Train'!$F$35-GJ100*$C$26*'Drive Train'!$F$38,NZ100+$C$41)-$C$7,IF(MH100-1&lt;=0,0,IF($C$39=Motors!$C$29,MAX(MAX(NZ$8:NZ100)*-1,NZ100-$C$41),MAX(0,MAX(NZ$8:NZ100)*-1,NZ100-$C$41))))</f>
        <v>0</v>
      </c>
      <c r="OA101" s="261">
        <f>IF(PS100=0,MIN('Drive Train'!$F$35-GK100*$C$26*'Drive Train'!$F$38,OA100+$C$41)-$C$7,IF(MI100-1&lt;=0,0,IF($C$39=Motors!$C$29,MAX(MAX(OA$8:OA100)*-1,OA100-$C$41),MAX(0,MAX(OA$8:OA100)*-1,OA100-$C$41))))</f>
        <v>0</v>
      </c>
      <c r="OB101" s="61">
        <f t="shared" si="423"/>
        <v>3.7200000000000024</v>
      </c>
      <c r="OC101" s="261">
        <f>'Drive Train'!$F$35-FQ101*$C$26*'Drive Train'!$F$38</f>
        <v>12.4</v>
      </c>
      <c r="OD101" s="261">
        <f>'Drive Train'!$F$35-FR101*$C$26*'Drive Train'!$F$38</f>
        <v>12.213034</v>
      </c>
      <c r="OE101" s="261">
        <f>'Drive Train'!$F$35-FS101*$C$26*'Drive Train'!$F$38</f>
        <v>12.213034</v>
      </c>
      <c r="OF101" s="261">
        <f>'Drive Train'!$F$35-FT101*$C$26*'Drive Train'!$F$38</f>
        <v>12.4</v>
      </c>
      <c r="OG101" s="261">
        <f>'Drive Train'!$F$35-FU101*$C$26*'Drive Train'!$F$38</f>
        <v>12.4</v>
      </c>
      <c r="OH101" s="261">
        <f>'Drive Train'!$F$35-FV101*$C$26*'Drive Train'!$F$38</f>
        <v>12.4</v>
      </c>
      <c r="OI101" s="261">
        <f>'Drive Train'!$F$35-FW101*$C$26*'Drive Train'!$F$38</f>
        <v>12.4</v>
      </c>
      <c r="OJ101" s="261">
        <f>'Drive Train'!$F$35-FX101*$C$26*'Drive Train'!$F$38</f>
        <v>12.4</v>
      </c>
      <c r="OK101" s="261">
        <f>'Drive Train'!$F$35-FY101*$C$26*'Drive Train'!$F$38</f>
        <v>12.4</v>
      </c>
      <c r="OL101" s="261">
        <f>'Drive Train'!$F$35-FZ101*$C$26*'Drive Train'!$F$38</f>
        <v>12.4</v>
      </c>
      <c r="OM101" s="261">
        <f>'Drive Train'!$F$35-GA101*$C$26*'Drive Train'!$F$38</f>
        <v>12.4</v>
      </c>
      <c r="ON101" s="261">
        <f>'Drive Train'!$F$35-GB101*$C$26*'Drive Train'!$F$38</f>
        <v>12.4</v>
      </c>
      <c r="OO101" s="261">
        <f>'Drive Train'!$F$35-GC101*$C$26*'Drive Train'!$F$38</f>
        <v>12.4</v>
      </c>
      <c r="OP101" s="261">
        <f>'Drive Train'!$F$35-GD101*$C$26*'Drive Train'!$F$38</f>
        <v>12.4</v>
      </c>
      <c r="OQ101" s="261">
        <f>'Drive Train'!$F$35-GE101*$C$26*'Drive Train'!$F$38</f>
        <v>12.4</v>
      </c>
      <c r="OR101" s="261">
        <f>'Drive Train'!$F$35-GF101*$C$26*'Drive Train'!$F$38</f>
        <v>12.4</v>
      </c>
      <c r="OS101" s="261">
        <f>'Drive Train'!$F$35-GG101*$C$26*'Drive Train'!$F$38</f>
        <v>12.4</v>
      </c>
      <c r="OT101" s="261">
        <f>'Drive Train'!$F$35-GH101*$C$26*'Drive Train'!$F$38</f>
        <v>12.4</v>
      </c>
      <c r="OU101" s="261">
        <f>'Drive Train'!$F$35-GI101*$C$26*'Drive Train'!$F$38</f>
        <v>12.4</v>
      </c>
      <c r="OV101" s="261">
        <f>'Drive Train'!$F$35-GJ101*$C$26*'Drive Train'!$F$38</f>
        <v>12.4</v>
      </c>
      <c r="OW101" s="261">
        <f>'Drive Train'!$F$35-GK101*$C$26*'Drive Train'!$F$38</f>
        <v>12.4</v>
      </c>
      <c r="OX101" s="61">
        <f t="shared" si="424"/>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8">
        <f t="shared" si="425"/>
        <v>3.7200000000000024</v>
      </c>
      <c r="PU101" s="57">
        <f t="shared" si="426"/>
        <v>19.650327854067083</v>
      </c>
      <c r="PV101" s="57">
        <f t="shared" si="427"/>
        <v>29.428471294845657</v>
      </c>
      <c r="PW101" s="57">
        <f t="shared" si="428"/>
        <v>31.894017502680935</v>
      </c>
      <c r="PX101" s="57">
        <f t="shared" si="429"/>
        <v>29.140045423273133</v>
      </c>
      <c r="PY101" s="57">
        <f t="shared" si="430"/>
        <v>24.749634534260018</v>
      </c>
      <c r="PZ101" s="57">
        <f t="shared" si="431"/>
        <v>21.452833956798898</v>
      </c>
      <c r="QA101" s="57">
        <f t="shared" si="432"/>
        <v>19.542925554291688</v>
      </c>
      <c r="QB101" s="57">
        <f t="shared" si="433"/>
        <v>18.59135870271086</v>
      </c>
      <c r="QC101" s="57">
        <f t="shared" si="434"/>
        <v>17.948597020951119</v>
      </c>
      <c r="QD101" s="57">
        <f t="shared" si="435"/>
        <v>17.4359638630105</v>
      </c>
      <c r="QE101" s="57">
        <f t="shared" si="436"/>
        <v>17.291336153209237</v>
      </c>
      <c r="QF101" s="57">
        <f t="shared" si="437"/>
        <v>21.091274252493893</v>
      </c>
      <c r="QG101" s="57">
        <f t="shared" si="438"/>
        <v>21.548378991435687</v>
      </c>
      <c r="QH101" s="57">
        <f t="shared" si="439"/>
        <v>20.808768598333724</v>
      </c>
      <c r="QI101" s="57">
        <f t="shared" si="440"/>
        <v>19.961375108168166</v>
      </c>
      <c r="QJ101" s="57">
        <f t="shared" si="441"/>
        <v>19.829829190132553</v>
      </c>
      <c r="QK101" s="57">
        <f t="shared" si="442"/>
        <v>19.650327854067083</v>
      </c>
      <c r="QL101" s="57">
        <f t="shared" si="443"/>
        <v>19.599515401150995</v>
      </c>
      <c r="QM101" s="57">
        <f t="shared" si="444"/>
        <v>19.600621923010209</v>
      </c>
      <c r="QN101" s="57">
        <f t="shared" si="445"/>
        <v>19.600697983980687</v>
      </c>
      <c r="QO101" s="57">
        <f t="shared" si="446"/>
        <v>19.600657967372879</v>
      </c>
      <c r="QP101" s="61">
        <f t="shared" si="447"/>
        <v>3.7200000000000024</v>
      </c>
      <c r="QQ101" s="57">
        <f>MIN(FQ101,$C$16)*$C$17*1000/60/60/$C$25</f>
        <v>0</v>
      </c>
      <c r="QR101" s="57">
        <f>MIN(FR101,$C$16)*$C$17*1000/60/60/$C$25</f>
        <v>3.8667407844721571E-2</v>
      </c>
      <c r="QS101" s="57">
        <f>MIN(FS101,$C$16)*$C$17*1000/60/60/$C$25</f>
        <v>3.8667407844721571E-2</v>
      </c>
      <c r="QT101" s="57">
        <f>MIN(FT101,$C$16)*$C$17*1000/60/60/$C$25</f>
        <v>0</v>
      </c>
      <c r="QU101" s="57">
        <f>MIN(FU101,$C$16)*$C$17*1000/60/60/$C$25</f>
        <v>0</v>
      </c>
      <c r="QV101" s="57">
        <f>MIN(FV101,$C$16)*$C$17*1000/60/60/$C$25</f>
        <v>0</v>
      </c>
      <c r="QW101" s="57">
        <f>MIN(FW101,$C$16)*$C$17*1000/60/60/$C$25</f>
        <v>0</v>
      </c>
      <c r="QX101" s="57">
        <f>MIN(FX101,$C$16)*$C$17*1000/60/60/$C$25</f>
        <v>0</v>
      </c>
      <c r="QY101" s="57">
        <f>MIN(FY101,$C$16)*$C$17*1000/60/60/$C$25</f>
        <v>0</v>
      </c>
      <c r="QZ101" s="57">
        <f>MIN(FZ101,$C$16)*$C$17*1000/60/60/$C$25</f>
        <v>0</v>
      </c>
      <c r="RA101" s="57">
        <f>MIN(GA101,$C$16)*$C$17*1000/60/60/$C$25</f>
        <v>0</v>
      </c>
      <c r="RB101" s="57">
        <f>MIN(GB101,$C$16)*$C$17*1000/60/60/$C$25</f>
        <v>0</v>
      </c>
      <c r="RC101" s="57">
        <f>MIN(GC101,$C$16)*$C$17*1000/60/60/$C$25</f>
        <v>0</v>
      </c>
      <c r="RD101" s="57">
        <f>MIN(GD101,$C$16)*$C$17*1000/60/60/$C$25</f>
        <v>0</v>
      </c>
      <c r="RE101" s="57">
        <f>MIN(GE101,$C$16)*$C$17*1000/60/60/$C$25</f>
        <v>0</v>
      </c>
      <c r="RF101" s="57">
        <f>MIN(GF101,$C$16)*$C$17*1000/60/60/$C$25</f>
        <v>0</v>
      </c>
      <c r="RG101" s="57">
        <f>MIN(GG101,$C$16)*$C$17*1000/60/60/$C$25</f>
        <v>0</v>
      </c>
      <c r="RH101" s="57">
        <f>MIN(GH101,$C$16)*$C$17*1000/60/60/$C$25</f>
        <v>0</v>
      </c>
      <c r="RI101" s="57">
        <f>MIN(GI101,$C$16)*$C$17*1000/60/60/$C$25</f>
        <v>0</v>
      </c>
      <c r="RJ101" s="57">
        <f>MIN(GJ101,$C$16)*$C$17*1000/60/60/$C$25</f>
        <v>0</v>
      </c>
      <c r="RK101" s="57">
        <f>MIN(GK101,$C$16)*$C$17*1000/60/60/$C$25</f>
        <v>0</v>
      </c>
      <c r="RL101" s="148">
        <f t="shared" si="448"/>
        <v>3.7200000000000024</v>
      </c>
    </row>
    <row r="102" spans="18:480" x14ac:dyDescent="0.2">
      <c r="R102" s="63">
        <f t="shared" si="346"/>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347"/>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321"/>
        <v>3.7600000000000025</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322"/>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348"/>
        <v>3.7600000000000025</v>
      </c>
      <c r="DC102" s="57">
        <f t="shared" si="323"/>
        <v>0</v>
      </c>
      <c r="DD102" s="57">
        <f t="shared" si="324"/>
        <v>2.7495000000000003</v>
      </c>
      <c r="DE102" s="57">
        <f t="shared" si="325"/>
        <v>2.7495000000000003</v>
      </c>
      <c r="DF102" s="57">
        <f t="shared" si="326"/>
        <v>0</v>
      </c>
      <c r="DG102" s="57">
        <f t="shared" si="327"/>
        <v>0</v>
      </c>
      <c r="DH102" s="57">
        <f t="shared" si="328"/>
        <v>0</v>
      </c>
      <c r="DI102" s="57">
        <f t="shared" si="329"/>
        <v>0</v>
      </c>
      <c r="DJ102" s="57">
        <f t="shared" si="330"/>
        <v>0</v>
      </c>
      <c r="DK102" s="57">
        <f t="shared" si="331"/>
        <v>0</v>
      </c>
      <c r="DL102" s="57">
        <f t="shared" si="332"/>
        <v>0</v>
      </c>
      <c r="DM102" s="57">
        <f t="shared" si="333"/>
        <v>0</v>
      </c>
      <c r="DN102" s="57">
        <f t="shared" si="334"/>
        <v>0</v>
      </c>
      <c r="DO102" s="57">
        <f t="shared" si="335"/>
        <v>0</v>
      </c>
      <c r="DP102" s="57">
        <f t="shared" si="336"/>
        <v>0</v>
      </c>
      <c r="DQ102" s="57">
        <f t="shared" si="337"/>
        <v>0</v>
      </c>
      <c r="DR102" s="57">
        <f t="shared" si="338"/>
        <v>0</v>
      </c>
      <c r="DS102" s="57">
        <f t="shared" si="339"/>
        <v>0</v>
      </c>
      <c r="DT102" s="57">
        <f t="shared" si="340"/>
        <v>0</v>
      </c>
      <c r="DU102" s="57">
        <f t="shared" si="341"/>
        <v>0</v>
      </c>
      <c r="DV102" s="57">
        <f t="shared" si="342"/>
        <v>0</v>
      </c>
      <c r="DW102" s="57">
        <f t="shared" si="343"/>
        <v>0</v>
      </c>
      <c r="DX102" s="61">
        <f t="shared" si="349"/>
        <v>3.7600000000000025</v>
      </c>
      <c r="DY102" s="2">
        <f>IF(OY102=0,($C$23/0.4536*IF(ISNA(MK101),'Drive Train'!$F$16,'Drive Train'!$F$17)*4.448*$C$24/$C$26*$C$25*S$6)*SIGN(BK102),BK102)</f>
        <v>0</v>
      </c>
      <c r="DZ102" s="2">
        <f>IF(OZ102=0,($C$23/0.4536*IF(ISNA(ML101),'Drive Train'!$F$16,'Drive Train'!$F$17)*4.448*$C$24/$C$26*$C$25*T$6)*SIGN(BL102),BL102)</f>
        <v>0</v>
      </c>
      <c r="EA102" s="2">
        <f>IF(PA102=0,($C$23/0.4536*IF(ISNA(MM101),'Drive Train'!$F$16,'Drive Train'!$F$17)*4.448*$C$24/$C$26*$C$25*U$6)*SIGN(BM102),BM102)</f>
        <v>0</v>
      </c>
      <c r="EB102" s="2">
        <f>IF(PB102=0,($C$23/0.4536*IF(ISNA(MN101),'Drive Train'!$F$16,'Drive Train'!$F$17)*4.448*$C$24/$C$26*$C$25*V$6)*SIGN(BN102),BN102)</f>
        <v>0</v>
      </c>
      <c r="EC102" s="2">
        <f>IF(PC102=0,($C$23/0.4536*IF(ISNA(MO101),'Drive Train'!$F$16,'Drive Train'!$F$17)*4.448*$C$24/$C$26*$C$25*W$6)*SIGN(BO102),BO102)</f>
        <v>0</v>
      </c>
      <c r="ED102" s="2">
        <f>IF(PD102=0,($C$23/0.4536*IF(ISNA(MP101),'Drive Train'!$F$16,'Drive Train'!$F$17)*4.448*$C$24/$C$26*$C$25*X$6)*SIGN(BP102),BP102)</f>
        <v>0</v>
      </c>
      <c r="EE102" s="2">
        <f>IF(PE102=0,($C$23/0.4536*IF(ISNA(MQ101),'Drive Train'!$F$16,'Drive Train'!$F$17)*4.448*$C$24/$C$26*$C$25*Y$6)*SIGN(BQ102),BQ102)</f>
        <v>0</v>
      </c>
      <c r="EF102" s="2">
        <f>IF(PF102=0,($C$23/0.4536*IF(ISNA(MR101),'Drive Train'!$F$16,'Drive Train'!$F$17)*4.448*$C$24/$C$26*$C$25*Z$6)*SIGN(BR102),BR102)</f>
        <v>0</v>
      </c>
      <c r="EG102" s="2">
        <f>IF(PG102=0,($C$23/0.4536*IF(ISNA(MS101),'Drive Train'!$F$16,'Drive Train'!$F$17)*4.448*$C$24/$C$26*$C$25*AA$6)*SIGN(BS102),BS102)</f>
        <v>0</v>
      </c>
      <c r="EH102" s="2">
        <f>IF(PH102=0,($C$23/0.4536*IF(ISNA(MT101),'Drive Train'!$F$16,'Drive Train'!$F$17)*4.448*$C$24/$C$26*$C$25*AB$6)*SIGN(BT102),BT102)</f>
        <v>0</v>
      </c>
      <c r="EI102" s="2">
        <f>IF(PI102=0,($C$23/0.4536*IF(ISNA(MU101),'Drive Train'!$F$16,'Drive Train'!$F$17)*4.448*$C$24/$C$26*$C$25*AC$6)*SIGN(BU102),BU102)</f>
        <v>0</v>
      </c>
      <c r="EJ102" s="2">
        <f>IF(PJ102=0,($C$23/0.4536*IF(ISNA(MV101),'Drive Train'!$F$16,'Drive Train'!$F$17)*4.448*$C$24/$C$26*$C$25*AD$6)*SIGN(BV102),BV102)</f>
        <v>0</v>
      </c>
      <c r="EK102" s="2">
        <f>IF(PK102=0,($C$23/0.4536*IF(ISNA(MW101),'Drive Train'!$F$16,'Drive Train'!$F$17)*4.448*$C$24/$C$26*$C$25*AE$6)*SIGN(BW102),BW102)</f>
        <v>0</v>
      </c>
      <c r="EL102" s="2">
        <f>IF(PL102=0,($C$23/0.4536*IF(ISNA(MX101),'Drive Train'!$F$16,'Drive Train'!$F$17)*4.448*$C$24/$C$26*$C$25*AF$6)*SIGN(BX102),BX102)</f>
        <v>0</v>
      </c>
      <c r="EM102" s="2">
        <f>IF(PM102=0,($C$23/0.4536*IF(ISNA(MY101),'Drive Train'!$F$16,'Drive Train'!$F$17)*4.448*$C$24/$C$26*$C$25*AG$6)*SIGN(BY102),BY102)</f>
        <v>0</v>
      </c>
      <c r="EN102" s="2">
        <f>IF(PN102=0,($C$23/0.4536*IF(ISNA(MZ101),'Drive Train'!$F$16,'Drive Train'!$F$17)*4.448*$C$24/$C$26*$C$25*AH$6)*SIGN(BZ102),BZ102)</f>
        <v>0</v>
      </c>
      <c r="EO102" s="2">
        <f>IF(PO102=0,($C$23/0.4536*IF(ISNA(NA101),'Drive Train'!$F$16,'Drive Train'!$F$17)*4.448*$C$24/$C$26*$C$25*AI$6)*SIGN(CA102),CA102)</f>
        <v>0</v>
      </c>
      <c r="EP102" s="2">
        <f>IF(PP102=0,($C$23/0.4536*IF(ISNA(NB101),'Drive Train'!$F$16,'Drive Train'!$F$17)*4.448*$C$24/$C$26*$C$25*AJ$6)*SIGN(CB102),CB102)</f>
        <v>0</v>
      </c>
      <c r="EQ102" s="2">
        <f>IF(PQ102=0,($C$23/0.4536*IF(ISNA(NC101),'Drive Train'!$F$16,'Drive Train'!$F$17)*4.448*$C$24/$C$26*$C$25*AK$6)*SIGN(CC102),CC102)</f>
        <v>0</v>
      </c>
      <c r="ER102" s="2">
        <f>IF(PR102=0,($C$23/0.4536*IF(ISNA(ND101),'Drive Train'!$F$16,'Drive Train'!$F$17)*4.448*$C$24/$C$26*$C$25*AL$6)*SIGN(CD102),CD102)</f>
        <v>0</v>
      </c>
      <c r="ES102" s="2">
        <f>IF(PS102=0,($C$23/0.4536*IF(ISNA(NE101),'Drive Train'!$F$16,'Drive Train'!$F$17)*4.448*$C$24/$C$26*$C$25*AM$6)*SIGN(CE102),CE102)</f>
        <v>0</v>
      </c>
      <c r="ET102" s="61">
        <f t="shared" si="344"/>
        <v>3.7600000000000025</v>
      </c>
      <c r="EU102" s="260">
        <f>MAX(MIN(IF(AND(OY101=1,NG102&lt;0),-1,1)*(DC102-$C$15)/($C$14-$C$15)*$C$12-$C$33*LO102/AO$6 -  OY101*$C$33,DY101),MAX(EU$8:EU101)*-1)</f>
        <v>-0.55664580874366754</v>
      </c>
      <c r="EV102" s="260">
        <f>MAX(MIN(IF(AND(OZ101=1,NH102&lt;0),-1,1)*(DD102-$C$15)/($C$14-$C$15)*$C$12-$C$33*LP102/AP$6 -  OZ101*$C$33,DZ101),MAX(EV$8:EV101)*-1)</f>
        <v>-0.58985020535405552</v>
      </c>
      <c r="EW102" s="260">
        <f>MAX(MIN(IF(AND(PA101=1,NI102&lt;0),-1,1)*(DE102-$C$15)/($C$14-$C$15)*$C$12-$C$33*LQ102/AQ$6 -  PA101*$C$33,EA101),MAX(EW$8:EW101)*-1)</f>
        <v>-0.57215245811264726</v>
      </c>
      <c r="EX102" s="260">
        <f>MAX(MIN(IF(AND(PB101=1,NJ102&lt;0),-1,1)*(DF102-$C$15)/($C$14-$C$15)*$C$12-$C$33*LR102/AR$6 -  PB101*$C$33,EB101),MAX(EX$8:EX101)*-1)</f>
        <v>-0.55664580874366754</v>
      </c>
      <c r="EY102" s="260">
        <f>MAX(MIN(IF(AND(PC101=1,NK102&lt;0),-1,1)*(DG102-$C$15)/($C$14-$C$15)*$C$12-$C$33*LS102/AS$6 -  PC101*$C$33,EC101),MAX(EY$8:EY101)*-1)</f>
        <v>-0.55664580874366754</v>
      </c>
      <c r="EZ102" s="260">
        <f>MAX(MIN(IF(AND(PD101=1,NL102&lt;0),-1,1)*(DH102-$C$15)/($C$14-$C$15)*$C$12-$C$33*LT102/AT$6 -  PD101*$C$33,ED101),MAX(EZ$8:EZ101)*-1)</f>
        <v>-0.55664580874366754</v>
      </c>
      <c r="FA102" s="260">
        <f>MAX(MIN(IF(AND(PE101=1,NM102&lt;0),-1,1)*(DI102-$C$15)/($C$14-$C$15)*$C$12-$C$33*LU102/AU$6 -  PE101*$C$33,EE101),MAX(FA$8:FA101)*-1)</f>
        <v>-0.55664580874366754</v>
      </c>
      <c r="FB102" s="260">
        <f>MAX(MIN(IF(AND(PF101=1,NN102&lt;0),-1,1)*(DJ102-$C$15)/($C$14-$C$15)*$C$12-$C$33*LV102/AV$6 -  PF101*$C$33,EF101),MAX(FB$8:FB101)*-1)</f>
        <v>-0.55664580874366754</v>
      </c>
      <c r="FC102" s="260">
        <f>MAX(MIN(IF(AND(PG101=1,NO102&lt;0),-1,1)*(DK102-$C$15)/($C$14-$C$15)*$C$12-$C$33*LW102/AW$6 -  PG101*$C$33,EG101),MAX(FC$8:FC101)*-1)</f>
        <v>-0.55664580874366754</v>
      </c>
      <c r="FD102" s="260">
        <f>MAX(MIN(IF(AND(PH101=1,NP102&lt;0),-1,1)*(DL102-$C$15)/($C$14-$C$15)*$C$12-$C$33*LX102/AX$6 -  PH101*$C$33,EH101),MAX(FD$8:FD101)*-1)</f>
        <v>-0.55664580874366754</v>
      </c>
      <c r="FE102" s="260">
        <f>MAX(MIN(IF(AND(PI101=1,NQ102&lt;0),-1,1)*(DM102-$C$15)/($C$14-$C$15)*$C$12-$C$33*LY102/AY$6 -  PI101*$C$33,EI101),MAX(FE$8:FE101)*-1)</f>
        <v>-0.55664580874366754</v>
      </c>
      <c r="FF102" s="260">
        <f>MAX(MIN(IF(AND(PJ101=1,NR102&lt;0),-1,1)*(DN102-$C$15)/($C$14-$C$15)*$C$12-$C$33*LZ102/AZ$6 -  PJ101*$C$33,EJ101),MAX(FF$8:FF101)*-1)</f>
        <v>-0.41043104273050707</v>
      </c>
      <c r="FG102" s="260">
        <f>MAX(MIN(IF(AND(PK101=1,NS102&lt;0),-1,1)*(DO102-$C$15)/($C$14-$C$15)*$C$12-$C$33*MA102/BA$6 -  PK101*$C$33,EK101),MAX(FG$8:FG101)*-1)</f>
        <v>-0.50266066515034202</v>
      </c>
      <c r="FH102" s="260">
        <f>MAX(MIN(IF(AND(PL101=1,NT102&lt;0),-1,1)*(DP102-$C$15)/($C$14-$C$15)*$C$12-$C$33*MB102/BB$6 -  PL101*$C$33,EL101),MAX(FH$8:FH101)*-1)</f>
        <v>-0.55664580874366754</v>
      </c>
      <c r="FI102" s="260">
        <f>MAX(MIN(IF(AND(PM101=1,NU102&lt;0),-1,1)*(DQ102-$C$15)/($C$14-$C$15)*$C$12-$C$33*MC102/BC$6 -  PM101*$C$33,EM101),MAX(FI$8:FI101)*-1)</f>
        <v>-0.55664580874366754</v>
      </c>
      <c r="FJ102" s="260">
        <f>MAX(MIN(IF(AND(PN101=1,NV102&lt;0),-1,1)*(DR102-$C$15)/($C$14-$C$15)*$C$12-$C$33*MD102/BD$6 -  PN101*$C$33,EN101),MAX(FJ$8:FJ101)*-1)</f>
        <v>-0.55664580874366754</v>
      </c>
      <c r="FK102" s="260">
        <f>MAX(MIN(IF(AND(PO101=1,NW102&lt;0),-1,1)*(DS102-$C$15)/($C$14-$C$15)*$C$12-$C$33*ME102/BE$6 -  PO101*$C$33,EO101),MAX(FK$8:FK101)*-1)</f>
        <v>-0.55664580874366754</v>
      </c>
      <c r="FL102" s="260">
        <f>MAX(MIN(IF(AND(PP101=1,NX102&lt;0),-1,1)*(DT102-$C$15)/($C$14-$C$15)*$C$12-$C$33*MF102/BF$6 -  PP101*$C$33,EP101),MAX(FL$8:FL101)*-1)</f>
        <v>-0.55664580874366754</v>
      </c>
      <c r="FM102" s="260">
        <f>MAX(MIN(IF(AND(PQ101=1,NY102&lt;0),-1,1)*(DU102-$C$15)/($C$14-$C$15)*$C$12-$C$33*MG102/BG$6 -  PQ101*$C$33,EQ101),MAX(FM$8:FM101)*-1)</f>
        <v>-0.55664580874366754</v>
      </c>
      <c r="FN102" s="260">
        <f>MAX(MIN(IF(AND(PR101=1,NZ102&lt;0),-1,1)*(DV102-$C$15)/($C$14-$C$15)*$C$12-$C$33*MH102/BH$6 -  PR101*$C$33,ER101),MAX(FN$8:FN101)*-1)</f>
        <v>-0.55664580874366754</v>
      </c>
      <c r="FO102" s="260">
        <f>MAX(MIN(IF(AND(PS101=1,OA102&lt;0),-1,1)*(DW102-$C$15)/($C$14-$C$15)*$C$12-$C$33*MI102/BI$6 -  PS101*$C$33,ES101),MAX(FO$8:FO101)*-1)</f>
        <v>-0.55664580874366754</v>
      </c>
      <c r="FP102" s="61">
        <f t="shared" si="350"/>
        <v>3.7600000000000025</v>
      </c>
      <c r="FQ102" s="261">
        <f>IF(AND(KS102=1,OY102=1),0,MIN((ABS(($C$14-$C$15)*EU102/$C$12/$C$25)+$C$15)/$C$25,DC102))</f>
        <v>0</v>
      </c>
      <c r="FR102" s="261">
        <f>IF(AND(KT102=1,OZ102=1),0,MIN((ABS(($C$14-$C$15)*EV102/$C$12/$C$25)+$C$15)/$C$25,DD102))</f>
        <v>2.7495000000000003</v>
      </c>
      <c r="FS102" s="261">
        <f>IF(AND(KU102=1,PA102=1),0,MIN((ABS(($C$14-$C$15)*EW102/$C$12/$C$25)+$C$15)/$C$25,DE102))</f>
        <v>2.7495000000000003</v>
      </c>
      <c r="FT102" s="261">
        <f>IF(AND(KV102=1,PB102=1),0,MIN((ABS(($C$14-$C$15)*EX102/$C$12/$C$25)+$C$15)/$C$25,DF102))</f>
        <v>0</v>
      </c>
      <c r="FU102" s="261">
        <f>IF(AND(KW102=1,PC102=1),0,MIN((ABS(($C$14-$C$15)*EY102/$C$12/$C$25)+$C$15)/$C$25,DG102))</f>
        <v>0</v>
      </c>
      <c r="FV102" s="261">
        <f>IF(AND(KX102=1,PD102=1),0,MIN((ABS(($C$14-$C$15)*EZ102/$C$12/$C$25)+$C$15)/$C$25,DH102))</f>
        <v>0</v>
      </c>
      <c r="FW102" s="261">
        <f>IF(AND(KY102=1,PE102=1),0,MIN((ABS(($C$14-$C$15)*FA102/$C$12/$C$25)+$C$15)/$C$25,DI102))</f>
        <v>0</v>
      </c>
      <c r="FX102" s="261">
        <f>IF(AND(KZ102=1,PF102=1),0,MIN((ABS(($C$14-$C$15)*FB102/$C$12/$C$25)+$C$15)/$C$25,DJ102))</f>
        <v>0</v>
      </c>
      <c r="FY102" s="261">
        <f>IF(AND(LA102=1,PG102=1),0,MIN((ABS(($C$14-$C$15)*FC102/$C$12/$C$25)+$C$15)/$C$25,DK102))</f>
        <v>0</v>
      </c>
      <c r="FZ102" s="261">
        <f>IF(AND(LB102=1,PH102=1),0,MIN((ABS(($C$14-$C$15)*FD102/$C$12/$C$25)+$C$15)/$C$25,DL102))</f>
        <v>0</v>
      </c>
      <c r="GA102" s="261">
        <f>IF(AND(LC102=1,PI102=1),0,MIN((ABS(($C$14-$C$15)*FE102/$C$12/$C$25)+$C$15)/$C$25,DM102))</f>
        <v>0</v>
      </c>
      <c r="GB102" s="261">
        <f>IF(AND(LD102=1,PJ102=1),0,MIN((ABS(($C$14-$C$15)*FF102/$C$12/$C$25)+$C$15)/$C$25,DN102))</f>
        <v>0</v>
      </c>
      <c r="GC102" s="261">
        <f>IF(AND(LE102=1,PK102=1),0,MIN((ABS(($C$14-$C$15)*FG102/$C$12/$C$25)+$C$15)/$C$25,DO102))</f>
        <v>0</v>
      </c>
      <c r="GD102" s="261">
        <f>IF(AND(LF102=1,PL102=1),0,MIN((ABS(($C$14-$C$15)*FH102/$C$12/$C$25)+$C$15)/$C$25,DP102))</f>
        <v>0</v>
      </c>
      <c r="GE102" s="261">
        <f>IF(AND(LG102=1,PM102=1),0,MIN((ABS(($C$14-$C$15)*FI102/$C$12/$C$25)+$C$15)/$C$25,DQ102))</f>
        <v>0</v>
      </c>
      <c r="GF102" s="261">
        <f>IF(AND(LH102=1,PN102=1),0,MIN((ABS(($C$14-$C$15)*FJ102/$C$12/$C$25)+$C$15)/$C$25,DR102))</f>
        <v>0</v>
      </c>
      <c r="GG102" s="261">
        <f>IF(AND(LI102=1,PO102=1),0,MIN((ABS(($C$14-$C$15)*FK102/$C$12/$C$25)+$C$15)/$C$25,DS102))</f>
        <v>0</v>
      </c>
      <c r="GH102" s="261">
        <f>IF(AND(LJ102=1,PP102=1),0,MIN((ABS(($C$14-$C$15)*FL102/$C$12/$C$25)+$C$15)/$C$25,DT102))</f>
        <v>0</v>
      </c>
      <c r="GI102" s="261">
        <f>IF(AND(LK102=1,PQ102=1),0,MIN((ABS(($C$14-$C$15)*FM102/$C$12/$C$25)+$C$15)/$C$25,DU102))</f>
        <v>0</v>
      </c>
      <c r="GJ102" s="261">
        <f>IF(AND(LL102=1,PR102=1),0,MIN((ABS(($C$14-$C$15)*FN102/$C$12/$C$25)+$C$15)/$C$25,DV102))</f>
        <v>0</v>
      </c>
      <c r="GK102" s="261">
        <f>IF(AND(LM102=1,PS102=1),0,MIN((ABS(($C$14-$C$15)*FO102/$C$12/$C$25)+$C$15)/$C$25,DW102))</f>
        <v>0</v>
      </c>
      <c r="GL102" s="61">
        <f t="shared" si="351"/>
        <v>3.7600000000000025</v>
      </c>
      <c r="GM102" s="57">
        <f>IF(AND(KS101=1,OY101=1),0,EU102*$C$26/S$6/$C$24/$C$23*3.39*$C$25)</f>
        <v>0</v>
      </c>
      <c r="GN102" s="57">
        <f>IF(AND(KT101=1,OZ101=1),0,EV102*$C$26/T$6/$C$24/$C$23*3.39*$C$25)</f>
        <v>-3.8355246653296513</v>
      </c>
      <c r="GO102" s="57">
        <f>IF(AND(KU101=1,PA101=1),0,EW102*$C$26/U$6/$C$24/$C$23*3.39*$C$25)</f>
        <v>-5.6495636466195238</v>
      </c>
      <c r="GP102" s="57">
        <f>IF(AND(KV101=1,PB101=1),0,EX102*$C$26/V$6/$C$24/$C$23*3.39*$C$25)</f>
        <v>0</v>
      </c>
      <c r="GQ102" s="57">
        <f>IF(AND(KW101=1,PC101=1),0,EY102*$C$26/W$6/$C$24/$C$23*3.39*$C$25)</f>
        <v>0</v>
      </c>
      <c r="GR102" s="57">
        <f>IF(AND(KX101=1,PD101=1),0,EZ102*$C$26/X$6/$C$24/$C$23*3.39*$C$25)</f>
        <v>0</v>
      </c>
      <c r="GS102" s="57">
        <f>IF(AND(KY101=1,PE101=1),0,FA102*$C$26/Y$6/$C$24/$C$23*3.39*$C$25)</f>
        <v>0</v>
      </c>
      <c r="GT102" s="57">
        <f>IF(AND(KZ101=1,PF101=1),0,FB102*$C$26/Z$6/$C$24/$C$23*3.39*$C$25)</f>
        <v>0</v>
      </c>
      <c r="GU102" s="57">
        <f>IF(AND(LA101=1,PG101=1),0,FC102*$C$26/AA$6/$C$24/$C$23*3.39*$C$25)</f>
        <v>0</v>
      </c>
      <c r="GV102" s="57">
        <f>IF(AND(LB101=1,PH101=1),0,FD102*$C$26/AB$6/$C$24/$C$23*3.39*$C$25)</f>
        <v>0</v>
      </c>
      <c r="GW102" s="57">
        <f>IF(AND(LC101=1,PI101=1),0,FE102*$C$26/AC$6/$C$24/$C$23*3.39*$C$25)</f>
        <v>0</v>
      </c>
      <c r="GX102" s="57">
        <f>IF(AND(LD101=1,PJ101=1),0,FF102*$C$26/AD$6/$C$24/$C$23*3.39*$C$25)</f>
        <v>0</v>
      </c>
      <c r="GY102" s="57">
        <f>IF(AND(LE101=1,PK101=1),0,FG102*$C$26/AE$6/$C$24/$C$23*3.39*$C$25)</f>
        <v>0</v>
      </c>
      <c r="GZ102" s="57">
        <f>IF(AND(LF101=1,PL101=1),0,FH102*$C$26/AF$6/$C$24/$C$23*3.39*$C$25)</f>
        <v>0</v>
      </c>
      <c r="HA102" s="57">
        <f>IF(AND(LG101=1,PM101=1),0,FI102*$C$26/AG$6/$C$24/$C$23*3.39*$C$25)</f>
        <v>0</v>
      </c>
      <c r="HB102" s="57">
        <f>IF(AND(LH101=1,PN101=1),0,FJ102*$C$26/AH$6/$C$24/$C$23*3.39*$C$25)</f>
        <v>0</v>
      </c>
      <c r="HC102" s="57">
        <f>IF(AND(LI101=1,PO101=1),0,FK102*$C$26/AI$6/$C$24/$C$23*3.39*$C$25)</f>
        <v>0</v>
      </c>
      <c r="HD102" s="57">
        <f>IF(AND(LJ101=1,PP101=1),0,FL102*$C$26/AJ$6/$C$24/$C$23*3.39*$C$25)</f>
        <v>0</v>
      </c>
      <c r="HE102" s="57">
        <f>IF(AND(LK101=1,PQ101=1),0,FM102*$C$26/AK$6/$C$24/$C$23*3.39*$C$25)</f>
        <v>0</v>
      </c>
      <c r="HF102" s="57">
        <f>IF(AND(LL101=1,PR101=1),0,FN102*$C$26/AL$6/$C$24/$C$23*3.39*$C$25)</f>
        <v>0</v>
      </c>
      <c r="HG102" s="57">
        <f>IF(AND(LM101=1,PS101=1),0,FO102*$C$26/AM$6/$C$24/$C$23*3.39*$C$25)</f>
        <v>0</v>
      </c>
      <c r="HH102" s="61">
        <f t="shared" si="352"/>
        <v>3.7600000000000025</v>
      </c>
      <c r="HI102" s="57">
        <f t="shared" si="353"/>
        <v>0</v>
      </c>
      <c r="HJ102" s="57">
        <f t="shared" si="354"/>
        <v>3.8355246653296513</v>
      </c>
      <c r="HK102" s="57">
        <f t="shared" si="355"/>
        <v>5.6495636466195238</v>
      </c>
      <c r="HL102" s="57">
        <f t="shared" si="356"/>
        <v>0</v>
      </c>
      <c r="HM102" s="57">
        <f t="shared" si="357"/>
        <v>0</v>
      </c>
      <c r="HN102" s="57">
        <f t="shared" si="358"/>
        <v>0</v>
      </c>
      <c r="HO102" s="57">
        <f t="shared" si="359"/>
        <v>0</v>
      </c>
      <c r="HP102" s="57">
        <f t="shared" si="360"/>
        <v>0</v>
      </c>
      <c r="HQ102" s="57">
        <f t="shared" si="361"/>
        <v>0</v>
      </c>
      <c r="HR102" s="57">
        <f t="shared" si="362"/>
        <v>0</v>
      </c>
      <c r="HS102" s="57">
        <f t="shared" si="363"/>
        <v>0</v>
      </c>
      <c r="HT102" s="57">
        <f t="shared" si="364"/>
        <v>0</v>
      </c>
      <c r="HU102" s="57">
        <f t="shared" si="365"/>
        <v>0</v>
      </c>
      <c r="HV102" s="57">
        <f t="shared" si="366"/>
        <v>0</v>
      </c>
      <c r="HW102" s="57">
        <f t="shared" si="367"/>
        <v>0</v>
      </c>
      <c r="HX102" s="57">
        <f t="shared" si="368"/>
        <v>0</v>
      </c>
      <c r="HY102" s="57">
        <f t="shared" si="369"/>
        <v>0</v>
      </c>
      <c r="HZ102" s="57">
        <f t="shared" si="370"/>
        <v>0</v>
      </c>
      <c r="IA102" s="57">
        <f t="shared" si="371"/>
        <v>0</v>
      </c>
      <c r="IB102" s="57">
        <f t="shared" si="372"/>
        <v>0</v>
      </c>
      <c r="IC102" s="57">
        <f t="shared" si="373"/>
        <v>0</v>
      </c>
      <c r="ID102" s="61">
        <f t="shared" si="374"/>
        <v>3.7600000000000025</v>
      </c>
      <c r="IE102" s="57">
        <f t="shared" si="375"/>
        <v>0</v>
      </c>
      <c r="IF102" s="57">
        <f t="shared" si="376"/>
        <v>0</v>
      </c>
      <c r="IG102" s="57">
        <f t="shared" si="377"/>
        <v>0</v>
      </c>
      <c r="IH102" s="57">
        <f t="shared" si="378"/>
        <v>0</v>
      </c>
      <c r="II102" s="57">
        <f t="shared" si="379"/>
        <v>0</v>
      </c>
      <c r="IJ102" s="57">
        <f t="shared" si="380"/>
        <v>0</v>
      </c>
      <c r="IK102" s="57">
        <f t="shared" si="381"/>
        <v>0</v>
      </c>
      <c r="IL102" s="57">
        <f t="shared" si="382"/>
        <v>0</v>
      </c>
      <c r="IM102" s="57">
        <f t="shared" si="383"/>
        <v>0</v>
      </c>
      <c r="IN102" s="57">
        <f t="shared" si="384"/>
        <v>0</v>
      </c>
      <c r="IO102" s="57">
        <f t="shared" si="385"/>
        <v>0</v>
      </c>
      <c r="IP102" s="57">
        <f t="shared" si="386"/>
        <v>0</v>
      </c>
      <c r="IQ102" s="57">
        <f t="shared" si="387"/>
        <v>0</v>
      </c>
      <c r="IR102" s="57">
        <f t="shared" si="388"/>
        <v>0</v>
      </c>
      <c r="IS102" s="57">
        <f t="shared" si="389"/>
        <v>0</v>
      </c>
      <c r="IT102" s="57">
        <f t="shared" si="390"/>
        <v>0</v>
      </c>
      <c r="IU102" s="57">
        <f t="shared" si="391"/>
        <v>0</v>
      </c>
      <c r="IV102" s="57">
        <f t="shared" si="392"/>
        <v>0</v>
      </c>
      <c r="IW102" s="57">
        <f t="shared" si="393"/>
        <v>0</v>
      </c>
      <c r="IX102" s="57">
        <f t="shared" si="394"/>
        <v>0</v>
      </c>
      <c r="IY102" s="57">
        <f t="shared" si="395"/>
        <v>0</v>
      </c>
      <c r="IZ102" s="61">
        <f t="shared" si="396"/>
        <v>3.7600000000000025</v>
      </c>
      <c r="JA102" s="261" t="e">
        <f t="shared" si="449"/>
        <v>#N/A</v>
      </c>
      <c r="JB102" s="261" t="e">
        <f t="shared" si="450"/>
        <v>#N/A</v>
      </c>
      <c r="JC102" s="261" t="e">
        <f t="shared" si="451"/>
        <v>#N/A</v>
      </c>
      <c r="JD102" s="261" t="e">
        <f t="shared" si="452"/>
        <v>#N/A</v>
      </c>
      <c r="JE102" s="261" t="e">
        <f t="shared" si="453"/>
        <v>#N/A</v>
      </c>
      <c r="JF102" s="261" t="e">
        <f t="shared" si="454"/>
        <v>#N/A</v>
      </c>
      <c r="JG102" s="261" t="e">
        <f t="shared" si="455"/>
        <v>#N/A</v>
      </c>
      <c r="JH102" s="261" t="e">
        <f t="shared" si="456"/>
        <v>#N/A</v>
      </c>
      <c r="JI102" s="261" t="e">
        <f t="shared" si="457"/>
        <v>#N/A</v>
      </c>
      <c r="JJ102" s="261" t="e">
        <f t="shared" si="458"/>
        <v>#N/A</v>
      </c>
      <c r="JK102" s="261" t="e">
        <f t="shared" si="459"/>
        <v>#N/A</v>
      </c>
      <c r="JL102" s="261" t="e">
        <f t="shared" si="460"/>
        <v>#N/A</v>
      </c>
      <c r="JM102" s="261" t="e">
        <f t="shared" si="461"/>
        <v>#N/A</v>
      </c>
      <c r="JN102" s="261" t="e">
        <f t="shared" si="462"/>
        <v>#N/A</v>
      </c>
      <c r="JO102" s="261" t="e">
        <f t="shared" si="463"/>
        <v>#N/A</v>
      </c>
      <c r="JP102" s="261" t="e">
        <f t="shared" si="464"/>
        <v>#N/A</v>
      </c>
      <c r="JQ102" s="261" t="e">
        <f t="shared" si="465"/>
        <v>#N/A</v>
      </c>
      <c r="JR102" s="261" t="e">
        <f t="shared" si="466"/>
        <v>#N/A</v>
      </c>
      <c r="JS102" s="261" t="e">
        <f t="shared" si="467"/>
        <v>#N/A</v>
      </c>
      <c r="JT102" s="261" t="e">
        <f t="shared" si="468"/>
        <v>#N/A</v>
      </c>
      <c r="JU102" s="261" t="e">
        <f t="shared" si="469"/>
        <v>#N/A</v>
      </c>
      <c r="JV102" s="61">
        <f t="shared" si="397"/>
        <v>3.7600000000000025</v>
      </c>
      <c r="JW102" s="46">
        <f>IF(HI102&lt;=$C$42,1,0)</f>
        <v>1</v>
      </c>
      <c r="JX102" s="46">
        <f>IF(HJ102&lt;=$C$42,1,0)</f>
        <v>0</v>
      </c>
      <c r="JY102" s="46">
        <f>IF(HK102&lt;=$C$42,1,0)</f>
        <v>0</v>
      </c>
      <c r="JZ102" s="46">
        <f>IF(HL102&lt;=$C$42,1,0)</f>
        <v>1</v>
      </c>
      <c r="KA102" s="46">
        <f>IF(HM102&lt;=$C$42,1,0)</f>
        <v>1</v>
      </c>
      <c r="KB102" s="46">
        <f>IF(HN102&lt;=$C$42,1,0)</f>
        <v>1</v>
      </c>
      <c r="KC102" s="46">
        <f>IF(HO102&lt;=$C$42,1,0)</f>
        <v>1</v>
      </c>
      <c r="KD102" s="46">
        <f>IF(HP102&lt;=$C$42,1,0)</f>
        <v>1</v>
      </c>
      <c r="KE102" s="46">
        <f>IF(HQ102&lt;=$C$42,1,0)</f>
        <v>1</v>
      </c>
      <c r="KF102" s="46">
        <f>IF(HR102&lt;=$C$42,1,0)</f>
        <v>1</v>
      </c>
      <c r="KG102" s="46">
        <f>IF(HS102&lt;=$C$42,1,0)</f>
        <v>1</v>
      </c>
      <c r="KH102" s="46">
        <f>IF(HT102&lt;=$C$42,1,0)</f>
        <v>1</v>
      </c>
      <c r="KI102" s="46">
        <f>IF(HU102&lt;=$C$42,1,0)</f>
        <v>1</v>
      </c>
      <c r="KJ102" s="46">
        <f>IF(HV102&lt;=$C$42,1,0)</f>
        <v>1</v>
      </c>
      <c r="KK102" s="46">
        <f>IF(HW102&lt;=$C$42,1,0)</f>
        <v>1</v>
      </c>
      <c r="KL102" s="46">
        <f>IF(HX102&lt;=$C$42,1,0)</f>
        <v>1</v>
      </c>
      <c r="KM102" s="46">
        <f>IF(HY102&lt;=$C$42,1,0)</f>
        <v>1</v>
      </c>
      <c r="KN102" s="46">
        <f>IF(HZ102&lt;=$C$42,1,0)</f>
        <v>1</v>
      </c>
      <c r="KO102" s="46">
        <f>IF(IA102&lt;=$C$42,1,0)</f>
        <v>1</v>
      </c>
      <c r="KP102" s="46">
        <f>IF(IB102&lt;=$C$42,1,0)</f>
        <v>1</v>
      </c>
      <c r="KQ102" s="46">
        <f>IF(IC102&lt;=$C$42,1,0)</f>
        <v>1</v>
      </c>
      <c r="KR102" s="61">
        <f t="shared" si="398"/>
        <v>3.7600000000000025</v>
      </c>
      <c r="KS102" s="1">
        <f>IF(OR(KS101=1,AND(OY102=1,LO102&lt;=$C$43)),1,0)</f>
        <v>1</v>
      </c>
      <c r="KT102" s="1">
        <f>IF(OR(KT101=1,AND(OZ102=1,LP102&lt;=$C$43)),1,0)</f>
        <v>0</v>
      </c>
      <c r="KU102" s="1">
        <f>IF(OR(KU101=1,AND(PA102=1,LQ102&lt;=$C$43)),1,0)</f>
        <v>0</v>
      </c>
      <c r="KV102" s="1">
        <f>IF(OR(KV101=1,AND(PB102=1,LR102&lt;=$C$43)),1,0)</f>
        <v>1</v>
      </c>
      <c r="KW102" s="1">
        <f>IF(OR(KW101=1,AND(PC102=1,LS102&lt;=$C$43)),1,0)</f>
        <v>1</v>
      </c>
      <c r="KX102" s="1">
        <f>IF(OR(KX101=1,AND(PD102=1,LT102&lt;=$C$43)),1,0)</f>
        <v>1</v>
      </c>
      <c r="KY102" s="1">
        <f>IF(OR(KY101=1,AND(PE102=1,LU102&lt;=$C$43)),1,0)</f>
        <v>1</v>
      </c>
      <c r="KZ102" s="1">
        <f>IF(OR(KZ101=1,AND(PF102=1,LV102&lt;=$C$43)),1,0)</f>
        <v>1</v>
      </c>
      <c r="LA102" s="1">
        <f>IF(OR(LA101=1,AND(PG102=1,LW102&lt;=$C$43)),1,0)</f>
        <v>1</v>
      </c>
      <c r="LB102" s="1">
        <f>IF(OR(LB101=1,AND(PH102=1,LX102&lt;=$C$43)),1,0)</f>
        <v>1</v>
      </c>
      <c r="LC102" s="1">
        <f>IF(OR(LC101=1,AND(PI102=1,LY102&lt;=$C$43)),1,0)</f>
        <v>1</v>
      </c>
      <c r="LD102" s="1">
        <f>IF(OR(LD101=1,AND(PJ102=1,LZ102&lt;=$C$43)),1,0)</f>
        <v>1</v>
      </c>
      <c r="LE102" s="1">
        <f>IF(OR(LE101=1,AND(PK102=1,MA102&lt;=$C$43)),1,0)</f>
        <v>1</v>
      </c>
      <c r="LF102" s="1">
        <f>IF(OR(LF101=1,AND(PL102=1,MB102&lt;=$C$43)),1,0)</f>
        <v>1</v>
      </c>
      <c r="LG102" s="1">
        <f>IF(OR(LG101=1,AND(PM102=1,MC102&lt;=$C$43)),1,0)</f>
        <v>1</v>
      </c>
      <c r="LH102" s="1">
        <f>IF(OR(LH101=1,AND(PN102=1,MD102&lt;=$C$43)),1,0)</f>
        <v>1</v>
      </c>
      <c r="LI102" s="1">
        <f>IF(OR(LI101=1,AND(PO102=1,ME102&lt;=$C$43)),1,0)</f>
        <v>1</v>
      </c>
      <c r="LJ102" s="1">
        <f>IF(OR(LJ101=1,AND(PP102=1,MF102&lt;=$C$43)),1,0)</f>
        <v>1</v>
      </c>
      <c r="LK102" s="1">
        <f>IF(OR(LK101=1,AND(PQ102=1,MG102&lt;=$C$43)),1,0)</f>
        <v>1</v>
      </c>
      <c r="LL102" s="1">
        <f>IF(OR(LL101=1,AND(PR102=1,MH102&lt;=$C$43)),1,0)</f>
        <v>1</v>
      </c>
      <c r="LM102" s="1">
        <f>IF(OR(LM101=1,AND(PS102=1,MI102&lt;=$C$43)),1,0)</f>
        <v>1</v>
      </c>
      <c r="LN102" s="61">
        <f t="shared" si="399"/>
        <v>3.7600000000000025</v>
      </c>
      <c r="LO102" s="57">
        <f t="shared" si="400"/>
        <v>0</v>
      </c>
      <c r="LP102" s="57">
        <f t="shared" si="401"/>
        <v>7.9725771669100096</v>
      </c>
      <c r="LQ102" s="57">
        <f t="shared" si="402"/>
        <v>4.1430401473263796</v>
      </c>
      <c r="LR102" s="57">
        <f t="shared" si="403"/>
        <v>0</v>
      </c>
      <c r="LS102" s="57">
        <f t="shared" si="404"/>
        <v>0</v>
      </c>
      <c r="LT102" s="57">
        <f t="shared" si="405"/>
        <v>0</v>
      </c>
      <c r="LU102" s="57">
        <f t="shared" si="406"/>
        <v>0</v>
      </c>
      <c r="LV102" s="57">
        <f t="shared" si="407"/>
        <v>0</v>
      </c>
      <c r="LW102" s="57">
        <f t="shared" si="408"/>
        <v>0</v>
      </c>
      <c r="LX102" s="57">
        <f t="shared" si="409"/>
        <v>0</v>
      </c>
      <c r="LY102" s="57">
        <f t="shared" si="410"/>
        <v>0</v>
      </c>
      <c r="LZ102" s="57">
        <f t="shared" si="411"/>
        <v>0</v>
      </c>
      <c r="MA102" s="57">
        <f t="shared" si="412"/>
        <v>0</v>
      </c>
      <c r="MB102" s="57">
        <f t="shared" si="413"/>
        <v>0</v>
      </c>
      <c r="MC102" s="57">
        <f t="shared" si="414"/>
        <v>0</v>
      </c>
      <c r="MD102" s="57">
        <f t="shared" si="415"/>
        <v>0</v>
      </c>
      <c r="ME102" s="57">
        <f t="shared" si="416"/>
        <v>0</v>
      </c>
      <c r="MF102" s="57">
        <f t="shared" si="417"/>
        <v>0</v>
      </c>
      <c r="MG102" s="57">
        <f t="shared" si="418"/>
        <v>0</v>
      </c>
      <c r="MH102" s="57">
        <f t="shared" si="419"/>
        <v>0</v>
      </c>
      <c r="MI102" s="57">
        <f t="shared" si="420"/>
        <v>0</v>
      </c>
      <c r="MJ102" s="61">
        <f t="shared" si="421"/>
        <v>3.7600000000000025</v>
      </c>
      <c r="MK102" s="57" t="e">
        <f t="shared" si="470"/>
        <v>#N/A</v>
      </c>
      <c r="ML102" s="57" t="e">
        <f t="shared" si="471"/>
        <v>#N/A</v>
      </c>
      <c r="MM102" s="57" t="e">
        <f t="shared" si="472"/>
        <v>#N/A</v>
      </c>
      <c r="MN102" s="57" t="e">
        <f t="shared" si="473"/>
        <v>#N/A</v>
      </c>
      <c r="MO102" s="57" t="e">
        <f t="shared" si="474"/>
        <v>#N/A</v>
      </c>
      <c r="MP102" s="57" t="e">
        <f t="shared" si="475"/>
        <v>#N/A</v>
      </c>
      <c r="MQ102" s="57" t="e">
        <f t="shared" si="476"/>
        <v>#N/A</v>
      </c>
      <c r="MR102" s="57" t="e">
        <f t="shared" si="477"/>
        <v>#N/A</v>
      </c>
      <c r="MS102" s="57" t="e">
        <f t="shared" si="478"/>
        <v>#N/A</v>
      </c>
      <c r="MT102" s="57" t="e">
        <f t="shared" si="479"/>
        <v>#N/A</v>
      </c>
      <c r="MU102" s="57" t="e">
        <f t="shared" si="480"/>
        <v>#N/A</v>
      </c>
      <c r="MV102" s="57" t="e">
        <f t="shared" si="481"/>
        <v>#N/A</v>
      </c>
      <c r="MW102" s="57" t="e">
        <f t="shared" si="482"/>
        <v>#N/A</v>
      </c>
      <c r="MX102" s="57" t="e">
        <f t="shared" si="483"/>
        <v>#N/A</v>
      </c>
      <c r="MY102" s="57" t="e">
        <f t="shared" si="484"/>
        <v>#N/A</v>
      </c>
      <c r="MZ102" s="57" t="e">
        <f t="shared" si="485"/>
        <v>#N/A</v>
      </c>
      <c r="NA102" s="57" t="e">
        <f t="shared" si="486"/>
        <v>#N/A</v>
      </c>
      <c r="NB102" s="57" t="e">
        <f t="shared" si="487"/>
        <v>#N/A</v>
      </c>
      <c r="NC102" s="57" t="e">
        <f t="shared" si="488"/>
        <v>#N/A</v>
      </c>
      <c r="ND102" s="57" t="e">
        <f t="shared" si="489"/>
        <v>#N/A</v>
      </c>
      <c r="NE102" s="57" t="e">
        <f t="shared" si="490"/>
        <v>#N/A</v>
      </c>
      <c r="NF102" s="61">
        <f t="shared" si="422"/>
        <v>3.7600000000000025</v>
      </c>
      <c r="NG102" s="261">
        <f>IF(OY101=0,MIN('Drive Train'!$F$35-FQ101*$C$26*'Drive Train'!$F$38,NG101+$C$41)-$C$7,IF(LO101-1&lt;=0,0,IF($C$39=Motors!$C$29,MAX(MAX(NG$8:NG101)*-1,NG101-$C$41),MAX(0,MAX(NG$8:NG101)*-1,NG101-$C$41))))</f>
        <v>0</v>
      </c>
      <c r="NH102" s="261">
        <f>IF(OZ101=0,MIN('Drive Train'!$F$35-FR101*$C$26*'Drive Train'!$F$38,NH101+$C$41)-$C$7,IF(LP101-1&lt;=0,0,IF($C$39=Motors!$C$29,MAX(MAX(NH$8:NH101)*-1,NH101-$C$41),MAX(0,MAX(NH$8:NH101)*-1,NH101-$C$41))))</f>
        <v>0</v>
      </c>
      <c r="NI102" s="261">
        <f>IF(PA101=0,MIN('Drive Train'!$F$35-FS101*$C$26*'Drive Train'!$F$38,NI101+$C$41)-$C$7,IF(LQ101-1&lt;=0,0,IF($C$39=Motors!$C$29,MAX(MAX(NI$8:NI101)*-1,NI101-$C$41),MAX(0,MAX(NI$8:NI101)*-1,NI101-$C$41))))</f>
        <v>0</v>
      </c>
      <c r="NJ102" s="261">
        <f>IF(PB101=0,MIN('Drive Train'!$F$35-FT101*$C$26*'Drive Train'!$F$38,NJ101+$C$41)-$C$7,IF(LR101-1&lt;=0,0,IF($C$39=Motors!$C$29,MAX(MAX(NJ$8:NJ101)*-1,NJ101-$C$41),MAX(0,MAX(NJ$8:NJ101)*-1,NJ101-$C$41))))</f>
        <v>0</v>
      </c>
      <c r="NK102" s="261">
        <f>IF(PC101=0,MIN('Drive Train'!$F$35-FU101*$C$26*'Drive Train'!$F$38,NK101+$C$41)-$C$7,IF(LS101-1&lt;=0,0,IF($C$39=Motors!$C$29,MAX(MAX(NK$8:NK101)*-1,NK101-$C$41),MAX(0,MAX(NK$8:NK101)*-1,NK101-$C$41))))</f>
        <v>0</v>
      </c>
      <c r="NL102" s="261">
        <f>IF(PD101=0,MIN('Drive Train'!$F$35-FV101*$C$26*'Drive Train'!$F$38,NL101+$C$41)-$C$7,IF(LT101-1&lt;=0,0,IF($C$39=Motors!$C$29,MAX(MAX(NL$8:NL101)*-1,NL101-$C$41),MAX(0,MAX(NL$8:NL101)*-1,NL101-$C$41))))</f>
        <v>0</v>
      </c>
      <c r="NM102" s="261">
        <f>IF(PE101=0,MIN('Drive Train'!$F$35-FW101*$C$26*'Drive Train'!$F$38,NM101+$C$41)-$C$7,IF(LU101-1&lt;=0,0,IF($C$39=Motors!$C$29,MAX(MAX(NM$8:NM101)*-1,NM101-$C$41),MAX(0,MAX(NM$8:NM101)*-1,NM101-$C$41))))</f>
        <v>0</v>
      </c>
      <c r="NN102" s="261">
        <f>IF(PF101=0,MIN('Drive Train'!$F$35-FX101*$C$26*'Drive Train'!$F$38,NN101+$C$41)-$C$7,IF(LV101-1&lt;=0,0,IF($C$39=Motors!$C$29,MAX(MAX(NN$8:NN101)*-1,NN101-$C$41),MAX(0,MAX(NN$8:NN101)*-1,NN101-$C$41))))</f>
        <v>0</v>
      </c>
      <c r="NO102" s="261">
        <f>IF(PG101=0,MIN('Drive Train'!$F$35-FY101*$C$26*'Drive Train'!$F$38,NO101+$C$41)-$C$7,IF(LW101-1&lt;=0,0,IF($C$39=Motors!$C$29,MAX(MAX(NO$8:NO101)*-1,NO101-$C$41),MAX(0,MAX(NO$8:NO101)*-1,NO101-$C$41))))</f>
        <v>0</v>
      </c>
      <c r="NP102" s="261">
        <f>IF(PH101=0,MIN('Drive Train'!$F$35-FZ101*$C$26*'Drive Train'!$F$38,NP101+$C$41)-$C$7,IF(LX101-1&lt;=0,0,IF($C$39=Motors!$C$29,MAX(MAX(NP$8:NP101)*-1,NP101-$C$41),MAX(0,MAX(NP$8:NP101)*-1,NP101-$C$41))))</f>
        <v>0</v>
      </c>
      <c r="NQ102" s="261">
        <f>IF(PI101=0,MIN('Drive Train'!$F$35-GA101*$C$26*'Drive Train'!$F$38,NQ101+$C$41)-$C$7,IF(LY101-1&lt;=0,0,IF($C$39=Motors!$C$29,MAX(MAX(NQ$8:NQ101)*-1,NQ101-$C$41),MAX(0,MAX(NQ$8:NQ101)*-1,NQ101-$C$41))))</f>
        <v>0</v>
      </c>
      <c r="NR102" s="261">
        <f>IF(PJ101=0,MIN('Drive Train'!$F$35-GB101*$C$26*'Drive Train'!$F$38,NR101+$C$41)-$C$7,IF(LZ101-1&lt;=0,0,IF($C$39=Motors!$C$29,MAX(MAX(NR$8:NR101)*-1,NR101-$C$41),MAX(0,MAX(NR$8:NR101)*-1,NR101-$C$41))))</f>
        <v>0</v>
      </c>
      <c r="NS102" s="261">
        <f>IF(PK101=0,MIN('Drive Train'!$F$35-GC101*$C$26*'Drive Train'!$F$38,NS101+$C$41)-$C$7,IF(MA101-1&lt;=0,0,IF($C$39=Motors!$C$29,MAX(MAX(NS$8:NS101)*-1,NS101-$C$41),MAX(0,MAX(NS$8:NS101)*-1,NS101-$C$41))))</f>
        <v>0</v>
      </c>
      <c r="NT102" s="261">
        <f>IF(PL101=0,MIN('Drive Train'!$F$35-GD101*$C$26*'Drive Train'!$F$38,NT101+$C$41)-$C$7,IF(MB101-1&lt;=0,0,IF($C$39=Motors!$C$29,MAX(MAX(NT$8:NT101)*-1,NT101-$C$41),MAX(0,MAX(NT$8:NT101)*-1,NT101-$C$41))))</f>
        <v>0</v>
      </c>
      <c r="NU102" s="261">
        <f>IF(PM101=0,MIN('Drive Train'!$F$35-GE101*$C$26*'Drive Train'!$F$38,NU101+$C$41)-$C$7,IF(MC101-1&lt;=0,0,IF($C$39=Motors!$C$29,MAX(MAX(NU$8:NU101)*-1,NU101-$C$41),MAX(0,MAX(NU$8:NU101)*-1,NU101-$C$41))))</f>
        <v>0</v>
      </c>
      <c r="NV102" s="261">
        <f>IF(PN101=0,MIN('Drive Train'!$F$35-GF101*$C$26*'Drive Train'!$F$38,NV101+$C$41)-$C$7,IF(MD101-1&lt;=0,0,IF($C$39=Motors!$C$29,MAX(MAX(NV$8:NV101)*-1,NV101-$C$41),MAX(0,MAX(NV$8:NV101)*-1,NV101-$C$41))))</f>
        <v>0</v>
      </c>
      <c r="NW102" s="261">
        <f>IF(PO101=0,MIN('Drive Train'!$F$35-GG101*$C$26*'Drive Train'!$F$38,NW101+$C$41)-$C$7,IF(ME101-1&lt;=0,0,IF($C$39=Motors!$C$29,MAX(MAX(NW$8:NW101)*-1,NW101-$C$41),MAX(0,MAX(NW$8:NW101)*-1,NW101-$C$41))))</f>
        <v>0</v>
      </c>
      <c r="NX102" s="261">
        <f>IF(PP101=0,MIN('Drive Train'!$F$35-GH101*$C$26*'Drive Train'!$F$38,NX101+$C$41)-$C$7,IF(MF101-1&lt;=0,0,IF($C$39=Motors!$C$29,MAX(MAX(NX$8:NX101)*-1,NX101-$C$41),MAX(0,MAX(NX$8:NX101)*-1,NX101-$C$41))))</f>
        <v>0</v>
      </c>
      <c r="NY102" s="261">
        <f>IF(PQ101=0,MIN('Drive Train'!$F$35-GI101*$C$26*'Drive Train'!$F$38,NY101+$C$41)-$C$7,IF(MG101-1&lt;=0,0,IF($C$39=Motors!$C$29,MAX(MAX(NY$8:NY101)*-1,NY101-$C$41),MAX(0,MAX(NY$8:NY101)*-1,NY101-$C$41))))</f>
        <v>0</v>
      </c>
      <c r="NZ102" s="261">
        <f>IF(PR101=0,MIN('Drive Train'!$F$35-GJ101*$C$26*'Drive Train'!$F$38,NZ101+$C$41)-$C$7,IF(MH101-1&lt;=0,0,IF($C$39=Motors!$C$29,MAX(MAX(NZ$8:NZ101)*-1,NZ101-$C$41),MAX(0,MAX(NZ$8:NZ101)*-1,NZ101-$C$41))))</f>
        <v>0</v>
      </c>
      <c r="OA102" s="261">
        <f>IF(PS101=0,MIN('Drive Train'!$F$35-GK101*$C$26*'Drive Train'!$F$38,OA101+$C$41)-$C$7,IF(MI101-1&lt;=0,0,IF($C$39=Motors!$C$29,MAX(MAX(OA$8:OA101)*-1,OA101-$C$41),MAX(0,MAX(OA$8:OA101)*-1,OA101-$C$41))))</f>
        <v>0</v>
      </c>
      <c r="OB102" s="61">
        <f t="shared" si="423"/>
        <v>3.7600000000000025</v>
      </c>
      <c r="OC102" s="261">
        <f>'Drive Train'!$F$35-FQ102*$C$26*'Drive Train'!$F$38</f>
        <v>12.4</v>
      </c>
      <c r="OD102" s="261">
        <f>'Drive Train'!$F$35-FR102*$C$26*'Drive Train'!$F$38</f>
        <v>12.213034</v>
      </c>
      <c r="OE102" s="261">
        <f>'Drive Train'!$F$35-FS102*$C$26*'Drive Train'!$F$38</f>
        <v>12.213034</v>
      </c>
      <c r="OF102" s="261">
        <f>'Drive Train'!$F$35-FT102*$C$26*'Drive Train'!$F$38</f>
        <v>12.4</v>
      </c>
      <c r="OG102" s="261">
        <f>'Drive Train'!$F$35-FU102*$C$26*'Drive Train'!$F$38</f>
        <v>12.4</v>
      </c>
      <c r="OH102" s="261">
        <f>'Drive Train'!$F$35-FV102*$C$26*'Drive Train'!$F$38</f>
        <v>12.4</v>
      </c>
      <c r="OI102" s="261">
        <f>'Drive Train'!$F$35-FW102*$C$26*'Drive Train'!$F$38</f>
        <v>12.4</v>
      </c>
      <c r="OJ102" s="261">
        <f>'Drive Train'!$F$35-FX102*$C$26*'Drive Train'!$F$38</f>
        <v>12.4</v>
      </c>
      <c r="OK102" s="261">
        <f>'Drive Train'!$F$35-FY102*$C$26*'Drive Train'!$F$38</f>
        <v>12.4</v>
      </c>
      <c r="OL102" s="261">
        <f>'Drive Train'!$F$35-FZ102*$C$26*'Drive Train'!$F$38</f>
        <v>12.4</v>
      </c>
      <c r="OM102" s="261">
        <f>'Drive Train'!$F$35-GA102*$C$26*'Drive Train'!$F$38</f>
        <v>12.4</v>
      </c>
      <c r="ON102" s="261">
        <f>'Drive Train'!$F$35-GB102*$C$26*'Drive Train'!$F$38</f>
        <v>12.4</v>
      </c>
      <c r="OO102" s="261">
        <f>'Drive Train'!$F$35-GC102*$C$26*'Drive Train'!$F$38</f>
        <v>12.4</v>
      </c>
      <c r="OP102" s="261">
        <f>'Drive Train'!$F$35-GD102*$C$26*'Drive Train'!$F$38</f>
        <v>12.4</v>
      </c>
      <c r="OQ102" s="261">
        <f>'Drive Train'!$F$35-GE102*$C$26*'Drive Train'!$F$38</f>
        <v>12.4</v>
      </c>
      <c r="OR102" s="261">
        <f>'Drive Train'!$F$35-GF102*$C$26*'Drive Train'!$F$38</f>
        <v>12.4</v>
      </c>
      <c r="OS102" s="261">
        <f>'Drive Train'!$F$35-GG102*$C$26*'Drive Train'!$F$38</f>
        <v>12.4</v>
      </c>
      <c r="OT102" s="261">
        <f>'Drive Train'!$F$35-GH102*$C$26*'Drive Train'!$F$38</f>
        <v>12.4</v>
      </c>
      <c r="OU102" s="261">
        <f>'Drive Train'!$F$35-GI102*$C$26*'Drive Train'!$F$38</f>
        <v>12.4</v>
      </c>
      <c r="OV102" s="261">
        <f>'Drive Train'!$F$35-GJ102*$C$26*'Drive Train'!$F$38</f>
        <v>12.4</v>
      </c>
      <c r="OW102" s="261">
        <f>'Drive Train'!$F$35-GK102*$C$26*'Drive Train'!$F$38</f>
        <v>12.4</v>
      </c>
      <c r="OX102" s="61">
        <f t="shared" si="424"/>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8">
        <f t="shared" si="425"/>
        <v>3.7600000000000025</v>
      </c>
      <c r="PU102" s="57">
        <f t="shared" si="426"/>
        <v>19.650327854067083</v>
      </c>
      <c r="PV102" s="57">
        <f t="shared" si="427"/>
        <v>29.744305961789795</v>
      </c>
      <c r="PW102" s="57">
        <f t="shared" si="428"/>
        <v>32.055219457656698</v>
      </c>
      <c r="PX102" s="57">
        <f t="shared" si="429"/>
        <v>29.140045423273133</v>
      </c>
      <c r="PY102" s="57">
        <f t="shared" si="430"/>
        <v>24.749634534260018</v>
      </c>
      <c r="PZ102" s="57">
        <f t="shared" si="431"/>
        <v>21.452833956798898</v>
      </c>
      <c r="QA102" s="57">
        <f t="shared" si="432"/>
        <v>19.542925554291688</v>
      </c>
      <c r="QB102" s="57">
        <f t="shared" si="433"/>
        <v>18.59135870271086</v>
      </c>
      <c r="QC102" s="57">
        <f t="shared" si="434"/>
        <v>17.948597020951119</v>
      </c>
      <c r="QD102" s="57">
        <f t="shared" si="435"/>
        <v>17.4359638630105</v>
      </c>
      <c r="QE102" s="57">
        <f t="shared" si="436"/>
        <v>17.291336153209237</v>
      </c>
      <c r="QF102" s="57">
        <f t="shared" si="437"/>
        <v>21.091274252493893</v>
      </c>
      <c r="QG102" s="57">
        <f t="shared" si="438"/>
        <v>21.548378991435687</v>
      </c>
      <c r="QH102" s="57">
        <f t="shared" si="439"/>
        <v>20.808768598333724</v>
      </c>
      <c r="QI102" s="57">
        <f t="shared" si="440"/>
        <v>19.961375108168166</v>
      </c>
      <c r="QJ102" s="57">
        <f t="shared" si="441"/>
        <v>19.829829190132553</v>
      </c>
      <c r="QK102" s="57">
        <f t="shared" si="442"/>
        <v>19.650327854067083</v>
      </c>
      <c r="QL102" s="57">
        <f t="shared" si="443"/>
        <v>19.599515401150995</v>
      </c>
      <c r="QM102" s="57">
        <f t="shared" si="444"/>
        <v>19.600621923010209</v>
      </c>
      <c r="QN102" s="57">
        <f t="shared" si="445"/>
        <v>19.600697983980687</v>
      </c>
      <c r="QO102" s="57">
        <f t="shared" si="446"/>
        <v>19.600657967372879</v>
      </c>
      <c r="QP102" s="61">
        <f t="shared" si="447"/>
        <v>3.7600000000000025</v>
      </c>
      <c r="QQ102" s="57">
        <f>MIN(FQ102,$C$16)*$C$17*1000/60/60/$C$25</f>
        <v>0</v>
      </c>
      <c r="QR102" s="57">
        <f>MIN(FR102,$C$16)*$C$17*1000/60/60/$C$25</f>
        <v>3.8667407844721571E-2</v>
      </c>
      <c r="QS102" s="57">
        <f>MIN(FS102,$C$16)*$C$17*1000/60/60/$C$25</f>
        <v>3.8667407844721571E-2</v>
      </c>
      <c r="QT102" s="57">
        <f>MIN(FT102,$C$16)*$C$17*1000/60/60/$C$25</f>
        <v>0</v>
      </c>
      <c r="QU102" s="57">
        <f>MIN(FU102,$C$16)*$C$17*1000/60/60/$C$25</f>
        <v>0</v>
      </c>
      <c r="QV102" s="57">
        <f>MIN(FV102,$C$16)*$C$17*1000/60/60/$C$25</f>
        <v>0</v>
      </c>
      <c r="QW102" s="57">
        <f>MIN(FW102,$C$16)*$C$17*1000/60/60/$C$25</f>
        <v>0</v>
      </c>
      <c r="QX102" s="57">
        <f>MIN(FX102,$C$16)*$C$17*1000/60/60/$C$25</f>
        <v>0</v>
      </c>
      <c r="QY102" s="57">
        <f>MIN(FY102,$C$16)*$C$17*1000/60/60/$C$25</f>
        <v>0</v>
      </c>
      <c r="QZ102" s="57">
        <f>MIN(FZ102,$C$16)*$C$17*1000/60/60/$C$25</f>
        <v>0</v>
      </c>
      <c r="RA102" s="57">
        <f>MIN(GA102,$C$16)*$C$17*1000/60/60/$C$25</f>
        <v>0</v>
      </c>
      <c r="RB102" s="57">
        <f>MIN(GB102,$C$16)*$C$17*1000/60/60/$C$25</f>
        <v>0</v>
      </c>
      <c r="RC102" s="57">
        <f>MIN(GC102,$C$16)*$C$17*1000/60/60/$C$25</f>
        <v>0</v>
      </c>
      <c r="RD102" s="57">
        <f>MIN(GD102,$C$16)*$C$17*1000/60/60/$C$25</f>
        <v>0</v>
      </c>
      <c r="RE102" s="57">
        <f>MIN(GE102,$C$16)*$C$17*1000/60/60/$C$25</f>
        <v>0</v>
      </c>
      <c r="RF102" s="57">
        <f>MIN(GF102,$C$16)*$C$17*1000/60/60/$C$25</f>
        <v>0</v>
      </c>
      <c r="RG102" s="57">
        <f>MIN(GG102,$C$16)*$C$17*1000/60/60/$C$25</f>
        <v>0</v>
      </c>
      <c r="RH102" s="57">
        <f>MIN(GH102,$C$16)*$C$17*1000/60/60/$C$25</f>
        <v>0</v>
      </c>
      <c r="RI102" s="57">
        <f>MIN(GI102,$C$16)*$C$17*1000/60/60/$C$25</f>
        <v>0</v>
      </c>
      <c r="RJ102" s="57">
        <f>MIN(GJ102,$C$16)*$C$17*1000/60/60/$C$25</f>
        <v>0</v>
      </c>
      <c r="RK102" s="57">
        <f>MIN(GK102,$C$16)*$C$17*1000/60/60/$C$25</f>
        <v>0</v>
      </c>
      <c r="RL102" s="148">
        <f t="shared" si="448"/>
        <v>3.7600000000000025</v>
      </c>
    </row>
    <row r="103" spans="18:480" x14ac:dyDescent="0.2">
      <c r="R103" s="63">
        <f t="shared" si="346"/>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347"/>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321"/>
        <v>3.8000000000000025</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322"/>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348"/>
        <v>3.8000000000000025</v>
      </c>
      <c r="DC103" s="57">
        <f t="shared" si="323"/>
        <v>0</v>
      </c>
      <c r="DD103" s="57">
        <f t="shared" si="324"/>
        <v>2.7495000000000003</v>
      </c>
      <c r="DE103" s="57">
        <f t="shared" si="325"/>
        <v>2.7495000000000003</v>
      </c>
      <c r="DF103" s="57">
        <f t="shared" si="326"/>
        <v>0</v>
      </c>
      <c r="DG103" s="57">
        <f t="shared" si="327"/>
        <v>0</v>
      </c>
      <c r="DH103" s="57">
        <f t="shared" si="328"/>
        <v>0</v>
      </c>
      <c r="DI103" s="57">
        <f t="shared" si="329"/>
        <v>0</v>
      </c>
      <c r="DJ103" s="57">
        <f t="shared" si="330"/>
        <v>0</v>
      </c>
      <c r="DK103" s="57">
        <f t="shared" si="331"/>
        <v>0</v>
      </c>
      <c r="DL103" s="57">
        <f t="shared" si="332"/>
        <v>0</v>
      </c>
      <c r="DM103" s="57">
        <f t="shared" si="333"/>
        <v>0</v>
      </c>
      <c r="DN103" s="57">
        <f t="shared" si="334"/>
        <v>0</v>
      </c>
      <c r="DO103" s="57">
        <f t="shared" si="335"/>
        <v>0</v>
      </c>
      <c r="DP103" s="57">
        <f t="shared" si="336"/>
        <v>0</v>
      </c>
      <c r="DQ103" s="57">
        <f t="shared" si="337"/>
        <v>0</v>
      </c>
      <c r="DR103" s="57">
        <f t="shared" si="338"/>
        <v>0</v>
      </c>
      <c r="DS103" s="57">
        <f t="shared" si="339"/>
        <v>0</v>
      </c>
      <c r="DT103" s="57">
        <f t="shared" si="340"/>
        <v>0</v>
      </c>
      <c r="DU103" s="57">
        <f t="shared" si="341"/>
        <v>0</v>
      </c>
      <c r="DV103" s="57">
        <f t="shared" si="342"/>
        <v>0</v>
      </c>
      <c r="DW103" s="57">
        <f t="shared" si="343"/>
        <v>0</v>
      </c>
      <c r="DX103" s="61">
        <f t="shared" si="349"/>
        <v>3.8000000000000025</v>
      </c>
      <c r="DY103" s="2">
        <f>IF(OY103=0,($C$23/0.4536*IF(ISNA(MK102),'Drive Train'!$F$16,'Drive Train'!$F$17)*4.448*$C$24/$C$26*$C$25*S$6)*SIGN(BK103),BK103)</f>
        <v>0</v>
      </c>
      <c r="DZ103" s="2">
        <f>IF(OZ103=0,($C$23/0.4536*IF(ISNA(ML102),'Drive Train'!$F$16,'Drive Train'!$F$17)*4.448*$C$24/$C$26*$C$25*T$6)*SIGN(BL103),BL103)</f>
        <v>0</v>
      </c>
      <c r="EA103" s="2">
        <f>IF(PA103=0,($C$23/0.4536*IF(ISNA(MM102),'Drive Train'!$F$16,'Drive Train'!$F$17)*4.448*$C$24/$C$26*$C$25*U$6)*SIGN(BM103),BM103)</f>
        <v>0</v>
      </c>
      <c r="EB103" s="2">
        <f>IF(PB103=0,($C$23/0.4536*IF(ISNA(MN102),'Drive Train'!$F$16,'Drive Train'!$F$17)*4.448*$C$24/$C$26*$C$25*V$6)*SIGN(BN103),BN103)</f>
        <v>0</v>
      </c>
      <c r="EC103" s="2">
        <f>IF(PC103=0,($C$23/0.4536*IF(ISNA(MO102),'Drive Train'!$F$16,'Drive Train'!$F$17)*4.448*$C$24/$C$26*$C$25*W$6)*SIGN(BO103),BO103)</f>
        <v>0</v>
      </c>
      <c r="ED103" s="2">
        <f>IF(PD103=0,($C$23/0.4536*IF(ISNA(MP102),'Drive Train'!$F$16,'Drive Train'!$F$17)*4.448*$C$24/$C$26*$C$25*X$6)*SIGN(BP103),BP103)</f>
        <v>0</v>
      </c>
      <c r="EE103" s="2">
        <f>IF(PE103=0,($C$23/0.4536*IF(ISNA(MQ102),'Drive Train'!$F$16,'Drive Train'!$F$17)*4.448*$C$24/$C$26*$C$25*Y$6)*SIGN(BQ103),BQ103)</f>
        <v>0</v>
      </c>
      <c r="EF103" s="2">
        <f>IF(PF103=0,($C$23/0.4536*IF(ISNA(MR102),'Drive Train'!$F$16,'Drive Train'!$F$17)*4.448*$C$24/$C$26*$C$25*Z$6)*SIGN(BR103),BR103)</f>
        <v>0</v>
      </c>
      <c r="EG103" s="2">
        <f>IF(PG103=0,($C$23/0.4536*IF(ISNA(MS102),'Drive Train'!$F$16,'Drive Train'!$F$17)*4.448*$C$24/$C$26*$C$25*AA$6)*SIGN(BS103),BS103)</f>
        <v>0</v>
      </c>
      <c r="EH103" s="2">
        <f>IF(PH103=0,($C$23/0.4536*IF(ISNA(MT102),'Drive Train'!$F$16,'Drive Train'!$F$17)*4.448*$C$24/$C$26*$C$25*AB$6)*SIGN(BT103),BT103)</f>
        <v>0</v>
      </c>
      <c r="EI103" s="2">
        <f>IF(PI103=0,($C$23/0.4536*IF(ISNA(MU102),'Drive Train'!$F$16,'Drive Train'!$F$17)*4.448*$C$24/$C$26*$C$25*AC$6)*SIGN(BU103),BU103)</f>
        <v>0</v>
      </c>
      <c r="EJ103" s="2">
        <f>IF(PJ103=0,($C$23/0.4536*IF(ISNA(MV102),'Drive Train'!$F$16,'Drive Train'!$F$17)*4.448*$C$24/$C$26*$C$25*AD$6)*SIGN(BV103),BV103)</f>
        <v>0</v>
      </c>
      <c r="EK103" s="2">
        <f>IF(PK103=0,($C$23/0.4536*IF(ISNA(MW102),'Drive Train'!$F$16,'Drive Train'!$F$17)*4.448*$C$24/$C$26*$C$25*AE$6)*SIGN(BW103),BW103)</f>
        <v>0</v>
      </c>
      <c r="EL103" s="2">
        <f>IF(PL103=0,($C$23/0.4536*IF(ISNA(MX102),'Drive Train'!$F$16,'Drive Train'!$F$17)*4.448*$C$24/$C$26*$C$25*AF$6)*SIGN(BX103),BX103)</f>
        <v>0</v>
      </c>
      <c r="EM103" s="2">
        <f>IF(PM103=0,($C$23/0.4536*IF(ISNA(MY102),'Drive Train'!$F$16,'Drive Train'!$F$17)*4.448*$C$24/$C$26*$C$25*AG$6)*SIGN(BY103),BY103)</f>
        <v>0</v>
      </c>
      <c r="EN103" s="2">
        <f>IF(PN103=0,($C$23/0.4536*IF(ISNA(MZ102),'Drive Train'!$F$16,'Drive Train'!$F$17)*4.448*$C$24/$C$26*$C$25*AH$6)*SIGN(BZ103),BZ103)</f>
        <v>0</v>
      </c>
      <c r="EO103" s="2">
        <f>IF(PO103=0,($C$23/0.4536*IF(ISNA(NA102),'Drive Train'!$F$16,'Drive Train'!$F$17)*4.448*$C$24/$C$26*$C$25*AI$6)*SIGN(CA103),CA103)</f>
        <v>0</v>
      </c>
      <c r="EP103" s="2">
        <f>IF(PP103=0,($C$23/0.4536*IF(ISNA(NB102),'Drive Train'!$F$16,'Drive Train'!$F$17)*4.448*$C$24/$C$26*$C$25*AJ$6)*SIGN(CB103),CB103)</f>
        <v>0</v>
      </c>
      <c r="EQ103" s="2">
        <f>IF(PQ103=0,($C$23/0.4536*IF(ISNA(NC102),'Drive Train'!$F$16,'Drive Train'!$F$17)*4.448*$C$24/$C$26*$C$25*AK$6)*SIGN(CC103),CC103)</f>
        <v>0</v>
      </c>
      <c r="ER103" s="2">
        <f>IF(PR103=0,($C$23/0.4536*IF(ISNA(ND102),'Drive Train'!$F$16,'Drive Train'!$F$17)*4.448*$C$24/$C$26*$C$25*AL$6)*SIGN(CD103),CD103)</f>
        <v>0</v>
      </c>
      <c r="ES103" s="2">
        <f>IF(PS103=0,($C$23/0.4536*IF(ISNA(NE102),'Drive Train'!$F$16,'Drive Train'!$F$17)*4.448*$C$24/$C$26*$C$25*AM$6)*SIGN(CE103),CE103)</f>
        <v>0</v>
      </c>
      <c r="ET103" s="61">
        <f t="shared" si="344"/>
        <v>3.8000000000000025</v>
      </c>
      <c r="EU103" s="260">
        <f>MAX(MIN(IF(AND(OY102=1,NG103&lt;0),-1,1)*(DC103-$C$15)/($C$14-$C$15)*$C$12-$C$33*LO103/AO$6 -  OY102*$C$33,DY102),MAX(EU$8:EU102)*-1)</f>
        <v>-0.55664580874366754</v>
      </c>
      <c r="EV103" s="260">
        <f>MAX(MIN(IF(AND(OZ102=1,NH103&lt;0),-1,1)*(DD103-$C$15)/($C$14-$C$15)*$C$12-$C$33*LP103/AP$6 -  OZ102*$C$33,DZ102),MAX(EV$8:EV102)*-1)</f>
        <v>-0.58823525527718823</v>
      </c>
      <c r="EW103" s="260">
        <f>MAX(MIN(IF(AND(PA102=1,NI103&lt;0),-1,1)*(DE103-$C$15)/($C$14-$C$15)*$C$12-$C$33*LQ103/AQ$6 -  PA102*$C$33,EA102),MAX(EW$8:EW102)*-1)</f>
        <v>-0.56854027864423828</v>
      </c>
      <c r="EX103" s="260">
        <f>MAX(MIN(IF(AND(PB102=1,NJ103&lt;0),-1,1)*(DF103-$C$15)/($C$14-$C$15)*$C$12-$C$33*LR103/AR$6 -  PB102*$C$33,EB102),MAX(EX$8:EX102)*-1)</f>
        <v>-0.55664580874366754</v>
      </c>
      <c r="EY103" s="260">
        <f>MAX(MIN(IF(AND(PC102=1,NK103&lt;0),-1,1)*(DG103-$C$15)/($C$14-$C$15)*$C$12-$C$33*LS103/AS$6 -  PC102*$C$33,EC102),MAX(EY$8:EY102)*-1)</f>
        <v>-0.55664580874366754</v>
      </c>
      <c r="EZ103" s="260">
        <f>MAX(MIN(IF(AND(PD102=1,NL103&lt;0),-1,1)*(DH103-$C$15)/($C$14-$C$15)*$C$12-$C$33*LT103/AT$6 -  PD102*$C$33,ED102),MAX(EZ$8:EZ102)*-1)</f>
        <v>-0.55664580874366754</v>
      </c>
      <c r="FA103" s="260">
        <f>MAX(MIN(IF(AND(PE102=1,NM103&lt;0),-1,1)*(DI103-$C$15)/($C$14-$C$15)*$C$12-$C$33*LU103/AU$6 -  PE102*$C$33,EE102),MAX(FA$8:FA102)*-1)</f>
        <v>-0.55664580874366754</v>
      </c>
      <c r="FB103" s="260">
        <f>MAX(MIN(IF(AND(PF102=1,NN103&lt;0),-1,1)*(DJ103-$C$15)/($C$14-$C$15)*$C$12-$C$33*LV103/AV$6 -  PF102*$C$33,EF102),MAX(FB$8:FB102)*-1)</f>
        <v>-0.55664580874366754</v>
      </c>
      <c r="FC103" s="260">
        <f>MAX(MIN(IF(AND(PG102=1,NO103&lt;0),-1,1)*(DK103-$C$15)/($C$14-$C$15)*$C$12-$C$33*LW103/AW$6 -  PG102*$C$33,EG102),MAX(FC$8:FC102)*-1)</f>
        <v>-0.55664580874366754</v>
      </c>
      <c r="FD103" s="260">
        <f>MAX(MIN(IF(AND(PH102=1,NP103&lt;0),-1,1)*(DL103-$C$15)/($C$14-$C$15)*$C$12-$C$33*LX103/AX$6 -  PH102*$C$33,EH102),MAX(FD$8:FD102)*-1)</f>
        <v>-0.55664580874366754</v>
      </c>
      <c r="FE103" s="260">
        <f>MAX(MIN(IF(AND(PI102=1,NQ103&lt;0),-1,1)*(DM103-$C$15)/($C$14-$C$15)*$C$12-$C$33*LY103/AY$6 -  PI102*$C$33,EI102),MAX(FE$8:FE102)*-1)</f>
        <v>-0.55664580874366754</v>
      </c>
      <c r="FF103" s="260">
        <f>MAX(MIN(IF(AND(PJ102=1,NR103&lt;0),-1,1)*(DN103-$C$15)/($C$14-$C$15)*$C$12-$C$33*LZ103/AZ$6 -  PJ102*$C$33,EJ102),MAX(FF$8:FF102)*-1)</f>
        <v>-0.41043104273050707</v>
      </c>
      <c r="FG103" s="260">
        <f>MAX(MIN(IF(AND(PK102=1,NS103&lt;0),-1,1)*(DO103-$C$15)/($C$14-$C$15)*$C$12-$C$33*MA103/BA$6 -  PK102*$C$33,EK102),MAX(FG$8:FG102)*-1)</f>
        <v>-0.50266066515034202</v>
      </c>
      <c r="FH103" s="260">
        <f>MAX(MIN(IF(AND(PL102=1,NT103&lt;0),-1,1)*(DP103-$C$15)/($C$14-$C$15)*$C$12-$C$33*MB103/BB$6 -  PL102*$C$33,EL102),MAX(FH$8:FH102)*-1)</f>
        <v>-0.55664580874366754</v>
      </c>
      <c r="FI103" s="260">
        <f>MAX(MIN(IF(AND(PM102=1,NU103&lt;0),-1,1)*(DQ103-$C$15)/($C$14-$C$15)*$C$12-$C$33*MC103/BC$6 -  PM102*$C$33,EM102),MAX(FI$8:FI102)*-1)</f>
        <v>-0.55664580874366754</v>
      </c>
      <c r="FJ103" s="260">
        <f>MAX(MIN(IF(AND(PN102=1,NV103&lt;0),-1,1)*(DR103-$C$15)/($C$14-$C$15)*$C$12-$C$33*MD103/BD$6 -  PN102*$C$33,EN102),MAX(FJ$8:FJ102)*-1)</f>
        <v>-0.55664580874366754</v>
      </c>
      <c r="FK103" s="260">
        <f>MAX(MIN(IF(AND(PO102=1,NW103&lt;0),-1,1)*(DS103-$C$15)/($C$14-$C$15)*$C$12-$C$33*ME103/BE$6 -  PO102*$C$33,EO102),MAX(FK$8:FK102)*-1)</f>
        <v>-0.55664580874366754</v>
      </c>
      <c r="FL103" s="260">
        <f>MAX(MIN(IF(AND(PP102=1,NX103&lt;0),-1,1)*(DT103-$C$15)/($C$14-$C$15)*$C$12-$C$33*MF103/BF$6 -  PP102*$C$33,EP102),MAX(FL$8:FL102)*-1)</f>
        <v>-0.55664580874366754</v>
      </c>
      <c r="FM103" s="260">
        <f>MAX(MIN(IF(AND(PQ102=1,NY103&lt;0),-1,1)*(DU103-$C$15)/($C$14-$C$15)*$C$12-$C$33*MG103/BG$6 -  PQ102*$C$33,EQ102),MAX(FM$8:FM102)*-1)</f>
        <v>-0.55664580874366754</v>
      </c>
      <c r="FN103" s="260">
        <f>MAX(MIN(IF(AND(PR102=1,NZ103&lt;0),-1,1)*(DV103-$C$15)/($C$14-$C$15)*$C$12-$C$33*MH103/BH$6 -  PR102*$C$33,ER102),MAX(FN$8:FN102)*-1)</f>
        <v>-0.55664580874366754</v>
      </c>
      <c r="FO103" s="260">
        <f>MAX(MIN(IF(AND(PS102=1,OA103&lt;0),-1,1)*(DW103-$C$15)/($C$14-$C$15)*$C$12-$C$33*MI103/BI$6 -  PS102*$C$33,ES102),MAX(FO$8:FO102)*-1)</f>
        <v>-0.55664580874366754</v>
      </c>
      <c r="FP103" s="61">
        <f t="shared" si="350"/>
        <v>3.8000000000000025</v>
      </c>
      <c r="FQ103" s="261">
        <f>IF(AND(KS103=1,OY103=1),0,MIN((ABS(($C$14-$C$15)*EU103/$C$12/$C$25)+$C$15)/$C$25,DC103))</f>
        <v>0</v>
      </c>
      <c r="FR103" s="261">
        <f>IF(AND(KT103=1,OZ103=1),0,MIN((ABS(($C$14-$C$15)*EV103/$C$12/$C$25)+$C$15)/$C$25,DD103))</f>
        <v>2.7495000000000003</v>
      </c>
      <c r="FS103" s="261">
        <f>IF(AND(KU103=1,PA103=1),0,MIN((ABS(($C$14-$C$15)*EW103/$C$12/$C$25)+$C$15)/$C$25,DE103))</f>
        <v>2.7495000000000003</v>
      </c>
      <c r="FT103" s="261">
        <f>IF(AND(KV103=1,PB103=1),0,MIN((ABS(($C$14-$C$15)*EX103/$C$12/$C$25)+$C$15)/$C$25,DF103))</f>
        <v>0</v>
      </c>
      <c r="FU103" s="261">
        <f>IF(AND(KW103=1,PC103=1),0,MIN((ABS(($C$14-$C$15)*EY103/$C$12/$C$25)+$C$15)/$C$25,DG103))</f>
        <v>0</v>
      </c>
      <c r="FV103" s="261">
        <f>IF(AND(KX103=1,PD103=1),0,MIN((ABS(($C$14-$C$15)*EZ103/$C$12/$C$25)+$C$15)/$C$25,DH103))</f>
        <v>0</v>
      </c>
      <c r="FW103" s="261">
        <f>IF(AND(KY103=1,PE103=1),0,MIN((ABS(($C$14-$C$15)*FA103/$C$12/$C$25)+$C$15)/$C$25,DI103))</f>
        <v>0</v>
      </c>
      <c r="FX103" s="261">
        <f>IF(AND(KZ103=1,PF103=1),0,MIN((ABS(($C$14-$C$15)*FB103/$C$12/$C$25)+$C$15)/$C$25,DJ103))</f>
        <v>0</v>
      </c>
      <c r="FY103" s="261">
        <f>IF(AND(LA103=1,PG103=1),0,MIN((ABS(($C$14-$C$15)*FC103/$C$12/$C$25)+$C$15)/$C$25,DK103))</f>
        <v>0</v>
      </c>
      <c r="FZ103" s="261">
        <f>IF(AND(LB103=1,PH103=1),0,MIN((ABS(($C$14-$C$15)*FD103/$C$12/$C$25)+$C$15)/$C$25,DL103))</f>
        <v>0</v>
      </c>
      <c r="GA103" s="261">
        <f>IF(AND(LC103=1,PI103=1),0,MIN((ABS(($C$14-$C$15)*FE103/$C$12/$C$25)+$C$15)/$C$25,DM103))</f>
        <v>0</v>
      </c>
      <c r="GB103" s="261">
        <f>IF(AND(LD103=1,PJ103=1),0,MIN((ABS(($C$14-$C$15)*FF103/$C$12/$C$25)+$C$15)/$C$25,DN103))</f>
        <v>0</v>
      </c>
      <c r="GC103" s="261">
        <f>IF(AND(LE103=1,PK103=1),0,MIN((ABS(($C$14-$C$15)*FG103/$C$12/$C$25)+$C$15)/$C$25,DO103))</f>
        <v>0</v>
      </c>
      <c r="GD103" s="261">
        <f>IF(AND(LF103=1,PL103=1),0,MIN((ABS(($C$14-$C$15)*FH103/$C$12/$C$25)+$C$15)/$C$25,DP103))</f>
        <v>0</v>
      </c>
      <c r="GE103" s="261">
        <f>IF(AND(LG103=1,PM103=1),0,MIN((ABS(($C$14-$C$15)*FI103/$C$12/$C$25)+$C$15)/$C$25,DQ103))</f>
        <v>0</v>
      </c>
      <c r="GF103" s="261">
        <f>IF(AND(LH103=1,PN103=1),0,MIN((ABS(($C$14-$C$15)*FJ103/$C$12/$C$25)+$C$15)/$C$25,DR103))</f>
        <v>0</v>
      </c>
      <c r="GG103" s="261">
        <f>IF(AND(LI103=1,PO103=1),0,MIN((ABS(($C$14-$C$15)*FK103/$C$12/$C$25)+$C$15)/$C$25,DS103))</f>
        <v>0</v>
      </c>
      <c r="GH103" s="261">
        <f>IF(AND(LJ103=1,PP103=1),0,MIN((ABS(($C$14-$C$15)*FL103/$C$12/$C$25)+$C$15)/$C$25,DT103))</f>
        <v>0</v>
      </c>
      <c r="GI103" s="261">
        <f>IF(AND(LK103=1,PQ103=1),0,MIN((ABS(($C$14-$C$15)*FM103/$C$12/$C$25)+$C$15)/$C$25,DU103))</f>
        <v>0</v>
      </c>
      <c r="GJ103" s="261">
        <f>IF(AND(LL103=1,PR103=1),0,MIN((ABS(($C$14-$C$15)*FN103/$C$12/$C$25)+$C$15)/$C$25,DV103))</f>
        <v>0</v>
      </c>
      <c r="GK103" s="261">
        <f>IF(AND(LM103=1,PS103=1),0,MIN((ABS(($C$14-$C$15)*FO103/$C$12/$C$25)+$C$15)/$C$25,DW103))</f>
        <v>0</v>
      </c>
      <c r="GL103" s="61">
        <f t="shared" si="351"/>
        <v>3.8000000000000025</v>
      </c>
      <c r="GM103" s="57">
        <f>IF(AND(KS102=1,OY102=1),0,EU103*$C$26/S$6/$C$24/$C$23*3.39*$C$25)</f>
        <v>0</v>
      </c>
      <c r="GN103" s="57">
        <f>IF(AND(KT102=1,OZ102=1),0,EV103*$C$26/T$6/$C$24/$C$23*3.39*$C$25)</f>
        <v>-3.8250233875528941</v>
      </c>
      <c r="GO103" s="57">
        <f>IF(AND(KU102=1,PA102=1),0,EW103*$C$26/U$6/$C$24/$C$23*3.39*$C$25)</f>
        <v>-5.613896164079808</v>
      </c>
      <c r="GP103" s="57">
        <f>IF(AND(KV102=1,PB102=1),0,EX103*$C$26/V$6/$C$24/$C$23*3.39*$C$25)</f>
        <v>0</v>
      </c>
      <c r="GQ103" s="57">
        <f>IF(AND(KW102=1,PC102=1),0,EY103*$C$26/W$6/$C$24/$C$23*3.39*$C$25)</f>
        <v>0</v>
      </c>
      <c r="GR103" s="57">
        <f>IF(AND(KX102=1,PD102=1),0,EZ103*$C$26/X$6/$C$24/$C$23*3.39*$C$25)</f>
        <v>0</v>
      </c>
      <c r="GS103" s="57">
        <f>IF(AND(KY102=1,PE102=1),0,FA103*$C$26/Y$6/$C$24/$C$23*3.39*$C$25)</f>
        <v>0</v>
      </c>
      <c r="GT103" s="57">
        <f>IF(AND(KZ102=1,PF102=1),0,FB103*$C$26/Z$6/$C$24/$C$23*3.39*$C$25)</f>
        <v>0</v>
      </c>
      <c r="GU103" s="57">
        <f>IF(AND(LA102=1,PG102=1),0,FC103*$C$26/AA$6/$C$24/$C$23*3.39*$C$25)</f>
        <v>0</v>
      </c>
      <c r="GV103" s="57">
        <f>IF(AND(LB102=1,PH102=1),0,FD103*$C$26/AB$6/$C$24/$C$23*3.39*$C$25)</f>
        <v>0</v>
      </c>
      <c r="GW103" s="57">
        <f>IF(AND(LC102=1,PI102=1),0,FE103*$C$26/AC$6/$C$24/$C$23*3.39*$C$25)</f>
        <v>0</v>
      </c>
      <c r="GX103" s="57">
        <f>IF(AND(LD102=1,PJ102=1),0,FF103*$C$26/AD$6/$C$24/$C$23*3.39*$C$25)</f>
        <v>0</v>
      </c>
      <c r="GY103" s="57">
        <f>IF(AND(LE102=1,PK102=1),0,FG103*$C$26/AE$6/$C$24/$C$23*3.39*$C$25)</f>
        <v>0</v>
      </c>
      <c r="GZ103" s="57">
        <f>IF(AND(LF102=1,PL102=1),0,FH103*$C$26/AF$6/$C$24/$C$23*3.39*$C$25)</f>
        <v>0</v>
      </c>
      <c r="HA103" s="57">
        <f>IF(AND(LG102=1,PM102=1),0,FI103*$C$26/AG$6/$C$24/$C$23*3.39*$C$25)</f>
        <v>0</v>
      </c>
      <c r="HB103" s="57">
        <f>IF(AND(LH102=1,PN102=1),0,FJ103*$C$26/AH$6/$C$24/$C$23*3.39*$C$25)</f>
        <v>0</v>
      </c>
      <c r="HC103" s="57">
        <f>IF(AND(LI102=1,PO102=1),0,FK103*$C$26/AI$6/$C$24/$C$23*3.39*$C$25)</f>
        <v>0</v>
      </c>
      <c r="HD103" s="57">
        <f>IF(AND(LJ102=1,PP102=1),0,FL103*$C$26/AJ$6/$C$24/$C$23*3.39*$C$25)</f>
        <v>0</v>
      </c>
      <c r="HE103" s="57">
        <f>IF(AND(LK102=1,PQ102=1),0,FM103*$C$26/AK$6/$C$24/$C$23*3.39*$C$25)</f>
        <v>0</v>
      </c>
      <c r="HF103" s="57">
        <f>IF(AND(LL102=1,PR102=1),0,FN103*$C$26/AL$6/$C$24/$C$23*3.39*$C$25)</f>
        <v>0</v>
      </c>
      <c r="HG103" s="57">
        <f>IF(AND(LM102=1,PS102=1),0,FO103*$C$26/AM$6/$C$24/$C$23*3.39*$C$25)</f>
        <v>0</v>
      </c>
      <c r="HH103" s="61">
        <f t="shared" si="352"/>
        <v>3.8000000000000025</v>
      </c>
      <c r="HI103" s="57">
        <f t="shared" si="353"/>
        <v>0</v>
      </c>
      <c r="HJ103" s="57">
        <f t="shared" si="354"/>
        <v>3.8250233875528941</v>
      </c>
      <c r="HK103" s="57">
        <f t="shared" si="355"/>
        <v>5.613896164079808</v>
      </c>
      <c r="HL103" s="57">
        <f t="shared" si="356"/>
        <v>0</v>
      </c>
      <c r="HM103" s="57">
        <f t="shared" si="357"/>
        <v>0</v>
      </c>
      <c r="HN103" s="57">
        <f t="shared" si="358"/>
        <v>0</v>
      </c>
      <c r="HO103" s="57">
        <f t="shared" si="359"/>
        <v>0</v>
      </c>
      <c r="HP103" s="57">
        <f t="shared" si="360"/>
        <v>0</v>
      </c>
      <c r="HQ103" s="57">
        <f t="shared" si="361"/>
        <v>0</v>
      </c>
      <c r="HR103" s="57">
        <f t="shared" si="362"/>
        <v>0</v>
      </c>
      <c r="HS103" s="57">
        <f t="shared" si="363"/>
        <v>0</v>
      </c>
      <c r="HT103" s="57">
        <f t="shared" si="364"/>
        <v>0</v>
      </c>
      <c r="HU103" s="57">
        <f t="shared" si="365"/>
        <v>0</v>
      </c>
      <c r="HV103" s="57">
        <f t="shared" si="366"/>
        <v>0</v>
      </c>
      <c r="HW103" s="57">
        <f t="shared" si="367"/>
        <v>0</v>
      </c>
      <c r="HX103" s="57">
        <f t="shared" si="368"/>
        <v>0</v>
      </c>
      <c r="HY103" s="57">
        <f t="shared" si="369"/>
        <v>0</v>
      </c>
      <c r="HZ103" s="57">
        <f t="shared" si="370"/>
        <v>0</v>
      </c>
      <c r="IA103" s="57">
        <f t="shared" si="371"/>
        <v>0</v>
      </c>
      <c r="IB103" s="57">
        <f t="shared" si="372"/>
        <v>0</v>
      </c>
      <c r="IC103" s="57">
        <f t="shared" si="373"/>
        <v>0</v>
      </c>
      <c r="ID103" s="61">
        <f t="shared" si="374"/>
        <v>3.8000000000000025</v>
      </c>
      <c r="IE103" s="57">
        <f t="shared" si="375"/>
        <v>0</v>
      </c>
      <c r="IF103" s="57">
        <f t="shared" si="376"/>
        <v>0</v>
      </c>
      <c r="IG103" s="57">
        <f t="shared" si="377"/>
        <v>0</v>
      </c>
      <c r="IH103" s="57">
        <f t="shared" si="378"/>
        <v>0</v>
      </c>
      <c r="II103" s="57">
        <f t="shared" si="379"/>
        <v>0</v>
      </c>
      <c r="IJ103" s="57">
        <f t="shared" si="380"/>
        <v>0</v>
      </c>
      <c r="IK103" s="57">
        <f t="shared" si="381"/>
        <v>0</v>
      </c>
      <c r="IL103" s="57">
        <f t="shared" si="382"/>
        <v>0</v>
      </c>
      <c r="IM103" s="57">
        <f t="shared" si="383"/>
        <v>0</v>
      </c>
      <c r="IN103" s="57">
        <f t="shared" si="384"/>
        <v>0</v>
      </c>
      <c r="IO103" s="57">
        <f t="shared" si="385"/>
        <v>0</v>
      </c>
      <c r="IP103" s="57">
        <f t="shared" si="386"/>
        <v>0</v>
      </c>
      <c r="IQ103" s="57">
        <f t="shared" si="387"/>
        <v>0</v>
      </c>
      <c r="IR103" s="57">
        <f t="shared" si="388"/>
        <v>0</v>
      </c>
      <c r="IS103" s="57">
        <f t="shared" si="389"/>
        <v>0</v>
      </c>
      <c r="IT103" s="57">
        <f t="shared" si="390"/>
        <v>0</v>
      </c>
      <c r="IU103" s="57">
        <f t="shared" si="391"/>
        <v>0</v>
      </c>
      <c r="IV103" s="57">
        <f t="shared" si="392"/>
        <v>0</v>
      </c>
      <c r="IW103" s="57">
        <f t="shared" si="393"/>
        <v>0</v>
      </c>
      <c r="IX103" s="57">
        <f t="shared" si="394"/>
        <v>0</v>
      </c>
      <c r="IY103" s="57">
        <f t="shared" si="395"/>
        <v>0</v>
      </c>
      <c r="IZ103" s="61">
        <f t="shared" si="396"/>
        <v>3.8000000000000025</v>
      </c>
      <c r="JA103" s="261" t="e">
        <f t="shared" si="449"/>
        <v>#N/A</v>
      </c>
      <c r="JB103" s="261" t="e">
        <f t="shared" si="450"/>
        <v>#N/A</v>
      </c>
      <c r="JC103" s="261" t="e">
        <f t="shared" si="451"/>
        <v>#N/A</v>
      </c>
      <c r="JD103" s="261" t="e">
        <f t="shared" si="452"/>
        <v>#N/A</v>
      </c>
      <c r="JE103" s="261" t="e">
        <f t="shared" si="453"/>
        <v>#N/A</v>
      </c>
      <c r="JF103" s="261" t="e">
        <f t="shared" si="454"/>
        <v>#N/A</v>
      </c>
      <c r="JG103" s="261" t="e">
        <f t="shared" si="455"/>
        <v>#N/A</v>
      </c>
      <c r="JH103" s="261" t="e">
        <f t="shared" si="456"/>
        <v>#N/A</v>
      </c>
      <c r="JI103" s="261" t="e">
        <f t="shared" si="457"/>
        <v>#N/A</v>
      </c>
      <c r="JJ103" s="261" t="e">
        <f t="shared" si="458"/>
        <v>#N/A</v>
      </c>
      <c r="JK103" s="261" t="e">
        <f t="shared" si="459"/>
        <v>#N/A</v>
      </c>
      <c r="JL103" s="261" t="e">
        <f t="shared" si="460"/>
        <v>#N/A</v>
      </c>
      <c r="JM103" s="261" t="e">
        <f t="shared" si="461"/>
        <v>#N/A</v>
      </c>
      <c r="JN103" s="261" t="e">
        <f t="shared" si="462"/>
        <v>#N/A</v>
      </c>
      <c r="JO103" s="261" t="e">
        <f t="shared" si="463"/>
        <v>#N/A</v>
      </c>
      <c r="JP103" s="261" t="e">
        <f t="shared" si="464"/>
        <v>#N/A</v>
      </c>
      <c r="JQ103" s="261" t="e">
        <f t="shared" si="465"/>
        <v>#N/A</v>
      </c>
      <c r="JR103" s="261" t="e">
        <f t="shared" si="466"/>
        <v>#N/A</v>
      </c>
      <c r="JS103" s="261" t="e">
        <f t="shared" si="467"/>
        <v>#N/A</v>
      </c>
      <c r="JT103" s="261" t="e">
        <f t="shared" si="468"/>
        <v>#N/A</v>
      </c>
      <c r="JU103" s="261" t="e">
        <f t="shared" si="469"/>
        <v>#N/A</v>
      </c>
      <c r="JV103" s="61">
        <f t="shared" si="397"/>
        <v>3.8000000000000025</v>
      </c>
      <c r="JW103" s="46">
        <f>IF(HI103&lt;=$C$42,1,0)</f>
        <v>1</v>
      </c>
      <c r="JX103" s="46">
        <f>IF(HJ103&lt;=$C$42,1,0)</f>
        <v>0</v>
      </c>
      <c r="JY103" s="46">
        <f>IF(HK103&lt;=$C$42,1,0)</f>
        <v>0</v>
      </c>
      <c r="JZ103" s="46">
        <f>IF(HL103&lt;=$C$42,1,0)</f>
        <v>1</v>
      </c>
      <c r="KA103" s="46">
        <f>IF(HM103&lt;=$C$42,1,0)</f>
        <v>1</v>
      </c>
      <c r="KB103" s="46">
        <f>IF(HN103&lt;=$C$42,1,0)</f>
        <v>1</v>
      </c>
      <c r="KC103" s="46">
        <f>IF(HO103&lt;=$C$42,1,0)</f>
        <v>1</v>
      </c>
      <c r="KD103" s="46">
        <f>IF(HP103&lt;=$C$42,1,0)</f>
        <v>1</v>
      </c>
      <c r="KE103" s="46">
        <f>IF(HQ103&lt;=$C$42,1,0)</f>
        <v>1</v>
      </c>
      <c r="KF103" s="46">
        <f>IF(HR103&lt;=$C$42,1,0)</f>
        <v>1</v>
      </c>
      <c r="KG103" s="46">
        <f>IF(HS103&lt;=$C$42,1,0)</f>
        <v>1</v>
      </c>
      <c r="KH103" s="46">
        <f>IF(HT103&lt;=$C$42,1,0)</f>
        <v>1</v>
      </c>
      <c r="KI103" s="46">
        <f>IF(HU103&lt;=$C$42,1,0)</f>
        <v>1</v>
      </c>
      <c r="KJ103" s="46">
        <f>IF(HV103&lt;=$C$42,1,0)</f>
        <v>1</v>
      </c>
      <c r="KK103" s="46">
        <f>IF(HW103&lt;=$C$42,1,0)</f>
        <v>1</v>
      </c>
      <c r="KL103" s="46">
        <f>IF(HX103&lt;=$C$42,1,0)</f>
        <v>1</v>
      </c>
      <c r="KM103" s="46">
        <f>IF(HY103&lt;=$C$42,1,0)</f>
        <v>1</v>
      </c>
      <c r="KN103" s="46">
        <f>IF(HZ103&lt;=$C$42,1,0)</f>
        <v>1</v>
      </c>
      <c r="KO103" s="46">
        <f>IF(IA103&lt;=$C$42,1,0)</f>
        <v>1</v>
      </c>
      <c r="KP103" s="46">
        <f>IF(IB103&lt;=$C$42,1,0)</f>
        <v>1</v>
      </c>
      <c r="KQ103" s="46">
        <f>IF(IC103&lt;=$C$42,1,0)</f>
        <v>1</v>
      </c>
      <c r="KR103" s="61">
        <f t="shared" si="398"/>
        <v>3.8000000000000025</v>
      </c>
      <c r="KS103" s="1">
        <f>IF(OR(KS102=1,AND(OY103=1,LO103&lt;=$C$43)),1,0)</f>
        <v>1</v>
      </c>
      <c r="KT103" s="1">
        <f>IF(OR(KT102=1,AND(OZ103=1,LP103&lt;=$C$43)),1,0)</f>
        <v>0</v>
      </c>
      <c r="KU103" s="1">
        <f>IF(OR(KU102=1,AND(PA103=1,LQ103&lt;=$C$43)),1,0)</f>
        <v>0</v>
      </c>
      <c r="KV103" s="1">
        <f>IF(OR(KV102=1,AND(PB103=1,LR103&lt;=$C$43)),1,0)</f>
        <v>1</v>
      </c>
      <c r="KW103" s="1">
        <f>IF(OR(KW102=1,AND(PC103=1,LS103&lt;=$C$43)),1,0)</f>
        <v>1</v>
      </c>
      <c r="KX103" s="1">
        <f>IF(OR(KX102=1,AND(PD103=1,LT103&lt;=$C$43)),1,0)</f>
        <v>1</v>
      </c>
      <c r="KY103" s="1">
        <f>IF(OR(KY102=1,AND(PE103=1,LU103&lt;=$C$43)),1,0)</f>
        <v>1</v>
      </c>
      <c r="KZ103" s="1">
        <f>IF(OR(KZ102=1,AND(PF103=1,LV103&lt;=$C$43)),1,0)</f>
        <v>1</v>
      </c>
      <c r="LA103" s="1">
        <f>IF(OR(LA102=1,AND(PG103=1,LW103&lt;=$C$43)),1,0)</f>
        <v>1</v>
      </c>
      <c r="LB103" s="1">
        <f>IF(OR(LB102=1,AND(PH103=1,LX103&lt;=$C$43)),1,0)</f>
        <v>1</v>
      </c>
      <c r="LC103" s="1">
        <f>IF(OR(LC102=1,AND(PI103=1,LY103&lt;=$C$43)),1,0)</f>
        <v>1</v>
      </c>
      <c r="LD103" s="1">
        <f>IF(OR(LD102=1,AND(PJ103=1,LZ103&lt;=$C$43)),1,0)</f>
        <v>1</v>
      </c>
      <c r="LE103" s="1">
        <f>IF(OR(LE102=1,AND(PK103=1,MA103&lt;=$C$43)),1,0)</f>
        <v>1</v>
      </c>
      <c r="LF103" s="1">
        <f>IF(OR(LF102=1,AND(PL103=1,MB103&lt;=$C$43)),1,0)</f>
        <v>1</v>
      </c>
      <c r="LG103" s="1">
        <f>IF(OR(LG102=1,AND(PM103=1,MC103&lt;=$C$43)),1,0)</f>
        <v>1</v>
      </c>
      <c r="LH103" s="1">
        <f>IF(OR(LH102=1,AND(PN103=1,MD103&lt;=$C$43)),1,0)</f>
        <v>1</v>
      </c>
      <c r="LI103" s="1">
        <f>IF(OR(LI102=1,AND(PO103=1,ME103&lt;=$C$43)),1,0)</f>
        <v>1</v>
      </c>
      <c r="LJ103" s="1">
        <f>IF(OR(LJ102=1,AND(PP103=1,MF103&lt;=$C$43)),1,0)</f>
        <v>1</v>
      </c>
      <c r="LK103" s="1">
        <f>IF(OR(LK102=1,AND(PQ103=1,MG103&lt;=$C$43)),1,0)</f>
        <v>1</v>
      </c>
      <c r="LL103" s="1">
        <f>IF(OR(LL102=1,AND(PR103=1,MH103&lt;=$C$43)),1,0)</f>
        <v>1</v>
      </c>
      <c r="LM103" s="1">
        <f>IF(OR(LM102=1,AND(PS103=1,MI103&lt;=$C$43)),1,0)</f>
        <v>1</v>
      </c>
      <c r="LN103" s="61">
        <f t="shared" si="399"/>
        <v>3.8000000000000025</v>
      </c>
      <c r="LO103" s="57">
        <f t="shared" si="400"/>
        <v>0</v>
      </c>
      <c r="LP103" s="57">
        <f t="shared" si="401"/>
        <v>7.8191561802968232</v>
      </c>
      <c r="LQ103" s="57">
        <f t="shared" si="402"/>
        <v>3.9170576014615985</v>
      </c>
      <c r="LR103" s="57">
        <f t="shared" si="403"/>
        <v>0</v>
      </c>
      <c r="LS103" s="57">
        <f t="shared" si="404"/>
        <v>0</v>
      </c>
      <c r="LT103" s="57">
        <f t="shared" si="405"/>
        <v>0</v>
      </c>
      <c r="LU103" s="57">
        <f t="shared" si="406"/>
        <v>0</v>
      </c>
      <c r="LV103" s="57">
        <f t="shared" si="407"/>
        <v>0</v>
      </c>
      <c r="LW103" s="57">
        <f t="shared" si="408"/>
        <v>0</v>
      </c>
      <c r="LX103" s="57">
        <f t="shared" si="409"/>
        <v>0</v>
      </c>
      <c r="LY103" s="57">
        <f t="shared" si="410"/>
        <v>0</v>
      </c>
      <c r="LZ103" s="57">
        <f t="shared" si="411"/>
        <v>0</v>
      </c>
      <c r="MA103" s="57">
        <f t="shared" si="412"/>
        <v>0</v>
      </c>
      <c r="MB103" s="57">
        <f t="shared" si="413"/>
        <v>0</v>
      </c>
      <c r="MC103" s="57">
        <f t="shared" si="414"/>
        <v>0</v>
      </c>
      <c r="MD103" s="57">
        <f t="shared" si="415"/>
        <v>0</v>
      </c>
      <c r="ME103" s="57">
        <f t="shared" si="416"/>
        <v>0</v>
      </c>
      <c r="MF103" s="57">
        <f t="shared" si="417"/>
        <v>0</v>
      </c>
      <c r="MG103" s="57">
        <f t="shared" si="418"/>
        <v>0</v>
      </c>
      <c r="MH103" s="57">
        <f t="shared" si="419"/>
        <v>0</v>
      </c>
      <c r="MI103" s="57">
        <f t="shared" si="420"/>
        <v>0</v>
      </c>
      <c r="MJ103" s="61">
        <f t="shared" si="421"/>
        <v>3.8000000000000025</v>
      </c>
      <c r="MK103" s="57" t="e">
        <f t="shared" si="470"/>
        <v>#N/A</v>
      </c>
      <c r="ML103" s="57" t="e">
        <f t="shared" si="471"/>
        <v>#N/A</v>
      </c>
      <c r="MM103" s="57" t="e">
        <f t="shared" si="472"/>
        <v>#N/A</v>
      </c>
      <c r="MN103" s="57" t="e">
        <f t="shared" si="473"/>
        <v>#N/A</v>
      </c>
      <c r="MO103" s="57" t="e">
        <f t="shared" si="474"/>
        <v>#N/A</v>
      </c>
      <c r="MP103" s="57" t="e">
        <f t="shared" si="475"/>
        <v>#N/A</v>
      </c>
      <c r="MQ103" s="57" t="e">
        <f t="shared" si="476"/>
        <v>#N/A</v>
      </c>
      <c r="MR103" s="57" t="e">
        <f t="shared" si="477"/>
        <v>#N/A</v>
      </c>
      <c r="MS103" s="57" t="e">
        <f t="shared" si="478"/>
        <v>#N/A</v>
      </c>
      <c r="MT103" s="57" t="e">
        <f t="shared" si="479"/>
        <v>#N/A</v>
      </c>
      <c r="MU103" s="57" t="e">
        <f t="shared" si="480"/>
        <v>#N/A</v>
      </c>
      <c r="MV103" s="57" t="e">
        <f t="shared" si="481"/>
        <v>#N/A</v>
      </c>
      <c r="MW103" s="57" t="e">
        <f t="shared" si="482"/>
        <v>#N/A</v>
      </c>
      <c r="MX103" s="57" t="e">
        <f t="shared" si="483"/>
        <v>#N/A</v>
      </c>
      <c r="MY103" s="57" t="e">
        <f t="shared" si="484"/>
        <v>#N/A</v>
      </c>
      <c r="MZ103" s="57" t="e">
        <f t="shared" si="485"/>
        <v>#N/A</v>
      </c>
      <c r="NA103" s="57" t="e">
        <f t="shared" si="486"/>
        <v>#N/A</v>
      </c>
      <c r="NB103" s="57" t="e">
        <f t="shared" si="487"/>
        <v>#N/A</v>
      </c>
      <c r="NC103" s="57" t="e">
        <f t="shared" si="488"/>
        <v>#N/A</v>
      </c>
      <c r="ND103" s="57" t="e">
        <f t="shared" si="489"/>
        <v>#N/A</v>
      </c>
      <c r="NE103" s="57" t="e">
        <f t="shared" si="490"/>
        <v>#N/A</v>
      </c>
      <c r="NF103" s="61">
        <f t="shared" si="422"/>
        <v>3.8000000000000025</v>
      </c>
      <c r="NG103" s="261">
        <f>IF(OY102=0,MIN('Drive Train'!$F$35-FQ102*$C$26*'Drive Train'!$F$38,NG102+$C$41)-$C$7,IF(LO102-1&lt;=0,0,IF($C$39=Motors!$C$29,MAX(MAX(NG$8:NG102)*-1,NG102-$C$41),MAX(0,MAX(NG$8:NG102)*-1,NG102-$C$41))))</f>
        <v>0</v>
      </c>
      <c r="NH103" s="261">
        <f>IF(OZ102=0,MIN('Drive Train'!$F$35-FR102*$C$26*'Drive Train'!$F$38,NH102+$C$41)-$C$7,IF(LP102-1&lt;=0,0,IF($C$39=Motors!$C$29,MAX(MAX(NH$8:NH102)*-1,NH102-$C$41),MAX(0,MAX(NH$8:NH102)*-1,NH102-$C$41))))</f>
        <v>0</v>
      </c>
      <c r="NI103" s="261">
        <f>IF(PA102=0,MIN('Drive Train'!$F$35-FS102*$C$26*'Drive Train'!$F$38,NI102+$C$41)-$C$7,IF(LQ102-1&lt;=0,0,IF($C$39=Motors!$C$29,MAX(MAX(NI$8:NI102)*-1,NI102-$C$41),MAX(0,MAX(NI$8:NI102)*-1,NI102-$C$41))))</f>
        <v>0</v>
      </c>
      <c r="NJ103" s="261">
        <f>IF(PB102=0,MIN('Drive Train'!$F$35-FT102*$C$26*'Drive Train'!$F$38,NJ102+$C$41)-$C$7,IF(LR102-1&lt;=0,0,IF($C$39=Motors!$C$29,MAX(MAX(NJ$8:NJ102)*-1,NJ102-$C$41),MAX(0,MAX(NJ$8:NJ102)*-1,NJ102-$C$41))))</f>
        <v>0</v>
      </c>
      <c r="NK103" s="261">
        <f>IF(PC102=0,MIN('Drive Train'!$F$35-FU102*$C$26*'Drive Train'!$F$38,NK102+$C$41)-$C$7,IF(LS102-1&lt;=0,0,IF($C$39=Motors!$C$29,MAX(MAX(NK$8:NK102)*-1,NK102-$C$41),MAX(0,MAX(NK$8:NK102)*-1,NK102-$C$41))))</f>
        <v>0</v>
      </c>
      <c r="NL103" s="261">
        <f>IF(PD102=0,MIN('Drive Train'!$F$35-FV102*$C$26*'Drive Train'!$F$38,NL102+$C$41)-$C$7,IF(LT102-1&lt;=0,0,IF($C$39=Motors!$C$29,MAX(MAX(NL$8:NL102)*-1,NL102-$C$41),MAX(0,MAX(NL$8:NL102)*-1,NL102-$C$41))))</f>
        <v>0</v>
      </c>
      <c r="NM103" s="261">
        <f>IF(PE102=0,MIN('Drive Train'!$F$35-FW102*$C$26*'Drive Train'!$F$38,NM102+$C$41)-$C$7,IF(LU102-1&lt;=0,0,IF($C$39=Motors!$C$29,MAX(MAX(NM$8:NM102)*-1,NM102-$C$41),MAX(0,MAX(NM$8:NM102)*-1,NM102-$C$41))))</f>
        <v>0</v>
      </c>
      <c r="NN103" s="261">
        <f>IF(PF102=0,MIN('Drive Train'!$F$35-FX102*$C$26*'Drive Train'!$F$38,NN102+$C$41)-$C$7,IF(LV102-1&lt;=0,0,IF($C$39=Motors!$C$29,MAX(MAX(NN$8:NN102)*-1,NN102-$C$41),MAX(0,MAX(NN$8:NN102)*-1,NN102-$C$41))))</f>
        <v>0</v>
      </c>
      <c r="NO103" s="261">
        <f>IF(PG102=0,MIN('Drive Train'!$F$35-FY102*$C$26*'Drive Train'!$F$38,NO102+$C$41)-$C$7,IF(LW102-1&lt;=0,0,IF($C$39=Motors!$C$29,MAX(MAX(NO$8:NO102)*-1,NO102-$C$41),MAX(0,MAX(NO$8:NO102)*-1,NO102-$C$41))))</f>
        <v>0</v>
      </c>
      <c r="NP103" s="261">
        <f>IF(PH102=0,MIN('Drive Train'!$F$35-FZ102*$C$26*'Drive Train'!$F$38,NP102+$C$41)-$C$7,IF(LX102-1&lt;=0,0,IF($C$39=Motors!$C$29,MAX(MAX(NP$8:NP102)*-1,NP102-$C$41),MAX(0,MAX(NP$8:NP102)*-1,NP102-$C$41))))</f>
        <v>0</v>
      </c>
      <c r="NQ103" s="261">
        <f>IF(PI102=0,MIN('Drive Train'!$F$35-GA102*$C$26*'Drive Train'!$F$38,NQ102+$C$41)-$C$7,IF(LY102-1&lt;=0,0,IF($C$39=Motors!$C$29,MAX(MAX(NQ$8:NQ102)*-1,NQ102-$C$41),MAX(0,MAX(NQ$8:NQ102)*-1,NQ102-$C$41))))</f>
        <v>0</v>
      </c>
      <c r="NR103" s="261">
        <f>IF(PJ102=0,MIN('Drive Train'!$F$35-GB102*$C$26*'Drive Train'!$F$38,NR102+$C$41)-$C$7,IF(LZ102-1&lt;=0,0,IF($C$39=Motors!$C$29,MAX(MAX(NR$8:NR102)*-1,NR102-$C$41),MAX(0,MAX(NR$8:NR102)*-1,NR102-$C$41))))</f>
        <v>0</v>
      </c>
      <c r="NS103" s="261">
        <f>IF(PK102=0,MIN('Drive Train'!$F$35-GC102*$C$26*'Drive Train'!$F$38,NS102+$C$41)-$C$7,IF(MA102-1&lt;=0,0,IF($C$39=Motors!$C$29,MAX(MAX(NS$8:NS102)*-1,NS102-$C$41),MAX(0,MAX(NS$8:NS102)*-1,NS102-$C$41))))</f>
        <v>0</v>
      </c>
      <c r="NT103" s="261">
        <f>IF(PL102=0,MIN('Drive Train'!$F$35-GD102*$C$26*'Drive Train'!$F$38,NT102+$C$41)-$C$7,IF(MB102-1&lt;=0,0,IF($C$39=Motors!$C$29,MAX(MAX(NT$8:NT102)*-1,NT102-$C$41),MAX(0,MAX(NT$8:NT102)*-1,NT102-$C$41))))</f>
        <v>0</v>
      </c>
      <c r="NU103" s="261">
        <f>IF(PM102=0,MIN('Drive Train'!$F$35-GE102*$C$26*'Drive Train'!$F$38,NU102+$C$41)-$C$7,IF(MC102-1&lt;=0,0,IF($C$39=Motors!$C$29,MAX(MAX(NU$8:NU102)*-1,NU102-$C$41),MAX(0,MAX(NU$8:NU102)*-1,NU102-$C$41))))</f>
        <v>0</v>
      </c>
      <c r="NV103" s="261">
        <f>IF(PN102=0,MIN('Drive Train'!$F$35-GF102*$C$26*'Drive Train'!$F$38,NV102+$C$41)-$C$7,IF(MD102-1&lt;=0,0,IF($C$39=Motors!$C$29,MAX(MAX(NV$8:NV102)*-1,NV102-$C$41),MAX(0,MAX(NV$8:NV102)*-1,NV102-$C$41))))</f>
        <v>0</v>
      </c>
      <c r="NW103" s="261">
        <f>IF(PO102=0,MIN('Drive Train'!$F$35-GG102*$C$26*'Drive Train'!$F$38,NW102+$C$41)-$C$7,IF(ME102-1&lt;=0,0,IF($C$39=Motors!$C$29,MAX(MAX(NW$8:NW102)*-1,NW102-$C$41),MAX(0,MAX(NW$8:NW102)*-1,NW102-$C$41))))</f>
        <v>0</v>
      </c>
      <c r="NX103" s="261">
        <f>IF(PP102=0,MIN('Drive Train'!$F$35-GH102*$C$26*'Drive Train'!$F$38,NX102+$C$41)-$C$7,IF(MF102-1&lt;=0,0,IF($C$39=Motors!$C$29,MAX(MAX(NX$8:NX102)*-1,NX102-$C$41),MAX(0,MAX(NX$8:NX102)*-1,NX102-$C$41))))</f>
        <v>0</v>
      </c>
      <c r="NY103" s="261">
        <f>IF(PQ102=0,MIN('Drive Train'!$F$35-GI102*$C$26*'Drive Train'!$F$38,NY102+$C$41)-$C$7,IF(MG102-1&lt;=0,0,IF($C$39=Motors!$C$29,MAX(MAX(NY$8:NY102)*-1,NY102-$C$41),MAX(0,MAX(NY$8:NY102)*-1,NY102-$C$41))))</f>
        <v>0</v>
      </c>
      <c r="NZ103" s="261">
        <f>IF(PR102=0,MIN('Drive Train'!$F$35-GJ102*$C$26*'Drive Train'!$F$38,NZ102+$C$41)-$C$7,IF(MH102-1&lt;=0,0,IF($C$39=Motors!$C$29,MAX(MAX(NZ$8:NZ102)*-1,NZ102-$C$41),MAX(0,MAX(NZ$8:NZ102)*-1,NZ102-$C$41))))</f>
        <v>0</v>
      </c>
      <c r="OA103" s="261">
        <f>IF(PS102=0,MIN('Drive Train'!$F$35-GK102*$C$26*'Drive Train'!$F$38,OA102+$C$41)-$C$7,IF(MI102-1&lt;=0,0,IF($C$39=Motors!$C$29,MAX(MAX(OA$8:OA102)*-1,OA102-$C$41),MAX(0,MAX(OA$8:OA102)*-1,OA102-$C$41))))</f>
        <v>0</v>
      </c>
      <c r="OB103" s="61">
        <f t="shared" si="423"/>
        <v>3.8000000000000025</v>
      </c>
      <c r="OC103" s="261">
        <f>'Drive Train'!$F$35-FQ103*$C$26*'Drive Train'!$F$38</f>
        <v>12.4</v>
      </c>
      <c r="OD103" s="261">
        <f>'Drive Train'!$F$35-FR103*$C$26*'Drive Train'!$F$38</f>
        <v>12.213034</v>
      </c>
      <c r="OE103" s="261">
        <f>'Drive Train'!$F$35-FS103*$C$26*'Drive Train'!$F$38</f>
        <v>12.213034</v>
      </c>
      <c r="OF103" s="261">
        <f>'Drive Train'!$F$35-FT103*$C$26*'Drive Train'!$F$38</f>
        <v>12.4</v>
      </c>
      <c r="OG103" s="261">
        <f>'Drive Train'!$F$35-FU103*$C$26*'Drive Train'!$F$38</f>
        <v>12.4</v>
      </c>
      <c r="OH103" s="261">
        <f>'Drive Train'!$F$35-FV103*$C$26*'Drive Train'!$F$38</f>
        <v>12.4</v>
      </c>
      <c r="OI103" s="261">
        <f>'Drive Train'!$F$35-FW103*$C$26*'Drive Train'!$F$38</f>
        <v>12.4</v>
      </c>
      <c r="OJ103" s="261">
        <f>'Drive Train'!$F$35-FX103*$C$26*'Drive Train'!$F$38</f>
        <v>12.4</v>
      </c>
      <c r="OK103" s="261">
        <f>'Drive Train'!$F$35-FY103*$C$26*'Drive Train'!$F$38</f>
        <v>12.4</v>
      </c>
      <c r="OL103" s="261">
        <f>'Drive Train'!$F$35-FZ103*$C$26*'Drive Train'!$F$38</f>
        <v>12.4</v>
      </c>
      <c r="OM103" s="261">
        <f>'Drive Train'!$F$35-GA103*$C$26*'Drive Train'!$F$38</f>
        <v>12.4</v>
      </c>
      <c r="ON103" s="261">
        <f>'Drive Train'!$F$35-GB103*$C$26*'Drive Train'!$F$38</f>
        <v>12.4</v>
      </c>
      <c r="OO103" s="261">
        <f>'Drive Train'!$F$35-GC103*$C$26*'Drive Train'!$F$38</f>
        <v>12.4</v>
      </c>
      <c r="OP103" s="261">
        <f>'Drive Train'!$F$35-GD103*$C$26*'Drive Train'!$F$38</f>
        <v>12.4</v>
      </c>
      <c r="OQ103" s="261">
        <f>'Drive Train'!$F$35-GE103*$C$26*'Drive Train'!$F$38</f>
        <v>12.4</v>
      </c>
      <c r="OR103" s="261">
        <f>'Drive Train'!$F$35-GF103*$C$26*'Drive Train'!$F$38</f>
        <v>12.4</v>
      </c>
      <c r="OS103" s="261">
        <f>'Drive Train'!$F$35-GG103*$C$26*'Drive Train'!$F$38</f>
        <v>12.4</v>
      </c>
      <c r="OT103" s="261">
        <f>'Drive Train'!$F$35-GH103*$C$26*'Drive Train'!$F$38</f>
        <v>12.4</v>
      </c>
      <c r="OU103" s="261">
        <f>'Drive Train'!$F$35-GI103*$C$26*'Drive Train'!$F$38</f>
        <v>12.4</v>
      </c>
      <c r="OV103" s="261">
        <f>'Drive Train'!$F$35-GJ103*$C$26*'Drive Train'!$F$38</f>
        <v>12.4</v>
      </c>
      <c r="OW103" s="261">
        <f>'Drive Train'!$F$35-GK103*$C$26*'Drive Train'!$F$38</f>
        <v>12.4</v>
      </c>
      <c r="OX103" s="61">
        <f t="shared" si="424"/>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8">
        <f t="shared" si="425"/>
        <v>3.8000000000000025</v>
      </c>
      <c r="PU103" s="57">
        <f t="shared" si="426"/>
        <v>19.650327854067083</v>
      </c>
      <c r="PV103" s="57">
        <f t="shared" si="427"/>
        <v>30.054012190291626</v>
      </c>
      <c r="PW103" s="57">
        <f t="shared" si="428"/>
        <v>32.207410644783899</v>
      </c>
      <c r="PX103" s="57">
        <f t="shared" si="429"/>
        <v>29.140045423273133</v>
      </c>
      <c r="PY103" s="57">
        <f t="shared" si="430"/>
        <v>24.749634534260018</v>
      </c>
      <c r="PZ103" s="57">
        <f t="shared" si="431"/>
        <v>21.452833956798898</v>
      </c>
      <c r="QA103" s="57">
        <f t="shared" si="432"/>
        <v>19.542925554291688</v>
      </c>
      <c r="QB103" s="57">
        <f t="shared" si="433"/>
        <v>18.59135870271086</v>
      </c>
      <c r="QC103" s="57">
        <f t="shared" si="434"/>
        <v>17.948597020951119</v>
      </c>
      <c r="QD103" s="57">
        <f t="shared" si="435"/>
        <v>17.4359638630105</v>
      </c>
      <c r="QE103" s="57">
        <f t="shared" si="436"/>
        <v>17.291336153209237</v>
      </c>
      <c r="QF103" s="57">
        <f t="shared" si="437"/>
        <v>21.091274252493893</v>
      </c>
      <c r="QG103" s="57">
        <f t="shared" si="438"/>
        <v>21.548378991435687</v>
      </c>
      <c r="QH103" s="57">
        <f t="shared" si="439"/>
        <v>20.808768598333724</v>
      </c>
      <c r="QI103" s="57">
        <f t="shared" si="440"/>
        <v>19.961375108168166</v>
      </c>
      <c r="QJ103" s="57">
        <f t="shared" si="441"/>
        <v>19.829829190132553</v>
      </c>
      <c r="QK103" s="57">
        <f t="shared" si="442"/>
        <v>19.650327854067083</v>
      </c>
      <c r="QL103" s="57">
        <f t="shared" si="443"/>
        <v>19.599515401150995</v>
      </c>
      <c r="QM103" s="57">
        <f t="shared" si="444"/>
        <v>19.600621923010209</v>
      </c>
      <c r="QN103" s="57">
        <f t="shared" si="445"/>
        <v>19.600697983980687</v>
      </c>
      <c r="QO103" s="57">
        <f t="shared" si="446"/>
        <v>19.600657967372879</v>
      </c>
      <c r="QP103" s="61">
        <f t="shared" si="447"/>
        <v>3.8000000000000025</v>
      </c>
      <c r="QQ103" s="57">
        <f>MIN(FQ103,$C$16)*$C$17*1000/60/60/$C$25</f>
        <v>0</v>
      </c>
      <c r="QR103" s="57">
        <f>MIN(FR103,$C$16)*$C$17*1000/60/60/$C$25</f>
        <v>3.8667407844721571E-2</v>
      </c>
      <c r="QS103" s="57">
        <f>MIN(FS103,$C$16)*$C$17*1000/60/60/$C$25</f>
        <v>3.8667407844721571E-2</v>
      </c>
      <c r="QT103" s="57">
        <f>MIN(FT103,$C$16)*$C$17*1000/60/60/$C$25</f>
        <v>0</v>
      </c>
      <c r="QU103" s="57">
        <f>MIN(FU103,$C$16)*$C$17*1000/60/60/$C$25</f>
        <v>0</v>
      </c>
      <c r="QV103" s="57">
        <f>MIN(FV103,$C$16)*$C$17*1000/60/60/$C$25</f>
        <v>0</v>
      </c>
      <c r="QW103" s="57">
        <f>MIN(FW103,$C$16)*$C$17*1000/60/60/$C$25</f>
        <v>0</v>
      </c>
      <c r="QX103" s="57">
        <f>MIN(FX103,$C$16)*$C$17*1000/60/60/$C$25</f>
        <v>0</v>
      </c>
      <c r="QY103" s="57">
        <f>MIN(FY103,$C$16)*$C$17*1000/60/60/$C$25</f>
        <v>0</v>
      </c>
      <c r="QZ103" s="57">
        <f>MIN(FZ103,$C$16)*$C$17*1000/60/60/$C$25</f>
        <v>0</v>
      </c>
      <c r="RA103" s="57">
        <f>MIN(GA103,$C$16)*$C$17*1000/60/60/$C$25</f>
        <v>0</v>
      </c>
      <c r="RB103" s="57">
        <f>MIN(GB103,$C$16)*$C$17*1000/60/60/$C$25</f>
        <v>0</v>
      </c>
      <c r="RC103" s="57">
        <f>MIN(GC103,$C$16)*$C$17*1000/60/60/$C$25</f>
        <v>0</v>
      </c>
      <c r="RD103" s="57">
        <f>MIN(GD103,$C$16)*$C$17*1000/60/60/$C$25</f>
        <v>0</v>
      </c>
      <c r="RE103" s="57">
        <f>MIN(GE103,$C$16)*$C$17*1000/60/60/$C$25</f>
        <v>0</v>
      </c>
      <c r="RF103" s="57">
        <f>MIN(GF103,$C$16)*$C$17*1000/60/60/$C$25</f>
        <v>0</v>
      </c>
      <c r="RG103" s="57">
        <f>MIN(GG103,$C$16)*$C$17*1000/60/60/$C$25</f>
        <v>0</v>
      </c>
      <c r="RH103" s="57">
        <f>MIN(GH103,$C$16)*$C$17*1000/60/60/$C$25</f>
        <v>0</v>
      </c>
      <c r="RI103" s="57">
        <f>MIN(GI103,$C$16)*$C$17*1000/60/60/$C$25</f>
        <v>0</v>
      </c>
      <c r="RJ103" s="57">
        <f>MIN(GJ103,$C$16)*$C$17*1000/60/60/$C$25</f>
        <v>0</v>
      </c>
      <c r="RK103" s="57">
        <f>MIN(GK103,$C$16)*$C$17*1000/60/60/$C$25</f>
        <v>0</v>
      </c>
      <c r="RL103" s="148">
        <f t="shared" si="448"/>
        <v>3.8000000000000025</v>
      </c>
    </row>
    <row r="104" spans="18:480" x14ac:dyDescent="0.2">
      <c r="R104" s="63">
        <f t="shared" si="346"/>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347"/>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321"/>
        <v>3.8400000000000025</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322"/>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348"/>
        <v>3.8400000000000025</v>
      </c>
      <c r="DC104" s="57">
        <f t="shared" si="323"/>
        <v>0</v>
      </c>
      <c r="DD104" s="57">
        <f t="shared" si="324"/>
        <v>2.7495000000000003</v>
      </c>
      <c r="DE104" s="57">
        <f t="shared" si="325"/>
        <v>2.7495000000000003</v>
      </c>
      <c r="DF104" s="57">
        <f t="shared" si="326"/>
        <v>0</v>
      </c>
      <c r="DG104" s="57">
        <f t="shared" si="327"/>
        <v>0</v>
      </c>
      <c r="DH104" s="57">
        <f t="shared" si="328"/>
        <v>0</v>
      </c>
      <c r="DI104" s="57">
        <f t="shared" si="329"/>
        <v>0</v>
      </c>
      <c r="DJ104" s="57">
        <f t="shared" si="330"/>
        <v>0</v>
      </c>
      <c r="DK104" s="57">
        <f t="shared" si="331"/>
        <v>0</v>
      </c>
      <c r="DL104" s="57">
        <f t="shared" si="332"/>
        <v>0</v>
      </c>
      <c r="DM104" s="57">
        <f t="shared" si="333"/>
        <v>0</v>
      </c>
      <c r="DN104" s="57">
        <f t="shared" si="334"/>
        <v>0</v>
      </c>
      <c r="DO104" s="57">
        <f t="shared" si="335"/>
        <v>0</v>
      </c>
      <c r="DP104" s="57">
        <f t="shared" si="336"/>
        <v>0</v>
      </c>
      <c r="DQ104" s="57">
        <f t="shared" si="337"/>
        <v>0</v>
      </c>
      <c r="DR104" s="57">
        <f t="shared" si="338"/>
        <v>0</v>
      </c>
      <c r="DS104" s="57">
        <f t="shared" si="339"/>
        <v>0</v>
      </c>
      <c r="DT104" s="57">
        <f t="shared" si="340"/>
        <v>0</v>
      </c>
      <c r="DU104" s="57">
        <f t="shared" si="341"/>
        <v>0</v>
      </c>
      <c r="DV104" s="57">
        <f t="shared" si="342"/>
        <v>0</v>
      </c>
      <c r="DW104" s="57">
        <f t="shared" si="343"/>
        <v>0</v>
      </c>
      <c r="DX104" s="61">
        <f t="shared" si="349"/>
        <v>3.8400000000000025</v>
      </c>
      <c r="DY104" s="2">
        <f>IF(OY104=0,($C$23/0.4536*IF(ISNA(MK103),'Drive Train'!$F$16,'Drive Train'!$F$17)*4.448*$C$24/$C$26*$C$25*S$6)*SIGN(BK104),BK104)</f>
        <v>0</v>
      </c>
      <c r="DZ104" s="2">
        <f>IF(OZ104=0,($C$23/0.4536*IF(ISNA(ML103),'Drive Train'!$F$16,'Drive Train'!$F$17)*4.448*$C$24/$C$26*$C$25*T$6)*SIGN(BL104),BL104)</f>
        <v>0</v>
      </c>
      <c r="EA104" s="2">
        <f>IF(PA104=0,($C$23/0.4536*IF(ISNA(MM103),'Drive Train'!$F$16,'Drive Train'!$F$17)*4.448*$C$24/$C$26*$C$25*U$6)*SIGN(BM104),BM104)</f>
        <v>0</v>
      </c>
      <c r="EB104" s="2">
        <f>IF(PB104=0,($C$23/0.4536*IF(ISNA(MN103),'Drive Train'!$F$16,'Drive Train'!$F$17)*4.448*$C$24/$C$26*$C$25*V$6)*SIGN(BN104),BN104)</f>
        <v>0</v>
      </c>
      <c r="EC104" s="2">
        <f>IF(PC104=0,($C$23/0.4536*IF(ISNA(MO103),'Drive Train'!$F$16,'Drive Train'!$F$17)*4.448*$C$24/$C$26*$C$25*W$6)*SIGN(BO104),BO104)</f>
        <v>0</v>
      </c>
      <c r="ED104" s="2">
        <f>IF(PD104=0,($C$23/0.4536*IF(ISNA(MP103),'Drive Train'!$F$16,'Drive Train'!$F$17)*4.448*$C$24/$C$26*$C$25*X$6)*SIGN(BP104),BP104)</f>
        <v>0</v>
      </c>
      <c r="EE104" s="2">
        <f>IF(PE104=0,($C$23/0.4536*IF(ISNA(MQ103),'Drive Train'!$F$16,'Drive Train'!$F$17)*4.448*$C$24/$C$26*$C$25*Y$6)*SIGN(BQ104),BQ104)</f>
        <v>0</v>
      </c>
      <c r="EF104" s="2">
        <f>IF(PF104=0,($C$23/0.4536*IF(ISNA(MR103),'Drive Train'!$F$16,'Drive Train'!$F$17)*4.448*$C$24/$C$26*$C$25*Z$6)*SIGN(BR104),BR104)</f>
        <v>0</v>
      </c>
      <c r="EG104" s="2">
        <f>IF(PG104=0,($C$23/0.4536*IF(ISNA(MS103),'Drive Train'!$F$16,'Drive Train'!$F$17)*4.448*$C$24/$C$26*$C$25*AA$6)*SIGN(BS104),BS104)</f>
        <v>0</v>
      </c>
      <c r="EH104" s="2">
        <f>IF(PH104=0,($C$23/0.4536*IF(ISNA(MT103),'Drive Train'!$F$16,'Drive Train'!$F$17)*4.448*$C$24/$C$26*$C$25*AB$6)*SIGN(BT104),BT104)</f>
        <v>0</v>
      </c>
      <c r="EI104" s="2">
        <f>IF(PI104=0,($C$23/0.4536*IF(ISNA(MU103),'Drive Train'!$F$16,'Drive Train'!$F$17)*4.448*$C$24/$C$26*$C$25*AC$6)*SIGN(BU104),BU104)</f>
        <v>0</v>
      </c>
      <c r="EJ104" s="2">
        <f>IF(PJ104=0,($C$23/0.4536*IF(ISNA(MV103),'Drive Train'!$F$16,'Drive Train'!$F$17)*4.448*$C$24/$C$26*$C$25*AD$6)*SIGN(BV104),BV104)</f>
        <v>0</v>
      </c>
      <c r="EK104" s="2">
        <f>IF(PK104=0,($C$23/0.4536*IF(ISNA(MW103),'Drive Train'!$F$16,'Drive Train'!$F$17)*4.448*$C$24/$C$26*$C$25*AE$6)*SIGN(BW104),BW104)</f>
        <v>0</v>
      </c>
      <c r="EL104" s="2">
        <f>IF(PL104=0,($C$23/0.4536*IF(ISNA(MX103),'Drive Train'!$F$16,'Drive Train'!$F$17)*4.448*$C$24/$C$26*$C$25*AF$6)*SIGN(BX104),BX104)</f>
        <v>0</v>
      </c>
      <c r="EM104" s="2">
        <f>IF(PM104=0,($C$23/0.4536*IF(ISNA(MY103),'Drive Train'!$F$16,'Drive Train'!$F$17)*4.448*$C$24/$C$26*$C$25*AG$6)*SIGN(BY104),BY104)</f>
        <v>0</v>
      </c>
      <c r="EN104" s="2">
        <f>IF(PN104=0,($C$23/0.4536*IF(ISNA(MZ103),'Drive Train'!$F$16,'Drive Train'!$F$17)*4.448*$C$24/$C$26*$C$25*AH$6)*SIGN(BZ104),BZ104)</f>
        <v>0</v>
      </c>
      <c r="EO104" s="2">
        <f>IF(PO104=0,($C$23/0.4536*IF(ISNA(NA103),'Drive Train'!$F$16,'Drive Train'!$F$17)*4.448*$C$24/$C$26*$C$25*AI$6)*SIGN(CA104),CA104)</f>
        <v>0</v>
      </c>
      <c r="EP104" s="2">
        <f>IF(PP104=0,($C$23/0.4536*IF(ISNA(NB103),'Drive Train'!$F$16,'Drive Train'!$F$17)*4.448*$C$24/$C$26*$C$25*AJ$6)*SIGN(CB104),CB104)</f>
        <v>0</v>
      </c>
      <c r="EQ104" s="2">
        <f>IF(PQ104=0,($C$23/0.4536*IF(ISNA(NC103),'Drive Train'!$F$16,'Drive Train'!$F$17)*4.448*$C$24/$C$26*$C$25*AK$6)*SIGN(CC104),CC104)</f>
        <v>0</v>
      </c>
      <c r="ER104" s="2">
        <f>IF(PR104=0,($C$23/0.4536*IF(ISNA(ND103),'Drive Train'!$F$16,'Drive Train'!$F$17)*4.448*$C$24/$C$26*$C$25*AL$6)*SIGN(CD104),CD104)</f>
        <v>0</v>
      </c>
      <c r="ES104" s="2">
        <f>IF(PS104=0,($C$23/0.4536*IF(ISNA(NE103),'Drive Train'!$F$16,'Drive Train'!$F$17)*4.448*$C$24/$C$26*$C$25*AM$6)*SIGN(CE104),CE104)</f>
        <v>0</v>
      </c>
      <c r="ET104" s="61">
        <f t="shared" si="344"/>
        <v>3.8400000000000025</v>
      </c>
      <c r="EU104" s="260">
        <f>MAX(MIN(IF(AND(OY103=1,NG104&lt;0),-1,1)*(DC104-$C$15)/($C$14-$C$15)*$C$12-$C$33*LO104/AO$6 -  OY103*$C$33,DY103),MAX(EU$8:EU103)*-1)</f>
        <v>-0.55664580874366754</v>
      </c>
      <c r="EV104" s="260">
        <f>MAX(MIN(IF(AND(OZ103=1,NH104&lt;0),-1,1)*(DD104-$C$15)/($C$14-$C$15)*$C$12-$C$33*LP104/AP$6 -  OZ103*$C$33,DZ103),MAX(EV$8:EV103)*-1)</f>
        <v>-0.58662472676994515</v>
      </c>
      <c r="EW104" s="260">
        <f>MAX(MIN(IF(AND(PA103=1,NI104&lt;0),-1,1)*(DE104-$C$15)/($C$14-$C$15)*$C$12-$C$33*LQ104/AQ$6 -  PA103*$C$33,EA103),MAX(EW$8:EW103)*-1)</f>
        <v>-0.56495090400752568</v>
      </c>
      <c r="EX104" s="260">
        <f>MAX(MIN(IF(AND(PB103=1,NJ104&lt;0),-1,1)*(DF104-$C$15)/($C$14-$C$15)*$C$12-$C$33*LR104/AR$6 -  PB103*$C$33,EB103),MAX(EX$8:EX103)*-1)</f>
        <v>-0.55664580874366754</v>
      </c>
      <c r="EY104" s="260">
        <f>MAX(MIN(IF(AND(PC103=1,NK104&lt;0),-1,1)*(DG104-$C$15)/($C$14-$C$15)*$C$12-$C$33*LS104/AS$6 -  PC103*$C$33,EC103),MAX(EY$8:EY103)*-1)</f>
        <v>-0.55664580874366754</v>
      </c>
      <c r="EZ104" s="260">
        <f>MAX(MIN(IF(AND(PD103=1,NL104&lt;0),-1,1)*(DH104-$C$15)/($C$14-$C$15)*$C$12-$C$33*LT104/AT$6 -  PD103*$C$33,ED103),MAX(EZ$8:EZ103)*-1)</f>
        <v>-0.55664580874366754</v>
      </c>
      <c r="FA104" s="260">
        <f>MAX(MIN(IF(AND(PE103=1,NM104&lt;0),-1,1)*(DI104-$C$15)/($C$14-$C$15)*$C$12-$C$33*LU104/AU$6 -  PE103*$C$33,EE103),MAX(FA$8:FA103)*-1)</f>
        <v>-0.55664580874366754</v>
      </c>
      <c r="FB104" s="260">
        <f>MAX(MIN(IF(AND(PF103=1,NN104&lt;0),-1,1)*(DJ104-$C$15)/($C$14-$C$15)*$C$12-$C$33*LV104/AV$6 -  PF103*$C$33,EF103),MAX(FB$8:FB103)*-1)</f>
        <v>-0.55664580874366754</v>
      </c>
      <c r="FC104" s="260">
        <f>MAX(MIN(IF(AND(PG103=1,NO104&lt;0),-1,1)*(DK104-$C$15)/($C$14-$C$15)*$C$12-$C$33*LW104/AW$6 -  PG103*$C$33,EG103),MAX(FC$8:FC103)*-1)</f>
        <v>-0.55664580874366754</v>
      </c>
      <c r="FD104" s="260">
        <f>MAX(MIN(IF(AND(PH103=1,NP104&lt;0),-1,1)*(DL104-$C$15)/($C$14-$C$15)*$C$12-$C$33*LX104/AX$6 -  PH103*$C$33,EH103),MAX(FD$8:FD103)*-1)</f>
        <v>-0.55664580874366754</v>
      </c>
      <c r="FE104" s="260">
        <f>MAX(MIN(IF(AND(PI103=1,NQ104&lt;0),-1,1)*(DM104-$C$15)/($C$14-$C$15)*$C$12-$C$33*LY104/AY$6 -  PI103*$C$33,EI103),MAX(FE$8:FE103)*-1)</f>
        <v>-0.55664580874366754</v>
      </c>
      <c r="FF104" s="260">
        <f>MAX(MIN(IF(AND(PJ103=1,NR104&lt;0),-1,1)*(DN104-$C$15)/($C$14-$C$15)*$C$12-$C$33*LZ104/AZ$6 -  PJ103*$C$33,EJ103),MAX(FF$8:FF103)*-1)</f>
        <v>-0.41043104273050707</v>
      </c>
      <c r="FG104" s="260">
        <f>MAX(MIN(IF(AND(PK103=1,NS104&lt;0),-1,1)*(DO104-$C$15)/($C$14-$C$15)*$C$12-$C$33*MA104/BA$6 -  PK103*$C$33,EK103),MAX(FG$8:FG103)*-1)</f>
        <v>-0.50266066515034202</v>
      </c>
      <c r="FH104" s="260">
        <f>MAX(MIN(IF(AND(PL103=1,NT104&lt;0),-1,1)*(DP104-$C$15)/($C$14-$C$15)*$C$12-$C$33*MB104/BB$6 -  PL103*$C$33,EL103),MAX(FH$8:FH103)*-1)</f>
        <v>-0.55664580874366754</v>
      </c>
      <c r="FI104" s="260">
        <f>MAX(MIN(IF(AND(PM103=1,NU104&lt;0),-1,1)*(DQ104-$C$15)/($C$14-$C$15)*$C$12-$C$33*MC104/BC$6 -  PM103*$C$33,EM103),MAX(FI$8:FI103)*-1)</f>
        <v>-0.55664580874366754</v>
      </c>
      <c r="FJ104" s="260">
        <f>MAX(MIN(IF(AND(PN103=1,NV104&lt;0),-1,1)*(DR104-$C$15)/($C$14-$C$15)*$C$12-$C$33*MD104/BD$6 -  PN103*$C$33,EN103),MAX(FJ$8:FJ103)*-1)</f>
        <v>-0.55664580874366754</v>
      </c>
      <c r="FK104" s="260">
        <f>MAX(MIN(IF(AND(PO103=1,NW104&lt;0),-1,1)*(DS104-$C$15)/($C$14-$C$15)*$C$12-$C$33*ME104/BE$6 -  PO103*$C$33,EO103),MAX(FK$8:FK103)*-1)</f>
        <v>-0.55664580874366754</v>
      </c>
      <c r="FL104" s="260">
        <f>MAX(MIN(IF(AND(PP103=1,NX104&lt;0),-1,1)*(DT104-$C$15)/($C$14-$C$15)*$C$12-$C$33*MF104/BF$6 -  PP103*$C$33,EP103),MAX(FL$8:FL103)*-1)</f>
        <v>-0.55664580874366754</v>
      </c>
      <c r="FM104" s="260">
        <f>MAX(MIN(IF(AND(PQ103=1,NY104&lt;0),-1,1)*(DU104-$C$15)/($C$14-$C$15)*$C$12-$C$33*MG104/BG$6 -  PQ103*$C$33,EQ103),MAX(FM$8:FM103)*-1)</f>
        <v>-0.55664580874366754</v>
      </c>
      <c r="FN104" s="260">
        <f>MAX(MIN(IF(AND(PR103=1,NZ104&lt;0),-1,1)*(DV104-$C$15)/($C$14-$C$15)*$C$12-$C$33*MH104/BH$6 -  PR103*$C$33,ER103),MAX(FN$8:FN103)*-1)</f>
        <v>-0.55664580874366754</v>
      </c>
      <c r="FO104" s="260">
        <f>MAX(MIN(IF(AND(PS103=1,OA104&lt;0),-1,1)*(DW104-$C$15)/($C$14-$C$15)*$C$12-$C$33*MI104/BI$6 -  PS103*$C$33,ES103),MAX(FO$8:FO103)*-1)</f>
        <v>-0.55664580874366754</v>
      </c>
      <c r="FP104" s="61">
        <f t="shared" si="350"/>
        <v>3.8400000000000025</v>
      </c>
      <c r="FQ104" s="261">
        <f>IF(AND(KS104=1,OY104=1),0,MIN((ABS(($C$14-$C$15)*EU104/$C$12/$C$25)+$C$15)/$C$25,DC104))</f>
        <v>0</v>
      </c>
      <c r="FR104" s="261">
        <f>IF(AND(KT104=1,OZ104=1),0,MIN((ABS(($C$14-$C$15)*EV104/$C$12/$C$25)+$C$15)/$C$25,DD104))</f>
        <v>2.7495000000000003</v>
      </c>
      <c r="FS104" s="261">
        <f>IF(AND(KU104=1,PA104=1),0,MIN((ABS(($C$14-$C$15)*EW104/$C$12/$C$25)+$C$15)/$C$25,DE104))</f>
        <v>2.7495000000000003</v>
      </c>
      <c r="FT104" s="261">
        <f>IF(AND(KV104=1,PB104=1),0,MIN((ABS(($C$14-$C$15)*EX104/$C$12/$C$25)+$C$15)/$C$25,DF104))</f>
        <v>0</v>
      </c>
      <c r="FU104" s="261">
        <f>IF(AND(KW104=1,PC104=1),0,MIN((ABS(($C$14-$C$15)*EY104/$C$12/$C$25)+$C$15)/$C$25,DG104))</f>
        <v>0</v>
      </c>
      <c r="FV104" s="261">
        <f>IF(AND(KX104=1,PD104=1),0,MIN((ABS(($C$14-$C$15)*EZ104/$C$12/$C$25)+$C$15)/$C$25,DH104))</f>
        <v>0</v>
      </c>
      <c r="FW104" s="261">
        <f>IF(AND(KY104=1,PE104=1),0,MIN((ABS(($C$14-$C$15)*FA104/$C$12/$C$25)+$C$15)/$C$25,DI104))</f>
        <v>0</v>
      </c>
      <c r="FX104" s="261">
        <f>IF(AND(KZ104=1,PF104=1),0,MIN((ABS(($C$14-$C$15)*FB104/$C$12/$C$25)+$C$15)/$C$25,DJ104))</f>
        <v>0</v>
      </c>
      <c r="FY104" s="261">
        <f>IF(AND(LA104=1,PG104=1),0,MIN((ABS(($C$14-$C$15)*FC104/$C$12/$C$25)+$C$15)/$C$25,DK104))</f>
        <v>0</v>
      </c>
      <c r="FZ104" s="261">
        <f>IF(AND(LB104=1,PH104=1),0,MIN((ABS(($C$14-$C$15)*FD104/$C$12/$C$25)+$C$15)/$C$25,DL104))</f>
        <v>0</v>
      </c>
      <c r="GA104" s="261">
        <f>IF(AND(LC104=1,PI104=1),0,MIN((ABS(($C$14-$C$15)*FE104/$C$12/$C$25)+$C$15)/$C$25,DM104))</f>
        <v>0</v>
      </c>
      <c r="GB104" s="261">
        <f>IF(AND(LD104=1,PJ104=1),0,MIN((ABS(($C$14-$C$15)*FF104/$C$12/$C$25)+$C$15)/$C$25,DN104))</f>
        <v>0</v>
      </c>
      <c r="GC104" s="261">
        <f>IF(AND(LE104=1,PK104=1),0,MIN((ABS(($C$14-$C$15)*FG104/$C$12/$C$25)+$C$15)/$C$25,DO104))</f>
        <v>0</v>
      </c>
      <c r="GD104" s="261">
        <f>IF(AND(LF104=1,PL104=1),0,MIN((ABS(($C$14-$C$15)*FH104/$C$12/$C$25)+$C$15)/$C$25,DP104))</f>
        <v>0</v>
      </c>
      <c r="GE104" s="261">
        <f>IF(AND(LG104=1,PM104=1),0,MIN((ABS(($C$14-$C$15)*FI104/$C$12/$C$25)+$C$15)/$C$25,DQ104))</f>
        <v>0</v>
      </c>
      <c r="GF104" s="261">
        <f>IF(AND(LH104=1,PN104=1),0,MIN((ABS(($C$14-$C$15)*FJ104/$C$12/$C$25)+$C$15)/$C$25,DR104))</f>
        <v>0</v>
      </c>
      <c r="GG104" s="261">
        <f>IF(AND(LI104=1,PO104=1),0,MIN((ABS(($C$14-$C$15)*FK104/$C$12/$C$25)+$C$15)/$C$25,DS104))</f>
        <v>0</v>
      </c>
      <c r="GH104" s="261">
        <f>IF(AND(LJ104=1,PP104=1),0,MIN((ABS(($C$14-$C$15)*FL104/$C$12/$C$25)+$C$15)/$C$25,DT104))</f>
        <v>0</v>
      </c>
      <c r="GI104" s="261">
        <f>IF(AND(LK104=1,PQ104=1),0,MIN((ABS(($C$14-$C$15)*FM104/$C$12/$C$25)+$C$15)/$C$25,DU104))</f>
        <v>0</v>
      </c>
      <c r="GJ104" s="261">
        <f>IF(AND(LL104=1,PR104=1),0,MIN((ABS(($C$14-$C$15)*FN104/$C$12/$C$25)+$C$15)/$C$25,DV104))</f>
        <v>0</v>
      </c>
      <c r="GK104" s="261">
        <f>IF(AND(LM104=1,PS104=1),0,MIN((ABS(($C$14-$C$15)*FO104/$C$12/$C$25)+$C$15)/$C$25,DW104))</f>
        <v>0</v>
      </c>
      <c r="GL104" s="61">
        <f t="shared" si="351"/>
        <v>3.8400000000000025</v>
      </c>
      <c r="GM104" s="57">
        <f>IF(AND(KS103=1,OY103=1),0,EU104*$C$26/S$6/$C$24/$C$23*3.39*$C$25)</f>
        <v>0</v>
      </c>
      <c r="GN104" s="57">
        <f>IF(AND(KT103=1,OZ103=1),0,EV104*$C$26/T$6/$C$24/$C$23*3.39*$C$25)</f>
        <v>-3.8145508612103129</v>
      </c>
      <c r="GO104" s="57">
        <f>IF(AND(KU103=1,PA103=1),0,EW104*$C$26/U$6/$C$24/$C$23*3.39*$C$25)</f>
        <v>-5.5784538616407664</v>
      </c>
      <c r="GP104" s="57">
        <f>IF(AND(KV103=1,PB103=1),0,EX104*$C$26/V$6/$C$24/$C$23*3.39*$C$25)</f>
        <v>0</v>
      </c>
      <c r="GQ104" s="57">
        <f>IF(AND(KW103=1,PC103=1),0,EY104*$C$26/W$6/$C$24/$C$23*3.39*$C$25)</f>
        <v>0</v>
      </c>
      <c r="GR104" s="57">
        <f>IF(AND(KX103=1,PD103=1),0,EZ104*$C$26/X$6/$C$24/$C$23*3.39*$C$25)</f>
        <v>0</v>
      </c>
      <c r="GS104" s="57">
        <f>IF(AND(KY103=1,PE103=1),0,FA104*$C$26/Y$6/$C$24/$C$23*3.39*$C$25)</f>
        <v>0</v>
      </c>
      <c r="GT104" s="57">
        <f>IF(AND(KZ103=1,PF103=1),0,FB104*$C$26/Z$6/$C$24/$C$23*3.39*$C$25)</f>
        <v>0</v>
      </c>
      <c r="GU104" s="57">
        <f>IF(AND(LA103=1,PG103=1),0,FC104*$C$26/AA$6/$C$24/$C$23*3.39*$C$25)</f>
        <v>0</v>
      </c>
      <c r="GV104" s="57">
        <f>IF(AND(LB103=1,PH103=1),0,FD104*$C$26/AB$6/$C$24/$C$23*3.39*$C$25)</f>
        <v>0</v>
      </c>
      <c r="GW104" s="57">
        <f>IF(AND(LC103=1,PI103=1),0,FE104*$C$26/AC$6/$C$24/$C$23*3.39*$C$25)</f>
        <v>0</v>
      </c>
      <c r="GX104" s="57">
        <f>IF(AND(LD103=1,PJ103=1),0,FF104*$C$26/AD$6/$C$24/$C$23*3.39*$C$25)</f>
        <v>0</v>
      </c>
      <c r="GY104" s="57">
        <f>IF(AND(LE103=1,PK103=1),0,FG104*$C$26/AE$6/$C$24/$C$23*3.39*$C$25)</f>
        <v>0</v>
      </c>
      <c r="GZ104" s="57">
        <f>IF(AND(LF103=1,PL103=1),0,FH104*$C$26/AF$6/$C$24/$C$23*3.39*$C$25)</f>
        <v>0</v>
      </c>
      <c r="HA104" s="57">
        <f>IF(AND(LG103=1,PM103=1),0,FI104*$C$26/AG$6/$C$24/$C$23*3.39*$C$25)</f>
        <v>0</v>
      </c>
      <c r="HB104" s="57">
        <f>IF(AND(LH103=1,PN103=1),0,FJ104*$C$26/AH$6/$C$24/$C$23*3.39*$C$25)</f>
        <v>0</v>
      </c>
      <c r="HC104" s="57">
        <f>IF(AND(LI103=1,PO103=1),0,FK104*$C$26/AI$6/$C$24/$C$23*3.39*$C$25)</f>
        <v>0</v>
      </c>
      <c r="HD104" s="57">
        <f>IF(AND(LJ103=1,PP103=1),0,FL104*$C$26/AJ$6/$C$24/$C$23*3.39*$C$25)</f>
        <v>0</v>
      </c>
      <c r="HE104" s="57">
        <f>IF(AND(LK103=1,PQ103=1),0,FM104*$C$26/AK$6/$C$24/$C$23*3.39*$C$25)</f>
        <v>0</v>
      </c>
      <c r="HF104" s="57">
        <f>IF(AND(LL103=1,PR103=1),0,FN104*$C$26/AL$6/$C$24/$C$23*3.39*$C$25)</f>
        <v>0</v>
      </c>
      <c r="HG104" s="57">
        <f>IF(AND(LM103=1,PS103=1),0,FO104*$C$26/AM$6/$C$24/$C$23*3.39*$C$25)</f>
        <v>0</v>
      </c>
      <c r="HH104" s="61">
        <f t="shared" si="352"/>
        <v>3.8400000000000025</v>
      </c>
      <c r="HI104" s="57">
        <f t="shared" si="353"/>
        <v>0</v>
      </c>
      <c r="HJ104" s="57">
        <f t="shared" si="354"/>
        <v>3.8145508612103129</v>
      </c>
      <c r="HK104" s="57">
        <f t="shared" si="355"/>
        <v>5.5784538616407664</v>
      </c>
      <c r="HL104" s="57">
        <f t="shared" si="356"/>
        <v>0</v>
      </c>
      <c r="HM104" s="57">
        <f t="shared" si="357"/>
        <v>0</v>
      </c>
      <c r="HN104" s="57">
        <f t="shared" si="358"/>
        <v>0</v>
      </c>
      <c r="HO104" s="57">
        <f t="shared" si="359"/>
        <v>0</v>
      </c>
      <c r="HP104" s="57">
        <f t="shared" si="360"/>
        <v>0</v>
      </c>
      <c r="HQ104" s="57">
        <f t="shared" si="361"/>
        <v>0</v>
      </c>
      <c r="HR104" s="57">
        <f t="shared" si="362"/>
        <v>0</v>
      </c>
      <c r="HS104" s="57">
        <f t="shared" si="363"/>
        <v>0</v>
      </c>
      <c r="HT104" s="57">
        <f t="shared" si="364"/>
        <v>0</v>
      </c>
      <c r="HU104" s="57">
        <f t="shared" si="365"/>
        <v>0</v>
      </c>
      <c r="HV104" s="57">
        <f t="shared" si="366"/>
        <v>0</v>
      </c>
      <c r="HW104" s="57">
        <f t="shared" si="367"/>
        <v>0</v>
      </c>
      <c r="HX104" s="57">
        <f t="shared" si="368"/>
        <v>0</v>
      </c>
      <c r="HY104" s="57">
        <f t="shared" si="369"/>
        <v>0</v>
      </c>
      <c r="HZ104" s="57">
        <f t="shared" si="370"/>
        <v>0</v>
      </c>
      <c r="IA104" s="57">
        <f t="shared" si="371"/>
        <v>0</v>
      </c>
      <c r="IB104" s="57">
        <f t="shared" si="372"/>
        <v>0</v>
      </c>
      <c r="IC104" s="57">
        <f t="shared" si="373"/>
        <v>0</v>
      </c>
      <c r="ID104" s="61">
        <f t="shared" si="374"/>
        <v>3.8400000000000025</v>
      </c>
      <c r="IE104" s="57">
        <f t="shared" si="375"/>
        <v>0</v>
      </c>
      <c r="IF104" s="57">
        <f t="shared" si="376"/>
        <v>0</v>
      </c>
      <c r="IG104" s="57">
        <f t="shared" si="377"/>
        <v>0</v>
      </c>
      <c r="IH104" s="57">
        <f t="shared" si="378"/>
        <v>0</v>
      </c>
      <c r="II104" s="57">
        <f t="shared" si="379"/>
        <v>0</v>
      </c>
      <c r="IJ104" s="57">
        <f t="shared" si="380"/>
        <v>0</v>
      </c>
      <c r="IK104" s="57">
        <f t="shared" si="381"/>
        <v>0</v>
      </c>
      <c r="IL104" s="57">
        <f t="shared" si="382"/>
        <v>0</v>
      </c>
      <c r="IM104" s="57">
        <f t="shared" si="383"/>
        <v>0</v>
      </c>
      <c r="IN104" s="57">
        <f t="shared" si="384"/>
        <v>0</v>
      </c>
      <c r="IO104" s="57">
        <f t="shared" si="385"/>
        <v>0</v>
      </c>
      <c r="IP104" s="57">
        <f t="shared" si="386"/>
        <v>0</v>
      </c>
      <c r="IQ104" s="57">
        <f t="shared" si="387"/>
        <v>0</v>
      </c>
      <c r="IR104" s="57">
        <f t="shared" si="388"/>
        <v>0</v>
      </c>
      <c r="IS104" s="57">
        <f t="shared" si="389"/>
        <v>0</v>
      </c>
      <c r="IT104" s="57">
        <f t="shared" si="390"/>
        <v>0</v>
      </c>
      <c r="IU104" s="57">
        <f t="shared" si="391"/>
        <v>0</v>
      </c>
      <c r="IV104" s="57">
        <f t="shared" si="392"/>
        <v>0</v>
      </c>
      <c r="IW104" s="57">
        <f t="shared" si="393"/>
        <v>0</v>
      </c>
      <c r="IX104" s="57">
        <f t="shared" si="394"/>
        <v>0</v>
      </c>
      <c r="IY104" s="57">
        <f t="shared" si="395"/>
        <v>0</v>
      </c>
      <c r="IZ104" s="61">
        <f t="shared" si="396"/>
        <v>3.8400000000000025</v>
      </c>
      <c r="JA104" s="261" t="e">
        <f t="shared" si="449"/>
        <v>#N/A</v>
      </c>
      <c r="JB104" s="261" t="e">
        <f t="shared" si="450"/>
        <v>#N/A</v>
      </c>
      <c r="JC104" s="261" t="e">
        <f t="shared" si="451"/>
        <v>#N/A</v>
      </c>
      <c r="JD104" s="261" t="e">
        <f t="shared" si="452"/>
        <v>#N/A</v>
      </c>
      <c r="JE104" s="261" t="e">
        <f t="shared" si="453"/>
        <v>#N/A</v>
      </c>
      <c r="JF104" s="261" t="e">
        <f t="shared" si="454"/>
        <v>#N/A</v>
      </c>
      <c r="JG104" s="261" t="e">
        <f t="shared" si="455"/>
        <v>#N/A</v>
      </c>
      <c r="JH104" s="261" t="e">
        <f t="shared" si="456"/>
        <v>#N/A</v>
      </c>
      <c r="JI104" s="261" t="e">
        <f t="shared" si="457"/>
        <v>#N/A</v>
      </c>
      <c r="JJ104" s="261" t="e">
        <f t="shared" si="458"/>
        <v>#N/A</v>
      </c>
      <c r="JK104" s="261" t="e">
        <f t="shared" si="459"/>
        <v>#N/A</v>
      </c>
      <c r="JL104" s="261" t="e">
        <f t="shared" si="460"/>
        <v>#N/A</v>
      </c>
      <c r="JM104" s="261" t="e">
        <f t="shared" si="461"/>
        <v>#N/A</v>
      </c>
      <c r="JN104" s="261" t="e">
        <f t="shared" si="462"/>
        <v>#N/A</v>
      </c>
      <c r="JO104" s="261" t="e">
        <f t="shared" si="463"/>
        <v>#N/A</v>
      </c>
      <c r="JP104" s="261" t="e">
        <f t="shared" si="464"/>
        <v>#N/A</v>
      </c>
      <c r="JQ104" s="261" t="e">
        <f t="shared" si="465"/>
        <v>#N/A</v>
      </c>
      <c r="JR104" s="261" t="e">
        <f t="shared" si="466"/>
        <v>#N/A</v>
      </c>
      <c r="JS104" s="261" t="e">
        <f t="shared" si="467"/>
        <v>#N/A</v>
      </c>
      <c r="JT104" s="261" t="e">
        <f t="shared" si="468"/>
        <v>#N/A</v>
      </c>
      <c r="JU104" s="261" t="e">
        <f t="shared" si="469"/>
        <v>#N/A</v>
      </c>
      <c r="JV104" s="61">
        <f t="shared" si="397"/>
        <v>3.8400000000000025</v>
      </c>
      <c r="JW104" s="46">
        <f>IF(HI104&lt;=$C$42,1,0)</f>
        <v>1</v>
      </c>
      <c r="JX104" s="46">
        <f>IF(HJ104&lt;=$C$42,1,0)</f>
        <v>0</v>
      </c>
      <c r="JY104" s="46">
        <f>IF(HK104&lt;=$C$42,1,0)</f>
        <v>0</v>
      </c>
      <c r="JZ104" s="46">
        <f>IF(HL104&lt;=$C$42,1,0)</f>
        <v>1</v>
      </c>
      <c r="KA104" s="46">
        <f>IF(HM104&lt;=$C$42,1,0)</f>
        <v>1</v>
      </c>
      <c r="KB104" s="46">
        <f>IF(HN104&lt;=$C$42,1,0)</f>
        <v>1</v>
      </c>
      <c r="KC104" s="46">
        <f>IF(HO104&lt;=$C$42,1,0)</f>
        <v>1</v>
      </c>
      <c r="KD104" s="46">
        <f>IF(HP104&lt;=$C$42,1,0)</f>
        <v>1</v>
      </c>
      <c r="KE104" s="46">
        <f>IF(HQ104&lt;=$C$42,1,0)</f>
        <v>1</v>
      </c>
      <c r="KF104" s="46">
        <f>IF(HR104&lt;=$C$42,1,0)</f>
        <v>1</v>
      </c>
      <c r="KG104" s="46">
        <f>IF(HS104&lt;=$C$42,1,0)</f>
        <v>1</v>
      </c>
      <c r="KH104" s="46">
        <f>IF(HT104&lt;=$C$42,1,0)</f>
        <v>1</v>
      </c>
      <c r="KI104" s="46">
        <f>IF(HU104&lt;=$C$42,1,0)</f>
        <v>1</v>
      </c>
      <c r="KJ104" s="46">
        <f>IF(HV104&lt;=$C$42,1,0)</f>
        <v>1</v>
      </c>
      <c r="KK104" s="46">
        <f>IF(HW104&lt;=$C$42,1,0)</f>
        <v>1</v>
      </c>
      <c r="KL104" s="46">
        <f>IF(HX104&lt;=$C$42,1,0)</f>
        <v>1</v>
      </c>
      <c r="KM104" s="46">
        <f>IF(HY104&lt;=$C$42,1,0)</f>
        <v>1</v>
      </c>
      <c r="KN104" s="46">
        <f>IF(HZ104&lt;=$C$42,1,0)</f>
        <v>1</v>
      </c>
      <c r="KO104" s="46">
        <f>IF(IA104&lt;=$C$42,1,0)</f>
        <v>1</v>
      </c>
      <c r="KP104" s="46">
        <f>IF(IB104&lt;=$C$42,1,0)</f>
        <v>1</v>
      </c>
      <c r="KQ104" s="46">
        <f>IF(IC104&lt;=$C$42,1,0)</f>
        <v>1</v>
      </c>
      <c r="KR104" s="61">
        <f t="shared" si="398"/>
        <v>3.8400000000000025</v>
      </c>
      <c r="KS104" s="1">
        <f>IF(OR(KS103=1,AND(OY104=1,LO104&lt;=$C$43)),1,0)</f>
        <v>1</v>
      </c>
      <c r="KT104" s="1">
        <f>IF(OR(KT103=1,AND(OZ104=1,LP104&lt;=$C$43)),1,0)</f>
        <v>0</v>
      </c>
      <c r="KU104" s="1">
        <f>IF(OR(KU103=1,AND(PA104=1,LQ104&lt;=$C$43)),1,0)</f>
        <v>0</v>
      </c>
      <c r="KV104" s="1">
        <f>IF(OR(KV103=1,AND(PB104=1,LR104&lt;=$C$43)),1,0)</f>
        <v>1</v>
      </c>
      <c r="KW104" s="1">
        <f>IF(OR(KW103=1,AND(PC104=1,LS104&lt;=$C$43)),1,0)</f>
        <v>1</v>
      </c>
      <c r="KX104" s="1">
        <f>IF(OR(KX103=1,AND(PD104=1,LT104&lt;=$C$43)),1,0)</f>
        <v>1</v>
      </c>
      <c r="KY104" s="1">
        <f>IF(OR(KY103=1,AND(PE104=1,LU104&lt;=$C$43)),1,0)</f>
        <v>1</v>
      </c>
      <c r="KZ104" s="1">
        <f>IF(OR(KZ103=1,AND(PF104=1,LV104&lt;=$C$43)),1,0)</f>
        <v>1</v>
      </c>
      <c r="LA104" s="1">
        <f>IF(OR(LA103=1,AND(PG104=1,LW104&lt;=$C$43)),1,0)</f>
        <v>1</v>
      </c>
      <c r="LB104" s="1">
        <f>IF(OR(LB103=1,AND(PH104=1,LX104&lt;=$C$43)),1,0)</f>
        <v>1</v>
      </c>
      <c r="LC104" s="1">
        <f>IF(OR(LC103=1,AND(PI104=1,LY104&lt;=$C$43)),1,0)</f>
        <v>1</v>
      </c>
      <c r="LD104" s="1">
        <f>IF(OR(LD103=1,AND(PJ104=1,LZ104&lt;=$C$43)),1,0)</f>
        <v>1</v>
      </c>
      <c r="LE104" s="1">
        <f>IF(OR(LE103=1,AND(PK104=1,MA104&lt;=$C$43)),1,0)</f>
        <v>1</v>
      </c>
      <c r="LF104" s="1">
        <f>IF(OR(LF103=1,AND(PL104=1,MB104&lt;=$C$43)),1,0)</f>
        <v>1</v>
      </c>
      <c r="LG104" s="1">
        <f>IF(OR(LG103=1,AND(PM104=1,MC104&lt;=$C$43)),1,0)</f>
        <v>1</v>
      </c>
      <c r="LH104" s="1">
        <f>IF(OR(LH103=1,AND(PN104=1,MD104&lt;=$C$43)),1,0)</f>
        <v>1</v>
      </c>
      <c r="LI104" s="1">
        <f>IF(OR(LI103=1,AND(PO104=1,ME104&lt;=$C$43)),1,0)</f>
        <v>1</v>
      </c>
      <c r="LJ104" s="1">
        <f>IF(OR(LJ103=1,AND(PP104=1,MF104&lt;=$C$43)),1,0)</f>
        <v>1</v>
      </c>
      <c r="LK104" s="1">
        <f>IF(OR(LK103=1,AND(PQ104=1,MG104&lt;=$C$43)),1,0)</f>
        <v>1</v>
      </c>
      <c r="LL104" s="1">
        <f>IF(OR(LL103=1,AND(PR104=1,MH104&lt;=$C$43)),1,0)</f>
        <v>1</v>
      </c>
      <c r="LM104" s="1">
        <f>IF(OR(LM103=1,AND(PS104=1,MI104&lt;=$C$43)),1,0)</f>
        <v>1</v>
      </c>
      <c r="LN104" s="61">
        <f t="shared" si="399"/>
        <v>3.8400000000000025</v>
      </c>
      <c r="LO104" s="57">
        <f t="shared" si="400"/>
        <v>0</v>
      </c>
      <c r="LP104" s="57">
        <f t="shared" si="401"/>
        <v>7.6661552447947079</v>
      </c>
      <c r="LQ104" s="57">
        <f t="shared" si="402"/>
        <v>3.692501754898406</v>
      </c>
      <c r="LR104" s="57">
        <f t="shared" si="403"/>
        <v>0</v>
      </c>
      <c r="LS104" s="57">
        <f t="shared" si="404"/>
        <v>0</v>
      </c>
      <c r="LT104" s="57">
        <f t="shared" si="405"/>
        <v>0</v>
      </c>
      <c r="LU104" s="57">
        <f t="shared" si="406"/>
        <v>0</v>
      </c>
      <c r="LV104" s="57">
        <f t="shared" si="407"/>
        <v>0</v>
      </c>
      <c r="LW104" s="57">
        <f t="shared" si="408"/>
        <v>0</v>
      </c>
      <c r="LX104" s="57">
        <f t="shared" si="409"/>
        <v>0</v>
      </c>
      <c r="LY104" s="57">
        <f t="shared" si="410"/>
        <v>0</v>
      </c>
      <c r="LZ104" s="57">
        <f t="shared" si="411"/>
        <v>0</v>
      </c>
      <c r="MA104" s="57">
        <f t="shared" si="412"/>
        <v>0</v>
      </c>
      <c r="MB104" s="57">
        <f t="shared" si="413"/>
        <v>0</v>
      </c>
      <c r="MC104" s="57">
        <f t="shared" si="414"/>
        <v>0</v>
      </c>
      <c r="MD104" s="57">
        <f t="shared" si="415"/>
        <v>0</v>
      </c>
      <c r="ME104" s="57">
        <f t="shared" si="416"/>
        <v>0</v>
      </c>
      <c r="MF104" s="57">
        <f t="shared" si="417"/>
        <v>0</v>
      </c>
      <c r="MG104" s="57">
        <f t="shared" si="418"/>
        <v>0</v>
      </c>
      <c r="MH104" s="57">
        <f t="shared" si="419"/>
        <v>0</v>
      </c>
      <c r="MI104" s="57">
        <f t="shared" si="420"/>
        <v>0</v>
      </c>
      <c r="MJ104" s="61">
        <f t="shared" si="421"/>
        <v>3.8400000000000025</v>
      </c>
      <c r="MK104" s="57" t="e">
        <f t="shared" si="470"/>
        <v>#N/A</v>
      </c>
      <c r="ML104" s="57" t="e">
        <f t="shared" si="471"/>
        <v>#N/A</v>
      </c>
      <c r="MM104" s="57" t="e">
        <f t="shared" si="472"/>
        <v>#N/A</v>
      </c>
      <c r="MN104" s="57" t="e">
        <f t="shared" si="473"/>
        <v>#N/A</v>
      </c>
      <c r="MO104" s="57" t="e">
        <f t="shared" si="474"/>
        <v>#N/A</v>
      </c>
      <c r="MP104" s="57" t="e">
        <f t="shared" si="475"/>
        <v>#N/A</v>
      </c>
      <c r="MQ104" s="57" t="e">
        <f t="shared" si="476"/>
        <v>#N/A</v>
      </c>
      <c r="MR104" s="57" t="e">
        <f t="shared" si="477"/>
        <v>#N/A</v>
      </c>
      <c r="MS104" s="57" t="e">
        <f t="shared" si="478"/>
        <v>#N/A</v>
      </c>
      <c r="MT104" s="57" t="e">
        <f t="shared" si="479"/>
        <v>#N/A</v>
      </c>
      <c r="MU104" s="57" t="e">
        <f t="shared" si="480"/>
        <v>#N/A</v>
      </c>
      <c r="MV104" s="57" t="e">
        <f t="shared" si="481"/>
        <v>#N/A</v>
      </c>
      <c r="MW104" s="57" t="e">
        <f t="shared" si="482"/>
        <v>#N/A</v>
      </c>
      <c r="MX104" s="57" t="e">
        <f t="shared" si="483"/>
        <v>#N/A</v>
      </c>
      <c r="MY104" s="57" t="e">
        <f t="shared" si="484"/>
        <v>#N/A</v>
      </c>
      <c r="MZ104" s="57" t="e">
        <f t="shared" si="485"/>
        <v>#N/A</v>
      </c>
      <c r="NA104" s="57" t="e">
        <f t="shared" si="486"/>
        <v>#N/A</v>
      </c>
      <c r="NB104" s="57" t="e">
        <f t="shared" si="487"/>
        <v>#N/A</v>
      </c>
      <c r="NC104" s="57" t="e">
        <f t="shared" si="488"/>
        <v>#N/A</v>
      </c>
      <c r="ND104" s="57" t="e">
        <f t="shared" si="489"/>
        <v>#N/A</v>
      </c>
      <c r="NE104" s="57" t="e">
        <f t="shared" si="490"/>
        <v>#N/A</v>
      </c>
      <c r="NF104" s="61">
        <f t="shared" si="422"/>
        <v>3.8400000000000025</v>
      </c>
      <c r="NG104" s="261">
        <f>IF(OY103=0,MIN('Drive Train'!$F$35-FQ103*$C$26*'Drive Train'!$F$38,NG103+$C$41)-$C$7,IF(LO103-1&lt;=0,0,IF($C$39=Motors!$C$29,MAX(MAX(NG$8:NG103)*-1,NG103-$C$41),MAX(0,MAX(NG$8:NG103)*-1,NG103-$C$41))))</f>
        <v>0</v>
      </c>
      <c r="NH104" s="261">
        <f>IF(OZ103=0,MIN('Drive Train'!$F$35-FR103*$C$26*'Drive Train'!$F$38,NH103+$C$41)-$C$7,IF(LP103-1&lt;=0,0,IF($C$39=Motors!$C$29,MAX(MAX(NH$8:NH103)*-1,NH103-$C$41),MAX(0,MAX(NH$8:NH103)*-1,NH103-$C$41))))</f>
        <v>0</v>
      </c>
      <c r="NI104" s="261">
        <f>IF(PA103=0,MIN('Drive Train'!$F$35-FS103*$C$26*'Drive Train'!$F$38,NI103+$C$41)-$C$7,IF(LQ103-1&lt;=0,0,IF($C$39=Motors!$C$29,MAX(MAX(NI$8:NI103)*-1,NI103-$C$41),MAX(0,MAX(NI$8:NI103)*-1,NI103-$C$41))))</f>
        <v>0</v>
      </c>
      <c r="NJ104" s="261">
        <f>IF(PB103=0,MIN('Drive Train'!$F$35-FT103*$C$26*'Drive Train'!$F$38,NJ103+$C$41)-$C$7,IF(LR103-1&lt;=0,0,IF($C$39=Motors!$C$29,MAX(MAX(NJ$8:NJ103)*-1,NJ103-$C$41),MAX(0,MAX(NJ$8:NJ103)*-1,NJ103-$C$41))))</f>
        <v>0</v>
      </c>
      <c r="NK104" s="261">
        <f>IF(PC103=0,MIN('Drive Train'!$F$35-FU103*$C$26*'Drive Train'!$F$38,NK103+$C$41)-$C$7,IF(LS103-1&lt;=0,0,IF($C$39=Motors!$C$29,MAX(MAX(NK$8:NK103)*-1,NK103-$C$41),MAX(0,MAX(NK$8:NK103)*-1,NK103-$C$41))))</f>
        <v>0</v>
      </c>
      <c r="NL104" s="261">
        <f>IF(PD103=0,MIN('Drive Train'!$F$35-FV103*$C$26*'Drive Train'!$F$38,NL103+$C$41)-$C$7,IF(LT103-1&lt;=0,0,IF($C$39=Motors!$C$29,MAX(MAX(NL$8:NL103)*-1,NL103-$C$41),MAX(0,MAX(NL$8:NL103)*-1,NL103-$C$41))))</f>
        <v>0</v>
      </c>
      <c r="NM104" s="261">
        <f>IF(PE103=0,MIN('Drive Train'!$F$35-FW103*$C$26*'Drive Train'!$F$38,NM103+$C$41)-$C$7,IF(LU103-1&lt;=0,0,IF($C$39=Motors!$C$29,MAX(MAX(NM$8:NM103)*-1,NM103-$C$41),MAX(0,MAX(NM$8:NM103)*-1,NM103-$C$41))))</f>
        <v>0</v>
      </c>
      <c r="NN104" s="261">
        <f>IF(PF103=0,MIN('Drive Train'!$F$35-FX103*$C$26*'Drive Train'!$F$38,NN103+$C$41)-$C$7,IF(LV103-1&lt;=0,0,IF($C$39=Motors!$C$29,MAX(MAX(NN$8:NN103)*-1,NN103-$C$41),MAX(0,MAX(NN$8:NN103)*-1,NN103-$C$41))))</f>
        <v>0</v>
      </c>
      <c r="NO104" s="261">
        <f>IF(PG103=0,MIN('Drive Train'!$F$35-FY103*$C$26*'Drive Train'!$F$38,NO103+$C$41)-$C$7,IF(LW103-1&lt;=0,0,IF($C$39=Motors!$C$29,MAX(MAX(NO$8:NO103)*-1,NO103-$C$41),MAX(0,MAX(NO$8:NO103)*-1,NO103-$C$41))))</f>
        <v>0</v>
      </c>
      <c r="NP104" s="261">
        <f>IF(PH103=0,MIN('Drive Train'!$F$35-FZ103*$C$26*'Drive Train'!$F$38,NP103+$C$41)-$C$7,IF(LX103-1&lt;=0,0,IF($C$39=Motors!$C$29,MAX(MAX(NP$8:NP103)*-1,NP103-$C$41),MAX(0,MAX(NP$8:NP103)*-1,NP103-$C$41))))</f>
        <v>0</v>
      </c>
      <c r="NQ104" s="261">
        <f>IF(PI103=0,MIN('Drive Train'!$F$35-GA103*$C$26*'Drive Train'!$F$38,NQ103+$C$41)-$C$7,IF(LY103-1&lt;=0,0,IF($C$39=Motors!$C$29,MAX(MAX(NQ$8:NQ103)*-1,NQ103-$C$41),MAX(0,MAX(NQ$8:NQ103)*-1,NQ103-$C$41))))</f>
        <v>0</v>
      </c>
      <c r="NR104" s="261">
        <f>IF(PJ103=0,MIN('Drive Train'!$F$35-GB103*$C$26*'Drive Train'!$F$38,NR103+$C$41)-$C$7,IF(LZ103-1&lt;=0,0,IF($C$39=Motors!$C$29,MAX(MAX(NR$8:NR103)*-1,NR103-$C$41),MAX(0,MAX(NR$8:NR103)*-1,NR103-$C$41))))</f>
        <v>0</v>
      </c>
      <c r="NS104" s="261">
        <f>IF(PK103=0,MIN('Drive Train'!$F$35-GC103*$C$26*'Drive Train'!$F$38,NS103+$C$41)-$C$7,IF(MA103-1&lt;=0,0,IF($C$39=Motors!$C$29,MAX(MAX(NS$8:NS103)*-1,NS103-$C$41),MAX(0,MAX(NS$8:NS103)*-1,NS103-$C$41))))</f>
        <v>0</v>
      </c>
      <c r="NT104" s="261">
        <f>IF(PL103=0,MIN('Drive Train'!$F$35-GD103*$C$26*'Drive Train'!$F$38,NT103+$C$41)-$C$7,IF(MB103-1&lt;=0,0,IF($C$39=Motors!$C$29,MAX(MAX(NT$8:NT103)*-1,NT103-$C$41),MAX(0,MAX(NT$8:NT103)*-1,NT103-$C$41))))</f>
        <v>0</v>
      </c>
      <c r="NU104" s="261">
        <f>IF(PM103=0,MIN('Drive Train'!$F$35-GE103*$C$26*'Drive Train'!$F$38,NU103+$C$41)-$C$7,IF(MC103-1&lt;=0,0,IF($C$39=Motors!$C$29,MAX(MAX(NU$8:NU103)*-1,NU103-$C$41),MAX(0,MAX(NU$8:NU103)*-1,NU103-$C$41))))</f>
        <v>0</v>
      </c>
      <c r="NV104" s="261">
        <f>IF(PN103=0,MIN('Drive Train'!$F$35-GF103*$C$26*'Drive Train'!$F$38,NV103+$C$41)-$C$7,IF(MD103-1&lt;=0,0,IF($C$39=Motors!$C$29,MAX(MAX(NV$8:NV103)*-1,NV103-$C$41),MAX(0,MAX(NV$8:NV103)*-1,NV103-$C$41))))</f>
        <v>0</v>
      </c>
      <c r="NW104" s="261">
        <f>IF(PO103=0,MIN('Drive Train'!$F$35-GG103*$C$26*'Drive Train'!$F$38,NW103+$C$41)-$C$7,IF(ME103-1&lt;=0,0,IF($C$39=Motors!$C$29,MAX(MAX(NW$8:NW103)*-1,NW103-$C$41),MAX(0,MAX(NW$8:NW103)*-1,NW103-$C$41))))</f>
        <v>0</v>
      </c>
      <c r="NX104" s="261">
        <f>IF(PP103=0,MIN('Drive Train'!$F$35-GH103*$C$26*'Drive Train'!$F$38,NX103+$C$41)-$C$7,IF(MF103-1&lt;=0,0,IF($C$39=Motors!$C$29,MAX(MAX(NX$8:NX103)*-1,NX103-$C$41),MAX(0,MAX(NX$8:NX103)*-1,NX103-$C$41))))</f>
        <v>0</v>
      </c>
      <c r="NY104" s="261">
        <f>IF(PQ103=0,MIN('Drive Train'!$F$35-GI103*$C$26*'Drive Train'!$F$38,NY103+$C$41)-$C$7,IF(MG103-1&lt;=0,0,IF($C$39=Motors!$C$29,MAX(MAX(NY$8:NY103)*-1,NY103-$C$41),MAX(0,MAX(NY$8:NY103)*-1,NY103-$C$41))))</f>
        <v>0</v>
      </c>
      <c r="NZ104" s="261">
        <f>IF(PR103=0,MIN('Drive Train'!$F$35-GJ103*$C$26*'Drive Train'!$F$38,NZ103+$C$41)-$C$7,IF(MH103-1&lt;=0,0,IF($C$39=Motors!$C$29,MAX(MAX(NZ$8:NZ103)*-1,NZ103-$C$41),MAX(0,MAX(NZ$8:NZ103)*-1,NZ103-$C$41))))</f>
        <v>0</v>
      </c>
      <c r="OA104" s="261">
        <f>IF(PS103=0,MIN('Drive Train'!$F$35-GK103*$C$26*'Drive Train'!$F$38,OA103+$C$41)-$C$7,IF(MI103-1&lt;=0,0,IF($C$39=Motors!$C$29,MAX(MAX(OA$8:OA103)*-1,OA103-$C$41),MAX(0,MAX(OA$8:OA103)*-1,OA103-$C$41))))</f>
        <v>0</v>
      </c>
      <c r="OB104" s="61">
        <f t="shared" si="423"/>
        <v>3.8400000000000025</v>
      </c>
      <c r="OC104" s="261">
        <f>'Drive Train'!$F$35-FQ104*$C$26*'Drive Train'!$F$38</f>
        <v>12.4</v>
      </c>
      <c r="OD104" s="261">
        <f>'Drive Train'!$F$35-FR104*$C$26*'Drive Train'!$F$38</f>
        <v>12.213034</v>
      </c>
      <c r="OE104" s="261">
        <f>'Drive Train'!$F$35-FS104*$C$26*'Drive Train'!$F$38</f>
        <v>12.213034</v>
      </c>
      <c r="OF104" s="261">
        <f>'Drive Train'!$F$35-FT104*$C$26*'Drive Train'!$F$38</f>
        <v>12.4</v>
      </c>
      <c r="OG104" s="261">
        <f>'Drive Train'!$F$35-FU104*$C$26*'Drive Train'!$F$38</f>
        <v>12.4</v>
      </c>
      <c r="OH104" s="261">
        <f>'Drive Train'!$F$35-FV104*$C$26*'Drive Train'!$F$38</f>
        <v>12.4</v>
      </c>
      <c r="OI104" s="261">
        <f>'Drive Train'!$F$35-FW104*$C$26*'Drive Train'!$F$38</f>
        <v>12.4</v>
      </c>
      <c r="OJ104" s="261">
        <f>'Drive Train'!$F$35-FX104*$C$26*'Drive Train'!$F$38</f>
        <v>12.4</v>
      </c>
      <c r="OK104" s="261">
        <f>'Drive Train'!$F$35-FY104*$C$26*'Drive Train'!$F$38</f>
        <v>12.4</v>
      </c>
      <c r="OL104" s="261">
        <f>'Drive Train'!$F$35-FZ104*$C$26*'Drive Train'!$F$38</f>
        <v>12.4</v>
      </c>
      <c r="OM104" s="261">
        <f>'Drive Train'!$F$35-GA104*$C$26*'Drive Train'!$F$38</f>
        <v>12.4</v>
      </c>
      <c r="ON104" s="261">
        <f>'Drive Train'!$F$35-GB104*$C$26*'Drive Train'!$F$38</f>
        <v>12.4</v>
      </c>
      <c r="OO104" s="261">
        <f>'Drive Train'!$F$35-GC104*$C$26*'Drive Train'!$F$38</f>
        <v>12.4</v>
      </c>
      <c r="OP104" s="261">
        <f>'Drive Train'!$F$35-GD104*$C$26*'Drive Train'!$F$38</f>
        <v>12.4</v>
      </c>
      <c r="OQ104" s="261">
        <f>'Drive Train'!$F$35-GE104*$C$26*'Drive Train'!$F$38</f>
        <v>12.4</v>
      </c>
      <c r="OR104" s="261">
        <f>'Drive Train'!$F$35-GF104*$C$26*'Drive Train'!$F$38</f>
        <v>12.4</v>
      </c>
      <c r="OS104" s="261">
        <f>'Drive Train'!$F$35-GG104*$C$26*'Drive Train'!$F$38</f>
        <v>12.4</v>
      </c>
      <c r="OT104" s="261">
        <f>'Drive Train'!$F$35-GH104*$C$26*'Drive Train'!$F$38</f>
        <v>12.4</v>
      </c>
      <c r="OU104" s="261">
        <f>'Drive Train'!$F$35-GI104*$C$26*'Drive Train'!$F$38</f>
        <v>12.4</v>
      </c>
      <c r="OV104" s="261">
        <f>'Drive Train'!$F$35-GJ104*$C$26*'Drive Train'!$F$38</f>
        <v>12.4</v>
      </c>
      <c r="OW104" s="261">
        <f>'Drive Train'!$F$35-GK104*$C$26*'Drive Train'!$F$38</f>
        <v>12.4</v>
      </c>
      <c r="OX104" s="61">
        <f t="shared" si="424"/>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8">
        <f t="shared" si="425"/>
        <v>3.8400000000000025</v>
      </c>
      <c r="PU104" s="57">
        <f t="shared" si="426"/>
        <v>19.650327854067083</v>
      </c>
      <c r="PV104" s="57">
        <f t="shared" si="427"/>
        <v>30.357606759394447</v>
      </c>
      <c r="PW104" s="57">
        <f t="shared" si="428"/>
        <v>32.350647951890522</v>
      </c>
      <c r="PX104" s="57">
        <f t="shared" si="429"/>
        <v>29.140045423273133</v>
      </c>
      <c r="PY104" s="57">
        <f t="shared" si="430"/>
        <v>24.749634534260018</v>
      </c>
      <c r="PZ104" s="57">
        <f t="shared" si="431"/>
        <v>21.452833956798898</v>
      </c>
      <c r="QA104" s="57">
        <f t="shared" si="432"/>
        <v>19.542925554291688</v>
      </c>
      <c r="QB104" s="57">
        <f t="shared" si="433"/>
        <v>18.59135870271086</v>
      </c>
      <c r="QC104" s="57">
        <f t="shared" si="434"/>
        <v>17.948597020951119</v>
      </c>
      <c r="QD104" s="57">
        <f t="shared" si="435"/>
        <v>17.4359638630105</v>
      </c>
      <c r="QE104" s="57">
        <f t="shared" si="436"/>
        <v>17.291336153209237</v>
      </c>
      <c r="QF104" s="57">
        <f t="shared" si="437"/>
        <v>21.091274252493893</v>
      </c>
      <c r="QG104" s="57">
        <f t="shared" si="438"/>
        <v>21.548378991435687</v>
      </c>
      <c r="QH104" s="57">
        <f t="shared" si="439"/>
        <v>20.808768598333724</v>
      </c>
      <c r="QI104" s="57">
        <f t="shared" si="440"/>
        <v>19.961375108168166</v>
      </c>
      <c r="QJ104" s="57">
        <f t="shared" si="441"/>
        <v>19.829829190132553</v>
      </c>
      <c r="QK104" s="57">
        <f t="shared" si="442"/>
        <v>19.650327854067083</v>
      </c>
      <c r="QL104" s="57">
        <f t="shared" si="443"/>
        <v>19.599515401150995</v>
      </c>
      <c r="QM104" s="57">
        <f t="shared" si="444"/>
        <v>19.600621923010209</v>
      </c>
      <c r="QN104" s="57">
        <f t="shared" si="445"/>
        <v>19.600697983980687</v>
      </c>
      <c r="QO104" s="57">
        <f t="shared" si="446"/>
        <v>19.600657967372879</v>
      </c>
      <c r="QP104" s="61">
        <f t="shared" si="447"/>
        <v>3.8400000000000025</v>
      </c>
      <c r="QQ104" s="57">
        <f>MIN(FQ104,$C$16)*$C$17*1000/60/60/$C$25</f>
        <v>0</v>
      </c>
      <c r="QR104" s="57">
        <f>MIN(FR104,$C$16)*$C$17*1000/60/60/$C$25</f>
        <v>3.8667407844721571E-2</v>
      </c>
      <c r="QS104" s="57">
        <f>MIN(FS104,$C$16)*$C$17*1000/60/60/$C$25</f>
        <v>3.8667407844721571E-2</v>
      </c>
      <c r="QT104" s="57">
        <f>MIN(FT104,$C$16)*$C$17*1000/60/60/$C$25</f>
        <v>0</v>
      </c>
      <c r="QU104" s="57">
        <f>MIN(FU104,$C$16)*$C$17*1000/60/60/$C$25</f>
        <v>0</v>
      </c>
      <c r="QV104" s="57">
        <f>MIN(FV104,$C$16)*$C$17*1000/60/60/$C$25</f>
        <v>0</v>
      </c>
      <c r="QW104" s="57">
        <f>MIN(FW104,$C$16)*$C$17*1000/60/60/$C$25</f>
        <v>0</v>
      </c>
      <c r="QX104" s="57">
        <f>MIN(FX104,$C$16)*$C$17*1000/60/60/$C$25</f>
        <v>0</v>
      </c>
      <c r="QY104" s="57">
        <f>MIN(FY104,$C$16)*$C$17*1000/60/60/$C$25</f>
        <v>0</v>
      </c>
      <c r="QZ104" s="57">
        <f>MIN(FZ104,$C$16)*$C$17*1000/60/60/$C$25</f>
        <v>0</v>
      </c>
      <c r="RA104" s="57">
        <f>MIN(GA104,$C$16)*$C$17*1000/60/60/$C$25</f>
        <v>0</v>
      </c>
      <c r="RB104" s="57">
        <f>MIN(GB104,$C$16)*$C$17*1000/60/60/$C$25</f>
        <v>0</v>
      </c>
      <c r="RC104" s="57">
        <f>MIN(GC104,$C$16)*$C$17*1000/60/60/$C$25</f>
        <v>0</v>
      </c>
      <c r="RD104" s="57">
        <f>MIN(GD104,$C$16)*$C$17*1000/60/60/$C$25</f>
        <v>0</v>
      </c>
      <c r="RE104" s="57">
        <f>MIN(GE104,$C$16)*$C$17*1000/60/60/$C$25</f>
        <v>0</v>
      </c>
      <c r="RF104" s="57">
        <f>MIN(GF104,$C$16)*$C$17*1000/60/60/$C$25</f>
        <v>0</v>
      </c>
      <c r="RG104" s="57">
        <f>MIN(GG104,$C$16)*$C$17*1000/60/60/$C$25</f>
        <v>0</v>
      </c>
      <c r="RH104" s="57">
        <f>MIN(GH104,$C$16)*$C$17*1000/60/60/$C$25</f>
        <v>0</v>
      </c>
      <c r="RI104" s="57">
        <f>MIN(GI104,$C$16)*$C$17*1000/60/60/$C$25</f>
        <v>0</v>
      </c>
      <c r="RJ104" s="57">
        <f>MIN(GJ104,$C$16)*$C$17*1000/60/60/$C$25</f>
        <v>0</v>
      </c>
      <c r="RK104" s="57">
        <f>MIN(GK104,$C$16)*$C$17*1000/60/60/$C$25</f>
        <v>0</v>
      </c>
      <c r="RL104" s="148">
        <f t="shared" si="448"/>
        <v>3.8400000000000025</v>
      </c>
    </row>
    <row r="105" spans="18:480" x14ac:dyDescent="0.2">
      <c r="R105" s="63">
        <f t="shared" si="346"/>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347"/>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321"/>
        <v>3.8800000000000026</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322"/>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348"/>
        <v>3.8800000000000026</v>
      </c>
      <c r="DC105" s="57">
        <f t="shared" si="323"/>
        <v>0</v>
      </c>
      <c r="DD105" s="57">
        <f t="shared" si="324"/>
        <v>2.7495000000000003</v>
      </c>
      <c r="DE105" s="57">
        <f t="shared" si="325"/>
        <v>2.7495000000000003</v>
      </c>
      <c r="DF105" s="57">
        <f t="shared" si="326"/>
        <v>0</v>
      </c>
      <c r="DG105" s="57">
        <f t="shared" si="327"/>
        <v>0</v>
      </c>
      <c r="DH105" s="57">
        <f t="shared" si="328"/>
        <v>0</v>
      </c>
      <c r="DI105" s="57">
        <f t="shared" si="329"/>
        <v>0</v>
      </c>
      <c r="DJ105" s="57">
        <f t="shared" si="330"/>
        <v>0</v>
      </c>
      <c r="DK105" s="57">
        <f t="shared" si="331"/>
        <v>0</v>
      </c>
      <c r="DL105" s="57">
        <f t="shared" si="332"/>
        <v>0</v>
      </c>
      <c r="DM105" s="57">
        <f t="shared" si="333"/>
        <v>0</v>
      </c>
      <c r="DN105" s="57">
        <f t="shared" si="334"/>
        <v>0</v>
      </c>
      <c r="DO105" s="57">
        <f t="shared" si="335"/>
        <v>0</v>
      </c>
      <c r="DP105" s="57">
        <f t="shared" si="336"/>
        <v>0</v>
      </c>
      <c r="DQ105" s="57">
        <f t="shared" si="337"/>
        <v>0</v>
      </c>
      <c r="DR105" s="57">
        <f t="shared" si="338"/>
        <v>0</v>
      </c>
      <c r="DS105" s="57">
        <f t="shared" si="339"/>
        <v>0</v>
      </c>
      <c r="DT105" s="57">
        <f t="shared" si="340"/>
        <v>0</v>
      </c>
      <c r="DU105" s="57">
        <f t="shared" si="341"/>
        <v>0</v>
      </c>
      <c r="DV105" s="57">
        <f t="shared" si="342"/>
        <v>0</v>
      </c>
      <c r="DW105" s="57">
        <f t="shared" si="343"/>
        <v>0</v>
      </c>
      <c r="DX105" s="61">
        <f t="shared" si="349"/>
        <v>3.8800000000000026</v>
      </c>
      <c r="DY105" s="2">
        <f>IF(OY105=0,($C$23/0.4536*IF(ISNA(MK104),'Drive Train'!$F$16,'Drive Train'!$F$17)*4.448*$C$24/$C$26*$C$25*S$6)*SIGN(BK105),BK105)</f>
        <v>0</v>
      </c>
      <c r="DZ105" s="2">
        <f>IF(OZ105=0,($C$23/0.4536*IF(ISNA(ML104),'Drive Train'!$F$16,'Drive Train'!$F$17)*4.448*$C$24/$C$26*$C$25*T$6)*SIGN(BL105),BL105)</f>
        <v>0</v>
      </c>
      <c r="EA105" s="2">
        <f>IF(PA105=0,($C$23/0.4536*IF(ISNA(MM104),'Drive Train'!$F$16,'Drive Train'!$F$17)*4.448*$C$24/$C$26*$C$25*U$6)*SIGN(BM105),BM105)</f>
        <v>0</v>
      </c>
      <c r="EB105" s="2">
        <f>IF(PB105=0,($C$23/0.4536*IF(ISNA(MN104),'Drive Train'!$F$16,'Drive Train'!$F$17)*4.448*$C$24/$C$26*$C$25*V$6)*SIGN(BN105),BN105)</f>
        <v>0</v>
      </c>
      <c r="EC105" s="2">
        <f>IF(PC105=0,($C$23/0.4536*IF(ISNA(MO104),'Drive Train'!$F$16,'Drive Train'!$F$17)*4.448*$C$24/$C$26*$C$25*W$6)*SIGN(BO105),BO105)</f>
        <v>0</v>
      </c>
      <c r="ED105" s="2">
        <f>IF(PD105=0,($C$23/0.4536*IF(ISNA(MP104),'Drive Train'!$F$16,'Drive Train'!$F$17)*4.448*$C$24/$C$26*$C$25*X$6)*SIGN(BP105),BP105)</f>
        <v>0</v>
      </c>
      <c r="EE105" s="2">
        <f>IF(PE105=0,($C$23/0.4536*IF(ISNA(MQ104),'Drive Train'!$F$16,'Drive Train'!$F$17)*4.448*$C$24/$C$26*$C$25*Y$6)*SIGN(BQ105),BQ105)</f>
        <v>0</v>
      </c>
      <c r="EF105" s="2">
        <f>IF(PF105=0,($C$23/0.4536*IF(ISNA(MR104),'Drive Train'!$F$16,'Drive Train'!$F$17)*4.448*$C$24/$C$26*$C$25*Z$6)*SIGN(BR105),BR105)</f>
        <v>0</v>
      </c>
      <c r="EG105" s="2">
        <f>IF(PG105=0,($C$23/0.4536*IF(ISNA(MS104),'Drive Train'!$F$16,'Drive Train'!$F$17)*4.448*$C$24/$C$26*$C$25*AA$6)*SIGN(BS105),BS105)</f>
        <v>0</v>
      </c>
      <c r="EH105" s="2">
        <f>IF(PH105=0,($C$23/0.4536*IF(ISNA(MT104),'Drive Train'!$F$16,'Drive Train'!$F$17)*4.448*$C$24/$C$26*$C$25*AB$6)*SIGN(BT105),BT105)</f>
        <v>0</v>
      </c>
      <c r="EI105" s="2">
        <f>IF(PI105=0,($C$23/0.4536*IF(ISNA(MU104),'Drive Train'!$F$16,'Drive Train'!$F$17)*4.448*$C$24/$C$26*$C$25*AC$6)*SIGN(BU105),BU105)</f>
        <v>0</v>
      </c>
      <c r="EJ105" s="2">
        <f>IF(PJ105=0,($C$23/0.4536*IF(ISNA(MV104),'Drive Train'!$F$16,'Drive Train'!$F$17)*4.448*$C$24/$C$26*$C$25*AD$6)*SIGN(BV105),BV105)</f>
        <v>0</v>
      </c>
      <c r="EK105" s="2">
        <f>IF(PK105=0,($C$23/0.4536*IF(ISNA(MW104),'Drive Train'!$F$16,'Drive Train'!$F$17)*4.448*$C$24/$C$26*$C$25*AE$6)*SIGN(BW105),BW105)</f>
        <v>0</v>
      </c>
      <c r="EL105" s="2">
        <f>IF(PL105=0,($C$23/0.4536*IF(ISNA(MX104),'Drive Train'!$F$16,'Drive Train'!$F$17)*4.448*$C$24/$C$26*$C$25*AF$6)*SIGN(BX105),BX105)</f>
        <v>0</v>
      </c>
      <c r="EM105" s="2">
        <f>IF(PM105=0,($C$23/0.4536*IF(ISNA(MY104),'Drive Train'!$F$16,'Drive Train'!$F$17)*4.448*$C$24/$C$26*$C$25*AG$6)*SIGN(BY105),BY105)</f>
        <v>0</v>
      </c>
      <c r="EN105" s="2">
        <f>IF(PN105=0,($C$23/0.4536*IF(ISNA(MZ104),'Drive Train'!$F$16,'Drive Train'!$F$17)*4.448*$C$24/$C$26*$C$25*AH$6)*SIGN(BZ105),BZ105)</f>
        <v>0</v>
      </c>
      <c r="EO105" s="2">
        <f>IF(PO105=0,($C$23/0.4536*IF(ISNA(NA104),'Drive Train'!$F$16,'Drive Train'!$F$17)*4.448*$C$24/$C$26*$C$25*AI$6)*SIGN(CA105),CA105)</f>
        <v>0</v>
      </c>
      <c r="EP105" s="2">
        <f>IF(PP105=0,($C$23/0.4536*IF(ISNA(NB104),'Drive Train'!$F$16,'Drive Train'!$F$17)*4.448*$C$24/$C$26*$C$25*AJ$6)*SIGN(CB105),CB105)</f>
        <v>0</v>
      </c>
      <c r="EQ105" s="2">
        <f>IF(PQ105=0,($C$23/0.4536*IF(ISNA(NC104),'Drive Train'!$F$16,'Drive Train'!$F$17)*4.448*$C$24/$C$26*$C$25*AK$6)*SIGN(CC105),CC105)</f>
        <v>0</v>
      </c>
      <c r="ER105" s="2">
        <f>IF(PR105=0,($C$23/0.4536*IF(ISNA(ND104),'Drive Train'!$F$16,'Drive Train'!$F$17)*4.448*$C$24/$C$26*$C$25*AL$6)*SIGN(CD105),CD105)</f>
        <v>0</v>
      </c>
      <c r="ES105" s="2">
        <f>IF(PS105=0,($C$23/0.4536*IF(ISNA(NE104),'Drive Train'!$F$16,'Drive Train'!$F$17)*4.448*$C$24/$C$26*$C$25*AM$6)*SIGN(CE105),CE105)</f>
        <v>0</v>
      </c>
      <c r="ET105" s="61">
        <f t="shared" si="344"/>
        <v>3.8800000000000026</v>
      </c>
      <c r="EU105" s="260">
        <f>MAX(MIN(IF(AND(OY104=1,NG105&lt;0),-1,1)*(DC105-$C$15)/($C$14-$C$15)*$C$12-$C$33*LO105/AO$6 -  OY104*$C$33,DY104),MAX(EU$8:EU104)*-1)</f>
        <v>-0.55664580874366754</v>
      </c>
      <c r="EV105" s="260">
        <f>MAX(MIN(IF(AND(OZ104=1,NH105&lt;0),-1,1)*(DD105-$C$15)/($C$14-$C$15)*$C$12-$C$33*LP105/AP$6 -  OZ104*$C$33,DZ104),MAX(EV$8:EV104)*-1)</f>
        <v>-0.58501860772651659</v>
      </c>
      <c r="EW105" s="260">
        <f>MAX(MIN(IF(AND(PA104=1,NI105&lt;0),-1,1)*(DE105-$C$15)/($C$14-$C$15)*$C$12-$C$33*LQ105/AQ$6 -  PA104*$C$33,EA104),MAX(EW$8:EW104)*-1)</f>
        <v>-0.56138419022839292</v>
      </c>
      <c r="EX105" s="260">
        <f>MAX(MIN(IF(AND(PB104=1,NJ105&lt;0),-1,1)*(DF105-$C$15)/($C$14-$C$15)*$C$12-$C$33*LR105/AR$6 -  PB104*$C$33,EB104),MAX(EX$8:EX104)*-1)</f>
        <v>-0.55664580874366754</v>
      </c>
      <c r="EY105" s="260">
        <f>MAX(MIN(IF(AND(PC104=1,NK105&lt;0),-1,1)*(DG105-$C$15)/($C$14-$C$15)*$C$12-$C$33*LS105/AS$6 -  PC104*$C$33,EC104),MAX(EY$8:EY104)*-1)</f>
        <v>-0.55664580874366754</v>
      </c>
      <c r="EZ105" s="260">
        <f>MAX(MIN(IF(AND(PD104=1,NL105&lt;0),-1,1)*(DH105-$C$15)/($C$14-$C$15)*$C$12-$C$33*LT105/AT$6 -  PD104*$C$33,ED104),MAX(EZ$8:EZ104)*-1)</f>
        <v>-0.55664580874366754</v>
      </c>
      <c r="FA105" s="260">
        <f>MAX(MIN(IF(AND(PE104=1,NM105&lt;0),-1,1)*(DI105-$C$15)/($C$14-$C$15)*$C$12-$C$33*LU105/AU$6 -  PE104*$C$33,EE104),MAX(FA$8:FA104)*-1)</f>
        <v>-0.55664580874366754</v>
      </c>
      <c r="FB105" s="260">
        <f>MAX(MIN(IF(AND(PF104=1,NN105&lt;0),-1,1)*(DJ105-$C$15)/($C$14-$C$15)*$C$12-$C$33*LV105/AV$6 -  PF104*$C$33,EF104),MAX(FB$8:FB104)*-1)</f>
        <v>-0.55664580874366754</v>
      </c>
      <c r="FC105" s="260">
        <f>MAX(MIN(IF(AND(PG104=1,NO105&lt;0),-1,1)*(DK105-$C$15)/($C$14-$C$15)*$C$12-$C$33*LW105/AW$6 -  PG104*$C$33,EG104),MAX(FC$8:FC104)*-1)</f>
        <v>-0.55664580874366754</v>
      </c>
      <c r="FD105" s="260">
        <f>MAX(MIN(IF(AND(PH104=1,NP105&lt;0),-1,1)*(DL105-$C$15)/($C$14-$C$15)*$C$12-$C$33*LX105/AX$6 -  PH104*$C$33,EH104),MAX(FD$8:FD104)*-1)</f>
        <v>-0.55664580874366754</v>
      </c>
      <c r="FE105" s="260">
        <f>MAX(MIN(IF(AND(PI104=1,NQ105&lt;0),-1,1)*(DM105-$C$15)/($C$14-$C$15)*$C$12-$C$33*LY105/AY$6 -  PI104*$C$33,EI104),MAX(FE$8:FE104)*-1)</f>
        <v>-0.55664580874366754</v>
      </c>
      <c r="FF105" s="260">
        <f>MAX(MIN(IF(AND(PJ104=1,NR105&lt;0),-1,1)*(DN105-$C$15)/($C$14-$C$15)*$C$12-$C$33*LZ105/AZ$6 -  PJ104*$C$33,EJ104),MAX(FF$8:FF104)*-1)</f>
        <v>-0.41043104273050707</v>
      </c>
      <c r="FG105" s="260">
        <f>MAX(MIN(IF(AND(PK104=1,NS105&lt;0),-1,1)*(DO105-$C$15)/($C$14-$C$15)*$C$12-$C$33*MA105/BA$6 -  PK104*$C$33,EK104),MAX(FG$8:FG104)*-1)</f>
        <v>-0.50266066515034202</v>
      </c>
      <c r="FH105" s="260">
        <f>MAX(MIN(IF(AND(PL104=1,NT105&lt;0),-1,1)*(DP105-$C$15)/($C$14-$C$15)*$C$12-$C$33*MB105/BB$6 -  PL104*$C$33,EL104),MAX(FH$8:FH104)*-1)</f>
        <v>-0.55664580874366754</v>
      </c>
      <c r="FI105" s="260">
        <f>MAX(MIN(IF(AND(PM104=1,NU105&lt;0),-1,1)*(DQ105-$C$15)/($C$14-$C$15)*$C$12-$C$33*MC105/BC$6 -  PM104*$C$33,EM104),MAX(FI$8:FI104)*-1)</f>
        <v>-0.55664580874366754</v>
      </c>
      <c r="FJ105" s="260">
        <f>MAX(MIN(IF(AND(PN104=1,NV105&lt;0),-1,1)*(DR105-$C$15)/($C$14-$C$15)*$C$12-$C$33*MD105/BD$6 -  PN104*$C$33,EN104),MAX(FJ$8:FJ104)*-1)</f>
        <v>-0.55664580874366754</v>
      </c>
      <c r="FK105" s="260">
        <f>MAX(MIN(IF(AND(PO104=1,NW105&lt;0),-1,1)*(DS105-$C$15)/($C$14-$C$15)*$C$12-$C$33*ME105/BE$6 -  PO104*$C$33,EO104),MAX(FK$8:FK104)*-1)</f>
        <v>-0.55664580874366754</v>
      </c>
      <c r="FL105" s="260">
        <f>MAX(MIN(IF(AND(PP104=1,NX105&lt;0),-1,1)*(DT105-$C$15)/($C$14-$C$15)*$C$12-$C$33*MF105/BF$6 -  PP104*$C$33,EP104),MAX(FL$8:FL104)*-1)</f>
        <v>-0.55664580874366754</v>
      </c>
      <c r="FM105" s="260">
        <f>MAX(MIN(IF(AND(PQ104=1,NY105&lt;0),-1,1)*(DU105-$C$15)/($C$14-$C$15)*$C$12-$C$33*MG105/BG$6 -  PQ104*$C$33,EQ104),MAX(FM$8:FM104)*-1)</f>
        <v>-0.55664580874366754</v>
      </c>
      <c r="FN105" s="260">
        <f>MAX(MIN(IF(AND(PR104=1,NZ105&lt;0),-1,1)*(DV105-$C$15)/($C$14-$C$15)*$C$12-$C$33*MH105/BH$6 -  PR104*$C$33,ER104),MAX(FN$8:FN104)*-1)</f>
        <v>-0.55664580874366754</v>
      </c>
      <c r="FO105" s="260">
        <f>MAX(MIN(IF(AND(PS104=1,OA105&lt;0),-1,1)*(DW105-$C$15)/($C$14-$C$15)*$C$12-$C$33*MI105/BI$6 -  PS104*$C$33,ES104),MAX(FO$8:FO104)*-1)</f>
        <v>-0.55664580874366754</v>
      </c>
      <c r="FP105" s="61">
        <f t="shared" si="350"/>
        <v>3.8800000000000026</v>
      </c>
      <c r="FQ105" s="261">
        <f>IF(AND(KS105=1,OY105=1),0,MIN((ABS(($C$14-$C$15)*EU105/$C$12/$C$25)+$C$15)/$C$25,DC105))</f>
        <v>0</v>
      </c>
      <c r="FR105" s="261">
        <f>IF(AND(KT105=1,OZ105=1),0,MIN((ABS(($C$14-$C$15)*EV105/$C$12/$C$25)+$C$15)/$C$25,DD105))</f>
        <v>2.7495000000000003</v>
      </c>
      <c r="FS105" s="261">
        <f>IF(AND(KU105=1,PA105=1),0,MIN((ABS(($C$14-$C$15)*EW105/$C$12/$C$25)+$C$15)/$C$25,DE105))</f>
        <v>2.7495000000000003</v>
      </c>
      <c r="FT105" s="261">
        <f>IF(AND(KV105=1,PB105=1),0,MIN((ABS(($C$14-$C$15)*EX105/$C$12/$C$25)+$C$15)/$C$25,DF105))</f>
        <v>0</v>
      </c>
      <c r="FU105" s="261">
        <f>IF(AND(KW105=1,PC105=1),0,MIN((ABS(($C$14-$C$15)*EY105/$C$12/$C$25)+$C$15)/$C$25,DG105))</f>
        <v>0</v>
      </c>
      <c r="FV105" s="261">
        <f>IF(AND(KX105=1,PD105=1),0,MIN((ABS(($C$14-$C$15)*EZ105/$C$12/$C$25)+$C$15)/$C$25,DH105))</f>
        <v>0</v>
      </c>
      <c r="FW105" s="261">
        <f>IF(AND(KY105=1,PE105=1),0,MIN((ABS(($C$14-$C$15)*FA105/$C$12/$C$25)+$C$15)/$C$25,DI105))</f>
        <v>0</v>
      </c>
      <c r="FX105" s="261">
        <f>IF(AND(KZ105=1,PF105=1),0,MIN((ABS(($C$14-$C$15)*FB105/$C$12/$C$25)+$C$15)/$C$25,DJ105))</f>
        <v>0</v>
      </c>
      <c r="FY105" s="261">
        <f>IF(AND(LA105=1,PG105=1),0,MIN((ABS(($C$14-$C$15)*FC105/$C$12/$C$25)+$C$15)/$C$25,DK105))</f>
        <v>0</v>
      </c>
      <c r="FZ105" s="261">
        <f>IF(AND(LB105=1,PH105=1),0,MIN((ABS(($C$14-$C$15)*FD105/$C$12/$C$25)+$C$15)/$C$25,DL105))</f>
        <v>0</v>
      </c>
      <c r="GA105" s="261">
        <f>IF(AND(LC105=1,PI105=1),0,MIN((ABS(($C$14-$C$15)*FE105/$C$12/$C$25)+$C$15)/$C$25,DM105))</f>
        <v>0</v>
      </c>
      <c r="GB105" s="261">
        <f>IF(AND(LD105=1,PJ105=1),0,MIN((ABS(($C$14-$C$15)*FF105/$C$12/$C$25)+$C$15)/$C$25,DN105))</f>
        <v>0</v>
      </c>
      <c r="GC105" s="261">
        <f>IF(AND(LE105=1,PK105=1),0,MIN((ABS(($C$14-$C$15)*FG105/$C$12/$C$25)+$C$15)/$C$25,DO105))</f>
        <v>0</v>
      </c>
      <c r="GD105" s="261">
        <f>IF(AND(LF105=1,PL105=1),0,MIN((ABS(($C$14-$C$15)*FH105/$C$12/$C$25)+$C$15)/$C$25,DP105))</f>
        <v>0</v>
      </c>
      <c r="GE105" s="261">
        <f>IF(AND(LG105=1,PM105=1),0,MIN((ABS(($C$14-$C$15)*FI105/$C$12/$C$25)+$C$15)/$C$25,DQ105))</f>
        <v>0</v>
      </c>
      <c r="GF105" s="261">
        <f>IF(AND(LH105=1,PN105=1),0,MIN((ABS(($C$14-$C$15)*FJ105/$C$12/$C$25)+$C$15)/$C$25,DR105))</f>
        <v>0</v>
      </c>
      <c r="GG105" s="261">
        <f>IF(AND(LI105=1,PO105=1),0,MIN((ABS(($C$14-$C$15)*FK105/$C$12/$C$25)+$C$15)/$C$25,DS105))</f>
        <v>0</v>
      </c>
      <c r="GH105" s="261">
        <f>IF(AND(LJ105=1,PP105=1),0,MIN((ABS(($C$14-$C$15)*FL105/$C$12/$C$25)+$C$15)/$C$25,DT105))</f>
        <v>0</v>
      </c>
      <c r="GI105" s="261">
        <f>IF(AND(LK105=1,PQ105=1),0,MIN((ABS(($C$14-$C$15)*FM105/$C$12/$C$25)+$C$15)/$C$25,DU105))</f>
        <v>0</v>
      </c>
      <c r="GJ105" s="261">
        <f>IF(AND(LL105=1,PR105=1),0,MIN((ABS(($C$14-$C$15)*FN105/$C$12/$C$25)+$C$15)/$C$25,DV105))</f>
        <v>0</v>
      </c>
      <c r="GK105" s="261">
        <f>IF(AND(LM105=1,PS105=1),0,MIN((ABS(($C$14-$C$15)*FO105/$C$12/$C$25)+$C$15)/$C$25,DW105))</f>
        <v>0</v>
      </c>
      <c r="GL105" s="61">
        <f t="shared" si="351"/>
        <v>3.8800000000000026</v>
      </c>
      <c r="GM105" s="57">
        <f>IF(AND(KS104=1,OY104=1),0,EU105*$C$26/S$6/$C$24/$C$23*3.39*$C$25)</f>
        <v>0</v>
      </c>
      <c r="GN105" s="57">
        <f>IF(AND(KT104=1,OZ104=1),0,EV105*$C$26/T$6/$C$24/$C$23*3.39*$C$25)</f>
        <v>-3.804107007583394</v>
      </c>
      <c r="GO105" s="57">
        <f>IF(AND(KU104=1,PA104=1),0,EW105*$C$26/U$6/$C$24/$C$23*3.39*$C$25)</f>
        <v>-5.5432353176691906</v>
      </c>
      <c r="GP105" s="57">
        <f>IF(AND(KV104=1,PB104=1),0,EX105*$C$26/V$6/$C$24/$C$23*3.39*$C$25)</f>
        <v>0</v>
      </c>
      <c r="GQ105" s="57">
        <f>IF(AND(KW104=1,PC104=1),0,EY105*$C$26/W$6/$C$24/$C$23*3.39*$C$25)</f>
        <v>0</v>
      </c>
      <c r="GR105" s="57">
        <f>IF(AND(KX104=1,PD104=1),0,EZ105*$C$26/X$6/$C$24/$C$23*3.39*$C$25)</f>
        <v>0</v>
      </c>
      <c r="GS105" s="57">
        <f>IF(AND(KY104=1,PE104=1),0,FA105*$C$26/Y$6/$C$24/$C$23*3.39*$C$25)</f>
        <v>0</v>
      </c>
      <c r="GT105" s="57">
        <f>IF(AND(KZ104=1,PF104=1),0,FB105*$C$26/Z$6/$C$24/$C$23*3.39*$C$25)</f>
        <v>0</v>
      </c>
      <c r="GU105" s="57">
        <f>IF(AND(LA104=1,PG104=1),0,FC105*$C$26/AA$6/$C$24/$C$23*3.39*$C$25)</f>
        <v>0</v>
      </c>
      <c r="GV105" s="57">
        <f>IF(AND(LB104=1,PH104=1),0,FD105*$C$26/AB$6/$C$24/$C$23*3.39*$C$25)</f>
        <v>0</v>
      </c>
      <c r="GW105" s="57">
        <f>IF(AND(LC104=1,PI104=1),0,FE105*$C$26/AC$6/$C$24/$C$23*3.39*$C$25)</f>
        <v>0</v>
      </c>
      <c r="GX105" s="57">
        <f>IF(AND(LD104=1,PJ104=1),0,FF105*$C$26/AD$6/$C$24/$C$23*3.39*$C$25)</f>
        <v>0</v>
      </c>
      <c r="GY105" s="57">
        <f>IF(AND(LE104=1,PK104=1),0,FG105*$C$26/AE$6/$C$24/$C$23*3.39*$C$25)</f>
        <v>0</v>
      </c>
      <c r="GZ105" s="57">
        <f>IF(AND(LF104=1,PL104=1),0,FH105*$C$26/AF$6/$C$24/$C$23*3.39*$C$25)</f>
        <v>0</v>
      </c>
      <c r="HA105" s="57">
        <f>IF(AND(LG104=1,PM104=1),0,FI105*$C$26/AG$6/$C$24/$C$23*3.39*$C$25)</f>
        <v>0</v>
      </c>
      <c r="HB105" s="57">
        <f>IF(AND(LH104=1,PN104=1),0,FJ105*$C$26/AH$6/$C$24/$C$23*3.39*$C$25)</f>
        <v>0</v>
      </c>
      <c r="HC105" s="57">
        <f>IF(AND(LI104=1,PO104=1),0,FK105*$C$26/AI$6/$C$24/$C$23*3.39*$C$25)</f>
        <v>0</v>
      </c>
      <c r="HD105" s="57">
        <f>IF(AND(LJ104=1,PP104=1),0,FL105*$C$26/AJ$6/$C$24/$C$23*3.39*$C$25)</f>
        <v>0</v>
      </c>
      <c r="HE105" s="57">
        <f>IF(AND(LK104=1,PQ104=1),0,FM105*$C$26/AK$6/$C$24/$C$23*3.39*$C$25)</f>
        <v>0</v>
      </c>
      <c r="HF105" s="57">
        <f>IF(AND(LL104=1,PR104=1),0,FN105*$C$26/AL$6/$C$24/$C$23*3.39*$C$25)</f>
        <v>0</v>
      </c>
      <c r="HG105" s="57">
        <f>IF(AND(LM104=1,PS104=1),0,FO105*$C$26/AM$6/$C$24/$C$23*3.39*$C$25)</f>
        <v>0</v>
      </c>
      <c r="HH105" s="61">
        <f t="shared" si="352"/>
        <v>3.8800000000000026</v>
      </c>
      <c r="HI105" s="57">
        <f t="shared" si="353"/>
        <v>0</v>
      </c>
      <c r="HJ105" s="57">
        <f t="shared" si="354"/>
        <v>3.804107007583394</v>
      </c>
      <c r="HK105" s="57">
        <f t="shared" si="355"/>
        <v>5.5432353176691906</v>
      </c>
      <c r="HL105" s="57">
        <f t="shared" si="356"/>
        <v>0</v>
      </c>
      <c r="HM105" s="57">
        <f t="shared" si="357"/>
        <v>0</v>
      </c>
      <c r="HN105" s="57">
        <f t="shared" si="358"/>
        <v>0</v>
      </c>
      <c r="HO105" s="57">
        <f t="shared" si="359"/>
        <v>0</v>
      </c>
      <c r="HP105" s="57">
        <f t="shared" si="360"/>
        <v>0</v>
      </c>
      <c r="HQ105" s="57">
        <f t="shared" si="361"/>
        <v>0</v>
      </c>
      <c r="HR105" s="57">
        <f t="shared" si="362"/>
        <v>0</v>
      </c>
      <c r="HS105" s="57">
        <f t="shared" si="363"/>
        <v>0</v>
      </c>
      <c r="HT105" s="57">
        <f t="shared" si="364"/>
        <v>0</v>
      </c>
      <c r="HU105" s="57">
        <f t="shared" si="365"/>
        <v>0</v>
      </c>
      <c r="HV105" s="57">
        <f t="shared" si="366"/>
        <v>0</v>
      </c>
      <c r="HW105" s="57">
        <f t="shared" si="367"/>
        <v>0</v>
      </c>
      <c r="HX105" s="57">
        <f t="shared" si="368"/>
        <v>0</v>
      </c>
      <c r="HY105" s="57">
        <f t="shared" si="369"/>
        <v>0</v>
      </c>
      <c r="HZ105" s="57">
        <f t="shared" si="370"/>
        <v>0</v>
      </c>
      <c r="IA105" s="57">
        <f t="shared" si="371"/>
        <v>0</v>
      </c>
      <c r="IB105" s="57">
        <f t="shared" si="372"/>
        <v>0</v>
      </c>
      <c r="IC105" s="57">
        <f t="shared" si="373"/>
        <v>0</v>
      </c>
      <c r="ID105" s="61">
        <f t="shared" si="374"/>
        <v>3.8800000000000026</v>
      </c>
      <c r="IE105" s="57">
        <f t="shared" si="375"/>
        <v>0</v>
      </c>
      <c r="IF105" s="57">
        <f t="shared" si="376"/>
        <v>0</v>
      </c>
      <c r="IG105" s="57">
        <f t="shared" si="377"/>
        <v>0</v>
      </c>
      <c r="IH105" s="57">
        <f t="shared" si="378"/>
        <v>0</v>
      </c>
      <c r="II105" s="57">
        <f t="shared" si="379"/>
        <v>0</v>
      </c>
      <c r="IJ105" s="57">
        <f t="shared" si="380"/>
        <v>0</v>
      </c>
      <c r="IK105" s="57">
        <f t="shared" si="381"/>
        <v>0</v>
      </c>
      <c r="IL105" s="57">
        <f t="shared" si="382"/>
        <v>0</v>
      </c>
      <c r="IM105" s="57">
        <f t="shared" si="383"/>
        <v>0</v>
      </c>
      <c r="IN105" s="57">
        <f t="shared" si="384"/>
        <v>0</v>
      </c>
      <c r="IO105" s="57">
        <f t="shared" si="385"/>
        <v>0</v>
      </c>
      <c r="IP105" s="57">
        <f t="shared" si="386"/>
        <v>0</v>
      </c>
      <c r="IQ105" s="57">
        <f t="shared" si="387"/>
        <v>0</v>
      </c>
      <c r="IR105" s="57">
        <f t="shared" si="388"/>
        <v>0</v>
      </c>
      <c r="IS105" s="57">
        <f t="shared" si="389"/>
        <v>0</v>
      </c>
      <c r="IT105" s="57">
        <f t="shared" si="390"/>
        <v>0</v>
      </c>
      <c r="IU105" s="57">
        <f t="shared" si="391"/>
        <v>0</v>
      </c>
      <c r="IV105" s="57">
        <f t="shared" si="392"/>
        <v>0</v>
      </c>
      <c r="IW105" s="57">
        <f t="shared" si="393"/>
        <v>0</v>
      </c>
      <c r="IX105" s="57">
        <f t="shared" si="394"/>
        <v>0</v>
      </c>
      <c r="IY105" s="57">
        <f t="shared" si="395"/>
        <v>0</v>
      </c>
      <c r="IZ105" s="61">
        <f t="shared" si="396"/>
        <v>3.8800000000000026</v>
      </c>
      <c r="JA105" s="261" t="e">
        <f t="shared" si="449"/>
        <v>#N/A</v>
      </c>
      <c r="JB105" s="261" t="e">
        <f t="shared" si="450"/>
        <v>#N/A</v>
      </c>
      <c r="JC105" s="261" t="e">
        <f t="shared" si="451"/>
        <v>#N/A</v>
      </c>
      <c r="JD105" s="261" t="e">
        <f t="shared" si="452"/>
        <v>#N/A</v>
      </c>
      <c r="JE105" s="261" t="e">
        <f t="shared" si="453"/>
        <v>#N/A</v>
      </c>
      <c r="JF105" s="261" t="e">
        <f t="shared" si="454"/>
        <v>#N/A</v>
      </c>
      <c r="JG105" s="261" t="e">
        <f t="shared" si="455"/>
        <v>#N/A</v>
      </c>
      <c r="JH105" s="261" t="e">
        <f t="shared" si="456"/>
        <v>#N/A</v>
      </c>
      <c r="JI105" s="261" t="e">
        <f t="shared" si="457"/>
        <v>#N/A</v>
      </c>
      <c r="JJ105" s="261" t="e">
        <f t="shared" si="458"/>
        <v>#N/A</v>
      </c>
      <c r="JK105" s="261" t="e">
        <f t="shared" si="459"/>
        <v>#N/A</v>
      </c>
      <c r="JL105" s="261" t="e">
        <f t="shared" si="460"/>
        <v>#N/A</v>
      </c>
      <c r="JM105" s="261" t="e">
        <f t="shared" si="461"/>
        <v>#N/A</v>
      </c>
      <c r="JN105" s="261" t="e">
        <f t="shared" si="462"/>
        <v>#N/A</v>
      </c>
      <c r="JO105" s="261" t="e">
        <f t="shared" si="463"/>
        <v>#N/A</v>
      </c>
      <c r="JP105" s="261" t="e">
        <f t="shared" si="464"/>
        <v>#N/A</v>
      </c>
      <c r="JQ105" s="261" t="e">
        <f t="shared" si="465"/>
        <v>#N/A</v>
      </c>
      <c r="JR105" s="261" t="e">
        <f t="shared" si="466"/>
        <v>#N/A</v>
      </c>
      <c r="JS105" s="261" t="e">
        <f t="shared" si="467"/>
        <v>#N/A</v>
      </c>
      <c r="JT105" s="261" t="e">
        <f t="shared" si="468"/>
        <v>#N/A</v>
      </c>
      <c r="JU105" s="261" t="e">
        <f t="shared" si="469"/>
        <v>#N/A</v>
      </c>
      <c r="JV105" s="61">
        <f t="shared" si="397"/>
        <v>3.8800000000000026</v>
      </c>
      <c r="JW105" s="46">
        <f>IF(HI105&lt;=$C$42,1,0)</f>
        <v>1</v>
      </c>
      <c r="JX105" s="46">
        <f>IF(HJ105&lt;=$C$42,1,0)</f>
        <v>0</v>
      </c>
      <c r="JY105" s="46">
        <f>IF(HK105&lt;=$C$42,1,0)</f>
        <v>0</v>
      </c>
      <c r="JZ105" s="46">
        <f>IF(HL105&lt;=$C$42,1,0)</f>
        <v>1</v>
      </c>
      <c r="KA105" s="46">
        <f>IF(HM105&lt;=$C$42,1,0)</f>
        <v>1</v>
      </c>
      <c r="KB105" s="46">
        <f>IF(HN105&lt;=$C$42,1,0)</f>
        <v>1</v>
      </c>
      <c r="KC105" s="46">
        <f>IF(HO105&lt;=$C$42,1,0)</f>
        <v>1</v>
      </c>
      <c r="KD105" s="46">
        <f>IF(HP105&lt;=$C$42,1,0)</f>
        <v>1</v>
      </c>
      <c r="KE105" s="46">
        <f>IF(HQ105&lt;=$C$42,1,0)</f>
        <v>1</v>
      </c>
      <c r="KF105" s="46">
        <f>IF(HR105&lt;=$C$42,1,0)</f>
        <v>1</v>
      </c>
      <c r="KG105" s="46">
        <f>IF(HS105&lt;=$C$42,1,0)</f>
        <v>1</v>
      </c>
      <c r="KH105" s="46">
        <f>IF(HT105&lt;=$C$42,1,0)</f>
        <v>1</v>
      </c>
      <c r="KI105" s="46">
        <f>IF(HU105&lt;=$C$42,1,0)</f>
        <v>1</v>
      </c>
      <c r="KJ105" s="46">
        <f>IF(HV105&lt;=$C$42,1,0)</f>
        <v>1</v>
      </c>
      <c r="KK105" s="46">
        <f>IF(HW105&lt;=$C$42,1,0)</f>
        <v>1</v>
      </c>
      <c r="KL105" s="46">
        <f>IF(HX105&lt;=$C$42,1,0)</f>
        <v>1</v>
      </c>
      <c r="KM105" s="46">
        <f>IF(HY105&lt;=$C$42,1,0)</f>
        <v>1</v>
      </c>
      <c r="KN105" s="46">
        <f>IF(HZ105&lt;=$C$42,1,0)</f>
        <v>1</v>
      </c>
      <c r="KO105" s="46">
        <f>IF(IA105&lt;=$C$42,1,0)</f>
        <v>1</v>
      </c>
      <c r="KP105" s="46">
        <f>IF(IB105&lt;=$C$42,1,0)</f>
        <v>1</v>
      </c>
      <c r="KQ105" s="46">
        <f>IF(IC105&lt;=$C$42,1,0)</f>
        <v>1</v>
      </c>
      <c r="KR105" s="61">
        <f t="shared" si="398"/>
        <v>3.8800000000000026</v>
      </c>
      <c r="KS105" s="1">
        <f>IF(OR(KS104=1,AND(OY105=1,LO105&lt;=$C$43)),1,0)</f>
        <v>1</v>
      </c>
      <c r="KT105" s="1">
        <f>IF(OR(KT104=1,AND(OZ105=1,LP105&lt;=$C$43)),1,0)</f>
        <v>0</v>
      </c>
      <c r="KU105" s="1">
        <f>IF(OR(KU104=1,AND(PA105=1,LQ105&lt;=$C$43)),1,0)</f>
        <v>0</v>
      </c>
      <c r="KV105" s="1">
        <f>IF(OR(KV104=1,AND(PB105=1,LR105&lt;=$C$43)),1,0)</f>
        <v>1</v>
      </c>
      <c r="KW105" s="1">
        <f>IF(OR(KW104=1,AND(PC105=1,LS105&lt;=$C$43)),1,0)</f>
        <v>1</v>
      </c>
      <c r="KX105" s="1">
        <f>IF(OR(KX104=1,AND(PD105=1,LT105&lt;=$C$43)),1,0)</f>
        <v>1</v>
      </c>
      <c r="KY105" s="1">
        <f>IF(OR(KY104=1,AND(PE105=1,LU105&lt;=$C$43)),1,0)</f>
        <v>1</v>
      </c>
      <c r="KZ105" s="1">
        <f>IF(OR(KZ104=1,AND(PF105=1,LV105&lt;=$C$43)),1,0)</f>
        <v>1</v>
      </c>
      <c r="LA105" s="1">
        <f>IF(OR(LA104=1,AND(PG105=1,LW105&lt;=$C$43)),1,0)</f>
        <v>1</v>
      </c>
      <c r="LB105" s="1">
        <f>IF(OR(LB104=1,AND(PH105=1,LX105&lt;=$C$43)),1,0)</f>
        <v>1</v>
      </c>
      <c r="LC105" s="1">
        <f>IF(OR(LC104=1,AND(PI105=1,LY105&lt;=$C$43)),1,0)</f>
        <v>1</v>
      </c>
      <c r="LD105" s="1">
        <f>IF(OR(LD104=1,AND(PJ105=1,LZ105&lt;=$C$43)),1,0)</f>
        <v>1</v>
      </c>
      <c r="LE105" s="1">
        <f>IF(OR(LE104=1,AND(PK105=1,MA105&lt;=$C$43)),1,0)</f>
        <v>1</v>
      </c>
      <c r="LF105" s="1">
        <f>IF(OR(LF104=1,AND(PL105=1,MB105&lt;=$C$43)),1,0)</f>
        <v>1</v>
      </c>
      <c r="LG105" s="1">
        <f>IF(OR(LG104=1,AND(PM105=1,MC105&lt;=$C$43)),1,0)</f>
        <v>1</v>
      </c>
      <c r="LH105" s="1">
        <f>IF(OR(LH104=1,AND(PN105=1,MD105&lt;=$C$43)),1,0)</f>
        <v>1</v>
      </c>
      <c r="LI105" s="1">
        <f>IF(OR(LI104=1,AND(PO105=1,ME105&lt;=$C$43)),1,0)</f>
        <v>1</v>
      </c>
      <c r="LJ105" s="1">
        <f>IF(OR(LJ104=1,AND(PP105=1,MF105&lt;=$C$43)),1,0)</f>
        <v>1</v>
      </c>
      <c r="LK105" s="1">
        <f>IF(OR(LK104=1,AND(PQ105=1,MG105&lt;=$C$43)),1,0)</f>
        <v>1</v>
      </c>
      <c r="LL105" s="1">
        <f>IF(OR(LL104=1,AND(PR105=1,MH105&lt;=$C$43)),1,0)</f>
        <v>1</v>
      </c>
      <c r="LM105" s="1">
        <f>IF(OR(LM104=1,AND(PS105=1,MI105&lt;=$C$43)),1,0)</f>
        <v>1</v>
      </c>
      <c r="LN105" s="61">
        <f t="shared" si="399"/>
        <v>3.8800000000000026</v>
      </c>
      <c r="LO105" s="57">
        <f t="shared" si="400"/>
        <v>0</v>
      </c>
      <c r="LP105" s="57">
        <f t="shared" si="401"/>
        <v>7.5135732103462951</v>
      </c>
      <c r="LQ105" s="57">
        <f t="shared" si="402"/>
        <v>3.4693636004327755</v>
      </c>
      <c r="LR105" s="57">
        <f t="shared" si="403"/>
        <v>0</v>
      </c>
      <c r="LS105" s="57">
        <f t="shared" si="404"/>
        <v>0</v>
      </c>
      <c r="LT105" s="57">
        <f t="shared" si="405"/>
        <v>0</v>
      </c>
      <c r="LU105" s="57">
        <f t="shared" si="406"/>
        <v>0</v>
      </c>
      <c r="LV105" s="57">
        <f t="shared" si="407"/>
        <v>0</v>
      </c>
      <c r="LW105" s="57">
        <f t="shared" si="408"/>
        <v>0</v>
      </c>
      <c r="LX105" s="57">
        <f t="shared" si="409"/>
        <v>0</v>
      </c>
      <c r="LY105" s="57">
        <f t="shared" si="410"/>
        <v>0</v>
      </c>
      <c r="LZ105" s="57">
        <f t="shared" si="411"/>
        <v>0</v>
      </c>
      <c r="MA105" s="57">
        <f t="shared" si="412"/>
        <v>0</v>
      </c>
      <c r="MB105" s="57">
        <f t="shared" si="413"/>
        <v>0</v>
      </c>
      <c r="MC105" s="57">
        <f t="shared" si="414"/>
        <v>0</v>
      </c>
      <c r="MD105" s="57">
        <f t="shared" si="415"/>
        <v>0</v>
      </c>
      <c r="ME105" s="57">
        <f t="shared" si="416"/>
        <v>0</v>
      </c>
      <c r="MF105" s="57">
        <f t="shared" si="417"/>
        <v>0</v>
      </c>
      <c r="MG105" s="57">
        <f t="shared" si="418"/>
        <v>0</v>
      </c>
      <c r="MH105" s="57">
        <f t="shared" si="419"/>
        <v>0</v>
      </c>
      <c r="MI105" s="57">
        <f t="shared" si="420"/>
        <v>0</v>
      </c>
      <c r="MJ105" s="61">
        <f t="shared" si="421"/>
        <v>3.8800000000000026</v>
      </c>
      <c r="MK105" s="57" t="e">
        <f t="shared" si="470"/>
        <v>#N/A</v>
      </c>
      <c r="ML105" s="57" t="e">
        <f t="shared" si="471"/>
        <v>#N/A</v>
      </c>
      <c r="MM105" s="57" t="e">
        <f t="shared" si="472"/>
        <v>#N/A</v>
      </c>
      <c r="MN105" s="57" t="e">
        <f t="shared" si="473"/>
        <v>#N/A</v>
      </c>
      <c r="MO105" s="57" t="e">
        <f t="shared" si="474"/>
        <v>#N/A</v>
      </c>
      <c r="MP105" s="57" t="e">
        <f t="shared" si="475"/>
        <v>#N/A</v>
      </c>
      <c r="MQ105" s="57" t="e">
        <f t="shared" si="476"/>
        <v>#N/A</v>
      </c>
      <c r="MR105" s="57" t="e">
        <f t="shared" si="477"/>
        <v>#N/A</v>
      </c>
      <c r="MS105" s="57" t="e">
        <f t="shared" si="478"/>
        <v>#N/A</v>
      </c>
      <c r="MT105" s="57" t="e">
        <f t="shared" si="479"/>
        <v>#N/A</v>
      </c>
      <c r="MU105" s="57" t="e">
        <f t="shared" si="480"/>
        <v>#N/A</v>
      </c>
      <c r="MV105" s="57" t="e">
        <f t="shared" si="481"/>
        <v>#N/A</v>
      </c>
      <c r="MW105" s="57" t="e">
        <f t="shared" si="482"/>
        <v>#N/A</v>
      </c>
      <c r="MX105" s="57" t="e">
        <f t="shared" si="483"/>
        <v>#N/A</v>
      </c>
      <c r="MY105" s="57" t="e">
        <f t="shared" si="484"/>
        <v>#N/A</v>
      </c>
      <c r="MZ105" s="57" t="e">
        <f t="shared" si="485"/>
        <v>#N/A</v>
      </c>
      <c r="NA105" s="57" t="e">
        <f t="shared" si="486"/>
        <v>#N/A</v>
      </c>
      <c r="NB105" s="57" t="e">
        <f t="shared" si="487"/>
        <v>#N/A</v>
      </c>
      <c r="NC105" s="57" t="e">
        <f t="shared" si="488"/>
        <v>#N/A</v>
      </c>
      <c r="ND105" s="57" t="e">
        <f t="shared" si="489"/>
        <v>#N/A</v>
      </c>
      <c r="NE105" s="57" t="e">
        <f t="shared" si="490"/>
        <v>#N/A</v>
      </c>
      <c r="NF105" s="61">
        <f t="shared" si="422"/>
        <v>3.8800000000000026</v>
      </c>
      <c r="NG105" s="261">
        <f>IF(OY104=0,MIN('Drive Train'!$F$35-FQ104*$C$26*'Drive Train'!$F$38,NG104+$C$41)-$C$7,IF(LO104-1&lt;=0,0,IF($C$39=Motors!$C$29,MAX(MAX(NG$8:NG104)*-1,NG104-$C$41),MAX(0,MAX(NG$8:NG104)*-1,NG104-$C$41))))</f>
        <v>0</v>
      </c>
      <c r="NH105" s="261">
        <f>IF(OZ104=0,MIN('Drive Train'!$F$35-FR104*$C$26*'Drive Train'!$F$38,NH104+$C$41)-$C$7,IF(LP104-1&lt;=0,0,IF($C$39=Motors!$C$29,MAX(MAX(NH$8:NH104)*-1,NH104-$C$41),MAX(0,MAX(NH$8:NH104)*-1,NH104-$C$41))))</f>
        <v>0</v>
      </c>
      <c r="NI105" s="261">
        <f>IF(PA104=0,MIN('Drive Train'!$F$35-FS104*$C$26*'Drive Train'!$F$38,NI104+$C$41)-$C$7,IF(LQ104-1&lt;=0,0,IF($C$39=Motors!$C$29,MAX(MAX(NI$8:NI104)*-1,NI104-$C$41),MAX(0,MAX(NI$8:NI104)*-1,NI104-$C$41))))</f>
        <v>0</v>
      </c>
      <c r="NJ105" s="261">
        <f>IF(PB104=0,MIN('Drive Train'!$F$35-FT104*$C$26*'Drive Train'!$F$38,NJ104+$C$41)-$C$7,IF(LR104-1&lt;=0,0,IF($C$39=Motors!$C$29,MAX(MAX(NJ$8:NJ104)*-1,NJ104-$C$41),MAX(0,MAX(NJ$8:NJ104)*-1,NJ104-$C$41))))</f>
        <v>0</v>
      </c>
      <c r="NK105" s="261">
        <f>IF(PC104=0,MIN('Drive Train'!$F$35-FU104*$C$26*'Drive Train'!$F$38,NK104+$C$41)-$C$7,IF(LS104-1&lt;=0,0,IF($C$39=Motors!$C$29,MAX(MAX(NK$8:NK104)*-1,NK104-$C$41),MAX(0,MAX(NK$8:NK104)*-1,NK104-$C$41))))</f>
        <v>0</v>
      </c>
      <c r="NL105" s="261">
        <f>IF(PD104=0,MIN('Drive Train'!$F$35-FV104*$C$26*'Drive Train'!$F$38,NL104+$C$41)-$C$7,IF(LT104-1&lt;=0,0,IF($C$39=Motors!$C$29,MAX(MAX(NL$8:NL104)*-1,NL104-$C$41),MAX(0,MAX(NL$8:NL104)*-1,NL104-$C$41))))</f>
        <v>0</v>
      </c>
      <c r="NM105" s="261">
        <f>IF(PE104=0,MIN('Drive Train'!$F$35-FW104*$C$26*'Drive Train'!$F$38,NM104+$C$41)-$C$7,IF(LU104-1&lt;=0,0,IF($C$39=Motors!$C$29,MAX(MAX(NM$8:NM104)*-1,NM104-$C$41),MAX(0,MAX(NM$8:NM104)*-1,NM104-$C$41))))</f>
        <v>0</v>
      </c>
      <c r="NN105" s="261">
        <f>IF(PF104=0,MIN('Drive Train'!$F$35-FX104*$C$26*'Drive Train'!$F$38,NN104+$C$41)-$C$7,IF(LV104-1&lt;=0,0,IF($C$39=Motors!$C$29,MAX(MAX(NN$8:NN104)*-1,NN104-$C$41),MAX(0,MAX(NN$8:NN104)*-1,NN104-$C$41))))</f>
        <v>0</v>
      </c>
      <c r="NO105" s="261">
        <f>IF(PG104=0,MIN('Drive Train'!$F$35-FY104*$C$26*'Drive Train'!$F$38,NO104+$C$41)-$C$7,IF(LW104-1&lt;=0,0,IF($C$39=Motors!$C$29,MAX(MAX(NO$8:NO104)*-1,NO104-$C$41),MAX(0,MAX(NO$8:NO104)*-1,NO104-$C$41))))</f>
        <v>0</v>
      </c>
      <c r="NP105" s="261">
        <f>IF(PH104=0,MIN('Drive Train'!$F$35-FZ104*$C$26*'Drive Train'!$F$38,NP104+$C$41)-$C$7,IF(LX104-1&lt;=0,0,IF($C$39=Motors!$C$29,MAX(MAX(NP$8:NP104)*-1,NP104-$C$41),MAX(0,MAX(NP$8:NP104)*-1,NP104-$C$41))))</f>
        <v>0</v>
      </c>
      <c r="NQ105" s="261">
        <f>IF(PI104=0,MIN('Drive Train'!$F$35-GA104*$C$26*'Drive Train'!$F$38,NQ104+$C$41)-$C$7,IF(LY104-1&lt;=0,0,IF($C$39=Motors!$C$29,MAX(MAX(NQ$8:NQ104)*-1,NQ104-$C$41),MAX(0,MAX(NQ$8:NQ104)*-1,NQ104-$C$41))))</f>
        <v>0</v>
      </c>
      <c r="NR105" s="261">
        <f>IF(PJ104=0,MIN('Drive Train'!$F$35-GB104*$C$26*'Drive Train'!$F$38,NR104+$C$41)-$C$7,IF(LZ104-1&lt;=0,0,IF($C$39=Motors!$C$29,MAX(MAX(NR$8:NR104)*-1,NR104-$C$41),MAX(0,MAX(NR$8:NR104)*-1,NR104-$C$41))))</f>
        <v>0</v>
      </c>
      <c r="NS105" s="261">
        <f>IF(PK104=0,MIN('Drive Train'!$F$35-GC104*$C$26*'Drive Train'!$F$38,NS104+$C$41)-$C$7,IF(MA104-1&lt;=0,0,IF($C$39=Motors!$C$29,MAX(MAX(NS$8:NS104)*-1,NS104-$C$41),MAX(0,MAX(NS$8:NS104)*-1,NS104-$C$41))))</f>
        <v>0</v>
      </c>
      <c r="NT105" s="261">
        <f>IF(PL104=0,MIN('Drive Train'!$F$35-GD104*$C$26*'Drive Train'!$F$38,NT104+$C$41)-$C$7,IF(MB104-1&lt;=0,0,IF($C$39=Motors!$C$29,MAX(MAX(NT$8:NT104)*-1,NT104-$C$41),MAX(0,MAX(NT$8:NT104)*-1,NT104-$C$41))))</f>
        <v>0</v>
      </c>
      <c r="NU105" s="261">
        <f>IF(PM104=0,MIN('Drive Train'!$F$35-GE104*$C$26*'Drive Train'!$F$38,NU104+$C$41)-$C$7,IF(MC104-1&lt;=0,0,IF($C$39=Motors!$C$29,MAX(MAX(NU$8:NU104)*-1,NU104-$C$41),MAX(0,MAX(NU$8:NU104)*-1,NU104-$C$41))))</f>
        <v>0</v>
      </c>
      <c r="NV105" s="261">
        <f>IF(PN104=0,MIN('Drive Train'!$F$35-GF104*$C$26*'Drive Train'!$F$38,NV104+$C$41)-$C$7,IF(MD104-1&lt;=0,0,IF($C$39=Motors!$C$29,MAX(MAX(NV$8:NV104)*-1,NV104-$C$41),MAX(0,MAX(NV$8:NV104)*-1,NV104-$C$41))))</f>
        <v>0</v>
      </c>
      <c r="NW105" s="261">
        <f>IF(PO104=0,MIN('Drive Train'!$F$35-GG104*$C$26*'Drive Train'!$F$38,NW104+$C$41)-$C$7,IF(ME104-1&lt;=0,0,IF($C$39=Motors!$C$29,MAX(MAX(NW$8:NW104)*-1,NW104-$C$41),MAX(0,MAX(NW$8:NW104)*-1,NW104-$C$41))))</f>
        <v>0</v>
      </c>
      <c r="NX105" s="261">
        <f>IF(PP104=0,MIN('Drive Train'!$F$35-GH104*$C$26*'Drive Train'!$F$38,NX104+$C$41)-$C$7,IF(MF104-1&lt;=0,0,IF($C$39=Motors!$C$29,MAX(MAX(NX$8:NX104)*-1,NX104-$C$41),MAX(0,MAX(NX$8:NX104)*-1,NX104-$C$41))))</f>
        <v>0</v>
      </c>
      <c r="NY105" s="261">
        <f>IF(PQ104=0,MIN('Drive Train'!$F$35-GI104*$C$26*'Drive Train'!$F$38,NY104+$C$41)-$C$7,IF(MG104-1&lt;=0,0,IF($C$39=Motors!$C$29,MAX(MAX(NY$8:NY104)*-1,NY104-$C$41),MAX(0,MAX(NY$8:NY104)*-1,NY104-$C$41))))</f>
        <v>0</v>
      </c>
      <c r="NZ105" s="261">
        <f>IF(PR104=0,MIN('Drive Train'!$F$35-GJ104*$C$26*'Drive Train'!$F$38,NZ104+$C$41)-$C$7,IF(MH104-1&lt;=0,0,IF($C$39=Motors!$C$29,MAX(MAX(NZ$8:NZ104)*-1,NZ104-$C$41),MAX(0,MAX(NZ$8:NZ104)*-1,NZ104-$C$41))))</f>
        <v>0</v>
      </c>
      <c r="OA105" s="261">
        <f>IF(PS104=0,MIN('Drive Train'!$F$35-GK104*$C$26*'Drive Train'!$F$38,OA104+$C$41)-$C$7,IF(MI104-1&lt;=0,0,IF($C$39=Motors!$C$29,MAX(MAX(OA$8:OA104)*-1,OA104-$C$41),MAX(0,MAX(OA$8:OA104)*-1,OA104-$C$41))))</f>
        <v>0</v>
      </c>
      <c r="OB105" s="61">
        <f t="shared" si="423"/>
        <v>3.8800000000000026</v>
      </c>
      <c r="OC105" s="261">
        <f>'Drive Train'!$F$35-FQ105*$C$26*'Drive Train'!$F$38</f>
        <v>12.4</v>
      </c>
      <c r="OD105" s="261">
        <f>'Drive Train'!$F$35-FR105*$C$26*'Drive Train'!$F$38</f>
        <v>12.213034</v>
      </c>
      <c r="OE105" s="261">
        <f>'Drive Train'!$F$35-FS105*$C$26*'Drive Train'!$F$38</f>
        <v>12.213034</v>
      </c>
      <c r="OF105" s="261">
        <f>'Drive Train'!$F$35-FT105*$C$26*'Drive Train'!$F$38</f>
        <v>12.4</v>
      </c>
      <c r="OG105" s="261">
        <f>'Drive Train'!$F$35-FU105*$C$26*'Drive Train'!$F$38</f>
        <v>12.4</v>
      </c>
      <c r="OH105" s="261">
        <f>'Drive Train'!$F$35-FV105*$C$26*'Drive Train'!$F$38</f>
        <v>12.4</v>
      </c>
      <c r="OI105" s="261">
        <f>'Drive Train'!$F$35-FW105*$C$26*'Drive Train'!$F$38</f>
        <v>12.4</v>
      </c>
      <c r="OJ105" s="261">
        <f>'Drive Train'!$F$35-FX105*$C$26*'Drive Train'!$F$38</f>
        <v>12.4</v>
      </c>
      <c r="OK105" s="261">
        <f>'Drive Train'!$F$35-FY105*$C$26*'Drive Train'!$F$38</f>
        <v>12.4</v>
      </c>
      <c r="OL105" s="261">
        <f>'Drive Train'!$F$35-FZ105*$C$26*'Drive Train'!$F$38</f>
        <v>12.4</v>
      </c>
      <c r="OM105" s="261">
        <f>'Drive Train'!$F$35-GA105*$C$26*'Drive Train'!$F$38</f>
        <v>12.4</v>
      </c>
      <c r="ON105" s="261">
        <f>'Drive Train'!$F$35-GB105*$C$26*'Drive Train'!$F$38</f>
        <v>12.4</v>
      </c>
      <c r="OO105" s="261">
        <f>'Drive Train'!$F$35-GC105*$C$26*'Drive Train'!$F$38</f>
        <v>12.4</v>
      </c>
      <c r="OP105" s="261">
        <f>'Drive Train'!$F$35-GD105*$C$26*'Drive Train'!$F$38</f>
        <v>12.4</v>
      </c>
      <c r="OQ105" s="261">
        <f>'Drive Train'!$F$35-GE105*$C$26*'Drive Train'!$F$38</f>
        <v>12.4</v>
      </c>
      <c r="OR105" s="261">
        <f>'Drive Train'!$F$35-GF105*$C$26*'Drive Train'!$F$38</f>
        <v>12.4</v>
      </c>
      <c r="OS105" s="261">
        <f>'Drive Train'!$F$35-GG105*$C$26*'Drive Train'!$F$38</f>
        <v>12.4</v>
      </c>
      <c r="OT105" s="261">
        <f>'Drive Train'!$F$35-GH105*$C$26*'Drive Train'!$F$38</f>
        <v>12.4</v>
      </c>
      <c r="OU105" s="261">
        <f>'Drive Train'!$F$35-GI105*$C$26*'Drive Train'!$F$38</f>
        <v>12.4</v>
      </c>
      <c r="OV105" s="261">
        <f>'Drive Train'!$F$35-GJ105*$C$26*'Drive Train'!$F$38</f>
        <v>12.4</v>
      </c>
      <c r="OW105" s="261">
        <f>'Drive Train'!$F$35-GK105*$C$26*'Drive Train'!$F$38</f>
        <v>12.4</v>
      </c>
      <c r="OX105" s="61">
        <f t="shared" si="424"/>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8">
        <f t="shared" si="425"/>
        <v>3.8800000000000026</v>
      </c>
      <c r="PU105" s="57">
        <f t="shared" si="426"/>
        <v>19.650327854067083</v>
      </c>
      <c r="PV105" s="57">
        <f t="shared" si="427"/>
        <v>30.655106402202229</v>
      </c>
      <c r="PW105" s="57">
        <f t="shared" si="428"/>
        <v>32.484987907653696</v>
      </c>
      <c r="PX105" s="57">
        <f t="shared" si="429"/>
        <v>29.140045423273133</v>
      </c>
      <c r="PY105" s="57">
        <f t="shared" si="430"/>
        <v>24.749634534260018</v>
      </c>
      <c r="PZ105" s="57">
        <f t="shared" si="431"/>
        <v>21.452833956798898</v>
      </c>
      <c r="QA105" s="57">
        <f t="shared" si="432"/>
        <v>19.542925554291688</v>
      </c>
      <c r="QB105" s="57">
        <f t="shared" si="433"/>
        <v>18.59135870271086</v>
      </c>
      <c r="QC105" s="57">
        <f t="shared" si="434"/>
        <v>17.948597020951119</v>
      </c>
      <c r="QD105" s="57">
        <f t="shared" si="435"/>
        <v>17.4359638630105</v>
      </c>
      <c r="QE105" s="57">
        <f t="shared" si="436"/>
        <v>17.291336153209237</v>
      </c>
      <c r="QF105" s="57">
        <f t="shared" si="437"/>
        <v>21.091274252493893</v>
      </c>
      <c r="QG105" s="57">
        <f t="shared" si="438"/>
        <v>21.548378991435687</v>
      </c>
      <c r="QH105" s="57">
        <f t="shared" si="439"/>
        <v>20.808768598333724</v>
      </c>
      <c r="QI105" s="57">
        <f t="shared" si="440"/>
        <v>19.961375108168166</v>
      </c>
      <c r="QJ105" s="57">
        <f t="shared" si="441"/>
        <v>19.829829190132553</v>
      </c>
      <c r="QK105" s="57">
        <f t="shared" si="442"/>
        <v>19.650327854067083</v>
      </c>
      <c r="QL105" s="57">
        <f t="shared" si="443"/>
        <v>19.599515401150995</v>
      </c>
      <c r="QM105" s="57">
        <f t="shared" si="444"/>
        <v>19.600621923010209</v>
      </c>
      <c r="QN105" s="57">
        <f t="shared" si="445"/>
        <v>19.600697983980687</v>
      </c>
      <c r="QO105" s="57">
        <f t="shared" si="446"/>
        <v>19.600657967372879</v>
      </c>
      <c r="QP105" s="61">
        <f t="shared" si="447"/>
        <v>3.8800000000000026</v>
      </c>
      <c r="QQ105" s="57">
        <f>MIN(FQ105,$C$16)*$C$17*1000/60/60/$C$25</f>
        <v>0</v>
      </c>
      <c r="QR105" s="57">
        <f>MIN(FR105,$C$16)*$C$17*1000/60/60/$C$25</f>
        <v>3.8667407844721571E-2</v>
      </c>
      <c r="QS105" s="57">
        <f>MIN(FS105,$C$16)*$C$17*1000/60/60/$C$25</f>
        <v>3.8667407844721571E-2</v>
      </c>
      <c r="QT105" s="57">
        <f>MIN(FT105,$C$16)*$C$17*1000/60/60/$C$25</f>
        <v>0</v>
      </c>
      <c r="QU105" s="57">
        <f>MIN(FU105,$C$16)*$C$17*1000/60/60/$C$25</f>
        <v>0</v>
      </c>
      <c r="QV105" s="57">
        <f>MIN(FV105,$C$16)*$C$17*1000/60/60/$C$25</f>
        <v>0</v>
      </c>
      <c r="QW105" s="57">
        <f>MIN(FW105,$C$16)*$C$17*1000/60/60/$C$25</f>
        <v>0</v>
      </c>
      <c r="QX105" s="57">
        <f>MIN(FX105,$C$16)*$C$17*1000/60/60/$C$25</f>
        <v>0</v>
      </c>
      <c r="QY105" s="57">
        <f>MIN(FY105,$C$16)*$C$17*1000/60/60/$C$25</f>
        <v>0</v>
      </c>
      <c r="QZ105" s="57">
        <f>MIN(FZ105,$C$16)*$C$17*1000/60/60/$C$25</f>
        <v>0</v>
      </c>
      <c r="RA105" s="57">
        <f>MIN(GA105,$C$16)*$C$17*1000/60/60/$C$25</f>
        <v>0</v>
      </c>
      <c r="RB105" s="57">
        <f>MIN(GB105,$C$16)*$C$17*1000/60/60/$C$25</f>
        <v>0</v>
      </c>
      <c r="RC105" s="57">
        <f>MIN(GC105,$C$16)*$C$17*1000/60/60/$C$25</f>
        <v>0</v>
      </c>
      <c r="RD105" s="57">
        <f>MIN(GD105,$C$16)*$C$17*1000/60/60/$C$25</f>
        <v>0</v>
      </c>
      <c r="RE105" s="57">
        <f>MIN(GE105,$C$16)*$C$17*1000/60/60/$C$25</f>
        <v>0</v>
      </c>
      <c r="RF105" s="57">
        <f>MIN(GF105,$C$16)*$C$17*1000/60/60/$C$25</f>
        <v>0</v>
      </c>
      <c r="RG105" s="57">
        <f>MIN(GG105,$C$16)*$C$17*1000/60/60/$C$25</f>
        <v>0</v>
      </c>
      <c r="RH105" s="57">
        <f>MIN(GH105,$C$16)*$C$17*1000/60/60/$C$25</f>
        <v>0</v>
      </c>
      <c r="RI105" s="57">
        <f>MIN(GI105,$C$16)*$C$17*1000/60/60/$C$25</f>
        <v>0</v>
      </c>
      <c r="RJ105" s="57">
        <f>MIN(GJ105,$C$16)*$C$17*1000/60/60/$C$25</f>
        <v>0</v>
      </c>
      <c r="RK105" s="57">
        <f>MIN(GK105,$C$16)*$C$17*1000/60/60/$C$25</f>
        <v>0</v>
      </c>
      <c r="RL105" s="148">
        <f t="shared" si="448"/>
        <v>3.8800000000000026</v>
      </c>
    </row>
    <row r="106" spans="18:480" x14ac:dyDescent="0.2">
      <c r="R106" s="63">
        <f t="shared" si="346"/>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347"/>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321"/>
        <v>3.9200000000000026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322"/>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348"/>
        <v>3.9200000000000026</v>
      </c>
      <c r="DC106" s="57">
        <f t="shared" si="323"/>
        <v>0</v>
      </c>
      <c r="DD106" s="57">
        <f t="shared" si="324"/>
        <v>2.7495000000000003</v>
      </c>
      <c r="DE106" s="57">
        <f t="shared" si="325"/>
        <v>2.7495000000000003</v>
      </c>
      <c r="DF106" s="57">
        <f t="shared" si="326"/>
        <v>0</v>
      </c>
      <c r="DG106" s="57">
        <f t="shared" si="327"/>
        <v>0</v>
      </c>
      <c r="DH106" s="57">
        <f t="shared" si="328"/>
        <v>0</v>
      </c>
      <c r="DI106" s="57">
        <f t="shared" si="329"/>
        <v>0</v>
      </c>
      <c r="DJ106" s="57">
        <f t="shared" si="330"/>
        <v>0</v>
      </c>
      <c r="DK106" s="57">
        <f t="shared" si="331"/>
        <v>0</v>
      </c>
      <c r="DL106" s="57">
        <f t="shared" si="332"/>
        <v>0</v>
      </c>
      <c r="DM106" s="57">
        <f t="shared" si="333"/>
        <v>0</v>
      </c>
      <c r="DN106" s="57">
        <f t="shared" si="334"/>
        <v>0</v>
      </c>
      <c r="DO106" s="57">
        <f t="shared" si="335"/>
        <v>0</v>
      </c>
      <c r="DP106" s="57">
        <f t="shared" si="336"/>
        <v>0</v>
      </c>
      <c r="DQ106" s="57">
        <f t="shared" si="337"/>
        <v>0</v>
      </c>
      <c r="DR106" s="57">
        <f t="shared" si="338"/>
        <v>0</v>
      </c>
      <c r="DS106" s="57">
        <f t="shared" si="339"/>
        <v>0</v>
      </c>
      <c r="DT106" s="57">
        <f t="shared" si="340"/>
        <v>0</v>
      </c>
      <c r="DU106" s="57">
        <f t="shared" si="341"/>
        <v>0</v>
      </c>
      <c r="DV106" s="57">
        <f t="shared" si="342"/>
        <v>0</v>
      </c>
      <c r="DW106" s="57">
        <f t="shared" si="343"/>
        <v>0</v>
      </c>
      <c r="DX106" s="61">
        <f t="shared" si="349"/>
        <v>3.9200000000000026</v>
      </c>
      <c r="DY106" s="2">
        <f>IF(OY106=0,($C$23/0.4536*IF(ISNA(MK105),'Drive Train'!$F$16,'Drive Train'!$F$17)*4.448*$C$24/$C$26*$C$25*S$6)*SIGN(BK106),BK106)</f>
        <v>0</v>
      </c>
      <c r="DZ106" s="2">
        <f>IF(OZ106=0,($C$23/0.4536*IF(ISNA(ML105),'Drive Train'!$F$16,'Drive Train'!$F$17)*4.448*$C$24/$C$26*$C$25*T$6)*SIGN(BL106),BL106)</f>
        <v>0</v>
      </c>
      <c r="EA106" s="2">
        <f>IF(PA106=0,($C$23/0.4536*IF(ISNA(MM105),'Drive Train'!$F$16,'Drive Train'!$F$17)*4.448*$C$24/$C$26*$C$25*U$6)*SIGN(BM106),BM106)</f>
        <v>0</v>
      </c>
      <c r="EB106" s="2">
        <f>IF(PB106=0,($C$23/0.4536*IF(ISNA(MN105),'Drive Train'!$F$16,'Drive Train'!$F$17)*4.448*$C$24/$C$26*$C$25*V$6)*SIGN(BN106),BN106)</f>
        <v>0</v>
      </c>
      <c r="EC106" s="2">
        <f>IF(PC106=0,($C$23/0.4536*IF(ISNA(MO105),'Drive Train'!$F$16,'Drive Train'!$F$17)*4.448*$C$24/$C$26*$C$25*W$6)*SIGN(BO106),BO106)</f>
        <v>0</v>
      </c>
      <c r="ED106" s="2">
        <f>IF(PD106=0,($C$23/0.4536*IF(ISNA(MP105),'Drive Train'!$F$16,'Drive Train'!$F$17)*4.448*$C$24/$C$26*$C$25*X$6)*SIGN(BP106),BP106)</f>
        <v>0</v>
      </c>
      <c r="EE106" s="2">
        <f>IF(PE106=0,($C$23/0.4536*IF(ISNA(MQ105),'Drive Train'!$F$16,'Drive Train'!$F$17)*4.448*$C$24/$C$26*$C$25*Y$6)*SIGN(BQ106),BQ106)</f>
        <v>0</v>
      </c>
      <c r="EF106" s="2">
        <f>IF(PF106=0,($C$23/0.4536*IF(ISNA(MR105),'Drive Train'!$F$16,'Drive Train'!$F$17)*4.448*$C$24/$C$26*$C$25*Z$6)*SIGN(BR106),BR106)</f>
        <v>0</v>
      </c>
      <c r="EG106" s="2">
        <f>IF(PG106=0,($C$23/0.4536*IF(ISNA(MS105),'Drive Train'!$F$16,'Drive Train'!$F$17)*4.448*$C$24/$C$26*$C$25*AA$6)*SIGN(BS106),BS106)</f>
        <v>0</v>
      </c>
      <c r="EH106" s="2">
        <f>IF(PH106=0,($C$23/0.4536*IF(ISNA(MT105),'Drive Train'!$F$16,'Drive Train'!$F$17)*4.448*$C$24/$C$26*$C$25*AB$6)*SIGN(BT106),BT106)</f>
        <v>0</v>
      </c>
      <c r="EI106" s="2">
        <f>IF(PI106=0,($C$23/0.4536*IF(ISNA(MU105),'Drive Train'!$F$16,'Drive Train'!$F$17)*4.448*$C$24/$C$26*$C$25*AC$6)*SIGN(BU106),BU106)</f>
        <v>0</v>
      </c>
      <c r="EJ106" s="2">
        <f>IF(PJ106=0,($C$23/0.4536*IF(ISNA(MV105),'Drive Train'!$F$16,'Drive Train'!$F$17)*4.448*$C$24/$C$26*$C$25*AD$6)*SIGN(BV106),BV106)</f>
        <v>0</v>
      </c>
      <c r="EK106" s="2">
        <f>IF(PK106=0,($C$23/0.4536*IF(ISNA(MW105),'Drive Train'!$F$16,'Drive Train'!$F$17)*4.448*$C$24/$C$26*$C$25*AE$6)*SIGN(BW106),BW106)</f>
        <v>0</v>
      </c>
      <c r="EL106" s="2">
        <f>IF(PL106=0,($C$23/0.4536*IF(ISNA(MX105),'Drive Train'!$F$16,'Drive Train'!$F$17)*4.448*$C$24/$C$26*$C$25*AF$6)*SIGN(BX106),BX106)</f>
        <v>0</v>
      </c>
      <c r="EM106" s="2">
        <f>IF(PM106=0,($C$23/0.4536*IF(ISNA(MY105),'Drive Train'!$F$16,'Drive Train'!$F$17)*4.448*$C$24/$C$26*$C$25*AG$6)*SIGN(BY106),BY106)</f>
        <v>0</v>
      </c>
      <c r="EN106" s="2">
        <f>IF(PN106=0,($C$23/0.4536*IF(ISNA(MZ105),'Drive Train'!$F$16,'Drive Train'!$F$17)*4.448*$C$24/$C$26*$C$25*AH$6)*SIGN(BZ106),BZ106)</f>
        <v>0</v>
      </c>
      <c r="EO106" s="2">
        <f>IF(PO106=0,($C$23/0.4536*IF(ISNA(NA105),'Drive Train'!$F$16,'Drive Train'!$F$17)*4.448*$C$24/$C$26*$C$25*AI$6)*SIGN(CA106),CA106)</f>
        <v>0</v>
      </c>
      <c r="EP106" s="2">
        <f>IF(PP106=0,($C$23/0.4536*IF(ISNA(NB105),'Drive Train'!$F$16,'Drive Train'!$F$17)*4.448*$C$24/$C$26*$C$25*AJ$6)*SIGN(CB106),CB106)</f>
        <v>0</v>
      </c>
      <c r="EQ106" s="2">
        <f>IF(PQ106=0,($C$23/0.4536*IF(ISNA(NC105),'Drive Train'!$F$16,'Drive Train'!$F$17)*4.448*$C$24/$C$26*$C$25*AK$6)*SIGN(CC106),CC106)</f>
        <v>0</v>
      </c>
      <c r="ER106" s="2">
        <f>IF(PR106=0,($C$23/0.4536*IF(ISNA(ND105),'Drive Train'!$F$16,'Drive Train'!$F$17)*4.448*$C$24/$C$26*$C$25*AL$6)*SIGN(CD106),CD106)</f>
        <v>0</v>
      </c>
      <c r="ES106" s="2">
        <f>IF(PS106=0,($C$23/0.4536*IF(ISNA(NE105),'Drive Train'!$F$16,'Drive Train'!$F$17)*4.448*$C$24/$C$26*$C$25*AM$6)*SIGN(CE106),CE106)</f>
        <v>0</v>
      </c>
      <c r="ET106" s="61">
        <f t="shared" si="344"/>
        <v>3.9200000000000026</v>
      </c>
      <c r="EU106" s="260">
        <f>MAX(MIN(IF(AND(OY105=1,NG106&lt;0),-1,1)*(DC106-$C$15)/($C$14-$C$15)*$C$12-$C$33*LO106/AO$6 -  OY105*$C$33,DY105),MAX(EU$8:EU105)*-1)</f>
        <v>-0.55664580874366754</v>
      </c>
      <c r="EV106" s="260">
        <f>MAX(MIN(IF(AND(OZ105=1,NH106&lt;0),-1,1)*(DD106-$C$15)/($C$14-$C$15)*$C$12-$C$33*LP106/AP$6 -  OZ105*$C$33,DZ105),MAX(EV$8:EV105)*-1)</f>
        <v>-0.58341688607423769</v>
      </c>
      <c r="EW106" s="260">
        <f>MAX(MIN(IF(AND(PA105=1,NI106&lt;0),-1,1)*(DE106-$C$15)/($C$14-$C$15)*$C$12-$C$33*LQ106/AQ$6 -  PA105*$C$33,EA105),MAX(EW$8:EW105)*-1)</f>
        <v>-0.55783999424167707</v>
      </c>
      <c r="EX106" s="260">
        <f>MAX(MIN(IF(AND(PB105=1,NJ106&lt;0),-1,1)*(DF106-$C$15)/($C$14-$C$15)*$C$12-$C$33*LR106/AR$6 -  PB105*$C$33,EB105),MAX(EX$8:EX105)*-1)</f>
        <v>-0.55664580874366754</v>
      </c>
      <c r="EY106" s="260">
        <f>MAX(MIN(IF(AND(PC105=1,NK106&lt;0),-1,1)*(DG106-$C$15)/($C$14-$C$15)*$C$12-$C$33*LS106/AS$6 -  PC105*$C$33,EC105),MAX(EY$8:EY105)*-1)</f>
        <v>-0.55664580874366754</v>
      </c>
      <c r="EZ106" s="260">
        <f>MAX(MIN(IF(AND(PD105=1,NL106&lt;0),-1,1)*(DH106-$C$15)/($C$14-$C$15)*$C$12-$C$33*LT106/AT$6 -  PD105*$C$33,ED105),MAX(EZ$8:EZ105)*-1)</f>
        <v>-0.55664580874366754</v>
      </c>
      <c r="FA106" s="260">
        <f>MAX(MIN(IF(AND(PE105=1,NM106&lt;0),-1,1)*(DI106-$C$15)/($C$14-$C$15)*$C$12-$C$33*LU106/AU$6 -  PE105*$C$33,EE105),MAX(FA$8:FA105)*-1)</f>
        <v>-0.55664580874366754</v>
      </c>
      <c r="FB106" s="260">
        <f>MAX(MIN(IF(AND(PF105=1,NN106&lt;0),-1,1)*(DJ106-$C$15)/($C$14-$C$15)*$C$12-$C$33*LV106/AV$6 -  PF105*$C$33,EF105),MAX(FB$8:FB105)*-1)</f>
        <v>-0.55664580874366754</v>
      </c>
      <c r="FC106" s="260">
        <f>MAX(MIN(IF(AND(PG105=1,NO106&lt;0),-1,1)*(DK106-$C$15)/($C$14-$C$15)*$C$12-$C$33*LW106/AW$6 -  PG105*$C$33,EG105),MAX(FC$8:FC105)*-1)</f>
        <v>-0.55664580874366754</v>
      </c>
      <c r="FD106" s="260">
        <f>MAX(MIN(IF(AND(PH105=1,NP106&lt;0),-1,1)*(DL106-$C$15)/($C$14-$C$15)*$C$12-$C$33*LX106/AX$6 -  PH105*$C$33,EH105),MAX(FD$8:FD105)*-1)</f>
        <v>-0.55664580874366754</v>
      </c>
      <c r="FE106" s="260">
        <f>MAX(MIN(IF(AND(PI105=1,NQ106&lt;0),-1,1)*(DM106-$C$15)/($C$14-$C$15)*$C$12-$C$33*LY106/AY$6 -  PI105*$C$33,EI105),MAX(FE$8:FE105)*-1)</f>
        <v>-0.55664580874366754</v>
      </c>
      <c r="FF106" s="260">
        <f>MAX(MIN(IF(AND(PJ105=1,NR106&lt;0),-1,1)*(DN106-$C$15)/($C$14-$C$15)*$C$12-$C$33*LZ106/AZ$6 -  PJ105*$C$33,EJ105),MAX(FF$8:FF105)*-1)</f>
        <v>-0.41043104273050707</v>
      </c>
      <c r="FG106" s="260">
        <f>MAX(MIN(IF(AND(PK105=1,NS106&lt;0),-1,1)*(DO106-$C$15)/($C$14-$C$15)*$C$12-$C$33*MA106/BA$6 -  PK105*$C$33,EK105),MAX(FG$8:FG105)*-1)</f>
        <v>-0.50266066515034202</v>
      </c>
      <c r="FH106" s="260">
        <f>MAX(MIN(IF(AND(PL105=1,NT106&lt;0),-1,1)*(DP106-$C$15)/($C$14-$C$15)*$C$12-$C$33*MB106/BB$6 -  PL105*$C$33,EL105),MAX(FH$8:FH105)*-1)</f>
        <v>-0.55664580874366754</v>
      </c>
      <c r="FI106" s="260">
        <f>MAX(MIN(IF(AND(PM105=1,NU106&lt;0),-1,1)*(DQ106-$C$15)/($C$14-$C$15)*$C$12-$C$33*MC106/BC$6 -  PM105*$C$33,EM105),MAX(FI$8:FI105)*-1)</f>
        <v>-0.55664580874366754</v>
      </c>
      <c r="FJ106" s="260">
        <f>MAX(MIN(IF(AND(PN105=1,NV106&lt;0),-1,1)*(DR106-$C$15)/($C$14-$C$15)*$C$12-$C$33*MD106/BD$6 -  PN105*$C$33,EN105),MAX(FJ$8:FJ105)*-1)</f>
        <v>-0.55664580874366754</v>
      </c>
      <c r="FK106" s="260">
        <f>MAX(MIN(IF(AND(PO105=1,NW106&lt;0),-1,1)*(DS106-$C$15)/($C$14-$C$15)*$C$12-$C$33*ME106/BE$6 -  PO105*$C$33,EO105),MAX(FK$8:FK105)*-1)</f>
        <v>-0.55664580874366754</v>
      </c>
      <c r="FL106" s="260">
        <f>MAX(MIN(IF(AND(PP105=1,NX106&lt;0),-1,1)*(DT106-$C$15)/($C$14-$C$15)*$C$12-$C$33*MF106/BF$6 -  PP105*$C$33,EP105),MAX(FL$8:FL105)*-1)</f>
        <v>-0.55664580874366754</v>
      </c>
      <c r="FM106" s="260">
        <f>MAX(MIN(IF(AND(PQ105=1,NY106&lt;0),-1,1)*(DU106-$C$15)/($C$14-$C$15)*$C$12-$C$33*MG106/BG$6 -  PQ105*$C$33,EQ105),MAX(FM$8:FM105)*-1)</f>
        <v>-0.55664580874366754</v>
      </c>
      <c r="FN106" s="260">
        <f>MAX(MIN(IF(AND(PR105=1,NZ106&lt;0),-1,1)*(DV106-$C$15)/($C$14-$C$15)*$C$12-$C$33*MH106/BH$6 -  PR105*$C$33,ER105),MAX(FN$8:FN105)*-1)</f>
        <v>-0.55664580874366754</v>
      </c>
      <c r="FO106" s="260">
        <f>MAX(MIN(IF(AND(PS105=1,OA106&lt;0),-1,1)*(DW106-$C$15)/($C$14-$C$15)*$C$12-$C$33*MI106/BI$6 -  PS105*$C$33,ES105),MAX(FO$8:FO105)*-1)</f>
        <v>-0.55664580874366754</v>
      </c>
      <c r="FP106" s="61">
        <f t="shared" si="350"/>
        <v>3.9200000000000026</v>
      </c>
      <c r="FQ106" s="261">
        <f>IF(AND(KS106=1,OY106=1),0,MIN((ABS(($C$14-$C$15)*EU106/$C$12/$C$25)+$C$15)/$C$25,DC106))</f>
        <v>0</v>
      </c>
      <c r="FR106" s="261">
        <f>IF(AND(KT106=1,OZ106=1),0,MIN((ABS(($C$14-$C$15)*EV106/$C$12/$C$25)+$C$15)/$C$25,DD106))</f>
        <v>2.7495000000000003</v>
      </c>
      <c r="FS106" s="261">
        <f>IF(AND(KU106=1,PA106=1),0,MIN((ABS(($C$14-$C$15)*EW106/$C$12/$C$25)+$C$15)/$C$25,DE106))</f>
        <v>2.7495000000000003</v>
      </c>
      <c r="FT106" s="261">
        <f>IF(AND(KV106=1,PB106=1),0,MIN((ABS(($C$14-$C$15)*EX106/$C$12/$C$25)+$C$15)/$C$25,DF106))</f>
        <v>0</v>
      </c>
      <c r="FU106" s="261">
        <f>IF(AND(KW106=1,PC106=1),0,MIN((ABS(($C$14-$C$15)*EY106/$C$12/$C$25)+$C$15)/$C$25,DG106))</f>
        <v>0</v>
      </c>
      <c r="FV106" s="261">
        <f>IF(AND(KX106=1,PD106=1),0,MIN((ABS(($C$14-$C$15)*EZ106/$C$12/$C$25)+$C$15)/$C$25,DH106))</f>
        <v>0</v>
      </c>
      <c r="FW106" s="261">
        <f>IF(AND(KY106=1,PE106=1),0,MIN((ABS(($C$14-$C$15)*FA106/$C$12/$C$25)+$C$15)/$C$25,DI106))</f>
        <v>0</v>
      </c>
      <c r="FX106" s="261">
        <f>IF(AND(KZ106=1,PF106=1),0,MIN((ABS(($C$14-$C$15)*FB106/$C$12/$C$25)+$C$15)/$C$25,DJ106))</f>
        <v>0</v>
      </c>
      <c r="FY106" s="261">
        <f>IF(AND(LA106=1,PG106=1),0,MIN((ABS(($C$14-$C$15)*FC106/$C$12/$C$25)+$C$15)/$C$25,DK106))</f>
        <v>0</v>
      </c>
      <c r="FZ106" s="261">
        <f>IF(AND(LB106=1,PH106=1),0,MIN((ABS(($C$14-$C$15)*FD106/$C$12/$C$25)+$C$15)/$C$25,DL106))</f>
        <v>0</v>
      </c>
      <c r="GA106" s="261">
        <f>IF(AND(LC106=1,PI106=1),0,MIN((ABS(($C$14-$C$15)*FE106/$C$12/$C$25)+$C$15)/$C$25,DM106))</f>
        <v>0</v>
      </c>
      <c r="GB106" s="261">
        <f>IF(AND(LD106=1,PJ106=1),0,MIN((ABS(($C$14-$C$15)*FF106/$C$12/$C$25)+$C$15)/$C$25,DN106))</f>
        <v>0</v>
      </c>
      <c r="GC106" s="261">
        <f>IF(AND(LE106=1,PK106=1),0,MIN((ABS(($C$14-$C$15)*FG106/$C$12/$C$25)+$C$15)/$C$25,DO106))</f>
        <v>0</v>
      </c>
      <c r="GD106" s="261">
        <f>IF(AND(LF106=1,PL106=1),0,MIN((ABS(($C$14-$C$15)*FH106/$C$12/$C$25)+$C$15)/$C$25,DP106))</f>
        <v>0</v>
      </c>
      <c r="GE106" s="261">
        <f>IF(AND(LG106=1,PM106=1),0,MIN((ABS(($C$14-$C$15)*FI106/$C$12/$C$25)+$C$15)/$C$25,DQ106))</f>
        <v>0</v>
      </c>
      <c r="GF106" s="261">
        <f>IF(AND(LH106=1,PN106=1),0,MIN((ABS(($C$14-$C$15)*FJ106/$C$12/$C$25)+$C$15)/$C$25,DR106))</f>
        <v>0</v>
      </c>
      <c r="GG106" s="261">
        <f>IF(AND(LI106=1,PO106=1),0,MIN((ABS(($C$14-$C$15)*FK106/$C$12/$C$25)+$C$15)/$C$25,DS106))</f>
        <v>0</v>
      </c>
      <c r="GH106" s="261">
        <f>IF(AND(LJ106=1,PP106=1),0,MIN((ABS(($C$14-$C$15)*FL106/$C$12/$C$25)+$C$15)/$C$25,DT106))</f>
        <v>0</v>
      </c>
      <c r="GI106" s="261">
        <f>IF(AND(LK106=1,PQ106=1),0,MIN((ABS(($C$14-$C$15)*FM106/$C$12/$C$25)+$C$15)/$C$25,DU106))</f>
        <v>0</v>
      </c>
      <c r="GJ106" s="261">
        <f>IF(AND(LL106=1,PR106=1),0,MIN((ABS(($C$14-$C$15)*FN106/$C$12/$C$25)+$C$15)/$C$25,DV106))</f>
        <v>0</v>
      </c>
      <c r="GK106" s="261">
        <f>IF(AND(LM106=1,PS106=1),0,MIN((ABS(($C$14-$C$15)*FO106/$C$12/$C$25)+$C$15)/$C$25,DW106))</f>
        <v>0</v>
      </c>
      <c r="GL106" s="61">
        <f t="shared" si="351"/>
        <v>3.9200000000000026</v>
      </c>
      <c r="GM106" s="57">
        <f>IF(AND(KS105=1,OY105=1),0,EU106*$C$26/S$6/$C$24/$C$23*3.39*$C$25)</f>
        <v>0</v>
      </c>
      <c r="GN106" s="57">
        <f>IF(AND(KT105=1,OZ105=1),0,EV106*$C$26/T$6/$C$24/$C$23*3.39*$C$25)</f>
        <v>-3.7936917481691483</v>
      </c>
      <c r="GO106" s="57">
        <f>IF(AND(KU105=1,PA105=1),0,EW106*$C$26/U$6/$C$24/$C$23*3.39*$C$25)</f>
        <v>-5.5082391195070874</v>
      </c>
      <c r="GP106" s="57">
        <f>IF(AND(KV105=1,PB105=1),0,EX106*$C$26/V$6/$C$24/$C$23*3.39*$C$25)</f>
        <v>0</v>
      </c>
      <c r="GQ106" s="57">
        <f>IF(AND(KW105=1,PC105=1),0,EY106*$C$26/W$6/$C$24/$C$23*3.39*$C$25)</f>
        <v>0</v>
      </c>
      <c r="GR106" s="57">
        <f>IF(AND(KX105=1,PD105=1),0,EZ106*$C$26/X$6/$C$24/$C$23*3.39*$C$25)</f>
        <v>0</v>
      </c>
      <c r="GS106" s="57">
        <f>IF(AND(KY105=1,PE105=1),0,FA106*$C$26/Y$6/$C$24/$C$23*3.39*$C$25)</f>
        <v>0</v>
      </c>
      <c r="GT106" s="57">
        <f>IF(AND(KZ105=1,PF105=1),0,FB106*$C$26/Z$6/$C$24/$C$23*3.39*$C$25)</f>
        <v>0</v>
      </c>
      <c r="GU106" s="57">
        <f>IF(AND(LA105=1,PG105=1),0,FC106*$C$26/AA$6/$C$24/$C$23*3.39*$C$25)</f>
        <v>0</v>
      </c>
      <c r="GV106" s="57">
        <f>IF(AND(LB105=1,PH105=1),0,FD106*$C$26/AB$6/$C$24/$C$23*3.39*$C$25)</f>
        <v>0</v>
      </c>
      <c r="GW106" s="57">
        <f>IF(AND(LC105=1,PI105=1),0,FE106*$C$26/AC$6/$C$24/$C$23*3.39*$C$25)</f>
        <v>0</v>
      </c>
      <c r="GX106" s="57">
        <f>IF(AND(LD105=1,PJ105=1),0,FF106*$C$26/AD$6/$C$24/$C$23*3.39*$C$25)</f>
        <v>0</v>
      </c>
      <c r="GY106" s="57">
        <f>IF(AND(LE105=1,PK105=1),0,FG106*$C$26/AE$6/$C$24/$C$23*3.39*$C$25)</f>
        <v>0</v>
      </c>
      <c r="GZ106" s="57">
        <f>IF(AND(LF105=1,PL105=1),0,FH106*$C$26/AF$6/$C$24/$C$23*3.39*$C$25)</f>
        <v>0</v>
      </c>
      <c r="HA106" s="57">
        <f>IF(AND(LG105=1,PM105=1),0,FI106*$C$26/AG$6/$C$24/$C$23*3.39*$C$25)</f>
        <v>0</v>
      </c>
      <c r="HB106" s="57">
        <f>IF(AND(LH105=1,PN105=1),0,FJ106*$C$26/AH$6/$C$24/$C$23*3.39*$C$25)</f>
        <v>0</v>
      </c>
      <c r="HC106" s="57">
        <f>IF(AND(LI105=1,PO105=1),0,FK106*$C$26/AI$6/$C$24/$C$23*3.39*$C$25)</f>
        <v>0</v>
      </c>
      <c r="HD106" s="57">
        <f>IF(AND(LJ105=1,PP105=1),0,FL106*$C$26/AJ$6/$C$24/$C$23*3.39*$C$25)</f>
        <v>0</v>
      </c>
      <c r="HE106" s="57">
        <f>IF(AND(LK105=1,PQ105=1),0,FM106*$C$26/AK$6/$C$24/$C$23*3.39*$C$25)</f>
        <v>0</v>
      </c>
      <c r="HF106" s="57">
        <f>IF(AND(LL105=1,PR105=1),0,FN106*$C$26/AL$6/$C$24/$C$23*3.39*$C$25)</f>
        <v>0</v>
      </c>
      <c r="HG106" s="57">
        <f>IF(AND(LM105=1,PS105=1),0,FO106*$C$26/AM$6/$C$24/$C$23*3.39*$C$25)</f>
        <v>0</v>
      </c>
      <c r="HH106" s="61">
        <f t="shared" si="352"/>
        <v>3.9200000000000026</v>
      </c>
      <c r="HI106" s="57">
        <f t="shared" si="353"/>
        <v>0</v>
      </c>
      <c r="HJ106" s="57">
        <f t="shared" si="354"/>
        <v>3.7936917481691483</v>
      </c>
      <c r="HK106" s="57">
        <f t="shared" si="355"/>
        <v>5.5082391195070874</v>
      </c>
      <c r="HL106" s="57">
        <f t="shared" si="356"/>
        <v>0</v>
      </c>
      <c r="HM106" s="57">
        <f t="shared" si="357"/>
        <v>0</v>
      </c>
      <c r="HN106" s="57">
        <f t="shared" si="358"/>
        <v>0</v>
      </c>
      <c r="HO106" s="57">
        <f t="shared" si="359"/>
        <v>0</v>
      </c>
      <c r="HP106" s="57">
        <f t="shared" si="360"/>
        <v>0</v>
      </c>
      <c r="HQ106" s="57">
        <f t="shared" si="361"/>
        <v>0</v>
      </c>
      <c r="HR106" s="57">
        <f t="shared" si="362"/>
        <v>0</v>
      </c>
      <c r="HS106" s="57">
        <f t="shared" si="363"/>
        <v>0</v>
      </c>
      <c r="HT106" s="57">
        <f t="shared" si="364"/>
        <v>0</v>
      </c>
      <c r="HU106" s="57">
        <f t="shared" si="365"/>
        <v>0</v>
      </c>
      <c r="HV106" s="57">
        <f t="shared" si="366"/>
        <v>0</v>
      </c>
      <c r="HW106" s="57">
        <f t="shared" si="367"/>
        <v>0</v>
      </c>
      <c r="HX106" s="57">
        <f t="shared" si="368"/>
        <v>0</v>
      </c>
      <c r="HY106" s="57">
        <f t="shared" si="369"/>
        <v>0</v>
      </c>
      <c r="HZ106" s="57">
        <f t="shared" si="370"/>
        <v>0</v>
      </c>
      <c r="IA106" s="57">
        <f t="shared" si="371"/>
        <v>0</v>
      </c>
      <c r="IB106" s="57">
        <f t="shared" si="372"/>
        <v>0</v>
      </c>
      <c r="IC106" s="57">
        <f t="shared" si="373"/>
        <v>0</v>
      </c>
      <c r="ID106" s="61">
        <f t="shared" si="374"/>
        <v>3.9200000000000026</v>
      </c>
      <c r="IE106" s="57">
        <f t="shared" si="375"/>
        <v>0</v>
      </c>
      <c r="IF106" s="57">
        <f t="shared" si="376"/>
        <v>0</v>
      </c>
      <c r="IG106" s="57">
        <f t="shared" si="377"/>
        <v>0</v>
      </c>
      <c r="IH106" s="57">
        <f t="shared" si="378"/>
        <v>0</v>
      </c>
      <c r="II106" s="57">
        <f t="shared" si="379"/>
        <v>0</v>
      </c>
      <c r="IJ106" s="57">
        <f t="shared" si="380"/>
        <v>0</v>
      </c>
      <c r="IK106" s="57">
        <f t="shared" si="381"/>
        <v>0</v>
      </c>
      <c r="IL106" s="57">
        <f t="shared" si="382"/>
        <v>0</v>
      </c>
      <c r="IM106" s="57">
        <f t="shared" si="383"/>
        <v>0</v>
      </c>
      <c r="IN106" s="57">
        <f t="shared" si="384"/>
        <v>0</v>
      </c>
      <c r="IO106" s="57">
        <f t="shared" si="385"/>
        <v>0</v>
      </c>
      <c r="IP106" s="57">
        <f t="shared" si="386"/>
        <v>0</v>
      </c>
      <c r="IQ106" s="57">
        <f t="shared" si="387"/>
        <v>0</v>
      </c>
      <c r="IR106" s="57">
        <f t="shared" si="388"/>
        <v>0</v>
      </c>
      <c r="IS106" s="57">
        <f t="shared" si="389"/>
        <v>0</v>
      </c>
      <c r="IT106" s="57">
        <f t="shared" si="390"/>
        <v>0</v>
      </c>
      <c r="IU106" s="57">
        <f t="shared" si="391"/>
        <v>0</v>
      </c>
      <c r="IV106" s="57">
        <f t="shared" si="392"/>
        <v>0</v>
      </c>
      <c r="IW106" s="57">
        <f t="shared" si="393"/>
        <v>0</v>
      </c>
      <c r="IX106" s="57">
        <f t="shared" si="394"/>
        <v>0</v>
      </c>
      <c r="IY106" s="57">
        <f t="shared" si="395"/>
        <v>0</v>
      </c>
      <c r="IZ106" s="61">
        <f t="shared" si="396"/>
        <v>3.9200000000000026</v>
      </c>
      <c r="JA106" s="261" t="e">
        <f t="shared" si="449"/>
        <v>#N/A</v>
      </c>
      <c r="JB106" s="261" t="e">
        <f t="shared" si="450"/>
        <v>#N/A</v>
      </c>
      <c r="JC106" s="261" t="e">
        <f t="shared" si="451"/>
        <v>#N/A</v>
      </c>
      <c r="JD106" s="261" t="e">
        <f t="shared" si="452"/>
        <v>#N/A</v>
      </c>
      <c r="JE106" s="261" t="e">
        <f t="shared" si="453"/>
        <v>#N/A</v>
      </c>
      <c r="JF106" s="261" t="e">
        <f t="shared" si="454"/>
        <v>#N/A</v>
      </c>
      <c r="JG106" s="261" t="e">
        <f t="shared" si="455"/>
        <v>#N/A</v>
      </c>
      <c r="JH106" s="261" t="e">
        <f t="shared" si="456"/>
        <v>#N/A</v>
      </c>
      <c r="JI106" s="261" t="e">
        <f t="shared" si="457"/>
        <v>#N/A</v>
      </c>
      <c r="JJ106" s="261" t="e">
        <f t="shared" si="458"/>
        <v>#N/A</v>
      </c>
      <c r="JK106" s="261" t="e">
        <f t="shared" si="459"/>
        <v>#N/A</v>
      </c>
      <c r="JL106" s="261" t="e">
        <f t="shared" si="460"/>
        <v>#N/A</v>
      </c>
      <c r="JM106" s="261" t="e">
        <f t="shared" si="461"/>
        <v>#N/A</v>
      </c>
      <c r="JN106" s="261" t="e">
        <f t="shared" si="462"/>
        <v>#N/A</v>
      </c>
      <c r="JO106" s="261" t="e">
        <f t="shared" si="463"/>
        <v>#N/A</v>
      </c>
      <c r="JP106" s="261" t="e">
        <f t="shared" si="464"/>
        <v>#N/A</v>
      </c>
      <c r="JQ106" s="261" t="e">
        <f t="shared" si="465"/>
        <v>#N/A</v>
      </c>
      <c r="JR106" s="261" t="e">
        <f t="shared" si="466"/>
        <v>#N/A</v>
      </c>
      <c r="JS106" s="261" t="e">
        <f t="shared" si="467"/>
        <v>#N/A</v>
      </c>
      <c r="JT106" s="261" t="e">
        <f t="shared" si="468"/>
        <v>#N/A</v>
      </c>
      <c r="JU106" s="261" t="e">
        <f t="shared" si="469"/>
        <v>#N/A</v>
      </c>
      <c r="JV106" s="61">
        <f t="shared" si="397"/>
        <v>3.9200000000000026</v>
      </c>
      <c r="JW106" s="46">
        <f>IF(HI106&lt;=$C$42,1,0)</f>
        <v>1</v>
      </c>
      <c r="JX106" s="46">
        <f>IF(HJ106&lt;=$C$42,1,0)</f>
        <v>0</v>
      </c>
      <c r="JY106" s="46">
        <f>IF(HK106&lt;=$C$42,1,0)</f>
        <v>0</v>
      </c>
      <c r="JZ106" s="46">
        <f>IF(HL106&lt;=$C$42,1,0)</f>
        <v>1</v>
      </c>
      <c r="KA106" s="46">
        <f>IF(HM106&lt;=$C$42,1,0)</f>
        <v>1</v>
      </c>
      <c r="KB106" s="46">
        <f>IF(HN106&lt;=$C$42,1,0)</f>
        <v>1</v>
      </c>
      <c r="KC106" s="46">
        <f>IF(HO106&lt;=$C$42,1,0)</f>
        <v>1</v>
      </c>
      <c r="KD106" s="46">
        <f>IF(HP106&lt;=$C$42,1,0)</f>
        <v>1</v>
      </c>
      <c r="KE106" s="46">
        <f>IF(HQ106&lt;=$C$42,1,0)</f>
        <v>1</v>
      </c>
      <c r="KF106" s="46">
        <f>IF(HR106&lt;=$C$42,1,0)</f>
        <v>1</v>
      </c>
      <c r="KG106" s="46">
        <f>IF(HS106&lt;=$C$42,1,0)</f>
        <v>1</v>
      </c>
      <c r="KH106" s="46">
        <f>IF(HT106&lt;=$C$42,1,0)</f>
        <v>1</v>
      </c>
      <c r="KI106" s="46">
        <f>IF(HU106&lt;=$C$42,1,0)</f>
        <v>1</v>
      </c>
      <c r="KJ106" s="46">
        <f>IF(HV106&lt;=$C$42,1,0)</f>
        <v>1</v>
      </c>
      <c r="KK106" s="46">
        <f>IF(HW106&lt;=$C$42,1,0)</f>
        <v>1</v>
      </c>
      <c r="KL106" s="46">
        <f>IF(HX106&lt;=$C$42,1,0)</f>
        <v>1</v>
      </c>
      <c r="KM106" s="46">
        <f>IF(HY106&lt;=$C$42,1,0)</f>
        <v>1</v>
      </c>
      <c r="KN106" s="46">
        <f>IF(HZ106&lt;=$C$42,1,0)</f>
        <v>1</v>
      </c>
      <c r="KO106" s="46">
        <f>IF(IA106&lt;=$C$42,1,0)</f>
        <v>1</v>
      </c>
      <c r="KP106" s="46">
        <f>IF(IB106&lt;=$C$42,1,0)</f>
        <v>1</v>
      </c>
      <c r="KQ106" s="46">
        <f>IF(IC106&lt;=$C$42,1,0)</f>
        <v>1</v>
      </c>
      <c r="KR106" s="61">
        <f t="shared" si="398"/>
        <v>3.9200000000000026</v>
      </c>
      <c r="KS106" s="1">
        <f>IF(OR(KS105=1,AND(OY106=1,LO106&lt;=$C$43)),1,0)</f>
        <v>1</v>
      </c>
      <c r="KT106" s="1">
        <f>IF(OR(KT105=1,AND(OZ106=1,LP106&lt;=$C$43)),1,0)</f>
        <v>0</v>
      </c>
      <c r="KU106" s="1">
        <f>IF(OR(KU105=1,AND(PA106=1,LQ106&lt;=$C$43)),1,0)</f>
        <v>0</v>
      </c>
      <c r="KV106" s="1">
        <f>IF(OR(KV105=1,AND(PB106=1,LR106&lt;=$C$43)),1,0)</f>
        <v>1</v>
      </c>
      <c r="KW106" s="1">
        <f>IF(OR(KW105=1,AND(PC106=1,LS106&lt;=$C$43)),1,0)</f>
        <v>1</v>
      </c>
      <c r="KX106" s="1">
        <f>IF(OR(KX105=1,AND(PD106=1,LT106&lt;=$C$43)),1,0)</f>
        <v>1</v>
      </c>
      <c r="KY106" s="1">
        <f>IF(OR(KY105=1,AND(PE106=1,LU106&lt;=$C$43)),1,0)</f>
        <v>1</v>
      </c>
      <c r="KZ106" s="1">
        <f>IF(OR(KZ105=1,AND(PF106=1,LV106&lt;=$C$43)),1,0)</f>
        <v>1</v>
      </c>
      <c r="LA106" s="1">
        <f>IF(OR(LA105=1,AND(PG106=1,LW106&lt;=$C$43)),1,0)</f>
        <v>1</v>
      </c>
      <c r="LB106" s="1">
        <f>IF(OR(LB105=1,AND(PH106=1,LX106&lt;=$C$43)),1,0)</f>
        <v>1</v>
      </c>
      <c r="LC106" s="1">
        <f>IF(OR(LC105=1,AND(PI106=1,LY106&lt;=$C$43)),1,0)</f>
        <v>1</v>
      </c>
      <c r="LD106" s="1">
        <f>IF(OR(LD105=1,AND(PJ106=1,LZ106&lt;=$C$43)),1,0)</f>
        <v>1</v>
      </c>
      <c r="LE106" s="1">
        <f>IF(OR(LE105=1,AND(PK106=1,MA106&lt;=$C$43)),1,0)</f>
        <v>1</v>
      </c>
      <c r="LF106" s="1">
        <f>IF(OR(LF105=1,AND(PL106=1,MB106&lt;=$C$43)),1,0)</f>
        <v>1</v>
      </c>
      <c r="LG106" s="1">
        <f>IF(OR(LG105=1,AND(PM106=1,MC106&lt;=$C$43)),1,0)</f>
        <v>1</v>
      </c>
      <c r="LH106" s="1">
        <f>IF(OR(LH105=1,AND(PN106=1,MD106&lt;=$C$43)),1,0)</f>
        <v>1</v>
      </c>
      <c r="LI106" s="1">
        <f>IF(OR(LI105=1,AND(PO106=1,ME106&lt;=$C$43)),1,0)</f>
        <v>1</v>
      </c>
      <c r="LJ106" s="1">
        <f>IF(OR(LJ105=1,AND(PP106=1,MF106&lt;=$C$43)),1,0)</f>
        <v>1</v>
      </c>
      <c r="LK106" s="1">
        <f>IF(OR(LK105=1,AND(PQ106=1,MG106&lt;=$C$43)),1,0)</f>
        <v>1</v>
      </c>
      <c r="LL106" s="1">
        <f>IF(OR(LL105=1,AND(PR106=1,MH106&lt;=$C$43)),1,0)</f>
        <v>1</v>
      </c>
      <c r="LM106" s="1">
        <f>IF(OR(LM105=1,AND(PS106=1,MI106&lt;=$C$43)),1,0)</f>
        <v>1</v>
      </c>
      <c r="LN106" s="61">
        <f t="shared" si="399"/>
        <v>3.9200000000000026</v>
      </c>
      <c r="LO106" s="57">
        <f t="shared" si="400"/>
        <v>0</v>
      </c>
      <c r="LP106" s="57">
        <f t="shared" si="401"/>
        <v>7.361408930042959</v>
      </c>
      <c r="LQ106" s="57">
        <f t="shared" si="402"/>
        <v>3.2476341877260078</v>
      </c>
      <c r="LR106" s="57">
        <f t="shared" si="403"/>
        <v>0</v>
      </c>
      <c r="LS106" s="57">
        <f t="shared" si="404"/>
        <v>0</v>
      </c>
      <c r="LT106" s="57">
        <f t="shared" si="405"/>
        <v>0</v>
      </c>
      <c r="LU106" s="57">
        <f t="shared" si="406"/>
        <v>0</v>
      </c>
      <c r="LV106" s="57">
        <f t="shared" si="407"/>
        <v>0</v>
      </c>
      <c r="LW106" s="57">
        <f t="shared" si="408"/>
        <v>0</v>
      </c>
      <c r="LX106" s="57">
        <f t="shared" si="409"/>
        <v>0</v>
      </c>
      <c r="LY106" s="57">
        <f t="shared" si="410"/>
        <v>0</v>
      </c>
      <c r="LZ106" s="57">
        <f t="shared" si="411"/>
        <v>0</v>
      </c>
      <c r="MA106" s="57">
        <f t="shared" si="412"/>
        <v>0</v>
      </c>
      <c r="MB106" s="57">
        <f t="shared" si="413"/>
        <v>0</v>
      </c>
      <c r="MC106" s="57">
        <f t="shared" si="414"/>
        <v>0</v>
      </c>
      <c r="MD106" s="57">
        <f t="shared" si="415"/>
        <v>0</v>
      </c>
      <c r="ME106" s="57">
        <f t="shared" si="416"/>
        <v>0</v>
      </c>
      <c r="MF106" s="57">
        <f t="shared" si="417"/>
        <v>0</v>
      </c>
      <c r="MG106" s="57">
        <f t="shared" si="418"/>
        <v>0</v>
      </c>
      <c r="MH106" s="57">
        <f t="shared" si="419"/>
        <v>0</v>
      </c>
      <c r="MI106" s="57">
        <f t="shared" si="420"/>
        <v>0</v>
      </c>
      <c r="MJ106" s="61">
        <f t="shared" si="421"/>
        <v>3.9200000000000026</v>
      </c>
      <c r="MK106" s="57" t="e">
        <f t="shared" si="470"/>
        <v>#N/A</v>
      </c>
      <c r="ML106" s="57" t="e">
        <f t="shared" si="471"/>
        <v>#N/A</v>
      </c>
      <c r="MM106" s="57" t="e">
        <f t="shared" si="472"/>
        <v>#N/A</v>
      </c>
      <c r="MN106" s="57" t="e">
        <f t="shared" si="473"/>
        <v>#N/A</v>
      </c>
      <c r="MO106" s="57" t="e">
        <f t="shared" si="474"/>
        <v>#N/A</v>
      </c>
      <c r="MP106" s="57" t="e">
        <f t="shared" si="475"/>
        <v>#N/A</v>
      </c>
      <c r="MQ106" s="57" t="e">
        <f t="shared" si="476"/>
        <v>#N/A</v>
      </c>
      <c r="MR106" s="57" t="e">
        <f t="shared" si="477"/>
        <v>#N/A</v>
      </c>
      <c r="MS106" s="57" t="e">
        <f t="shared" si="478"/>
        <v>#N/A</v>
      </c>
      <c r="MT106" s="57" t="e">
        <f t="shared" si="479"/>
        <v>#N/A</v>
      </c>
      <c r="MU106" s="57" t="e">
        <f t="shared" si="480"/>
        <v>#N/A</v>
      </c>
      <c r="MV106" s="57" t="e">
        <f t="shared" si="481"/>
        <v>#N/A</v>
      </c>
      <c r="MW106" s="57" t="e">
        <f t="shared" si="482"/>
        <v>#N/A</v>
      </c>
      <c r="MX106" s="57" t="e">
        <f t="shared" si="483"/>
        <v>#N/A</v>
      </c>
      <c r="MY106" s="57" t="e">
        <f t="shared" si="484"/>
        <v>#N/A</v>
      </c>
      <c r="MZ106" s="57" t="e">
        <f t="shared" si="485"/>
        <v>#N/A</v>
      </c>
      <c r="NA106" s="57" t="e">
        <f t="shared" si="486"/>
        <v>#N/A</v>
      </c>
      <c r="NB106" s="57" t="e">
        <f t="shared" si="487"/>
        <v>#N/A</v>
      </c>
      <c r="NC106" s="57" t="e">
        <f t="shared" si="488"/>
        <v>#N/A</v>
      </c>
      <c r="ND106" s="57" t="e">
        <f t="shared" si="489"/>
        <v>#N/A</v>
      </c>
      <c r="NE106" s="57" t="e">
        <f t="shared" si="490"/>
        <v>#N/A</v>
      </c>
      <c r="NF106" s="61">
        <f t="shared" si="422"/>
        <v>3.9200000000000026</v>
      </c>
      <c r="NG106" s="261">
        <f>IF(OY105=0,MIN('Drive Train'!$F$35-FQ105*$C$26*'Drive Train'!$F$38,NG105+$C$41)-$C$7,IF(LO105-1&lt;=0,0,IF($C$39=Motors!$C$29,MAX(MAX(NG$8:NG105)*-1,NG105-$C$41),MAX(0,MAX(NG$8:NG105)*-1,NG105-$C$41))))</f>
        <v>0</v>
      </c>
      <c r="NH106" s="261">
        <f>IF(OZ105=0,MIN('Drive Train'!$F$35-FR105*$C$26*'Drive Train'!$F$38,NH105+$C$41)-$C$7,IF(LP105-1&lt;=0,0,IF($C$39=Motors!$C$29,MAX(MAX(NH$8:NH105)*-1,NH105-$C$41),MAX(0,MAX(NH$8:NH105)*-1,NH105-$C$41))))</f>
        <v>0</v>
      </c>
      <c r="NI106" s="261">
        <f>IF(PA105=0,MIN('Drive Train'!$F$35-FS105*$C$26*'Drive Train'!$F$38,NI105+$C$41)-$C$7,IF(LQ105-1&lt;=0,0,IF($C$39=Motors!$C$29,MAX(MAX(NI$8:NI105)*-1,NI105-$C$41),MAX(0,MAX(NI$8:NI105)*-1,NI105-$C$41))))</f>
        <v>0</v>
      </c>
      <c r="NJ106" s="261">
        <f>IF(PB105=0,MIN('Drive Train'!$F$35-FT105*$C$26*'Drive Train'!$F$38,NJ105+$C$41)-$C$7,IF(LR105-1&lt;=0,0,IF($C$39=Motors!$C$29,MAX(MAX(NJ$8:NJ105)*-1,NJ105-$C$41),MAX(0,MAX(NJ$8:NJ105)*-1,NJ105-$C$41))))</f>
        <v>0</v>
      </c>
      <c r="NK106" s="261">
        <f>IF(PC105=0,MIN('Drive Train'!$F$35-FU105*$C$26*'Drive Train'!$F$38,NK105+$C$41)-$C$7,IF(LS105-1&lt;=0,0,IF($C$39=Motors!$C$29,MAX(MAX(NK$8:NK105)*-1,NK105-$C$41),MAX(0,MAX(NK$8:NK105)*-1,NK105-$C$41))))</f>
        <v>0</v>
      </c>
      <c r="NL106" s="261">
        <f>IF(PD105=0,MIN('Drive Train'!$F$35-FV105*$C$26*'Drive Train'!$F$38,NL105+$C$41)-$C$7,IF(LT105-1&lt;=0,0,IF($C$39=Motors!$C$29,MAX(MAX(NL$8:NL105)*-1,NL105-$C$41),MAX(0,MAX(NL$8:NL105)*-1,NL105-$C$41))))</f>
        <v>0</v>
      </c>
      <c r="NM106" s="261">
        <f>IF(PE105=0,MIN('Drive Train'!$F$35-FW105*$C$26*'Drive Train'!$F$38,NM105+$C$41)-$C$7,IF(LU105-1&lt;=0,0,IF($C$39=Motors!$C$29,MAX(MAX(NM$8:NM105)*-1,NM105-$C$41),MAX(0,MAX(NM$8:NM105)*-1,NM105-$C$41))))</f>
        <v>0</v>
      </c>
      <c r="NN106" s="261">
        <f>IF(PF105=0,MIN('Drive Train'!$F$35-FX105*$C$26*'Drive Train'!$F$38,NN105+$C$41)-$C$7,IF(LV105-1&lt;=0,0,IF($C$39=Motors!$C$29,MAX(MAX(NN$8:NN105)*-1,NN105-$C$41),MAX(0,MAX(NN$8:NN105)*-1,NN105-$C$41))))</f>
        <v>0</v>
      </c>
      <c r="NO106" s="261">
        <f>IF(PG105=0,MIN('Drive Train'!$F$35-FY105*$C$26*'Drive Train'!$F$38,NO105+$C$41)-$C$7,IF(LW105-1&lt;=0,0,IF($C$39=Motors!$C$29,MAX(MAX(NO$8:NO105)*-1,NO105-$C$41),MAX(0,MAX(NO$8:NO105)*-1,NO105-$C$41))))</f>
        <v>0</v>
      </c>
      <c r="NP106" s="261">
        <f>IF(PH105=0,MIN('Drive Train'!$F$35-FZ105*$C$26*'Drive Train'!$F$38,NP105+$C$41)-$C$7,IF(LX105-1&lt;=0,0,IF($C$39=Motors!$C$29,MAX(MAX(NP$8:NP105)*-1,NP105-$C$41),MAX(0,MAX(NP$8:NP105)*-1,NP105-$C$41))))</f>
        <v>0</v>
      </c>
      <c r="NQ106" s="261">
        <f>IF(PI105=0,MIN('Drive Train'!$F$35-GA105*$C$26*'Drive Train'!$F$38,NQ105+$C$41)-$C$7,IF(LY105-1&lt;=0,0,IF($C$39=Motors!$C$29,MAX(MAX(NQ$8:NQ105)*-1,NQ105-$C$41),MAX(0,MAX(NQ$8:NQ105)*-1,NQ105-$C$41))))</f>
        <v>0</v>
      </c>
      <c r="NR106" s="261">
        <f>IF(PJ105=0,MIN('Drive Train'!$F$35-GB105*$C$26*'Drive Train'!$F$38,NR105+$C$41)-$C$7,IF(LZ105-1&lt;=0,0,IF($C$39=Motors!$C$29,MAX(MAX(NR$8:NR105)*-1,NR105-$C$41),MAX(0,MAX(NR$8:NR105)*-1,NR105-$C$41))))</f>
        <v>0</v>
      </c>
      <c r="NS106" s="261">
        <f>IF(PK105=0,MIN('Drive Train'!$F$35-GC105*$C$26*'Drive Train'!$F$38,NS105+$C$41)-$C$7,IF(MA105-1&lt;=0,0,IF($C$39=Motors!$C$29,MAX(MAX(NS$8:NS105)*-1,NS105-$C$41),MAX(0,MAX(NS$8:NS105)*-1,NS105-$C$41))))</f>
        <v>0</v>
      </c>
      <c r="NT106" s="261">
        <f>IF(PL105=0,MIN('Drive Train'!$F$35-GD105*$C$26*'Drive Train'!$F$38,NT105+$C$41)-$C$7,IF(MB105-1&lt;=0,0,IF($C$39=Motors!$C$29,MAX(MAX(NT$8:NT105)*-1,NT105-$C$41),MAX(0,MAX(NT$8:NT105)*-1,NT105-$C$41))))</f>
        <v>0</v>
      </c>
      <c r="NU106" s="261">
        <f>IF(PM105=0,MIN('Drive Train'!$F$35-GE105*$C$26*'Drive Train'!$F$38,NU105+$C$41)-$C$7,IF(MC105-1&lt;=0,0,IF($C$39=Motors!$C$29,MAX(MAX(NU$8:NU105)*-1,NU105-$C$41),MAX(0,MAX(NU$8:NU105)*-1,NU105-$C$41))))</f>
        <v>0</v>
      </c>
      <c r="NV106" s="261">
        <f>IF(PN105=0,MIN('Drive Train'!$F$35-GF105*$C$26*'Drive Train'!$F$38,NV105+$C$41)-$C$7,IF(MD105-1&lt;=0,0,IF($C$39=Motors!$C$29,MAX(MAX(NV$8:NV105)*-1,NV105-$C$41),MAX(0,MAX(NV$8:NV105)*-1,NV105-$C$41))))</f>
        <v>0</v>
      </c>
      <c r="NW106" s="261">
        <f>IF(PO105=0,MIN('Drive Train'!$F$35-GG105*$C$26*'Drive Train'!$F$38,NW105+$C$41)-$C$7,IF(ME105-1&lt;=0,0,IF($C$39=Motors!$C$29,MAX(MAX(NW$8:NW105)*-1,NW105-$C$41),MAX(0,MAX(NW$8:NW105)*-1,NW105-$C$41))))</f>
        <v>0</v>
      </c>
      <c r="NX106" s="261">
        <f>IF(PP105=0,MIN('Drive Train'!$F$35-GH105*$C$26*'Drive Train'!$F$38,NX105+$C$41)-$C$7,IF(MF105-1&lt;=0,0,IF($C$39=Motors!$C$29,MAX(MAX(NX$8:NX105)*-1,NX105-$C$41),MAX(0,MAX(NX$8:NX105)*-1,NX105-$C$41))))</f>
        <v>0</v>
      </c>
      <c r="NY106" s="261">
        <f>IF(PQ105=0,MIN('Drive Train'!$F$35-GI105*$C$26*'Drive Train'!$F$38,NY105+$C$41)-$C$7,IF(MG105-1&lt;=0,0,IF($C$39=Motors!$C$29,MAX(MAX(NY$8:NY105)*-1,NY105-$C$41),MAX(0,MAX(NY$8:NY105)*-1,NY105-$C$41))))</f>
        <v>0</v>
      </c>
      <c r="NZ106" s="261">
        <f>IF(PR105=0,MIN('Drive Train'!$F$35-GJ105*$C$26*'Drive Train'!$F$38,NZ105+$C$41)-$C$7,IF(MH105-1&lt;=0,0,IF($C$39=Motors!$C$29,MAX(MAX(NZ$8:NZ105)*-1,NZ105-$C$41),MAX(0,MAX(NZ$8:NZ105)*-1,NZ105-$C$41))))</f>
        <v>0</v>
      </c>
      <c r="OA106" s="261">
        <f>IF(PS105=0,MIN('Drive Train'!$F$35-GK105*$C$26*'Drive Train'!$F$38,OA105+$C$41)-$C$7,IF(MI105-1&lt;=0,0,IF($C$39=Motors!$C$29,MAX(MAX(OA$8:OA105)*-1,OA105-$C$41),MAX(0,MAX(OA$8:OA105)*-1,OA105-$C$41))))</f>
        <v>0</v>
      </c>
      <c r="OB106" s="61">
        <f t="shared" si="423"/>
        <v>3.9200000000000026</v>
      </c>
      <c r="OC106" s="261">
        <f>'Drive Train'!$F$35-FQ106*$C$26*'Drive Train'!$F$38</f>
        <v>12.4</v>
      </c>
      <c r="OD106" s="261">
        <f>'Drive Train'!$F$35-FR106*$C$26*'Drive Train'!$F$38</f>
        <v>12.213034</v>
      </c>
      <c r="OE106" s="261">
        <f>'Drive Train'!$F$35-FS106*$C$26*'Drive Train'!$F$38</f>
        <v>12.213034</v>
      </c>
      <c r="OF106" s="261">
        <f>'Drive Train'!$F$35-FT106*$C$26*'Drive Train'!$F$38</f>
        <v>12.4</v>
      </c>
      <c r="OG106" s="261">
        <f>'Drive Train'!$F$35-FU106*$C$26*'Drive Train'!$F$38</f>
        <v>12.4</v>
      </c>
      <c r="OH106" s="261">
        <f>'Drive Train'!$F$35-FV106*$C$26*'Drive Train'!$F$38</f>
        <v>12.4</v>
      </c>
      <c r="OI106" s="261">
        <f>'Drive Train'!$F$35-FW106*$C$26*'Drive Train'!$F$38</f>
        <v>12.4</v>
      </c>
      <c r="OJ106" s="261">
        <f>'Drive Train'!$F$35-FX106*$C$26*'Drive Train'!$F$38</f>
        <v>12.4</v>
      </c>
      <c r="OK106" s="261">
        <f>'Drive Train'!$F$35-FY106*$C$26*'Drive Train'!$F$38</f>
        <v>12.4</v>
      </c>
      <c r="OL106" s="261">
        <f>'Drive Train'!$F$35-FZ106*$C$26*'Drive Train'!$F$38</f>
        <v>12.4</v>
      </c>
      <c r="OM106" s="261">
        <f>'Drive Train'!$F$35-GA106*$C$26*'Drive Train'!$F$38</f>
        <v>12.4</v>
      </c>
      <c r="ON106" s="261">
        <f>'Drive Train'!$F$35-GB106*$C$26*'Drive Train'!$F$38</f>
        <v>12.4</v>
      </c>
      <c r="OO106" s="261">
        <f>'Drive Train'!$F$35-GC106*$C$26*'Drive Train'!$F$38</f>
        <v>12.4</v>
      </c>
      <c r="OP106" s="261">
        <f>'Drive Train'!$F$35-GD106*$C$26*'Drive Train'!$F$38</f>
        <v>12.4</v>
      </c>
      <c r="OQ106" s="261">
        <f>'Drive Train'!$F$35-GE106*$C$26*'Drive Train'!$F$38</f>
        <v>12.4</v>
      </c>
      <c r="OR106" s="261">
        <f>'Drive Train'!$F$35-GF106*$C$26*'Drive Train'!$F$38</f>
        <v>12.4</v>
      </c>
      <c r="OS106" s="261">
        <f>'Drive Train'!$F$35-GG106*$C$26*'Drive Train'!$F$38</f>
        <v>12.4</v>
      </c>
      <c r="OT106" s="261">
        <f>'Drive Train'!$F$35-GH106*$C$26*'Drive Train'!$F$38</f>
        <v>12.4</v>
      </c>
      <c r="OU106" s="261">
        <f>'Drive Train'!$F$35-GI106*$C$26*'Drive Train'!$F$38</f>
        <v>12.4</v>
      </c>
      <c r="OV106" s="261">
        <f>'Drive Train'!$F$35-GJ106*$C$26*'Drive Train'!$F$38</f>
        <v>12.4</v>
      </c>
      <c r="OW106" s="261">
        <f>'Drive Train'!$F$35-GK106*$C$26*'Drive Train'!$F$38</f>
        <v>12.4</v>
      </c>
      <c r="OX106" s="61">
        <f t="shared" si="424"/>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8">
        <f t="shared" si="425"/>
        <v>3.9200000000000026</v>
      </c>
      <c r="PU106" s="57">
        <f t="shared" si="426"/>
        <v>19.650327854067083</v>
      </c>
      <c r="PV106" s="57">
        <f t="shared" si="427"/>
        <v>30.94652780600541</v>
      </c>
      <c r="PW106" s="57">
        <f t="shared" si="428"/>
        <v>32.61048668386713</v>
      </c>
      <c r="PX106" s="57">
        <f t="shared" si="429"/>
        <v>29.140045423273133</v>
      </c>
      <c r="PY106" s="57">
        <f t="shared" si="430"/>
        <v>24.749634534260018</v>
      </c>
      <c r="PZ106" s="57">
        <f t="shared" si="431"/>
        <v>21.452833956798898</v>
      </c>
      <c r="QA106" s="57">
        <f t="shared" si="432"/>
        <v>19.542925554291688</v>
      </c>
      <c r="QB106" s="57">
        <f t="shared" si="433"/>
        <v>18.59135870271086</v>
      </c>
      <c r="QC106" s="57">
        <f t="shared" si="434"/>
        <v>17.948597020951119</v>
      </c>
      <c r="QD106" s="57">
        <f t="shared" si="435"/>
        <v>17.4359638630105</v>
      </c>
      <c r="QE106" s="57">
        <f t="shared" si="436"/>
        <v>17.291336153209237</v>
      </c>
      <c r="QF106" s="57">
        <f t="shared" si="437"/>
        <v>21.091274252493893</v>
      </c>
      <c r="QG106" s="57">
        <f t="shared" si="438"/>
        <v>21.548378991435687</v>
      </c>
      <c r="QH106" s="57">
        <f t="shared" si="439"/>
        <v>20.808768598333724</v>
      </c>
      <c r="QI106" s="57">
        <f t="shared" si="440"/>
        <v>19.961375108168166</v>
      </c>
      <c r="QJ106" s="57">
        <f t="shared" si="441"/>
        <v>19.829829190132553</v>
      </c>
      <c r="QK106" s="57">
        <f t="shared" si="442"/>
        <v>19.650327854067083</v>
      </c>
      <c r="QL106" s="57">
        <f t="shared" si="443"/>
        <v>19.599515401150995</v>
      </c>
      <c r="QM106" s="57">
        <f t="shared" si="444"/>
        <v>19.600621923010209</v>
      </c>
      <c r="QN106" s="57">
        <f t="shared" si="445"/>
        <v>19.600697983980687</v>
      </c>
      <c r="QO106" s="57">
        <f t="shared" si="446"/>
        <v>19.600657967372879</v>
      </c>
      <c r="QP106" s="61">
        <f t="shared" si="447"/>
        <v>3.9200000000000026</v>
      </c>
      <c r="QQ106" s="57">
        <f>MIN(FQ106,$C$16)*$C$17*1000/60/60/$C$25</f>
        <v>0</v>
      </c>
      <c r="QR106" s="57">
        <f>MIN(FR106,$C$16)*$C$17*1000/60/60/$C$25</f>
        <v>3.8667407844721571E-2</v>
      </c>
      <c r="QS106" s="57">
        <f>MIN(FS106,$C$16)*$C$17*1000/60/60/$C$25</f>
        <v>3.8667407844721571E-2</v>
      </c>
      <c r="QT106" s="57">
        <f>MIN(FT106,$C$16)*$C$17*1000/60/60/$C$25</f>
        <v>0</v>
      </c>
      <c r="QU106" s="57">
        <f>MIN(FU106,$C$16)*$C$17*1000/60/60/$C$25</f>
        <v>0</v>
      </c>
      <c r="QV106" s="57">
        <f>MIN(FV106,$C$16)*$C$17*1000/60/60/$C$25</f>
        <v>0</v>
      </c>
      <c r="QW106" s="57">
        <f>MIN(FW106,$C$16)*$C$17*1000/60/60/$C$25</f>
        <v>0</v>
      </c>
      <c r="QX106" s="57">
        <f>MIN(FX106,$C$16)*$C$17*1000/60/60/$C$25</f>
        <v>0</v>
      </c>
      <c r="QY106" s="57">
        <f>MIN(FY106,$C$16)*$C$17*1000/60/60/$C$25</f>
        <v>0</v>
      </c>
      <c r="QZ106" s="57">
        <f>MIN(FZ106,$C$16)*$C$17*1000/60/60/$C$25</f>
        <v>0</v>
      </c>
      <c r="RA106" s="57">
        <f>MIN(GA106,$C$16)*$C$17*1000/60/60/$C$25</f>
        <v>0</v>
      </c>
      <c r="RB106" s="57">
        <f>MIN(GB106,$C$16)*$C$17*1000/60/60/$C$25</f>
        <v>0</v>
      </c>
      <c r="RC106" s="57">
        <f>MIN(GC106,$C$16)*$C$17*1000/60/60/$C$25</f>
        <v>0</v>
      </c>
      <c r="RD106" s="57">
        <f>MIN(GD106,$C$16)*$C$17*1000/60/60/$C$25</f>
        <v>0</v>
      </c>
      <c r="RE106" s="57">
        <f>MIN(GE106,$C$16)*$C$17*1000/60/60/$C$25</f>
        <v>0</v>
      </c>
      <c r="RF106" s="57">
        <f>MIN(GF106,$C$16)*$C$17*1000/60/60/$C$25</f>
        <v>0</v>
      </c>
      <c r="RG106" s="57">
        <f>MIN(GG106,$C$16)*$C$17*1000/60/60/$C$25</f>
        <v>0</v>
      </c>
      <c r="RH106" s="57">
        <f>MIN(GH106,$C$16)*$C$17*1000/60/60/$C$25</f>
        <v>0</v>
      </c>
      <c r="RI106" s="57">
        <f>MIN(GI106,$C$16)*$C$17*1000/60/60/$C$25</f>
        <v>0</v>
      </c>
      <c r="RJ106" s="57">
        <f>MIN(GJ106,$C$16)*$C$17*1000/60/60/$C$25</f>
        <v>0</v>
      </c>
      <c r="RK106" s="57">
        <f>MIN(GK106,$C$16)*$C$17*1000/60/60/$C$25</f>
        <v>0</v>
      </c>
      <c r="RL106" s="148">
        <f t="shared" si="448"/>
        <v>3.9200000000000026</v>
      </c>
    </row>
    <row r="107" spans="18:480" x14ac:dyDescent="0.2">
      <c r="R107" s="63">
        <f t="shared" si="346"/>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347"/>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321"/>
        <v>3.9600000000000026</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322"/>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348"/>
        <v>3.9600000000000026</v>
      </c>
      <c r="DC107" s="57">
        <f t="shared" si="323"/>
        <v>0</v>
      </c>
      <c r="DD107" s="57">
        <f t="shared" si="324"/>
        <v>2.7495000000000003</v>
      </c>
      <c r="DE107" s="57">
        <f t="shared" si="325"/>
        <v>2.7495000000000003</v>
      </c>
      <c r="DF107" s="57">
        <f t="shared" si="326"/>
        <v>0</v>
      </c>
      <c r="DG107" s="57">
        <f t="shared" si="327"/>
        <v>0</v>
      </c>
      <c r="DH107" s="57">
        <f t="shared" si="328"/>
        <v>0</v>
      </c>
      <c r="DI107" s="57">
        <f t="shared" si="329"/>
        <v>0</v>
      </c>
      <c r="DJ107" s="57">
        <f t="shared" si="330"/>
        <v>0</v>
      </c>
      <c r="DK107" s="57">
        <f t="shared" si="331"/>
        <v>0</v>
      </c>
      <c r="DL107" s="57">
        <f t="shared" si="332"/>
        <v>0</v>
      </c>
      <c r="DM107" s="57">
        <f t="shared" si="333"/>
        <v>0</v>
      </c>
      <c r="DN107" s="57">
        <f t="shared" si="334"/>
        <v>0</v>
      </c>
      <c r="DO107" s="57">
        <f t="shared" si="335"/>
        <v>0</v>
      </c>
      <c r="DP107" s="57">
        <f t="shared" si="336"/>
        <v>0</v>
      </c>
      <c r="DQ107" s="57">
        <f t="shared" si="337"/>
        <v>0</v>
      </c>
      <c r="DR107" s="57">
        <f t="shared" si="338"/>
        <v>0</v>
      </c>
      <c r="DS107" s="57">
        <f t="shared" si="339"/>
        <v>0</v>
      </c>
      <c r="DT107" s="57">
        <f t="shared" si="340"/>
        <v>0</v>
      </c>
      <c r="DU107" s="57">
        <f t="shared" si="341"/>
        <v>0</v>
      </c>
      <c r="DV107" s="57">
        <f t="shared" si="342"/>
        <v>0</v>
      </c>
      <c r="DW107" s="57">
        <f t="shared" si="343"/>
        <v>0</v>
      </c>
      <c r="DX107" s="61">
        <f t="shared" si="349"/>
        <v>3.9600000000000026</v>
      </c>
      <c r="DY107" s="2">
        <f>IF(OY107=0,($C$23/0.4536*IF(ISNA(MK106),'Drive Train'!$F$16,'Drive Train'!$F$17)*4.448*$C$24/$C$26*$C$25*S$6)*SIGN(BK107),BK107)</f>
        <v>0</v>
      </c>
      <c r="DZ107" s="2">
        <f>IF(OZ107=0,($C$23/0.4536*IF(ISNA(ML106),'Drive Train'!$F$16,'Drive Train'!$F$17)*4.448*$C$24/$C$26*$C$25*T$6)*SIGN(BL107),BL107)</f>
        <v>0</v>
      </c>
      <c r="EA107" s="2">
        <f>IF(PA107=0,($C$23/0.4536*IF(ISNA(MM106),'Drive Train'!$F$16,'Drive Train'!$F$17)*4.448*$C$24/$C$26*$C$25*U$6)*SIGN(BM107),BM107)</f>
        <v>0</v>
      </c>
      <c r="EB107" s="2">
        <f>IF(PB107=0,($C$23/0.4536*IF(ISNA(MN106),'Drive Train'!$F$16,'Drive Train'!$F$17)*4.448*$C$24/$C$26*$C$25*V$6)*SIGN(BN107),BN107)</f>
        <v>0</v>
      </c>
      <c r="EC107" s="2">
        <f>IF(PC107=0,($C$23/0.4536*IF(ISNA(MO106),'Drive Train'!$F$16,'Drive Train'!$F$17)*4.448*$C$24/$C$26*$C$25*W$6)*SIGN(BO107),BO107)</f>
        <v>0</v>
      </c>
      <c r="ED107" s="2">
        <f>IF(PD107=0,($C$23/0.4536*IF(ISNA(MP106),'Drive Train'!$F$16,'Drive Train'!$F$17)*4.448*$C$24/$C$26*$C$25*X$6)*SIGN(BP107),BP107)</f>
        <v>0</v>
      </c>
      <c r="EE107" s="2">
        <f>IF(PE107=0,($C$23/0.4536*IF(ISNA(MQ106),'Drive Train'!$F$16,'Drive Train'!$F$17)*4.448*$C$24/$C$26*$C$25*Y$6)*SIGN(BQ107),BQ107)</f>
        <v>0</v>
      </c>
      <c r="EF107" s="2">
        <f>IF(PF107=0,($C$23/0.4536*IF(ISNA(MR106),'Drive Train'!$F$16,'Drive Train'!$F$17)*4.448*$C$24/$C$26*$C$25*Z$6)*SIGN(BR107),BR107)</f>
        <v>0</v>
      </c>
      <c r="EG107" s="2">
        <f>IF(PG107=0,($C$23/0.4536*IF(ISNA(MS106),'Drive Train'!$F$16,'Drive Train'!$F$17)*4.448*$C$24/$C$26*$C$25*AA$6)*SIGN(BS107),BS107)</f>
        <v>0</v>
      </c>
      <c r="EH107" s="2">
        <f>IF(PH107=0,($C$23/0.4536*IF(ISNA(MT106),'Drive Train'!$F$16,'Drive Train'!$F$17)*4.448*$C$24/$C$26*$C$25*AB$6)*SIGN(BT107),BT107)</f>
        <v>0</v>
      </c>
      <c r="EI107" s="2">
        <f>IF(PI107=0,($C$23/0.4536*IF(ISNA(MU106),'Drive Train'!$F$16,'Drive Train'!$F$17)*4.448*$C$24/$C$26*$C$25*AC$6)*SIGN(BU107),BU107)</f>
        <v>0</v>
      </c>
      <c r="EJ107" s="2">
        <f>IF(PJ107=0,($C$23/0.4536*IF(ISNA(MV106),'Drive Train'!$F$16,'Drive Train'!$F$17)*4.448*$C$24/$C$26*$C$25*AD$6)*SIGN(BV107),BV107)</f>
        <v>0</v>
      </c>
      <c r="EK107" s="2">
        <f>IF(PK107=0,($C$23/0.4536*IF(ISNA(MW106),'Drive Train'!$F$16,'Drive Train'!$F$17)*4.448*$C$24/$C$26*$C$25*AE$6)*SIGN(BW107),BW107)</f>
        <v>0</v>
      </c>
      <c r="EL107" s="2">
        <f>IF(PL107=0,($C$23/0.4536*IF(ISNA(MX106),'Drive Train'!$F$16,'Drive Train'!$F$17)*4.448*$C$24/$C$26*$C$25*AF$6)*SIGN(BX107),BX107)</f>
        <v>0</v>
      </c>
      <c r="EM107" s="2">
        <f>IF(PM107=0,($C$23/0.4536*IF(ISNA(MY106),'Drive Train'!$F$16,'Drive Train'!$F$17)*4.448*$C$24/$C$26*$C$25*AG$6)*SIGN(BY107),BY107)</f>
        <v>0</v>
      </c>
      <c r="EN107" s="2">
        <f>IF(PN107=0,($C$23/0.4536*IF(ISNA(MZ106),'Drive Train'!$F$16,'Drive Train'!$F$17)*4.448*$C$24/$C$26*$C$25*AH$6)*SIGN(BZ107),BZ107)</f>
        <v>0</v>
      </c>
      <c r="EO107" s="2">
        <f>IF(PO107=0,($C$23/0.4536*IF(ISNA(NA106),'Drive Train'!$F$16,'Drive Train'!$F$17)*4.448*$C$24/$C$26*$C$25*AI$6)*SIGN(CA107),CA107)</f>
        <v>0</v>
      </c>
      <c r="EP107" s="2">
        <f>IF(PP107=0,($C$23/0.4536*IF(ISNA(NB106),'Drive Train'!$F$16,'Drive Train'!$F$17)*4.448*$C$24/$C$26*$C$25*AJ$6)*SIGN(CB107),CB107)</f>
        <v>0</v>
      </c>
      <c r="EQ107" s="2">
        <f>IF(PQ107=0,($C$23/0.4536*IF(ISNA(NC106),'Drive Train'!$F$16,'Drive Train'!$F$17)*4.448*$C$24/$C$26*$C$25*AK$6)*SIGN(CC107),CC107)</f>
        <v>0</v>
      </c>
      <c r="ER107" s="2">
        <f>IF(PR107=0,($C$23/0.4536*IF(ISNA(ND106),'Drive Train'!$F$16,'Drive Train'!$F$17)*4.448*$C$24/$C$26*$C$25*AL$6)*SIGN(CD107),CD107)</f>
        <v>0</v>
      </c>
      <c r="ES107" s="2">
        <f>IF(PS107=0,($C$23/0.4536*IF(ISNA(NE106),'Drive Train'!$F$16,'Drive Train'!$F$17)*4.448*$C$24/$C$26*$C$25*AM$6)*SIGN(CE107),CE107)</f>
        <v>0</v>
      </c>
      <c r="ET107" s="61">
        <f t="shared" si="344"/>
        <v>3.9600000000000026</v>
      </c>
      <c r="EU107" s="260">
        <f>MAX(MIN(IF(AND(OY106=1,NG107&lt;0),-1,1)*(DC107-$C$15)/($C$14-$C$15)*$C$12-$C$33*LO107/AO$6 -  OY106*$C$33,DY106),MAX(EU$8:EU106)*-1)</f>
        <v>-0.55664580874366754</v>
      </c>
      <c r="EV107" s="260">
        <f>MAX(MIN(IF(AND(OZ106=1,NH107&lt;0),-1,1)*(DD107-$C$15)/($C$14-$C$15)*$C$12-$C$33*LP107/AP$6 -  OZ106*$C$33,DZ106),MAX(EV$8:EV106)*-1)</f>
        <v>-0.58181954977349726</v>
      </c>
      <c r="EW107" s="260">
        <f>MAX(MIN(IF(AND(PA106=1,NI107&lt;0),-1,1)*(DE107-$C$15)/($C$14-$C$15)*$C$12-$C$33*LQ107/AQ$6 -  PA106*$C$33,EA106),MAX(EW$8:EW106)*-1)</f>
        <v>-0.55431817388543125</v>
      </c>
      <c r="EX107" s="260">
        <f>MAX(MIN(IF(AND(PB106=1,NJ107&lt;0),-1,1)*(DF107-$C$15)/($C$14-$C$15)*$C$12-$C$33*LR107/AR$6 -  PB106*$C$33,EB106),MAX(EX$8:EX106)*-1)</f>
        <v>-0.55664580874366754</v>
      </c>
      <c r="EY107" s="260">
        <f>MAX(MIN(IF(AND(PC106=1,NK107&lt;0),-1,1)*(DG107-$C$15)/($C$14-$C$15)*$C$12-$C$33*LS107/AS$6 -  PC106*$C$33,EC106),MAX(EY$8:EY106)*-1)</f>
        <v>-0.55664580874366754</v>
      </c>
      <c r="EZ107" s="260">
        <f>MAX(MIN(IF(AND(PD106=1,NL107&lt;0),-1,1)*(DH107-$C$15)/($C$14-$C$15)*$C$12-$C$33*LT107/AT$6 -  PD106*$C$33,ED106),MAX(EZ$8:EZ106)*-1)</f>
        <v>-0.55664580874366754</v>
      </c>
      <c r="FA107" s="260">
        <f>MAX(MIN(IF(AND(PE106=1,NM107&lt;0),-1,1)*(DI107-$C$15)/($C$14-$C$15)*$C$12-$C$33*LU107/AU$6 -  PE106*$C$33,EE106),MAX(FA$8:FA106)*-1)</f>
        <v>-0.55664580874366754</v>
      </c>
      <c r="FB107" s="260">
        <f>MAX(MIN(IF(AND(PF106=1,NN107&lt;0),-1,1)*(DJ107-$C$15)/($C$14-$C$15)*$C$12-$C$33*LV107/AV$6 -  PF106*$C$33,EF106),MAX(FB$8:FB106)*-1)</f>
        <v>-0.55664580874366754</v>
      </c>
      <c r="FC107" s="260">
        <f>MAX(MIN(IF(AND(PG106=1,NO107&lt;0),-1,1)*(DK107-$C$15)/($C$14-$C$15)*$C$12-$C$33*LW107/AW$6 -  PG106*$C$33,EG106),MAX(FC$8:FC106)*-1)</f>
        <v>-0.55664580874366754</v>
      </c>
      <c r="FD107" s="260">
        <f>MAX(MIN(IF(AND(PH106=1,NP107&lt;0),-1,1)*(DL107-$C$15)/($C$14-$C$15)*$C$12-$C$33*LX107/AX$6 -  PH106*$C$33,EH106),MAX(FD$8:FD106)*-1)</f>
        <v>-0.55664580874366754</v>
      </c>
      <c r="FE107" s="260">
        <f>MAX(MIN(IF(AND(PI106=1,NQ107&lt;0),-1,1)*(DM107-$C$15)/($C$14-$C$15)*$C$12-$C$33*LY107/AY$6 -  PI106*$C$33,EI106),MAX(FE$8:FE106)*-1)</f>
        <v>-0.55664580874366754</v>
      </c>
      <c r="FF107" s="260">
        <f>MAX(MIN(IF(AND(PJ106=1,NR107&lt;0),-1,1)*(DN107-$C$15)/($C$14-$C$15)*$C$12-$C$33*LZ107/AZ$6 -  PJ106*$C$33,EJ106),MAX(FF$8:FF106)*-1)</f>
        <v>-0.41043104273050707</v>
      </c>
      <c r="FG107" s="260">
        <f>MAX(MIN(IF(AND(PK106=1,NS107&lt;0),-1,1)*(DO107-$C$15)/($C$14-$C$15)*$C$12-$C$33*MA107/BA$6 -  PK106*$C$33,EK106),MAX(FG$8:FG106)*-1)</f>
        <v>-0.50266066515034202</v>
      </c>
      <c r="FH107" s="260">
        <f>MAX(MIN(IF(AND(PL106=1,NT107&lt;0),-1,1)*(DP107-$C$15)/($C$14-$C$15)*$C$12-$C$33*MB107/BB$6 -  PL106*$C$33,EL106),MAX(FH$8:FH106)*-1)</f>
        <v>-0.55664580874366754</v>
      </c>
      <c r="FI107" s="260">
        <f>MAX(MIN(IF(AND(PM106=1,NU107&lt;0),-1,1)*(DQ107-$C$15)/($C$14-$C$15)*$C$12-$C$33*MC107/BC$6 -  PM106*$C$33,EM106),MAX(FI$8:FI106)*-1)</f>
        <v>-0.55664580874366754</v>
      </c>
      <c r="FJ107" s="260">
        <f>MAX(MIN(IF(AND(PN106=1,NV107&lt;0),-1,1)*(DR107-$C$15)/($C$14-$C$15)*$C$12-$C$33*MD107/BD$6 -  PN106*$C$33,EN106),MAX(FJ$8:FJ106)*-1)</f>
        <v>-0.55664580874366754</v>
      </c>
      <c r="FK107" s="260">
        <f>MAX(MIN(IF(AND(PO106=1,NW107&lt;0),-1,1)*(DS107-$C$15)/($C$14-$C$15)*$C$12-$C$33*ME107/BE$6 -  PO106*$C$33,EO106),MAX(FK$8:FK106)*-1)</f>
        <v>-0.55664580874366754</v>
      </c>
      <c r="FL107" s="260">
        <f>MAX(MIN(IF(AND(PP106=1,NX107&lt;0),-1,1)*(DT107-$C$15)/($C$14-$C$15)*$C$12-$C$33*MF107/BF$6 -  PP106*$C$33,EP106),MAX(FL$8:FL106)*-1)</f>
        <v>-0.55664580874366754</v>
      </c>
      <c r="FM107" s="260">
        <f>MAX(MIN(IF(AND(PQ106=1,NY107&lt;0),-1,1)*(DU107-$C$15)/($C$14-$C$15)*$C$12-$C$33*MG107/BG$6 -  PQ106*$C$33,EQ106),MAX(FM$8:FM106)*-1)</f>
        <v>-0.55664580874366754</v>
      </c>
      <c r="FN107" s="260">
        <f>MAX(MIN(IF(AND(PR106=1,NZ107&lt;0),-1,1)*(DV107-$C$15)/($C$14-$C$15)*$C$12-$C$33*MH107/BH$6 -  PR106*$C$33,ER106),MAX(FN$8:FN106)*-1)</f>
        <v>-0.55664580874366754</v>
      </c>
      <c r="FO107" s="260">
        <f>MAX(MIN(IF(AND(PS106=1,OA107&lt;0),-1,1)*(DW107-$C$15)/($C$14-$C$15)*$C$12-$C$33*MI107/BI$6 -  PS106*$C$33,ES106),MAX(FO$8:FO106)*-1)</f>
        <v>-0.55664580874366754</v>
      </c>
      <c r="FP107" s="61">
        <f t="shared" si="350"/>
        <v>3.9600000000000026</v>
      </c>
      <c r="FQ107" s="261">
        <f>IF(AND(KS107=1,OY107=1),0,MIN((ABS(($C$14-$C$15)*EU107/$C$12/$C$25)+$C$15)/$C$25,DC107))</f>
        <v>0</v>
      </c>
      <c r="FR107" s="261">
        <f>IF(AND(KT107=1,OZ107=1),0,MIN((ABS(($C$14-$C$15)*EV107/$C$12/$C$25)+$C$15)/$C$25,DD107))</f>
        <v>2.7495000000000003</v>
      </c>
      <c r="FS107" s="261">
        <f>IF(AND(KU107=1,PA107=1),0,MIN((ABS(($C$14-$C$15)*EW107/$C$12/$C$25)+$C$15)/$C$25,DE107))</f>
        <v>2.7495000000000003</v>
      </c>
      <c r="FT107" s="261">
        <f>IF(AND(KV107=1,PB107=1),0,MIN((ABS(($C$14-$C$15)*EX107/$C$12/$C$25)+$C$15)/$C$25,DF107))</f>
        <v>0</v>
      </c>
      <c r="FU107" s="261">
        <f>IF(AND(KW107=1,PC107=1),0,MIN((ABS(($C$14-$C$15)*EY107/$C$12/$C$25)+$C$15)/$C$25,DG107))</f>
        <v>0</v>
      </c>
      <c r="FV107" s="261">
        <f>IF(AND(KX107=1,PD107=1),0,MIN((ABS(($C$14-$C$15)*EZ107/$C$12/$C$25)+$C$15)/$C$25,DH107))</f>
        <v>0</v>
      </c>
      <c r="FW107" s="261">
        <f>IF(AND(KY107=1,PE107=1),0,MIN((ABS(($C$14-$C$15)*FA107/$C$12/$C$25)+$C$15)/$C$25,DI107))</f>
        <v>0</v>
      </c>
      <c r="FX107" s="261">
        <f>IF(AND(KZ107=1,PF107=1),0,MIN((ABS(($C$14-$C$15)*FB107/$C$12/$C$25)+$C$15)/$C$25,DJ107))</f>
        <v>0</v>
      </c>
      <c r="FY107" s="261">
        <f>IF(AND(LA107=1,PG107=1),0,MIN((ABS(($C$14-$C$15)*FC107/$C$12/$C$25)+$C$15)/$C$25,DK107))</f>
        <v>0</v>
      </c>
      <c r="FZ107" s="261">
        <f>IF(AND(LB107=1,PH107=1),0,MIN((ABS(($C$14-$C$15)*FD107/$C$12/$C$25)+$C$15)/$C$25,DL107))</f>
        <v>0</v>
      </c>
      <c r="GA107" s="261">
        <f>IF(AND(LC107=1,PI107=1),0,MIN((ABS(($C$14-$C$15)*FE107/$C$12/$C$25)+$C$15)/$C$25,DM107))</f>
        <v>0</v>
      </c>
      <c r="GB107" s="261">
        <f>IF(AND(LD107=1,PJ107=1),0,MIN((ABS(($C$14-$C$15)*FF107/$C$12/$C$25)+$C$15)/$C$25,DN107))</f>
        <v>0</v>
      </c>
      <c r="GC107" s="261">
        <f>IF(AND(LE107=1,PK107=1),0,MIN((ABS(($C$14-$C$15)*FG107/$C$12/$C$25)+$C$15)/$C$25,DO107))</f>
        <v>0</v>
      </c>
      <c r="GD107" s="261">
        <f>IF(AND(LF107=1,PL107=1),0,MIN((ABS(($C$14-$C$15)*FH107/$C$12/$C$25)+$C$15)/$C$25,DP107))</f>
        <v>0</v>
      </c>
      <c r="GE107" s="261">
        <f>IF(AND(LG107=1,PM107=1),0,MIN((ABS(($C$14-$C$15)*FI107/$C$12/$C$25)+$C$15)/$C$25,DQ107))</f>
        <v>0</v>
      </c>
      <c r="GF107" s="261">
        <f>IF(AND(LH107=1,PN107=1),0,MIN((ABS(($C$14-$C$15)*FJ107/$C$12/$C$25)+$C$15)/$C$25,DR107))</f>
        <v>0</v>
      </c>
      <c r="GG107" s="261">
        <f>IF(AND(LI107=1,PO107=1),0,MIN((ABS(($C$14-$C$15)*FK107/$C$12/$C$25)+$C$15)/$C$25,DS107))</f>
        <v>0</v>
      </c>
      <c r="GH107" s="261">
        <f>IF(AND(LJ107=1,PP107=1),0,MIN((ABS(($C$14-$C$15)*FL107/$C$12/$C$25)+$C$15)/$C$25,DT107))</f>
        <v>0</v>
      </c>
      <c r="GI107" s="261">
        <f>IF(AND(LK107=1,PQ107=1),0,MIN((ABS(($C$14-$C$15)*FM107/$C$12/$C$25)+$C$15)/$C$25,DU107))</f>
        <v>0</v>
      </c>
      <c r="GJ107" s="261">
        <f>IF(AND(LL107=1,PR107=1),0,MIN((ABS(($C$14-$C$15)*FN107/$C$12/$C$25)+$C$15)/$C$25,DV107))</f>
        <v>0</v>
      </c>
      <c r="GK107" s="261">
        <f>IF(AND(LM107=1,PS107=1),0,MIN((ABS(($C$14-$C$15)*FO107/$C$12/$C$25)+$C$15)/$C$25,DW107))</f>
        <v>0</v>
      </c>
      <c r="GL107" s="61">
        <f t="shared" si="351"/>
        <v>3.9600000000000026</v>
      </c>
      <c r="GM107" s="57">
        <f>IF(AND(KS106=1,OY106=1),0,EU107*$C$26/S$6/$C$24/$C$23*3.39*$C$25)</f>
        <v>0</v>
      </c>
      <c r="GN107" s="57">
        <f>IF(AND(KT106=1,OZ106=1),0,EV107*$C$26/T$6/$C$24/$C$23*3.39*$C$25)</f>
        <v>-3.7833050046795207</v>
      </c>
      <c r="GO107" s="57">
        <f>IF(AND(KU106=1,PA106=1),0,EW107*$C$26/U$6/$C$24/$C$23*3.39*$C$25)</f>
        <v>-5.4734638634150246</v>
      </c>
      <c r="GP107" s="57">
        <f>IF(AND(KV106=1,PB106=1),0,EX107*$C$26/V$6/$C$24/$C$23*3.39*$C$25)</f>
        <v>0</v>
      </c>
      <c r="GQ107" s="57">
        <f>IF(AND(KW106=1,PC106=1),0,EY107*$C$26/W$6/$C$24/$C$23*3.39*$C$25)</f>
        <v>0</v>
      </c>
      <c r="GR107" s="57">
        <f>IF(AND(KX106=1,PD106=1),0,EZ107*$C$26/X$6/$C$24/$C$23*3.39*$C$25)</f>
        <v>0</v>
      </c>
      <c r="GS107" s="57">
        <f>IF(AND(KY106=1,PE106=1),0,FA107*$C$26/Y$6/$C$24/$C$23*3.39*$C$25)</f>
        <v>0</v>
      </c>
      <c r="GT107" s="57">
        <f>IF(AND(KZ106=1,PF106=1),0,FB107*$C$26/Z$6/$C$24/$C$23*3.39*$C$25)</f>
        <v>0</v>
      </c>
      <c r="GU107" s="57">
        <f>IF(AND(LA106=1,PG106=1),0,FC107*$C$26/AA$6/$C$24/$C$23*3.39*$C$25)</f>
        <v>0</v>
      </c>
      <c r="GV107" s="57">
        <f>IF(AND(LB106=1,PH106=1),0,FD107*$C$26/AB$6/$C$24/$C$23*3.39*$C$25)</f>
        <v>0</v>
      </c>
      <c r="GW107" s="57">
        <f>IF(AND(LC106=1,PI106=1),0,FE107*$C$26/AC$6/$C$24/$C$23*3.39*$C$25)</f>
        <v>0</v>
      </c>
      <c r="GX107" s="57">
        <f>IF(AND(LD106=1,PJ106=1),0,FF107*$C$26/AD$6/$C$24/$C$23*3.39*$C$25)</f>
        <v>0</v>
      </c>
      <c r="GY107" s="57">
        <f>IF(AND(LE106=1,PK106=1),0,FG107*$C$26/AE$6/$C$24/$C$23*3.39*$C$25)</f>
        <v>0</v>
      </c>
      <c r="GZ107" s="57">
        <f>IF(AND(LF106=1,PL106=1),0,FH107*$C$26/AF$6/$C$24/$C$23*3.39*$C$25)</f>
        <v>0</v>
      </c>
      <c r="HA107" s="57">
        <f>IF(AND(LG106=1,PM106=1),0,FI107*$C$26/AG$6/$C$24/$C$23*3.39*$C$25)</f>
        <v>0</v>
      </c>
      <c r="HB107" s="57">
        <f>IF(AND(LH106=1,PN106=1),0,FJ107*$C$26/AH$6/$C$24/$C$23*3.39*$C$25)</f>
        <v>0</v>
      </c>
      <c r="HC107" s="57">
        <f>IF(AND(LI106=1,PO106=1),0,FK107*$C$26/AI$6/$C$24/$C$23*3.39*$C$25)</f>
        <v>0</v>
      </c>
      <c r="HD107" s="57">
        <f>IF(AND(LJ106=1,PP106=1),0,FL107*$C$26/AJ$6/$C$24/$C$23*3.39*$C$25)</f>
        <v>0</v>
      </c>
      <c r="HE107" s="57">
        <f>IF(AND(LK106=1,PQ106=1),0,FM107*$C$26/AK$6/$C$24/$C$23*3.39*$C$25)</f>
        <v>0</v>
      </c>
      <c r="HF107" s="57">
        <f>IF(AND(LL106=1,PR106=1),0,FN107*$C$26/AL$6/$C$24/$C$23*3.39*$C$25)</f>
        <v>0</v>
      </c>
      <c r="HG107" s="57">
        <f>IF(AND(LM106=1,PS106=1),0,FO107*$C$26/AM$6/$C$24/$C$23*3.39*$C$25)</f>
        <v>0</v>
      </c>
      <c r="HH107" s="61">
        <f t="shared" si="352"/>
        <v>3.9600000000000026</v>
      </c>
      <c r="HI107" s="57">
        <f t="shared" si="353"/>
        <v>0</v>
      </c>
      <c r="HJ107" s="57">
        <f t="shared" si="354"/>
        <v>3.7833050046795207</v>
      </c>
      <c r="HK107" s="57">
        <f t="shared" si="355"/>
        <v>5.4734638634150246</v>
      </c>
      <c r="HL107" s="57">
        <f t="shared" si="356"/>
        <v>0</v>
      </c>
      <c r="HM107" s="57">
        <f t="shared" si="357"/>
        <v>0</v>
      </c>
      <c r="HN107" s="57">
        <f t="shared" si="358"/>
        <v>0</v>
      </c>
      <c r="HO107" s="57">
        <f t="shared" si="359"/>
        <v>0</v>
      </c>
      <c r="HP107" s="57">
        <f t="shared" si="360"/>
        <v>0</v>
      </c>
      <c r="HQ107" s="57">
        <f t="shared" si="361"/>
        <v>0</v>
      </c>
      <c r="HR107" s="57">
        <f t="shared" si="362"/>
        <v>0</v>
      </c>
      <c r="HS107" s="57">
        <f t="shared" si="363"/>
        <v>0</v>
      </c>
      <c r="HT107" s="57">
        <f t="shared" si="364"/>
        <v>0</v>
      </c>
      <c r="HU107" s="57">
        <f t="shared" si="365"/>
        <v>0</v>
      </c>
      <c r="HV107" s="57">
        <f t="shared" si="366"/>
        <v>0</v>
      </c>
      <c r="HW107" s="57">
        <f t="shared" si="367"/>
        <v>0</v>
      </c>
      <c r="HX107" s="57">
        <f t="shared" si="368"/>
        <v>0</v>
      </c>
      <c r="HY107" s="57">
        <f t="shared" si="369"/>
        <v>0</v>
      </c>
      <c r="HZ107" s="57">
        <f t="shared" si="370"/>
        <v>0</v>
      </c>
      <c r="IA107" s="57">
        <f t="shared" si="371"/>
        <v>0</v>
      </c>
      <c r="IB107" s="57">
        <f t="shared" si="372"/>
        <v>0</v>
      </c>
      <c r="IC107" s="57">
        <f t="shared" si="373"/>
        <v>0</v>
      </c>
      <c r="ID107" s="61">
        <f t="shared" si="374"/>
        <v>3.9600000000000026</v>
      </c>
      <c r="IE107" s="57">
        <f t="shared" si="375"/>
        <v>0</v>
      </c>
      <c r="IF107" s="57">
        <f t="shared" si="376"/>
        <v>0</v>
      </c>
      <c r="IG107" s="57">
        <f t="shared" si="377"/>
        <v>0</v>
      </c>
      <c r="IH107" s="57">
        <f t="shared" si="378"/>
        <v>0</v>
      </c>
      <c r="II107" s="57">
        <f t="shared" si="379"/>
        <v>0</v>
      </c>
      <c r="IJ107" s="57">
        <f t="shared" si="380"/>
        <v>0</v>
      </c>
      <c r="IK107" s="57">
        <f t="shared" si="381"/>
        <v>0</v>
      </c>
      <c r="IL107" s="57">
        <f t="shared" si="382"/>
        <v>0</v>
      </c>
      <c r="IM107" s="57">
        <f t="shared" si="383"/>
        <v>0</v>
      </c>
      <c r="IN107" s="57">
        <f t="shared" si="384"/>
        <v>0</v>
      </c>
      <c r="IO107" s="57">
        <f t="shared" si="385"/>
        <v>0</v>
      </c>
      <c r="IP107" s="57">
        <f t="shared" si="386"/>
        <v>0</v>
      </c>
      <c r="IQ107" s="57">
        <f t="shared" si="387"/>
        <v>0</v>
      </c>
      <c r="IR107" s="57">
        <f t="shared" si="388"/>
        <v>0</v>
      </c>
      <c r="IS107" s="57">
        <f t="shared" si="389"/>
        <v>0</v>
      </c>
      <c r="IT107" s="57">
        <f t="shared" si="390"/>
        <v>0</v>
      </c>
      <c r="IU107" s="57">
        <f t="shared" si="391"/>
        <v>0</v>
      </c>
      <c r="IV107" s="57">
        <f t="shared" si="392"/>
        <v>0</v>
      </c>
      <c r="IW107" s="57">
        <f t="shared" si="393"/>
        <v>0</v>
      </c>
      <c r="IX107" s="57">
        <f t="shared" si="394"/>
        <v>0</v>
      </c>
      <c r="IY107" s="57">
        <f t="shared" si="395"/>
        <v>0</v>
      </c>
      <c r="IZ107" s="61">
        <f t="shared" si="396"/>
        <v>3.9600000000000026</v>
      </c>
      <c r="JA107" s="261" t="e">
        <f t="shared" si="449"/>
        <v>#N/A</v>
      </c>
      <c r="JB107" s="261" t="e">
        <f t="shared" si="450"/>
        <v>#N/A</v>
      </c>
      <c r="JC107" s="261" t="e">
        <f t="shared" si="451"/>
        <v>#N/A</v>
      </c>
      <c r="JD107" s="261" t="e">
        <f t="shared" si="452"/>
        <v>#N/A</v>
      </c>
      <c r="JE107" s="261" t="e">
        <f t="shared" si="453"/>
        <v>#N/A</v>
      </c>
      <c r="JF107" s="261" t="e">
        <f t="shared" si="454"/>
        <v>#N/A</v>
      </c>
      <c r="JG107" s="261" t="e">
        <f t="shared" si="455"/>
        <v>#N/A</v>
      </c>
      <c r="JH107" s="261" t="e">
        <f t="shared" si="456"/>
        <v>#N/A</v>
      </c>
      <c r="JI107" s="261" t="e">
        <f t="shared" si="457"/>
        <v>#N/A</v>
      </c>
      <c r="JJ107" s="261" t="e">
        <f t="shared" si="458"/>
        <v>#N/A</v>
      </c>
      <c r="JK107" s="261" t="e">
        <f t="shared" si="459"/>
        <v>#N/A</v>
      </c>
      <c r="JL107" s="261" t="e">
        <f t="shared" si="460"/>
        <v>#N/A</v>
      </c>
      <c r="JM107" s="261" t="e">
        <f t="shared" si="461"/>
        <v>#N/A</v>
      </c>
      <c r="JN107" s="261" t="e">
        <f t="shared" si="462"/>
        <v>#N/A</v>
      </c>
      <c r="JO107" s="261" t="e">
        <f t="shared" si="463"/>
        <v>#N/A</v>
      </c>
      <c r="JP107" s="261" t="e">
        <f t="shared" si="464"/>
        <v>#N/A</v>
      </c>
      <c r="JQ107" s="261" t="e">
        <f t="shared" si="465"/>
        <v>#N/A</v>
      </c>
      <c r="JR107" s="261" t="e">
        <f t="shared" si="466"/>
        <v>#N/A</v>
      </c>
      <c r="JS107" s="261" t="e">
        <f t="shared" si="467"/>
        <v>#N/A</v>
      </c>
      <c r="JT107" s="261" t="e">
        <f t="shared" si="468"/>
        <v>#N/A</v>
      </c>
      <c r="JU107" s="261" t="e">
        <f t="shared" si="469"/>
        <v>#N/A</v>
      </c>
      <c r="JV107" s="61">
        <f t="shared" si="397"/>
        <v>3.9600000000000026</v>
      </c>
      <c r="JW107" s="46">
        <f>IF(HI107&lt;=$C$42,1,0)</f>
        <v>1</v>
      </c>
      <c r="JX107" s="46">
        <f>IF(HJ107&lt;=$C$42,1,0)</f>
        <v>0</v>
      </c>
      <c r="JY107" s="46">
        <f>IF(HK107&lt;=$C$42,1,0)</f>
        <v>0</v>
      </c>
      <c r="JZ107" s="46">
        <f>IF(HL107&lt;=$C$42,1,0)</f>
        <v>1</v>
      </c>
      <c r="KA107" s="46">
        <f>IF(HM107&lt;=$C$42,1,0)</f>
        <v>1</v>
      </c>
      <c r="KB107" s="46">
        <f>IF(HN107&lt;=$C$42,1,0)</f>
        <v>1</v>
      </c>
      <c r="KC107" s="46">
        <f>IF(HO107&lt;=$C$42,1,0)</f>
        <v>1</v>
      </c>
      <c r="KD107" s="46">
        <f>IF(HP107&lt;=$C$42,1,0)</f>
        <v>1</v>
      </c>
      <c r="KE107" s="46">
        <f>IF(HQ107&lt;=$C$42,1,0)</f>
        <v>1</v>
      </c>
      <c r="KF107" s="46">
        <f>IF(HR107&lt;=$C$42,1,0)</f>
        <v>1</v>
      </c>
      <c r="KG107" s="46">
        <f>IF(HS107&lt;=$C$42,1,0)</f>
        <v>1</v>
      </c>
      <c r="KH107" s="46">
        <f>IF(HT107&lt;=$C$42,1,0)</f>
        <v>1</v>
      </c>
      <c r="KI107" s="46">
        <f>IF(HU107&lt;=$C$42,1,0)</f>
        <v>1</v>
      </c>
      <c r="KJ107" s="46">
        <f>IF(HV107&lt;=$C$42,1,0)</f>
        <v>1</v>
      </c>
      <c r="KK107" s="46">
        <f>IF(HW107&lt;=$C$42,1,0)</f>
        <v>1</v>
      </c>
      <c r="KL107" s="46">
        <f>IF(HX107&lt;=$C$42,1,0)</f>
        <v>1</v>
      </c>
      <c r="KM107" s="46">
        <f>IF(HY107&lt;=$C$42,1,0)</f>
        <v>1</v>
      </c>
      <c r="KN107" s="46">
        <f>IF(HZ107&lt;=$C$42,1,0)</f>
        <v>1</v>
      </c>
      <c r="KO107" s="46">
        <f>IF(IA107&lt;=$C$42,1,0)</f>
        <v>1</v>
      </c>
      <c r="KP107" s="46">
        <f>IF(IB107&lt;=$C$42,1,0)</f>
        <v>1</v>
      </c>
      <c r="KQ107" s="46">
        <f>IF(IC107&lt;=$C$42,1,0)</f>
        <v>1</v>
      </c>
      <c r="KR107" s="61">
        <f t="shared" si="398"/>
        <v>3.9600000000000026</v>
      </c>
      <c r="KS107" s="1">
        <f>IF(OR(KS106=1,AND(OY107=1,LO107&lt;=$C$43)),1,0)</f>
        <v>1</v>
      </c>
      <c r="KT107" s="1">
        <f>IF(OR(KT106=1,AND(OZ107=1,LP107&lt;=$C$43)),1,0)</f>
        <v>0</v>
      </c>
      <c r="KU107" s="1">
        <f>IF(OR(KU106=1,AND(PA107=1,LQ107&lt;=$C$43)),1,0)</f>
        <v>0</v>
      </c>
      <c r="KV107" s="1">
        <f>IF(OR(KV106=1,AND(PB107=1,LR107&lt;=$C$43)),1,0)</f>
        <v>1</v>
      </c>
      <c r="KW107" s="1">
        <f>IF(OR(KW106=1,AND(PC107=1,LS107&lt;=$C$43)),1,0)</f>
        <v>1</v>
      </c>
      <c r="KX107" s="1">
        <f>IF(OR(KX106=1,AND(PD107=1,LT107&lt;=$C$43)),1,0)</f>
        <v>1</v>
      </c>
      <c r="KY107" s="1">
        <f>IF(OR(KY106=1,AND(PE107=1,LU107&lt;=$C$43)),1,0)</f>
        <v>1</v>
      </c>
      <c r="KZ107" s="1">
        <f>IF(OR(KZ106=1,AND(PF107=1,LV107&lt;=$C$43)),1,0)</f>
        <v>1</v>
      </c>
      <c r="LA107" s="1">
        <f>IF(OR(LA106=1,AND(PG107=1,LW107&lt;=$C$43)),1,0)</f>
        <v>1</v>
      </c>
      <c r="LB107" s="1">
        <f>IF(OR(LB106=1,AND(PH107=1,LX107&lt;=$C$43)),1,0)</f>
        <v>1</v>
      </c>
      <c r="LC107" s="1">
        <f>IF(OR(LC106=1,AND(PI107=1,LY107&lt;=$C$43)),1,0)</f>
        <v>1</v>
      </c>
      <c r="LD107" s="1">
        <f>IF(OR(LD106=1,AND(PJ107=1,LZ107&lt;=$C$43)),1,0)</f>
        <v>1</v>
      </c>
      <c r="LE107" s="1">
        <f>IF(OR(LE106=1,AND(PK107=1,MA107&lt;=$C$43)),1,0)</f>
        <v>1</v>
      </c>
      <c r="LF107" s="1">
        <f>IF(OR(LF106=1,AND(PL107=1,MB107&lt;=$C$43)),1,0)</f>
        <v>1</v>
      </c>
      <c r="LG107" s="1">
        <f>IF(OR(LG106=1,AND(PM107=1,MC107&lt;=$C$43)),1,0)</f>
        <v>1</v>
      </c>
      <c r="LH107" s="1">
        <f>IF(OR(LH106=1,AND(PN107=1,MD107&lt;=$C$43)),1,0)</f>
        <v>1</v>
      </c>
      <c r="LI107" s="1">
        <f>IF(OR(LI106=1,AND(PO107=1,ME107&lt;=$C$43)),1,0)</f>
        <v>1</v>
      </c>
      <c r="LJ107" s="1">
        <f>IF(OR(LJ106=1,AND(PP107=1,MF107&lt;=$C$43)),1,0)</f>
        <v>1</v>
      </c>
      <c r="LK107" s="1">
        <f>IF(OR(LK106=1,AND(PQ107=1,MG107&lt;=$C$43)),1,0)</f>
        <v>1</v>
      </c>
      <c r="LL107" s="1">
        <f>IF(OR(LL106=1,AND(PR107=1,MH107&lt;=$C$43)),1,0)</f>
        <v>1</v>
      </c>
      <c r="LM107" s="1">
        <f>IF(OR(LM106=1,AND(PS107=1,MI107&lt;=$C$43)),1,0)</f>
        <v>1</v>
      </c>
      <c r="LN107" s="61">
        <f t="shared" si="399"/>
        <v>3.9600000000000026</v>
      </c>
      <c r="LO107" s="57">
        <f t="shared" si="400"/>
        <v>0</v>
      </c>
      <c r="LP107" s="57">
        <f t="shared" si="401"/>
        <v>7.2096612601161931</v>
      </c>
      <c r="LQ107" s="57">
        <f t="shared" si="402"/>
        <v>3.0273046229457243</v>
      </c>
      <c r="LR107" s="57">
        <f t="shared" si="403"/>
        <v>0</v>
      </c>
      <c r="LS107" s="57">
        <f t="shared" si="404"/>
        <v>0</v>
      </c>
      <c r="LT107" s="57">
        <f t="shared" si="405"/>
        <v>0</v>
      </c>
      <c r="LU107" s="57">
        <f t="shared" si="406"/>
        <v>0</v>
      </c>
      <c r="LV107" s="57">
        <f t="shared" si="407"/>
        <v>0</v>
      </c>
      <c r="LW107" s="57">
        <f t="shared" si="408"/>
        <v>0</v>
      </c>
      <c r="LX107" s="57">
        <f t="shared" si="409"/>
        <v>0</v>
      </c>
      <c r="LY107" s="57">
        <f t="shared" si="410"/>
        <v>0</v>
      </c>
      <c r="LZ107" s="57">
        <f t="shared" si="411"/>
        <v>0</v>
      </c>
      <c r="MA107" s="57">
        <f t="shared" si="412"/>
        <v>0</v>
      </c>
      <c r="MB107" s="57">
        <f t="shared" si="413"/>
        <v>0</v>
      </c>
      <c r="MC107" s="57">
        <f t="shared" si="414"/>
        <v>0</v>
      </c>
      <c r="MD107" s="57">
        <f t="shared" si="415"/>
        <v>0</v>
      </c>
      <c r="ME107" s="57">
        <f t="shared" si="416"/>
        <v>0</v>
      </c>
      <c r="MF107" s="57">
        <f t="shared" si="417"/>
        <v>0</v>
      </c>
      <c r="MG107" s="57">
        <f t="shared" si="418"/>
        <v>0</v>
      </c>
      <c r="MH107" s="57">
        <f t="shared" si="419"/>
        <v>0</v>
      </c>
      <c r="MI107" s="57">
        <f t="shared" si="420"/>
        <v>0</v>
      </c>
      <c r="MJ107" s="61">
        <f t="shared" si="421"/>
        <v>3.9600000000000026</v>
      </c>
      <c r="MK107" s="57" t="e">
        <f t="shared" si="470"/>
        <v>#N/A</v>
      </c>
      <c r="ML107" s="57" t="e">
        <f t="shared" si="471"/>
        <v>#N/A</v>
      </c>
      <c r="MM107" s="57" t="e">
        <f t="shared" si="472"/>
        <v>#N/A</v>
      </c>
      <c r="MN107" s="57" t="e">
        <f t="shared" si="473"/>
        <v>#N/A</v>
      </c>
      <c r="MO107" s="57" t="e">
        <f t="shared" si="474"/>
        <v>#N/A</v>
      </c>
      <c r="MP107" s="57" t="e">
        <f t="shared" si="475"/>
        <v>#N/A</v>
      </c>
      <c r="MQ107" s="57" t="e">
        <f t="shared" si="476"/>
        <v>#N/A</v>
      </c>
      <c r="MR107" s="57" t="e">
        <f t="shared" si="477"/>
        <v>#N/A</v>
      </c>
      <c r="MS107" s="57" t="e">
        <f t="shared" si="478"/>
        <v>#N/A</v>
      </c>
      <c r="MT107" s="57" t="e">
        <f t="shared" si="479"/>
        <v>#N/A</v>
      </c>
      <c r="MU107" s="57" t="e">
        <f t="shared" si="480"/>
        <v>#N/A</v>
      </c>
      <c r="MV107" s="57" t="e">
        <f t="shared" si="481"/>
        <v>#N/A</v>
      </c>
      <c r="MW107" s="57" t="e">
        <f t="shared" si="482"/>
        <v>#N/A</v>
      </c>
      <c r="MX107" s="57" t="e">
        <f t="shared" si="483"/>
        <v>#N/A</v>
      </c>
      <c r="MY107" s="57" t="e">
        <f t="shared" si="484"/>
        <v>#N/A</v>
      </c>
      <c r="MZ107" s="57" t="e">
        <f t="shared" si="485"/>
        <v>#N/A</v>
      </c>
      <c r="NA107" s="57" t="e">
        <f t="shared" si="486"/>
        <v>#N/A</v>
      </c>
      <c r="NB107" s="57" t="e">
        <f t="shared" si="487"/>
        <v>#N/A</v>
      </c>
      <c r="NC107" s="57" t="e">
        <f t="shared" si="488"/>
        <v>#N/A</v>
      </c>
      <c r="ND107" s="57" t="e">
        <f t="shared" si="489"/>
        <v>#N/A</v>
      </c>
      <c r="NE107" s="57" t="e">
        <f t="shared" si="490"/>
        <v>#N/A</v>
      </c>
      <c r="NF107" s="61">
        <f t="shared" si="422"/>
        <v>3.9600000000000026</v>
      </c>
      <c r="NG107" s="261">
        <f>IF(OY106=0,MIN('Drive Train'!$F$35-FQ106*$C$26*'Drive Train'!$F$38,NG106+$C$41)-$C$7,IF(LO106-1&lt;=0,0,IF($C$39=Motors!$C$29,MAX(MAX(NG$8:NG106)*-1,NG106-$C$41),MAX(0,MAX(NG$8:NG106)*-1,NG106-$C$41))))</f>
        <v>0</v>
      </c>
      <c r="NH107" s="261">
        <f>IF(OZ106=0,MIN('Drive Train'!$F$35-FR106*$C$26*'Drive Train'!$F$38,NH106+$C$41)-$C$7,IF(LP106-1&lt;=0,0,IF($C$39=Motors!$C$29,MAX(MAX(NH$8:NH106)*-1,NH106-$C$41),MAX(0,MAX(NH$8:NH106)*-1,NH106-$C$41))))</f>
        <v>0</v>
      </c>
      <c r="NI107" s="261">
        <f>IF(PA106=0,MIN('Drive Train'!$F$35-FS106*$C$26*'Drive Train'!$F$38,NI106+$C$41)-$C$7,IF(LQ106-1&lt;=0,0,IF($C$39=Motors!$C$29,MAX(MAX(NI$8:NI106)*-1,NI106-$C$41),MAX(0,MAX(NI$8:NI106)*-1,NI106-$C$41))))</f>
        <v>0</v>
      </c>
      <c r="NJ107" s="261">
        <f>IF(PB106=0,MIN('Drive Train'!$F$35-FT106*$C$26*'Drive Train'!$F$38,NJ106+$C$41)-$C$7,IF(LR106-1&lt;=0,0,IF($C$39=Motors!$C$29,MAX(MAX(NJ$8:NJ106)*-1,NJ106-$C$41),MAX(0,MAX(NJ$8:NJ106)*-1,NJ106-$C$41))))</f>
        <v>0</v>
      </c>
      <c r="NK107" s="261">
        <f>IF(PC106=0,MIN('Drive Train'!$F$35-FU106*$C$26*'Drive Train'!$F$38,NK106+$C$41)-$C$7,IF(LS106-1&lt;=0,0,IF($C$39=Motors!$C$29,MAX(MAX(NK$8:NK106)*-1,NK106-$C$41),MAX(0,MAX(NK$8:NK106)*-1,NK106-$C$41))))</f>
        <v>0</v>
      </c>
      <c r="NL107" s="261">
        <f>IF(PD106=0,MIN('Drive Train'!$F$35-FV106*$C$26*'Drive Train'!$F$38,NL106+$C$41)-$C$7,IF(LT106-1&lt;=0,0,IF($C$39=Motors!$C$29,MAX(MAX(NL$8:NL106)*-1,NL106-$C$41),MAX(0,MAX(NL$8:NL106)*-1,NL106-$C$41))))</f>
        <v>0</v>
      </c>
      <c r="NM107" s="261">
        <f>IF(PE106=0,MIN('Drive Train'!$F$35-FW106*$C$26*'Drive Train'!$F$38,NM106+$C$41)-$C$7,IF(LU106-1&lt;=0,0,IF($C$39=Motors!$C$29,MAX(MAX(NM$8:NM106)*-1,NM106-$C$41),MAX(0,MAX(NM$8:NM106)*-1,NM106-$C$41))))</f>
        <v>0</v>
      </c>
      <c r="NN107" s="261">
        <f>IF(PF106=0,MIN('Drive Train'!$F$35-FX106*$C$26*'Drive Train'!$F$38,NN106+$C$41)-$C$7,IF(LV106-1&lt;=0,0,IF($C$39=Motors!$C$29,MAX(MAX(NN$8:NN106)*-1,NN106-$C$41),MAX(0,MAX(NN$8:NN106)*-1,NN106-$C$41))))</f>
        <v>0</v>
      </c>
      <c r="NO107" s="261">
        <f>IF(PG106=0,MIN('Drive Train'!$F$35-FY106*$C$26*'Drive Train'!$F$38,NO106+$C$41)-$C$7,IF(LW106-1&lt;=0,0,IF($C$39=Motors!$C$29,MAX(MAX(NO$8:NO106)*-1,NO106-$C$41),MAX(0,MAX(NO$8:NO106)*-1,NO106-$C$41))))</f>
        <v>0</v>
      </c>
      <c r="NP107" s="261">
        <f>IF(PH106=0,MIN('Drive Train'!$F$35-FZ106*$C$26*'Drive Train'!$F$38,NP106+$C$41)-$C$7,IF(LX106-1&lt;=0,0,IF($C$39=Motors!$C$29,MAX(MAX(NP$8:NP106)*-1,NP106-$C$41),MAX(0,MAX(NP$8:NP106)*-1,NP106-$C$41))))</f>
        <v>0</v>
      </c>
      <c r="NQ107" s="261">
        <f>IF(PI106=0,MIN('Drive Train'!$F$35-GA106*$C$26*'Drive Train'!$F$38,NQ106+$C$41)-$C$7,IF(LY106-1&lt;=0,0,IF($C$39=Motors!$C$29,MAX(MAX(NQ$8:NQ106)*-1,NQ106-$C$41),MAX(0,MAX(NQ$8:NQ106)*-1,NQ106-$C$41))))</f>
        <v>0</v>
      </c>
      <c r="NR107" s="261">
        <f>IF(PJ106=0,MIN('Drive Train'!$F$35-GB106*$C$26*'Drive Train'!$F$38,NR106+$C$41)-$C$7,IF(LZ106-1&lt;=0,0,IF($C$39=Motors!$C$29,MAX(MAX(NR$8:NR106)*-1,NR106-$C$41),MAX(0,MAX(NR$8:NR106)*-1,NR106-$C$41))))</f>
        <v>0</v>
      </c>
      <c r="NS107" s="261">
        <f>IF(PK106=0,MIN('Drive Train'!$F$35-GC106*$C$26*'Drive Train'!$F$38,NS106+$C$41)-$C$7,IF(MA106-1&lt;=0,0,IF($C$39=Motors!$C$29,MAX(MAX(NS$8:NS106)*-1,NS106-$C$41),MAX(0,MAX(NS$8:NS106)*-1,NS106-$C$41))))</f>
        <v>0</v>
      </c>
      <c r="NT107" s="261">
        <f>IF(PL106=0,MIN('Drive Train'!$F$35-GD106*$C$26*'Drive Train'!$F$38,NT106+$C$41)-$C$7,IF(MB106-1&lt;=0,0,IF($C$39=Motors!$C$29,MAX(MAX(NT$8:NT106)*-1,NT106-$C$41),MAX(0,MAX(NT$8:NT106)*-1,NT106-$C$41))))</f>
        <v>0</v>
      </c>
      <c r="NU107" s="261">
        <f>IF(PM106=0,MIN('Drive Train'!$F$35-GE106*$C$26*'Drive Train'!$F$38,NU106+$C$41)-$C$7,IF(MC106-1&lt;=0,0,IF($C$39=Motors!$C$29,MAX(MAX(NU$8:NU106)*-1,NU106-$C$41),MAX(0,MAX(NU$8:NU106)*-1,NU106-$C$41))))</f>
        <v>0</v>
      </c>
      <c r="NV107" s="261">
        <f>IF(PN106=0,MIN('Drive Train'!$F$35-GF106*$C$26*'Drive Train'!$F$38,NV106+$C$41)-$C$7,IF(MD106-1&lt;=0,0,IF($C$39=Motors!$C$29,MAX(MAX(NV$8:NV106)*-1,NV106-$C$41),MAX(0,MAX(NV$8:NV106)*-1,NV106-$C$41))))</f>
        <v>0</v>
      </c>
      <c r="NW107" s="261">
        <f>IF(PO106=0,MIN('Drive Train'!$F$35-GG106*$C$26*'Drive Train'!$F$38,NW106+$C$41)-$C$7,IF(ME106-1&lt;=0,0,IF($C$39=Motors!$C$29,MAX(MAX(NW$8:NW106)*-1,NW106-$C$41),MAX(0,MAX(NW$8:NW106)*-1,NW106-$C$41))))</f>
        <v>0</v>
      </c>
      <c r="NX107" s="261">
        <f>IF(PP106=0,MIN('Drive Train'!$F$35-GH106*$C$26*'Drive Train'!$F$38,NX106+$C$41)-$C$7,IF(MF106-1&lt;=0,0,IF($C$39=Motors!$C$29,MAX(MAX(NX$8:NX106)*-1,NX106-$C$41),MAX(0,MAX(NX$8:NX106)*-1,NX106-$C$41))))</f>
        <v>0</v>
      </c>
      <c r="NY107" s="261">
        <f>IF(PQ106=0,MIN('Drive Train'!$F$35-GI106*$C$26*'Drive Train'!$F$38,NY106+$C$41)-$C$7,IF(MG106-1&lt;=0,0,IF($C$39=Motors!$C$29,MAX(MAX(NY$8:NY106)*-1,NY106-$C$41),MAX(0,MAX(NY$8:NY106)*-1,NY106-$C$41))))</f>
        <v>0</v>
      </c>
      <c r="NZ107" s="261">
        <f>IF(PR106=0,MIN('Drive Train'!$F$35-GJ106*$C$26*'Drive Train'!$F$38,NZ106+$C$41)-$C$7,IF(MH106-1&lt;=0,0,IF($C$39=Motors!$C$29,MAX(MAX(NZ$8:NZ106)*-1,NZ106-$C$41),MAX(0,MAX(NZ$8:NZ106)*-1,NZ106-$C$41))))</f>
        <v>0</v>
      </c>
      <c r="OA107" s="261">
        <f>IF(PS106=0,MIN('Drive Train'!$F$35-GK106*$C$26*'Drive Train'!$F$38,OA106+$C$41)-$C$7,IF(MI106-1&lt;=0,0,IF($C$39=Motors!$C$29,MAX(MAX(OA$8:OA106)*-1,OA106-$C$41),MAX(0,MAX(OA$8:OA106)*-1,OA106-$C$41))))</f>
        <v>0</v>
      </c>
      <c r="OB107" s="61">
        <f t="shared" si="423"/>
        <v>3.9600000000000026</v>
      </c>
      <c r="OC107" s="261">
        <f>'Drive Train'!$F$35-FQ107*$C$26*'Drive Train'!$F$38</f>
        <v>12.4</v>
      </c>
      <c r="OD107" s="261">
        <f>'Drive Train'!$F$35-FR107*$C$26*'Drive Train'!$F$38</f>
        <v>12.213034</v>
      </c>
      <c r="OE107" s="261">
        <f>'Drive Train'!$F$35-FS107*$C$26*'Drive Train'!$F$38</f>
        <v>12.213034</v>
      </c>
      <c r="OF107" s="261">
        <f>'Drive Train'!$F$35-FT107*$C$26*'Drive Train'!$F$38</f>
        <v>12.4</v>
      </c>
      <c r="OG107" s="261">
        <f>'Drive Train'!$F$35-FU107*$C$26*'Drive Train'!$F$38</f>
        <v>12.4</v>
      </c>
      <c r="OH107" s="261">
        <f>'Drive Train'!$F$35-FV107*$C$26*'Drive Train'!$F$38</f>
        <v>12.4</v>
      </c>
      <c r="OI107" s="261">
        <f>'Drive Train'!$F$35-FW107*$C$26*'Drive Train'!$F$38</f>
        <v>12.4</v>
      </c>
      <c r="OJ107" s="261">
        <f>'Drive Train'!$F$35-FX107*$C$26*'Drive Train'!$F$38</f>
        <v>12.4</v>
      </c>
      <c r="OK107" s="261">
        <f>'Drive Train'!$F$35-FY107*$C$26*'Drive Train'!$F$38</f>
        <v>12.4</v>
      </c>
      <c r="OL107" s="261">
        <f>'Drive Train'!$F$35-FZ107*$C$26*'Drive Train'!$F$38</f>
        <v>12.4</v>
      </c>
      <c r="OM107" s="261">
        <f>'Drive Train'!$F$35-GA107*$C$26*'Drive Train'!$F$38</f>
        <v>12.4</v>
      </c>
      <c r="ON107" s="261">
        <f>'Drive Train'!$F$35-GB107*$C$26*'Drive Train'!$F$38</f>
        <v>12.4</v>
      </c>
      <c r="OO107" s="261">
        <f>'Drive Train'!$F$35-GC107*$C$26*'Drive Train'!$F$38</f>
        <v>12.4</v>
      </c>
      <c r="OP107" s="261">
        <f>'Drive Train'!$F$35-GD107*$C$26*'Drive Train'!$F$38</f>
        <v>12.4</v>
      </c>
      <c r="OQ107" s="261">
        <f>'Drive Train'!$F$35-GE107*$C$26*'Drive Train'!$F$38</f>
        <v>12.4</v>
      </c>
      <c r="OR107" s="261">
        <f>'Drive Train'!$F$35-GF107*$C$26*'Drive Train'!$F$38</f>
        <v>12.4</v>
      </c>
      <c r="OS107" s="261">
        <f>'Drive Train'!$F$35-GG107*$C$26*'Drive Train'!$F$38</f>
        <v>12.4</v>
      </c>
      <c r="OT107" s="261">
        <f>'Drive Train'!$F$35-GH107*$C$26*'Drive Train'!$F$38</f>
        <v>12.4</v>
      </c>
      <c r="OU107" s="261">
        <f>'Drive Train'!$F$35-GI107*$C$26*'Drive Train'!$F$38</f>
        <v>12.4</v>
      </c>
      <c r="OV107" s="261">
        <f>'Drive Train'!$F$35-GJ107*$C$26*'Drive Train'!$F$38</f>
        <v>12.4</v>
      </c>
      <c r="OW107" s="261">
        <f>'Drive Train'!$F$35-GK107*$C$26*'Drive Train'!$F$38</f>
        <v>12.4</v>
      </c>
      <c r="OX107" s="61">
        <f t="shared" si="424"/>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8">
        <f t="shared" si="425"/>
        <v>3.9600000000000026</v>
      </c>
      <c r="PU107" s="57">
        <f t="shared" si="426"/>
        <v>19.650327854067083</v>
      </c>
      <c r="PV107" s="57">
        <f t="shared" si="427"/>
        <v>31.231887612406315</v>
      </c>
      <c r="PW107" s="57">
        <f t="shared" si="428"/>
        <v>32.727200097694222</v>
      </c>
      <c r="PX107" s="57">
        <f t="shared" si="429"/>
        <v>29.140045423273133</v>
      </c>
      <c r="PY107" s="57">
        <f t="shared" si="430"/>
        <v>24.749634534260018</v>
      </c>
      <c r="PZ107" s="57">
        <f t="shared" si="431"/>
        <v>21.452833956798898</v>
      </c>
      <c r="QA107" s="57">
        <f t="shared" si="432"/>
        <v>19.542925554291688</v>
      </c>
      <c r="QB107" s="57">
        <f t="shared" si="433"/>
        <v>18.59135870271086</v>
      </c>
      <c r="QC107" s="57">
        <f t="shared" si="434"/>
        <v>17.948597020951119</v>
      </c>
      <c r="QD107" s="57">
        <f t="shared" si="435"/>
        <v>17.4359638630105</v>
      </c>
      <c r="QE107" s="57">
        <f t="shared" si="436"/>
        <v>17.291336153209237</v>
      </c>
      <c r="QF107" s="57">
        <f t="shared" si="437"/>
        <v>21.091274252493893</v>
      </c>
      <c r="QG107" s="57">
        <f t="shared" si="438"/>
        <v>21.548378991435687</v>
      </c>
      <c r="QH107" s="57">
        <f t="shared" si="439"/>
        <v>20.808768598333724</v>
      </c>
      <c r="QI107" s="57">
        <f t="shared" si="440"/>
        <v>19.961375108168166</v>
      </c>
      <c r="QJ107" s="57">
        <f t="shared" si="441"/>
        <v>19.829829190132553</v>
      </c>
      <c r="QK107" s="57">
        <f t="shared" si="442"/>
        <v>19.650327854067083</v>
      </c>
      <c r="QL107" s="57">
        <f t="shared" si="443"/>
        <v>19.599515401150995</v>
      </c>
      <c r="QM107" s="57">
        <f t="shared" si="444"/>
        <v>19.600621923010209</v>
      </c>
      <c r="QN107" s="57">
        <f t="shared" si="445"/>
        <v>19.600697983980687</v>
      </c>
      <c r="QO107" s="57">
        <f t="shared" si="446"/>
        <v>19.600657967372879</v>
      </c>
      <c r="QP107" s="61">
        <f t="shared" si="447"/>
        <v>3.9600000000000026</v>
      </c>
      <c r="QQ107" s="57">
        <f>MIN(FQ107,$C$16)*$C$17*1000/60/60/$C$25</f>
        <v>0</v>
      </c>
      <c r="QR107" s="57">
        <f>MIN(FR107,$C$16)*$C$17*1000/60/60/$C$25</f>
        <v>3.8667407844721571E-2</v>
      </c>
      <c r="QS107" s="57">
        <f>MIN(FS107,$C$16)*$C$17*1000/60/60/$C$25</f>
        <v>3.8667407844721571E-2</v>
      </c>
      <c r="QT107" s="57">
        <f>MIN(FT107,$C$16)*$C$17*1000/60/60/$C$25</f>
        <v>0</v>
      </c>
      <c r="QU107" s="57">
        <f>MIN(FU107,$C$16)*$C$17*1000/60/60/$C$25</f>
        <v>0</v>
      </c>
      <c r="QV107" s="57">
        <f>MIN(FV107,$C$16)*$C$17*1000/60/60/$C$25</f>
        <v>0</v>
      </c>
      <c r="QW107" s="57">
        <f>MIN(FW107,$C$16)*$C$17*1000/60/60/$C$25</f>
        <v>0</v>
      </c>
      <c r="QX107" s="57">
        <f>MIN(FX107,$C$16)*$C$17*1000/60/60/$C$25</f>
        <v>0</v>
      </c>
      <c r="QY107" s="57">
        <f>MIN(FY107,$C$16)*$C$17*1000/60/60/$C$25</f>
        <v>0</v>
      </c>
      <c r="QZ107" s="57">
        <f>MIN(FZ107,$C$16)*$C$17*1000/60/60/$C$25</f>
        <v>0</v>
      </c>
      <c r="RA107" s="57">
        <f>MIN(GA107,$C$16)*$C$17*1000/60/60/$C$25</f>
        <v>0</v>
      </c>
      <c r="RB107" s="57">
        <f>MIN(GB107,$C$16)*$C$17*1000/60/60/$C$25</f>
        <v>0</v>
      </c>
      <c r="RC107" s="57">
        <f>MIN(GC107,$C$16)*$C$17*1000/60/60/$C$25</f>
        <v>0</v>
      </c>
      <c r="RD107" s="57">
        <f>MIN(GD107,$C$16)*$C$17*1000/60/60/$C$25</f>
        <v>0</v>
      </c>
      <c r="RE107" s="57">
        <f>MIN(GE107,$C$16)*$C$17*1000/60/60/$C$25</f>
        <v>0</v>
      </c>
      <c r="RF107" s="57">
        <f>MIN(GF107,$C$16)*$C$17*1000/60/60/$C$25</f>
        <v>0</v>
      </c>
      <c r="RG107" s="57">
        <f>MIN(GG107,$C$16)*$C$17*1000/60/60/$C$25</f>
        <v>0</v>
      </c>
      <c r="RH107" s="57">
        <f>MIN(GH107,$C$16)*$C$17*1000/60/60/$C$25</f>
        <v>0</v>
      </c>
      <c r="RI107" s="57">
        <f>MIN(GI107,$C$16)*$C$17*1000/60/60/$C$25</f>
        <v>0</v>
      </c>
      <c r="RJ107" s="57">
        <f>MIN(GJ107,$C$16)*$C$17*1000/60/60/$C$25</f>
        <v>0</v>
      </c>
      <c r="RK107" s="57">
        <f>MIN(GK107,$C$16)*$C$17*1000/60/60/$C$25</f>
        <v>0</v>
      </c>
      <c r="RL107" s="148">
        <f t="shared" si="448"/>
        <v>3.9600000000000026</v>
      </c>
    </row>
    <row r="108" spans="18:480" x14ac:dyDescent="0.2">
      <c r="R108" s="63">
        <f t="shared" si="346"/>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347"/>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321"/>
        <v>4.0000000000000027</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322"/>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348"/>
        <v>4.0000000000000027</v>
      </c>
      <c r="DC108" s="57">
        <f t="shared" si="323"/>
        <v>0</v>
      </c>
      <c r="DD108" s="57">
        <f t="shared" si="324"/>
        <v>2.7495000000000003</v>
      </c>
      <c r="DE108" s="57">
        <f t="shared" si="325"/>
        <v>2.7495000000000003</v>
      </c>
      <c r="DF108" s="57">
        <f t="shared" si="326"/>
        <v>0</v>
      </c>
      <c r="DG108" s="57">
        <f t="shared" si="327"/>
        <v>0</v>
      </c>
      <c r="DH108" s="57">
        <f t="shared" si="328"/>
        <v>0</v>
      </c>
      <c r="DI108" s="57">
        <f t="shared" si="329"/>
        <v>0</v>
      </c>
      <c r="DJ108" s="57">
        <f t="shared" si="330"/>
        <v>0</v>
      </c>
      <c r="DK108" s="57">
        <f t="shared" si="331"/>
        <v>0</v>
      </c>
      <c r="DL108" s="57">
        <f t="shared" si="332"/>
        <v>0</v>
      </c>
      <c r="DM108" s="57">
        <f t="shared" si="333"/>
        <v>0</v>
      </c>
      <c r="DN108" s="57">
        <f t="shared" si="334"/>
        <v>0</v>
      </c>
      <c r="DO108" s="57">
        <f t="shared" si="335"/>
        <v>0</v>
      </c>
      <c r="DP108" s="57">
        <f t="shared" si="336"/>
        <v>0</v>
      </c>
      <c r="DQ108" s="57">
        <f t="shared" si="337"/>
        <v>0</v>
      </c>
      <c r="DR108" s="57">
        <f t="shared" si="338"/>
        <v>0</v>
      </c>
      <c r="DS108" s="57">
        <f t="shared" si="339"/>
        <v>0</v>
      </c>
      <c r="DT108" s="57">
        <f t="shared" si="340"/>
        <v>0</v>
      </c>
      <c r="DU108" s="57">
        <f t="shared" si="341"/>
        <v>0</v>
      </c>
      <c r="DV108" s="57">
        <f t="shared" si="342"/>
        <v>0</v>
      </c>
      <c r="DW108" s="57">
        <f t="shared" si="343"/>
        <v>0</v>
      </c>
      <c r="DX108" s="61">
        <f t="shared" si="349"/>
        <v>4.0000000000000027</v>
      </c>
      <c r="DY108" s="2">
        <f>IF(OY108=0,($C$23/0.4536*IF(ISNA(MK107),'Drive Train'!$F$16,'Drive Train'!$F$17)*4.448*$C$24/$C$26*$C$25*S$6)*SIGN(BK108),BK108)</f>
        <v>0</v>
      </c>
      <c r="DZ108" s="2">
        <f>IF(OZ108=0,($C$23/0.4536*IF(ISNA(ML107),'Drive Train'!$F$16,'Drive Train'!$F$17)*4.448*$C$24/$C$26*$C$25*T$6)*SIGN(BL108),BL108)</f>
        <v>0</v>
      </c>
      <c r="EA108" s="2">
        <f>IF(PA108=0,($C$23/0.4536*IF(ISNA(MM107),'Drive Train'!$F$16,'Drive Train'!$F$17)*4.448*$C$24/$C$26*$C$25*U$6)*SIGN(BM108),BM108)</f>
        <v>0</v>
      </c>
      <c r="EB108" s="2">
        <f>IF(PB108=0,($C$23/0.4536*IF(ISNA(MN107),'Drive Train'!$F$16,'Drive Train'!$F$17)*4.448*$C$24/$C$26*$C$25*V$6)*SIGN(BN108),BN108)</f>
        <v>0</v>
      </c>
      <c r="EC108" s="2">
        <f>IF(PC108=0,($C$23/0.4536*IF(ISNA(MO107),'Drive Train'!$F$16,'Drive Train'!$F$17)*4.448*$C$24/$C$26*$C$25*W$6)*SIGN(BO108),BO108)</f>
        <v>0</v>
      </c>
      <c r="ED108" s="2">
        <f>IF(PD108=0,($C$23/0.4536*IF(ISNA(MP107),'Drive Train'!$F$16,'Drive Train'!$F$17)*4.448*$C$24/$C$26*$C$25*X$6)*SIGN(BP108),BP108)</f>
        <v>0</v>
      </c>
      <c r="EE108" s="2">
        <f>IF(PE108=0,($C$23/0.4536*IF(ISNA(MQ107),'Drive Train'!$F$16,'Drive Train'!$F$17)*4.448*$C$24/$C$26*$C$25*Y$6)*SIGN(BQ108),BQ108)</f>
        <v>0</v>
      </c>
      <c r="EF108" s="2">
        <f>IF(PF108=0,($C$23/0.4536*IF(ISNA(MR107),'Drive Train'!$F$16,'Drive Train'!$F$17)*4.448*$C$24/$C$26*$C$25*Z$6)*SIGN(BR108),BR108)</f>
        <v>0</v>
      </c>
      <c r="EG108" s="2">
        <f>IF(PG108=0,($C$23/0.4536*IF(ISNA(MS107),'Drive Train'!$F$16,'Drive Train'!$F$17)*4.448*$C$24/$C$26*$C$25*AA$6)*SIGN(BS108),BS108)</f>
        <v>0</v>
      </c>
      <c r="EH108" s="2">
        <f>IF(PH108=0,($C$23/0.4536*IF(ISNA(MT107),'Drive Train'!$F$16,'Drive Train'!$F$17)*4.448*$C$24/$C$26*$C$25*AB$6)*SIGN(BT108),BT108)</f>
        <v>0</v>
      </c>
      <c r="EI108" s="2">
        <f>IF(PI108=0,($C$23/0.4536*IF(ISNA(MU107),'Drive Train'!$F$16,'Drive Train'!$F$17)*4.448*$C$24/$C$26*$C$25*AC$6)*SIGN(BU108),BU108)</f>
        <v>0</v>
      </c>
      <c r="EJ108" s="2">
        <f>IF(PJ108=0,($C$23/0.4536*IF(ISNA(MV107),'Drive Train'!$F$16,'Drive Train'!$F$17)*4.448*$C$24/$C$26*$C$25*AD$6)*SIGN(BV108),BV108)</f>
        <v>0</v>
      </c>
      <c r="EK108" s="2">
        <f>IF(PK108=0,($C$23/0.4536*IF(ISNA(MW107),'Drive Train'!$F$16,'Drive Train'!$F$17)*4.448*$C$24/$C$26*$C$25*AE$6)*SIGN(BW108),BW108)</f>
        <v>0</v>
      </c>
      <c r="EL108" s="2">
        <f>IF(PL108=0,($C$23/0.4536*IF(ISNA(MX107),'Drive Train'!$F$16,'Drive Train'!$F$17)*4.448*$C$24/$C$26*$C$25*AF$6)*SIGN(BX108),BX108)</f>
        <v>0</v>
      </c>
      <c r="EM108" s="2">
        <f>IF(PM108=0,($C$23/0.4536*IF(ISNA(MY107),'Drive Train'!$F$16,'Drive Train'!$F$17)*4.448*$C$24/$C$26*$C$25*AG$6)*SIGN(BY108),BY108)</f>
        <v>0</v>
      </c>
      <c r="EN108" s="2">
        <f>IF(PN108=0,($C$23/0.4536*IF(ISNA(MZ107),'Drive Train'!$F$16,'Drive Train'!$F$17)*4.448*$C$24/$C$26*$C$25*AH$6)*SIGN(BZ108),BZ108)</f>
        <v>0</v>
      </c>
      <c r="EO108" s="2">
        <f>IF(PO108=0,($C$23/0.4536*IF(ISNA(NA107),'Drive Train'!$F$16,'Drive Train'!$F$17)*4.448*$C$24/$C$26*$C$25*AI$6)*SIGN(CA108),CA108)</f>
        <v>0</v>
      </c>
      <c r="EP108" s="2">
        <f>IF(PP108=0,($C$23/0.4536*IF(ISNA(NB107),'Drive Train'!$F$16,'Drive Train'!$F$17)*4.448*$C$24/$C$26*$C$25*AJ$6)*SIGN(CB108),CB108)</f>
        <v>0</v>
      </c>
      <c r="EQ108" s="2">
        <f>IF(PQ108=0,($C$23/0.4536*IF(ISNA(NC107),'Drive Train'!$F$16,'Drive Train'!$F$17)*4.448*$C$24/$C$26*$C$25*AK$6)*SIGN(CC108),CC108)</f>
        <v>0</v>
      </c>
      <c r="ER108" s="2">
        <f>IF(PR108=0,($C$23/0.4536*IF(ISNA(ND107),'Drive Train'!$F$16,'Drive Train'!$F$17)*4.448*$C$24/$C$26*$C$25*AL$6)*SIGN(CD108),CD108)</f>
        <v>0</v>
      </c>
      <c r="ES108" s="2">
        <f>IF(PS108=0,($C$23/0.4536*IF(ISNA(NE107),'Drive Train'!$F$16,'Drive Train'!$F$17)*4.448*$C$24/$C$26*$C$25*AM$6)*SIGN(CE108),CE108)</f>
        <v>0</v>
      </c>
      <c r="ET108" s="61">
        <f t="shared" si="344"/>
        <v>4.0000000000000027</v>
      </c>
      <c r="EU108" s="260">
        <f>MAX(MIN(IF(AND(OY107=1,NG108&lt;0),-1,1)*(DC108-$C$15)/($C$14-$C$15)*$C$12-$C$33*LO108/AO$6 -  OY107*$C$33,DY107),MAX(EU$8:EU107)*-1)</f>
        <v>-0.55664580874366754</v>
      </c>
      <c r="EV108" s="260">
        <f>MAX(MIN(IF(AND(OZ107=1,NH108&lt;0),-1,1)*(DD108-$C$15)/($C$14-$C$15)*$C$12-$C$33*LP108/AP$6 -  OZ107*$C$33,DZ107),MAX(EV$8:EV107)*-1)</f>
        <v>-0.58022658681764716</v>
      </c>
      <c r="EW108" s="260">
        <f>MAX(MIN(IF(AND(PA107=1,NI108&lt;0),-1,1)*(DE108-$C$15)/($C$14-$C$15)*$C$12-$C$33*LQ108/AQ$6 -  PA107*$C$33,EA107),MAX(EW$8:EW107)*-1)</f>
        <v>-0.55081858789522176</v>
      </c>
      <c r="EX108" s="260">
        <f>MAX(MIN(IF(AND(PB107=1,NJ108&lt;0),-1,1)*(DF108-$C$15)/($C$14-$C$15)*$C$12-$C$33*LR108/AR$6 -  PB107*$C$33,EB107),MAX(EX$8:EX107)*-1)</f>
        <v>-0.55664580874366754</v>
      </c>
      <c r="EY108" s="260">
        <f>MAX(MIN(IF(AND(PC107=1,NK108&lt;0),-1,1)*(DG108-$C$15)/($C$14-$C$15)*$C$12-$C$33*LS108/AS$6 -  PC107*$C$33,EC107),MAX(EY$8:EY107)*-1)</f>
        <v>-0.55664580874366754</v>
      </c>
      <c r="EZ108" s="260">
        <f>MAX(MIN(IF(AND(PD107=1,NL108&lt;0),-1,1)*(DH108-$C$15)/($C$14-$C$15)*$C$12-$C$33*LT108/AT$6 -  PD107*$C$33,ED107),MAX(EZ$8:EZ107)*-1)</f>
        <v>-0.55664580874366754</v>
      </c>
      <c r="FA108" s="260">
        <f>MAX(MIN(IF(AND(PE107=1,NM108&lt;0),-1,1)*(DI108-$C$15)/($C$14-$C$15)*$C$12-$C$33*LU108/AU$6 -  PE107*$C$33,EE107),MAX(FA$8:FA107)*-1)</f>
        <v>-0.55664580874366754</v>
      </c>
      <c r="FB108" s="260">
        <f>MAX(MIN(IF(AND(PF107=1,NN108&lt;0),-1,1)*(DJ108-$C$15)/($C$14-$C$15)*$C$12-$C$33*LV108/AV$6 -  PF107*$C$33,EF107),MAX(FB$8:FB107)*-1)</f>
        <v>-0.55664580874366754</v>
      </c>
      <c r="FC108" s="260">
        <f>MAX(MIN(IF(AND(PG107=1,NO108&lt;0),-1,1)*(DK108-$C$15)/($C$14-$C$15)*$C$12-$C$33*LW108/AW$6 -  PG107*$C$33,EG107),MAX(FC$8:FC107)*-1)</f>
        <v>-0.55664580874366754</v>
      </c>
      <c r="FD108" s="260">
        <f>MAX(MIN(IF(AND(PH107=1,NP108&lt;0),-1,1)*(DL108-$C$15)/($C$14-$C$15)*$C$12-$C$33*LX108/AX$6 -  PH107*$C$33,EH107),MAX(FD$8:FD107)*-1)</f>
        <v>-0.55664580874366754</v>
      </c>
      <c r="FE108" s="260">
        <f>MAX(MIN(IF(AND(PI107=1,NQ108&lt;0),-1,1)*(DM108-$C$15)/($C$14-$C$15)*$C$12-$C$33*LY108/AY$6 -  PI107*$C$33,EI107),MAX(FE$8:FE107)*-1)</f>
        <v>-0.55664580874366754</v>
      </c>
      <c r="FF108" s="260">
        <f>MAX(MIN(IF(AND(PJ107=1,NR108&lt;0),-1,1)*(DN108-$C$15)/($C$14-$C$15)*$C$12-$C$33*LZ108/AZ$6 -  PJ107*$C$33,EJ107),MAX(FF$8:FF107)*-1)</f>
        <v>-0.41043104273050707</v>
      </c>
      <c r="FG108" s="260">
        <f>MAX(MIN(IF(AND(PK107=1,NS108&lt;0),-1,1)*(DO108-$C$15)/($C$14-$C$15)*$C$12-$C$33*MA108/BA$6 -  PK107*$C$33,EK107),MAX(FG$8:FG107)*-1)</f>
        <v>-0.50266066515034202</v>
      </c>
      <c r="FH108" s="260">
        <f>MAX(MIN(IF(AND(PL107=1,NT108&lt;0),-1,1)*(DP108-$C$15)/($C$14-$C$15)*$C$12-$C$33*MB108/BB$6 -  PL107*$C$33,EL107),MAX(FH$8:FH107)*-1)</f>
        <v>-0.55664580874366754</v>
      </c>
      <c r="FI108" s="260">
        <f>MAX(MIN(IF(AND(PM107=1,NU108&lt;0),-1,1)*(DQ108-$C$15)/($C$14-$C$15)*$C$12-$C$33*MC108/BC$6 -  PM107*$C$33,EM107),MAX(FI$8:FI107)*-1)</f>
        <v>-0.55664580874366754</v>
      </c>
      <c r="FJ108" s="260">
        <f>MAX(MIN(IF(AND(PN107=1,NV108&lt;0),-1,1)*(DR108-$C$15)/($C$14-$C$15)*$C$12-$C$33*MD108/BD$6 -  PN107*$C$33,EN107),MAX(FJ$8:FJ107)*-1)</f>
        <v>-0.55664580874366754</v>
      </c>
      <c r="FK108" s="260">
        <f>MAX(MIN(IF(AND(PO107=1,NW108&lt;0),-1,1)*(DS108-$C$15)/($C$14-$C$15)*$C$12-$C$33*ME108/BE$6 -  PO107*$C$33,EO107),MAX(FK$8:FK107)*-1)</f>
        <v>-0.55664580874366754</v>
      </c>
      <c r="FL108" s="260">
        <f>MAX(MIN(IF(AND(PP107=1,NX108&lt;0),-1,1)*(DT108-$C$15)/($C$14-$C$15)*$C$12-$C$33*MF108/BF$6 -  PP107*$C$33,EP107),MAX(FL$8:FL107)*-1)</f>
        <v>-0.55664580874366754</v>
      </c>
      <c r="FM108" s="260">
        <f>MAX(MIN(IF(AND(PQ107=1,NY108&lt;0),-1,1)*(DU108-$C$15)/($C$14-$C$15)*$C$12-$C$33*MG108/BG$6 -  PQ107*$C$33,EQ107),MAX(FM$8:FM107)*-1)</f>
        <v>-0.55664580874366754</v>
      </c>
      <c r="FN108" s="260">
        <f>MAX(MIN(IF(AND(PR107=1,NZ108&lt;0),-1,1)*(DV108-$C$15)/($C$14-$C$15)*$C$12-$C$33*MH108/BH$6 -  PR107*$C$33,ER107),MAX(FN$8:FN107)*-1)</f>
        <v>-0.55664580874366754</v>
      </c>
      <c r="FO108" s="260">
        <f>MAX(MIN(IF(AND(PS107=1,OA108&lt;0),-1,1)*(DW108-$C$15)/($C$14-$C$15)*$C$12-$C$33*MI108/BI$6 -  PS107*$C$33,ES107),MAX(FO$8:FO107)*-1)</f>
        <v>-0.55664580874366754</v>
      </c>
      <c r="FP108" s="61">
        <f t="shared" si="350"/>
        <v>4.0000000000000027</v>
      </c>
      <c r="FQ108" s="261">
        <f>IF(AND(KS108=1,OY108=1),0,MIN((ABS(($C$14-$C$15)*EU108/$C$12/$C$25)+$C$15)/$C$25,DC108))</f>
        <v>0</v>
      </c>
      <c r="FR108" s="261">
        <f>IF(AND(KT108=1,OZ108=1),0,MIN((ABS(($C$14-$C$15)*EV108/$C$12/$C$25)+$C$15)/$C$25,DD108))</f>
        <v>2.7495000000000003</v>
      </c>
      <c r="FS108" s="261">
        <f>IF(AND(KU108=1,PA108=1),0,MIN((ABS(($C$14-$C$15)*EW108/$C$12/$C$25)+$C$15)/$C$25,DE108))</f>
        <v>2.7495000000000003</v>
      </c>
      <c r="FT108" s="261">
        <f>IF(AND(KV108=1,PB108=1),0,MIN((ABS(($C$14-$C$15)*EX108/$C$12/$C$25)+$C$15)/$C$25,DF108))</f>
        <v>0</v>
      </c>
      <c r="FU108" s="261">
        <f>IF(AND(KW108=1,PC108=1),0,MIN((ABS(($C$14-$C$15)*EY108/$C$12/$C$25)+$C$15)/$C$25,DG108))</f>
        <v>0</v>
      </c>
      <c r="FV108" s="261">
        <f>IF(AND(KX108=1,PD108=1),0,MIN((ABS(($C$14-$C$15)*EZ108/$C$12/$C$25)+$C$15)/$C$25,DH108))</f>
        <v>0</v>
      </c>
      <c r="FW108" s="261">
        <f>IF(AND(KY108=1,PE108=1),0,MIN((ABS(($C$14-$C$15)*FA108/$C$12/$C$25)+$C$15)/$C$25,DI108))</f>
        <v>0</v>
      </c>
      <c r="FX108" s="261">
        <f>IF(AND(KZ108=1,PF108=1),0,MIN((ABS(($C$14-$C$15)*FB108/$C$12/$C$25)+$C$15)/$C$25,DJ108))</f>
        <v>0</v>
      </c>
      <c r="FY108" s="261">
        <f>IF(AND(LA108=1,PG108=1),0,MIN((ABS(($C$14-$C$15)*FC108/$C$12/$C$25)+$C$15)/$C$25,DK108))</f>
        <v>0</v>
      </c>
      <c r="FZ108" s="261">
        <f>IF(AND(LB108=1,PH108=1),0,MIN((ABS(($C$14-$C$15)*FD108/$C$12/$C$25)+$C$15)/$C$25,DL108))</f>
        <v>0</v>
      </c>
      <c r="GA108" s="261">
        <f>IF(AND(LC108=1,PI108=1),0,MIN((ABS(($C$14-$C$15)*FE108/$C$12/$C$25)+$C$15)/$C$25,DM108))</f>
        <v>0</v>
      </c>
      <c r="GB108" s="261">
        <f>IF(AND(LD108=1,PJ108=1),0,MIN((ABS(($C$14-$C$15)*FF108/$C$12/$C$25)+$C$15)/$C$25,DN108))</f>
        <v>0</v>
      </c>
      <c r="GC108" s="261">
        <f>IF(AND(LE108=1,PK108=1),0,MIN((ABS(($C$14-$C$15)*FG108/$C$12/$C$25)+$C$15)/$C$25,DO108))</f>
        <v>0</v>
      </c>
      <c r="GD108" s="261">
        <f>IF(AND(LF108=1,PL108=1),0,MIN((ABS(($C$14-$C$15)*FH108/$C$12/$C$25)+$C$15)/$C$25,DP108))</f>
        <v>0</v>
      </c>
      <c r="GE108" s="261">
        <f>IF(AND(LG108=1,PM108=1),0,MIN((ABS(($C$14-$C$15)*FI108/$C$12/$C$25)+$C$15)/$C$25,DQ108))</f>
        <v>0</v>
      </c>
      <c r="GF108" s="261">
        <f>IF(AND(LH108=1,PN108=1),0,MIN((ABS(($C$14-$C$15)*FJ108/$C$12/$C$25)+$C$15)/$C$25,DR108))</f>
        <v>0</v>
      </c>
      <c r="GG108" s="261">
        <f>IF(AND(LI108=1,PO108=1),0,MIN((ABS(($C$14-$C$15)*FK108/$C$12/$C$25)+$C$15)/$C$25,DS108))</f>
        <v>0</v>
      </c>
      <c r="GH108" s="261">
        <f>IF(AND(LJ108=1,PP108=1),0,MIN((ABS(($C$14-$C$15)*FL108/$C$12/$C$25)+$C$15)/$C$25,DT108))</f>
        <v>0</v>
      </c>
      <c r="GI108" s="261">
        <f>IF(AND(LK108=1,PQ108=1),0,MIN((ABS(($C$14-$C$15)*FM108/$C$12/$C$25)+$C$15)/$C$25,DU108))</f>
        <v>0</v>
      </c>
      <c r="GJ108" s="261">
        <f>IF(AND(LL108=1,PR108=1),0,MIN((ABS(($C$14-$C$15)*FN108/$C$12/$C$25)+$C$15)/$C$25,DV108))</f>
        <v>0</v>
      </c>
      <c r="GK108" s="261">
        <f>IF(AND(LM108=1,PS108=1),0,MIN((ABS(($C$14-$C$15)*FO108/$C$12/$C$25)+$C$15)/$C$25,DW108))</f>
        <v>0</v>
      </c>
      <c r="GL108" s="61">
        <f t="shared" si="351"/>
        <v>4.0000000000000027</v>
      </c>
      <c r="GM108" s="57">
        <f>IF(AND(KS107=1,OY107=1),0,EU108*$C$26/S$6/$C$24/$C$23*3.39*$C$25)</f>
        <v>0</v>
      </c>
      <c r="GN108" s="57">
        <f>IF(AND(KT107=1,OZ107=1),0,EV108*$C$26/T$6/$C$24/$C$23*3.39*$C$25)</f>
        <v>-3.7729466990408014</v>
      </c>
      <c r="GO108" s="57">
        <f>IF(AND(KU107=1,PA107=1),0,EW108*$C$26/U$6/$C$24/$C$23*3.39*$C$25)</f>
        <v>-5.4389081545158167</v>
      </c>
      <c r="GP108" s="57">
        <f>IF(AND(KV107=1,PB107=1),0,EX108*$C$26/V$6/$C$24/$C$23*3.39*$C$25)</f>
        <v>0</v>
      </c>
      <c r="GQ108" s="57">
        <f>IF(AND(KW107=1,PC107=1),0,EY108*$C$26/W$6/$C$24/$C$23*3.39*$C$25)</f>
        <v>0</v>
      </c>
      <c r="GR108" s="57">
        <f>IF(AND(KX107=1,PD107=1),0,EZ108*$C$26/X$6/$C$24/$C$23*3.39*$C$25)</f>
        <v>0</v>
      </c>
      <c r="GS108" s="57">
        <f>IF(AND(KY107=1,PE107=1),0,FA108*$C$26/Y$6/$C$24/$C$23*3.39*$C$25)</f>
        <v>0</v>
      </c>
      <c r="GT108" s="57">
        <f>IF(AND(KZ107=1,PF107=1),0,FB108*$C$26/Z$6/$C$24/$C$23*3.39*$C$25)</f>
        <v>0</v>
      </c>
      <c r="GU108" s="57">
        <f>IF(AND(LA107=1,PG107=1),0,FC108*$C$26/AA$6/$C$24/$C$23*3.39*$C$25)</f>
        <v>0</v>
      </c>
      <c r="GV108" s="57">
        <f>IF(AND(LB107=1,PH107=1),0,FD108*$C$26/AB$6/$C$24/$C$23*3.39*$C$25)</f>
        <v>0</v>
      </c>
      <c r="GW108" s="57">
        <f>IF(AND(LC107=1,PI107=1),0,FE108*$C$26/AC$6/$C$24/$C$23*3.39*$C$25)</f>
        <v>0</v>
      </c>
      <c r="GX108" s="57">
        <f>IF(AND(LD107=1,PJ107=1),0,FF108*$C$26/AD$6/$C$24/$C$23*3.39*$C$25)</f>
        <v>0</v>
      </c>
      <c r="GY108" s="57">
        <f>IF(AND(LE107=1,PK107=1),0,FG108*$C$26/AE$6/$C$24/$C$23*3.39*$C$25)</f>
        <v>0</v>
      </c>
      <c r="GZ108" s="57">
        <f>IF(AND(LF107=1,PL107=1),0,FH108*$C$26/AF$6/$C$24/$C$23*3.39*$C$25)</f>
        <v>0</v>
      </c>
      <c r="HA108" s="57">
        <f>IF(AND(LG107=1,PM107=1),0,FI108*$C$26/AG$6/$C$24/$C$23*3.39*$C$25)</f>
        <v>0</v>
      </c>
      <c r="HB108" s="57">
        <f>IF(AND(LH107=1,PN107=1),0,FJ108*$C$26/AH$6/$C$24/$C$23*3.39*$C$25)</f>
        <v>0</v>
      </c>
      <c r="HC108" s="57">
        <f>IF(AND(LI107=1,PO107=1),0,FK108*$C$26/AI$6/$C$24/$C$23*3.39*$C$25)</f>
        <v>0</v>
      </c>
      <c r="HD108" s="57">
        <f>IF(AND(LJ107=1,PP107=1),0,FL108*$C$26/AJ$6/$C$24/$C$23*3.39*$C$25)</f>
        <v>0</v>
      </c>
      <c r="HE108" s="57">
        <f>IF(AND(LK107=1,PQ107=1),0,FM108*$C$26/AK$6/$C$24/$C$23*3.39*$C$25)</f>
        <v>0</v>
      </c>
      <c r="HF108" s="57">
        <f>IF(AND(LL107=1,PR107=1),0,FN108*$C$26/AL$6/$C$24/$C$23*3.39*$C$25)</f>
        <v>0</v>
      </c>
      <c r="HG108" s="57">
        <f>IF(AND(LM107=1,PS107=1),0,FO108*$C$26/AM$6/$C$24/$C$23*3.39*$C$25)</f>
        <v>0</v>
      </c>
      <c r="HH108" s="61">
        <f t="shared" si="352"/>
        <v>4.0000000000000027</v>
      </c>
      <c r="HI108" s="57">
        <f t="shared" si="353"/>
        <v>0</v>
      </c>
      <c r="HJ108" s="57">
        <f t="shared" si="354"/>
        <v>3.7729466990408014</v>
      </c>
      <c r="HK108" s="57">
        <f t="shared" si="355"/>
        <v>5.4389081545158167</v>
      </c>
      <c r="HL108" s="57">
        <f t="shared" si="356"/>
        <v>0</v>
      </c>
      <c r="HM108" s="57">
        <f t="shared" si="357"/>
        <v>0</v>
      </c>
      <c r="HN108" s="57">
        <f t="shared" si="358"/>
        <v>0</v>
      </c>
      <c r="HO108" s="57">
        <f t="shared" si="359"/>
        <v>0</v>
      </c>
      <c r="HP108" s="57">
        <f t="shared" si="360"/>
        <v>0</v>
      </c>
      <c r="HQ108" s="57">
        <f t="shared" si="361"/>
        <v>0</v>
      </c>
      <c r="HR108" s="57">
        <f t="shared" si="362"/>
        <v>0</v>
      </c>
      <c r="HS108" s="57">
        <f t="shared" si="363"/>
        <v>0</v>
      </c>
      <c r="HT108" s="57">
        <f t="shared" si="364"/>
        <v>0</v>
      </c>
      <c r="HU108" s="57">
        <f t="shared" si="365"/>
        <v>0</v>
      </c>
      <c r="HV108" s="57">
        <f t="shared" si="366"/>
        <v>0</v>
      </c>
      <c r="HW108" s="57">
        <f t="shared" si="367"/>
        <v>0</v>
      </c>
      <c r="HX108" s="57">
        <f t="shared" si="368"/>
        <v>0</v>
      </c>
      <c r="HY108" s="57">
        <f t="shared" si="369"/>
        <v>0</v>
      </c>
      <c r="HZ108" s="57">
        <f t="shared" si="370"/>
        <v>0</v>
      </c>
      <c r="IA108" s="57">
        <f t="shared" si="371"/>
        <v>0</v>
      </c>
      <c r="IB108" s="57">
        <f t="shared" si="372"/>
        <v>0</v>
      </c>
      <c r="IC108" s="57">
        <f t="shared" si="373"/>
        <v>0</v>
      </c>
      <c r="ID108" s="61">
        <f t="shared" si="374"/>
        <v>4.0000000000000027</v>
      </c>
      <c r="IE108" s="57">
        <f t="shared" si="375"/>
        <v>0</v>
      </c>
      <c r="IF108" s="57">
        <f t="shared" si="376"/>
        <v>0</v>
      </c>
      <c r="IG108" s="57">
        <f t="shared" si="377"/>
        <v>0</v>
      </c>
      <c r="IH108" s="57">
        <f t="shared" si="378"/>
        <v>0</v>
      </c>
      <c r="II108" s="57">
        <f t="shared" si="379"/>
        <v>0</v>
      </c>
      <c r="IJ108" s="57">
        <f t="shared" si="380"/>
        <v>0</v>
      </c>
      <c r="IK108" s="57">
        <f t="shared" si="381"/>
        <v>0</v>
      </c>
      <c r="IL108" s="57">
        <f t="shared" si="382"/>
        <v>0</v>
      </c>
      <c r="IM108" s="57">
        <f t="shared" si="383"/>
        <v>0</v>
      </c>
      <c r="IN108" s="57">
        <f t="shared" si="384"/>
        <v>0</v>
      </c>
      <c r="IO108" s="57">
        <f t="shared" si="385"/>
        <v>0</v>
      </c>
      <c r="IP108" s="57">
        <f t="shared" si="386"/>
        <v>0</v>
      </c>
      <c r="IQ108" s="57">
        <f t="shared" si="387"/>
        <v>0</v>
      </c>
      <c r="IR108" s="57">
        <f t="shared" si="388"/>
        <v>0</v>
      </c>
      <c r="IS108" s="57">
        <f t="shared" si="389"/>
        <v>0</v>
      </c>
      <c r="IT108" s="57">
        <f t="shared" si="390"/>
        <v>0</v>
      </c>
      <c r="IU108" s="57">
        <f t="shared" si="391"/>
        <v>0</v>
      </c>
      <c r="IV108" s="57">
        <f t="shared" si="392"/>
        <v>0</v>
      </c>
      <c r="IW108" s="57">
        <f t="shared" si="393"/>
        <v>0</v>
      </c>
      <c r="IX108" s="57">
        <f t="shared" si="394"/>
        <v>0</v>
      </c>
      <c r="IY108" s="57">
        <f t="shared" si="395"/>
        <v>0</v>
      </c>
      <c r="IZ108" s="61">
        <f t="shared" si="396"/>
        <v>4.0000000000000027</v>
      </c>
      <c r="JA108" s="261" t="e">
        <f t="shared" si="449"/>
        <v>#N/A</v>
      </c>
      <c r="JB108" s="261" t="e">
        <f t="shared" si="450"/>
        <v>#N/A</v>
      </c>
      <c r="JC108" s="261" t="e">
        <f t="shared" si="451"/>
        <v>#N/A</v>
      </c>
      <c r="JD108" s="261" t="e">
        <f t="shared" si="452"/>
        <v>#N/A</v>
      </c>
      <c r="JE108" s="261" t="e">
        <f t="shared" si="453"/>
        <v>#N/A</v>
      </c>
      <c r="JF108" s="261" t="e">
        <f t="shared" si="454"/>
        <v>#N/A</v>
      </c>
      <c r="JG108" s="261" t="e">
        <f t="shared" si="455"/>
        <v>#N/A</v>
      </c>
      <c r="JH108" s="261" t="e">
        <f t="shared" si="456"/>
        <v>#N/A</v>
      </c>
      <c r="JI108" s="261" t="e">
        <f t="shared" si="457"/>
        <v>#N/A</v>
      </c>
      <c r="JJ108" s="261" t="e">
        <f t="shared" si="458"/>
        <v>#N/A</v>
      </c>
      <c r="JK108" s="261" t="e">
        <f t="shared" si="459"/>
        <v>#N/A</v>
      </c>
      <c r="JL108" s="261" t="e">
        <f t="shared" si="460"/>
        <v>#N/A</v>
      </c>
      <c r="JM108" s="261" t="e">
        <f t="shared" si="461"/>
        <v>#N/A</v>
      </c>
      <c r="JN108" s="261" t="e">
        <f t="shared" si="462"/>
        <v>#N/A</v>
      </c>
      <c r="JO108" s="261" t="e">
        <f t="shared" si="463"/>
        <v>#N/A</v>
      </c>
      <c r="JP108" s="261" t="e">
        <f t="shared" si="464"/>
        <v>#N/A</v>
      </c>
      <c r="JQ108" s="261" t="e">
        <f t="shared" si="465"/>
        <v>#N/A</v>
      </c>
      <c r="JR108" s="261" t="e">
        <f t="shared" si="466"/>
        <v>#N/A</v>
      </c>
      <c r="JS108" s="261" t="e">
        <f t="shared" si="467"/>
        <v>#N/A</v>
      </c>
      <c r="JT108" s="261" t="e">
        <f t="shared" si="468"/>
        <v>#N/A</v>
      </c>
      <c r="JU108" s="261" t="e">
        <f t="shared" si="469"/>
        <v>#N/A</v>
      </c>
      <c r="JV108" s="61">
        <f t="shared" si="397"/>
        <v>4.0000000000000027</v>
      </c>
      <c r="JW108" s="46">
        <f>IF(HI108&lt;=$C$42,1,0)</f>
        <v>1</v>
      </c>
      <c r="JX108" s="46">
        <f>IF(HJ108&lt;=$C$42,1,0)</f>
        <v>0</v>
      </c>
      <c r="JY108" s="46">
        <f>IF(HK108&lt;=$C$42,1,0)</f>
        <v>0</v>
      </c>
      <c r="JZ108" s="46">
        <f>IF(HL108&lt;=$C$42,1,0)</f>
        <v>1</v>
      </c>
      <c r="KA108" s="46">
        <f>IF(HM108&lt;=$C$42,1,0)</f>
        <v>1</v>
      </c>
      <c r="KB108" s="46">
        <f>IF(HN108&lt;=$C$42,1,0)</f>
        <v>1</v>
      </c>
      <c r="KC108" s="46">
        <f>IF(HO108&lt;=$C$42,1,0)</f>
        <v>1</v>
      </c>
      <c r="KD108" s="46">
        <f>IF(HP108&lt;=$C$42,1,0)</f>
        <v>1</v>
      </c>
      <c r="KE108" s="46">
        <f>IF(HQ108&lt;=$C$42,1,0)</f>
        <v>1</v>
      </c>
      <c r="KF108" s="46">
        <f>IF(HR108&lt;=$C$42,1,0)</f>
        <v>1</v>
      </c>
      <c r="KG108" s="46">
        <f>IF(HS108&lt;=$C$42,1,0)</f>
        <v>1</v>
      </c>
      <c r="KH108" s="46">
        <f>IF(HT108&lt;=$C$42,1,0)</f>
        <v>1</v>
      </c>
      <c r="KI108" s="46">
        <f>IF(HU108&lt;=$C$42,1,0)</f>
        <v>1</v>
      </c>
      <c r="KJ108" s="46">
        <f>IF(HV108&lt;=$C$42,1,0)</f>
        <v>1</v>
      </c>
      <c r="KK108" s="46">
        <f>IF(HW108&lt;=$C$42,1,0)</f>
        <v>1</v>
      </c>
      <c r="KL108" s="46">
        <f>IF(HX108&lt;=$C$42,1,0)</f>
        <v>1</v>
      </c>
      <c r="KM108" s="46">
        <f>IF(HY108&lt;=$C$42,1,0)</f>
        <v>1</v>
      </c>
      <c r="KN108" s="46">
        <f>IF(HZ108&lt;=$C$42,1,0)</f>
        <v>1</v>
      </c>
      <c r="KO108" s="46">
        <f>IF(IA108&lt;=$C$42,1,0)</f>
        <v>1</v>
      </c>
      <c r="KP108" s="46">
        <f>IF(IB108&lt;=$C$42,1,0)</f>
        <v>1</v>
      </c>
      <c r="KQ108" s="46">
        <f>IF(IC108&lt;=$C$42,1,0)</f>
        <v>1</v>
      </c>
      <c r="KR108" s="61">
        <f t="shared" si="398"/>
        <v>4.0000000000000027</v>
      </c>
      <c r="KS108" s="1">
        <f>IF(OR(KS107=1,AND(OY108=1,LO108&lt;=$C$43)),1,0)</f>
        <v>1</v>
      </c>
      <c r="KT108" s="1">
        <f>IF(OR(KT107=1,AND(OZ108=1,LP108&lt;=$C$43)),1,0)</f>
        <v>0</v>
      </c>
      <c r="KU108" s="1">
        <f>IF(OR(KU107=1,AND(PA108=1,LQ108&lt;=$C$43)),1,0)</f>
        <v>0</v>
      </c>
      <c r="KV108" s="1">
        <f>IF(OR(KV107=1,AND(PB108=1,LR108&lt;=$C$43)),1,0)</f>
        <v>1</v>
      </c>
      <c r="KW108" s="1">
        <f>IF(OR(KW107=1,AND(PC108=1,LS108&lt;=$C$43)),1,0)</f>
        <v>1</v>
      </c>
      <c r="KX108" s="1">
        <f>IF(OR(KX107=1,AND(PD108=1,LT108&lt;=$C$43)),1,0)</f>
        <v>1</v>
      </c>
      <c r="KY108" s="1">
        <f>IF(OR(KY107=1,AND(PE108=1,LU108&lt;=$C$43)),1,0)</f>
        <v>1</v>
      </c>
      <c r="KZ108" s="1">
        <f>IF(OR(KZ107=1,AND(PF108=1,LV108&lt;=$C$43)),1,0)</f>
        <v>1</v>
      </c>
      <c r="LA108" s="1">
        <f>IF(OR(LA107=1,AND(PG108=1,LW108&lt;=$C$43)),1,0)</f>
        <v>1</v>
      </c>
      <c r="LB108" s="1">
        <f>IF(OR(LB107=1,AND(PH108=1,LX108&lt;=$C$43)),1,0)</f>
        <v>1</v>
      </c>
      <c r="LC108" s="1">
        <f>IF(OR(LC107=1,AND(PI108=1,LY108&lt;=$C$43)),1,0)</f>
        <v>1</v>
      </c>
      <c r="LD108" s="1">
        <f>IF(OR(LD107=1,AND(PJ108=1,LZ108&lt;=$C$43)),1,0)</f>
        <v>1</v>
      </c>
      <c r="LE108" s="1">
        <f>IF(OR(LE107=1,AND(PK108=1,MA108&lt;=$C$43)),1,0)</f>
        <v>1</v>
      </c>
      <c r="LF108" s="1">
        <f>IF(OR(LF107=1,AND(PL108=1,MB108&lt;=$C$43)),1,0)</f>
        <v>1</v>
      </c>
      <c r="LG108" s="1">
        <f>IF(OR(LG107=1,AND(PM108=1,MC108&lt;=$C$43)),1,0)</f>
        <v>1</v>
      </c>
      <c r="LH108" s="1">
        <f>IF(OR(LH107=1,AND(PN108=1,MD108&lt;=$C$43)),1,0)</f>
        <v>1</v>
      </c>
      <c r="LI108" s="1">
        <f>IF(OR(LI107=1,AND(PO108=1,ME108&lt;=$C$43)),1,0)</f>
        <v>1</v>
      </c>
      <c r="LJ108" s="1">
        <f>IF(OR(LJ107=1,AND(PP108=1,MF108&lt;=$C$43)),1,0)</f>
        <v>1</v>
      </c>
      <c r="LK108" s="1">
        <f>IF(OR(LK107=1,AND(PQ108=1,MG108&lt;=$C$43)),1,0)</f>
        <v>1</v>
      </c>
      <c r="LL108" s="1">
        <f>IF(OR(LL107=1,AND(PR108=1,MH108&lt;=$C$43)),1,0)</f>
        <v>1</v>
      </c>
      <c r="LM108" s="1">
        <f>IF(OR(LM107=1,AND(PS108=1,MI108&lt;=$C$43)),1,0)</f>
        <v>1</v>
      </c>
      <c r="LN108" s="61">
        <f t="shared" si="399"/>
        <v>4.0000000000000027</v>
      </c>
      <c r="LO108" s="57">
        <f t="shared" si="400"/>
        <v>0</v>
      </c>
      <c r="LP108" s="57">
        <f t="shared" si="401"/>
        <v>7.0583290599290125</v>
      </c>
      <c r="LQ108" s="57">
        <f t="shared" si="402"/>
        <v>2.8083660684091232</v>
      </c>
      <c r="LR108" s="57">
        <f t="shared" si="403"/>
        <v>0</v>
      </c>
      <c r="LS108" s="57">
        <f t="shared" si="404"/>
        <v>0</v>
      </c>
      <c r="LT108" s="57">
        <f t="shared" si="405"/>
        <v>0</v>
      </c>
      <c r="LU108" s="57">
        <f t="shared" si="406"/>
        <v>0</v>
      </c>
      <c r="LV108" s="57">
        <f t="shared" si="407"/>
        <v>0</v>
      </c>
      <c r="LW108" s="57">
        <f t="shared" si="408"/>
        <v>0</v>
      </c>
      <c r="LX108" s="57">
        <f t="shared" si="409"/>
        <v>0</v>
      </c>
      <c r="LY108" s="57">
        <f t="shared" si="410"/>
        <v>0</v>
      </c>
      <c r="LZ108" s="57">
        <f t="shared" si="411"/>
        <v>0</v>
      </c>
      <c r="MA108" s="57">
        <f t="shared" si="412"/>
        <v>0</v>
      </c>
      <c r="MB108" s="57">
        <f t="shared" si="413"/>
        <v>0</v>
      </c>
      <c r="MC108" s="57">
        <f t="shared" si="414"/>
        <v>0</v>
      </c>
      <c r="MD108" s="57">
        <f t="shared" si="415"/>
        <v>0</v>
      </c>
      <c r="ME108" s="57">
        <f t="shared" si="416"/>
        <v>0</v>
      </c>
      <c r="MF108" s="57">
        <f t="shared" si="417"/>
        <v>0</v>
      </c>
      <c r="MG108" s="57">
        <f t="shared" si="418"/>
        <v>0</v>
      </c>
      <c r="MH108" s="57">
        <f t="shared" si="419"/>
        <v>0</v>
      </c>
      <c r="MI108" s="57">
        <f t="shared" si="420"/>
        <v>0</v>
      </c>
      <c r="MJ108" s="61">
        <f t="shared" si="421"/>
        <v>4.0000000000000027</v>
      </c>
      <c r="MK108" s="57" t="e">
        <f t="shared" si="470"/>
        <v>#N/A</v>
      </c>
      <c r="ML108" s="57" t="e">
        <f t="shared" si="471"/>
        <v>#N/A</v>
      </c>
      <c r="MM108" s="57" t="e">
        <f t="shared" si="472"/>
        <v>#N/A</v>
      </c>
      <c r="MN108" s="57" t="e">
        <f t="shared" si="473"/>
        <v>#N/A</v>
      </c>
      <c r="MO108" s="57" t="e">
        <f t="shared" si="474"/>
        <v>#N/A</v>
      </c>
      <c r="MP108" s="57" t="e">
        <f t="shared" si="475"/>
        <v>#N/A</v>
      </c>
      <c r="MQ108" s="57" t="e">
        <f t="shared" si="476"/>
        <v>#N/A</v>
      </c>
      <c r="MR108" s="57" t="e">
        <f t="shared" si="477"/>
        <v>#N/A</v>
      </c>
      <c r="MS108" s="57" t="e">
        <f t="shared" si="478"/>
        <v>#N/A</v>
      </c>
      <c r="MT108" s="57" t="e">
        <f t="shared" si="479"/>
        <v>#N/A</v>
      </c>
      <c r="MU108" s="57" t="e">
        <f t="shared" si="480"/>
        <v>#N/A</v>
      </c>
      <c r="MV108" s="57" t="e">
        <f t="shared" si="481"/>
        <v>#N/A</v>
      </c>
      <c r="MW108" s="57" t="e">
        <f t="shared" si="482"/>
        <v>#N/A</v>
      </c>
      <c r="MX108" s="57" t="e">
        <f t="shared" si="483"/>
        <v>#N/A</v>
      </c>
      <c r="MY108" s="57" t="e">
        <f t="shared" si="484"/>
        <v>#N/A</v>
      </c>
      <c r="MZ108" s="57" t="e">
        <f t="shared" si="485"/>
        <v>#N/A</v>
      </c>
      <c r="NA108" s="57" t="e">
        <f t="shared" si="486"/>
        <v>#N/A</v>
      </c>
      <c r="NB108" s="57" t="e">
        <f t="shared" si="487"/>
        <v>#N/A</v>
      </c>
      <c r="NC108" s="57" t="e">
        <f t="shared" si="488"/>
        <v>#N/A</v>
      </c>
      <c r="ND108" s="57" t="e">
        <f t="shared" si="489"/>
        <v>#N/A</v>
      </c>
      <c r="NE108" s="57" t="e">
        <f t="shared" si="490"/>
        <v>#N/A</v>
      </c>
      <c r="NF108" s="61">
        <f t="shared" si="422"/>
        <v>4.0000000000000027</v>
      </c>
      <c r="NG108" s="261">
        <f>IF(OY107=0,MIN('Drive Train'!$F$35-FQ107*$C$26*'Drive Train'!$F$38,NG107+$C$41)-$C$7,IF(LO107-1&lt;=0,0,IF($C$39=Motors!$C$29,MAX(MAX(NG$8:NG107)*-1,NG107-$C$41),MAX(0,MAX(NG$8:NG107)*-1,NG107-$C$41))))</f>
        <v>0</v>
      </c>
      <c r="NH108" s="261">
        <f>IF(OZ107=0,MIN('Drive Train'!$F$35-FR107*$C$26*'Drive Train'!$F$38,NH107+$C$41)-$C$7,IF(LP107-1&lt;=0,0,IF($C$39=Motors!$C$29,MAX(MAX(NH$8:NH107)*-1,NH107-$C$41),MAX(0,MAX(NH$8:NH107)*-1,NH107-$C$41))))</f>
        <v>0</v>
      </c>
      <c r="NI108" s="261">
        <f>IF(PA107=0,MIN('Drive Train'!$F$35-FS107*$C$26*'Drive Train'!$F$38,NI107+$C$41)-$C$7,IF(LQ107-1&lt;=0,0,IF($C$39=Motors!$C$29,MAX(MAX(NI$8:NI107)*-1,NI107-$C$41),MAX(0,MAX(NI$8:NI107)*-1,NI107-$C$41))))</f>
        <v>0</v>
      </c>
      <c r="NJ108" s="261">
        <f>IF(PB107=0,MIN('Drive Train'!$F$35-FT107*$C$26*'Drive Train'!$F$38,NJ107+$C$41)-$C$7,IF(LR107-1&lt;=0,0,IF($C$39=Motors!$C$29,MAX(MAX(NJ$8:NJ107)*-1,NJ107-$C$41),MAX(0,MAX(NJ$8:NJ107)*-1,NJ107-$C$41))))</f>
        <v>0</v>
      </c>
      <c r="NK108" s="261">
        <f>IF(PC107=0,MIN('Drive Train'!$F$35-FU107*$C$26*'Drive Train'!$F$38,NK107+$C$41)-$C$7,IF(LS107-1&lt;=0,0,IF($C$39=Motors!$C$29,MAX(MAX(NK$8:NK107)*-1,NK107-$C$41),MAX(0,MAX(NK$8:NK107)*-1,NK107-$C$41))))</f>
        <v>0</v>
      </c>
      <c r="NL108" s="261">
        <f>IF(PD107=0,MIN('Drive Train'!$F$35-FV107*$C$26*'Drive Train'!$F$38,NL107+$C$41)-$C$7,IF(LT107-1&lt;=0,0,IF($C$39=Motors!$C$29,MAX(MAX(NL$8:NL107)*-1,NL107-$C$41),MAX(0,MAX(NL$8:NL107)*-1,NL107-$C$41))))</f>
        <v>0</v>
      </c>
      <c r="NM108" s="261">
        <f>IF(PE107=0,MIN('Drive Train'!$F$35-FW107*$C$26*'Drive Train'!$F$38,NM107+$C$41)-$C$7,IF(LU107-1&lt;=0,0,IF($C$39=Motors!$C$29,MAX(MAX(NM$8:NM107)*-1,NM107-$C$41),MAX(0,MAX(NM$8:NM107)*-1,NM107-$C$41))))</f>
        <v>0</v>
      </c>
      <c r="NN108" s="261">
        <f>IF(PF107=0,MIN('Drive Train'!$F$35-FX107*$C$26*'Drive Train'!$F$38,NN107+$C$41)-$C$7,IF(LV107-1&lt;=0,0,IF($C$39=Motors!$C$29,MAX(MAX(NN$8:NN107)*-1,NN107-$C$41),MAX(0,MAX(NN$8:NN107)*-1,NN107-$C$41))))</f>
        <v>0</v>
      </c>
      <c r="NO108" s="261">
        <f>IF(PG107=0,MIN('Drive Train'!$F$35-FY107*$C$26*'Drive Train'!$F$38,NO107+$C$41)-$C$7,IF(LW107-1&lt;=0,0,IF($C$39=Motors!$C$29,MAX(MAX(NO$8:NO107)*-1,NO107-$C$41),MAX(0,MAX(NO$8:NO107)*-1,NO107-$C$41))))</f>
        <v>0</v>
      </c>
      <c r="NP108" s="261">
        <f>IF(PH107=0,MIN('Drive Train'!$F$35-FZ107*$C$26*'Drive Train'!$F$38,NP107+$C$41)-$C$7,IF(LX107-1&lt;=0,0,IF($C$39=Motors!$C$29,MAX(MAX(NP$8:NP107)*-1,NP107-$C$41),MAX(0,MAX(NP$8:NP107)*-1,NP107-$C$41))))</f>
        <v>0</v>
      </c>
      <c r="NQ108" s="261">
        <f>IF(PI107=0,MIN('Drive Train'!$F$35-GA107*$C$26*'Drive Train'!$F$38,NQ107+$C$41)-$C$7,IF(LY107-1&lt;=0,0,IF($C$39=Motors!$C$29,MAX(MAX(NQ$8:NQ107)*-1,NQ107-$C$41),MAX(0,MAX(NQ$8:NQ107)*-1,NQ107-$C$41))))</f>
        <v>0</v>
      </c>
      <c r="NR108" s="261">
        <f>IF(PJ107=0,MIN('Drive Train'!$F$35-GB107*$C$26*'Drive Train'!$F$38,NR107+$C$41)-$C$7,IF(LZ107-1&lt;=0,0,IF($C$39=Motors!$C$29,MAX(MAX(NR$8:NR107)*-1,NR107-$C$41),MAX(0,MAX(NR$8:NR107)*-1,NR107-$C$41))))</f>
        <v>0</v>
      </c>
      <c r="NS108" s="261">
        <f>IF(PK107=0,MIN('Drive Train'!$F$35-GC107*$C$26*'Drive Train'!$F$38,NS107+$C$41)-$C$7,IF(MA107-1&lt;=0,0,IF($C$39=Motors!$C$29,MAX(MAX(NS$8:NS107)*-1,NS107-$C$41),MAX(0,MAX(NS$8:NS107)*-1,NS107-$C$41))))</f>
        <v>0</v>
      </c>
      <c r="NT108" s="261">
        <f>IF(PL107=0,MIN('Drive Train'!$F$35-GD107*$C$26*'Drive Train'!$F$38,NT107+$C$41)-$C$7,IF(MB107-1&lt;=0,0,IF($C$39=Motors!$C$29,MAX(MAX(NT$8:NT107)*-1,NT107-$C$41),MAX(0,MAX(NT$8:NT107)*-1,NT107-$C$41))))</f>
        <v>0</v>
      </c>
      <c r="NU108" s="261">
        <f>IF(PM107=0,MIN('Drive Train'!$F$35-GE107*$C$26*'Drive Train'!$F$38,NU107+$C$41)-$C$7,IF(MC107-1&lt;=0,0,IF($C$39=Motors!$C$29,MAX(MAX(NU$8:NU107)*-1,NU107-$C$41),MAX(0,MAX(NU$8:NU107)*-1,NU107-$C$41))))</f>
        <v>0</v>
      </c>
      <c r="NV108" s="261">
        <f>IF(PN107=0,MIN('Drive Train'!$F$35-GF107*$C$26*'Drive Train'!$F$38,NV107+$C$41)-$C$7,IF(MD107-1&lt;=0,0,IF($C$39=Motors!$C$29,MAX(MAX(NV$8:NV107)*-1,NV107-$C$41),MAX(0,MAX(NV$8:NV107)*-1,NV107-$C$41))))</f>
        <v>0</v>
      </c>
      <c r="NW108" s="261">
        <f>IF(PO107=0,MIN('Drive Train'!$F$35-GG107*$C$26*'Drive Train'!$F$38,NW107+$C$41)-$C$7,IF(ME107-1&lt;=0,0,IF($C$39=Motors!$C$29,MAX(MAX(NW$8:NW107)*-1,NW107-$C$41),MAX(0,MAX(NW$8:NW107)*-1,NW107-$C$41))))</f>
        <v>0</v>
      </c>
      <c r="NX108" s="261">
        <f>IF(PP107=0,MIN('Drive Train'!$F$35-GH107*$C$26*'Drive Train'!$F$38,NX107+$C$41)-$C$7,IF(MF107-1&lt;=0,0,IF($C$39=Motors!$C$29,MAX(MAX(NX$8:NX107)*-1,NX107-$C$41),MAX(0,MAX(NX$8:NX107)*-1,NX107-$C$41))))</f>
        <v>0</v>
      </c>
      <c r="NY108" s="261">
        <f>IF(PQ107=0,MIN('Drive Train'!$F$35-GI107*$C$26*'Drive Train'!$F$38,NY107+$C$41)-$C$7,IF(MG107-1&lt;=0,0,IF($C$39=Motors!$C$29,MAX(MAX(NY$8:NY107)*-1,NY107-$C$41),MAX(0,MAX(NY$8:NY107)*-1,NY107-$C$41))))</f>
        <v>0</v>
      </c>
      <c r="NZ108" s="261">
        <f>IF(PR107=0,MIN('Drive Train'!$F$35-GJ107*$C$26*'Drive Train'!$F$38,NZ107+$C$41)-$C$7,IF(MH107-1&lt;=0,0,IF($C$39=Motors!$C$29,MAX(MAX(NZ$8:NZ107)*-1,NZ107-$C$41),MAX(0,MAX(NZ$8:NZ107)*-1,NZ107-$C$41))))</f>
        <v>0</v>
      </c>
      <c r="OA108" s="261">
        <f>IF(PS107=0,MIN('Drive Train'!$F$35-GK107*$C$26*'Drive Train'!$F$38,OA107+$C$41)-$C$7,IF(MI107-1&lt;=0,0,IF($C$39=Motors!$C$29,MAX(MAX(OA$8:OA107)*-1,OA107-$C$41),MAX(0,MAX(OA$8:OA107)*-1,OA107-$C$41))))</f>
        <v>0</v>
      </c>
      <c r="OB108" s="61">
        <f t="shared" si="423"/>
        <v>4.0000000000000027</v>
      </c>
      <c r="OC108" s="261">
        <f>'Drive Train'!$F$35-FQ108*$C$26*'Drive Train'!$F$38</f>
        <v>12.4</v>
      </c>
      <c r="OD108" s="261">
        <f>'Drive Train'!$F$35-FR108*$C$26*'Drive Train'!$F$38</f>
        <v>12.213034</v>
      </c>
      <c r="OE108" s="261">
        <f>'Drive Train'!$F$35-FS108*$C$26*'Drive Train'!$F$38</f>
        <v>12.213034</v>
      </c>
      <c r="OF108" s="261">
        <f>'Drive Train'!$F$35-FT108*$C$26*'Drive Train'!$F$38</f>
        <v>12.4</v>
      </c>
      <c r="OG108" s="261">
        <f>'Drive Train'!$F$35-FU108*$C$26*'Drive Train'!$F$38</f>
        <v>12.4</v>
      </c>
      <c r="OH108" s="261">
        <f>'Drive Train'!$F$35-FV108*$C$26*'Drive Train'!$F$38</f>
        <v>12.4</v>
      </c>
      <c r="OI108" s="261">
        <f>'Drive Train'!$F$35-FW108*$C$26*'Drive Train'!$F$38</f>
        <v>12.4</v>
      </c>
      <c r="OJ108" s="261">
        <f>'Drive Train'!$F$35-FX108*$C$26*'Drive Train'!$F$38</f>
        <v>12.4</v>
      </c>
      <c r="OK108" s="261">
        <f>'Drive Train'!$F$35-FY108*$C$26*'Drive Train'!$F$38</f>
        <v>12.4</v>
      </c>
      <c r="OL108" s="261">
        <f>'Drive Train'!$F$35-FZ108*$C$26*'Drive Train'!$F$38</f>
        <v>12.4</v>
      </c>
      <c r="OM108" s="261">
        <f>'Drive Train'!$F$35-GA108*$C$26*'Drive Train'!$F$38</f>
        <v>12.4</v>
      </c>
      <c r="ON108" s="261">
        <f>'Drive Train'!$F$35-GB108*$C$26*'Drive Train'!$F$38</f>
        <v>12.4</v>
      </c>
      <c r="OO108" s="261">
        <f>'Drive Train'!$F$35-GC108*$C$26*'Drive Train'!$F$38</f>
        <v>12.4</v>
      </c>
      <c r="OP108" s="261">
        <f>'Drive Train'!$F$35-GD108*$C$26*'Drive Train'!$F$38</f>
        <v>12.4</v>
      </c>
      <c r="OQ108" s="261">
        <f>'Drive Train'!$F$35-GE108*$C$26*'Drive Train'!$F$38</f>
        <v>12.4</v>
      </c>
      <c r="OR108" s="261">
        <f>'Drive Train'!$F$35-GF108*$C$26*'Drive Train'!$F$38</f>
        <v>12.4</v>
      </c>
      <c r="OS108" s="261">
        <f>'Drive Train'!$F$35-GG108*$C$26*'Drive Train'!$F$38</f>
        <v>12.4</v>
      </c>
      <c r="OT108" s="261">
        <f>'Drive Train'!$F$35-GH108*$C$26*'Drive Train'!$F$38</f>
        <v>12.4</v>
      </c>
      <c r="OU108" s="261">
        <f>'Drive Train'!$F$35-GI108*$C$26*'Drive Train'!$F$38</f>
        <v>12.4</v>
      </c>
      <c r="OV108" s="261">
        <f>'Drive Train'!$F$35-GJ108*$C$26*'Drive Train'!$F$38</f>
        <v>12.4</v>
      </c>
      <c r="OW108" s="261">
        <f>'Drive Train'!$F$35-GK108*$C$26*'Drive Train'!$F$38</f>
        <v>12.4</v>
      </c>
      <c r="OX108" s="61">
        <f t="shared" si="424"/>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8">
        <f t="shared" si="425"/>
        <v>4.0000000000000027</v>
      </c>
      <c r="PU108" s="57">
        <f t="shared" si="426"/>
        <v>19.650327854067083</v>
      </c>
      <c r="PV108" s="57">
        <f t="shared" si="427"/>
        <v>31.511202417444245</v>
      </c>
      <c r="PW108" s="57">
        <f t="shared" si="428"/>
        <v>32.835183613906977</v>
      </c>
      <c r="PX108" s="57">
        <f t="shared" si="429"/>
        <v>29.140045423273133</v>
      </c>
      <c r="PY108" s="57">
        <f t="shared" si="430"/>
        <v>24.749634534260018</v>
      </c>
      <c r="PZ108" s="57">
        <f t="shared" si="431"/>
        <v>21.452833956798898</v>
      </c>
      <c r="QA108" s="57">
        <f t="shared" si="432"/>
        <v>19.542925554291688</v>
      </c>
      <c r="QB108" s="57">
        <f t="shared" si="433"/>
        <v>18.59135870271086</v>
      </c>
      <c r="QC108" s="57">
        <f t="shared" si="434"/>
        <v>17.948597020951119</v>
      </c>
      <c r="QD108" s="57">
        <f t="shared" si="435"/>
        <v>17.4359638630105</v>
      </c>
      <c r="QE108" s="57">
        <f t="shared" si="436"/>
        <v>17.291336153209237</v>
      </c>
      <c r="QF108" s="57">
        <f t="shared" si="437"/>
        <v>21.091274252493893</v>
      </c>
      <c r="QG108" s="57">
        <f t="shared" si="438"/>
        <v>21.548378991435687</v>
      </c>
      <c r="QH108" s="57">
        <f t="shared" si="439"/>
        <v>20.808768598333724</v>
      </c>
      <c r="QI108" s="57">
        <f t="shared" si="440"/>
        <v>19.961375108168166</v>
      </c>
      <c r="QJ108" s="57">
        <f t="shared" si="441"/>
        <v>19.829829190132553</v>
      </c>
      <c r="QK108" s="57">
        <f t="shared" si="442"/>
        <v>19.650327854067083</v>
      </c>
      <c r="QL108" s="57">
        <f t="shared" si="443"/>
        <v>19.599515401150995</v>
      </c>
      <c r="QM108" s="57">
        <f t="shared" si="444"/>
        <v>19.600621923010209</v>
      </c>
      <c r="QN108" s="57">
        <f t="shared" si="445"/>
        <v>19.600697983980687</v>
      </c>
      <c r="QO108" s="57">
        <f t="shared" si="446"/>
        <v>19.600657967372879</v>
      </c>
      <c r="QP108" s="61">
        <f t="shared" si="447"/>
        <v>4.0000000000000027</v>
      </c>
      <c r="QQ108" s="57">
        <f>MIN(FQ108,$C$16)*$C$17*1000/60/60/$C$25</f>
        <v>0</v>
      </c>
      <c r="QR108" s="57">
        <f>MIN(FR108,$C$16)*$C$17*1000/60/60/$C$25</f>
        <v>3.8667407844721571E-2</v>
      </c>
      <c r="QS108" s="57">
        <f>MIN(FS108,$C$16)*$C$17*1000/60/60/$C$25</f>
        <v>3.8667407844721571E-2</v>
      </c>
      <c r="QT108" s="57">
        <f>MIN(FT108,$C$16)*$C$17*1000/60/60/$C$25</f>
        <v>0</v>
      </c>
      <c r="QU108" s="57">
        <f>MIN(FU108,$C$16)*$C$17*1000/60/60/$C$25</f>
        <v>0</v>
      </c>
      <c r="QV108" s="57">
        <f>MIN(FV108,$C$16)*$C$17*1000/60/60/$C$25</f>
        <v>0</v>
      </c>
      <c r="QW108" s="57">
        <f>MIN(FW108,$C$16)*$C$17*1000/60/60/$C$25</f>
        <v>0</v>
      </c>
      <c r="QX108" s="57">
        <f>MIN(FX108,$C$16)*$C$17*1000/60/60/$C$25</f>
        <v>0</v>
      </c>
      <c r="QY108" s="57">
        <f>MIN(FY108,$C$16)*$C$17*1000/60/60/$C$25</f>
        <v>0</v>
      </c>
      <c r="QZ108" s="57">
        <f>MIN(FZ108,$C$16)*$C$17*1000/60/60/$C$25</f>
        <v>0</v>
      </c>
      <c r="RA108" s="57">
        <f>MIN(GA108,$C$16)*$C$17*1000/60/60/$C$25</f>
        <v>0</v>
      </c>
      <c r="RB108" s="57">
        <f>MIN(GB108,$C$16)*$C$17*1000/60/60/$C$25</f>
        <v>0</v>
      </c>
      <c r="RC108" s="57">
        <f>MIN(GC108,$C$16)*$C$17*1000/60/60/$C$25</f>
        <v>0</v>
      </c>
      <c r="RD108" s="57">
        <f>MIN(GD108,$C$16)*$C$17*1000/60/60/$C$25</f>
        <v>0</v>
      </c>
      <c r="RE108" s="57">
        <f>MIN(GE108,$C$16)*$C$17*1000/60/60/$C$25</f>
        <v>0</v>
      </c>
      <c r="RF108" s="57">
        <f>MIN(GF108,$C$16)*$C$17*1000/60/60/$C$25</f>
        <v>0</v>
      </c>
      <c r="RG108" s="57">
        <f>MIN(GG108,$C$16)*$C$17*1000/60/60/$C$25</f>
        <v>0</v>
      </c>
      <c r="RH108" s="57">
        <f>MIN(GH108,$C$16)*$C$17*1000/60/60/$C$25</f>
        <v>0</v>
      </c>
      <c r="RI108" s="57">
        <f>MIN(GI108,$C$16)*$C$17*1000/60/60/$C$25</f>
        <v>0</v>
      </c>
      <c r="RJ108" s="57">
        <f>MIN(GJ108,$C$16)*$C$17*1000/60/60/$C$25</f>
        <v>0</v>
      </c>
      <c r="RK108" s="57">
        <f>MIN(GK108,$C$16)*$C$17*1000/60/60/$C$25</f>
        <v>0</v>
      </c>
      <c r="RL108" s="148">
        <f t="shared" si="448"/>
        <v>4.0000000000000027</v>
      </c>
    </row>
  </sheetData>
  <mergeCells count="25">
    <mergeCell ref="F66:O66"/>
    <mergeCell ref="L78:M78"/>
    <mergeCell ref="R2:R6"/>
    <mergeCell ref="AN2:AN6"/>
    <mergeCell ref="BJ2:BJ6"/>
    <mergeCell ref="N78:O78"/>
    <mergeCell ref="CF2:CF6"/>
    <mergeCell ref="DB2:DB6"/>
    <mergeCell ref="DX2:DX6"/>
    <mergeCell ref="FP2:FP6"/>
    <mergeCell ref="HH2:HH6"/>
    <mergeCell ref="ET2:ET6"/>
    <mergeCell ref="GL2:GL6"/>
    <mergeCell ref="QP2:QP6"/>
    <mergeCell ref="RL2:RL6"/>
    <mergeCell ref="LN2:LN6"/>
    <mergeCell ref="MJ2:MJ6"/>
    <mergeCell ref="NF2:NF6"/>
    <mergeCell ref="OB2:OB6"/>
    <mergeCell ref="OX2:OX6"/>
    <mergeCell ref="ID2:ID6"/>
    <mergeCell ref="IZ2:IZ6"/>
    <mergeCell ref="JV2:JV6"/>
    <mergeCell ref="KR2:KR6"/>
    <mergeCell ref="PT2:PT6"/>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4"/>
  <sheetViews>
    <sheetView workbookViewId="0">
      <selection activeCell="D25" sqref="D25"/>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20">
        <v>43757</v>
      </c>
      <c r="C2" s="140" t="s">
        <v>204</v>
      </c>
      <c r="D2" s="140" t="s">
        <v>233</v>
      </c>
      <c r="E2" t="s">
        <v>209</v>
      </c>
      <c r="I2" t="s">
        <v>214</v>
      </c>
    </row>
    <row r="3" spans="1:9" ht="38.25" hidden="1" x14ac:dyDescent="0.2">
      <c r="A3" s="73" t="s">
        <v>205</v>
      </c>
      <c r="B3" s="220">
        <v>43757</v>
      </c>
      <c r="C3" s="140" t="s">
        <v>207</v>
      </c>
      <c r="D3" s="140" t="s">
        <v>234</v>
      </c>
      <c r="E3" s="73" t="s">
        <v>209</v>
      </c>
      <c r="I3" t="s">
        <v>215</v>
      </c>
    </row>
    <row r="4" spans="1:9" hidden="1" x14ac:dyDescent="0.2">
      <c r="A4" s="73" t="s">
        <v>205</v>
      </c>
      <c r="B4" s="220">
        <v>43757</v>
      </c>
      <c r="C4" s="140" t="s">
        <v>206</v>
      </c>
      <c r="D4" s="140" t="s">
        <v>234</v>
      </c>
      <c r="E4" t="s">
        <v>209</v>
      </c>
    </row>
    <row r="5" spans="1:9" ht="25.5" hidden="1" x14ac:dyDescent="0.2">
      <c r="A5" s="73" t="s">
        <v>205</v>
      </c>
      <c r="B5" s="220">
        <v>43757</v>
      </c>
      <c r="C5" s="140" t="s">
        <v>271</v>
      </c>
      <c r="D5" s="140" t="s">
        <v>234</v>
      </c>
      <c r="E5" s="73" t="s">
        <v>209</v>
      </c>
    </row>
    <row r="6" spans="1:9" ht="25.5" x14ac:dyDescent="0.2">
      <c r="A6" s="73" t="s">
        <v>205</v>
      </c>
      <c r="B6" s="220">
        <v>43757</v>
      </c>
      <c r="C6" s="140" t="s">
        <v>211</v>
      </c>
      <c r="D6" s="140" t="s">
        <v>234</v>
      </c>
      <c r="E6" t="s">
        <v>210</v>
      </c>
    </row>
    <row r="7" spans="1:9" hidden="1" x14ac:dyDescent="0.2">
      <c r="A7" s="73" t="s">
        <v>205</v>
      </c>
      <c r="B7" s="220">
        <v>43757</v>
      </c>
      <c r="C7" s="140" t="s">
        <v>235</v>
      </c>
      <c r="D7" s="140" t="s">
        <v>234</v>
      </c>
      <c r="E7" s="73" t="s">
        <v>209</v>
      </c>
    </row>
    <row r="8" spans="1:9" hidden="1" x14ac:dyDescent="0.2">
      <c r="A8" s="73" t="s">
        <v>205</v>
      </c>
      <c r="B8" s="220">
        <v>43757</v>
      </c>
      <c r="C8" s="140" t="s">
        <v>212</v>
      </c>
      <c r="D8" s="140" t="s">
        <v>233</v>
      </c>
      <c r="E8" t="s">
        <v>209</v>
      </c>
    </row>
    <row r="9" spans="1:9" ht="25.5" hidden="1" x14ac:dyDescent="0.2">
      <c r="A9" t="s">
        <v>205</v>
      </c>
      <c r="B9" s="220">
        <v>43757</v>
      </c>
      <c r="C9" s="140" t="s">
        <v>213</v>
      </c>
      <c r="D9" s="140" t="s">
        <v>233</v>
      </c>
      <c r="E9" s="73" t="s">
        <v>209</v>
      </c>
    </row>
    <row r="10" spans="1:9" hidden="1" x14ac:dyDescent="0.2">
      <c r="A10" s="73" t="s">
        <v>205</v>
      </c>
      <c r="B10" s="220">
        <v>43757</v>
      </c>
      <c r="C10" s="140" t="s">
        <v>216</v>
      </c>
      <c r="D10" s="140" t="s">
        <v>234</v>
      </c>
      <c r="E10" s="73" t="s">
        <v>209</v>
      </c>
    </row>
    <row r="11" spans="1:9" hidden="1" x14ac:dyDescent="0.2">
      <c r="A11" s="73" t="s">
        <v>205</v>
      </c>
      <c r="B11" s="220">
        <v>43757</v>
      </c>
      <c r="C11" s="140" t="s">
        <v>221</v>
      </c>
      <c r="D11" s="140" t="s">
        <v>233</v>
      </c>
      <c r="E11" t="s">
        <v>209</v>
      </c>
    </row>
    <row r="12" spans="1:9" hidden="1" x14ac:dyDescent="0.2">
      <c r="A12" s="73" t="s">
        <v>205</v>
      </c>
      <c r="B12" s="220">
        <v>43757</v>
      </c>
      <c r="C12" s="140" t="s">
        <v>222</v>
      </c>
      <c r="D12" s="140" t="s">
        <v>234</v>
      </c>
      <c r="E12" s="73" t="s">
        <v>209</v>
      </c>
    </row>
    <row r="13" spans="1:9" x14ac:dyDescent="0.2">
      <c r="A13" s="73" t="s">
        <v>205</v>
      </c>
      <c r="B13" s="220">
        <v>43757</v>
      </c>
      <c r="C13" s="140" t="s">
        <v>274</v>
      </c>
      <c r="D13" s="140" t="s">
        <v>234</v>
      </c>
      <c r="E13" t="s">
        <v>210</v>
      </c>
    </row>
    <row r="14" spans="1:9" hidden="1" x14ac:dyDescent="0.2">
      <c r="A14" s="73" t="s">
        <v>205</v>
      </c>
      <c r="B14" s="220">
        <v>43758</v>
      </c>
      <c r="C14" s="140" t="s">
        <v>254</v>
      </c>
      <c r="D14" s="140" t="s">
        <v>234</v>
      </c>
      <c r="E14" s="73" t="s">
        <v>209</v>
      </c>
    </row>
    <row r="15" spans="1:9" ht="51" hidden="1" x14ac:dyDescent="0.2">
      <c r="A15" s="73" t="s">
        <v>205</v>
      </c>
      <c r="B15" s="220">
        <v>43761</v>
      </c>
      <c r="C15" s="140" t="s">
        <v>260</v>
      </c>
      <c r="D15" s="140" t="s">
        <v>233</v>
      </c>
      <c r="E15" s="73" t="s">
        <v>209</v>
      </c>
    </row>
    <row r="16" spans="1:9" ht="38.25" hidden="1" x14ac:dyDescent="0.2">
      <c r="A16" s="73" t="s">
        <v>205</v>
      </c>
      <c r="B16" s="220">
        <v>43761</v>
      </c>
      <c r="C16" s="140" t="s">
        <v>261</v>
      </c>
      <c r="D16" s="140" t="s">
        <v>234</v>
      </c>
      <c r="E16" s="73" t="s">
        <v>209</v>
      </c>
    </row>
    <row r="17" spans="1:5" ht="25.5" hidden="1" x14ac:dyDescent="0.2">
      <c r="A17" s="73" t="s">
        <v>205</v>
      </c>
      <c r="B17" s="220">
        <v>43761</v>
      </c>
      <c r="C17" s="140" t="s">
        <v>270</v>
      </c>
      <c r="D17" s="140" t="s">
        <v>234</v>
      </c>
      <c r="E17" s="73" t="s">
        <v>209</v>
      </c>
    </row>
    <row r="18" spans="1:5" ht="25.5" hidden="1" x14ac:dyDescent="0.2">
      <c r="A18" s="73" t="s">
        <v>205</v>
      </c>
      <c r="B18" s="220">
        <v>43761</v>
      </c>
      <c r="C18" s="140" t="s">
        <v>275</v>
      </c>
      <c r="D18" s="140" t="s">
        <v>234</v>
      </c>
      <c r="E18" s="73" t="s">
        <v>209</v>
      </c>
    </row>
    <row r="19" spans="1:5" ht="38.25" hidden="1" x14ac:dyDescent="0.2">
      <c r="A19" s="73" t="s">
        <v>205</v>
      </c>
      <c r="B19" s="220">
        <v>43761</v>
      </c>
      <c r="C19" s="140" t="s">
        <v>276</v>
      </c>
      <c r="D19" s="140" t="s">
        <v>233</v>
      </c>
      <c r="E19" s="73" t="s">
        <v>209</v>
      </c>
    </row>
    <row r="20" spans="1:5" hidden="1" x14ac:dyDescent="0.2">
      <c r="A20" s="73" t="s">
        <v>281</v>
      </c>
      <c r="B20" s="220">
        <v>43763</v>
      </c>
      <c r="C20" s="140" t="s">
        <v>280</v>
      </c>
      <c r="D20" s="140" t="s">
        <v>233</v>
      </c>
      <c r="E20" t="s">
        <v>209</v>
      </c>
    </row>
    <row r="21" spans="1:5" x14ac:dyDescent="0.2">
      <c r="A21" t="s">
        <v>281</v>
      </c>
      <c r="B21" s="220">
        <v>43763</v>
      </c>
      <c r="C21" s="140" t="s">
        <v>291</v>
      </c>
      <c r="D21" s="140" t="s">
        <v>234</v>
      </c>
      <c r="E21" t="s">
        <v>209</v>
      </c>
    </row>
    <row r="22" spans="1:5" ht="25.5" x14ac:dyDescent="0.2">
      <c r="A22" t="s">
        <v>294</v>
      </c>
      <c r="B22" s="220">
        <v>43770</v>
      </c>
      <c r="C22" s="140" t="s">
        <v>295</v>
      </c>
      <c r="D22" s="140" t="s">
        <v>233</v>
      </c>
      <c r="E22" t="s">
        <v>209</v>
      </c>
    </row>
    <row r="23" spans="1:5" x14ac:dyDescent="0.2">
      <c r="A23" s="73" t="s">
        <v>294</v>
      </c>
      <c r="B23" s="220">
        <v>43770</v>
      </c>
      <c r="C23" s="140" t="s">
        <v>296</v>
      </c>
      <c r="D23" s="140" t="s">
        <v>234</v>
      </c>
      <c r="E23" t="s">
        <v>209</v>
      </c>
    </row>
    <row r="24" spans="1:5" x14ac:dyDescent="0.2">
      <c r="A24" t="s">
        <v>299</v>
      </c>
      <c r="B24" s="220">
        <v>43780</v>
      </c>
      <c r="C24" s="140" t="s">
        <v>300</v>
      </c>
      <c r="D24" s="140" t="s">
        <v>233</v>
      </c>
      <c r="E24" s="73" t="s">
        <v>209</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50</v>
      </c>
      <c r="V2" s="80">
        <f>'Drive Train'!$F$36</f>
        <v>1200</v>
      </c>
      <c r="W2" s="80">
        <f>V2*'DEPRECATED - DT-Prelim Calcs'!$C$11</f>
        <v>4800</v>
      </c>
      <c r="X2" s="80">
        <f>$C$31/$C$21*S2*$C$20</f>
        <v>0.94053534927351989</v>
      </c>
      <c r="Y2" s="83">
        <f>MAX(AJ:AJ)</f>
        <v>695.02898040694572</v>
      </c>
      <c r="Z2" s="83"/>
      <c r="AA2" s="83"/>
      <c r="AB2" s="83"/>
      <c r="AC2" s="83">
        <f>VLOOKUP(1,AC4:AJ205,8,FALSE)</f>
        <v>521.27173530520929</v>
      </c>
      <c r="AD2" s="83">
        <f>VLOOKUP(1,AD4:AJ205,7,FALSE)-VLOOKUP(1,AI10:AJ205,2,FALSE)</f>
        <v>-476.72581052893679</v>
      </c>
      <c r="AE2" s="83">
        <f>MAX(AE4:AE204)</f>
        <v>86.878622550868215</v>
      </c>
      <c r="AF2" s="83">
        <f>'Drive Train'!$F$29/AI2</f>
        <v>4</v>
      </c>
      <c r="AG2" s="83">
        <f>MAX(AH10:AH204)</f>
        <v>12.4</v>
      </c>
      <c r="AH2" s="83">
        <f>MIN(AH4:AH204)</f>
        <v>9</v>
      </c>
      <c r="AI2" s="80">
        <f>VLOOKUP(1,AI4:AL205,4,FALSE)</f>
        <v>4</v>
      </c>
      <c r="AJ2" s="83">
        <f>VLOOKUP(1,AD4:AL205,9,FALSE)</f>
        <v>4</v>
      </c>
      <c r="AK2" s="84">
        <f>SUM(AK4:AK204)</f>
        <v>61.555555555555557</v>
      </c>
      <c r="AM2" s="81">
        <f>'DEPRECATED - DT-Prelim Calcs'!F35</f>
        <v>0.33333333333333331</v>
      </c>
      <c r="AN2" s="82">
        <f>'DEPRECATED - DT-Prelim Calcs'!$C$6*AM2*'Drive Train'!$F$15*PI()/12/60</f>
        <v>46.513024565648877</v>
      </c>
      <c r="AO2" s="80">
        <f>'DEPRECATED - DT-Prelim Calcs'!$C$10</f>
        <v>50</v>
      </c>
      <c r="AP2" s="80">
        <f>'Drive Train'!$F$36</f>
        <v>1200</v>
      </c>
      <c r="AQ2" s="80">
        <f>AP2*'DEPRECATED - DT-Prelim Calcs'!$C$11</f>
        <v>4800</v>
      </c>
      <c r="AR2" s="80">
        <f>$C$31/$C$21*AM2*$C$20</f>
        <v>3.3590548188339993</v>
      </c>
      <c r="AS2" s="80"/>
      <c r="AT2" s="83">
        <f>VLOOKUP(1,AT4:AV205,3,FALSE)</f>
        <v>0</v>
      </c>
      <c r="AU2" s="83">
        <f>MAX(AU4:AU204)</f>
        <v>40.647280665539171</v>
      </c>
      <c r="AV2" s="83">
        <f>'Drive Train'!$F$29/AY2</f>
        <v>4</v>
      </c>
      <c r="AW2" s="83">
        <f>MAX(AX5:AX204)</f>
        <v>11.400464059120333</v>
      </c>
      <c r="AX2" s="83">
        <f>MIN(AX4:AX204)</f>
        <v>9</v>
      </c>
      <c r="AY2" s="80">
        <f>VLOOKUP(1,AY4:BA205,3,FALSE)</f>
        <v>4</v>
      </c>
      <c r="AZ2" s="84">
        <f>SUM(AZ4:AZ204)</f>
        <v>5085.8524378080529</v>
      </c>
      <c r="BB2" s="81">
        <f>'DEPRECATED - DT-Prelim Calcs'!G35</f>
        <v>0.21951219512195122</v>
      </c>
      <c r="BC2" s="82">
        <f>'DEPRECATED - DT-Prelim Calcs'!$C$6*BB2*'Drive Train'!$F$15*PI()/12/60</f>
        <v>30.630528372500478</v>
      </c>
      <c r="BD2" s="80">
        <f>'DEPRECATED - DT-Prelim Calcs'!$C$10</f>
        <v>50</v>
      </c>
      <c r="BE2" s="80">
        <f>'Drive Train'!$F$36</f>
        <v>1200</v>
      </c>
      <c r="BF2" s="80">
        <f>BE2*'DEPRECATED - DT-Prelim Calcs'!$C$11</f>
        <v>4800</v>
      </c>
      <c r="BG2" s="80">
        <f>$C$31/$C$21*BB2*$C$20</f>
        <v>2.2120604904516581</v>
      </c>
      <c r="BH2" s="80"/>
      <c r="BI2" s="83">
        <f>VLOOKUP(1,BI4:BK205,3,FALSE)</f>
        <v>145.99630243415564</v>
      </c>
      <c r="BJ2" s="83">
        <f>MAX(BJ4:BJ204)</f>
        <v>36.939503217924717</v>
      </c>
      <c r="BK2" s="83">
        <f>'Drive Train'!$F$29/BN2</f>
        <v>4</v>
      </c>
      <c r="BL2" s="83">
        <f>MAX(BM5:BM204)</f>
        <v>13.520649565747474</v>
      </c>
      <c r="BM2" s="83">
        <f>MIN(BM4:BM204)</f>
        <v>9</v>
      </c>
      <c r="BN2" s="80">
        <f>VLOOKUP(1,BN4:BP205,3,FALSE)</f>
        <v>4</v>
      </c>
      <c r="BO2" s="84">
        <f>SUM(BO4:BO204)</f>
        <v>3788.5676389846117</v>
      </c>
      <c r="BQ2" s="81">
        <f>'DEPRECATED - DT-Prelim Calcs'!H35</f>
        <v>0.16363636363636364</v>
      </c>
      <c r="BR2" s="82">
        <f>'DEPRECATED - DT-Prelim Calcs'!$C$6*BQ2*'Drive Train'!$F$15*PI()/12/60</f>
        <v>22.833666604954907</v>
      </c>
      <c r="BS2" s="80">
        <f>'DEPRECATED - DT-Prelim Calcs'!$C$10</f>
        <v>50</v>
      </c>
      <c r="BT2" s="80">
        <f>'Drive Train'!$F$36</f>
        <v>1200</v>
      </c>
      <c r="BU2" s="80">
        <f>BT2*'DEPRECATED - DT-Prelim Calcs'!$C$11</f>
        <v>4800</v>
      </c>
      <c r="BV2" s="80">
        <f>$C$31/$C$21*BQ2*$C$20</f>
        <v>1.6489905474275997</v>
      </c>
      <c r="BW2" s="80"/>
      <c r="BX2" s="83">
        <f>VLOOKUP(1,BX4:BZ205,3,FALSE)</f>
        <v>-41.275963881276226</v>
      </c>
      <c r="BY2" s="83">
        <f>MAX(BY4:BY204)</f>
        <v>53.680010697049283</v>
      </c>
      <c r="BZ2" s="83">
        <f>'Drive Train'!$F$29/CC2</f>
        <v>4</v>
      </c>
      <c r="CA2" s="83">
        <f>MAX(CB5:CB204)</f>
        <v>20.77069920537863</v>
      </c>
      <c r="CB2" s="83">
        <f>MIN(CB4:CB204)</f>
        <v>9</v>
      </c>
      <c r="CC2" s="80">
        <f>VLOOKUP(1,CC4:CE205,3,FALSE)</f>
        <v>4</v>
      </c>
      <c r="CD2" s="84">
        <f>SUM(CD4:CD204)</f>
        <v>-866.22114986394286</v>
      </c>
      <c r="CF2" s="81">
        <f>'DEPRECATED - DT-Prelim Calcs'!I35</f>
        <v>0.13043478260869565</v>
      </c>
      <c r="CG2" s="82">
        <f>'DEPRECATED - DT-Prelim Calcs'!$C$6*CF2*'Drive Train'!$F$15*PI()/12/60</f>
        <v>18.200748743079995</v>
      </c>
      <c r="CH2" s="80">
        <f>'DEPRECATED - DT-Prelim Calcs'!$C$10</f>
        <v>50</v>
      </c>
      <c r="CI2" s="80">
        <f>'Drive Train'!$F$36</f>
        <v>1200</v>
      </c>
      <c r="CJ2" s="80">
        <f>CI2*'DEPRECATED - DT-Prelim Calcs'!$C$11</f>
        <v>4800</v>
      </c>
      <c r="CK2" s="80">
        <f>$C$31/$C$21*CF2*$C$20</f>
        <v>1.3144127551959126</v>
      </c>
      <c r="CL2" s="80"/>
      <c r="CM2" s="83">
        <f>VLOOKUP(1,CM4:CO205,3,FALSE)</f>
        <v>-436.03230968169674</v>
      </c>
      <c r="CN2" s="83">
        <f>MAX(CN4:CN204)</f>
        <v>74.827548973163104</v>
      </c>
      <c r="CO2" s="83">
        <f>'Drive Train'!$F$29/CR2</f>
        <v>4</v>
      </c>
      <c r="CP2" s="83">
        <f>MAX(CQ5:CQ204)</f>
        <v>31.917440370113546</v>
      </c>
      <c r="CQ2" s="83">
        <f>MIN(CQ4:CQ204)</f>
        <v>9</v>
      </c>
      <c r="CR2" s="80">
        <f>VLOOKUP(1,CR4:CT204,3,FALSE)</f>
        <v>4</v>
      </c>
      <c r="CS2" s="84">
        <f>SUM(CS4:CS204)</f>
        <v>674.72101996540164</v>
      </c>
      <c r="CU2" s="81">
        <f>'DEPRECATED - DT-Prelim Calcs'!J35</f>
        <v>0.10843373493975905</v>
      </c>
      <c r="CV2" s="82">
        <f>'DEPRECATED - DT-Prelim Calcs'!$C$6*CU2*'Drive Train'!$F$15*PI()/12/60</f>
        <v>15.130742930994218</v>
      </c>
      <c r="CW2" s="80">
        <f>'DEPRECATED - DT-Prelim Calcs'!$C$10</f>
        <v>50</v>
      </c>
      <c r="CX2" s="80">
        <f>'Drive Train'!$F$36</f>
        <v>1200</v>
      </c>
      <c r="CY2" s="80">
        <f>CX2*'DEPRECATED - DT-Prelim Calcs'!$C$11</f>
        <v>4800</v>
      </c>
      <c r="CZ2" s="80">
        <f>$C$31/$C$21*CU2*$C$20</f>
        <v>1.0927045796206987</v>
      </c>
      <c r="DA2" s="80"/>
      <c r="DB2" s="83">
        <f>VLOOKUP(1,DB4:DD205,3,FALSE)</f>
        <v>-1091.0868642905573</v>
      </c>
      <c r="DC2" s="83">
        <f>MAX(DC4:DC204)</f>
        <v>79.680337472928926</v>
      </c>
      <c r="DD2" s="83">
        <f>'Drive Train'!$F$29/DG2</f>
        <v>4</v>
      </c>
      <c r="DE2" s="83">
        <f>MAX(DF5:DF204)</f>
        <v>39.230447507022802</v>
      </c>
      <c r="DF2" s="83">
        <f>MIN(DF4:DF204)</f>
        <v>9</v>
      </c>
      <c r="DG2" s="80">
        <f>VLOOKUP(1,DG4:DI205,3,FALSE)</f>
        <v>4</v>
      </c>
      <c r="DH2" s="84">
        <f>SUM(DH4:DH204)</f>
        <v>1418.1443095116945</v>
      </c>
      <c r="DJ2" s="81">
        <f>'DEPRECATED - DT-Prelim Calcs'!K35</f>
        <v>9.2783505154639179E-2</v>
      </c>
      <c r="DK2" s="82">
        <f>'DEPRECATED - DT-Prelim Calcs'!$C$6*DJ2*'Drive Train'!$F$15*PI()/12/60</f>
        <v>12.946924363634224</v>
      </c>
      <c r="DL2" s="80">
        <f>'DEPRECATED - DT-Prelim Calcs'!$C$10</f>
        <v>50</v>
      </c>
      <c r="DM2" s="80">
        <f>'Drive Train'!$F$36</f>
        <v>1200</v>
      </c>
      <c r="DN2" s="80">
        <f>DM2*'DEPRECATED - DT-Prelim Calcs'!$C$11</f>
        <v>4800</v>
      </c>
      <c r="DO2" s="80">
        <f>$C$31/$C$21*DJ2*$C$20</f>
        <v>0.93499464029399981</v>
      </c>
      <c r="DP2" s="80"/>
      <c r="DQ2" s="83">
        <f>VLOOKUP(1,DQ4:DS205,3,FALSE)</f>
        <v>-2059.2537570313093</v>
      </c>
      <c r="DR2" s="83">
        <f>MAX(DR4:DR204)</f>
        <v>88.467811207050815</v>
      </c>
      <c r="DS2" s="83">
        <f>'Drive Train'!$F$29/DV2</f>
        <v>4</v>
      </c>
      <c r="DT2" s="83">
        <f>MAX(DU5:DU204)</f>
        <v>49.15299553146248</v>
      </c>
      <c r="DU2" s="83">
        <f>MIN(DU4:DU204)</f>
        <v>9</v>
      </c>
      <c r="DV2" s="80">
        <f>VLOOKUP(1,DV4:DX205,3,FALSE)</f>
        <v>4</v>
      </c>
      <c r="DW2" s="84">
        <f>SUM(DW4:DW204)</f>
        <v>2583.5506627782138</v>
      </c>
      <c r="DY2" s="81">
        <f>'DEPRECATED - DT-Prelim Calcs'!L35</f>
        <v>8.1081081081081086E-2</v>
      </c>
      <c r="DZ2" s="82">
        <f>'DEPRECATED - DT-Prelim Calcs'!$C$6*DY2*'Drive Train'!$F$15*PI()/12/60</f>
        <v>11.313978948401081</v>
      </c>
      <c r="EA2" s="80">
        <f>'DEPRECATED - DT-Prelim Calcs'!$C$10</f>
        <v>50</v>
      </c>
      <c r="EB2" s="80">
        <f>'Drive Train'!$F$36</f>
        <v>1200</v>
      </c>
      <c r="EC2" s="80">
        <f>EB2*'DEPRECATED - DT-Prelim Calcs'!$C$11</f>
        <v>4800</v>
      </c>
      <c r="ED2" s="80">
        <f>$C$31/$C$21*DY2*$C$20</f>
        <v>0.8170673883650269</v>
      </c>
      <c r="EE2" s="80"/>
      <c r="EF2" s="83">
        <f>VLOOKUP(1,EF4:EH205,3,FALSE)</f>
        <v>-3088.9218577333404</v>
      </c>
      <c r="EG2" s="83">
        <f>MAX(EG4:EG204)</f>
        <v>91.967953489756638</v>
      </c>
      <c r="EH2" s="83">
        <f>'Drive Train'!$F$29/EK2</f>
        <v>4</v>
      </c>
      <c r="EI2" s="83">
        <f>MAX(EJ5:EJ204)</f>
        <v>57.356945277029993</v>
      </c>
      <c r="EJ2" s="83">
        <f>MIN(EJ4:EJ204)</f>
        <v>9</v>
      </c>
      <c r="EK2" s="80">
        <f>VLOOKUP(1,EK4:EM205,3,FALSE)</f>
        <v>4</v>
      </c>
      <c r="EL2" s="84">
        <f>SUM(EL4:EL204)</f>
        <v>3099.45527172734</v>
      </c>
      <c r="EN2" s="81">
        <f>'DEPRECATED - DT-Prelim Calcs'!M35</f>
        <v>7.2000000000000008E-2</v>
      </c>
      <c r="EO2" s="82">
        <f>'DEPRECATED - DT-Prelim Calcs'!$C$6*EN2*'Drive Train'!$F$15*PI()/12/60</f>
        <v>10.046813306180159</v>
      </c>
      <c r="EP2" s="80">
        <f>'DEPRECATED - DT-Prelim Calcs'!$C$10</f>
        <v>50</v>
      </c>
      <c r="EQ2" s="80">
        <f>'Drive Train'!$F$36</f>
        <v>1200</v>
      </c>
      <c r="ER2" s="80">
        <f>EQ2*'DEPRECATED - DT-Prelim Calcs'!$C$11</f>
        <v>4800</v>
      </c>
      <c r="ES2" s="80">
        <f>$C$31/$C$21*EN2*$C$20</f>
        <v>0.72555584086814395</v>
      </c>
      <c r="ET2" s="80"/>
      <c r="EU2" s="83">
        <f>VLOOKUP(1,EU4:EW204,3,FALSE)</f>
        <v>-4121.1492896288892</v>
      </c>
      <c r="EV2" s="83">
        <f>MAX(EV4:EV204)</f>
        <v>91.967953489756638</v>
      </c>
      <c r="EW2" s="83">
        <f>'Drive Train'!$F$29/EZ2</f>
        <v>4</v>
      </c>
      <c r="EX2" s="83">
        <f>MAX(EY5:EY204)</f>
        <v>63.849006494766421</v>
      </c>
      <c r="EY2" s="83">
        <f>MIN(EY4:EY204)</f>
        <v>9</v>
      </c>
      <c r="EZ2" s="80">
        <f>VLOOKUP(1,EZ4:FB205,3,FALSE)</f>
        <v>4</v>
      </c>
      <c r="FA2" s="84">
        <f>SUM(FA4:FA204)</f>
        <v>3687.7784199031275</v>
      </c>
      <c r="FC2" s="81">
        <f>'DEPRECATED - DT-Prelim Calcs'!N35</f>
        <v>6.4748201438848921E-2</v>
      </c>
      <c r="FD2" s="82">
        <f>'DEPRECATED - DT-Prelim Calcs'!$C$6*FC2*'Drive Train'!$F$15*PI()/12/60</f>
        <v>9.0349040523202859</v>
      </c>
      <c r="FE2" s="80">
        <f>'DEPRECATED - DT-Prelim Calcs'!$C$10</f>
        <v>50</v>
      </c>
      <c r="FF2" s="80">
        <f>'Drive Train'!$F$36</f>
        <v>1200</v>
      </c>
      <c r="FG2" s="80">
        <f>FF2*'DEPRECATED - DT-Prelim Calcs'!$C$11</f>
        <v>4800</v>
      </c>
      <c r="FH2" s="80">
        <f>$C$31/$C$21*FC2*$C$20</f>
        <v>0.65247827416199988</v>
      </c>
      <c r="FI2" s="80"/>
      <c r="FJ2" s="83">
        <f>VLOOKUP(1,FJ4:FL204,3,FALSE)</f>
        <v>-5281.7368558301705</v>
      </c>
      <c r="FK2" s="83">
        <f>MAX(FK4:FK204)</f>
        <v>94.257495836615192</v>
      </c>
      <c r="FL2" s="83">
        <f>'Drive Train'!$F$29/FO2</f>
        <v>4</v>
      </c>
      <c r="FM2" s="83">
        <f>MAX(FN5:FN204)</f>
        <v>71.945722178093803</v>
      </c>
      <c r="FN2" s="83">
        <f>MIN(FN4:FN204)</f>
        <v>9</v>
      </c>
      <c r="FO2" s="80">
        <f>VLOOKUP(1,FO4:FQ205,3,FALSE)</f>
        <v>4</v>
      </c>
      <c r="FP2" s="84">
        <f>SUM(FP4:FP204)</f>
        <v>4822.6820079498793</v>
      </c>
      <c r="FR2" s="81">
        <f>'DEPRECATED - DT-Prelim Calcs'!O35</f>
        <v>5.8823529411764705E-2</v>
      </c>
      <c r="FS2" s="82">
        <f>'DEPRECATED - DT-Prelim Calcs'!$C$6*FR2*'Drive Train'!$F$15*PI()/12/60</f>
        <v>8.2081808057027423</v>
      </c>
      <c r="FT2" s="80">
        <f>'DEPRECATED - DT-Prelim Calcs'!$C$10</f>
        <v>50</v>
      </c>
      <c r="FU2" s="80">
        <f>'Drive Train'!$F$36</f>
        <v>1200</v>
      </c>
      <c r="FV2" s="80">
        <f>FU2*'DEPRECATED - DT-Prelim Calcs'!$C$11</f>
        <v>4800</v>
      </c>
      <c r="FW2" s="80">
        <f>$C$31/$C$21*FR2*$C$20</f>
        <v>0.5927743797942352</v>
      </c>
      <c r="FX2" s="80"/>
      <c r="FY2" s="83">
        <f>VLOOKUP(1,FY4:GA205,3,FALSE)</f>
        <v>-6570.6845563371789</v>
      </c>
      <c r="FZ2" s="83">
        <f>MAX(FZ4:FZ204)</f>
        <v>91.967953489756638</v>
      </c>
      <c r="GA2" s="83">
        <f>'Drive Train'!$F$29/GD2</f>
        <v>4</v>
      </c>
      <c r="GB2" s="83">
        <f>MAX(GC5:GC204)</f>
        <v>76.833128930239255</v>
      </c>
      <c r="GC2" s="83">
        <f>MIN(GC4:GC204)</f>
        <v>9</v>
      </c>
      <c r="GD2" s="80">
        <f>VLOOKUP(1,GD4:GF205,3,FALSE)</f>
        <v>4</v>
      </c>
      <c r="GE2" s="84">
        <f>SUM(GE4:GE204)</f>
        <v>4850.5690879896792</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2488.9421496866162</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2194.5172611199619</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2616.7997635140455</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2191.5250676573387</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2212.0473296354457</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50</v>
      </c>
      <c r="X5" s="2">
        <f>MAX(MIN(IF(AND(AI4=1,AG5&lt;0),-1,1)*(W5-$C$9)/($C$8-$C$9)*$C$7-$C$29*AE5/T$2 -  AI4*$C$29/2,X$2),MAX(X$4:X4)*-1)</f>
        <v>0.88848791893998436</v>
      </c>
      <c r="Y5" s="57">
        <f t="shared" ref="Y5:Y68" si="1">IF(AND(AD4=1,AI4=1),0,X5*$C$21/S$2/$C$19/$C$18*3.39*$C$20)</f>
        <v>21.719655637717054</v>
      </c>
      <c r="Z5" s="57">
        <f t="shared" ref="Z5:Z68" si="2">ABS(Y5)</f>
        <v>21.719655637717054</v>
      </c>
      <c r="AA5" s="57">
        <f t="shared" ref="AA5:AA68" si="3">ABS(AG5)</f>
        <v>12.22</v>
      </c>
      <c r="AB5" s="57">
        <f t="shared" ref="AB5:AB68" si="4">IF(ABS(V5)&gt;=$U$2,6,NA())</f>
        <v>6</v>
      </c>
      <c r="AC5" s="46">
        <f>IF(Z5&lt;=$C$17,1,0)</f>
        <v>0</v>
      </c>
      <c r="AD5" s="1">
        <f t="shared" ref="AD5:AD68" si="5">IF(AND(AI5=1,AE5&lt;=0),1,0)</f>
        <v>1</v>
      </c>
      <c r="AE5" s="57">
        <f t="shared" ref="AE5:AE68" si="6">MAX(Y4*$C$11+AE4,0)</f>
        <v>0</v>
      </c>
      <c r="AF5" s="57" t="e">
        <f t="shared" ref="AF5:AF68" si="7">IF(ABS(X5)=$X$2,3,NA())</f>
        <v>#N/A</v>
      </c>
      <c r="AG5" s="57">
        <f>IF(AI4=0,MIN('Drive Train'!$F$35-W4*$C$21*'Drive Train'!$F$38,AG4+W$2)-$C$3,IF(AE4-1&lt;=0,0,IF($C$32=Motors!$C$29,MAX(MAX(AG$4:AG4)*-1,AG4-W$2),MAX(0,MAX(AG$4:AG4)*-1,AG4-W$2))))</f>
        <v>12.22</v>
      </c>
      <c r="AH5" s="57">
        <f>'Drive Train'!$F$35-ABS(W5)*'DEPRECATED - DT-Prelim Calcs'!$C$21*'Drive Train'!$F$38</f>
        <v>9</v>
      </c>
      <c r="AI5" s="1">
        <f>IF(AJ5&gt;='Drive Train'!$F$29,1,0)</f>
        <v>1</v>
      </c>
      <c r="AJ5" s="57">
        <f>AJ4+0.5*Y5*'DEPRECATED - DT-Prelim Calcs'!$C$11^2+AE5*'DEPRECATED - DT-Prelim Calcs'!$C$11</f>
        <v>173.75724510173643</v>
      </c>
      <c r="AK5" s="57">
        <f t="shared" ref="AK5:AK68" si="8">MIN(W5,$C$10)*$C$11*1000/60/60</f>
        <v>55.555555555555557</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50</v>
      </c>
      <c r="AR5" s="2">
        <f>MIN((AQ5-$C$9)/($C$8-$C$9)*$C$7-$C$29*AU5/AN$2,AR$2)</f>
        <v>0.88848791893998436</v>
      </c>
      <c r="AS5" s="57">
        <f>AR5*'DEPRECATED - DT-Prelim Calcs'!$C$21/AM$2/'DEPRECATED - DT-Prelim Calcs'!$C$19/'DEPRECATED - DT-Prelim Calcs'!$C$18*3.39*'DEPRECATED - DT-Prelim Calcs'!$C$20</f>
        <v>6.0815035785607758</v>
      </c>
      <c r="AT5" s="46">
        <f>IF(AQ5&lt;=$C$17,1,0)</f>
        <v>0</v>
      </c>
      <c r="AU5" s="57">
        <f>AS4*'DEPRECATED - DT-Prelim Calcs'!$C$11+AU4</f>
        <v>0</v>
      </c>
      <c r="AV5" s="57">
        <f>AV4+0.5*AS5*'DEPRECATED - DT-Prelim Calcs'!$C$11^2+AU5*'DEPRECATED - DT-Prelim Calcs'!$C$11</f>
        <v>48.652028628486207</v>
      </c>
      <c r="AW5" s="57">
        <f>MIN('Drive Train'!$F$35-AQ4*'DEPRECATED - DT-Prelim Calcs'!$C$21*'Drive Train'!$F$38,AW4+AQ$2)</f>
        <v>12.4</v>
      </c>
      <c r="AX5" s="57">
        <f>'Drive Train'!$F$35-AQ5*'DEPRECATED - DT-Prelim Calcs'!$C$21*'Drive Train'!$F$38</f>
        <v>9</v>
      </c>
      <c r="AY5" s="1">
        <f>IF(AV5&gt;='Drive Train'!$F$29,1,0)</f>
        <v>1</v>
      </c>
      <c r="AZ5" s="57">
        <f>MIN(AQ5,$C$10)*$C$11*1000/60/60</f>
        <v>55.555555555555557</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50</v>
      </c>
      <c r="BG5" s="2">
        <f>MIN((BF5-$C$9)/($C$8-$C$9)*$C$7-$C$29*BJ5/BC$2,BG$2)</f>
        <v>0.88848791893998436</v>
      </c>
      <c r="BH5" s="57">
        <f>BG5*'DEPRECATED - DT-Prelim Calcs'!$C$21/BB$2/'DEPRECATED - DT-Prelim Calcs'!$C$19/'DEPRECATED - DT-Prelim Calcs'!$C$18*3.39*'DEPRECATED - DT-Prelim Calcs'!$C$20</f>
        <v>9.2348758044811792</v>
      </c>
      <c r="BI5" s="46">
        <f>IF(BF5&lt;=$C$17,1,0)</f>
        <v>0</v>
      </c>
      <c r="BJ5" s="57">
        <f>BH4*'DEPRECATED - DT-Prelim Calcs'!$C$11+BJ4</f>
        <v>0</v>
      </c>
      <c r="BK5" s="57">
        <f>BK4+0.5*BH5*'DEPRECATED - DT-Prelim Calcs'!$C$11^2+BJ5*'DEPRECATED - DT-Prelim Calcs'!$C$11</f>
        <v>73.879006435849433</v>
      </c>
      <c r="BL5" s="57">
        <f>MIN('Drive Train'!$F$35-BF4*'DEPRECATED - DT-Prelim Calcs'!$C$21*'Drive Train'!$F$38,BL4+BF$2)</f>
        <v>12.4</v>
      </c>
      <c r="BM5" s="57">
        <f>'Drive Train'!$F$35-BF5*'DEPRECATED - DT-Prelim Calcs'!$C$21*'Drive Train'!$F$38</f>
        <v>9</v>
      </c>
      <c r="BN5" s="1">
        <f>IF(BK5&gt;='Drive Train'!$F$29,1,0)</f>
        <v>1</v>
      </c>
      <c r="BO5" s="57">
        <f>MIN(BF5,$C$10)*$C$11*1000/60/60</f>
        <v>55.555555555555557</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50</v>
      </c>
      <c r="BV5" s="2">
        <f>MIN((BU5-$C$9)/($C$8-$C$9)*$C$7-$C$29*BY5/BR$2,BV$2)</f>
        <v>0.88848791893998436</v>
      </c>
      <c r="BW5" s="57">
        <f>BV5*'DEPRECATED - DT-Prelim Calcs'!$C$21/BQ$2/'DEPRECATED - DT-Prelim Calcs'!$C$19/'DEPRECATED - DT-Prelim Calcs'!$C$18*3.39*'DEPRECATED - DT-Prelim Calcs'!$C$20</f>
        <v>12.388248030401581</v>
      </c>
      <c r="BX5" s="46">
        <f>IF(BW5&lt;=$C$17,1,0)</f>
        <v>0</v>
      </c>
      <c r="BY5" s="57">
        <f>BW4*'DEPRECATED - DT-Prelim Calcs'!$C$11+BY4</f>
        <v>0</v>
      </c>
      <c r="BZ5" s="57">
        <f>BZ4+0.5*BW5*'DEPRECATED - DT-Prelim Calcs'!$C$11^2+BY5*'DEPRECATED - DT-Prelim Calcs'!$C$11</f>
        <v>99.105984243212646</v>
      </c>
      <c r="CA5" s="57">
        <f>MIN('Drive Train'!$F$35-BU4*'DEPRECATED - DT-Prelim Calcs'!$C$21*'Drive Train'!$F$38,CA4+BU$2)</f>
        <v>12.4</v>
      </c>
      <c r="CB5" s="57">
        <f>'Drive Train'!$F$35-BU5*'DEPRECATED - DT-Prelim Calcs'!$C$21*'Drive Train'!$F$38</f>
        <v>9</v>
      </c>
      <c r="CC5" s="1">
        <f>IF(BZ5&gt;='Drive Train'!$F$29,1,0)</f>
        <v>1</v>
      </c>
      <c r="CD5" s="57">
        <f>MIN(BU5,$C$10)*$C$11*1000/60/60</f>
        <v>55.555555555555557</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50</v>
      </c>
      <c r="CK5" s="2">
        <f>MIN((CJ5-$C$9)/($C$8-$C$9)*$C$7-$C$29*CN5/CG$2,CK$2)</f>
        <v>0.88848791893998436</v>
      </c>
      <c r="CL5" s="57">
        <f>CK5*'DEPRECATED - DT-Prelim Calcs'!$C$21/CF$2/'DEPRECATED - DT-Prelim Calcs'!$C$19/'DEPRECATED - DT-Prelim Calcs'!$C$18*3.39*'DEPRECATED - DT-Prelim Calcs'!$C$20</f>
        <v>15.541620256321981</v>
      </c>
      <c r="CM5" s="46">
        <f>IF(CL5&lt;=$C$17,1,0)</f>
        <v>0</v>
      </c>
      <c r="CN5" s="57">
        <f>CL4*'DEPRECATED - DT-Prelim Calcs'!$C$11+CN4</f>
        <v>0</v>
      </c>
      <c r="CO5" s="57">
        <f>CO4+0.5*CL5*'DEPRECATED - DT-Prelim Calcs'!$C$11^2+CN5*'DEPRECATED - DT-Prelim Calcs'!$C$11</f>
        <v>124.33296205057584</v>
      </c>
      <c r="CP5" s="57">
        <f>MIN('Drive Train'!$F$35-CJ4*'DEPRECATED - DT-Prelim Calcs'!$C$21*'Drive Train'!$F$38,CP4+CJ$2)</f>
        <v>12.4</v>
      </c>
      <c r="CQ5" s="57">
        <f>'Drive Train'!$F$35-CJ5*'DEPRECATED - DT-Prelim Calcs'!$C$21*'Drive Train'!$F$38</f>
        <v>9</v>
      </c>
      <c r="CR5" s="1">
        <f>IF(CO5&gt;='Drive Train'!$F$29,1,0)</f>
        <v>1</v>
      </c>
      <c r="CS5" s="57">
        <f>MIN(CJ5,$C$10)*$C$11*1000/60/60</f>
        <v>55.555555555555557</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50</v>
      </c>
      <c r="CZ5" s="2">
        <f>MIN((CY5-$C$9)/($C$8-$C$9)*$C$7-$C$29*DC5/CV$2,CZ$2)</f>
        <v>0.88848791893998436</v>
      </c>
      <c r="DA5" s="57">
        <f>CZ5*'DEPRECATED - DT-Prelim Calcs'!$C$21/CU$2/'DEPRECATED - DT-Prelim Calcs'!$C$19/'DEPRECATED - DT-Prelim Calcs'!$C$18*3.39*'DEPRECATED - DT-Prelim Calcs'!$C$20</f>
        <v>18.694992482242384</v>
      </c>
      <c r="DB5" s="46">
        <f>IF(DA5&lt;=$C$17,1,0)</f>
        <v>0</v>
      </c>
      <c r="DC5" s="57">
        <f>DA4*'DEPRECATED - DT-Prelim Calcs'!$C$11+DC4</f>
        <v>0</v>
      </c>
      <c r="DD5" s="57">
        <f>DD4+0.5*DA5*'DEPRECATED - DT-Prelim Calcs'!$C$11^2+DC5*'DEPRECATED - DT-Prelim Calcs'!$C$11</f>
        <v>149.55993985793907</v>
      </c>
      <c r="DE5" s="57">
        <f>MIN('Drive Train'!$F$35-CY4*'DEPRECATED - DT-Prelim Calcs'!$C$21*'Drive Train'!$F$38,DE4+CY$2)</f>
        <v>12.4</v>
      </c>
      <c r="DF5" s="57">
        <f>'Drive Train'!$F$35-CY5*'DEPRECATED - DT-Prelim Calcs'!$C$21*'Drive Train'!$F$38</f>
        <v>9</v>
      </c>
      <c r="DG5" s="1">
        <f>IF(DD5&gt;='Drive Train'!$F$29,1,0)</f>
        <v>1</v>
      </c>
      <c r="DH5" s="57">
        <f>MIN(CY5,$C$10)*$C$11*1000/60/60</f>
        <v>55.555555555555557</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50</v>
      </c>
      <c r="DO5" s="2">
        <f>MIN((DN5-$C$9)/($C$8-$C$9)*$C$7-$C$29*DR5/DK$2,DO$2)</f>
        <v>0.88848791893998436</v>
      </c>
      <c r="DP5" s="57">
        <f>DO5*'DEPRECATED - DT-Prelim Calcs'!$C$21/DJ$2/'DEPRECATED - DT-Prelim Calcs'!$C$19/'DEPRECATED - DT-Prelim Calcs'!$C$18*3.39*'DEPRECATED - DT-Prelim Calcs'!$C$20</f>
        <v>21.848364708162787</v>
      </c>
      <c r="DQ5" s="46">
        <f>IF(DP5&lt;=$C$17,1,0)</f>
        <v>0</v>
      </c>
      <c r="DR5" s="57">
        <f>DP4*'DEPRECATED - DT-Prelim Calcs'!$C$11+DR4</f>
        <v>0</v>
      </c>
      <c r="DS5" s="57">
        <f>DS4+0.5*DP5*'DEPRECATED - DT-Prelim Calcs'!$C$11^2+DR5*'DEPRECATED - DT-Prelim Calcs'!$C$11</f>
        <v>174.7869176653023</v>
      </c>
      <c r="DT5" s="57">
        <f>MIN('Drive Train'!$F$35-DN4*'DEPRECATED - DT-Prelim Calcs'!$C$21*'Drive Train'!$F$38,DT4+DN$2)</f>
        <v>12.4</v>
      </c>
      <c r="DU5" s="57">
        <f>'Drive Train'!$F$35-DN5*'DEPRECATED - DT-Prelim Calcs'!$C$21*'Drive Train'!$F$38</f>
        <v>9</v>
      </c>
      <c r="DV5" s="1">
        <f>IF(DS5&gt;='Drive Train'!$F$29,1,0)</f>
        <v>1</v>
      </c>
      <c r="DW5" s="57">
        <f>MIN(DN5,$C$10)*$C$11*1000/60/60</f>
        <v>55.555555555555557</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50</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Train'!$F$35-EC4*'DEPRECATED - DT-Prelim Calcs'!$C$21*'Drive Train'!$F$38,EI4+EC$2)</f>
        <v>12.4</v>
      </c>
      <c r="EJ5" s="57">
        <f>'Drive Train'!$F$35-EC5*'DEPRECATED - DT-Prelim Calcs'!$C$21*'Drive Train'!$F$38</f>
        <v>9</v>
      </c>
      <c r="EK5" s="1">
        <f>IF(EH5&gt;='Drive Train'!$F$29,1,0)</f>
        <v>1</v>
      </c>
      <c r="EL5" s="57">
        <f>MIN(EC5,$C$10)*$C$11*1000/60/60</f>
        <v>55.555555555555557</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50</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9</v>
      </c>
      <c r="EZ5" s="1">
        <f>IF(EW5&gt;='Drive Train'!$F$29,1,0)</f>
        <v>1</v>
      </c>
      <c r="FA5" s="57">
        <f>MIN(ER5,$C$10)*$C$11*1000/60/60</f>
        <v>55.555555555555557</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50</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Train'!$F$35-FG4*'DEPRECATED - DT-Prelim Calcs'!$C$21*'Drive Train'!$F$38,FM4+FG$2)</f>
        <v>12.4</v>
      </c>
      <c r="FN5" s="57">
        <f>'Drive Train'!$F$35-FG5*'DEPRECATED - DT-Prelim Calcs'!$C$21*'Drive Train'!$F$38</f>
        <v>9</v>
      </c>
      <c r="FO5" s="1">
        <f>IF(FL5&gt;='Drive Train'!$F$29,1,0)</f>
        <v>1</v>
      </c>
      <c r="FP5" s="57">
        <f>MIN(FG5,$C$10)*$C$11*1000/60/60</f>
        <v>55.555555555555557</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50</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9</v>
      </c>
      <c r="GD5" s="1">
        <f>IF(GA5&gt;='Drive Train'!$F$29,1,0)</f>
        <v>1</v>
      </c>
      <c r="GE5" s="57">
        <f>MIN(FV5,$C$10)*$C$11*1000/60/60</f>
        <v>55.555555555555557</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55.555555555555557</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55.555555555555557</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55.555555555555557</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55.555555555555557</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55.555555555555557</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-0.88848791893998436</v>
      </c>
      <c r="Y6" s="57">
        <f t="shared" si="1"/>
        <v>0</v>
      </c>
      <c r="Z6" s="57">
        <f t="shared" si="2"/>
        <v>0</v>
      </c>
      <c r="AA6" s="57">
        <f t="shared" si="3"/>
        <v>0</v>
      </c>
      <c r="AB6" s="57" t="e">
        <f t="shared" si="4"/>
        <v>#N/A</v>
      </c>
      <c r="AC6" s="46">
        <f t="shared" ref="AC6:AC69" si="29">IF(Z6&lt;=$C$17,1,0)</f>
        <v>1</v>
      </c>
      <c r="AD6" s="1">
        <f t="shared" si="5"/>
        <v>0</v>
      </c>
      <c r="AE6" s="57">
        <f t="shared" si="6"/>
        <v>86.878622550868215</v>
      </c>
      <c r="AF6" s="57" t="e">
        <f t="shared" si="7"/>
        <v>#N/A</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521.27173530520929</v>
      </c>
      <c r="AK6" s="57">
        <f t="shared" si="8"/>
        <v>0</v>
      </c>
      <c r="AL6" s="63">
        <f>AL5+'DEPRECATED - DT-Prelim Calcs'!$C$11</f>
        <v>8</v>
      </c>
      <c r="AM6" s="2">
        <f>AW6/'Drive Train'!$F$35</f>
        <v>0.72580645161290325</v>
      </c>
      <c r="AN6" s="46">
        <f>AU6*12*60/(PI() * 'Drive Train'!$F$15)/AM$2*AM6</f>
        <v>2023.2260601981641</v>
      </c>
      <c r="AO6" s="2">
        <f>('DEPRECATED - DT-Prelim Calcs'!$C$6*AM6-AN6)/('DEPRECATED - DT-Prelim Calcs'!$C$6*AM6)*'DEPRECATED - DT-Prelim Calcs'!$C$7*AM6</f>
        <v>0.83437651178717653</v>
      </c>
      <c r="AP6" s="57">
        <f>AO6/'DEPRECATED - DT-Prelim Calcs'!$C$7*('DEPRECATED - DT-Prelim Calcs'!$C$8-'DEPRECATED - DT-Prelim Calcs'!$C$9)+'DEPRECATED - DT-Prelim Calcs'!$C$9</f>
        <v>47.119297287259236</v>
      </c>
      <c r="AQ6" s="57">
        <f t="shared" si="9"/>
        <v>47.119297287259236</v>
      </c>
      <c r="AR6" s="2">
        <f t="shared" ref="AR6:AR69" si="30">MIN((AQ6-$C$9)/($C$8-$C$9)*$C$7-$C$29*AU6/AN$2,AR$2)</f>
        <v>0.59612099983175704</v>
      </c>
      <c r="AS6" s="57">
        <f>AR6*'DEPRECATED - DT-Prelim Calcs'!$C$21/AM$2/'DEPRECATED - DT-Prelim Calcs'!$C$19/'DEPRECATED - DT-Prelim Calcs'!$C$18*3.39*'DEPRECATED - DT-Prelim Calcs'!$C$20</f>
        <v>4.0803165878240168</v>
      </c>
      <c r="AT6" s="46">
        <f t="shared" ref="AT6:AT69" si="31">IF(AQ6&lt;=$C$17,1,0)</f>
        <v>0</v>
      </c>
      <c r="AU6" s="57">
        <f>AS5*'DEPRECATED - DT-Prelim Calcs'!$C$11+AU5</f>
        <v>24.326014314243103</v>
      </c>
      <c r="AV6" s="57">
        <f>AV5+0.5*AS6*'DEPRECATED - DT-Prelim Calcs'!$C$11^2+AU6*'DEPRECATED - DT-Prelim Calcs'!$C$11</f>
        <v>178.59861858805075</v>
      </c>
      <c r="AW6" s="57">
        <f>MIN('Drive Train'!$F$35-AQ5*'DEPRECATED - DT-Prelim Calcs'!$C$21*'Drive Train'!$F$38,AW5+AQ$2)</f>
        <v>9</v>
      </c>
      <c r="AX6" s="57">
        <f>'Drive Train'!$F$35-AQ6*'DEPRECATED - DT-Prelim Calcs'!$C$21*'Drive Train'!$F$38</f>
        <v>9.1958877844663718</v>
      </c>
      <c r="AY6" s="1">
        <f>IF(AV6&gt;='Drive Train'!$F$29,1,0)</f>
        <v>1</v>
      </c>
      <c r="AZ6" s="57">
        <f t="shared" ref="AZ6:AZ69" si="32">MIN(AQ6,$C$10)*$C$11*1000/60/60</f>
        <v>52.354774763621371</v>
      </c>
      <c r="BA6" s="63">
        <f>BA5+'DEPRECATED - DT-Prelim Calcs'!$C$11</f>
        <v>8</v>
      </c>
      <c r="BB6" s="2">
        <f>BL6/'Drive Train'!$F$35</f>
        <v>0.72580645161290325</v>
      </c>
      <c r="BC6" s="46">
        <f>BJ6*12*60/(PI() * 'Drive Train'!$F$15)/BB$2*BB6</f>
        <v>4665.3539193321185</v>
      </c>
      <c r="BD6" s="2">
        <f>('DEPRECATED - DT-Prelim Calcs'!$C$6*BB6-BC6)/('DEPRECATED - DT-Prelim Calcs'!$C$6*BB6)*'DEPRECATED - DT-Prelim Calcs'!$C$7*BB6</f>
        <v>-0.36028167592630017</v>
      </c>
      <c r="BE6" s="57">
        <f>BD6/'DEPRECATED - DT-Prelim Calcs'!$C$7*('DEPRECATED - DT-Prelim Calcs'!$C$8-'DEPRECATED - DT-Prelim Calcs'!$C$9)+'DEPRECATED - DT-Prelim Calcs'!$C$9</f>
        <v>-16.480140672756974</v>
      </c>
      <c r="BF6" s="57">
        <f t="shared" si="10"/>
        <v>-16.480140672756974</v>
      </c>
      <c r="BG6" s="2">
        <f t="shared" ref="BG6:BG69" si="33">MIN((BF6-$C$9)/($C$8-$C$9)*$C$7-$C$29*BJ6/BC$2,BG$2)</f>
        <v>-0.90967470143667084</v>
      </c>
      <c r="BH6" s="57">
        <f>BG6*'DEPRECATED - DT-Prelim Calcs'!$C$21/BB$2/'DEPRECATED - DT-Prelim Calcs'!$C$19/'DEPRECATED - DT-Prelim Calcs'!$C$18*3.39*'DEPRECATED - DT-Prelim Calcs'!$C$20</f>
        <v>-9.4550896091740828</v>
      </c>
      <c r="BI6" s="46">
        <f t="shared" ref="BI6:BI69" si="34">IF(BF6&lt;=$C$17,1,0)</f>
        <v>1</v>
      </c>
      <c r="BJ6" s="57">
        <f>BH5*'DEPRECATED - DT-Prelim Calcs'!$C$11+BJ5</f>
        <v>36.939503217924717</v>
      </c>
      <c r="BK6" s="57">
        <f>BK5+0.5*BH6*'DEPRECATED - DT-Prelim Calcs'!$C$11^2+BJ6*'DEPRECATED - DT-Prelim Calcs'!$C$11</f>
        <v>145.99630243415564</v>
      </c>
      <c r="BL6" s="57">
        <f>MIN('Drive Train'!$F$35-BF5*'DEPRECATED - DT-Prelim Calcs'!$C$21*'Drive Train'!$F$38,BL5+BF$2)</f>
        <v>9</v>
      </c>
      <c r="BM6" s="57">
        <f>'Drive Train'!$F$35-BF6*'DEPRECATED - DT-Prelim Calcs'!$C$21*'Drive Train'!$F$38</f>
        <v>13.520649565747474</v>
      </c>
      <c r="BN6" s="1">
        <f>IF(BK6&gt;='Drive Train'!$F$29,1,0)</f>
        <v>1</v>
      </c>
      <c r="BO6" s="57">
        <f t="shared" ref="BO6:BO69" si="35">MIN(BF6,$C$10)*$C$11*1000/60/60</f>
        <v>-18.311267414174417</v>
      </c>
      <c r="BP6" s="63">
        <f>BP5+'DEPRECATED - DT-Prelim Calcs'!$C$11</f>
        <v>8</v>
      </c>
      <c r="BQ6" s="2">
        <f>CA6/'Drive Train'!$F$35</f>
        <v>0.72580645161290325</v>
      </c>
      <c r="BR6" s="46">
        <f>BY6*12*60/(PI() * 'Drive Train'!$F$15)/BQ$2*BQ6</f>
        <v>8395.4167792859316</v>
      </c>
      <c r="BS6" s="2">
        <f>('DEPRECATED - DT-Prelim Calcs'!$C$6*BQ6-BR6)/('DEPRECATED - DT-Prelim Calcs'!$C$6*BQ6)*'DEPRECATED - DT-Prelim Calcs'!$C$7*BQ6</f>
        <v>-2.0468579409335588</v>
      </c>
      <c r="BT6" s="57">
        <f>BS6/'DEPRECATED - DT-Prelim Calcs'!$C$7*('DEPRECATED - DT-Prelim Calcs'!$C$8-'DEPRECATED - DT-Prelim Calcs'!$C$9)+'DEPRECATED - DT-Prelim Calcs'!$C$9</f>
        <v>-106.26758249866208</v>
      </c>
      <c r="BU6" s="57">
        <f t="shared" si="11"/>
        <v>-106.26758249866208</v>
      </c>
      <c r="BV6" s="2">
        <f t="shared" ref="BV6:BV69" si="36">MIN((BU6-$C$9)/($C$8-$C$9)*$C$7-$C$29*BY6/BR$2,BV$2)</f>
        <v>-3.0355039267568014</v>
      </c>
      <c r="BW6" s="57">
        <f>BV6*'DEPRECATED - DT-Prelim Calcs'!$C$21/BQ$2/'DEPRECATED - DT-Prelim Calcs'!$C$19/'DEPRECATED - DT-Prelim Calcs'!$C$18*3.39*'DEPRECATED - DT-Prelim Calcs'!$C$20</f>
        <v>-42.32423957636427</v>
      </c>
      <c r="BX6" s="46">
        <f t="shared" ref="BX6:BX69" si="37">IF(BW6&lt;=$C$17,1,0)</f>
        <v>1</v>
      </c>
      <c r="BY6" s="57">
        <f>BW5*'DEPRECATED - DT-Prelim Calcs'!$C$11+BY5</f>
        <v>49.552992121606323</v>
      </c>
      <c r="BZ6" s="57">
        <f>BZ5+0.5*BW6*'DEPRECATED - DT-Prelim Calcs'!$C$11^2+BY6*'DEPRECATED - DT-Prelim Calcs'!$C$11</f>
        <v>-41.275963881276226</v>
      </c>
      <c r="CA6" s="57">
        <f>MIN('Drive Train'!$F$35-BU5*'DEPRECATED - DT-Prelim Calcs'!$C$21*'Drive Train'!$F$38,CA5+BU$2)</f>
        <v>9</v>
      </c>
      <c r="CB6" s="57">
        <f>'Drive Train'!$F$35-BU6*'DEPRECATED - DT-Prelim Calcs'!$C$21*'Drive Train'!$F$38</f>
        <v>19.626195609909022</v>
      </c>
      <c r="CC6" s="1">
        <f>IF(BZ6&gt;='Drive Train'!$F$29,1,0)</f>
        <v>0</v>
      </c>
      <c r="CD6" s="57">
        <f t="shared" ref="CD6:CD69" si="38">MIN(BU6,$C$10)*$C$11*1000/60/60</f>
        <v>-118.0750916651801</v>
      </c>
      <c r="CE6" s="63">
        <f>CE5+'DEPRECATED - DT-Prelim Calcs'!$C$11</f>
        <v>8</v>
      </c>
      <c r="CF6" s="2">
        <f>CP6/'Drive Train'!$F$35</f>
        <v>0.72580645161290325</v>
      </c>
      <c r="CG6" s="46">
        <f>CN6*12*60/(PI() * 'Drive Train'!$F$15)/CF$2*CF6</f>
        <v>13213.414640059611</v>
      </c>
      <c r="CH6" s="2">
        <f>('DEPRECATED - DT-Prelim Calcs'!$C$6*CF6-CG6)/('DEPRECATED - DT-Prelim Calcs'!$C$6*CF6)*'DEPRECATED - DT-Prelim Calcs'!$C$7*CF6</f>
        <v>-4.2253522832346038</v>
      </c>
      <c r="CI6" s="57">
        <f>CH6/'DEPRECATED - DT-Prelim Calcs'!$C$7*('DEPRECATED - DT-Prelim Calcs'!$C$8-'DEPRECATED - DT-Prelim Calcs'!$C$9)+'DEPRECATED - DT-Prelim Calcs'!$C$9</f>
        <v>-222.24302819045633</v>
      </c>
      <c r="CJ6" s="57">
        <f t="shared" si="12"/>
        <v>-222.24302819045633</v>
      </c>
      <c r="CK6" s="2">
        <f t="shared" ref="CK6:CK69" si="39">MIN((CJ6-$C$9)/($C$8-$C$9)*$C$7-$C$29*CN6/CG$2,CK$2)</f>
        <v>-5.7813666761286395</v>
      </c>
      <c r="CL6" s="57">
        <f>CK6*'DEPRECATED - DT-Prelim Calcs'!$C$21/CF$2/'DEPRECATED - DT-Prelim Calcs'!$C$19/'DEPRECATED - DT-Prelim Calcs'!$C$18*3.39*'DEPRECATED - DT-Prelim Calcs'!$C$20</f>
        <v>-101.12889947917803</v>
      </c>
      <c r="CM6" s="46">
        <f t="shared" ref="CM6:CM69" si="40">IF(CL6&lt;=$C$17,1,0)</f>
        <v>1</v>
      </c>
      <c r="CN6" s="57">
        <f>CL5*'DEPRECATED - DT-Prelim Calcs'!$C$11+CN5</f>
        <v>62.166481025287922</v>
      </c>
      <c r="CO6" s="57">
        <f>CO5+0.5*CL6*'DEPRECATED - DT-Prelim Calcs'!$C$11^2+CN6*'DEPRECATED - DT-Prelim Calcs'!$C$11</f>
        <v>-436.03230968169674</v>
      </c>
      <c r="CP6" s="57">
        <f>MIN('Drive Train'!$F$35-CJ5*'DEPRECATED - DT-Prelim Calcs'!$C$21*'Drive Train'!$F$38,CP5+CJ$2)</f>
        <v>9</v>
      </c>
      <c r="CQ6" s="57">
        <f>'Drive Train'!$F$35-CJ6*'DEPRECATED - DT-Prelim Calcs'!$C$21*'Drive Train'!$F$38</f>
        <v>27.512525916951034</v>
      </c>
      <c r="CR6" s="1">
        <f>IF(CO6&gt;='Drive Train'!$F$29,1,0)</f>
        <v>0</v>
      </c>
      <c r="CS6" s="57">
        <f t="shared" ref="CS6:CS69" si="41">MIN(CJ6,$C$10)*$C$11*1000/60/60</f>
        <v>-246.93669798939592</v>
      </c>
      <c r="CT6" s="63">
        <f>CT5+'DEPRECATED - DT-Prelim Calcs'!$C$11</f>
        <v>8</v>
      </c>
      <c r="CU6" s="2">
        <f>DE6/'Drive Train'!$F$35</f>
        <v>0.72580645161290325</v>
      </c>
      <c r="CV6" s="46">
        <f>DC6*12*60/(PI() * 'Drive Train'!$F$15)/CU$2*CU6</f>
        <v>19119.347501653152</v>
      </c>
      <c r="CW6" s="2">
        <f>('DEPRECATED - DT-Prelim Calcs'!$C$6*CU6-CV6)/('DEPRECATED - DT-Prelim Calcs'!$C$6*CU6)*'DEPRECATED - DT-Prelim Calcs'!$C$7*CU6</f>
        <v>-6.8957647028294318</v>
      </c>
      <c r="CX6" s="57">
        <f>CW6/'DEPRECATED - DT-Prelim Calcs'!$C$7*('DEPRECATED - DT-Prelim Calcs'!$C$8-'DEPRECATED - DT-Prelim Calcs'!$C$9)+'DEPRECATED - DT-Prelim Calcs'!$C$9</f>
        <v>-364.40647774813948</v>
      </c>
      <c r="CY6" s="57">
        <f t="shared" si="13"/>
        <v>-364.40647774813948</v>
      </c>
      <c r="CZ6" s="2">
        <f t="shared" ref="CZ6:CZ69" si="42">MIN((CY6-$C$9)/($C$8-$C$9)*$C$7-$C$29*DC6/CV$2,CZ$2)</f>
        <v>-9.1472629495521822</v>
      </c>
      <c r="DA6" s="57">
        <f>CZ6*'DEPRECATED - DT-Prelim Calcs'!$C$21/CU$2/'DEPRECATED - DT-Prelim Calcs'!$C$19/'DEPRECATED - DT-Prelim Calcs'!$C$18*3.39*'DEPRECATED - DT-Prelim Calcs'!$C$20</f>
        <v>-192.47083548304681</v>
      </c>
      <c r="DB6" s="46">
        <f t="shared" ref="DB6:DB69" si="43">IF(DA6&lt;=$C$17,1,0)</f>
        <v>1</v>
      </c>
      <c r="DC6" s="57">
        <f>DA5*'DEPRECATED - DT-Prelim Calcs'!$C$11+DC5</f>
        <v>74.779969928969535</v>
      </c>
      <c r="DD6" s="57">
        <f>DD5+0.5*DA6*'DEPRECATED - DT-Prelim Calcs'!$C$11^2+DC6*'DEPRECATED - DT-Prelim Calcs'!$C$11</f>
        <v>-1091.0868642905573</v>
      </c>
      <c r="DE6" s="57">
        <f>MIN('Drive Train'!$F$35-CY5*'DEPRECATED - DT-Prelim Calcs'!$C$21*'Drive Train'!$F$38,DE5+CY$2)</f>
        <v>9</v>
      </c>
      <c r="DF6" s="57">
        <f>'Drive Train'!$F$35-CY6*'DEPRECATED - DT-Prelim Calcs'!$C$21*'Drive Train'!$F$38</f>
        <v>37.179640486873488</v>
      </c>
      <c r="DG6" s="1">
        <f>IF(DD6&gt;='Drive Train'!$F$29,1,0)</f>
        <v>0</v>
      </c>
      <c r="DH6" s="57">
        <f t="shared" ref="DH6:DH69" si="44">MIN(CY6,$C$10)*$C$11*1000/60/60</f>
        <v>-404.89608638682165</v>
      </c>
      <c r="DI6" s="63">
        <f>DI5+'DEPRECATED - DT-Prelim Calcs'!$C$11</f>
        <v>8</v>
      </c>
      <c r="DJ6" s="2">
        <f>DT6/'Drive Train'!$F$35</f>
        <v>0.72580645161290325</v>
      </c>
      <c r="DK6" s="46">
        <f>DR6*12*60/(PI() * 'Drive Train'!$F$15)/DJ$2*DJ6</f>
        <v>26113.21536406656</v>
      </c>
      <c r="DL6" s="2">
        <f>('DEPRECATED - DT-Prelim Calcs'!$C$6*DJ6-DK6)/('DEPRECATED - DT-Prelim Calcs'!$C$6*DJ6)*'DEPRECATED - DT-Prelim Calcs'!$C$7*DJ6</f>
        <v>-10.058095199718048</v>
      </c>
      <c r="DM6" s="57">
        <f>DL6/'DEPRECATED - DT-Prelim Calcs'!$C$7*('DEPRECATED - DT-Prelim Calcs'!$C$8-'DEPRECATED - DT-Prelim Calcs'!$C$9)+'DEPRECATED - DT-Prelim Calcs'!$C$9</f>
        <v>-532.7579311717119</v>
      </c>
      <c r="DN6" s="57">
        <f t="shared" si="14"/>
        <v>-532.7579311717119</v>
      </c>
      <c r="DO6" s="2">
        <f t="shared" ref="DO6:DO69" si="45">MIN((DN6-$C$9)/($C$8-$C$9)*$C$7-$C$29*DR6/DK$2,DO$2)</f>
        <v>-13.133192747027433</v>
      </c>
      <c r="DP6" s="57">
        <f>DO6*'DEPRECATED - DT-Prelim Calcs'!$C$21/DJ$2/'DEPRECATED - DT-Prelim Calcs'!$C$19/'DEPRECATED - DT-Prelim Calcs'!$C$18*3.39*'DEPRECATED - DT-Prelim Calcs'!$C$20</f>
        <v>-322.95181375340201</v>
      </c>
      <c r="DQ6" s="46">
        <f t="shared" ref="DQ6:DQ69" si="46">IF(DP6&lt;=$C$17,1,0)</f>
        <v>1</v>
      </c>
      <c r="DR6" s="57">
        <f>DP5*'DEPRECATED - DT-Prelim Calcs'!$C$11+DR5</f>
        <v>87.393458832651149</v>
      </c>
      <c r="DS6" s="57">
        <f>DS5+0.5*DP6*'DEPRECATED - DT-Prelim Calcs'!$C$11^2+DR6*'DEPRECATED - DT-Prelim Calcs'!$C$11</f>
        <v>-2059.2537570313093</v>
      </c>
      <c r="DT6" s="57">
        <f>MIN('Drive Train'!$F$35-DN5*'DEPRECATED - DT-Prelim Calcs'!$C$21*'Drive Train'!$F$38,DT5+DN$2)</f>
        <v>9</v>
      </c>
      <c r="DU6" s="57">
        <f>'Drive Train'!$F$35-DN6*'DEPRECATED - DT-Prelim Calcs'!$C$21*'Drive Train'!$F$38</f>
        <v>48.627539319676409</v>
      </c>
      <c r="DV6" s="1">
        <f>IF(DS6&gt;='Drive Train'!$F$29,1,0)</f>
        <v>0</v>
      </c>
      <c r="DW6" s="57">
        <f t="shared" ref="DW6:DW69" si="47">MIN(DN6,$C$10)*$C$11*1000/60/60</f>
        <v>-591.95325685745763</v>
      </c>
      <c r="DX6" s="63">
        <f>DX5+'DEPRECATED - DT-Prelim Calcs'!$C$11</f>
        <v>8</v>
      </c>
      <c r="DY6" s="2">
        <f>EI6/'Drive Train'!$F$35</f>
        <v>0.72580645161290325</v>
      </c>
      <c r="DZ6" s="46">
        <f>EG6*12*60/(PI() * 'Drive Train'!$F$15)/DY$2*DY6</f>
        <v>31446.273654916899</v>
      </c>
      <c r="EA6" s="2">
        <f>('DEPRECATED - DT-Prelim Calcs'!$C$6*DY6-DZ6)/('DEPRECATED - DT-Prelim Calcs'!$C$6*DY6)*'DEPRECATED - DT-Prelim Calcs'!$C$7*DY6</f>
        <v>-12.469478029164446</v>
      </c>
      <c r="EB6" s="57">
        <f>EA6/'DEPRECATED - DT-Prelim Calcs'!$C$7*('DEPRECATED - DT-Prelim Calcs'!$C$8-'DEPRECATED - DT-Prelim Calcs'!$C$9)+'DEPRECATED - DT-Prelim Calcs'!$C$9</f>
        <v>-661.13154819161753</v>
      </c>
      <c r="EC6" s="57">
        <f t="shared" si="15"/>
        <v>-661.13154819161753</v>
      </c>
      <c r="ED6" s="2">
        <f t="shared" ref="ED6:ED69" si="48">MIN((EC6-$C$9)/($C$8-$C$9)*$C$7-$C$29*EG6/DZ$2,ED$2)</f>
        <v>-16.172597604447407</v>
      </c>
      <c r="EE6" s="57">
        <f>ED6*'DEPRECATED - DT-Prelim Calcs'!$C$21/DY$2/'DEPRECATED - DT-Prelim Calcs'!$C$19/'DEPRECATED - DT-Prelim Calcs'!$C$18*3.39*'DEPRECATED - DT-Prelim Calcs'!$C$20</f>
        <v>-455.09119733398501</v>
      </c>
      <c r="EF6" s="46">
        <f t="shared" ref="EF6:EF69" si="49">IF(EE6&lt;=$C$17,1,0)</f>
        <v>1</v>
      </c>
      <c r="EG6" s="57">
        <f>EE5*'DEPRECATED - DT-Prelim Calcs'!$C$11+EG5</f>
        <v>91.967953489756638</v>
      </c>
      <c r="EH6" s="57">
        <f>EH5+0.5*EE6*'DEPRECATED - DT-Prelim Calcs'!$C$11^2+EG6*'DEPRECATED - DT-Prelim Calcs'!$C$11</f>
        <v>-3088.9218577333404</v>
      </c>
      <c r="EI6" s="57">
        <f>MIN('Drive Train'!$F$35-EC5*'DEPRECATED - DT-Prelim Calcs'!$C$21*'Drive Train'!$F$38,EI5+EC$2)</f>
        <v>9</v>
      </c>
      <c r="EJ6" s="57">
        <f>'Drive Train'!$F$35-EC6*'DEPRECATED - DT-Prelim Calcs'!$C$21*'Drive Train'!$F$38</f>
        <v>57.356945277029993</v>
      </c>
      <c r="EK6" s="1">
        <f>IF(EH6&gt;='Drive Train'!$F$29,1,0)</f>
        <v>0</v>
      </c>
      <c r="EL6" s="57">
        <f t="shared" ref="EL6:EL69" si="50">MIN(EC6,$C$10)*$C$11*1000/60/60</f>
        <v>-734.59060910179721</v>
      </c>
      <c r="EM6" s="63">
        <f>EM5+'DEPRECATED - DT-Prelim Calcs'!$C$11</f>
        <v>8</v>
      </c>
      <c r="EN6" s="2">
        <f>EX6/'Drive Train'!$F$35</f>
        <v>0.72580645161290325</v>
      </c>
      <c r="EO6" s="46">
        <f>EV6*12*60/(PI() * 'Drive Train'!$F$15)/EN$2*EN6</f>
        <v>35412.470332113618</v>
      </c>
      <c r="EP6" s="2">
        <f>('DEPRECATED - DT-Prelim Calcs'!$C$6*EN6-EO6)/('DEPRECATED - DT-Prelim Calcs'!$C$6*EN6)*'DEPRECATED - DT-Prelim Calcs'!$C$7*EN6</f>
        <v>-14.262823993900676</v>
      </c>
      <c r="EQ6" s="57">
        <f>EP6/'DEPRECATED - DT-Prelim Calcs'!$C$7*('DEPRECATED - DT-Prelim Calcs'!$C$8-'DEPRECATED - DT-Prelim Calcs'!$C$9)+'DEPRECATED - DT-Prelim Calcs'!$C$9</f>
        <v>-756.60303668774145</v>
      </c>
      <c r="ER6" s="57">
        <f t="shared" si="16"/>
        <v>-756.60303668774145</v>
      </c>
      <c r="ES6" s="2">
        <f t="shared" ref="ES6:ES69" si="51">MIN((ER6-$C$9)/($C$8-$C$9)*$C$7-$C$29*EV6/EO$2,ES$2)</f>
        <v>-18.433003695795904</v>
      </c>
      <c r="ET6" s="57">
        <f>ES6*'DEPRECATED - DT-Prelim Calcs'!$C$21/EN$2/'DEPRECATED - DT-Prelim Calcs'!$C$19/'DEPRECATED - DT-Prelim Calcs'!$C$18*3.39*'DEPRECATED - DT-Prelim Calcs'!$C$20</f>
        <v>-584.11962632092866</v>
      </c>
      <c r="EU6" s="46">
        <f t="shared" ref="EU6:EU69" si="52">IF(ET6&lt;=$C$17,1,0)</f>
        <v>1</v>
      </c>
      <c r="EV6" s="57">
        <f>ET5*'DEPRECATED - DT-Prelim Calcs'!$C$11+EV5</f>
        <v>91.967953489756638</v>
      </c>
      <c r="EW6" s="57">
        <f>EW5+0.5*ET6*'DEPRECATED - DT-Prelim Calcs'!$C$11^2+EV6*'DEPRECATED - DT-Prelim Calcs'!$C$11</f>
        <v>-4121.1492896288892</v>
      </c>
      <c r="EX6" s="57">
        <f>MIN('Drive Train'!$F$35-ER5*'DEPRECATED - DT-Prelim Calcs'!$C$21*'Drive Train'!$F$38,EX5+ER$2)</f>
        <v>9</v>
      </c>
      <c r="EY6" s="57">
        <f>'Drive Train'!$F$35-ER6*'DEPRECATED - DT-Prelim Calcs'!$C$21*'Drive Train'!$F$38</f>
        <v>63.849006494766421</v>
      </c>
      <c r="EZ6" s="1">
        <f>IF(EW6&gt;='Drive Train'!$F$29,1,0)</f>
        <v>0</v>
      </c>
      <c r="FA6" s="57">
        <f t="shared" ref="FA6:FA69" si="53">MIN(ER6,$C$10)*$C$11*1000/60/60</f>
        <v>-840.67004076415708</v>
      </c>
      <c r="FB6" s="63">
        <f>FB5+'DEPRECATED - DT-Prelim Calcs'!$C$11</f>
        <v>8</v>
      </c>
      <c r="FC6" s="2">
        <f>FM6/'Drive Train'!$F$35</f>
        <v>0.72580645161290325</v>
      </c>
      <c r="FD6" s="46">
        <f>FK6*12*60/(PI() * 'Drive Train'!$F$15)/FC$2*FC6</f>
        <v>39378.667009310353</v>
      </c>
      <c r="FE6" s="2">
        <f>('DEPRECATED - DT-Prelim Calcs'!$C$6*FC6-FD6)/('DEPRECATED - DT-Prelim Calcs'!$C$6*FC6)*'DEPRECATED - DT-Prelim Calcs'!$C$7*FC6</f>
        <v>-16.056169958636911</v>
      </c>
      <c r="FF6" s="57">
        <f>FE6/'DEPRECATED - DT-Prelim Calcs'!$C$7*('DEPRECATED - DT-Prelim Calcs'!$C$8-'DEPRECATED - DT-Prelim Calcs'!$C$9)+'DEPRECATED - DT-Prelim Calcs'!$C$9</f>
        <v>-852.07452518386538</v>
      </c>
      <c r="FG6" s="57">
        <f t="shared" si="17"/>
        <v>-852.07452518386538</v>
      </c>
      <c r="FH6" s="2">
        <f t="shared" ref="FH6:FH69" si="54">MIN((FG6-$C$9)/($C$8-$C$9)*$C$7-$C$29*FK6/FD$2,FH$2)</f>
        <v>-20.693409787144404</v>
      </c>
      <c r="FI6" s="57">
        <f>FH6*'DEPRECATED - DT-Prelim Calcs'!$C$21/FC$2/'DEPRECATED - DT-Prelim Calcs'!$C$19/'DEPRECATED - DT-Prelim Calcs'!$C$18*3.39*'DEPRECATED - DT-Prelim Calcs'!$C$20</f>
        <v>-729.19307209608883</v>
      </c>
      <c r="FJ6" s="46">
        <f t="shared" ref="FJ6:FJ69" si="55">IF(FI6&lt;=$C$17,1,0)</f>
        <v>1</v>
      </c>
      <c r="FK6" s="57">
        <f>FI5*'DEPRECATED - DT-Prelim Calcs'!$C$11+FK5</f>
        <v>91.967953489756638</v>
      </c>
      <c r="FL6" s="57">
        <f>FL5+0.5*FI6*'DEPRECATED - DT-Prelim Calcs'!$C$11^2+FK6*'DEPRECATED - DT-Prelim Calcs'!$C$11</f>
        <v>-5281.7368558301705</v>
      </c>
      <c r="FM6" s="57">
        <f>MIN('Drive Train'!$F$35-FG5*'DEPRECATED - DT-Prelim Calcs'!$C$21*'Drive Train'!$F$38,FM5+FG$2)</f>
        <v>9</v>
      </c>
      <c r="FN6" s="57">
        <f>'Drive Train'!$F$35-FG6*'DEPRECATED - DT-Prelim Calcs'!$C$21*'Drive Train'!$F$38</f>
        <v>70.341067712502849</v>
      </c>
      <c r="FO6" s="1">
        <f>IF(FL6&gt;='Drive Train'!$F$29,1,0)</f>
        <v>0</v>
      </c>
      <c r="FP6" s="57">
        <f t="shared" ref="FP6:FP69" si="56">MIN(FG6,$C$10)*$C$11*1000/60/60</f>
        <v>-946.74947242651695</v>
      </c>
      <c r="FQ6" s="63">
        <f>FQ5+'DEPRECATED - DT-Prelim Calcs'!$C$11</f>
        <v>8</v>
      </c>
      <c r="FR6" s="2">
        <f>GB6/'Drive Train'!$F$35</f>
        <v>0.72580645161290325</v>
      </c>
      <c r="FS6" s="46">
        <f>FZ6*12*60/(PI() * 'Drive Train'!$F$15)/FR$2*FR6</f>
        <v>43344.863686507073</v>
      </c>
      <c r="FT6" s="2">
        <f>('DEPRECATED - DT-Prelim Calcs'!$C$6*FR6-FS6)/('DEPRECATED - DT-Prelim Calcs'!$C$6*FR6)*'DEPRECATED - DT-Prelim Calcs'!$C$7*FR6</f>
        <v>-17.849515923373136</v>
      </c>
      <c r="FU6" s="57">
        <f>FT6/'DEPRECATED - DT-Prelim Calcs'!$C$7*('DEPRECATED - DT-Prelim Calcs'!$C$8-'DEPRECATED - DT-Prelim Calcs'!$C$9)+'DEPRECATED - DT-Prelim Calcs'!$C$9</f>
        <v>-947.54601367998896</v>
      </c>
      <c r="FV6" s="57">
        <f t="shared" si="18"/>
        <v>-947.54601367998896</v>
      </c>
      <c r="FW6" s="2">
        <f t="shared" ref="FW6:FW69" si="57">MIN((FV6-$C$9)/($C$8-$C$9)*$C$7-$C$29*FZ6/FS$2,FW$2)</f>
        <v>-22.953815878492897</v>
      </c>
      <c r="FX6" s="57">
        <f>FW6*'DEPRECATED - DT-Prelim Calcs'!$C$21/FR$2/'DEPRECATED - DT-Prelim Calcs'!$C$19/'DEPRECATED - DT-Prelim Calcs'!$C$18*3.39*'DEPRECATED - DT-Prelim Calcs'!$C$20</f>
        <v>-890.31153465946488</v>
      </c>
      <c r="FY6" s="46">
        <f t="shared" ref="FY6:FY69" si="58">IF(FX6&lt;=$C$17,1,0)</f>
        <v>1</v>
      </c>
      <c r="FZ6" s="57">
        <f>FX5*'DEPRECATED - DT-Prelim Calcs'!$C$11+FZ5</f>
        <v>91.967953489756638</v>
      </c>
      <c r="GA6" s="57">
        <f>GA5+0.5*FX6*'DEPRECATED - DT-Prelim Calcs'!$C$11^2+FZ6*'DEPRECATED - DT-Prelim Calcs'!$C$11</f>
        <v>-6570.6845563371789</v>
      </c>
      <c r="GB6" s="57">
        <f>MIN('Drive Train'!$F$35-FV5*'DEPRECATED - DT-Prelim Calcs'!$C$21*'Drive Train'!$F$38,GB5+FV$2)</f>
        <v>9</v>
      </c>
      <c r="GC6" s="57">
        <f>'Drive Train'!$F$35-FV6*'DEPRECATED - DT-Prelim Calcs'!$C$21*'Drive Train'!$F$38</f>
        <v>76.833128930239255</v>
      </c>
      <c r="GD6" s="1">
        <f>IF(GA6&gt;='Drive Train'!$F$29,1,0)</f>
        <v>0</v>
      </c>
      <c r="GE6" s="57">
        <f t="shared" ref="GE6:GE69" si="59">MIN(FV6,$C$10)*$C$11*1000/60/60</f>
        <v>-1052.8289040888765</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-0.88848791893998436</v>
      </c>
      <c r="Y7" s="57">
        <f t="shared" si="1"/>
        <v>-21.719655637717054</v>
      </c>
      <c r="Z7" s="57">
        <f t="shared" si="2"/>
        <v>21.719655637717054</v>
      </c>
      <c r="AA7" s="57">
        <f t="shared" si="3"/>
        <v>0</v>
      </c>
      <c r="AB7" s="57" t="e">
        <f t="shared" si="4"/>
        <v>#N/A</v>
      </c>
      <c r="AC7" s="46">
        <f t="shared" si="29"/>
        <v>0</v>
      </c>
      <c r="AD7" s="1">
        <f t="shared" si="5"/>
        <v>0</v>
      </c>
      <c r="AE7" s="57">
        <f t="shared" si="6"/>
        <v>86.878622550868215</v>
      </c>
      <c r="AF7" s="57" t="e">
        <f t="shared" si="7"/>
        <v>#N/A</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695.02898040694572</v>
      </c>
      <c r="AK7" s="57">
        <f t="shared" si="8"/>
        <v>3</v>
      </c>
      <c r="AL7" s="63">
        <f>AL6+'DEPRECATED - DT-Prelim Calcs'!$C$11</f>
        <v>12</v>
      </c>
      <c r="AM7" s="2">
        <f>AW7/'Drive Train'!$F$35</f>
        <v>0.74160385358599767</v>
      </c>
      <c r="AN7" s="46">
        <f>AU7*12*60/(PI() * 'Drive Train'!$F$15)/AM$2*AM7</f>
        <v>3454.268579399642</v>
      </c>
      <c r="AO7" s="2">
        <f>('DEPRECATED - DT-Prelim Calcs'!$C$6*AM7-AN7)/('DEPRECATED - DT-Prelim Calcs'!$C$6*AM7)*'DEPRECATED - DT-Prelim Calcs'!$C$7*AM7</f>
        <v>0.22539150171014602</v>
      </c>
      <c r="AP7" s="57">
        <f>AO7/'DEPRECATED - DT-Prelim Calcs'!$C$7*('DEPRECATED - DT-Prelim Calcs'!$C$8-'DEPRECATED - DT-Prelim Calcs'!$C$9)+'DEPRECATED - DT-Prelim Calcs'!$C$9</f>
        <v>14.699057954112753</v>
      </c>
      <c r="AQ7" s="57">
        <f t="shared" si="9"/>
        <v>14.699057954112753</v>
      </c>
      <c r="AR7" s="2">
        <f t="shared" si="30"/>
        <v>-0.17271887261834939</v>
      </c>
      <c r="AS7" s="57">
        <f>AR7*'DEPRECATED - DT-Prelim Calcs'!$C$21/AM$2/'DEPRECATED - DT-Prelim Calcs'!$C$19/'DEPRECATED - DT-Prelim Calcs'!$C$18*3.39*'DEPRECATED - DT-Prelim Calcs'!$C$20</f>
        <v>-1.1822225373268429</v>
      </c>
      <c r="AT7" s="46">
        <f t="shared" si="31"/>
        <v>0</v>
      </c>
      <c r="AU7" s="57">
        <f>AS6*'DEPRECATED - DT-Prelim Calcs'!$C$11+AU6</f>
        <v>40.647280665539171</v>
      </c>
      <c r="AV7" s="57">
        <f>AV6+0.5*AS7*'DEPRECATED - DT-Prelim Calcs'!$C$11^2+AU7*'DEPRECATED - DT-Prelim Calcs'!$C$11</f>
        <v>331.72996095159272</v>
      </c>
      <c r="AW7" s="57">
        <f>MIN('Drive Train'!$F$35-AQ6*'DEPRECATED - DT-Prelim Calcs'!$C$21*'Drive Train'!$F$38,AW6+AQ$2)</f>
        <v>9.1958877844663718</v>
      </c>
      <c r="AX7" s="57">
        <f>'Drive Train'!$F$35-AQ7*'DEPRECATED - DT-Prelim Calcs'!$C$21*'Drive Train'!$F$38</f>
        <v>11.400464059120333</v>
      </c>
      <c r="AY7" s="1">
        <f>IF(AV7&gt;='Drive Train'!$F$29,1,0)</f>
        <v>1</v>
      </c>
      <c r="AZ7" s="57">
        <f t="shared" si="32"/>
        <v>16.332286615680836</v>
      </c>
      <c r="BA7" s="63">
        <f>BA6+'DEPRECATED - DT-Prelim Calcs'!$C$11</f>
        <v>12</v>
      </c>
      <c r="BB7" s="2">
        <f>BL7/'Drive Train'!$F$35</f>
        <v>1.090374964979635</v>
      </c>
      <c r="BC7" s="46">
        <f>BJ7*12*60/(PI() * 'Drive Train'!$F$15)/BB$2*BB7</f>
        <v>-167.12950384632595</v>
      </c>
      <c r="BD7" s="2">
        <f>('DEPRECATED - DT-Prelim Calcs'!$C$6*BB7-BC7)/('DEPRECATED - DT-Prelim Calcs'!$C$6*BB7)*'DEPRECATED - DT-Prelim Calcs'!$C$7*BB7</f>
        <v>2.7033725406984148</v>
      </c>
      <c r="BE7" s="57">
        <f>BD7/'DEPRECATED - DT-Prelim Calcs'!$C$7*('DEPRECATED - DT-Prelim Calcs'!$C$8-'DEPRECATED - DT-Prelim Calcs'!$C$9)+'DEPRECATED - DT-Prelim Calcs'!$C$9</f>
        <v>146.61813152348822</v>
      </c>
      <c r="BF7" s="57">
        <f t="shared" si="10"/>
        <v>50</v>
      </c>
      <c r="BG7" s="2">
        <f t="shared" si="33"/>
        <v>0.90158868293300709</v>
      </c>
      <c r="BH7" s="57">
        <f>BG7*'DEPRECATED - DT-Prelim Calcs'!$C$21/BB$2/'DEPRECATED - DT-Prelim Calcs'!$C$19/'DEPRECATED - DT-Prelim Calcs'!$C$18*3.39*'DEPRECATED - DT-Prelim Calcs'!$C$20</f>
        <v>9.3710441482935796</v>
      </c>
      <c r="BI7" s="46">
        <f t="shared" si="34"/>
        <v>0</v>
      </c>
      <c r="BJ7" s="57">
        <f>BH6*'DEPRECATED - DT-Prelim Calcs'!$C$11+BJ6</f>
        <v>-0.88085521877161455</v>
      </c>
      <c r="BK7" s="57">
        <f>BK6+0.5*BH7*'DEPRECATED - DT-Prelim Calcs'!$C$11^2+BJ7*'DEPRECATED - DT-Prelim Calcs'!$C$11</f>
        <v>217.44123474541783</v>
      </c>
      <c r="BL7" s="57">
        <f>MIN('Drive Train'!$F$35-BF6*'DEPRECATED - DT-Prelim Calcs'!$C$21*'Drive Train'!$F$38,BL6+BF$2)</f>
        <v>13.520649565747474</v>
      </c>
      <c r="BM7" s="57">
        <f>'Drive Train'!$F$35-BF7*'DEPRECATED - DT-Prelim Calcs'!$C$21*'Drive Train'!$F$38</f>
        <v>9</v>
      </c>
      <c r="BN7" s="1">
        <f>IF(BK7&gt;='Drive Train'!$F$29,1,0)</f>
        <v>1</v>
      </c>
      <c r="BO7" s="57">
        <f t="shared" si="35"/>
        <v>55.555555555555557</v>
      </c>
      <c r="BP7" s="63">
        <f>BP6+'DEPRECATED - DT-Prelim Calcs'!$C$11</f>
        <v>12</v>
      </c>
      <c r="BQ7" s="2">
        <f>CA7/'Drive Train'!$F$35</f>
        <v>1.582757710476534</v>
      </c>
      <c r="BR7" s="46">
        <f>BY7*12*60/(PI() * 'Drive Train'!$F$15)/BQ$2*BQ7</f>
        <v>-44240.459606449003</v>
      </c>
      <c r="BS7" s="2">
        <f>('DEPRECATED - DT-Prelim Calcs'!$C$6*BQ7-BR7)/('DEPRECATED - DT-Prelim Calcs'!$C$6*BQ7)*'DEPRECATED - DT-Prelim Calcs'!$C$7*BQ7</f>
        <v>23.818106054395187</v>
      </c>
      <c r="BT7" s="57">
        <f>BS7/'DEPRECATED - DT-Prelim Calcs'!$C$7*('DEPRECATED - DT-Prelim Calcs'!$C$8-'DEPRECATED - DT-Prelim Calcs'!$C$9)+'DEPRECATED - DT-Prelim Calcs'!$C$9</f>
        <v>1270.6929488709141</v>
      </c>
      <c r="BU7" s="57">
        <f t="shared" si="11"/>
        <v>50</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-119.74396618385076</v>
      </c>
      <c r="BZ7" s="57">
        <f>BZ6+0.5*BW7*'DEPRECATED - DT-Prelim Calcs'!$C$11^2+BY7*'DEPRECATED - DT-Prelim Calcs'!$C$11</f>
        <v>-336.31592163716596</v>
      </c>
      <c r="CA7" s="57">
        <f>MIN('Drive Train'!$F$35-BU6*'DEPRECATED - DT-Prelim Calcs'!$C$21*'Drive Train'!$F$38,CA6+BU$2)</f>
        <v>19.626195609909022</v>
      </c>
      <c r="CB7" s="57">
        <f>'Drive Train'!$F$35-BU7*'DEPRECATED - DT-Prelim Calcs'!$C$21*'Drive Train'!$F$38</f>
        <v>9</v>
      </c>
      <c r="CC7" s="1">
        <f>IF(BZ7&gt;='Drive Train'!$F$29,1,0)</f>
        <v>0</v>
      </c>
      <c r="CD7" s="57">
        <f t="shared" si="38"/>
        <v>55.555555555555557</v>
      </c>
      <c r="CE7" s="63">
        <f>CE6+'DEPRECATED - DT-Prelim Calcs'!$C$11</f>
        <v>12</v>
      </c>
      <c r="CF7" s="2">
        <f>CP7/'Drive Train'!$F$35</f>
        <v>2.2187520900766962</v>
      </c>
      <c r="CG7" s="46">
        <f>CN7*12*60/(PI() * 'Drive Train'!$F$15)/CF$2*CF7</f>
        <v>-222441.56712969733</v>
      </c>
      <c r="CH7" s="2">
        <f>('DEPRECATED - DT-Prelim Calcs'!$C$6*CF7-CG7)/('DEPRECATED - DT-Prelim Calcs'!$C$6*CF7)*'DEPRECATED - DT-Prelim Calcs'!$C$7*CF7</f>
        <v>105.92583733681664</v>
      </c>
      <c r="CI7" s="57">
        <f>CH7/'DEPRECATED - DT-Prelim Calcs'!$C$7*('DEPRECATED - DT-Prelim Calcs'!$C$8-'DEPRECATED - DT-Prelim Calcs'!$C$9)+'DEPRECATED - DT-Prelim Calcs'!$C$9</f>
        <v>5641.8223777234753</v>
      </c>
      <c r="CJ7" s="57">
        <f t="shared" si="12"/>
        <v>50</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-342.34911689142422</v>
      </c>
      <c r="CO7" s="57">
        <f>CO6+0.5*CL7*'DEPRECATED - DT-Prelim Calcs'!$C$11^2+CN7*'DEPRECATED - DT-Prelim Calcs'!$C$11</f>
        <v>-1621.4928702678803</v>
      </c>
      <c r="CP7" s="57">
        <f>MIN('Drive Train'!$F$35-CJ6*'DEPRECATED - DT-Prelim Calcs'!$C$21*'Drive Train'!$F$38,CP6+CJ$2)</f>
        <v>27.512525916951034</v>
      </c>
      <c r="CQ7" s="57">
        <f>'Drive Train'!$F$35-CJ7*'DEPRECATED - DT-Prelim Calcs'!$C$21*'Drive Train'!$F$38</f>
        <v>9</v>
      </c>
      <c r="CR7" s="1">
        <f>IF(CO7&gt;='Drive Train'!$F$29,1,0)</f>
        <v>0</v>
      </c>
      <c r="CS7" s="57">
        <f t="shared" si="41"/>
        <v>55.555555555555557</v>
      </c>
      <c r="CT7" s="63">
        <f>CT6+'DEPRECATED - DT-Prelim Calcs'!$C$11</f>
        <v>12</v>
      </c>
      <c r="CU7" s="2">
        <f>DE7/'Drive Train'!$F$35</f>
        <v>2.9983581037801201</v>
      </c>
      <c r="CV7" s="46">
        <f>DC7*12*60/(PI() * 'Drive Train'!$F$15)/CU$2*CU7</f>
        <v>-734175.44043220952</v>
      </c>
      <c r="CW7" s="2">
        <f>('DEPRECATED - DT-Prelim Calcs'!$C$6*CU7-CV7)/('DEPRECATED - DT-Prelim Calcs'!$C$6*CU7)*'DEPRECATED - DT-Prelim Calcs'!$C$7*CU7</f>
        <v>339.18904705292908</v>
      </c>
      <c r="CX7" s="57">
        <f>CW7/'DEPRECATED - DT-Prelim Calcs'!$C$7*('DEPRECATED - DT-Prelim Calcs'!$C$8-'DEPRECATED - DT-Prelim Calcs'!$C$9)+'DEPRECATED - DT-Prelim Calcs'!$C$9</f>
        <v>18059.942629415269</v>
      </c>
      <c r="CY7" s="57">
        <f t="shared" si="13"/>
        <v>50</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-695.10337200321771</v>
      </c>
      <c r="DD7" s="57">
        <f>DD6+0.5*DA7*'DEPRECATED - DT-Prelim Calcs'!$C$11^2+DC7*'DEPRECATED - DT-Prelim Calcs'!$C$11</f>
        <v>-3687.5644453239147</v>
      </c>
      <c r="DE7" s="57">
        <f>MIN('Drive Train'!$F$35-CY6*'DEPRECATED - DT-Prelim Calcs'!$C$21*'Drive Train'!$F$38,DE6+CY$2)</f>
        <v>37.179640486873488</v>
      </c>
      <c r="DF7" s="57">
        <f>'Drive Train'!$F$35-CY7*'DEPRECATED - DT-Prelim Calcs'!$C$21*'Drive Train'!$F$38</f>
        <v>9</v>
      </c>
      <c r="DG7" s="1">
        <f>IF(DD7&gt;='Drive Train'!$F$29,1,0)</f>
        <v>0</v>
      </c>
      <c r="DH7" s="57">
        <f t="shared" si="44"/>
        <v>55.555555555555557</v>
      </c>
      <c r="DI7" s="63">
        <f>DI6+'DEPRECATED - DT-Prelim Calcs'!$C$11</f>
        <v>12</v>
      </c>
      <c r="DJ7" s="2">
        <f>DT7/'Drive Train'!$F$35</f>
        <v>3.9215757515868068</v>
      </c>
      <c r="DK7" s="46">
        <f>DR7*12*60/(PI() * 'Drive Train'!$F$15)/DJ$2*DJ7</f>
        <v>-1944450.6635216072</v>
      </c>
      <c r="DL7" s="2">
        <f>('DEPRECATED - DT-Prelim Calcs'!$C$6*DJ7-DK7)/('DEPRECATED - DT-Prelim Calcs'!$C$6*DJ7)*'DEPRECATED - DT-Prelim Calcs'!$C$7*DJ7</f>
        <v>888.64913997916165</v>
      </c>
      <c r="DM7" s="57">
        <f>DL7/'DEPRECATED - DT-Prelim Calcs'!$C$7*('DEPRECATED - DT-Prelim Calcs'!$C$8-'DEPRECATED - DT-Prelim Calcs'!$C$9)+'DEPRECATED - DT-Prelim Calcs'!$C$9</f>
        <v>47311.282846193542</v>
      </c>
      <c r="DN7" s="57">
        <f t="shared" si="14"/>
        <v>50</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-1204.413796180957</v>
      </c>
      <c r="DS7" s="57">
        <f>DS6+0.5*DP7*'DEPRECATED - DT-Prelim Calcs'!$C$11^2+DR7*'DEPRECATED - DT-Prelim Calcs'!$C$11</f>
        <v>-6692.973034775624</v>
      </c>
      <c r="DT7" s="57">
        <f>MIN('Drive Train'!$F$35-DN6*'DEPRECATED - DT-Prelim Calcs'!$C$21*'Drive Train'!$F$38,DT6+DN$2)</f>
        <v>48.627539319676409</v>
      </c>
      <c r="DU7" s="57">
        <f>'Drive Train'!$F$35-DN7*'DEPRECATED - DT-Prelim Calcs'!$C$21*'Drive Train'!$F$38</f>
        <v>9</v>
      </c>
      <c r="DV7" s="1">
        <f>IF(DS7&gt;='Drive Train'!$F$29,1,0)</f>
        <v>0</v>
      </c>
      <c r="DW7" s="57">
        <f t="shared" si="47"/>
        <v>55.555555555555557</v>
      </c>
      <c r="DX7" s="63">
        <f>DX6+'DEPRECATED - DT-Prelim Calcs'!$C$11</f>
        <v>12</v>
      </c>
      <c r="DY7" s="2">
        <f>EI7/'Drive Train'!$F$35</f>
        <v>4.6255601029862898</v>
      </c>
      <c r="DZ7" s="46">
        <f>EG7*12*60/(PI() * 'Drive Train'!$F$15)/DY$2*DY7</f>
        <v>-3766340.9629463046</v>
      </c>
      <c r="EA7" s="2">
        <f>('DEPRECATED - DT-Prelim Calcs'!$C$6*DY7-DZ7)/('DEPRECATED - DT-Prelim Calcs'!$C$6*DY7)*'DEPRECATED - DT-Prelim Calcs'!$C$7*DY7</f>
        <v>1714.1272847826426</v>
      </c>
      <c r="EB7" s="57">
        <f>EA7/'DEPRECATED - DT-Prelim Calcs'!$C$7*('DEPRECATED - DT-Prelim Calcs'!$C$8-'DEPRECATED - DT-Prelim Calcs'!$C$9)+'DEPRECATED - DT-Prelim Calcs'!$C$9</f>
        <v>91256.862090295865</v>
      </c>
      <c r="EC7" s="57">
        <f t="shared" si="15"/>
        <v>50</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-1728.3968358461834</v>
      </c>
      <c r="EH7" s="57">
        <f>EH6+0.5*EE7*'DEPRECATED - DT-Prelim Calcs'!$C$11^2+EG7*'DEPRECATED - DT-Prelim Calcs'!$C$11</f>
        <v>-9818.5732941385613</v>
      </c>
      <c r="EI7" s="57">
        <f>MIN('Drive Train'!$F$35-EC6*'DEPRECATED - DT-Prelim Calcs'!$C$21*'Drive Train'!$F$38,EI6+EC$2)</f>
        <v>57.356945277029993</v>
      </c>
      <c r="EJ7" s="57">
        <f>'Drive Train'!$F$35-EC7*'DEPRECATED - DT-Prelim Calcs'!$C$21*'Drive Train'!$F$38</f>
        <v>9</v>
      </c>
      <c r="EK7" s="1">
        <f>IF(EH7&gt;='Drive Train'!$F$29,1,0)</f>
        <v>0</v>
      </c>
      <c r="EL7" s="57">
        <f t="shared" si="50"/>
        <v>55.555555555555557</v>
      </c>
      <c r="EM7" s="63">
        <f>EM6+'DEPRECATED - DT-Prelim Calcs'!$C$11</f>
        <v>12</v>
      </c>
      <c r="EN7" s="2">
        <f>EX7/'Drive Train'!$F$35</f>
        <v>5.1491134269972916</v>
      </c>
      <c r="EO7" s="46">
        <f>EV7*12*60/(PI() * 'Drive Train'!$F$15)/EN$2*EN7</f>
        <v>-6131305.9402493918</v>
      </c>
      <c r="EP7" s="2">
        <f>('DEPRECATED - DT-Prelim Calcs'!$C$6*EN7-EO7)/('DEPRECATED - DT-Prelim Calcs'!$C$6*EN7)*'DEPRECATED - DT-Prelim Calcs'!$C$7*EN7</f>
        <v>2784.7259329652616</v>
      </c>
      <c r="EQ7" s="57">
        <f>EP7/'DEPRECATED - DT-Prelim Calcs'!$C$7*('DEPRECATED - DT-Prelim Calcs'!$C$8-'DEPRECATED - DT-Prelim Calcs'!$C$9)+'DEPRECATED - DT-Prelim Calcs'!$C$9</f>
        <v>148251.80257238305</v>
      </c>
      <c r="ER7" s="57">
        <f t="shared" si="16"/>
        <v>50</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-2244.5105517939578</v>
      </c>
      <c r="EW7" s="57">
        <f>EW6+0.5*ET7*'DEPRECATED - DT-Prelim Calcs'!$C$11^2+EV7*'DEPRECATED - DT-Prelim Calcs'!$C$11</f>
        <v>-12915.255589825207</v>
      </c>
      <c r="EX7" s="57">
        <f>MIN('Drive Train'!$F$35-ER6*'DEPRECATED - DT-Prelim Calcs'!$C$21*'Drive Train'!$F$38,EX6+ER$2)</f>
        <v>63.849006494766421</v>
      </c>
      <c r="EY7" s="57">
        <f>'Drive Train'!$F$35-ER7*'DEPRECATED - DT-Prelim Calcs'!$C$21*'Drive Train'!$F$38</f>
        <v>9</v>
      </c>
      <c r="EZ7" s="1">
        <f>IF(EW7&gt;='Drive Train'!$F$29,1,0)</f>
        <v>0</v>
      </c>
      <c r="FA7" s="57">
        <f t="shared" si="53"/>
        <v>55.555555555555557</v>
      </c>
      <c r="FB7" s="63">
        <f>FB6+'DEPRECATED - DT-Prelim Calcs'!$C$11</f>
        <v>12</v>
      </c>
      <c r="FC7" s="2">
        <f>FM7/'Drive Train'!$F$35</f>
        <v>5.6726667510082942</v>
      </c>
      <c r="FD7" s="46">
        <f>FK7*12*60/(PI() * 'Drive Train'!$F$15)/FC$2*FC7</f>
        <v>-9453210.0115470868</v>
      </c>
      <c r="FE7" s="2">
        <f>('DEPRECATED - DT-Prelim Calcs'!$C$6*FC7-FD7)/('DEPRECATED - DT-Prelim Calcs'!$C$6*FC7)*'DEPRECATED - DT-Prelim Calcs'!$C$7*FC7</f>
        <v>4288.0118637983505</v>
      </c>
      <c r="FF7" s="57">
        <f>FE7/'DEPRECATED - DT-Prelim Calcs'!$C$7*('DEPRECATED - DT-Prelim Calcs'!$C$8-'DEPRECATED - DT-Prelim Calcs'!$C$9)+'DEPRECATED - DT-Prelim Calcs'!$C$9</f>
        <v>228281.50586113214</v>
      </c>
      <c r="FG7" s="57">
        <f t="shared" si="17"/>
        <v>50</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-2824.8043348945985</v>
      </c>
      <c r="FL7" s="57">
        <f>FL6+0.5*FI7*'DEPRECATED - DT-Prelim Calcs'!$C$11^2+FK7*'DEPRECATED - DT-Prelim Calcs'!$C$11</f>
        <v>-16397.018288429052</v>
      </c>
      <c r="FM7" s="57">
        <f>MIN('Drive Train'!$F$35-FG6*'DEPRECATED - DT-Prelim Calcs'!$C$21*'Drive Train'!$F$38,FM6+FG$2)</f>
        <v>70.341067712502849</v>
      </c>
      <c r="FN7" s="57">
        <f>'Drive Train'!$F$35-FG7*'DEPRECATED - DT-Prelim Calcs'!$C$21*'Drive Train'!$F$38</f>
        <v>9</v>
      </c>
      <c r="FO7" s="1">
        <f>IF(FL7&gt;='Drive Train'!$F$29,1,0)</f>
        <v>0</v>
      </c>
      <c r="FP7" s="57">
        <f t="shared" si="56"/>
        <v>55.555555555555557</v>
      </c>
      <c r="FQ7" s="63">
        <f>FQ6+'DEPRECATED - DT-Prelim Calcs'!$C$11</f>
        <v>12</v>
      </c>
      <c r="FR7" s="2">
        <f>GB7/'Drive Train'!$F$35</f>
        <v>6.1962200750192942</v>
      </c>
      <c r="FS7" s="46">
        <f>FZ7*12*60/(PI() * 'Drive Train'!$F$15)/FR$2*FR7</f>
        <v>-13958741.171819016</v>
      </c>
      <c r="FT7" s="2">
        <f>('DEPRECATED - DT-Prelim Calcs'!$C$6*FR7-FS7)/('DEPRECATED - DT-Prelim Calcs'!$C$6*FR7)*'DEPRECATED - DT-Prelim Calcs'!$C$7*FR7</f>
        <v>6326.4837767004647</v>
      </c>
      <c r="FU7" s="57">
        <f>FT7/'DEPRECATED - DT-Prelim Calcs'!$C$7*('DEPRECATED - DT-Prelim Calcs'!$C$8-'DEPRECATED - DT-Prelim Calcs'!$C$9)+'DEPRECATED - DT-Prelim Calcs'!$C$9</f>
        <v>336802.64545670938</v>
      </c>
      <c r="FV7" s="57">
        <f t="shared" si="18"/>
        <v>50</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-3469.2781851481027</v>
      </c>
      <c r="GA7" s="57">
        <f>GA6+0.5*FX7*'DEPRECATED - DT-Prelim Calcs'!$C$11^2+FZ7*'DEPRECATED - DT-Prelim Calcs'!$C$11</f>
        <v>-20263.861389950078</v>
      </c>
      <c r="GB7" s="57">
        <f>MIN('Drive Train'!$F$35-FV6*'DEPRECATED - DT-Prelim Calcs'!$C$21*'Drive Train'!$F$38,GB6+FV$2)</f>
        <v>76.833128930239255</v>
      </c>
      <c r="GC7" s="57">
        <f>'Drive Train'!$F$35-FV7*'DEPRECATED - DT-Prelim Calcs'!$C$21*'Drive Train'!$F$38</f>
        <v>9</v>
      </c>
      <c r="GD7" s="1">
        <f>IF(GA7&gt;='Drive Train'!$F$29,1,0)</f>
        <v>0</v>
      </c>
      <c r="GE7" s="57">
        <f t="shared" si="59"/>
        <v>55.555555555555557</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55.555555555555557</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55.555555555555557</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55.555555555555557</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55.555555555555557</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55.555555555555557</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650.48305563067322</v>
      </c>
      <c r="AK8" s="57">
        <f t="shared" si="8"/>
        <v>3</v>
      </c>
      <c r="AL8" s="63">
        <f>AL7+'DEPRECATED - DT-Prelim Calcs'!$C$11</f>
        <v>16</v>
      </c>
      <c r="AM8" s="2">
        <f>AW8/'Drive Train'!$F$35</f>
        <v>0.91939226283228492</v>
      </c>
      <c r="AN8" s="46">
        <f>AU8*12*60/(PI() * 'Drive Train'!$F$15)/AM$2*AM8</f>
        <v>3784.1674052363073</v>
      </c>
      <c r="AO8" s="2">
        <f>('DEPRECATED - DT-Prelim Calcs'!$C$6*AM8-AN8)/('DEPRECATED - DT-Prelim Calcs'!$C$6*AM8)*'DEPRECATED - DT-Prelim Calcs'!$C$7*AM8</f>
        <v>0.50469530715573141</v>
      </c>
      <c r="AP8" s="57">
        <f>AO8/'DEPRECATED - DT-Prelim Calcs'!$C$7*('DEPRECATED - DT-Prelim Calcs'!$C$8-'DEPRECATED - DT-Prelim Calcs'!$C$9)+'DEPRECATED - DT-Prelim Calcs'!$C$9</f>
        <v>29.568219048995992</v>
      </c>
      <c r="AQ8" s="57">
        <f t="shared" si="9"/>
        <v>29.568219048995992</v>
      </c>
      <c r="AR8" s="2">
        <f t="shared" si="30"/>
        <v>0.15290095192307629</v>
      </c>
      <c r="AS8" s="57">
        <f>AR8*'DEPRECATED - DT-Prelim Calcs'!$C$21/AM$2/'DEPRECATED - DT-Prelim Calcs'!$C$19/'DEPRECATED - DT-Prelim Calcs'!$C$18*3.39*'DEPRECATED - DT-Prelim Calcs'!$C$20</f>
        <v>1.0465732470452964</v>
      </c>
      <c r="AT8" s="46">
        <f t="shared" si="31"/>
        <v>0</v>
      </c>
      <c r="AU8" s="57">
        <f>AS7*'DEPRECATED - DT-Prelim Calcs'!$C$11+AU7</f>
        <v>35.918390516231796</v>
      </c>
      <c r="AV8" s="57">
        <f>AV7+0.5*AS8*'DEPRECATED - DT-Prelim Calcs'!$C$11^2+AU8*'DEPRECATED - DT-Prelim Calcs'!$C$11</f>
        <v>483.77610899288226</v>
      </c>
      <c r="AW8" s="57">
        <f>MIN('Drive Train'!$F$35-AQ7*'DEPRECATED - DT-Prelim Calcs'!$C$21*'Drive Train'!$F$38,AW7+AQ$2)</f>
        <v>11.400464059120333</v>
      </c>
      <c r="AX8" s="57">
        <f>'Drive Train'!$F$35-AQ8*'DEPRECATED - DT-Prelim Calcs'!$C$21*'Drive Train'!$F$38</f>
        <v>10.389361104668273</v>
      </c>
      <c r="AY8" s="1">
        <f>IF(AV8&gt;='Drive Train'!$F$29,1,0)</f>
        <v>1</v>
      </c>
      <c r="AZ8" s="57">
        <f t="shared" si="32"/>
        <v>32.853576721106656</v>
      </c>
      <c r="BA8" s="63">
        <f>BA7+'DEPRECATED - DT-Prelim Calcs'!$C$11</f>
        <v>16</v>
      </c>
      <c r="BB8" s="2">
        <f>BL8/'Drive Train'!$F$35</f>
        <v>0.72580645161290325</v>
      </c>
      <c r="BC8" s="46">
        <f>BJ8*12*60/(PI() * 'Drive Train'!$F$15)/BB$2*BB8</f>
        <v>4622.8951111551132</v>
      </c>
      <c r="BD8" s="2">
        <f>('DEPRECATED - DT-Prelim Calcs'!$C$6*BB8-BC8)/('DEPRECATED - DT-Prelim Calcs'!$C$6*BB8)*'DEPRECATED - DT-Prelim Calcs'!$C$7*BB8</f>
        <v>-0.34108360318585318</v>
      </c>
      <c r="BE8" s="57">
        <f>BD8/'DEPRECATED - DT-Prelim Calcs'!$C$7*('DEPRECATED - DT-Prelim Calcs'!$C$8-'DEPRECATED - DT-Prelim Calcs'!$C$9)+'DEPRECATED - DT-Prelim Calcs'!$C$9</f>
        <v>-15.458102194499986</v>
      </c>
      <c r="BF8" s="57">
        <f t="shared" si="10"/>
        <v>-15.458102194499986</v>
      </c>
      <c r="BG8" s="2">
        <f t="shared" si="33"/>
        <v>-0.8854766708179439</v>
      </c>
      <c r="BH8" s="57">
        <f>BG8*'DEPRECATED - DT-Prelim Calcs'!$C$21/BB$2/'DEPRECATED - DT-Prelim Calcs'!$C$19/'DEPRECATED - DT-Prelim Calcs'!$C$18*3.39*'DEPRECATED - DT-Prelim Calcs'!$C$20</f>
        <v>-9.2035771206941206</v>
      </c>
      <c r="BI8" s="46">
        <f t="shared" si="34"/>
        <v>1</v>
      </c>
      <c r="BJ8" s="57">
        <f>BH7*'DEPRECATED - DT-Prelim Calcs'!$C$11+BJ7</f>
        <v>36.603321374402704</v>
      </c>
      <c r="BK8" s="57">
        <f>BK7+0.5*BH8*'DEPRECATED - DT-Prelim Calcs'!$C$11^2+BJ8*'DEPRECATED - DT-Prelim Calcs'!$C$11</f>
        <v>290.22590327747571</v>
      </c>
      <c r="BL8" s="57">
        <f>MIN('Drive Train'!$F$35-BF7*'DEPRECATED - DT-Prelim Calcs'!$C$21*'Drive Train'!$F$38,BL7+BF$2)</f>
        <v>9</v>
      </c>
      <c r="BM8" s="57">
        <f>'Drive Train'!$F$35-BF8*'DEPRECATED - DT-Prelim Calcs'!$C$21*'Drive Train'!$F$38</f>
        <v>13.451150949225999</v>
      </c>
      <c r="BN8" s="1">
        <f>IF(BK8&gt;='Drive Train'!$F$29,1,0)</f>
        <v>1</v>
      </c>
      <c r="BO8" s="57">
        <f t="shared" si="35"/>
        <v>-17.175669104999987</v>
      </c>
      <c r="BP8" s="63">
        <f>BP7+'DEPRECATED - DT-Prelim Calcs'!$C$11</f>
        <v>16</v>
      </c>
      <c r="BQ8" s="2">
        <f>CA8/'Drive Train'!$F$35</f>
        <v>0.72580645161290325</v>
      </c>
      <c r="BR8" s="46">
        <f>BY8*12*60/(PI() * 'Drive Train'!$F$15)/BQ$2*BQ8</f>
        <v>-4705.8955080127198</v>
      </c>
      <c r="BS8" s="2">
        <f>('DEPRECATED - DT-Prelim Calcs'!$C$6*BQ8-BR8)/('DEPRECATED - DT-Prelim Calcs'!$C$6*BQ8)*'DEPRECATED - DT-Prelim Calcs'!$C$7*BQ8</f>
        <v>3.8769999600776512</v>
      </c>
      <c r="BT8" s="57">
        <f>BS8/'DEPRECATED - DT-Prelim Calcs'!$C$7*('DEPRECATED - DT-Prelim Calcs'!$C$8-'DEPRECATED - DT-Prelim Calcs'!$C$9)+'DEPRECATED - DT-Prelim Calcs'!$C$9</f>
        <v>209.09796467965256</v>
      </c>
      <c r="BU8" s="57">
        <f t="shared" si="11"/>
        <v>50</v>
      </c>
      <c r="BV8" s="2">
        <f t="shared" si="36"/>
        <v>1.4426551301711719</v>
      </c>
      <c r="BW8" s="57">
        <f>BV8*'DEPRECATED - DT-Prelim Calcs'!$C$21/BQ$2/'DEPRECATED - DT-Prelim Calcs'!$C$19/'DEPRECATED - DT-Prelim Calcs'!$C$18*3.39*'DEPRECATED - DT-Prelim Calcs'!$C$20</f>
        <v>20.115039488903811</v>
      </c>
      <c r="BX8" s="46">
        <f t="shared" si="37"/>
        <v>0</v>
      </c>
      <c r="BY8" s="57">
        <f>BW7*'DEPRECATED - DT-Prelim Calcs'!$C$11+BY7</f>
        <v>-27.776012694094121</v>
      </c>
      <c r="BZ8" s="57">
        <f>BZ7+0.5*BW8*'DEPRECATED - DT-Prelim Calcs'!$C$11^2+BY8*'DEPRECATED - DT-Prelim Calcs'!$C$11</f>
        <v>-286.49965650231195</v>
      </c>
      <c r="CA8" s="57">
        <f>MIN('Drive Train'!$F$35-BU7*'DEPRECATED - DT-Prelim Calcs'!$C$21*'Drive Train'!$F$38,CA7+BU$2)</f>
        <v>9</v>
      </c>
      <c r="CB8" s="57">
        <f>'Drive Train'!$F$35-BU8*'DEPRECATED - DT-Prelim Calcs'!$C$21*'Drive Train'!$F$38</f>
        <v>9</v>
      </c>
      <c r="CC8" s="1">
        <f>IF(BZ8&gt;='Drive Train'!$F$29,1,0)</f>
        <v>0</v>
      </c>
      <c r="CD8" s="57">
        <f t="shared" si="38"/>
        <v>55.555555555555557</v>
      </c>
      <c r="CE8" s="63">
        <f>CE7+'DEPRECATED - DT-Prelim Calcs'!$C$11</f>
        <v>16</v>
      </c>
      <c r="CF8" s="2">
        <f>CP8/'Drive Train'!$F$35</f>
        <v>0.72580645161290325</v>
      </c>
      <c r="CG8" s="46">
        <f>CN8*12*60/(PI() * 'Drive Train'!$F$15)/CF$2*CF8</f>
        <v>-53218.230717305261</v>
      </c>
      <c r="CH8" s="2">
        <f>('DEPRECATED - DT-Prelim Calcs'!$C$6*CF8-CG8)/('DEPRECATED - DT-Prelim Calcs'!$C$6*CF8)*'DEPRECATED - DT-Prelim Calcs'!$C$7*CF8</f>
        <v>25.812220945892857</v>
      </c>
      <c r="CI8" s="57">
        <f>CH8/'DEPRECATED - DT-Prelim Calcs'!$C$7*('DEPRECATED - DT-Prelim Calcs'!$C$8-'DEPRECATED - DT-Prelim Calcs'!$C$9)+'DEPRECATED - DT-Prelim Calcs'!$C$9</f>
        <v>1376.8526752523046</v>
      </c>
      <c r="CJ8" s="57">
        <f t="shared" si="12"/>
        <v>50</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-250.38116340166761</v>
      </c>
      <c r="CO8" s="57">
        <f>CO7+0.5*CL8*'DEPRECATED - DT-Prelim Calcs'!$C$11^2+CN8*'DEPRECATED - DT-Prelim Calcs'!$C$11</f>
        <v>-2439.0816168950378</v>
      </c>
      <c r="CP8" s="57">
        <f>MIN('Drive Train'!$F$35-CJ7*'DEPRECATED - DT-Prelim Calcs'!$C$21*'Drive Train'!$F$38,CP7+CJ$2)</f>
        <v>9</v>
      </c>
      <c r="CQ8" s="57">
        <f>'Drive Train'!$F$35-CJ8*'DEPRECATED - DT-Prelim Calcs'!$C$21*'Drive Train'!$F$38</f>
        <v>9</v>
      </c>
      <c r="CR8" s="1">
        <f>IF(CO8&gt;='Drive Train'!$F$29,1,0)</f>
        <v>0</v>
      </c>
      <c r="CS8" s="57">
        <f t="shared" si="41"/>
        <v>55.555555555555557</v>
      </c>
      <c r="CT8" s="63">
        <f>CT7+'DEPRECATED - DT-Prelim Calcs'!$C$11</f>
        <v>16</v>
      </c>
      <c r="CU8" s="2">
        <f>DE8/'Drive Train'!$F$35</f>
        <v>0.72580645161290325</v>
      </c>
      <c r="CV8" s="46">
        <f>DC8*12*60/(PI() * 'Drive Train'!$F$15)/CU$2*CU8</f>
        <v>-154206.47625383147</v>
      </c>
      <c r="CW8" s="2">
        <f>('DEPRECATED - DT-Prelim Calcs'!$C$6*CU8-CV8)/('DEPRECATED - DT-Prelim Calcs'!$C$6*CU8)*'DEPRECATED - DT-Prelim Calcs'!$C$7*CU8</f>
        <v>71.474823524322161</v>
      </c>
      <c r="CX8" s="57">
        <f>CW8/'DEPRECATED - DT-Prelim Calcs'!$C$7*('DEPRECATED - DT-Prelim Calcs'!$C$8-'DEPRECATED - DT-Prelim Calcs'!$C$9)+'DEPRECATED - DT-Prelim Calcs'!$C$9</f>
        <v>3807.7704805686858</v>
      </c>
      <c r="CY8" s="57">
        <f t="shared" si="13"/>
        <v>50</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-603.1354185134611</v>
      </c>
      <c r="DD8" s="57">
        <f>DD7+0.5*DA8*'DEPRECATED - DT-Prelim Calcs'!$C$11^2+DC8*'DEPRECATED - DT-Prelim Calcs'!$C$11</f>
        <v>-5916.1702123982459</v>
      </c>
      <c r="DE8" s="57">
        <f>MIN('Drive Train'!$F$35-CY7*'DEPRECATED - DT-Prelim Calcs'!$C$21*'Drive Train'!$F$38,DE7+CY$2)</f>
        <v>9</v>
      </c>
      <c r="DF8" s="57">
        <f>'Drive Train'!$F$35-CY8*'DEPRECATED - DT-Prelim Calcs'!$C$21*'Drive Train'!$F$38</f>
        <v>9</v>
      </c>
      <c r="DG8" s="1">
        <f>IF(DD8&gt;='Drive Train'!$F$29,1,0)</f>
        <v>0</v>
      </c>
      <c r="DH8" s="57">
        <f t="shared" si="44"/>
        <v>55.555555555555557</v>
      </c>
      <c r="DI8" s="63">
        <f>DI7+'DEPRECATED - DT-Prelim Calcs'!$C$11</f>
        <v>16</v>
      </c>
      <c r="DJ8" s="2">
        <f>DT8/'Drive Train'!$F$35</f>
        <v>0.72580645161290325</v>
      </c>
      <c r="DK8" s="46">
        <f>DR8*12*60/(PI() * 'Drive Train'!$F$15)/DJ$2*DJ8</f>
        <v>-332399.4525343423</v>
      </c>
      <c r="DL8" s="2">
        <f>('DEPRECATED - DT-Prelim Calcs'!$C$6*DJ8-DK8)/('DEPRECATED - DT-Prelim Calcs'!$C$6*DJ8)*'DEPRECATED - DT-Prelim Calcs'!$C$7*DJ8</f>
        <v>152.04613174871824</v>
      </c>
      <c r="DM8" s="57">
        <f>DL8/'DEPRECATED - DT-Prelim Calcs'!$C$7*('DEPRECATED - DT-Prelim Calcs'!$C$8-'DEPRECATED - DT-Prelim Calcs'!$C$9)+'DEPRECATED - DT-Prelim Calcs'!$C$9</f>
        <v>8097.1061009794812</v>
      </c>
      <c r="DN8" s="57">
        <f t="shared" si="14"/>
        <v>50</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-1112.4458426912004</v>
      </c>
      <c r="DS8" s="57">
        <f>DS7+0.5*DP8*'DEPRECATED - DT-Prelim Calcs'!$C$11^2+DR8*'DEPRECATED - DT-Prelim Calcs'!$C$11</f>
        <v>-10958.820498560912</v>
      </c>
      <c r="DT8" s="57">
        <f>MIN('Drive Train'!$F$35-DN7*'DEPRECATED - DT-Prelim Calcs'!$C$21*'Drive Train'!$F$38,DT7+DN$2)</f>
        <v>9</v>
      </c>
      <c r="DU8" s="57">
        <f>'Drive Train'!$F$35-DN8*'DEPRECATED - DT-Prelim Calcs'!$C$21*'Drive Train'!$F$38</f>
        <v>9</v>
      </c>
      <c r="DV8" s="1">
        <f>IF(DS8&gt;='Drive Train'!$F$29,1,0)</f>
        <v>0</v>
      </c>
      <c r="DW8" s="57">
        <f t="shared" si="47"/>
        <v>55.555555555555557</v>
      </c>
      <c r="DX8" s="63">
        <f>DX7+'DEPRECATED - DT-Prelim Calcs'!$C$11</f>
        <v>16</v>
      </c>
      <c r="DY8" s="2">
        <f>EI8/'Drive Train'!$F$35</f>
        <v>0.72580645161290325</v>
      </c>
      <c r="DZ8" s="46">
        <f>EG8*12*60/(PI() * 'Drive Train'!$F$15)/DY$2*DY8</f>
        <v>-559538.27935424866</v>
      </c>
      <c r="EA8" s="2">
        <f>('DEPRECATED - DT-Prelim Calcs'!$C$6*DY8-DZ8)/('DEPRECATED - DT-Prelim Calcs'!$C$6*DY8)*'DEPRECATED - DT-Prelim Calcs'!$C$7*DY8</f>
        <v>254.74867820950141</v>
      </c>
      <c r="EB8" s="57">
        <f>EA8/'DEPRECATED - DT-Prelim Calcs'!$C$7*('DEPRECATED - DT-Prelim Calcs'!$C$8-'DEPRECATED - DT-Prelim Calcs'!$C$9)+'DEPRECATED - DT-Prelim Calcs'!$C$9</f>
        <v>13564.631707169723</v>
      </c>
      <c r="EC8" s="57">
        <f t="shared" si="15"/>
        <v>50</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-1636.4288823564268</v>
      </c>
      <c r="EH8" s="57">
        <f>EH7+0.5*EE8*'DEPRECATED - DT-Prelim Calcs'!$C$11^2+EG8*'DEPRECATED - DT-Prelim Calcs'!$C$11</f>
        <v>-16180.352916584754</v>
      </c>
      <c r="EI8" s="57">
        <f>MIN('Drive Train'!$F$35-EC7*'DEPRECATED - DT-Prelim Calcs'!$C$21*'Drive Train'!$F$38,EI7+EC$2)</f>
        <v>9</v>
      </c>
      <c r="EJ8" s="57">
        <f>'Drive Train'!$F$35-EC8*'DEPRECATED - DT-Prelim Calcs'!$C$21*'Drive Train'!$F$38</f>
        <v>9</v>
      </c>
      <c r="EK8" s="1">
        <f>IF(EH8&gt;='Drive Train'!$F$29,1,0)</f>
        <v>0</v>
      </c>
      <c r="EL8" s="57">
        <f t="shared" si="50"/>
        <v>55.555555555555557</v>
      </c>
      <c r="EM8" s="63">
        <f>EM7+'DEPRECATED - DT-Prelim Calcs'!$C$11</f>
        <v>16</v>
      </c>
      <c r="EN8" s="2">
        <f>EX8/'Drive Train'!$F$35</f>
        <v>0.72580645161290325</v>
      </c>
      <c r="EO8" s="46">
        <f>EV8*12*60/(PI() * 'Drive Train'!$F$15)/EN$2*EN8</f>
        <v>-828841.43887738464</v>
      </c>
      <c r="EP8" s="2">
        <f>('DEPRECATED - DT-Prelim Calcs'!$C$6*EN8-EO8)/('DEPRECATED - DT-Prelim Calcs'!$C$6*EN8)*'DEPRECATED - DT-Prelim Calcs'!$C$7*EN8</f>
        <v>376.51614808769239</v>
      </c>
      <c r="EQ8" s="57">
        <f>EP8/'DEPRECATED - DT-Prelim Calcs'!$C$7*('DEPRECATED - DT-Prelim Calcs'!$C$8-'DEPRECATED - DT-Prelim Calcs'!$C$9)+'DEPRECATED - DT-Prelim Calcs'!$C$9</f>
        <v>20047.107385747277</v>
      </c>
      <c r="ER8" s="57">
        <f t="shared" si="16"/>
        <v>50</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-2152.542598304201</v>
      </c>
      <c r="EW8" s="57">
        <f>EW7+0.5*ET8*'DEPRECATED - DT-Prelim Calcs'!$C$11^2+EV8*'DEPRECATED - DT-Prelim Calcs'!$C$11</f>
        <v>-21341.490076062495</v>
      </c>
      <c r="EX8" s="57">
        <f>MIN('Drive Train'!$F$35-ER7*'DEPRECATED - DT-Prelim Calcs'!$C$21*'Drive Train'!$F$38,EX7+ER$2)</f>
        <v>9</v>
      </c>
      <c r="EY8" s="57">
        <f>'Drive Train'!$F$35-ER8*'DEPRECATED - DT-Prelim Calcs'!$C$21*'Drive Train'!$F$38</f>
        <v>9</v>
      </c>
      <c r="EZ8" s="1">
        <f>IF(EW8&gt;='Drive Train'!$F$29,1,0)</f>
        <v>0</v>
      </c>
      <c r="FA8" s="57">
        <f t="shared" si="53"/>
        <v>55.555555555555557</v>
      </c>
      <c r="FB8" s="63">
        <f>FB7+'DEPRECATED - DT-Prelim Calcs'!$C$11</f>
        <v>16</v>
      </c>
      <c r="FC8" s="2">
        <f>FM8/'Drive Train'!$F$35</f>
        <v>0.72580645161290325</v>
      </c>
      <c r="FD8" s="46">
        <f>FK8*12*60/(PI() * 'Drive Train'!$F$15)/FC$2*FC8</f>
        <v>-1170140.7911208556</v>
      </c>
      <c r="FE8" s="2">
        <f>('DEPRECATED - DT-Prelim Calcs'!$C$6*FC8-FD8)/('DEPRECATED - DT-Prelim Calcs'!$C$6*FC8)*'DEPRECATED - DT-Prelim Calcs'!$C$7*FC8</f>
        <v>530.8372435673856</v>
      </c>
      <c r="FF8" s="57">
        <f>FE8/'DEPRECATED - DT-Prelim Calcs'!$C$7*('DEPRECATED - DT-Prelim Calcs'!$C$8-'DEPRECATED - DT-Prelim Calcs'!$C$9)+'DEPRECATED - DT-Prelim Calcs'!$C$9</f>
        <v>28262.624626429697</v>
      </c>
      <c r="FG8" s="57">
        <f t="shared" si="17"/>
        <v>50</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-2732.8363814048416</v>
      </c>
      <c r="FL8" s="57">
        <f>FL7+0.5*FI8*'DEPRECATED - DT-Prelim Calcs'!$C$11^2+FK8*'DEPRECATED - DT-Prelim Calcs'!$C$11</f>
        <v>-27144.427907068904</v>
      </c>
      <c r="FM8" s="57">
        <f>MIN('Drive Train'!$F$35-FG7*'DEPRECATED - DT-Prelim Calcs'!$C$21*'Drive Train'!$F$38,FM7+FG$2)</f>
        <v>9</v>
      </c>
      <c r="FN8" s="57">
        <f>'Drive Train'!$F$35-FG8*'DEPRECATED - DT-Prelim Calcs'!$C$21*'Drive Train'!$F$38</f>
        <v>9</v>
      </c>
      <c r="FO8" s="1">
        <f>IF(FL8&gt;='Drive Train'!$F$29,1,0)</f>
        <v>0</v>
      </c>
      <c r="FP8" s="57">
        <f t="shared" si="56"/>
        <v>55.555555555555557</v>
      </c>
      <c r="FQ8" s="63">
        <f>FQ7+'DEPRECATED - DT-Prelim Calcs'!$C$11</f>
        <v>16</v>
      </c>
      <c r="FR8" s="2">
        <f>GB8/'Drive Train'!$F$35</f>
        <v>0.72580645161290325</v>
      </c>
      <c r="FS8" s="46">
        <f>FZ8*12*60/(PI() * 'Drive Train'!$F$15)/FR$2*FR8</f>
        <v>-1591739.7969998471</v>
      </c>
      <c r="FT8" s="2">
        <f>('DEPRECATED - DT-Prelim Calcs'!$C$6*FR8-FS8)/('DEPRECATED - DT-Prelim Calcs'!$C$6*FR8)*'DEPRECATED - DT-Prelim Calcs'!$C$7*FR8</f>
        <v>721.46643759522226</v>
      </c>
      <c r="FU8" s="57">
        <f>FT8/'DEPRECATED - DT-Prelim Calcs'!$C$7*('DEPRECATED - DT-Prelim Calcs'!$C$8-'DEPRECATED - DT-Prelim Calcs'!$C$9)+'DEPRECATED - DT-Prelim Calcs'!$C$9</f>
        <v>38411.058482766399</v>
      </c>
      <c r="FV8" s="57">
        <f t="shared" si="18"/>
        <v>50</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-3377.3102316583459</v>
      </c>
      <c r="GA8" s="57">
        <f>GA7+0.5*FX8*'DEPRECATED - DT-Prelim Calcs'!$C$11^2+FZ8*'DEPRECATED - DT-Prelim Calcs'!$C$11</f>
        <v>-33589.166409603946</v>
      </c>
      <c r="GB8" s="57">
        <f>MIN('Drive Train'!$F$35-FV7*'DEPRECATED - DT-Prelim Calcs'!$C$21*'Drive Train'!$F$38,GB7+FV$2)</f>
        <v>9</v>
      </c>
      <c r="GC8" s="57">
        <f>'Drive Train'!$F$35-FV8*'DEPRECATED - DT-Prelim Calcs'!$C$21*'Drive Train'!$F$38</f>
        <v>9</v>
      </c>
      <c r="GD8" s="1">
        <f>IF(GA8&gt;='Drive Train'!$F$29,1,0)</f>
        <v>0</v>
      </c>
      <c r="GE8" s="57">
        <f t="shared" si="59"/>
        <v>55.555555555555557</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55.555555555555557</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55.555555555555557</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55.555555555555557</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55.555555555555557</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55.555555555555557</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650.48305563067322</v>
      </c>
      <c r="AK9" s="57">
        <f t="shared" si="8"/>
        <v>0</v>
      </c>
      <c r="AL9" s="63">
        <f>AL8+'DEPRECATED - DT-Prelim Calcs'!$C$11</f>
        <v>20</v>
      </c>
      <c r="AM9" s="2">
        <f>AW9/'Drive Train'!$F$35</f>
        <v>0.83785170198937686</v>
      </c>
      <c r="AN9" s="46">
        <f>AU9*12*60/(PI() * 'Drive Train'!$F$15)/AM$2*AM9</f>
        <v>3850.4800505144894</v>
      </c>
      <c r="AO9" s="2">
        <f>('DEPRECATED - DT-Prelim Calcs'!$C$6*AM9-AN9)/('DEPRECATED - DT-Prelim Calcs'!$C$6*AM9)*'DEPRECATED - DT-Prelim Calcs'!$C$7*AM9</f>
        <v>0.27819878908522022</v>
      </c>
      <c r="AP9" s="57">
        <f>AO9/'DEPRECATED - DT-Prelim Calcs'!$C$7*('DEPRECATED - DT-Prelim Calcs'!$C$8-'DEPRECATED - DT-Prelim Calcs'!$C$9)+'DEPRECATED - DT-Prelim Calcs'!$C$9</f>
        <v>17.510333875366705</v>
      </c>
      <c r="AQ9" s="57">
        <f t="shared" si="9"/>
        <v>17.510333875366705</v>
      </c>
      <c r="AR9" s="2">
        <f t="shared" si="30"/>
        <v>-0.11459724304402785</v>
      </c>
      <c r="AS9" s="57">
        <f>AR9*'DEPRECATED - DT-Prelim Calcs'!$C$21/AM$2/'DEPRECATED - DT-Prelim Calcs'!$C$19/'DEPRECATED - DT-Prelim Calcs'!$C$18*3.39*'DEPRECATED - DT-Prelim Calcs'!$C$20</f>
        <v>-0.78439281931590354</v>
      </c>
      <c r="AT9" s="46">
        <f t="shared" si="31"/>
        <v>0</v>
      </c>
      <c r="AU9" s="57">
        <f>AS8*'DEPRECATED - DT-Prelim Calcs'!$C$11+AU8</f>
        <v>40.104683504412982</v>
      </c>
      <c r="AV9" s="57">
        <f>AV8+0.5*AS9*'DEPRECATED - DT-Prelim Calcs'!$C$11^2+AU9*'DEPRECATED - DT-Prelim Calcs'!$C$11</f>
        <v>637.91970045600692</v>
      </c>
      <c r="AW9" s="57">
        <f>MIN('Drive Train'!$F$35-AQ8*'DEPRECATED - DT-Prelim Calcs'!$C$21*'Drive Train'!$F$38,AW8+AQ$2)</f>
        <v>10.389361104668273</v>
      </c>
      <c r="AX9" s="57">
        <f>'Drive Train'!$F$35-AQ9*'DEPRECATED - DT-Prelim Calcs'!$C$21*'Drive Train'!$F$38</f>
        <v>11.209297296475064</v>
      </c>
      <c r="AY9" s="1">
        <f>IF(AV9&gt;='Drive Train'!$F$29,1,0)</f>
        <v>1</v>
      </c>
      <c r="AZ9" s="57">
        <f t="shared" si="32"/>
        <v>19.455926528185227</v>
      </c>
      <c r="BA9" s="63">
        <f>BA8+'DEPRECATED - DT-Prelim Calcs'!$C$11</f>
        <v>20</v>
      </c>
      <c r="BB9" s="2">
        <f>BL9/'Drive Train'!$F$35</f>
        <v>1.0847702378408064</v>
      </c>
      <c r="BC9" s="46">
        <f>BJ9*12*60/(PI() * 'Drive Train'!$F$15)/BB$2*BB9</f>
        <v>-39.825973637026244</v>
      </c>
      <c r="BD9" s="2">
        <f>('DEPRECATED - DT-Prelim Calcs'!$C$6*BB9-BC9)/('DEPRECATED - DT-Prelim Calcs'!$C$6*BB9)*'DEPRECATED - DT-Prelim Calcs'!$C$7*BB9</f>
        <v>2.6323038897939481</v>
      </c>
      <c r="BE9" s="57">
        <f>BD9/'DEPRECATED - DT-Prelim Calcs'!$C$7*('DEPRECATED - DT-Prelim Calcs'!$C$8-'DEPRECATED - DT-Prelim Calcs'!$C$9)+'DEPRECATED - DT-Prelim Calcs'!$C$9</f>
        <v>142.83468425749524</v>
      </c>
      <c r="BF9" s="57">
        <f t="shared" si="10"/>
        <v>50</v>
      </c>
      <c r="BG9" s="2">
        <f t="shared" si="33"/>
        <v>0.8916258833335311</v>
      </c>
      <c r="BH9" s="57">
        <f>BG9*'DEPRECATED - DT-Prelim Calcs'!$C$21/BB$2/'DEPRECATED - DT-Prelim Calcs'!$C$19/'DEPRECATED - DT-Prelim Calcs'!$C$18*3.39*'DEPRECATED - DT-Prelim Calcs'!$C$20</f>
        <v>9.2674915675495857</v>
      </c>
      <c r="BI9" s="46">
        <f t="shared" si="34"/>
        <v>0</v>
      </c>
      <c r="BJ9" s="57">
        <f>BH8*'DEPRECATED - DT-Prelim Calcs'!$C$11+BJ8</f>
        <v>-0.21098710837377865</v>
      </c>
      <c r="BK9" s="57">
        <f>BK8+0.5*BH9*'DEPRECATED - DT-Prelim Calcs'!$C$11^2+BJ9*'DEPRECATED - DT-Prelim Calcs'!$C$11</f>
        <v>363.52188738437724</v>
      </c>
      <c r="BL9" s="57">
        <f>MIN('Drive Train'!$F$35-BF8*'DEPRECATED - DT-Prelim Calcs'!$C$21*'Drive Train'!$F$38,BL8+BF$2)</f>
        <v>13.451150949225999</v>
      </c>
      <c r="BM9" s="57">
        <f>'Drive Train'!$F$35-BF9*'DEPRECATED - DT-Prelim Calcs'!$C$21*'Drive Train'!$F$38</f>
        <v>9</v>
      </c>
      <c r="BN9" s="1">
        <f>IF(BK9&gt;='Drive Train'!$F$29,1,0)</f>
        <v>1</v>
      </c>
      <c r="BO9" s="57">
        <f t="shared" si="35"/>
        <v>55.555555555555557</v>
      </c>
      <c r="BP9" s="63">
        <f>BP8+'DEPRECATED - DT-Prelim Calcs'!$C$11</f>
        <v>20</v>
      </c>
      <c r="BQ9" s="2">
        <f>CA9/'Drive Train'!$F$35</f>
        <v>0.72580645161290325</v>
      </c>
      <c r="BR9" s="46">
        <f>BY9*12*60/(PI() * 'Drive Train'!$F$15)/BQ$2*BQ9</f>
        <v>8925.9061500356111</v>
      </c>
      <c r="BS9" s="2">
        <f>('DEPRECATED - DT-Prelim Calcs'!$C$6*BQ9-BR9)/('DEPRECATED - DT-Prelim Calcs'!$C$6*BQ9)*'DEPRECATED - DT-Prelim Calcs'!$C$7*BQ9</f>
        <v>-2.2867227408410127</v>
      </c>
      <c r="BT9" s="57">
        <f>BS9/'DEPRECATED - DT-Prelim Calcs'!$C$7*('DEPRECATED - DT-Prelim Calcs'!$C$8-'DEPRECATED - DT-Prelim Calcs'!$C$9)+'DEPRECATED - DT-Prelim Calcs'!$C$9</f>
        <v>-119.03714840244893</v>
      </c>
      <c r="BU9" s="57">
        <f t="shared" si="11"/>
        <v>-119.03714840244893</v>
      </c>
      <c r="BV9" s="2">
        <f t="shared" si="36"/>
        <v>-3.3378392627557552</v>
      </c>
      <c r="BW9" s="57">
        <f>BV9*'DEPRECATED - DT-Prelim Calcs'!$C$21/BQ$2/'DEPRECATED - DT-Prelim Calcs'!$C$19/'DEPRECATED - DT-Prelim Calcs'!$C$18*3.39*'DEPRECATED - DT-Prelim Calcs'!$C$20</f>
        <v>-46.539721915368169</v>
      </c>
      <c r="BX9" s="46">
        <f t="shared" si="37"/>
        <v>1</v>
      </c>
      <c r="BY9" s="57">
        <f>BW8*'DEPRECATED - DT-Prelim Calcs'!$C$11+BY8</f>
        <v>52.684145261521124</v>
      </c>
      <c r="BZ9" s="57">
        <f>BZ8+0.5*BW9*'DEPRECATED - DT-Prelim Calcs'!$C$11^2+BY9*'DEPRECATED - DT-Prelim Calcs'!$C$11</f>
        <v>-448.08085077917275</v>
      </c>
      <c r="CA9" s="57">
        <f>MIN('Drive Train'!$F$35-BU8*'DEPRECATED - DT-Prelim Calcs'!$C$21*'Drive Train'!$F$38,CA8+BU$2)</f>
        <v>9</v>
      </c>
      <c r="CB9" s="57">
        <f>'Drive Train'!$F$35-BU9*'DEPRECATED - DT-Prelim Calcs'!$C$21*'Drive Train'!$F$38</f>
        <v>20.494526091366531</v>
      </c>
      <c r="CC9" s="1">
        <f>IF(BZ9&gt;='Drive Train'!$F$29,1,0)</f>
        <v>0</v>
      </c>
      <c r="CD9" s="57">
        <f t="shared" si="38"/>
        <v>-132.26349822494325</v>
      </c>
      <c r="CE9" s="63">
        <f>CE8+'DEPRECATED - DT-Prelim Calcs'!$C$11</f>
        <v>20</v>
      </c>
      <c r="CF9" s="2">
        <f>CP9/'Drive Train'!$F$35</f>
        <v>0.72580645161290325</v>
      </c>
      <c r="CG9" s="46">
        <f>CN9*12*60/(PI() * 'Drive Train'!$F$15)/CF$2*CF9</f>
        <v>-33670.547093978559</v>
      </c>
      <c r="CH9" s="2">
        <f>('DEPRECATED - DT-Prelim Calcs'!$C$6*CF9-CG9)/('DEPRECATED - DT-Prelim Calcs'!$C$6*CF9)*'DEPRECATED - DT-Prelim Calcs'!$C$7*CF9</f>
        <v>16.973587262550012</v>
      </c>
      <c r="CI9" s="57">
        <f>CH9/'DEPRECATED - DT-Prelim Calcs'!$C$7*('DEPRECATED - DT-Prelim Calcs'!$C$8-'DEPRECATED - DT-Prelim Calcs'!$C$9)+'DEPRECATED - DT-Prelim Calcs'!$C$9</f>
        <v>906.3146248071231</v>
      </c>
      <c r="CJ9" s="57">
        <f t="shared" si="12"/>
        <v>50</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-158.413209911911</v>
      </c>
      <c r="CO9" s="57">
        <f>CO8+0.5*CL9*'DEPRECATED - DT-Prelim Calcs'!$C$11^2+CN9*'DEPRECATED - DT-Prelim Calcs'!$C$11</f>
        <v>-2888.7985495631683</v>
      </c>
      <c r="CP9" s="57">
        <f>MIN('Drive Train'!$F$35-CJ8*'DEPRECATED - DT-Prelim Calcs'!$C$21*'Drive Train'!$F$38,CP8+CJ$2)</f>
        <v>9</v>
      </c>
      <c r="CQ9" s="57">
        <f>'Drive Train'!$F$35-CJ9*'DEPRECATED - DT-Prelim Calcs'!$C$21*'Drive Train'!$F$38</f>
        <v>9</v>
      </c>
      <c r="CR9" s="1">
        <f>IF(CO9&gt;='Drive Train'!$F$29,1,0)</f>
        <v>0</v>
      </c>
      <c r="CS9" s="57">
        <f t="shared" si="41"/>
        <v>55.555555555555557</v>
      </c>
      <c r="CT9" s="63">
        <f>CT8+'DEPRECATED - DT-Prelim Calcs'!$C$11</f>
        <v>20</v>
      </c>
      <c r="CU9" s="2">
        <f>DE9/'Drive Train'!$F$35</f>
        <v>0.72580645161290325</v>
      </c>
      <c r="CV9" s="46">
        <f>DC9*12*60/(PI() * 'Drive Train'!$F$15)/CU$2*CU9</f>
        <v>-130692.59595330802</v>
      </c>
      <c r="CW9" s="2">
        <f>('DEPRECATED - DT-Prelim Calcs'!$C$6*CU9-CV9)/('DEPRECATED - DT-Prelim Calcs'!$C$6*CU9)*'DEPRECATED - DT-Prelim Calcs'!$C$7*CU9</f>
        <v>60.84284387624308</v>
      </c>
      <c r="CX9" s="57">
        <f>CW9/'DEPRECATED - DT-Prelim Calcs'!$C$7*('DEPRECATED - DT-Prelim Calcs'!$C$8-'DEPRECATED - DT-Prelim Calcs'!$C$9)+'DEPRECATED - DT-Prelim Calcs'!$C$9</f>
        <v>3241.7609416273804</v>
      </c>
      <c r="CY9" s="57">
        <f t="shared" si="13"/>
        <v>50</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-511.16746502370449</v>
      </c>
      <c r="DD9" s="57">
        <f>DD8+0.5*DA9*'DEPRECATED - DT-Prelim Calcs'!$C$11^2+DC9*'DEPRECATED - DT-Prelim Calcs'!$C$11</f>
        <v>-7776.9041655135497</v>
      </c>
      <c r="DE9" s="57">
        <f>MIN('Drive Train'!$F$35-CY8*'DEPRECATED - DT-Prelim Calcs'!$C$21*'Drive Train'!$F$38,DE8+CY$2)</f>
        <v>9</v>
      </c>
      <c r="DF9" s="57">
        <f>'Drive Train'!$F$35-CY9*'DEPRECATED - DT-Prelim Calcs'!$C$21*'Drive Train'!$F$38</f>
        <v>9</v>
      </c>
      <c r="DG9" s="1">
        <f>IF(DD9&gt;='Drive Train'!$F$29,1,0)</f>
        <v>0</v>
      </c>
      <c r="DH9" s="57">
        <f t="shared" si="44"/>
        <v>55.555555555555557</v>
      </c>
      <c r="DI9" s="63">
        <f>DI8+'DEPRECATED - DT-Prelim Calcs'!$C$11</f>
        <v>20</v>
      </c>
      <c r="DJ9" s="2">
        <f>DT9/'Drive Train'!$F$35</f>
        <v>0.72580645161290325</v>
      </c>
      <c r="DK9" s="46">
        <f>DR9*12*60/(PI() * 'Drive Train'!$F$15)/DJ$2*DJ9</f>
        <v>-304919.37555662217</v>
      </c>
      <c r="DL9" s="2">
        <f>('DEPRECATED - DT-Prelim Calcs'!$C$6*DJ9-DK9)/('DEPRECATED - DT-Prelim Calcs'!$C$6*DJ9)*'DEPRECATED - DT-Prelim Calcs'!$C$7*DJ9</f>
        <v>139.62080613590297</v>
      </c>
      <c r="DM9" s="57">
        <f>DL9/'DEPRECATED - DT-Prelim Calcs'!$C$7*('DEPRECATED - DT-Prelim Calcs'!$C$8-'DEPRECATED - DT-Prelim Calcs'!$C$9)+'DEPRECATED - DT-Prelim Calcs'!$C$9</f>
        <v>7435.6250735420545</v>
      </c>
      <c r="DN9" s="57">
        <f t="shared" si="14"/>
        <v>50</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-1020.4778892014438</v>
      </c>
      <c r="DS9" s="57">
        <f>DS8+0.5*DP9*'DEPRECATED - DT-Prelim Calcs'!$C$11^2+DR9*'DEPRECATED - DT-Prelim Calcs'!$C$11</f>
        <v>-14856.796148387173</v>
      </c>
      <c r="DT9" s="57">
        <f>MIN('Drive Train'!$F$35-DN8*'DEPRECATED - DT-Prelim Calcs'!$C$21*'Drive Train'!$F$38,DT8+DN$2)</f>
        <v>9</v>
      </c>
      <c r="DU9" s="57">
        <f>'Drive Train'!$F$35-DN9*'DEPRECATED - DT-Prelim Calcs'!$C$21*'Drive Train'!$F$38</f>
        <v>9</v>
      </c>
      <c r="DV9" s="1">
        <f>IF(DS9&gt;='Drive Train'!$F$29,1,0)</f>
        <v>0</v>
      </c>
      <c r="DW9" s="57">
        <f t="shared" si="47"/>
        <v>55.555555555555557</v>
      </c>
      <c r="DX9" s="63">
        <f>DX8+'DEPRECATED - DT-Prelim Calcs'!$C$11</f>
        <v>20</v>
      </c>
      <c r="DY9" s="2">
        <f>EI9/'Drive Train'!$F$35</f>
        <v>0.72580645161290325</v>
      </c>
      <c r="DZ9" s="46">
        <f>EG9*12*60/(PI() * 'Drive Train'!$F$15)/DY$2*DY9</f>
        <v>-528092.00569933176</v>
      </c>
      <c r="EA9" s="2">
        <f>('DEPRECATED - DT-Prelim Calcs'!$C$6*DY9-DZ9)/('DEPRECATED - DT-Prelim Calcs'!$C$6*DY9)*'DEPRECATED - DT-Prelim Calcs'!$C$7*DY9</f>
        <v>240.53000663194985</v>
      </c>
      <c r="EB9" s="57">
        <f>EA9/'DEPRECATED - DT-Prelim Calcs'!$C$7*('DEPRECATED - DT-Prelim Calcs'!$C$8-'DEPRECATED - DT-Prelim Calcs'!$C$9)+'DEPRECATED - DT-Prelim Calcs'!$C$9</f>
        <v>12807.67919123617</v>
      </c>
      <c r="EC9" s="57">
        <f t="shared" si="15"/>
        <v>50</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-1544.4609288666702</v>
      </c>
      <c r="EH9" s="57">
        <f>EH8+0.5*EE9*'DEPRECATED - DT-Prelim Calcs'!$C$11^2+EG9*'DEPRECATED - DT-Prelim Calcs'!$C$11</f>
        <v>-22174.260725071923</v>
      </c>
      <c r="EI9" s="57">
        <f>MIN('Drive Train'!$F$35-EC8*'DEPRECATED - DT-Prelim Calcs'!$C$21*'Drive Train'!$F$38,EI8+EC$2)</f>
        <v>9</v>
      </c>
      <c r="EJ9" s="57">
        <f>'Drive Train'!$F$35-EC9*'DEPRECATED - DT-Prelim Calcs'!$C$21*'Drive Train'!$F$38</f>
        <v>9</v>
      </c>
      <c r="EK9" s="1">
        <f>IF(EH9&gt;='Drive Train'!$F$29,1,0)</f>
        <v>0</v>
      </c>
      <c r="EL9" s="57">
        <f t="shared" si="50"/>
        <v>55.555555555555557</v>
      </c>
      <c r="EM9" s="63">
        <f>EM8+'DEPRECATED - DT-Prelim Calcs'!$C$11</f>
        <v>20</v>
      </c>
      <c r="EN9" s="2">
        <f>EX9/'Drive Train'!$F$35</f>
        <v>0.72580645161290325</v>
      </c>
      <c r="EO9" s="46">
        <f>EV9*12*60/(PI() * 'Drive Train'!$F$15)/EN$2*EN9</f>
        <v>-793428.96854527085</v>
      </c>
      <c r="EP9" s="2">
        <f>('DEPRECATED - DT-Prelim Calcs'!$C$6*EN9-EO9)/('DEPRECATED - DT-Prelim Calcs'!$C$6*EN9)*'DEPRECATED - DT-Prelim Calcs'!$C$7*EN9</f>
        <v>360.50413054540456</v>
      </c>
      <c r="EQ9" s="57">
        <f>EP9/'DEPRECATED - DT-Prelim Calcs'!$C$7*('DEPRECATED - DT-Prelim Calcs'!$C$8-'DEPRECATED - DT-Prelim Calcs'!$C$9)+'DEPRECATED - DT-Prelim Calcs'!$C$9</f>
        <v>19194.683381317594</v>
      </c>
      <c r="ER9" s="57">
        <f t="shared" si="16"/>
        <v>50</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-2060.5746448144441</v>
      </c>
      <c r="EW9" s="57">
        <f>EW8+0.5*ET9*'DEPRECATED - DT-Prelim Calcs'!$C$11^2+EV9*'DEPRECATED - DT-Prelim Calcs'!$C$11</f>
        <v>-29399.85274834076</v>
      </c>
      <c r="EX9" s="57">
        <f>MIN('Drive Train'!$F$35-ER8*'DEPRECATED - DT-Prelim Calcs'!$C$21*'Drive Train'!$F$38,EX8+ER$2)</f>
        <v>9</v>
      </c>
      <c r="EY9" s="57">
        <f>'Drive Train'!$F$35-ER9*'DEPRECATED - DT-Prelim Calcs'!$C$21*'Drive Train'!$F$38</f>
        <v>9</v>
      </c>
      <c r="EZ9" s="1">
        <f>IF(EW9&gt;='Drive Train'!$F$29,1,0)</f>
        <v>0</v>
      </c>
      <c r="FA9" s="57">
        <f t="shared" si="53"/>
        <v>55.555555555555557</v>
      </c>
      <c r="FB9" s="63">
        <f>FB8+'DEPRECATED - DT-Prelim Calcs'!$C$11</f>
        <v>20</v>
      </c>
      <c r="FC9" s="2">
        <f>FM9/'Drive Train'!$F$35</f>
        <v>0.72580645161290325</v>
      </c>
      <c r="FD9" s="46">
        <f>FK9*12*60/(PI() * 'Drive Train'!$F$15)/FC$2*FC9</f>
        <v>-1130762.1241115453</v>
      </c>
      <c r="FE9" s="2">
        <f>('DEPRECATED - DT-Prelim Calcs'!$C$6*FC9-FD9)/('DEPRECATED - DT-Prelim Calcs'!$C$6*FC9)*'DEPRECATED - DT-Prelim Calcs'!$C$7*FC9</f>
        <v>513.03188006036157</v>
      </c>
      <c r="FF9" s="57">
        <f>FE9/'DEPRECATED - DT-Prelim Calcs'!$C$7*('DEPRECATED - DT-Prelim Calcs'!$C$8-'DEPRECATED - DT-Prelim Calcs'!$C$9)+'DEPRECATED - DT-Prelim Calcs'!$C$9</f>
        <v>27314.729133503897</v>
      </c>
      <c r="FG9" s="57">
        <f t="shared" si="17"/>
        <v>50</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-2640.8684279150848</v>
      </c>
      <c r="FL9" s="57">
        <f>FL8+0.5*FI9*'DEPRECATED - DT-Prelim Calcs'!$C$11^2+FK9*'DEPRECATED - DT-Prelim Calcs'!$C$11</f>
        <v>-37523.965711749726</v>
      </c>
      <c r="FM9" s="57">
        <f>MIN('Drive Train'!$F$35-FG8*'DEPRECATED - DT-Prelim Calcs'!$C$21*'Drive Train'!$F$38,FM8+FG$2)</f>
        <v>9</v>
      </c>
      <c r="FN9" s="57">
        <f>'Drive Train'!$F$35-FG9*'DEPRECATED - DT-Prelim Calcs'!$C$21*'Drive Train'!$F$38</f>
        <v>9</v>
      </c>
      <c r="FO9" s="1">
        <f>IF(FL9&gt;='Drive Train'!$F$29,1,0)</f>
        <v>0</v>
      </c>
      <c r="FP9" s="57">
        <f t="shared" si="56"/>
        <v>55.555555555555557</v>
      </c>
      <c r="FQ9" s="63">
        <f>FQ8+'DEPRECATED - DT-Prelim Calcs'!$C$11</f>
        <v>20</v>
      </c>
      <c r="FR9" s="2">
        <f>GB9/'Drive Train'!$F$35</f>
        <v>0.72580645161290325</v>
      </c>
      <c r="FS9" s="46">
        <f>FZ9*12*60/(PI() * 'Drive Train'!$F$15)/FR$2*FR9</f>
        <v>-1548394.9333133399</v>
      </c>
      <c r="FT9" s="2">
        <f>('DEPRECATED - DT-Prelim Calcs'!$C$6*FR9-FS9)/('DEPRECATED - DT-Prelim Calcs'!$C$6*FR9)*'DEPRECATED - DT-Prelim Calcs'!$C$7*FR9</f>
        <v>701.86772812346214</v>
      </c>
      <c r="FU9" s="57">
        <f>FT9/'DEPRECATED - DT-Prelim Calcs'!$C$7*('DEPRECATED - DT-Prelim Calcs'!$C$8-'DEPRECATED - DT-Prelim Calcs'!$C$9)+'DEPRECATED - DT-Prelim Calcs'!$C$9</f>
        <v>37367.691501344474</v>
      </c>
      <c r="FV9" s="57">
        <f t="shared" si="18"/>
        <v>50</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-3285.342278168589</v>
      </c>
      <c r="GA9" s="57">
        <f>GA8+0.5*FX9*'DEPRECATED - DT-Prelim Calcs'!$C$11^2+FZ9*'DEPRECATED - DT-Prelim Calcs'!$C$11</f>
        <v>-46546.599615298794</v>
      </c>
      <c r="GB9" s="57">
        <f>MIN('Drive Train'!$F$35-FV8*'DEPRECATED - DT-Prelim Calcs'!$C$21*'Drive Train'!$F$38,GB8+FV$2)</f>
        <v>9</v>
      </c>
      <c r="GC9" s="57">
        <f>'Drive Train'!$F$35-FV9*'DEPRECATED - DT-Prelim Calcs'!$C$21*'Drive Train'!$F$38</f>
        <v>9</v>
      </c>
      <c r="GD9" s="1">
        <f>IF(GA9&gt;='Drive Train'!$F$29,1,0)</f>
        <v>0</v>
      </c>
      <c r="GE9" s="57">
        <f t="shared" si="59"/>
        <v>55.555555555555557</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55.555555555555557</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55.555555555555557</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55.555555555555557</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55.555555555555557</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55.555555555555557</v>
      </c>
      <c r="LZ9" s="63">
        <f>LZ8+'DEPRECATED - DT-Prelim Calcs'!$C$11</f>
        <v>20</v>
      </c>
    </row>
    <row r="10" spans="1:338" x14ac:dyDescent="0.2">
      <c r="A10" s="7"/>
      <c r="B10" s="3" t="s">
        <v>97</v>
      </c>
      <c r="C10" s="68">
        <f>MIN('Drive Train'!F37,'Drive Train'!F35/12*'Drive Train'!F39*'Drive Train'!F40/'Drive Train'!F5)</f>
        <v>50</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650.48305563067322</v>
      </c>
      <c r="AK10" s="57">
        <f t="shared" si="8"/>
        <v>0</v>
      </c>
      <c r="AL10" s="63">
        <f>AL9+'DEPRECATED - DT-Prelim Calcs'!$C$11</f>
        <v>24</v>
      </c>
      <c r="AM10" s="2">
        <f>AW10/'Drive Train'!$F$35</f>
        <v>0.90397558842540837</v>
      </c>
      <c r="AN10" s="46">
        <f>AU10*12*60/(PI() * 'Drive Train'!$F$15)/AM$2*AM10</f>
        <v>3829.3481862795293</v>
      </c>
      <c r="AO10" s="2">
        <f>('DEPRECATED - DT-Prelim Calcs'!$C$6*AM10-AN10)/('DEPRECATED - DT-Prelim Calcs'!$C$6*AM10)*'DEPRECATED - DT-Prelim Calcs'!$C$7*AM10</f>
        <v>0.44711228838034384</v>
      </c>
      <c r="AP10" s="57">
        <f>AO10/'DEPRECATED - DT-Prelim Calcs'!$C$7*('DEPRECATED - DT-Prelim Calcs'!$C$8-'DEPRECATED - DT-Prelim Calcs'!$C$9)+'DEPRECATED - DT-Prelim Calcs'!$C$9</f>
        <v>26.502699833692162</v>
      </c>
      <c r="AQ10" s="57">
        <f t="shared" si="9"/>
        <v>26.502699833692162</v>
      </c>
      <c r="AR10" s="2">
        <f t="shared" si="30"/>
        <v>8.504647129184606E-2</v>
      </c>
      <c r="AS10" s="57">
        <f>AR10*'DEPRECATED - DT-Prelim Calcs'!$C$21/AM$2/'DEPRECATED - DT-Prelim Calcs'!$C$19/'DEPRECATED - DT-Prelim Calcs'!$C$18*3.39*'DEPRECATED - DT-Prelim Calcs'!$C$20</f>
        <v>0.58212431309408119</v>
      </c>
      <c r="AT10" s="46">
        <f t="shared" si="31"/>
        <v>0</v>
      </c>
      <c r="AU10" s="57">
        <f>AS9*'DEPRECATED - DT-Prelim Calcs'!$C$11+AU9</f>
        <v>36.967112227149372</v>
      </c>
      <c r="AV10" s="57">
        <f>AV9+0.5*AS10*'DEPRECATED - DT-Prelim Calcs'!$C$11^2+AU10*'DEPRECATED - DT-Prelim Calcs'!$C$11</f>
        <v>790.44514386935703</v>
      </c>
      <c r="AW10" s="57">
        <f>MIN('Drive Train'!$F$35-AQ9*'DEPRECATED - DT-Prelim Calcs'!$C$21*'Drive Train'!$F$38,AW9+AQ$2)</f>
        <v>11.209297296475064</v>
      </c>
      <c r="AX10" s="57">
        <f>'Drive Train'!$F$35-AQ10*'DEPRECATED - DT-Prelim Calcs'!$C$21*'Drive Train'!$F$38</f>
        <v>10.597816411308933</v>
      </c>
      <c r="AY10" s="1">
        <f>IF(AV10&gt;='Drive Train'!$F$29,1,0)</f>
        <v>1</v>
      </c>
      <c r="AZ10" s="57">
        <f t="shared" si="32"/>
        <v>29.447444259657956</v>
      </c>
      <c r="BA10" s="63">
        <f>BA9+'DEPRECATED - DT-Prelim Calcs'!$C$11</f>
        <v>24</v>
      </c>
      <c r="BB10" s="2">
        <f>BL10/'Drive Train'!$F$35</f>
        <v>0.72580645161290325</v>
      </c>
      <c r="BC10" s="46">
        <f>BJ10*12*60/(PI() * 'Drive Train'!$F$15)/BB$2*BB10</f>
        <v>4655.1839606699486</v>
      </c>
      <c r="BD10" s="2">
        <f>('DEPRECATED - DT-Prelim Calcs'!$C$6*BB10-BC10)/('DEPRECATED - DT-Prelim Calcs'!$C$6*BB10)*'DEPRECATED - DT-Prelim Calcs'!$C$7*BB10</f>
        <v>-0.35568325184077876</v>
      </c>
      <c r="BE10" s="57">
        <f>BD10/'DEPRECATED - DT-Prelim Calcs'!$C$7*('DEPRECATED - DT-Prelim Calcs'!$C$8-'DEPRECATED - DT-Prelim Calcs'!$C$9)+'DEPRECATED - DT-Prelim Calcs'!$C$9</f>
        <v>-16.235336602146024</v>
      </c>
      <c r="BF10" s="57">
        <f t="shared" si="10"/>
        <v>-16.235336602146024</v>
      </c>
      <c r="BG10" s="2">
        <f t="shared" si="33"/>
        <v>-0.90387866095262237</v>
      </c>
      <c r="BH10" s="57">
        <f>BG10*'DEPRECATED - DT-Prelim Calcs'!$C$21/BB$2/'DEPRECATED - DT-Prelim Calcs'!$C$19/'DEPRECATED - DT-Prelim Calcs'!$C$18*3.39*'DEPRECATED - DT-Prelim Calcs'!$C$20</f>
        <v>-9.3948460055336529</v>
      </c>
      <c r="BI10" s="46">
        <f t="shared" si="34"/>
        <v>1</v>
      </c>
      <c r="BJ10" s="57">
        <f>BH9*'DEPRECATED - DT-Prelim Calcs'!$C$11+BJ9</f>
        <v>36.858979161824564</v>
      </c>
      <c r="BK10" s="57">
        <f>BK9+0.5*BH10*'DEPRECATED - DT-Prelim Calcs'!$C$11^2+BJ10*'DEPRECATED - DT-Prelim Calcs'!$C$11</f>
        <v>435.79903598740628</v>
      </c>
      <c r="BL10" s="57">
        <f>MIN('Drive Train'!$F$35-BF9*'DEPRECATED - DT-Prelim Calcs'!$C$21*'Drive Train'!$F$38,BL9+BF$2)</f>
        <v>9</v>
      </c>
      <c r="BM10" s="57">
        <f>'Drive Train'!$F$35-BF10*'DEPRECATED - DT-Prelim Calcs'!$C$21*'Drive Train'!$F$38</f>
        <v>13.50400288894593</v>
      </c>
      <c r="BN10" s="1">
        <f>IF(BK10&gt;='Drive Train'!$F$29,1,0)</f>
        <v>1</v>
      </c>
      <c r="BO10" s="57">
        <f t="shared" si="35"/>
        <v>-18.03926289127336</v>
      </c>
      <c r="BP10" s="63">
        <f>BP9+'DEPRECATED - DT-Prelim Calcs'!$C$11</f>
        <v>24</v>
      </c>
      <c r="BQ10" s="2">
        <f>CA10/'Drive Train'!$F$35</f>
        <v>1.6527843622069782</v>
      </c>
      <c r="BR10" s="46">
        <f>BY10*12*60/(PI() * 'Drive Train'!$F$15)/BQ$2*BQ10</f>
        <v>-51495.210751311832</v>
      </c>
      <c r="BS10" s="2">
        <f>('DEPRECATED - DT-Prelim Calcs'!$C$6*BQ10-BR10)/('DEPRECATED - DT-Prelim Calcs'!$C$6*BQ10)*'DEPRECATED - DT-Prelim Calcs'!$C$7*BQ10</f>
        <v>27.26716114043505</v>
      </c>
      <c r="BT10" s="57">
        <f>BS10/'DEPRECATED - DT-Prelim Calcs'!$C$7*('DEPRECATED - DT-Prelim Calcs'!$C$8-'DEPRECATED - DT-Prelim Calcs'!$C$9)+'DEPRECATED - DT-Prelim Calcs'!$C$9</f>
        <v>1454.3086200488867</v>
      </c>
      <c r="BU10" s="57">
        <f t="shared" si="11"/>
        <v>50</v>
      </c>
      <c r="BV10" s="2">
        <f t="shared" si="36"/>
        <v>1.6489905474275997</v>
      </c>
      <c r="BW10" s="57">
        <f>BV10*'DEPRECATED - DT-Prelim Calcs'!$C$21/BQ$2/'DEPRECATED - DT-Prelim Calcs'!$C$19/'DEPRECATED - DT-Prelim Calcs'!$C$18*3.39*'DEPRECATED - DT-Prelim Calcs'!$C$20</f>
        <v>22.99198837243916</v>
      </c>
      <c r="BX10" s="46">
        <f t="shared" si="37"/>
        <v>0</v>
      </c>
      <c r="BY10" s="57">
        <f>BW9*'DEPRECATED - DT-Prelim Calcs'!$C$11+BY9</f>
        <v>-133.47474239995154</v>
      </c>
      <c r="BZ10" s="57">
        <f>BZ9+0.5*BW10*'DEPRECATED - DT-Prelim Calcs'!$C$11^2+BY10*'DEPRECATED - DT-Prelim Calcs'!$C$11</f>
        <v>-798.04391339946562</v>
      </c>
      <c r="CA10" s="57">
        <f>MIN('Drive Train'!$F$35-BU9*'DEPRECATED - DT-Prelim Calcs'!$C$21*'Drive Train'!$F$38,CA9+BU$2)</f>
        <v>20.494526091366531</v>
      </c>
      <c r="CB10" s="57">
        <f>'Drive Train'!$F$35-BU10*'DEPRECATED - DT-Prelim Calcs'!$C$21*'Drive Train'!$F$38</f>
        <v>9</v>
      </c>
      <c r="CC10" s="1">
        <f>IF(BZ10&gt;='Drive Train'!$F$29,1,0)</f>
        <v>0</v>
      </c>
      <c r="CD10" s="57">
        <f t="shared" si="38"/>
        <v>55.555555555555557</v>
      </c>
      <c r="CE10" s="63">
        <f>CE9+'DEPRECATED - DT-Prelim Calcs'!$C$11</f>
        <v>24</v>
      </c>
      <c r="CF10" s="2">
        <f>CP10/'Drive Train'!$F$35</f>
        <v>0.72580645161290325</v>
      </c>
      <c r="CG10" s="46">
        <f>CN10*12*60/(PI() * 'Drive Train'!$F$15)/CF$2*CF10</f>
        <v>-14122.863470651841</v>
      </c>
      <c r="CH10" s="2">
        <f>('DEPRECATED - DT-Prelim Calcs'!$C$6*CF10-CG10)/('DEPRECATED - DT-Prelim Calcs'!$C$6*CF10)*'DEPRECATED - DT-Prelim Calcs'!$C$7*CF10</f>
        <v>8.1349535792071617</v>
      </c>
      <c r="CI10" s="57">
        <f>CH10/'DEPRECATED - DT-Prelim Calcs'!$C$7*('DEPRECATED - DT-Prelim Calcs'!$C$8-'DEPRECATED - DT-Prelim Calcs'!$C$9)+'DEPRECATED - DT-Prelim Calcs'!$C$9</f>
        <v>435.77657436194141</v>
      </c>
      <c r="CJ10" s="57">
        <f t="shared" si="12"/>
        <v>50</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-66.445256422154372</v>
      </c>
      <c r="CO10" s="57">
        <f>CO9+0.5*CL10*'DEPRECATED - DT-Prelim Calcs'!$C$11^2+CN10*'DEPRECATED - DT-Prelim Calcs'!$C$11</f>
        <v>-2970.6436682722724</v>
      </c>
      <c r="CP10" s="57">
        <f>MIN('Drive Train'!$F$35-CJ9*'DEPRECATED - DT-Prelim Calcs'!$C$21*'Drive Train'!$F$38,CP9+CJ$2)</f>
        <v>9</v>
      </c>
      <c r="CQ10" s="57">
        <f>'Drive Train'!$F$35-CJ10*'DEPRECATED - DT-Prelim Calcs'!$C$21*'Drive Train'!$F$38</f>
        <v>9</v>
      </c>
      <c r="CR10" s="1">
        <f>IF(CO10&gt;='Drive Train'!$F$29,1,0)</f>
        <v>0</v>
      </c>
      <c r="CS10" s="57">
        <f t="shared" si="41"/>
        <v>55.555555555555557</v>
      </c>
      <c r="CT10" s="63">
        <f>CT9+'DEPRECATED - DT-Prelim Calcs'!$C$11</f>
        <v>24</v>
      </c>
      <c r="CU10" s="2">
        <f>DE10/'Drive Train'!$F$35</f>
        <v>0.72580645161290325</v>
      </c>
      <c r="CV10" s="46">
        <f>DC10*12*60/(PI() * 'Drive Train'!$F$15)/CU$2*CU10</f>
        <v>-107178.71565278461</v>
      </c>
      <c r="CW10" s="2">
        <f>('DEPRECATED - DT-Prelim Calcs'!$C$6*CU10-CV10)/('DEPRECATED - DT-Prelim Calcs'!$C$6*CU10)*'DEPRECATED - DT-Prelim Calcs'!$C$7*CU10</f>
        <v>50.210864228164006</v>
      </c>
      <c r="CX10" s="57">
        <f>CW10/'DEPRECATED - DT-Prelim Calcs'!$C$7*('DEPRECATED - DT-Prelim Calcs'!$C$8-'DEPRECATED - DT-Prelim Calcs'!$C$9)+'DEPRECATED - DT-Prelim Calcs'!$C$9</f>
        <v>2675.7514026860754</v>
      </c>
      <c r="CY10" s="57">
        <f t="shared" si="13"/>
        <v>50</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-419.19951153394788</v>
      </c>
      <c r="DD10" s="57">
        <f>DD9+0.5*DA10*'DEPRECATED - DT-Prelim Calcs'!$C$11^2+DC10*'DEPRECATED - DT-Prelim Calcs'!$C$11</f>
        <v>-9269.7663046698272</v>
      </c>
      <c r="DE10" s="57">
        <f>MIN('Drive Train'!$F$35-CY9*'DEPRECATED - DT-Prelim Calcs'!$C$21*'Drive Train'!$F$38,DE9+CY$2)</f>
        <v>9</v>
      </c>
      <c r="DF10" s="57">
        <f>'Drive Train'!$F$35-CY10*'DEPRECATED - DT-Prelim Calcs'!$C$21*'Drive Train'!$F$38</f>
        <v>9</v>
      </c>
      <c r="DG10" s="1">
        <f>IF(DD10&gt;='Drive Train'!$F$29,1,0)</f>
        <v>0</v>
      </c>
      <c r="DH10" s="57">
        <f t="shared" si="44"/>
        <v>55.555555555555557</v>
      </c>
      <c r="DI10" s="63">
        <f>DI9+'DEPRECATED - DT-Prelim Calcs'!$C$11</f>
        <v>24</v>
      </c>
      <c r="DJ10" s="2">
        <f>DT10/'Drive Train'!$F$35</f>
        <v>0.72580645161290325</v>
      </c>
      <c r="DK10" s="46">
        <f>DR10*12*60/(PI() * 'Drive Train'!$F$15)/DJ$2*DJ10</f>
        <v>-277439.29857890209</v>
      </c>
      <c r="DL10" s="2">
        <f>('DEPRECATED - DT-Prelim Calcs'!$C$6*DJ10-DK10)/('DEPRECATED - DT-Prelim Calcs'!$C$6*DJ10)*'DEPRECATED - DT-Prelim Calcs'!$C$7*DJ10</f>
        <v>127.1954805230877</v>
      </c>
      <c r="DM10" s="57">
        <f>DL10/'DEPRECATED - DT-Prelim Calcs'!$C$7*('DEPRECATED - DT-Prelim Calcs'!$C$8-'DEPRECATED - DT-Prelim Calcs'!$C$9)+'DEPRECATED - DT-Prelim Calcs'!$C$9</f>
        <v>6774.1440461046268</v>
      </c>
      <c r="DN10" s="57">
        <f t="shared" si="14"/>
        <v>50</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-928.50993571168715</v>
      </c>
      <c r="DS10" s="57">
        <f>DS9+0.5*DP10*'DEPRECATED - DT-Prelim Calcs'!$C$11^2+DR10*'DEPRECATED - DT-Prelim Calcs'!$C$11</f>
        <v>-18386.899984254407</v>
      </c>
      <c r="DT10" s="57">
        <f>MIN('Drive Train'!$F$35-DN9*'DEPRECATED - DT-Prelim Calcs'!$C$21*'Drive Train'!$F$38,DT9+DN$2)</f>
        <v>9</v>
      </c>
      <c r="DU10" s="57">
        <f>'Drive Train'!$F$35-DN10*'DEPRECATED - DT-Prelim Calcs'!$C$21*'Drive Train'!$F$38</f>
        <v>9</v>
      </c>
      <c r="DV10" s="1">
        <f>IF(DS10&gt;='Drive Train'!$F$29,1,0)</f>
        <v>0</v>
      </c>
      <c r="DW10" s="57">
        <f t="shared" si="47"/>
        <v>55.555555555555557</v>
      </c>
      <c r="DX10" s="63">
        <f>DX9+'DEPRECATED - DT-Prelim Calcs'!$C$11</f>
        <v>24</v>
      </c>
      <c r="DY10" s="2">
        <f>EI10/'Drive Train'!$F$35</f>
        <v>0.72580645161290325</v>
      </c>
      <c r="DZ10" s="46">
        <f>EG10*12*60/(PI() * 'Drive Train'!$F$15)/DY$2*DY10</f>
        <v>-496645.73204441491</v>
      </c>
      <c r="EA10" s="2">
        <f>('DEPRECATED - DT-Prelim Calcs'!$C$6*DY10-DZ10)/('DEPRECATED - DT-Prelim Calcs'!$C$6*DY10)*'DEPRECATED - DT-Prelim Calcs'!$C$7*DY10</f>
        <v>226.3113350543984</v>
      </c>
      <c r="EB10" s="57">
        <f>EA10/'DEPRECATED - DT-Prelim Calcs'!$C$7*('DEPRECATED - DT-Prelim Calcs'!$C$8-'DEPRECATED - DT-Prelim Calcs'!$C$9)+'DEPRECATED - DT-Prelim Calcs'!$C$9</f>
        <v>12050.726675302622</v>
      </c>
      <c r="EC10" s="57">
        <f t="shared" si="15"/>
        <v>50</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-1452.4929753769136</v>
      </c>
      <c r="EH10" s="57">
        <f>EH9+0.5*EE10*'DEPRECATED - DT-Prelim Calcs'!$C$11^2+EG10*'DEPRECATED - DT-Prelim Calcs'!$C$11</f>
        <v>-27800.296719600065</v>
      </c>
      <c r="EI10" s="57">
        <f>MIN('Drive Train'!$F$35-EC9*'DEPRECATED - DT-Prelim Calcs'!$C$21*'Drive Train'!$F$38,EI9+EC$2)</f>
        <v>9</v>
      </c>
      <c r="EJ10" s="57">
        <f>'Drive Train'!$F$35-EC10*'DEPRECATED - DT-Prelim Calcs'!$C$21*'Drive Train'!$F$38</f>
        <v>9</v>
      </c>
      <c r="EK10" s="1">
        <f>IF(EH10&gt;='Drive Train'!$F$29,1,0)</f>
        <v>0</v>
      </c>
      <c r="EL10" s="57">
        <f t="shared" si="50"/>
        <v>55.555555555555557</v>
      </c>
      <c r="EM10" s="63">
        <f>EM9+'DEPRECATED - DT-Prelim Calcs'!$C$11</f>
        <v>24</v>
      </c>
      <c r="EN10" s="2">
        <f>EX10/'Drive Train'!$F$35</f>
        <v>0.72580645161290325</v>
      </c>
      <c r="EO10" s="46">
        <f>EV10*12*60/(PI() * 'Drive Train'!$F$15)/EN$2*EN10</f>
        <v>-758016.49821315729</v>
      </c>
      <c r="EP10" s="2">
        <f>('DEPRECATED - DT-Prelim Calcs'!$C$6*EN10-EO10)/('DEPRECATED - DT-Prelim Calcs'!$C$6*EN10)*'DEPRECATED - DT-Prelim Calcs'!$C$7*EN10</f>
        <v>344.49211300311674</v>
      </c>
      <c r="EQ10" s="57">
        <f>EP10/'DEPRECATED - DT-Prelim Calcs'!$C$7*('DEPRECATED - DT-Prelim Calcs'!$C$8-'DEPRECATED - DT-Prelim Calcs'!$C$9)+'DEPRECATED - DT-Prelim Calcs'!$C$9</f>
        <v>18342.25937688792</v>
      </c>
      <c r="ER10" s="57">
        <f t="shared" si="16"/>
        <v>50</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-1968.6066913246875</v>
      </c>
      <c r="EW10" s="57">
        <f>EW9+0.5*ET10*'DEPRECATED - DT-Prelim Calcs'!$C$11^2+EV10*'DEPRECATED - DT-Prelim Calcs'!$C$11</f>
        <v>-37090.343606659997</v>
      </c>
      <c r="EX10" s="57">
        <f>MIN('Drive Train'!$F$35-ER9*'DEPRECATED - DT-Prelim Calcs'!$C$21*'Drive Train'!$F$38,EX9+ER$2)</f>
        <v>9</v>
      </c>
      <c r="EY10" s="57">
        <f>'Drive Train'!$F$35-ER10*'DEPRECATED - DT-Prelim Calcs'!$C$21*'Drive Train'!$F$38</f>
        <v>9</v>
      </c>
      <c r="EZ10" s="1">
        <f>IF(EW10&gt;='Drive Train'!$F$29,1,0)</f>
        <v>0</v>
      </c>
      <c r="FA10" s="57">
        <f t="shared" si="53"/>
        <v>55.555555555555557</v>
      </c>
      <c r="FB10" s="63">
        <f>FB9+'DEPRECATED - DT-Prelim Calcs'!$C$11</f>
        <v>24</v>
      </c>
      <c r="FC10" s="2">
        <f>FM10/'Drive Train'!$F$35</f>
        <v>0.72580645161290325</v>
      </c>
      <c r="FD10" s="46">
        <f>FK10*12*60/(PI() * 'Drive Train'!$F$15)/FC$2*FC10</f>
        <v>-1091383.4571022347</v>
      </c>
      <c r="FE10" s="2">
        <f>('DEPRECATED - DT-Prelim Calcs'!$C$6*FC10-FD10)/('DEPRECATED - DT-Prelim Calcs'!$C$6*FC10)*'DEPRECATED - DT-Prelim Calcs'!$C$7*FC10</f>
        <v>495.22651655333755</v>
      </c>
      <c r="FF10" s="57">
        <f>FE10/'DEPRECATED - DT-Prelim Calcs'!$C$7*('DEPRECATED - DT-Prelim Calcs'!$C$8-'DEPRECATED - DT-Prelim Calcs'!$C$9)+'DEPRECATED - DT-Prelim Calcs'!$C$9</f>
        <v>26366.833640578097</v>
      </c>
      <c r="FG10" s="57">
        <f t="shared" si="17"/>
        <v>50</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-2548.900474425328</v>
      </c>
      <c r="FL10" s="57">
        <f>FL9+0.5*FI10*'DEPRECATED - DT-Prelim Calcs'!$C$11^2+FK10*'DEPRECATED - DT-Prelim Calcs'!$C$11</f>
        <v>-47535.631702471524</v>
      </c>
      <c r="FM10" s="57">
        <f>MIN('Drive Train'!$F$35-FG9*'DEPRECATED - DT-Prelim Calcs'!$C$21*'Drive Train'!$F$38,FM9+FG$2)</f>
        <v>9</v>
      </c>
      <c r="FN10" s="57">
        <f>'Drive Train'!$F$35-FG10*'DEPRECATED - DT-Prelim Calcs'!$C$21*'Drive Train'!$F$38</f>
        <v>9</v>
      </c>
      <c r="FO10" s="1">
        <f>IF(FL10&gt;='Drive Train'!$F$29,1,0)</f>
        <v>0</v>
      </c>
      <c r="FP10" s="57">
        <f t="shared" si="56"/>
        <v>55.555555555555557</v>
      </c>
      <c r="FQ10" s="63">
        <f>FQ9+'DEPRECATED - DT-Prelim Calcs'!$C$11</f>
        <v>24</v>
      </c>
      <c r="FR10" s="2">
        <f>GB10/'Drive Train'!$F$35</f>
        <v>0.72580645161290325</v>
      </c>
      <c r="FS10" s="46">
        <f>FZ10*12*60/(PI() * 'Drive Train'!$F$15)/FR$2*FR10</f>
        <v>-1505050.0696268326</v>
      </c>
      <c r="FT10" s="2">
        <f>('DEPRECATED - DT-Prelim Calcs'!$C$6*FR10-FS10)/('DEPRECATED - DT-Prelim Calcs'!$C$6*FR10)*'DEPRECATED - DT-Prelim Calcs'!$C$7*FR10</f>
        <v>682.26901865170169</v>
      </c>
      <c r="FU10" s="57">
        <f>FT10/'DEPRECATED - DT-Prelim Calcs'!$C$7*('DEPRECATED - DT-Prelim Calcs'!$C$8-'DEPRECATED - DT-Prelim Calcs'!$C$9)+'DEPRECATED - DT-Prelim Calcs'!$C$9</f>
        <v>36324.324519922542</v>
      </c>
      <c r="FV10" s="57">
        <f t="shared" si="18"/>
        <v>50</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-3193.3743246788322</v>
      </c>
      <c r="GA10" s="57">
        <f>GA9+0.5*FX10*'DEPRECATED - DT-Prelim Calcs'!$C$11^2+FZ10*'DEPRECATED - DT-Prelim Calcs'!$C$11</f>
        <v>-59136.161007034614</v>
      </c>
      <c r="GB10" s="57">
        <f>MIN('Drive Train'!$F$35-FV9*'DEPRECATED - DT-Prelim Calcs'!$C$21*'Drive Train'!$F$38,GB9+FV$2)</f>
        <v>9</v>
      </c>
      <c r="GC10" s="57">
        <f>'Drive Train'!$F$35-FV10*'DEPRECATED - DT-Prelim Calcs'!$C$21*'Drive Train'!$F$38</f>
        <v>9</v>
      </c>
      <c r="GD10" s="1">
        <f>IF(GA10&gt;='Drive Train'!$F$29,1,0)</f>
        <v>0</v>
      </c>
      <c r="GE10" s="57">
        <f t="shared" si="59"/>
        <v>55.555555555555557</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55.555555555555557</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55.555555555555557</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55.555555555555557</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55.555555555555557</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55.555555555555557</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650.48305563067322</v>
      </c>
      <c r="AK11" s="57">
        <f t="shared" si="8"/>
        <v>0</v>
      </c>
      <c r="AL11" s="63">
        <f>AL10+'DEPRECATED - DT-Prelim Calcs'!$C$11</f>
        <v>28</v>
      </c>
      <c r="AM11" s="2">
        <f>AW11/'Drive Train'!$F$35</f>
        <v>0.85466261381523656</v>
      </c>
      <c r="AN11" s="46">
        <f>AU11*12*60/(PI() * 'Drive Train'!$F$15)/AM$2*AM11</f>
        <v>3848.4988744511493</v>
      </c>
      <c r="AO11" s="2">
        <f>('DEPRECATED - DT-Prelim Calcs'!$C$6*AM11-AN11)/('DEPRECATED - DT-Prelim Calcs'!$C$6*AM11)*'DEPRECATED - DT-Prelim Calcs'!$C$7*AM11</f>
        <v>0.31960889039654572</v>
      </c>
      <c r="AP11" s="57">
        <f>AO11/'DEPRECATED - DT-Prelim Calcs'!$C$7*('DEPRECATED - DT-Prelim Calcs'!$C$8-'DEPRECATED - DT-Prelim Calcs'!$C$9)+'DEPRECATED - DT-Prelim Calcs'!$C$9</f>
        <v>19.714863335218595</v>
      </c>
      <c r="AQ11" s="57">
        <f t="shared" si="9"/>
        <v>19.714863335218595</v>
      </c>
      <c r="AR11" s="2">
        <f t="shared" si="30"/>
        <v>-6.526285362207318E-2</v>
      </c>
      <c r="AS11" s="57">
        <f>AR11*'DEPRECATED - DT-Prelim Calcs'!$C$21/AM$2/'DEPRECATED - DT-Prelim Calcs'!$C$19/'DEPRECATED - DT-Prelim Calcs'!$C$18*3.39*'DEPRECATED - DT-Prelim Calcs'!$C$20</f>
        <v>-0.44670981944610511</v>
      </c>
      <c r="AT11" s="46">
        <f t="shared" si="31"/>
        <v>0</v>
      </c>
      <c r="AU11" s="57">
        <f>AS10*'DEPRECATED - DT-Prelim Calcs'!$C$11+AU10</f>
        <v>39.295609479525694</v>
      </c>
      <c r="AV11" s="57">
        <f>AV10+0.5*AS11*'DEPRECATED - DT-Prelim Calcs'!$C$11^2+AU11*'DEPRECATED - DT-Prelim Calcs'!$C$11</f>
        <v>944.05390323189101</v>
      </c>
      <c r="AW11" s="57">
        <f>MIN('Drive Train'!$F$35-AQ10*'DEPRECATED - DT-Prelim Calcs'!$C$21*'Drive Train'!$F$38,AW10+AQ$2)</f>
        <v>10.597816411308933</v>
      </c>
      <c r="AX11" s="57">
        <f>'Drive Train'!$F$35-AQ11*'DEPRECATED - DT-Prelim Calcs'!$C$21*'Drive Train'!$F$38</f>
        <v>11.059389293205136</v>
      </c>
      <c r="AY11" s="1">
        <f>IF(AV11&gt;='Drive Train'!$F$29,1,0)</f>
        <v>1</v>
      </c>
      <c r="AZ11" s="57">
        <f t="shared" si="32"/>
        <v>21.905403705798442</v>
      </c>
      <c r="BA11" s="63">
        <f>BA10+'DEPRECATED - DT-Prelim Calcs'!$C$11</f>
        <v>28</v>
      </c>
      <c r="BB11" s="2">
        <f>BL11/'Drive Train'!$F$35</f>
        <v>1.0890324910440266</v>
      </c>
      <c r="BC11" s="46">
        <f>BJ11*12*60/(PI() * 'Drive Train'!$F$15)/BB$2*BB11</f>
        <v>-136.518086332953</v>
      </c>
      <c r="BD11" s="2">
        <f>('DEPRECATED - DT-Prelim Calcs'!$C$6*BB11-BC11)/('DEPRECATED - DT-Prelim Calcs'!$C$6*BB11)*'DEPRECATED - DT-Prelim Calcs'!$C$7*BB11</f>
        <v>2.6862959934840998</v>
      </c>
      <c r="BE11" s="57">
        <f>BD11/'DEPRECATED - DT-Prelim Calcs'!$C$7*('DEPRECATED - DT-Prelim Calcs'!$C$8-'DEPRECATED - DT-Prelim Calcs'!$C$9)+'DEPRECATED - DT-Prelim Calcs'!$C$9</f>
        <v>145.7090356697137</v>
      </c>
      <c r="BF11" s="57">
        <f t="shared" si="10"/>
        <v>50</v>
      </c>
      <c r="BG11" s="2">
        <f t="shared" si="33"/>
        <v>0.89920234039452251</v>
      </c>
      <c r="BH11" s="57">
        <f>BG11*'DEPRECATED - DT-Prelim Calcs'!$C$21/BB$2/'DEPRECATED - DT-Prelim Calcs'!$C$19/'DEPRECATED - DT-Prelim Calcs'!$C$18*3.39*'DEPRECATED - DT-Prelim Calcs'!$C$20</f>
        <v>9.3462406855789162</v>
      </c>
      <c r="BI11" s="46">
        <f t="shared" si="34"/>
        <v>0</v>
      </c>
      <c r="BJ11" s="57">
        <f>BH10*'DEPRECATED - DT-Prelim Calcs'!$C$11+BJ10</f>
        <v>-0.72040486031004747</v>
      </c>
      <c r="BK11" s="57">
        <f>BK10+0.5*BH11*'DEPRECATED - DT-Prelim Calcs'!$C$11^2+BJ11*'DEPRECATED - DT-Prelim Calcs'!$C$11</f>
        <v>507.68734203079737</v>
      </c>
      <c r="BL11" s="57">
        <f>MIN('Drive Train'!$F$35-BF10*'DEPRECATED - DT-Prelim Calcs'!$C$21*'Drive Train'!$F$38,BL10+BF$2)</f>
        <v>13.50400288894593</v>
      </c>
      <c r="BM11" s="57">
        <f>'Drive Train'!$F$35-BF11*'DEPRECATED - DT-Prelim Calcs'!$C$21*'Drive Train'!$F$38</f>
        <v>9</v>
      </c>
      <c r="BN11" s="1">
        <f>IF(BK11&gt;='Drive Train'!$F$29,1,0)</f>
        <v>1</v>
      </c>
      <c r="BO11" s="57">
        <f t="shared" si="35"/>
        <v>55.555555555555557</v>
      </c>
      <c r="BP11" s="63">
        <f>BP10+'DEPRECATED - DT-Prelim Calcs'!$C$11</f>
        <v>28</v>
      </c>
      <c r="BQ11" s="2">
        <f>CA11/'Drive Train'!$F$35</f>
        <v>0.72580645161290325</v>
      </c>
      <c r="BR11" s="46">
        <f>BY11*12*60/(PI() * 'Drive Train'!$F$15)/BQ$2*BQ11</f>
        <v>-7032.2048609248259</v>
      </c>
      <c r="BS11" s="2">
        <f>('DEPRECATED - DT-Prelim Calcs'!$C$6*BQ11-BR11)/('DEPRECATED - DT-Prelim Calcs'!$C$6*BQ11)*'DEPRECATED - DT-Prelim Calcs'!$C$7*BQ11</f>
        <v>4.9288584104562965</v>
      </c>
      <c r="BT11" s="57">
        <f>BS11/'DEPRECATED - DT-Prelim Calcs'!$C$7*('DEPRECATED - DT-Prelim Calcs'!$C$8-'DEPRECATED - DT-Prelim Calcs'!$C$9)+'DEPRECATED - DT-Prelim Calcs'!$C$9</f>
        <v>265.09524234918791</v>
      </c>
      <c r="BU11" s="57">
        <f t="shared" si="11"/>
        <v>50</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-41.506788910194899</v>
      </c>
      <c r="BZ11" s="57">
        <f>BZ10+0.5*BW11*'DEPRECATED - DT-Prelim Calcs'!$C$11^2+BY11*'DEPRECATED - DT-Prelim Calcs'!$C$11</f>
        <v>-780.13516206073189</v>
      </c>
      <c r="CA11" s="57">
        <f>MIN('Drive Train'!$F$35-BU10*'DEPRECATED - DT-Prelim Calcs'!$C$21*'Drive Train'!$F$38,CA10+BU$2)</f>
        <v>9</v>
      </c>
      <c r="CB11" s="57">
        <f>'Drive Train'!$F$35-BU11*'DEPRECATED - DT-Prelim Calcs'!$C$21*'Drive Train'!$F$38</f>
        <v>9</v>
      </c>
      <c r="CC11" s="1">
        <f>IF(BZ11&gt;='Drive Train'!$F$29,1,0)</f>
        <v>0</v>
      </c>
      <c r="CD11" s="57">
        <f t="shared" si="38"/>
        <v>55.555555555555557</v>
      </c>
      <c r="CE11" s="63">
        <f>CE10+'DEPRECATED - DT-Prelim Calcs'!$C$11</f>
        <v>28</v>
      </c>
      <c r="CF11" s="2">
        <f>CP11/'Drive Train'!$F$35</f>
        <v>0.72580645161290325</v>
      </c>
      <c r="CG11" s="46">
        <f>CN11*12*60/(PI() * 'Drive Train'!$F$15)/CF$2*CF11</f>
        <v>5424.8201526748753</v>
      </c>
      <c r="CH11" s="2">
        <f>('DEPRECATED - DT-Prelim Calcs'!$C$6*CF11-CG11)/('DEPRECATED - DT-Prelim Calcs'!$C$6*CF11)*'DEPRECATED - DT-Prelim Calcs'!$C$7*CF11</f>
        <v>-0.70368010413568938</v>
      </c>
      <c r="CI11" s="57">
        <f>CH11/'DEPRECATED - DT-Prelim Calcs'!$C$7*('DEPRECATED - DT-Prelim Calcs'!$C$8-'DEPRECATED - DT-Prelim Calcs'!$C$9)+'DEPRECATED - DT-Prelim Calcs'!$C$9</f>
        <v>-34.761476083240225</v>
      </c>
      <c r="CJ11" s="57">
        <f t="shared" si="12"/>
        <v>-34.761476083240225</v>
      </c>
      <c r="CK11" s="2">
        <f t="shared" si="39"/>
        <v>-1.3425080276031425</v>
      </c>
      <c r="CL11" s="57">
        <f>CK11*'DEPRECATED - DT-Prelim Calcs'!$C$21/CF$2/'DEPRECATED - DT-Prelim Calcs'!$C$19/'DEPRECATED - DT-Prelim Calcs'!$C$18*3.39*'DEPRECATED - DT-Prelim Calcs'!$C$20</f>
        <v>-23.48343687212391</v>
      </c>
      <c r="CM11" s="46">
        <f t="shared" si="40"/>
        <v>1</v>
      </c>
      <c r="CN11" s="57">
        <f>CL10*'DEPRECATED - DT-Prelim Calcs'!$C$11+CN10</f>
        <v>25.522697067602252</v>
      </c>
      <c r="CO11" s="57">
        <f>CO10+0.5*CL11*'DEPRECATED - DT-Prelim Calcs'!$C$11^2+CN11*'DEPRECATED - DT-Prelim Calcs'!$C$11</f>
        <v>-3056.4203749788544</v>
      </c>
      <c r="CP11" s="57">
        <f>MIN('Drive Train'!$F$35-CJ10*'DEPRECATED - DT-Prelim Calcs'!$C$21*'Drive Train'!$F$38,CP10+CJ$2)</f>
        <v>9</v>
      </c>
      <c r="CQ11" s="57">
        <f>'Drive Train'!$F$35-CJ11*'DEPRECATED - DT-Prelim Calcs'!$C$21*'Drive Train'!$F$38</f>
        <v>14.763780373660335</v>
      </c>
      <c r="CR11" s="1">
        <f>IF(CO11&gt;='Drive Train'!$F$29,1,0)</f>
        <v>0</v>
      </c>
      <c r="CS11" s="57">
        <f t="shared" si="41"/>
        <v>-38.62386231471136</v>
      </c>
      <c r="CT11" s="63">
        <f>CT10+'DEPRECATED - DT-Prelim Calcs'!$C$11</f>
        <v>28</v>
      </c>
      <c r="CU11" s="2">
        <f>DE11/'Drive Train'!$F$35</f>
        <v>0.72580645161290325</v>
      </c>
      <c r="CV11" s="46">
        <f>DC11*12*60/(PI() * 'Drive Train'!$F$15)/CU$2*CU11</f>
        <v>-83664.835352261158</v>
      </c>
      <c r="CW11" s="2">
        <f>('DEPRECATED - DT-Prelim Calcs'!$C$6*CU11-CV11)/('DEPRECATED - DT-Prelim Calcs'!$C$6*CU11)*'DEPRECATED - DT-Prelim Calcs'!$C$7*CU11</f>
        <v>39.578884580084924</v>
      </c>
      <c r="CX11" s="57">
        <f>CW11/'DEPRECATED - DT-Prelim Calcs'!$C$7*('DEPRECATED - DT-Prelim Calcs'!$C$8-'DEPRECATED - DT-Prelim Calcs'!$C$9)+'DEPRECATED - DT-Prelim Calcs'!$C$9</f>
        <v>2109.7418637447699</v>
      </c>
      <c r="CY11" s="57">
        <f t="shared" si="13"/>
        <v>50</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-327.23155804419127</v>
      </c>
      <c r="DD11" s="57">
        <f>DD10+0.5*DA11*'DEPRECATED - DT-Prelim Calcs'!$C$11^2+DC11*'DEPRECATED - DT-Prelim Calcs'!$C$11</f>
        <v>-10394.756629867079</v>
      </c>
      <c r="DE11" s="57">
        <f>MIN('Drive Train'!$F$35-CY10*'DEPRECATED - DT-Prelim Calcs'!$C$21*'Drive Train'!$F$38,DE10+CY$2)</f>
        <v>9</v>
      </c>
      <c r="DF11" s="57">
        <f>'Drive Train'!$F$35-CY11*'DEPRECATED - DT-Prelim Calcs'!$C$21*'Drive Train'!$F$38</f>
        <v>9</v>
      </c>
      <c r="DG11" s="1">
        <f>IF(DD11&gt;='Drive Train'!$F$29,1,0)</f>
        <v>0</v>
      </c>
      <c r="DH11" s="57">
        <f t="shared" si="44"/>
        <v>55.555555555555557</v>
      </c>
      <c r="DI11" s="63">
        <f>DI10+'DEPRECATED - DT-Prelim Calcs'!$C$11</f>
        <v>28</v>
      </c>
      <c r="DJ11" s="2">
        <f>DT11/'Drive Train'!$F$35</f>
        <v>0.72580645161290325</v>
      </c>
      <c r="DK11" s="46">
        <f>DR11*12*60/(PI() * 'Drive Train'!$F$15)/DJ$2*DJ11</f>
        <v>-249959.22160118184</v>
      </c>
      <c r="DL11" s="2">
        <f>('DEPRECATED - DT-Prelim Calcs'!$C$6*DJ11-DK11)/('DEPRECATED - DT-Prelim Calcs'!$C$6*DJ11)*'DEPRECATED - DT-Prelim Calcs'!$C$7*DJ11</f>
        <v>114.77015491027234</v>
      </c>
      <c r="DM11" s="57">
        <f>DL11/'DEPRECATED - DT-Prelim Calcs'!$C$7*('DEPRECATED - DT-Prelim Calcs'!$C$8-'DEPRECATED - DT-Prelim Calcs'!$C$9)+'DEPRECATED - DT-Prelim Calcs'!$C$9</f>
        <v>6112.6630186671955</v>
      </c>
      <c r="DN11" s="57">
        <f t="shared" si="14"/>
        <v>50</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-836.54198222193054</v>
      </c>
      <c r="DS11" s="57">
        <f>DS10+0.5*DP11*'DEPRECATED - DT-Prelim Calcs'!$C$11^2+DR11*'DEPRECATED - DT-Prelim Calcs'!$C$11</f>
        <v>-21549.132006162617</v>
      </c>
      <c r="DT11" s="57">
        <f>MIN('Drive Train'!$F$35-DN10*'DEPRECATED - DT-Prelim Calcs'!$C$21*'Drive Train'!$F$38,DT10+DN$2)</f>
        <v>9</v>
      </c>
      <c r="DU11" s="57">
        <f>'Drive Train'!$F$35-DN11*'DEPRECATED - DT-Prelim Calcs'!$C$21*'Drive Train'!$F$38</f>
        <v>9</v>
      </c>
      <c r="DV11" s="1">
        <f>IF(DS11&gt;='Drive Train'!$F$29,1,0)</f>
        <v>0</v>
      </c>
      <c r="DW11" s="57">
        <f t="shared" si="47"/>
        <v>55.555555555555557</v>
      </c>
      <c r="DX11" s="63">
        <f>DX10+'DEPRECATED - DT-Prelim Calcs'!$C$11</f>
        <v>28</v>
      </c>
      <c r="DY11" s="2">
        <f>EI11/'Drive Train'!$F$35</f>
        <v>0.72580645161290325</v>
      </c>
      <c r="DZ11" s="46">
        <f>EG11*12*60/(PI() * 'Drive Train'!$F$15)/DY$2*DY11</f>
        <v>-465199.458389498</v>
      </c>
      <c r="EA11" s="2">
        <f>('DEPRECATED - DT-Prelim Calcs'!$C$6*DY11-DZ11)/('DEPRECATED - DT-Prelim Calcs'!$C$6*DY11)*'DEPRECATED - DT-Prelim Calcs'!$C$7*DY11</f>
        <v>212.09266347684681</v>
      </c>
      <c r="EB11" s="57">
        <f>EA11/'DEPRECATED - DT-Prelim Calcs'!$C$7*('DEPRECATED - DT-Prelim Calcs'!$C$8-'DEPRECATED - DT-Prelim Calcs'!$C$9)+'DEPRECATED - DT-Prelim Calcs'!$C$9</f>
        <v>11293.774159369066</v>
      </c>
      <c r="EC11" s="57">
        <f t="shared" si="15"/>
        <v>50</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-1360.525021887157</v>
      </c>
      <c r="EH11" s="57">
        <f>EH10+0.5*EE11*'DEPRECATED - DT-Prelim Calcs'!$C$11^2+EG11*'DEPRECATED - DT-Prelim Calcs'!$C$11</f>
        <v>-33058.460900169179</v>
      </c>
      <c r="EI11" s="57">
        <f>MIN('Drive Train'!$F$35-EC10*'DEPRECATED - DT-Prelim Calcs'!$C$21*'Drive Train'!$F$38,EI10+EC$2)</f>
        <v>9</v>
      </c>
      <c r="EJ11" s="57">
        <f>'Drive Train'!$F$35-EC11*'DEPRECATED - DT-Prelim Calcs'!$C$21*'Drive Train'!$F$38</f>
        <v>9</v>
      </c>
      <c r="EK11" s="1">
        <f>IF(EH11&gt;='Drive Train'!$F$29,1,0)</f>
        <v>0</v>
      </c>
      <c r="EL11" s="57">
        <f t="shared" si="50"/>
        <v>55.555555555555557</v>
      </c>
      <c r="EM11" s="63">
        <f>EM10+'DEPRECATED - DT-Prelim Calcs'!$C$11</f>
        <v>28</v>
      </c>
      <c r="EN11" s="2">
        <f>EX11/'Drive Train'!$F$35</f>
        <v>0.72580645161290325</v>
      </c>
      <c r="EO11" s="46">
        <f>EV11*12*60/(PI() * 'Drive Train'!$F$15)/EN$2*EN11</f>
        <v>-722604.02788104361</v>
      </c>
      <c r="EP11" s="2">
        <f>('DEPRECATED - DT-Prelim Calcs'!$C$6*EN11-EO11)/('DEPRECATED - DT-Prelim Calcs'!$C$6*EN11)*'DEPRECATED - DT-Prelim Calcs'!$C$7*EN11</f>
        <v>328.48009546082892</v>
      </c>
      <c r="EQ11" s="57">
        <f>EP11/'DEPRECATED - DT-Prelim Calcs'!$C$7*('DEPRECATED - DT-Prelim Calcs'!$C$8-'DEPRECATED - DT-Prelim Calcs'!$C$9)+'DEPRECATED - DT-Prelim Calcs'!$C$9</f>
        <v>17489.835372458238</v>
      </c>
      <c r="ER11" s="57">
        <f t="shared" si="16"/>
        <v>50</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-1876.6387378349309</v>
      </c>
      <c r="EW11" s="57">
        <f>EW10+0.5*ET11*'DEPRECATED - DT-Prelim Calcs'!$C$11^2+EV11*'DEPRECATED - DT-Prelim Calcs'!$C$11</f>
        <v>-44412.962651020207</v>
      </c>
      <c r="EX11" s="57">
        <f>MIN('Drive Train'!$F$35-ER10*'DEPRECATED - DT-Prelim Calcs'!$C$21*'Drive Train'!$F$38,EX10+ER$2)</f>
        <v>9</v>
      </c>
      <c r="EY11" s="57">
        <f>'Drive Train'!$F$35-ER11*'DEPRECATED - DT-Prelim Calcs'!$C$21*'Drive Train'!$F$38</f>
        <v>9</v>
      </c>
      <c r="EZ11" s="1">
        <f>IF(EW11&gt;='Drive Train'!$F$29,1,0)</f>
        <v>0</v>
      </c>
      <c r="FA11" s="57">
        <f t="shared" si="53"/>
        <v>55.555555555555557</v>
      </c>
      <c r="FB11" s="63">
        <f>FB10+'DEPRECATED - DT-Prelim Calcs'!$C$11</f>
        <v>28</v>
      </c>
      <c r="FC11" s="2">
        <f>FM11/'Drive Train'!$F$35</f>
        <v>0.72580645161290325</v>
      </c>
      <c r="FD11" s="46">
        <f>FK11*12*60/(PI() * 'Drive Train'!$F$15)/FC$2*FC11</f>
        <v>-1052004.7900929246</v>
      </c>
      <c r="FE11" s="2">
        <f>('DEPRECATED - DT-Prelim Calcs'!$C$6*FC11-FD11)/('DEPRECATED - DT-Prelim Calcs'!$C$6*FC11)*'DEPRECATED - DT-Prelim Calcs'!$C$7*FC11</f>
        <v>477.42115304631358</v>
      </c>
      <c r="FF11" s="57">
        <f>FE11/'DEPRECATED - DT-Prelim Calcs'!$C$7*('DEPRECATED - DT-Prelim Calcs'!$C$8-'DEPRECATED - DT-Prelim Calcs'!$C$9)+'DEPRECATED - DT-Prelim Calcs'!$C$9</f>
        <v>25418.938147652298</v>
      </c>
      <c r="FG11" s="57">
        <f t="shared" si="17"/>
        <v>50</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-2456.9325209355711</v>
      </c>
      <c r="FL11" s="57">
        <f>FL10+0.5*FI11*'DEPRECATED - DT-Prelim Calcs'!$C$11^2+FK11*'DEPRECATED - DT-Prelim Calcs'!$C$11</f>
        <v>-57179.425879234303</v>
      </c>
      <c r="FM11" s="57">
        <f>MIN('Drive Train'!$F$35-FG10*'DEPRECATED - DT-Prelim Calcs'!$C$21*'Drive Train'!$F$38,FM10+FG$2)</f>
        <v>9</v>
      </c>
      <c r="FN11" s="57">
        <f>'Drive Train'!$F$35-FG11*'DEPRECATED - DT-Prelim Calcs'!$C$21*'Drive Train'!$F$38</f>
        <v>9</v>
      </c>
      <c r="FO11" s="1">
        <f>IF(FL11&gt;='Drive Train'!$F$29,1,0)</f>
        <v>0</v>
      </c>
      <c r="FP11" s="57">
        <f t="shared" si="56"/>
        <v>55.555555555555557</v>
      </c>
      <c r="FQ11" s="63">
        <f>FQ10+'DEPRECATED - DT-Prelim Calcs'!$C$11</f>
        <v>28</v>
      </c>
      <c r="FR11" s="2">
        <f>GB11/'Drive Train'!$F$35</f>
        <v>0.72580645161290325</v>
      </c>
      <c r="FS11" s="46">
        <f>FZ11*12*60/(PI() * 'Drive Train'!$F$15)/FR$2*FR11</f>
        <v>-1461705.2059403255</v>
      </c>
      <c r="FT11" s="2">
        <f>('DEPRECATED - DT-Prelim Calcs'!$C$6*FR11-FS11)/('DEPRECATED - DT-Prelim Calcs'!$C$6*FR11)*'DEPRECATED - DT-Prelim Calcs'!$C$7*FR11</f>
        <v>662.67030917994146</v>
      </c>
      <c r="FU11" s="57">
        <f>FT11/'DEPRECATED - DT-Prelim Calcs'!$C$7*('DEPRECATED - DT-Prelim Calcs'!$C$8-'DEPRECATED - DT-Prelim Calcs'!$C$9)+'DEPRECATED - DT-Prelim Calcs'!$C$9</f>
        <v>35280.957538500617</v>
      </c>
      <c r="FV11" s="57">
        <f t="shared" si="18"/>
        <v>50</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-3101.4063711890753</v>
      </c>
      <c r="GA11" s="57">
        <f>GA10+0.5*FX11*'DEPRECATED - DT-Prelim Calcs'!$C$11^2+FZ11*'DEPRECATED - DT-Prelim Calcs'!$C$11</f>
        <v>-71357.8505848114</v>
      </c>
      <c r="GB11" s="57">
        <f>MIN('Drive Train'!$F$35-FV10*'DEPRECATED - DT-Prelim Calcs'!$C$21*'Drive Train'!$F$38,GB10+FV$2)</f>
        <v>9</v>
      </c>
      <c r="GC11" s="57">
        <f>'Drive Train'!$F$35-FV11*'DEPRECATED - DT-Prelim Calcs'!$C$21*'Drive Train'!$F$38</f>
        <v>9</v>
      </c>
      <c r="GD11" s="1">
        <f>IF(GA11&gt;='Drive Train'!$F$29,1,0)</f>
        <v>0</v>
      </c>
      <c r="GE11" s="57">
        <f t="shared" si="59"/>
        <v>55.555555555555557</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55.555555555555557</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55.555555555555557</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55.555555555555557</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55.555555555555557</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55.555555555555557</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650.48305563067322</v>
      </c>
      <c r="AK12" s="57">
        <f t="shared" si="8"/>
        <v>0</v>
      </c>
      <c r="AL12" s="63">
        <f>AL11+'DEPRECATED - DT-Prelim Calcs'!$C$11</f>
        <v>32</v>
      </c>
      <c r="AM12" s="2">
        <f>AW12/'Drive Train'!$F$35</f>
        <v>0.89188623332299477</v>
      </c>
      <c r="AN12" s="46">
        <f>AU12*12*60/(PI() * 'Drive Train'!$F$15)/AM$2*AM12</f>
        <v>3833.49511086032</v>
      </c>
      <c r="AO12" s="2">
        <f>('DEPRECATED - DT-Prelim Calcs'!$C$6*AM12-AN12)/('DEPRECATED - DT-Prelim Calcs'!$C$6*AM12)*'DEPRECATED - DT-Prelim Calcs'!$C$7*AM12</f>
        <v>0.41610187912391999</v>
      </c>
      <c r="AP12" s="57">
        <f>AO12/'DEPRECATED - DT-Prelim Calcs'!$C$7*('DEPRECATED - DT-Prelim Calcs'!$C$8-'DEPRECATED - DT-Prelim Calcs'!$C$9)+'DEPRECATED - DT-Prelim Calcs'!$C$9</f>
        <v>24.851813730953914</v>
      </c>
      <c r="AQ12" s="57">
        <f t="shared" si="9"/>
        <v>24.851813730953914</v>
      </c>
      <c r="AR12" s="2">
        <f t="shared" si="30"/>
        <v>4.8730918481117602E-2</v>
      </c>
      <c r="AS12" s="57">
        <f>AR12*'DEPRECATED - DT-Prelim Calcs'!$C$21/AM$2/'DEPRECATED - DT-Prelim Calcs'!$C$19/'DEPRECATED - DT-Prelim Calcs'!$C$18*3.39*'DEPRECATED - DT-Prelim Calcs'!$C$20</f>
        <v>0.33355237455906084</v>
      </c>
      <c r="AT12" s="46">
        <f t="shared" si="31"/>
        <v>0</v>
      </c>
      <c r="AU12" s="57">
        <f>AS11*'DEPRECATED - DT-Prelim Calcs'!$C$11+AU11</f>
        <v>37.508770201741271</v>
      </c>
      <c r="AV12" s="57">
        <f>AV11+0.5*AS12*'DEPRECATED - DT-Prelim Calcs'!$C$11^2+AU12*'DEPRECATED - DT-Prelim Calcs'!$C$11</f>
        <v>1096.7574030353285</v>
      </c>
      <c r="AW12" s="57">
        <f>MIN('Drive Train'!$F$35-AQ11*'DEPRECATED - DT-Prelim Calcs'!$C$21*'Drive Train'!$F$38,AW11+AQ$2)</f>
        <v>11.059389293205136</v>
      </c>
      <c r="AX12" s="57">
        <f>'Drive Train'!$F$35-AQ12*'DEPRECATED - DT-Prelim Calcs'!$C$21*'Drive Train'!$F$38</f>
        <v>10.710076666295134</v>
      </c>
      <c r="AY12" s="1">
        <f>IF(AV12&gt;='Drive Train'!$F$29,1,0)</f>
        <v>1</v>
      </c>
      <c r="AZ12" s="57">
        <f t="shared" si="32"/>
        <v>27.613126367726569</v>
      </c>
      <c r="BA12" s="63">
        <f>BA11+'DEPRECATED - DT-Prelim Calcs'!$C$11</f>
        <v>32</v>
      </c>
      <c r="BB12" s="2">
        <f>BL12/'Drive Train'!$F$35</f>
        <v>0.72580645161290325</v>
      </c>
      <c r="BC12" s="46">
        <f>BJ12*12*60/(PI() * 'Drive Train'!$F$15)/BB$2*BB12</f>
        <v>4630.6291074426654</v>
      </c>
      <c r="BD12" s="2">
        <f>('DEPRECATED - DT-Prelim Calcs'!$C$6*BB12-BC12)/('DEPRECATED - DT-Prelim Calcs'!$C$6*BB12)*'DEPRECATED - DT-Prelim Calcs'!$C$7*BB12</f>
        <v>-0.34458058837403344</v>
      </c>
      <c r="BE12" s="57">
        <f>BD12/'DEPRECATED - DT-Prelim Calcs'!$C$7*('DEPRECATED - DT-Prelim Calcs'!$C$8-'DEPRECATED - DT-Prelim Calcs'!$C$9)+'DEPRECATED - DT-Prelim Calcs'!$C$9</f>
        <v>-15.644269497256637</v>
      </c>
      <c r="BF12" s="57">
        <f t="shared" si="10"/>
        <v>-15.644269497256637</v>
      </c>
      <c r="BG12" s="2">
        <f t="shared" si="33"/>
        <v>-0.88988441298044441</v>
      </c>
      <c r="BH12" s="57">
        <f>BG12*'DEPRECATED - DT-Prelim Calcs'!$C$21/BB$2/'DEPRECATED - DT-Prelim Calcs'!$C$19/'DEPRECATED - DT-Prelim Calcs'!$C$18*3.39*'DEPRECATED - DT-Prelim Calcs'!$C$20</f>
        <v>-9.2493908572471533</v>
      </c>
      <c r="BI12" s="46">
        <f t="shared" si="34"/>
        <v>1</v>
      </c>
      <c r="BJ12" s="57">
        <f>BH11*'DEPRECATED - DT-Prelim Calcs'!$C$11+BJ11</f>
        <v>36.664557882005617</v>
      </c>
      <c r="BK12" s="57">
        <f>BK11+0.5*BH12*'DEPRECATED - DT-Prelim Calcs'!$C$11^2+BJ12*'DEPRECATED - DT-Prelim Calcs'!$C$11</f>
        <v>580.35044670084267</v>
      </c>
      <c r="BL12" s="57">
        <f>MIN('Drive Train'!$F$35-BF11*'DEPRECATED - DT-Prelim Calcs'!$C$21*'Drive Train'!$F$38,BL11+BF$2)</f>
        <v>9</v>
      </c>
      <c r="BM12" s="57">
        <f>'Drive Train'!$F$35-BF12*'DEPRECATED - DT-Prelim Calcs'!$C$21*'Drive Train'!$F$38</f>
        <v>13.463810325813451</v>
      </c>
      <c r="BN12" s="1">
        <f>IF(BK12&gt;='Drive Train'!$F$29,1,0)</f>
        <v>1</v>
      </c>
      <c r="BO12" s="57">
        <f t="shared" si="35"/>
        <v>-17.382521663618487</v>
      </c>
      <c r="BP12" s="63">
        <f>BP11+'DEPRECATED - DT-Prelim Calcs'!$C$11</f>
        <v>32</v>
      </c>
      <c r="BQ12" s="2">
        <f>CA12/'Drive Train'!$F$35</f>
        <v>0.72580645161290325</v>
      </c>
      <c r="BR12" s="46">
        <f>BY12*12*60/(PI() * 'Drive Train'!$F$15)/BQ$2*BQ12</f>
        <v>8549.2820852051664</v>
      </c>
      <c r="BS12" s="2">
        <f>('DEPRECATED - DT-Prelim Calcs'!$C$6*BQ12-BR12)/('DEPRECATED - DT-Prelim Calcs'!$C$6*BQ12)*'DEPRECATED - DT-Prelim Calcs'!$C$7*BQ12</f>
        <v>-2.1164293081503236</v>
      </c>
      <c r="BT12" s="57">
        <f>BS12/'DEPRECATED - DT-Prelim Calcs'!$C$7*('DEPRECATED - DT-Prelim Calcs'!$C$8-'DEPRECATED - DT-Prelim Calcs'!$C$9)+'DEPRECATED - DT-Prelim Calcs'!$C$9</f>
        <v>-109.97131959986993</v>
      </c>
      <c r="BU12" s="57">
        <f t="shared" si="11"/>
        <v>-109.97131959986993</v>
      </c>
      <c r="BV12" s="2">
        <f t="shared" si="36"/>
        <v>-3.1231945036630524</v>
      </c>
      <c r="BW12" s="57">
        <f>BV12*'DEPRECATED - DT-Prelim Calcs'!$C$21/BQ$2/'DEPRECATED - DT-Prelim Calcs'!$C$19/'DEPRECATED - DT-Prelim Calcs'!$C$18*3.39*'DEPRECATED - DT-Prelim Calcs'!$C$20</f>
        <v>-43.546915308342356</v>
      </c>
      <c r="BX12" s="46">
        <f t="shared" si="37"/>
        <v>1</v>
      </c>
      <c r="BY12" s="57">
        <f>BW11*'DEPRECATED - DT-Prelim Calcs'!$C$11+BY11</f>
        <v>50.461164579561739</v>
      </c>
      <c r="BZ12" s="57">
        <f>BZ11+0.5*BW12*'DEPRECATED - DT-Prelim Calcs'!$C$11^2+BY12*'DEPRECATED - DT-Prelim Calcs'!$C$11</f>
        <v>-926.66582620922372</v>
      </c>
      <c r="CA12" s="57">
        <f>MIN('Drive Train'!$F$35-BU11*'DEPRECATED - DT-Prelim Calcs'!$C$21*'Drive Train'!$F$38,CA11+BU$2)</f>
        <v>9</v>
      </c>
      <c r="CB12" s="57">
        <f>'Drive Train'!$F$35-BU12*'DEPRECATED - DT-Prelim Calcs'!$C$21*'Drive Train'!$F$38</f>
        <v>19.878049732791155</v>
      </c>
      <c r="CC12" s="1">
        <f>IF(BZ12&gt;='Drive Train'!$F$29,1,0)</f>
        <v>0</v>
      </c>
      <c r="CD12" s="57">
        <f t="shared" si="38"/>
        <v>-122.19035511096658</v>
      </c>
      <c r="CE12" s="63">
        <f>CE11+'DEPRECATED - DT-Prelim Calcs'!$C$11</f>
        <v>32</v>
      </c>
      <c r="CF12" s="2">
        <f>CP12/'Drive Train'!$F$35</f>
        <v>1.1906274494887368</v>
      </c>
      <c r="CG12" s="46">
        <f>CN12*12*60/(PI() * 'Drive Train'!$F$15)/CF$2*CF12</f>
        <v>-23852.840512435312</v>
      </c>
      <c r="CH12" s="2">
        <f>('DEPRECATED - DT-Prelim Calcs'!$C$6*CF12-CG12)/('DEPRECATED - DT-Prelim Calcs'!$C$6*CF12)*'DEPRECATED - DT-Prelim Calcs'!$C$7*CF12</f>
        <v>13.654655236751742</v>
      </c>
      <c r="CI12" s="57">
        <f>CH12/'DEPRECATED - DT-Prelim Calcs'!$C$7*('DEPRECATED - DT-Prelim Calcs'!$C$8-'DEPRECATED - DT-Prelim Calcs'!$C$9)+'DEPRECATED - DT-Prelim Calcs'!$C$9</f>
        <v>729.62625181545593</v>
      </c>
      <c r="CJ12" s="57">
        <f t="shared" si="12"/>
        <v>50</v>
      </c>
      <c r="CK12" s="2">
        <f t="shared" si="39"/>
        <v>1.3144127551959126</v>
      </c>
      <c r="CL12" s="57">
        <f>CK12*'DEPRECATED - DT-Prelim Calcs'!$C$21/CF$2/'DEPRECATED - DT-Prelim Calcs'!$C$19/'DEPRECATED - DT-Prelim Calcs'!$C$18*3.39*'DEPRECATED - DT-Prelim Calcs'!$C$20</f>
        <v>22.991988372439156</v>
      </c>
      <c r="CM12" s="46">
        <f t="shared" si="40"/>
        <v>0</v>
      </c>
      <c r="CN12" s="57">
        <f>CL11*'DEPRECATED - DT-Prelim Calcs'!$C$11+CN11</f>
        <v>-68.411050420893389</v>
      </c>
      <c r="CO12" s="57">
        <f>CO11+0.5*CL12*'DEPRECATED - DT-Prelim Calcs'!$C$11^2+CN12*'DEPRECATED - DT-Prelim Calcs'!$C$11</f>
        <v>-3146.1286696829147</v>
      </c>
      <c r="CP12" s="57">
        <f>MIN('Drive Train'!$F$35-CJ11*'DEPRECATED - DT-Prelim Calcs'!$C$21*'Drive Train'!$F$38,CP11+CJ$2)</f>
        <v>14.763780373660335</v>
      </c>
      <c r="CQ12" s="57">
        <f>'Drive Train'!$F$35-CJ12*'DEPRECATED - DT-Prelim Calcs'!$C$21*'Drive Train'!$F$38</f>
        <v>9</v>
      </c>
      <c r="CR12" s="1">
        <f>IF(CO12&gt;='Drive Train'!$F$29,1,0)</f>
        <v>0</v>
      </c>
      <c r="CS12" s="57">
        <f t="shared" si="41"/>
        <v>55.555555555555557</v>
      </c>
      <c r="CT12" s="63">
        <f>CT11+'DEPRECATED - DT-Prelim Calcs'!$C$11</f>
        <v>32</v>
      </c>
      <c r="CU12" s="2">
        <f>DE12/'Drive Train'!$F$35</f>
        <v>0.72580645161290325</v>
      </c>
      <c r="CV12" s="46">
        <f>DC12*12*60/(PI() * 'Drive Train'!$F$15)/CU$2*CU12</f>
        <v>-60150.955051737728</v>
      </c>
      <c r="CW12" s="2">
        <f>('DEPRECATED - DT-Prelim Calcs'!$C$6*CU12-CV12)/('DEPRECATED - DT-Prelim Calcs'!$C$6*CU12)*'DEPRECATED - DT-Prelim Calcs'!$C$7*CU12</f>
        <v>28.94690493200585</v>
      </c>
      <c r="CX12" s="57">
        <f>CW12/'DEPRECATED - DT-Prelim Calcs'!$C$7*('DEPRECATED - DT-Prelim Calcs'!$C$8-'DEPRECATED - DT-Prelim Calcs'!$C$9)+'DEPRECATED - DT-Prelim Calcs'!$C$9</f>
        <v>1543.732324803465</v>
      </c>
      <c r="CY12" s="57">
        <f t="shared" si="13"/>
        <v>50</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-235.26360455443466</v>
      </c>
      <c r="DD12" s="57">
        <f>DD11+0.5*DA12*'DEPRECATED - DT-Prelim Calcs'!$C$11^2+DC12*'DEPRECATED - DT-Prelim Calcs'!$C$11</f>
        <v>-11151.875141105304</v>
      </c>
      <c r="DE12" s="57">
        <f>MIN('Drive Train'!$F$35-CY11*'DEPRECATED - DT-Prelim Calcs'!$C$21*'Drive Train'!$F$38,DE11+CY$2)</f>
        <v>9</v>
      </c>
      <c r="DF12" s="57">
        <f>'Drive Train'!$F$35-CY12*'DEPRECATED - DT-Prelim Calcs'!$C$21*'Drive Train'!$F$38</f>
        <v>9</v>
      </c>
      <c r="DG12" s="1">
        <f>IF(DD12&gt;='Drive Train'!$F$29,1,0)</f>
        <v>0</v>
      </c>
      <c r="DH12" s="57">
        <f t="shared" si="44"/>
        <v>55.555555555555557</v>
      </c>
      <c r="DI12" s="63">
        <f>DI11+'DEPRECATED - DT-Prelim Calcs'!$C$11</f>
        <v>32</v>
      </c>
      <c r="DJ12" s="2">
        <f>DT12/'Drive Train'!$F$35</f>
        <v>0.72580645161290325</v>
      </c>
      <c r="DK12" s="46">
        <f>DR12*12*60/(PI() * 'Drive Train'!$F$15)/DJ$2*DJ12</f>
        <v>-222479.1446234617</v>
      </c>
      <c r="DL12" s="2">
        <f>('DEPRECATED - DT-Prelim Calcs'!$C$6*DJ12-DK12)/('DEPRECATED - DT-Prelim Calcs'!$C$6*DJ12)*'DEPRECATED - DT-Prelim Calcs'!$C$7*DJ12</f>
        <v>102.34482929745704</v>
      </c>
      <c r="DM12" s="57">
        <f>DL12/'DEPRECATED - DT-Prelim Calcs'!$C$7*('DEPRECATED - DT-Prelim Calcs'!$C$8-'DEPRECATED - DT-Prelim Calcs'!$C$9)+'DEPRECATED - DT-Prelim Calcs'!$C$9</f>
        <v>5451.1819912297669</v>
      </c>
      <c r="DN12" s="57">
        <f t="shared" si="14"/>
        <v>50</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-744.57402873217393</v>
      </c>
      <c r="DS12" s="57">
        <f>DS11+0.5*DP12*'DEPRECATED - DT-Prelim Calcs'!$C$11^2+DR12*'DEPRECATED - DT-Prelim Calcs'!$C$11</f>
        <v>-24343.4922141118</v>
      </c>
      <c r="DT12" s="57">
        <f>MIN('Drive Train'!$F$35-DN11*'DEPRECATED - DT-Prelim Calcs'!$C$21*'Drive Train'!$F$38,DT11+DN$2)</f>
        <v>9</v>
      </c>
      <c r="DU12" s="57">
        <f>'Drive Train'!$F$35-DN12*'DEPRECATED - DT-Prelim Calcs'!$C$21*'Drive Train'!$F$38</f>
        <v>9</v>
      </c>
      <c r="DV12" s="1">
        <f>IF(DS12&gt;='Drive Train'!$F$29,1,0)</f>
        <v>0</v>
      </c>
      <c r="DW12" s="57">
        <f t="shared" si="47"/>
        <v>55.555555555555557</v>
      </c>
      <c r="DX12" s="63">
        <f>DX11+'DEPRECATED - DT-Prelim Calcs'!$C$11</f>
        <v>32</v>
      </c>
      <c r="DY12" s="2">
        <f>EI12/'Drive Train'!$F$35</f>
        <v>0.72580645161290325</v>
      </c>
      <c r="DZ12" s="46">
        <f>EG12*12*60/(PI() * 'Drive Train'!$F$15)/DY$2*DY12</f>
        <v>-433753.18473458115</v>
      </c>
      <c r="EA12" s="2">
        <f>('DEPRECATED - DT-Prelim Calcs'!$C$6*DY12-DZ12)/('DEPRECATED - DT-Prelim Calcs'!$C$6*DY12)*'DEPRECATED - DT-Prelim Calcs'!$C$7*DY12</f>
        <v>197.87399189929531</v>
      </c>
      <c r="EB12" s="57">
        <f>EA12/'DEPRECATED - DT-Prelim Calcs'!$C$7*('DEPRECATED - DT-Prelim Calcs'!$C$8-'DEPRECATED - DT-Prelim Calcs'!$C$9)+'DEPRECATED - DT-Prelim Calcs'!$C$9</f>
        <v>10536.821643435514</v>
      </c>
      <c r="EC12" s="57">
        <f t="shared" si="15"/>
        <v>50</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-1268.5570683974004</v>
      </c>
      <c r="EH12" s="57">
        <f>EH11+0.5*EE12*'DEPRECATED - DT-Prelim Calcs'!$C$11^2+EG12*'DEPRECATED - DT-Prelim Calcs'!$C$11</f>
        <v>-37948.753266779269</v>
      </c>
      <c r="EI12" s="57">
        <f>MIN('Drive Train'!$F$35-EC11*'DEPRECATED - DT-Prelim Calcs'!$C$21*'Drive Train'!$F$38,EI11+EC$2)</f>
        <v>9</v>
      </c>
      <c r="EJ12" s="57">
        <f>'Drive Train'!$F$35-EC12*'DEPRECATED - DT-Prelim Calcs'!$C$21*'Drive Train'!$F$38</f>
        <v>9</v>
      </c>
      <c r="EK12" s="1">
        <f>IF(EH12&gt;='Drive Train'!$F$29,1,0)</f>
        <v>0</v>
      </c>
      <c r="EL12" s="57">
        <f t="shared" si="50"/>
        <v>55.555555555555557</v>
      </c>
      <c r="EM12" s="63">
        <f>EM11+'DEPRECATED - DT-Prelim Calcs'!$C$11</f>
        <v>32</v>
      </c>
      <c r="EN12" s="2">
        <f>EX12/'Drive Train'!$F$35</f>
        <v>0.72580645161290325</v>
      </c>
      <c r="EO12" s="46">
        <f>EV12*12*60/(PI() * 'Drive Train'!$F$15)/EN$2*EN12</f>
        <v>-687191.55754893017</v>
      </c>
      <c r="EP12" s="2">
        <f>('DEPRECATED - DT-Prelim Calcs'!$C$6*EN12-EO12)/('DEPRECATED - DT-Prelim Calcs'!$C$6*EN12)*'DEPRECATED - DT-Prelim Calcs'!$C$7*EN12</f>
        <v>312.46807791854127</v>
      </c>
      <c r="EQ12" s="57">
        <f>EP12/'DEPRECATED - DT-Prelim Calcs'!$C$7*('DEPRECATED - DT-Prelim Calcs'!$C$8-'DEPRECATED - DT-Prelim Calcs'!$C$9)+'DEPRECATED - DT-Prelim Calcs'!$C$9</f>
        <v>16637.41136802857</v>
      </c>
      <c r="ER12" s="57">
        <f t="shared" si="16"/>
        <v>50</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-1784.6707843451743</v>
      </c>
      <c r="EW12" s="57">
        <f>EW11+0.5*ET12*'DEPRECATED - DT-Prelim Calcs'!$C$11^2+EV12*'DEPRECATED - DT-Prelim Calcs'!$C$11</f>
        <v>-51367.709881421397</v>
      </c>
      <c r="EX12" s="57">
        <f>MIN('Drive Train'!$F$35-ER11*'DEPRECATED - DT-Prelim Calcs'!$C$21*'Drive Train'!$F$38,EX11+ER$2)</f>
        <v>9</v>
      </c>
      <c r="EY12" s="57">
        <f>'Drive Train'!$F$35-ER12*'DEPRECATED - DT-Prelim Calcs'!$C$21*'Drive Train'!$F$38</f>
        <v>9</v>
      </c>
      <c r="EZ12" s="1">
        <f>IF(EW12&gt;='Drive Train'!$F$29,1,0)</f>
        <v>0</v>
      </c>
      <c r="FA12" s="57">
        <f t="shared" si="53"/>
        <v>55.555555555555557</v>
      </c>
      <c r="FB12" s="63">
        <f>FB11+'DEPRECATED - DT-Prelim Calcs'!$C$11</f>
        <v>32</v>
      </c>
      <c r="FC12" s="2">
        <f>FM12/'Drive Train'!$F$35</f>
        <v>0.72580645161290325</v>
      </c>
      <c r="FD12" s="46">
        <f>FK12*12*60/(PI() * 'Drive Train'!$F$15)/FC$2*FC12</f>
        <v>-1012626.1230836139</v>
      </c>
      <c r="FE12" s="2">
        <f>('DEPRECATED - DT-Prelim Calcs'!$C$6*FC12-FD12)/('DEPRECATED - DT-Prelim Calcs'!$C$6*FC12)*'DEPRECATED - DT-Prelim Calcs'!$C$7*FC12</f>
        <v>459.61578953928955</v>
      </c>
      <c r="FF12" s="57">
        <f>FE12/'DEPRECATED - DT-Prelim Calcs'!$C$7*('DEPRECATED - DT-Prelim Calcs'!$C$8-'DEPRECATED - DT-Prelim Calcs'!$C$9)+'DEPRECATED - DT-Prelim Calcs'!$C$9</f>
        <v>24471.042654726494</v>
      </c>
      <c r="FG12" s="57">
        <f t="shared" si="17"/>
        <v>50</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-2364.9645674458143</v>
      </c>
      <c r="FL12" s="57">
        <f>FL11+0.5*FI12*'DEPRECATED - DT-Prelim Calcs'!$C$11^2+FK12*'DEPRECATED - DT-Prelim Calcs'!$C$11</f>
        <v>-66455.348242038046</v>
      </c>
      <c r="FM12" s="57">
        <f>MIN('Drive Train'!$F$35-FG11*'DEPRECATED - DT-Prelim Calcs'!$C$21*'Drive Train'!$F$38,FM11+FG$2)</f>
        <v>9</v>
      </c>
      <c r="FN12" s="57">
        <f>'Drive Train'!$F$35-FG12*'DEPRECATED - DT-Prelim Calcs'!$C$21*'Drive Train'!$F$38</f>
        <v>9</v>
      </c>
      <c r="FO12" s="1">
        <f>IF(FL12&gt;='Drive Train'!$F$29,1,0)</f>
        <v>0</v>
      </c>
      <c r="FP12" s="57">
        <f t="shared" si="56"/>
        <v>55.555555555555557</v>
      </c>
      <c r="FQ12" s="63">
        <f>FQ11+'DEPRECATED - DT-Prelim Calcs'!$C$11</f>
        <v>32</v>
      </c>
      <c r="FR12" s="2">
        <f>GB12/'Drive Train'!$F$35</f>
        <v>0.72580645161290325</v>
      </c>
      <c r="FS12" s="46">
        <f>FZ12*12*60/(PI() * 'Drive Train'!$F$15)/FR$2*FR12</f>
        <v>-1418360.3422538186</v>
      </c>
      <c r="FT12" s="2">
        <f>('DEPRECATED - DT-Prelim Calcs'!$C$6*FR12-FS12)/('DEPRECATED - DT-Prelim Calcs'!$C$6*FR12)*'DEPRECATED - DT-Prelim Calcs'!$C$7*FR12</f>
        <v>643.07159970818134</v>
      </c>
      <c r="FU12" s="57">
        <f>FT12/'DEPRECATED - DT-Prelim Calcs'!$C$7*('DEPRECATED - DT-Prelim Calcs'!$C$8-'DEPRECATED - DT-Prelim Calcs'!$C$9)+'DEPRECATED - DT-Prelim Calcs'!$C$9</f>
        <v>34237.5905570787</v>
      </c>
      <c r="FV12" s="57">
        <f t="shared" si="18"/>
        <v>50</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-3009.4384176993185</v>
      </c>
      <c r="GA12" s="57">
        <f>GA11+0.5*FX12*'DEPRECATED - DT-Prelim Calcs'!$C$11^2+FZ12*'DEPRECATED - DT-Prelim Calcs'!$C$11</f>
        <v>-83211.668348629159</v>
      </c>
      <c r="GB12" s="57">
        <f>MIN('Drive Train'!$F$35-FV11*'DEPRECATED - DT-Prelim Calcs'!$C$21*'Drive Train'!$F$38,GB11+FV$2)</f>
        <v>9</v>
      </c>
      <c r="GC12" s="57">
        <f>'Drive Train'!$F$35-FV12*'DEPRECATED - DT-Prelim Calcs'!$C$21*'Drive Train'!$F$38</f>
        <v>9</v>
      </c>
      <c r="GD12" s="1">
        <f>IF(GA12&gt;='Drive Train'!$F$29,1,0)</f>
        <v>0</v>
      </c>
      <c r="GE12" s="57">
        <f t="shared" si="59"/>
        <v>55.555555555555557</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55.555555555555557</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55.555555555555557</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55.555555555555557</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55.555555555555557</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55.555555555555557</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650.48305563067322</v>
      </c>
      <c r="AK13" s="57">
        <f t="shared" si="8"/>
        <v>0</v>
      </c>
      <c r="AL13" s="63">
        <f>AL12+'DEPRECATED - DT-Prelim Calcs'!$C$11</f>
        <v>36</v>
      </c>
      <c r="AM13" s="2">
        <f>AW13/'Drive Train'!$F$35</f>
        <v>0.86371586018509139</v>
      </c>
      <c r="AN13" s="46">
        <f>AU13*12*60/(PI() * 'Drive Train'!$F$15)/AM$2*AM13</f>
        <v>3844.4663189346606</v>
      </c>
      <c r="AO13" s="2">
        <f>('DEPRECATED - DT-Prelim Calcs'!$C$6*AM13-AN13)/('DEPRECATED - DT-Prelim Calcs'!$C$6*AM13)*'DEPRECATED - DT-Prelim Calcs'!$C$7*AM13</f>
        <v>0.34325056476604537</v>
      </c>
      <c r="AP13" s="57">
        <f>AO13/'DEPRECATED - DT-Prelim Calcs'!$C$7*('DEPRECATED - DT-Prelim Calcs'!$C$8-'DEPRECATED - DT-Prelim Calcs'!$C$9)+'DEPRECATED - DT-Prelim Calcs'!$C$9</f>
        <v>20.973463676134283</v>
      </c>
      <c r="AQ13" s="57">
        <f t="shared" si="9"/>
        <v>20.973463676134283</v>
      </c>
      <c r="AR13" s="2">
        <f t="shared" si="30"/>
        <v>-3.7188001730788622E-2</v>
      </c>
      <c r="AS13" s="57">
        <f>AR13*'DEPRECATED - DT-Prelim Calcs'!$C$21/AM$2/'DEPRECATED - DT-Prelim Calcs'!$C$19/'DEPRECATED - DT-Prelim Calcs'!$C$18*3.39*'DEPRECATED - DT-Prelim Calcs'!$C$20</f>
        <v>-0.25454365870853435</v>
      </c>
      <c r="AT13" s="46">
        <f t="shared" si="31"/>
        <v>0</v>
      </c>
      <c r="AU13" s="57">
        <f>AS12*'DEPRECATED - DT-Prelim Calcs'!$C$11+AU12</f>
        <v>38.842979699977512</v>
      </c>
      <c r="AV13" s="57">
        <f>AV12+0.5*AS13*'DEPRECATED - DT-Prelim Calcs'!$C$11^2+AU13*'DEPRECATED - DT-Prelim Calcs'!$C$11</f>
        <v>1250.0929725655701</v>
      </c>
      <c r="AW13" s="57">
        <f>MIN('Drive Train'!$F$35-AQ12*'DEPRECATED - DT-Prelim Calcs'!$C$21*'Drive Train'!$F$38,AW12+AQ$2)</f>
        <v>10.710076666295134</v>
      </c>
      <c r="AX13" s="57">
        <f>'Drive Train'!$F$35-AQ13*'DEPRECATED - DT-Prelim Calcs'!$C$21*'Drive Train'!$F$38</f>
        <v>10.97380447002287</v>
      </c>
      <c r="AY13" s="1">
        <f>IF(AV13&gt;='Drive Train'!$F$29,1,0)</f>
        <v>1</v>
      </c>
      <c r="AZ13" s="57">
        <f t="shared" si="32"/>
        <v>23.303848529038092</v>
      </c>
      <c r="BA13" s="63">
        <f>BA12+'DEPRECATED - DT-Prelim Calcs'!$C$11</f>
        <v>36</v>
      </c>
      <c r="BB13" s="2">
        <f>BL13/'Drive Train'!$F$35</f>
        <v>1.0857911553075363</v>
      </c>
      <c r="BC13" s="46">
        <f>BJ13*12*60/(PI() * 'Drive Train'!$F$15)/BB$2*BB13</f>
        <v>-62.9173595074136</v>
      </c>
      <c r="BD13" s="2">
        <f>('DEPRECATED - DT-Prelim Calcs'!$C$6*BB13-BC13)/('DEPRECATED - DT-Prelim Calcs'!$C$6*BB13)*'DEPRECATED - DT-Prelim Calcs'!$C$7*BB13</f>
        <v>2.6452052464699372</v>
      </c>
      <c r="BE13" s="57">
        <f>BD13/'DEPRECATED - DT-Prelim Calcs'!$C$7*('DEPRECATED - DT-Prelim Calcs'!$C$8-'DEPRECATED - DT-Prelim Calcs'!$C$9)+'DEPRECATED - DT-Prelim Calcs'!$C$9</f>
        <v>143.52150751954065</v>
      </c>
      <c r="BF13" s="57">
        <f t="shared" si="10"/>
        <v>50</v>
      </c>
      <c r="BG13" s="2">
        <f t="shared" si="33"/>
        <v>0.89344063646543137</v>
      </c>
      <c r="BH13" s="57">
        <f>BG13*'DEPRECATED - DT-Prelim Calcs'!$C$21/BB$2/'DEPRECATED - DT-Prelim Calcs'!$C$19/'DEPRECATED - DT-Prelim Calcs'!$C$18*3.39*'DEPRECATED - DT-Prelim Calcs'!$C$20</f>
        <v>9.2863539734772722</v>
      </c>
      <c r="BI13" s="46">
        <f t="shared" si="34"/>
        <v>0</v>
      </c>
      <c r="BJ13" s="57">
        <f>BH12*'DEPRECATED - DT-Prelim Calcs'!$C$11+BJ12</f>
        <v>-0.33300554698299578</v>
      </c>
      <c r="BK13" s="57">
        <f>BK12+0.5*BH13*'DEPRECATED - DT-Prelim Calcs'!$C$11^2+BJ13*'DEPRECATED - DT-Prelim Calcs'!$C$11</f>
        <v>653.30925630072886</v>
      </c>
      <c r="BL13" s="57">
        <f>MIN('Drive Train'!$F$35-BF12*'DEPRECATED - DT-Prelim Calcs'!$C$21*'Drive Train'!$F$38,BL12+BF$2)</f>
        <v>13.463810325813451</v>
      </c>
      <c r="BM13" s="57">
        <f>'Drive Train'!$F$35-BF13*'DEPRECATED - DT-Prelim Calcs'!$C$21*'Drive Train'!$F$38</f>
        <v>9</v>
      </c>
      <c r="BN13" s="1">
        <f>IF(BK13&gt;='Drive Train'!$F$29,1,0)</f>
        <v>1</v>
      </c>
      <c r="BO13" s="57">
        <f t="shared" si="35"/>
        <v>55.555555555555557</v>
      </c>
      <c r="BP13" s="63">
        <f>BP12+'DEPRECATED - DT-Prelim Calcs'!$C$11</f>
        <v>36</v>
      </c>
      <c r="BQ13" s="2">
        <f>CA13/'Drive Train'!$F$35</f>
        <v>1.6030685268379963</v>
      </c>
      <c r="BR13" s="46">
        <f>BY13*12*60/(PI() * 'Drive Train'!$F$15)/BQ$2*BQ13</f>
        <v>-46298.439900010089</v>
      </c>
      <c r="BS13" s="2">
        <f>('DEPRECATED - DT-Prelim Calcs'!$C$6*BQ13-BR13)/('DEPRECATED - DT-Prelim Calcs'!$C$6*BQ13)*'DEPRECATED - DT-Prelim Calcs'!$C$7*BQ13</f>
        <v>24.797586549121281</v>
      </c>
      <c r="BT13" s="57">
        <f>BS13/'DEPRECATED - DT-Prelim Calcs'!$C$7*('DEPRECATED - DT-Prelim Calcs'!$C$8-'DEPRECATED - DT-Prelim Calcs'!$C$9)+'DEPRECATED - DT-Prelim Calcs'!$C$9</f>
        <v>1322.8370764532201</v>
      </c>
      <c r="BU13" s="57">
        <f t="shared" si="11"/>
        <v>50</v>
      </c>
      <c r="BV13" s="2">
        <f t="shared" si="36"/>
        <v>1.6489905474275997</v>
      </c>
      <c r="BW13" s="57">
        <f>BV13*'DEPRECATED - DT-Prelim Calcs'!$C$21/BQ$2/'DEPRECATED - DT-Prelim Calcs'!$C$19/'DEPRECATED - DT-Prelim Calcs'!$C$18*3.39*'DEPRECATED - DT-Prelim Calcs'!$C$20</f>
        <v>22.99198837243916</v>
      </c>
      <c r="BX13" s="46">
        <f t="shared" si="37"/>
        <v>0</v>
      </c>
      <c r="BY13" s="57">
        <f>BW12*'DEPRECATED - DT-Prelim Calcs'!$C$11+BY12</f>
        <v>-123.72649665380769</v>
      </c>
      <c r="BZ13" s="57">
        <f>BZ12+0.5*BW13*'DEPRECATED - DT-Prelim Calcs'!$C$11^2+BY13*'DEPRECATED - DT-Prelim Calcs'!$C$11</f>
        <v>-1237.6359058449411</v>
      </c>
      <c r="CA13" s="57">
        <f>MIN('Drive Train'!$F$35-BU12*'DEPRECATED - DT-Prelim Calcs'!$C$21*'Drive Train'!$F$38,CA12+BU$2)</f>
        <v>19.878049732791155</v>
      </c>
      <c r="CB13" s="57">
        <f>'Drive Train'!$F$35-BU13*'DEPRECATED - DT-Prelim Calcs'!$C$21*'Drive Train'!$F$38</f>
        <v>9</v>
      </c>
      <c r="CC13" s="1">
        <f>IF(BZ13&gt;='Drive Train'!$F$29,1,0)</f>
        <v>0</v>
      </c>
      <c r="CD13" s="57">
        <f t="shared" si="38"/>
        <v>55.555555555555557</v>
      </c>
      <c r="CE13" s="63">
        <f>CE12+'DEPRECATED - DT-Prelim Calcs'!$C$11</f>
        <v>36</v>
      </c>
      <c r="CF13" s="2">
        <f>CP13/'Drive Train'!$F$35</f>
        <v>0.72580645161290325</v>
      </c>
      <c r="CG13" s="46">
        <f>CN13*12*60/(PI() * 'Drive Train'!$F$15)/CF$2*CF13</f>
        <v>5006.9928802623754</v>
      </c>
      <c r="CH13" s="2">
        <f>('DEPRECATED - DT-Prelim Calcs'!$C$6*CF13-CG13)/('DEPRECATED - DT-Prelim Calcs'!$C$6*CF13)*'DEPRECATED - DT-Prelim Calcs'!$C$7*CF13</f>
        <v>-0.5147563280542401</v>
      </c>
      <c r="CI13" s="57">
        <f>CH13/'DEPRECATED - DT-Prelim Calcs'!$C$7*('DEPRECATED - DT-Prelim Calcs'!$C$8-'DEPRECATED - DT-Prelim Calcs'!$C$9)+'DEPRECATED - DT-Prelim Calcs'!$C$9</f>
        <v>-24.703832734173861</v>
      </c>
      <c r="CJ13" s="57">
        <f t="shared" si="12"/>
        <v>-24.703832734173861</v>
      </c>
      <c r="CK13" s="2">
        <f t="shared" si="39"/>
        <v>-1.1043808270225908</v>
      </c>
      <c r="CL13" s="57">
        <f>CK13*'DEPRECATED - DT-Prelim Calcs'!$C$21/CF$2/'DEPRECATED - DT-Prelim Calcs'!$C$19/'DEPRECATED - DT-Prelim Calcs'!$C$18*3.39*'DEPRECATED - DT-Prelim Calcs'!$C$20</f>
        <v>-19.318065069950947</v>
      </c>
      <c r="CM13" s="46">
        <f t="shared" si="40"/>
        <v>1</v>
      </c>
      <c r="CN13" s="57">
        <f>CL12*'DEPRECATED - DT-Prelim Calcs'!$C$11+CN12</f>
        <v>23.556903068863235</v>
      </c>
      <c r="CO13" s="57">
        <f>CO12+0.5*CL13*'DEPRECATED - DT-Prelim Calcs'!$C$11^2+CN13*'DEPRECATED - DT-Prelim Calcs'!$C$11</f>
        <v>-3206.4455779670693</v>
      </c>
      <c r="CP13" s="57">
        <f>MIN('Drive Train'!$F$35-CJ12*'DEPRECATED - DT-Prelim Calcs'!$C$21*'Drive Train'!$F$38,CP12+CJ$2)</f>
        <v>9</v>
      </c>
      <c r="CQ13" s="57">
        <f>'Drive Train'!$F$35-CJ13*'DEPRECATED - DT-Prelim Calcs'!$C$21*'Drive Train'!$F$38</f>
        <v>14.079860625923823</v>
      </c>
      <c r="CR13" s="1">
        <f>IF(CO13&gt;='Drive Train'!$F$29,1,0)</f>
        <v>0</v>
      </c>
      <c r="CS13" s="57">
        <f t="shared" si="41"/>
        <v>-27.448703037970958</v>
      </c>
      <c r="CT13" s="63">
        <f>CT12+'DEPRECATED - DT-Prelim Calcs'!$C$11</f>
        <v>36</v>
      </c>
      <c r="CU13" s="2">
        <f>DE13/'Drive Train'!$F$35</f>
        <v>0.72580645161290325</v>
      </c>
      <c r="CV13" s="46">
        <f>DC13*12*60/(PI() * 'Drive Train'!$F$15)/CU$2*CU13</f>
        <v>-36637.074751214299</v>
      </c>
      <c r="CW13" s="2">
        <f>('DEPRECATED - DT-Prelim Calcs'!$C$6*CU13-CV13)/('DEPRECATED - DT-Prelim Calcs'!$C$6*CU13)*'DEPRECATED - DT-Prelim Calcs'!$C$7*CU13</f>
        <v>18.314925283926769</v>
      </c>
      <c r="CX13" s="57">
        <f>CW13/'DEPRECATED - DT-Prelim Calcs'!$C$7*('DEPRECATED - DT-Prelim Calcs'!$C$8-'DEPRECATED - DT-Prelim Calcs'!$C$9)+'DEPRECATED - DT-Prelim Calcs'!$C$9</f>
        <v>977.72278586215953</v>
      </c>
      <c r="CY13" s="57">
        <f t="shared" si="13"/>
        <v>50</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-143.29565106467805</v>
      </c>
      <c r="DD13" s="57">
        <f>DD12+0.5*DA13*'DEPRECATED - DT-Prelim Calcs'!$C$11^2+DC13*'DEPRECATED - DT-Prelim Calcs'!$C$11</f>
        <v>-11541.121838384503</v>
      </c>
      <c r="DE13" s="57">
        <f>MIN('Drive Train'!$F$35-CY12*'DEPRECATED - DT-Prelim Calcs'!$C$21*'Drive Train'!$F$38,DE12+CY$2)</f>
        <v>9</v>
      </c>
      <c r="DF13" s="57">
        <f>'Drive Train'!$F$35-CY13*'DEPRECATED - DT-Prelim Calcs'!$C$21*'Drive Train'!$F$38</f>
        <v>9</v>
      </c>
      <c r="DG13" s="1">
        <f>IF(DD13&gt;='Drive Train'!$F$29,1,0)</f>
        <v>0</v>
      </c>
      <c r="DH13" s="57">
        <f t="shared" si="44"/>
        <v>55.555555555555557</v>
      </c>
      <c r="DI13" s="63">
        <f>DI12+'DEPRECATED - DT-Prelim Calcs'!$C$11</f>
        <v>36</v>
      </c>
      <c r="DJ13" s="2">
        <f>DT13/'Drive Train'!$F$35</f>
        <v>0.72580645161290325</v>
      </c>
      <c r="DK13" s="46">
        <f>DR13*12*60/(PI() * 'Drive Train'!$F$15)/DJ$2*DJ13</f>
        <v>-194999.06764574154</v>
      </c>
      <c r="DL13" s="2">
        <f>('DEPRECATED - DT-Prelim Calcs'!$C$6*DJ13-DK13)/('DEPRECATED - DT-Prelim Calcs'!$C$6*DJ13)*'DEPRECATED - DT-Prelim Calcs'!$C$7*DJ13</f>
        <v>89.919503684641739</v>
      </c>
      <c r="DM13" s="57">
        <f>DL13/'DEPRECATED - DT-Prelim Calcs'!$C$7*('DEPRECATED - DT-Prelim Calcs'!$C$8-'DEPRECATED - DT-Prelim Calcs'!$C$9)+'DEPRECATED - DT-Prelim Calcs'!$C$9</f>
        <v>4789.7009637923384</v>
      </c>
      <c r="DN13" s="57">
        <f t="shared" si="14"/>
        <v>50</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-652.60607524241732</v>
      </c>
      <c r="DS13" s="57">
        <f>DS12+0.5*DP13*'DEPRECATED - DT-Prelim Calcs'!$C$11^2+DR13*'DEPRECATED - DT-Prelim Calcs'!$C$11</f>
        <v>-26769.980608101956</v>
      </c>
      <c r="DT13" s="57">
        <f>MIN('Drive Train'!$F$35-DN12*'DEPRECATED - DT-Prelim Calcs'!$C$21*'Drive Train'!$F$38,DT12+DN$2)</f>
        <v>9</v>
      </c>
      <c r="DU13" s="57">
        <f>'Drive Train'!$F$35-DN13*'DEPRECATED - DT-Prelim Calcs'!$C$21*'Drive Train'!$F$38</f>
        <v>9</v>
      </c>
      <c r="DV13" s="1">
        <f>IF(DS13&gt;='Drive Train'!$F$29,1,0)</f>
        <v>0</v>
      </c>
      <c r="DW13" s="57">
        <f t="shared" si="47"/>
        <v>55.555555555555557</v>
      </c>
      <c r="DX13" s="63">
        <f>DX12+'DEPRECATED - DT-Prelim Calcs'!$C$11</f>
        <v>36</v>
      </c>
      <c r="DY13" s="2">
        <f>EI13/'Drive Train'!$F$35</f>
        <v>0.72580645161290325</v>
      </c>
      <c r="DZ13" s="46">
        <f>EG13*12*60/(PI() * 'Drive Train'!$F$15)/DY$2*DY13</f>
        <v>-402306.91107966431</v>
      </c>
      <c r="EA13" s="2">
        <f>('DEPRECATED - DT-Prelim Calcs'!$C$6*DY13-DZ13)/('DEPRECATED - DT-Prelim Calcs'!$C$6*DY13)*'DEPRECATED - DT-Prelim Calcs'!$C$7*DY13</f>
        <v>183.65532032174377</v>
      </c>
      <c r="EB13" s="57">
        <f>EA13/'DEPRECATED - DT-Prelim Calcs'!$C$7*('DEPRECATED - DT-Prelim Calcs'!$C$8-'DEPRECATED - DT-Prelim Calcs'!$C$9)+'DEPRECATED - DT-Prelim Calcs'!$C$9</f>
        <v>9779.869127501961</v>
      </c>
      <c r="EC13" s="57">
        <f t="shared" si="15"/>
        <v>50</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-1176.5891149076438</v>
      </c>
      <c r="EH13" s="57">
        <f>EH12+0.5*EE13*'DEPRECATED - DT-Prelim Calcs'!$C$11^2+EG13*'DEPRECATED - DT-Prelim Calcs'!$C$11</f>
        <v>-42471.173819430333</v>
      </c>
      <c r="EI13" s="57">
        <f>MIN('Drive Train'!$F$35-EC12*'DEPRECATED - DT-Prelim Calcs'!$C$21*'Drive Train'!$F$38,EI12+EC$2)</f>
        <v>9</v>
      </c>
      <c r="EJ13" s="57">
        <f>'Drive Train'!$F$35-EC13*'DEPRECATED - DT-Prelim Calcs'!$C$21*'Drive Train'!$F$38</f>
        <v>9</v>
      </c>
      <c r="EK13" s="1">
        <f>IF(EH13&gt;='Drive Train'!$F$29,1,0)</f>
        <v>0</v>
      </c>
      <c r="EL13" s="57">
        <f t="shared" si="50"/>
        <v>55.555555555555557</v>
      </c>
      <c r="EM13" s="63">
        <f>EM12+'DEPRECATED - DT-Prelim Calcs'!$C$11</f>
        <v>36</v>
      </c>
      <c r="EN13" s="2">
        <f>EX13/'Drive Train'!$F$35</f>
        <v>0.72580645161290325</v>
      </c>
      <c r="EO13" s="46">
        <f>EV13*12*60/(PI() * 'Drive Train'!$F$15)/EN$2*EN13</f>
        <v>-651779.08721681638</v>
      </c>
      <c r="EP13" s="2">
        <f>('DEPRECATED - DT-Prelim Calcs'!$C$6*EN13-EO13)/('DEPRECATED - DT-Prelim Calcs'!$C$6*EN13)*'DEPRECATED - DT-Prelim Calcs'!$C$7*EN13</f>
        <v>296.45606037625345</v>
      </c>
      <c r="EQ13" s="57">
        <f>EP13/'DEPRECATED - DT-Prelim Calcs'!$C$7*('DEPRECATED - DT-Prelim Calcs'!$C$8-'DEPRECATED - DT-Prelim Calcs'!$C$9)+'DEPRECATED - DT-Prelim Calcs'!$C$9</f>
        <v>15784.987363598888</v>
      </c>
      <c r="ER13" s="57">
        <f t="shared" si="16"/>
        <v>50</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-1692.7028308554177</v>
      </c>
      <c r="EW13" s="57">
        <f>EW12+0.5*ET13*'DEPRECATED - DT-Prelim Calcs'!$C$11^2+EV13*'DEPRECATED - DT-Prelim Calcs'!$C$11</f>
        <v>-57954.585297863559</v>
      </c>
      <c r="EX13" s="57">
        <f>MIN('Drive Train'!$F$35-ER12*'DEPRECATED - DT-Prelim Calcs'!$C$21*'Drive Train'!$F$38,EX12+ER$2)</f>
        <v>9</v>
      </c>
      <c r="EY13" s="57">
        <f>'Drive Train'!$F$35-ER13*'DEPRECATED - DT-Prelim Calcs'!$C$21*'Drive Train'!$F$38</f>
        <v>9</v>
      </c>
      <c r="EZ13" s="1">
        <f>IF(EW13&gt;='Drive Train'!$F$29,1,0)</f>
        <v>0</v>
      </c>
      <c r="FA13" s="57">
        <f t="shared" si="53"/>
        <v>55.555555555555557</v>
      </c>
      <c r="FB13" s="63">
        <f>FB12+'DEPRECATED - DT-Prelim Calcs'!$C$11</f>
        <v>36</v>
      </c>
      <c r="FC13" s="2">
        <f>FM13/'Drive Train'!$F$35</f>
        <v>0.72580645161290325</v>
      </c>
      <c r="FD13" s="46">
        <f>FK13*12*60/(PI() * 'Drive Train'!$F$15)/FC$2*FC13</f>
        <v>-973247.45607430371</v>
      </c>
      <c r="FE13" s="2">
        <f>('DEPRECATED - DT-Prelim Calcs'!$C$6*FC13-FD13)/('DEPRECATED - DT-Prelim Calcs'!$C$6*FC13)*'DEPRECATED - DT-Prelim Calcs'!$C$7*FC13</f>
        <v>441.81042603226558</v>
      </c>
      <c r="FF13" s="57">
        <f>FE13/'DEPRECATED - DT-Prelim Calcs'!$C$7*('DEPRECATED - DT-Prelim Calcs'!$C$8-'DEPRECATED - DT-Prelim Calcs'!$C$9)+'DEPRECATED - DT-Prelim Calcs'!$C$9</f>
        <v>23523.147161800694</v>
      </c>
      <c r="FG13" s="57">
        <f t="shared" si="17"/>
        <v>50</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-2272.9966139560574</v>
      </c>
      <c r="FL13" s="57">
        <f>FL12+0.5*FI13*'DEPRECATED - DT-Prelim Calcs'!$C$11^2+FK13*'DEPRECATED - DT-Prelim Calcs'!$C$11</f>
        <v>-75363.398790882755</v>
      </c>
      <c r="FM13" s="57">
        <f>MIN('Drive Train'!$F$35-FG12*'DEPRECATED - DT-Prelim Calcs'!$C$21*'Drive Train'!$F$38,FM12+FG$2)</f>
        <v>9</v>
      </c>
      <c r="FN13" s="57">
        <f>'Drive Train'!$F$35-FG13*'DEPRECATED - DT-Prelim Calcs'!$C$21*'Drive Train'!$F$38</f>
        <v>9</v>
      </c>
      <c r="FO13" s="1">
        <f>IF(FL13&gt;='Drive Train'!$F$29,1,0)</f>
        <v>0</v>
      </c>
      <c r="FP13" s="57">
        <f t="shared" si="56"/>
        <v>55.555555555555557</v>
      </c>
      <c r="FQ13" s="63">
        <f>FQ12+'DEPRECATED - DT-Prelim Calcs'!$C$11</f>
        <v>36</v>
      </c>
      <c r="FR13" s="2">
        <f>GB13/'Drive Train'!$F$35</f>
        <v>0.72580645161290325</v>
      </c>
      <c r="FS13" s="46">
        <f>FZ13*12*60/(PI() * 'Drive Train'!$F$15)/FR$2*FR13</f>
        <v>-1375015.4785673113</v>
      </c>
      <c r="FT13" s="2">
        <f>('DEPRECATED - DT-Prelim Calcs'!$C$6*FR13-FS13)/('DEPRECATED - DT-Prelim Calcs'!$C$6*FR13)*'DEPRECATED - DT-Prelim Calcs'!$C$7*FR13</f>
        <v>623.47289023642099</v>
      </c>
      <c r="FU13" s="57">
        <f>FT13/'DEPRECATED - DT-Prelim Calcs'!$C$7*('DEPRECATED - DT-Prelim Calcs'!$C$8-'DEPRECATED - DT-Prelim Calcs'!$C$9)+'DEPRECATED - DT-Prelim Calcs'!$C$9</f>
        <v>33194.223575656761</v>
      </c>
      <c r="FV13" s="57">
        <f t="shared" si="18"/>
        <v>50</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-2917.4704642095617</v>
      </c>
      <c r="GA13" s="57">
        <f>GA12+0.5*FX13*'DEPRECATED - DT-Prelim Calcs'!$C$11^2+FZ13*'DEPRECATED - DT-Prelim Calcs'!$C$11</f>
        <v>-94697.614298487882</v>
      </c>
      <c r="GB13" s="57">
        <f>MIN('Drive Train'!$F$35-FV12*'DEPRECATED - DT-Prelim Calcs'!$C$21*'Drive Train'!$F$38,GB12+FV$2)</f>
        <v>9</v>
      </c>
      <c r="GC13" s="57">
        <f>'Drive Train'!$F$35-FV13*'DEPRECATED - DT-Prelim Calcs'!$C$21*'Drive Train'!$F$38</f>
        <v>9</v>
      </c>
      <c r="GD13" s="1">
        <f>IF(GA13&gt;='Drive Train'!$F$29,1,0)</f>
        <v>0</v>
      </c>
      <c r="GE13" s="57">
        <f t="shared" si="59"/>
        <v>55.555555555555557</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55.555555555555557</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55.555555555555557</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55.555555555555557</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55.555555555555557</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55.555555555555557</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650.48305563067322</v>
      </c>
      <c r="AK14" s="57">
        <f t="shared" si="8"/>
        <v>0</v>
      </c>
      <c r="AL14" s="63">
        <f>AL13+'DEPRECATED - DT-Prelim Calcs'!$C$11</f>
        <v>40</v>
      </c>
      <c r="AM14" s="2">
        <f>AW14/'Drive Train'!$F$35</f>
        <v>0.88498423145345717</v>
      </c>
      <c r="AN14" s="46">
        <f>AU14*12*60/(PI() * 'Drive Train'!$F$15)/AM$2*AM14</f>
        <v>3835.8786460723923</v>
      </c>
      <c r="AO14" s="2">
        <f>('DEPRECATED - DT-Prelim Calcs'!$C$6*AM14-AN14)/('DEPRECATED - DT-Prelim Calcs'!$C$6*AM14)*'DEPRECATED - DT-Prelim Calcs'!$C$7*AM14</f>
        <v>0.39839032106090599</v>
      </c>
      <c r="AP14" s="57">
        <f>AO14/'DEPRECATED - DT-Prelim Calcs'!$C$7*('DEPRECATED - DT-Prelim Calcs'!$C$8-'DEPRECATED - DT-Prelim Calcs'!$C$9)+'DEPRECATED - DT-Prelim Calcs'!$C$9</f>
        <v>23.908912112910471</v>
      </c>
      <c r="AQ14" s="57">
        <f t="shared" si="9"/>
        <v>23.908912112910471</v>
      </c>
      <c r="AR14" s="2">
        <f t="shared" si="30"/>
        <v>2.7924030159601543E-2</v>
      </c>
      <c r="AS14" s="57">
        <f>AR14*'DEPRECATED - DT-Prelim Calcs'!$C$21/AM$2/'DEPRECATED - DT-Prelim Calcs'!$C$19/'DEPRECATED - DT-Prelim Calcs'!$C$18*3.39*'DEPRECATED - DT-Prelim Calcs'!$C$20</f>
        <v>0.19113381929386347</v>
      </c>
      <c r="AT14" s="46">
        <f t="shared" si="31"/>
        <v>0</v>
      </c>
      <c r="AU14" s="57">
        <f>AS13*'DEPRECATED - DT-Prelim Calcs'!$C$11+AU13</f>
        <v>37.824805065143373</v>
      </c>
      <c r="AV14" s="57">
        <f>AV13+0.5*AS14*'DEPRECATED - DT-Prelim Calcs'!$C$11^2+AU14*'DEPRECATED - DT-Prelim Calcs'!$C$11</f>
        <v>1402.9212633804946</v>
      </c>
      <c r="AW14" s="57">
        <f>MIN('Drive Train'!$F$35-AQ13*'DEPRECATED - DT-Prelim Calcs'!$C$21*'Drive Train'!$F$38,AW13+AQ$2)</f>
        <v>10.97380447002287</v>
      </c>
      <c r="AX14" s="57">
        <f>'Drive Train'!$F$35-AQ14*'DEPRECATED - DT-Prelim Calcs'!$C$21*'Drive Train'!$F$38</f>
        <v>10.774193976322088</v>
      </c>
      <c r="AY14" s="1">
        <f>IF(AV14&gt;='Drive Train'!$F$29,1,0)</f>
        <v>1</v>
      </c>
      <c r="AZ14" s="57">
        <f t="shared" si="32"/>
        <v>26.565457903233856</v>
      </c>
      <c r="BA14" s="63">
        <f>BA13+'DEPRECATED - DT-Prelim Calcs'!$C$11</f>
        <v>40</v>
      </c>
      <c r="BB14" s="2">
        <f>BL14/'Drive Train'!$F$35</f>
        <v>0.72580645161290325</v>
      </c>
      <c r="BC14" s="46">
        <f>BJ14*12*60/(PI() * 'Drive Train'!$F$15)/BB$2*BB14</f>
        <v>4649.302452144414</v>
      </c>
      <c r="BD14" s="2">
        <f>('DEPRECATED - DT-Prelim Calcs'!$C$6*BB14-BC14)/('DEPRECATED - DT-Prelim Calcs'!$C$6*BB14)*'DEPRECATED - DT-Prelim Calcs'!$C$7*BB14</f>
        <v>-0.35302388307032123</v>
      </c>
      <c r="BE14" s="57">
        <f>BD14/'DEPRECATED - DT-Prelim Calcs'!$C$7*('DEPRECATED - DT-Prelim Calcs'!$C$8-'DEPRECATED - DT-Prelim Calcs'!$C$9)+'DEPRECATED - DT-Prelim Calcs'!$C$9</f>
        <v>-16.093761077976023</v>
      </c>
      <c r="BF14" s="57">
        <f t="shared" si="10"/>
        <v>-16.093761077976023</v>
      </c>
      <c r="BG14" s="2">
        <f t="shared" si="33"/>
        <v>-0.90052668454311324</v>
      </c>
      <c r="BH14" s="57">
        <f>BG14*'DEPRECATED - DT-Prelim Calcs'!$C$21/BB$2/'DEPRECATED - DT-Prelim Calcs'!$C$19/'DEPRECATED - DT-Prelim Calcs'!$C$18*3.39*'DEPRECATED - DT-Prelim Calcs'!$C$20</f>
        <v>-9.3600058178603085</v>
      </c>
      <c r="BI14" s="46">
        <f t="shared" si="34"/>
        <v>1</v>
      </c>
      <c r="BJ14" s="57">
        <f>BH13*'DEPRECATED - DT-Prelim Calcs'!$C$11+BJ13</f>
        <v>36.812410346926093</v>
      </c>
      <c r="BK14" s="57">
        <f>BK13+0.5*BH14*'DEPRECATED - DT-Prelim Calcs'!$C$11^2+BJ14*'DEPRECATED - DT-Prelim Calcs'!$C$11</f>
        <v>725.67885114555077</v>
      </c>
      <c r="BL14" s="57">
        <f>MIN('Drive Train'!$F$35-BF13*'DEPRECATED - DT-Prelim Calcs'!$C$21*'Drive Train'!$F$38,BL13+BF$2)</f>
        <v>9</v>
      </c>
      <c r="BM14" s="57">
        <f>'Drive Train'!$F$35-BF14*'DEPRECATED - DT-Prelim Calcs'!$C$21*'Drive Train'!$F$38</f>
        <v>13.49437575330237</v>
      </c>
      <c r="BN14" s="1">
        <f>IF(BK14&gt;='Drive Train'!$F$29,1,0)</f>
        <v>1</v>
      </c>
      <c r="BO14" s="57">
        <f t="shared" si="35"/>
        <v>-17.881956753306692</v>
      </c>
      <c r="BP14" s="63">
        <f>BP13+'DEPRECATED - DT-Prelim Calcs'!$C$11</f>
        <v>40</v>
      </c>
      <c r="BQ14" s="2">
        <f>CA14/'Drive Train'!$F$35</f>
        <v>0.72580645161290325</v>
      </c>
      <c r="BR14" s="46">
        <f>BY14*12*60/(PI() * 'Drive Train'!$F$15)/BQ$2*BQ14</f>
        <v>-5380.6277835015981</v>
      </c>
      <c r="BS14" s="2">
        <f>('DEPRECATED - DT-Prelim Calcs'!$C$6*BQ14-BR14)/('DEPRECATED - DT-Prelim Calcs'!$C$6*BQ14)*'DEPRECATED - DT-Prelim Calcs'!$C$7*BQ14</f>
        <v>4.1820852853925103</v>
      </c>
      <c r="BT14" s="57">
        <f>BS14/'DEPRECATED - DT-Prelim Calcs'!$C$7*('DEPRECATED - DT-Prelim Calcs'!$C$8-'DEPRECATED - DT-Prelim Calcs'!$C$9)+'DEPRECATED - DT-Prelim Calcs'!$C$9</f>
        <v>225.33964403147678</v>
      </c>
      <c r="BU14" s="57">
        <f t="shared" si="11"/>
        <v>50</v>
      </c>
      <c r="BV14" s="2">
        <f t="shared" si="36"/>
        <v>1.5221117400339881</v>
      </c>
      <c r="BW14" s="57">
        <f>BV14*'DEPRECATED - DT-Prelim Calcs'!$C$21/BQ$2/'DEPRECATED - DT-Prelim Calcs'!$C$19/'DEPRECATED - DT-Prelim Calcs'!$C$18*3.39*'DEPRECATED - DT-Prelim Calcs'!$C$20</f>
        <v>21.222908453300963</v>
      </c>
      <c r="BX14" s="46">
        <f t="shared" si="37"/>
        <v>0</v>
      </c>
      <c r="BY14" s="57">
        <f>BW13*'DEPRECATED - DT-Prelim Calcs'!$C$11+BY13</f>
        <v>-31.758543164051048</v>
      </c>
      <c r="BZ14" s="57">
        <f>BZ13+0.5*BW14*'DEPRECATED - DT-Prelim Calcs'!$C$11^2+BY14*'DEPRECATED - DT-Prelim Calcs'!$C$11</f>
        <v>-1194.8868108747376</v>
      </c>
      <c r="CA14" s="57">
        <f>MIN('Drive Train'!$F$35-BU13*'DEPRECATED - DT-Prelim Calcs'!$C$21*'Drive Train'!$F$38,CA13+BU$2)</f>
        <v>9</v>
      </c>
      <c r="CB14" s="57">
        <f>'Drive Train'!$F$35-BU14*'DEPRECATED - DT-Prelim Calcs'!$C$21*'Drive Train'!$F$38</f>
        <v>9</v>
      </c>
      <c r="CC14" s="1">
        <f>IF(BZ14&gt;='Drive Train'!$F$29,1,0)</f>
        <v>0</v>
      </c>
      <c r="CD14" s="57">
        <f t="shared" si="38"/>
        <v>55.555555555555557</v>
      </c>
      <c r="CE14" s="63">
        <f>CE13+'DEPRECATED - DT-Prelim Calcs'!$C$11</f>
        <v>40</v>
      </c>
      <c r="CF14" s="2">
        <f>CP14/'Drive Train'!$F$35</f>
        <v>1.1354726311228889</v>
      </c>
      <c r="CG14" s="46">
        <f>CN14*12*60/(PI() * 'Drive Train'!$F$15)/CF$2*CF14</f>
        <v>-17861.301171930463</v>
      </c>
      <c r="CH14" s="2">
        <f>('DEPRECATED - DT-Prelim Calcs'!$C$6*CF14-CG14)/('DEPRECATED - DT-Prelim Calcs'!$C$6*CF14)*'DEPRECATED - DT-Prelim Calcs'!$C$7*CF14</f>
        <v>10.812612084974722</v>
      </c>
      <c r="CI14" s="57">
        <f>CH14/'DEPRECATED - DT-Prelim Calcs'!$C$7*('DEPRECATED - DT-Prelim Calcs'!$C$8-'DEPRECATED - DT-Prelim Calcs'!$C$9)+'DEPRECATED - DT-Prelim Calcs'!$C$9</f>
        <v>578.3257802913929</v>
      </c>
      <c r="CJ14" s="57">
        <f t="shared" si="12"/>
        <v>50</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-53.715357210940553</v>
      </c>
      <c r="CO14" s="57">
        <f>CO13+0.5*CL14*'DEPRECATED - DT-Prelim Calcs'!$C$11^2+CN14*'DEPRECATED - DT-Prelim Calcs'!$C$11</f>
        <v>-3237.3710998313181</v>
      </c>
      <c r="CP14" s="57">
        <f>MIN('Drive Train'!$F$35-CJ13*'DEPRECATED - DT-Prelim Calcs'!$C$21*'Drive Train'!$F$38,CP13+CJ$2)</f>
        <v>14.079860625923823</v>
      </c>
      <c r="CQ14" s="57">
        <f>'Drive Train'!$F$35-CJ14*'DEPRECATED - DT-Prelim Calcs'!$C$21*'Drive Train'!$F$38</f>
        <v>9</v>
      </c>
      <c r="CR14" s="1">
        <f>IF(CO14&gt;='Drive Train'!$F$29,1,0)</f>
        <v>0</v>
      </c>
      <c r="CS14" s="57">
        <f t="shared" si="41"/>
        <v>55.555555555555557</v>
      </c>
      <c r="CT14" s="63">
        <f>CT13+'DEPRECATED - DT-Prelim Calcs'!$C$11</f>
        <v>40</v>
      </c>
      <c r="CU14" s="2">
        <f>DE14/'Drive Train'!$F$35</f>
        <v>0.72580645161290325</v>
      </c>
      <c r="CV14" s="46">
        <f>DC14*12*60/(PI() * 'Drive Train'!$F$15)/CU$2*CU14</f>
        <v>-13123.19445069086</v>
      </c>
      <c r="CW14" s="2">
        <f>('DEPRECATED - DT-Prelim Calcs'!$C$6*CU14-CV14)/('DEPRECATED - DT-Prelim Calcs'!$C$6*CU14)*'DEPRECATED - DT-Prelim Calcs'!$C$7*CU14</f>
        <v>7.6829456358476929</v>
      </c>
      <c r="CX14" s="57">
        <f>CW14/'DEPRECATED - DT-Prelim Calcs'!$C$7*('DEPRECATED - DT-Prelim Calcs'!$C$8-'DEPRECATED - DT-Prelim Calcs'!$C$9)+'DEPRECATED - DT-Prelim Calcs'!$C$9</f>
        <v>411.71324692085437</v>
      </c>
      <c r="CY14" s="57">
        <f t="shared" si="13"/>
        <v>50</v>
      </c>
      <c r="CZ14" s="2">
        <f t="shared" si="42"/>
        <v>1.0927045796206987</v>
      </c>
      <c r="DA14" s="57">
        <f>CZ14*'DEPRECATED - DT-Prelim Calcs'!$C$21/CU$2/'DEPRECATED - DT-Prelim Calcs'!$C$19/'DEPRECATED - DT-Prelim Calcs'!$C$18*3.39*'DEPRECATED - DT-Prelim Calcs'!$C$20</f>
        <v>22.991988372439156</v>
      </c>
      <c r="DB14" s="46">
        <f t="shared" si="43"/>
        <v>0</v>
      </c>
      <c r="DC14" s="57">
        <f>DA13*'DEPRECATED - DT-Prelim Calcs'!$C$11+DC13</f>
        <v>-51.32769757492143</v>
      </c>
      <c r="DD14" s="57">
        <f>DD13+0.5*DA14*'DEPRECATED - DT-Prelim Calcs'!$C$11^2+DC14*'DEPRECATED - DT-Prelim Calcs'!$C$11</f>
        <v>-11562.496721704674</v>
      </c>
      <c r="DE14" s="57">
        <f>MIN('Drive Train'!$F$35-CY13*'DEPRECATED - DT-Prelim Calcs'!$C$21*'Drive Train'!$F$38,DE13+CY$2)</f>
        <v>9</v>
      </c>
      <c r="DF14" s="57">
        <f>'Drive Train'!$F$35-CY14*'DEPRECATED - DT-Prelim Calcs'!$C$21*'Drive Train'!$F$38</f>
        <v>9</v>
      </c>
      <c r="DG14" s="1">
        <f>IF(DD14&gt;='Drive Train'!$F$29,1,0)</f>
        <v>0</v>
      </c>
      <c r="DH14" s="57">
        <f t="shared" si="44"/>
        <v>55.555555555555557</v>
      </c>
      <c r="DI14" s="63">
        <f>DI13+'DEPRECATED - DT-Prelim Calcs'!$C$11</f>
        <v>40</v>
      </c>
      <c r="DJ14" s="2">
        <f>DT14/'Drive Train'!$F$35</f>
        <v>0.72580645161290325</v>
      </c>
      <c r="DK14" s="46">
        <f>DR14*12*60/(PI() * 'Drive Train'!$F$15)/DJ$2*DJ14</f>
        <v>-167518.9906680214</v>
      </c>
      <c r="DL14" s="2">
        <f>('DEPRECATED - DT-Prelim Calcs'!$C$6*DJ14-DK14)/('DEPRECATED - DT-Prelim Calcs'!$C$6*DJ14)*'DEPRECATED - DT-Prelim Calcs'!$C$7*DJ14</f>
        <v>77.494178071826425</v>
      </c>
      <c r="DM14" s="57">
        <f>DL14/'DEPRECATED - DT-Prelim Calcs'!$C$7*('DEPRECATED - DT-Prelim Calcs'!$C$8-'DEPRECATED - DT-Prelim Calcs'!$C$9)+'DEPRECATED - DT-Prelim Calcs'!$C$9</f>
        <v>4128.219936354908</v>
      </c>
      <c r="DN14" s="57">
        <f t="shared" si="14"/>
        <v>50</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-560.63812175266071</v>
      </c>
      <c r="DS14" s="57">
        <f>DS13+0.5*DP14*'DEPRECATED - DT-Prelim Calcs'!$C$11^2+DR14*'DEPRECATED - DT-Prelim Calcs'!$C$11</f>
        <v>-28828.597188133084</v>
      </c>
      <c r="DT14" s="57">
        <f>MIN('Drive Train'!$F$35-DN13*'DEPRECATED - DT-Prelim Calcs'!$C$21*'Drive Train'!$F$38,DT13+DN$2)</f>
        <v>9</v>
      </c>
      <c r="DU14" s="57">
        <f>'Drive Train'!$F$35-DN14*'DEPRECATED - DT-Prelim Calcs'!$C$21*'Drive Train'!$F$38</f>
        <v>9</v>
      </c>
      <c r="DV14" s="1">
        <f>IF(DS14&gt;='Drive Train'!$F$29,1,0)</f>
        <v>0</v>
      </c>
      <c r="DW14" s="57">
        <f t="shared" si="47"/>
        <v>55.555555555555557</v>
      </c>
      <c r="DX14" s="63">
        <f>DX13+'DEPRECATED - DT-Prelim Calcs'!$C$11</f>
        <v>40</v>
      </c>
      <c r="DY14" s="2">
        <f>EI14/'Drive Train'!$F$35</f>
        <v>0.72580645161290325</v>
      </c>
      <c r="DZ14" s="46">
        <f>EG14*12*60/(PI() * 'Drive Train'!$F$15)/DY$2*DY14</f>
        <v>-370860.63742474734</v>
      </c>
      <c r="EA14" s="2">
        <f>('DEPRECATED - DT-Prelim Calcs'!$C$6*DY14-DZ14)/('DEPRECATED - DT-Prelim Calcs'!$C$6*DY14)*'DEPRECATED - DT-Prelim Calcs'!$C$7*DY14</f>
        <v>169.43664874419221</v>
      </c>
      <c r="EB14" s="57">
        <f>EA14/'DEPRECATED - DT-Prelim Calcs'!$C$7*('DEPRECATED - DT-Prelim Calcs'!$C$8-'DEPRECATED - DT-Prelim Calcs'!$C$9)+'DEPRECATED - DT-Prelim Calcs'!$C$9</f>
        <v>9022.9166115684093</v>
      </c>
      <c r="EC14" s="57">
        <f t="shared" si="15"/>
        <v>50</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-1084.6211614178872</v>
      </c>
      <c r="EH14" s="57">
        <f>EH13+0.5*EE14*'DEPRECATED - DT-Prelim Calcs'!$C$11^2+EG14*'DEPRECATED - DT-Prelim Calcs'!$C$11</f>
        <v>-46625.722558122368</v>
      </c>
      <c r="EI14" s="57">
        <f>MIN('Drive Train'!$F$35-EC13*'DEPRECATED - DT-Prelim Calcs'!$C$21*'Drive Train'!$F$38,EI13+EC$2)</f>
        <v>9</v>
      </c>
      <c r="EJ14" s="57">
        <f>'Drive Train'!$F$35-EC14*'DEPRECATED - DT-Prelim Calcs'!$C$21*'Drive Train'!$F$38</f>
        <v>9</v>
      </c>
      <c r="EK14" s="1">
        <f>IF(EH14&gt;='Drive Train'!$F$29,1,0)</f>
        <v>0</v>
      </c>
      <c r="EL14" s="57">
        <f t="shared" si="50"/>
        <v>55.555555555555557</v>
      </c>
      <c r="EM14" s="63">
        <f>EM13+'DEPRECATED - DT-Prelim Calcs'!$C$11</f>
        <v>40</v>
      </c>
      <c r="EN14" s="2">
        <f>EX14/'Drive Train'!$F$35</f>
        <v>0.72580645161290325</v>
      </c>
      <c r="EO14" s="46">
        <f>EV14*12*60/(PI() * 'Drive Train'!$F$15)/EN$2*EN14</f>
        <v>-616366.61688470282</v>
      </c>
      <c r="EP14" s="2">
        <f>('DEPRECATED - DT-Prelim Calcs'!$C$6*EN14-EO14)/('DEPRECATED - DT-Prelim Calcs'!$C$6*EN14)*'DEPRECATED - DT-Prelim Calcs'!$C$7*EN14</f>
        <v>280.44404283396568</v>
      </c>
      <c r="EQ14" s="57">
        <f>EP14/'DEPRECATED - DT-Prelim Calcs'!$C$7*('DEPRECATED - DT-Prelim Calcs'!$C$8-'DEPRECATED - DT-Prelim Calcs'!$C$9)+'DEPRECATED - DT-Prelim Calcs'!$C$9</f>
        <v>14932.563359169211</v>
      </c>
      <c r="ER14" s="57">
        <f t="shared" si="16"/>
        <v>50</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-1600.7348773656611</v>
      </c>
      <c r="EW14" s="57">
        <f>EW13+0.5*ET14*'DEPRECATED - DT-Prelim Calcs'!$C$11^2+EV14*'DEPRECATED - DT-Prelim Calcs'!$C$11</f>
        <v>-64173.588900346695</v>
      </c>
      <c r="EX14" s="57">
        <f>MIN('Drive Train'!$F$35-ER13*'DEPRECATED - DT-Prelim Calcs'!$C$21*'Drive Train'!$F$38,EX13+ER$2)</f>
        <v>9</v>
      </c>
      <c r="EY14" s="57">
        <f>'Drive Train'!$F$35-ER14*'DEPRECATED - DT-Prelim Calcs'!$C$21*'Drive Train'!$F$38</f>
        <v>9</v>
      </c>
      <c r="EZ14" s="1">
        <f>IF(EW14&gt;='Drive Train'!$F$29,1,0)</f>
        <v>0</v>
      </c>
      <c r="FA14" s="57">
        <f t="shared" si="53"/>
        <v>55.555555555555557</v>
      </c>
      <c r="FB14" s="63">
        <f>FB13+'DEPRECATED - DT-Prelim Calcs'!$C$11</f>
        <v>40</v>
      </c>
      <c r="FC14" s="2">
        <f>FM14/'Drive Train'!$F$35</f>
        <v>0.72580645161290325</v>
      </c>
      <c r="FD14" s="46">
        <f>FK14*12*60/(PI() * 'Drive Train'!$F$15)/FC$2*FC14</f>
        <v>-933868.78906499315</v>
      </c>
      <c r="FE14" s="2">
        <f>('DEPRECATED - DT-Prelim Calcs'!$C$6*FC14-FD14)/('DEPRECATED - DT-Prelim Calcs'!$C$6*FC14)*'DEPRECATED - DT-Prelim Calcs'!$C$7*FC14</f>
        <v>424.00506252524144</v>
      </c>
      <c r="FF14" s="57">
        <f>FE14/'DEPRECATED - DT-Prelim Calcs'!$C$7*('DEPRECATED - DT-Prelim Calcs'!$C$8-'DEPRECATED - DT-Prelim Calcs'!$C$9)+'DEPRECATED - DT-Prelim Calcs'!$C$9</f>
        <v>22575.251668874887</v>
      </c>
      <c r="FG14" s="57">
        <f t="shared" si="17"/>
        <v>50</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-2181.0286604663006</v>
      </c>
      <c r="FL14" s="57">
        <f>FL13+0.5*FI14*'DEPRECATED - DT-Prelim Calcs'!$C$11^2+FK14*'DEPRECATED - DT-Prelim Calcs'!$C$11</f>
        <v>-83903.577525768444</v>
      </c>
      <c r="FM14" s="57">
        <f>MIN('Drive Train'!$F$35-FG13*'DEPRECATED - DT-Prelim Calcs'!$C$21*'Drive Train'!$F$38,FM13+FG$2)</f>
        <v>9</v>
      </c>
      <c r="FN14" s="57">
        <f>'Drive Train'!$F$35-FG14*'DEPRECATED - DT-Prelim Calcs'!$C$21*'Drive Train'!$F$38</f>
        <v>9</v>
      </c>
      <c r="FO14" s="1">
        <f>IF(FL14&gt;='Drive Train'!$F$29,1,0)</f>
        <v>0</v>
      </c>
      <c r="FP14" s="57">
        <f t="shared" si="56"/>
        <v>55.555555555555557</v>
      </c>
      <c r="FQ14" s="63">
        <f>FQ13+'DEPRECATED - DT-Prelim Calcs'!$C$11</f>
        <v>40</v>
      </c>
      <c r="FR14" s="2">
        <f>GB14/'Drive Train'!$F$35</f>
        <v>0.72580645161290325</v>
      </c>
      <c r="FS14" s="46">
        <f>FZ14*12*60/(PI() * 'Drive Train'!$F$15)/FR$2*FR14</f>
        <v>-1331670.614880804</v>
      </c>
      <c r="FT14" s="2">
        <f>('DEPRECATED - DT-Prelim Calcs'!$C$6*FR14-FS14)/('DEPRECATED - DT-Prelim Calcs'!$C$6*FR14)*'DEPRECATED - DT-Prelim Calcs'!$C$7*FR14</f>
        <v>603.87418076466054</v>
      </c>
      <c r="FU14" s="57">
        <f>FT14/'DEPRECATED - DT-Prelim Calcs'!$C$7*('DEPRECATED - DT-Prelim Calcs'!$C$8-'DEPRECATED - DT-Prelim Calcs'!$C$9)+'DEPRECATED - DT-Prelim Calcs'!$C$9</f>
        <v>32150.856594234836</v>
      </c>
      <c r="FV14" s="57">
        <f t="shared" si="18"/>
        <v>50</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-2825.5025107198048</v>
      </c>
      <c r="GA14" s="57">
        <f>GA13+0.5*FX14*'DEPRECATED - DT-Prelim Calcs'!$C$11^2+FZ14*'DEPRECATED - DT-Prelim Calcs'!$C$11</f>
        <v>-105815.68843438759</v>
      </c>
      <c r="GB14" s="57">
        <f>MIN('Drive Train'!$F$35-FV13*'DEPRECATED - DT-Prelim Calcs'!$C$21*'Drive Train'!$F$38,GB13+FV$2)</f>
        <v>9</v>
      </c>
      <c r="GC14" s="57">
        <f>'Drive Train'!$F$35-FV14*'DEPRECATED - DT-Prelim Calcs'!$C$21*'Drive Train'!$F$38</f>
        <v>9</v>
      </c>
      <c r="GD14" s="1">
        <f>IF(GA14&gt;='Drive Train'!$F$29,1,0)</f>
        <v>0</v>
      </c>
      <c r="GE14" s="57">
        <f t="shared" si="59"/>
        <v>55.555555555555557</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55.555555555555557</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55.555555555555557</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55.555555555555557</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55.555555555555557</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55.555555555555557</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650.48305563067322</v>
      </c>
      <c r="AK15" s="57">
        <f t="shared" si="8"/>
        <v>0</v>
      </c>
      <c r="AL15" s="63">
        <f>AL14+'DEPRECATED - DT-Prelim Calcs'!$C$11</f>
        <v>44</v>
      </c>
      <c r="AM15" s="2">
        <f>AW15/'Drive Train'!$F$35</f>
        <v>0.86888661099371678</v>
      </c>
      <c r="AN15" s="46">
        <f>AU15*12*60/(PI() * 'Drive Train'!$F$15)/AM$2*AM15</f>
        <v>3842.2276040130755</v>
      </c>
      <c r="AO15" s="2">
        <f>('DEPRECATED - DT-Prelim Calcs'!$C$6*AM15-AN15)/('DEPRECATED - DT-Prelim Calcs'!$C$6*AM15)*'DEPRECATED - DT-Prelim Calcs'!$C$7*AM15</f>
        <v>0.35672432617750044</v>
      </c>
      <c r="AP15" s="57">
        <f>AO15/'DEPRECATED - DT-Prelim Calcs'!$C$7*('DEPRECATED - DT-Prelim Calcs'!$C$8-'DEPRECATED - DT-Prelim Calcs'!$C$9)+'DEPRECATED - DT-Prelim Calcs'!$C$9</f>
        <v>21.690759771192244</v>
      </c>
      <c r="AQ15" s="57">
        <f t="shared" si="9"/>
        <v>21.690759771192244</v>
      </c>
      <c r="AR15" s="2">
        <f t="shared" si="30"/>
        <v>-2.123002838759791E-2</v>
      </c>
      <c r="AS15" s="57">
        <f>AR15*'DEPRECATED - DT-Prelim Calcs'!$C$21/AM$2/'DEPRECATED - DT-Prelim Calcs'!$C$19/'DEPRECATED - DT-Prelim Calcs'!$C$18*3.39*'DEPRECATED - DT-Prelim Calcs'!$C$20</f>
        <v>-0.14531485556512636</v>
      </c>
      <c r="AT15" s="46">
        <f t="shared" si="31"/>
        <v>0</v>
      </c>
      <c r="AU15" s="57">
        <f>AS14*'DEPRECATED - DT-Prelim Calcs'!$C$11+AU14</f>
        <v>38.589340342318827</v>
      </c>
      <c r="AV15" s="57">
        <f>AV14+0.5*AS15*'DEPRECATED - DT-Prelim Calcs'!$C$11^2+AU15*'DEPRECATED - DT-Prelim Calcs'!$C$11</f>
        <v>1556.116105905249</v>
      </c>
      <c r="AW15" s="57">
        <f>MIN('Drive Train'!$F$35-AQ14*'DEPRECATED - DT-Prelim Calcs'!$C$21*'Drive Train'!$F$38,AW14+AQ$2)</f>
        <v>10.774193976322088</v>
      </c>
      <c r="AX15" s="57">
        <f>'Drive Train'!$F$35-AQ15*'DEPRECATED - DT-Prelim Calcs'!$C$21*'Drive Train'!$F$38</f>
        <v>10.925028335558927</v>
      </c>
      <c r="AY15" s="1">
        <f>IF(AV15&gt;='Drive Train'!$F$29,1,0)</f>
        <v>1</v>
      </c>
      <c r="AZ15" s="57">
        <f t="shared" si="32"/>
        <v>24.100844190213603</v>
      </c>
      <c r="BA15" s="63">
        <f>BA14+'DEPRECATED - DT-Prelim Calcs'!$C$11</f>
        <v>44</v>
      </c>
      <c r="BB15" s="2">
        <f>BL15/'Drive Train'!$F$35</f>
        <v>1.0882561091372878</v>
      </c>
      <c r="BC15" s="46">
        <f>BJ15*12*60/(PI() * 'Drive Train'!$F$15)/BB$2*BB15</f>
        <v>-118.84904954546425</v>
      </c>
      <c r="BD15" s="2">
        <f>('DEPRECATED - DT-Prelim Calcs'!$C$6*BB15-BC15)/('DEPRECATED - DT-Prelim Calcs'!$C$6*BB15)*'DEPRECATED - DT-Prelim Calcs'!$C$7*BB15</f>
        <v>2.6764357238472369</v>
      </c>
      <c r="BE15" s="57">
        <f>BD15/'DEPRECATED - DT-Prelim Calcs'!$C$7*('DEPRECATED - DT-Prelim Calcs'!$C$8-'DEPRECATED - DT-Prelim Calcs'!$C$9)+'DEPRECATED - DT-Prelim Calcs'!$C$9</f>
        <v>145.18410928199188</v>
      </c>
      <c r="BF15" s="57">
        <f t="shared" si="10"/>
        <v>50</v>
      </c>
      <c r="BG15" s="2">
        <f t="shared" si="33"/>
        <v>0.8978222665465182</v>
      </c>
      <c r="BH15" s="57">
        <f>BG15*'DEPRECATED - DT-Prelim Calcs'!$C$21/BB$2/'DEPRECATED - DT-Prelim Calcs'!$C$19/'DEPRECATED - DT-Prelim Calcs'!$C$18*3.39*'DEPRECATED - DT-Prelim Calcs'!$C$20</f>
        <v>9.3318963030435444</v>
      </c>
      <c r="BI15" s="46">
        <f t="shared" si="34"/>
        <v>0</v>
      </c>
      <c r="BJ15" s="57">
        <f>BH14*'DEPRECATED - DT-Prelim Calcs'!$C$11+BJ14</f>
        <v>-0.62761292451514095</v>
      </c>
      <c r="BK15" s="57">
        <f>BK14+0.5*BH15*'DEPRECATED - DT-Prelim Calcs'!$C$11^2+BJ15*'DEPRECATED - DT-Prelim Calcs'!$C$11</f>
        <v>797.82356987183857</v>
      </c>
      <c r="BL15" s="57">
        <f>MIN('Drive Train'!$F$35-BF14*'DEPRECATED - DT-Prelim Calcs'!$C$21*'Drive Train'!$F$38,BL14+BF$2)</f>
        <v>13.49437575330237</v>
      </c>
      <c r="BM15" s="57">
        <f>'Drive Train'!$F$35-BF15*'DEPRECATED - DT-Prelim Calcs'!$C$21*'Drive Train'!$F$38</f>
        <v>9</v>
      </c>
      <c r="BN15" s="1">
        <f>IF(BK15&gt;='Drive Train'!$F$29,1,0)</f>
        <v>1</v>
      </c>
      <c r="BO15" s="57">
        <f t="shared" si="35"/>
        <v>55.555555555555557</v>
      </c>
      <c r="BP15" s="63">
        <f>BP14+'DEPRECATED - DT-Prelim Calcs'!$C$11</f>
        <v>44</v>
      </c>
      <c r="BQ15" s="2">
        <f>CA15/'Drive Train'!$F$35</f>
        <v>0.72580645161290325</v>
      </c>
      <c r="BR15" s="46">
        <f>BY15*12*60/(PI() * 'Drive Train'!$F$15)/BQ$2*BQ15</f>
        <v>9001.9678262116213</v>
      </c>
      <c r="BS15" s="2">
        <f>('DEPRECATED - DT-Prelim Calcs'!$C$6*BQ15-BR15)/('DEPRECATED - DT-Prelim Calcs'!$C$6*BQ15)*'DEPRECATED - DT-Prelim Calcs'!$C$7*BQ15</f>
        <v>-2.3211146056785705</v>
      </c>
      <c r="BT15" s="57">
        <f>BS15/'DEPRECATED - DT-Prelim Calcs'!$C$7*('DEPRECATED - DT-Prelim Calcs'!$C$8-'DEPRECATED - DT-Prelim Calcs'!$C$9)+'DEPRECATED - DT-Prelim Calcs'!$C$9</f>
        <v>-120.8680514143405</v>
      </c>
      <c r="BU15" s="57">
        <f t="shared" si="11"/>
        <v>-120.8680514143405</v>
      </c>
      <c r="BV15" s="2">
        <f t="shared" si="36"/>
        <v>-3.381188166035042</v>
      </c>
      <c r="BW15" s="57">
        <f>BV15*'DEPRECATED - DT-Prelim Calcs'!$C$21/BQ$2/'DEPRECATED - DT-Prelim Calcs'!$C$19/'DEPRECATED - DT-Prelim Calcs'!$C$18*3.39*'DEPRECATED - DT-Prelim Calcs'!$C$20</f>
        <v>-47.144138648811648</v>
      </c>
      <c r="BX15" s="46">
        <f t="shared" si="37"/>
        <v>1</v>
      </c>
      <c r="BY15" s="57">
        <f>BW14*'DEPRECATED - DT-Prelim Calcs'!$C$11+BY14</f>
        <v>53.133090649152805</v>
      </c>
      <c r="BZ15" s="57">
        <f>BZ14+0.5*BW15*'DEPRECATED - DT-Prelim Calcs'!$C$11^2+BY15*'DEPRECATED - DT-Prelim Calcs'!$C$11</f>
        <v>-1359.5075574686198</v>
      </c>
      <c r="CA15" s="57">
        <f>MIN('Drive Train'!$F$35-BU14*'DEPRECATED - DT-Prelim Calcs'!$C$21*'Drive Train'!$F$38,CA14+BU$2)</f>
        <v>9</v>
      </c>
      <c r="CB15" s="57">
        <f>'Drive Train'!$F$35-BU15*'DEPRECATED - DT-Prelim Calcs'!$C$21*'Drive Train'!$F$38</f>
        <v>20.619027496175157</v>
      </c>
      <c r="CC15" s="1">
        <f>IF(BZ15&gt;='Drive Train'!$F$29,1,0)</f>
        <v>0</v>
      </c>
      <c r="CD15" s="57">
        <f t="shared" si="38"/>
        <v>-134.29783490482276</v>
      </c>
      <c r="CE15" s="63">
        <f>CE14+'DEPRECATED - DT-Prelim Calcs'!$C$11</f>
        <v>44</v>
      </c>
      <c r="CF15" s="2">
        <f>CP15/'Drive Train'!$F$35</f>
        <v>0.72580645161290325</v>
      </c>
      <c r="CG15" s="46">
        <f>CN15*12*60/(PI() * 'Drive Train'!$F$15)/CF$2*CF15</f>
        <v>8130.5457113648345</v>
      </c>
      <c r="CH15" s="2">
        <f>('DEPRECATED - DT-Prelim Calcs'!$C$6*CF15-CG15)/('DEPRECATED - DT-Prelim Calcs'!$C$6*CF15)*'DEPRECATED - DT-Prelim Calcs'!$C$7*CF15</f>
        <v>-1.9270944749504741</v>
      </c>
      <c r="CI15" s="57">
        <f>CH15/'DEPRECATED - DT-Prelim Calcs'!$C$7*('DEPRECATED - DT-Prelim Calcs'!$C$8-'DEPRECATED - DT-Prelim Calcs'!$C$9)+'DEPRECATED - DT-Prelim Calcs'!$C$9</f>
        <v>-99.891793002550145</v>
      </c>
      <c r="CJ15" s="57">
        <f t="shared" si="12"/>
        <v>-99.891793002550145</v>
      </c>
      <c r="CK15" s="2">
        <f t="shared" si="39"/>
        <v>-2.8845491899952362</v>
      </c>
      <c r="CL15" s="57">
        <f>CK15*'DEPRECATED - DT-Prelim Calcs'!$C$21/CF$2/'DEPRECATED - DT-Prelim Calcs'!$C$19/'DEPRECATED - DT-Prelim Calcs'!$C$18*3.39*'DEPRECATED - DT-Prelim Calcs'!$C$20</f>
        <v>-50.457149912710683</v>
      </c>
      <c r="CM15" s="46">
        <f t="shared" si="40"/>
        <v>1</v>
      </c>
      <c r="CN15" s="57">
        <f>CL14*'DEPRECATED - DT-Prelim Calcs'!$C$11+CN14</f>
        <v>38.252596278816071</v>
      </c>
      <c r="CO15" s="57">
        <f>CO14+0.5*CL15*'DEPRECATED - DT-Prelim Calcs'!$C$11^2+CN15*'DEPRECATED - DT-Prelim Calcs'!$C$11</f>
        <v>-3488.0179140177393</v>
      </c>
      <c r="CP15" s="57">
        <f>MIN('Drive Train'!$F$35-CJ14*'DEPRECATED - DT-Prelim Calcs'!$C$21*'Drive Train'!$F$38,CP14+CJ$2)</f>
        <v>9</v>
      </c>
      <c r="CQ15" s="57">
        <f>'Drive Train'!$F$35-CJ15*'DEPRECATED - DT-Prelim Calcs'!$C$21*'Drive Train'!$F$38</f>
        <v>19.192641924173412</v>
      </c>
      <c r="CR15" s="1">
        <f>IF(CO15&gt;='Drive Train'!$F$29,1,0)</f>
        <v>0</v>
      </c>
      <c r="CS15" s="57">
        <f t="shared" si="41"/>
        <v>-110.9908811139446</v>
      </c>
      <c r="CT15" s="63">
        <f>CT14+'DEPRECATED - DT-Prelim Calcs'!$C$11</f>
        <v>44</v>
      </c>
      <c r="CU15" s="2">
        <f>DE15/'Drive Train'!$F$35</f>
        <v>0.72580645161290325</v>
      </c>
      <c r="CV15" s="46">
        <f>DC15*12*60/(PI() * 'Drive Train'!$F$15)/CU$2*CU15</f>
        <v>10390.685849832573</v>
      </c>
      <c r="CW15" s="2">
        <f>('DEPRECATED - DT-Prelim Calcs'!$C$6*CU15-CV15)/('DEPRECATED - DT-Prelim Calcs'!$C$6*CU15)*'DEPRECATED - DT-Prelim Calcs'!$C$7*CU15</f>
        <v>-2.9490340122313836</v>
      </c>
      <c r="CX15" s="57">
        <f>CW15/'DEPRECATED - DT-Prelim Calcs'!$C$7*('DEPRECATED - DT-Prelim Calcs'!$C$8-'DEPRECATED - DT-Prelim Calcs'!$C$9)+'DEPRECATED - DT-Prelim Calcs'!$C$9</f>
        <v>-154.29629202045086</v>
      </c>
      <c r="CY15" s="57">
        <f t="shared" si="13"/>
        <v>-154.29629202045086</v>
      </c>
      <c r="CZ15" s="2">
        <f t="shared" si="42"/>
        <v>-4.1726432892280023</v>
      </c>
      <c r="DA15" s="57">
        <f>CZ15*'DEPRECATED - DT-Prelim Calcs'!$C$21/CU$2/'DEPRECATED - DT-Prelim Calcs'!$C$19/'DEPRECATED - DT-Prelim Calcs'!$C$18*3.39*'DEPRECATED - DT-Prelim Calcs'!$C$20</f>
        <v>-87.798081729984531</v>
      </c>
      <c r="DB15" s="46">
        <f t="shared" si="43"/>
        <v>1</v>
      </c>
      <c r="DC15" s="57">
        <f>DA14*'DEPRECATED - DT-Prelim Calcs'!$C$11+DC14</f>
        <v>40.640255914835194</v>
      </c>
      <c r="DD15" s="57">
        <f>DD14+0.5*DA15*'DEPRECATED - DT-Prelim Calcs'!$C$11^2+DC15*'DEPRECATED - DT-Prelim Calcs'!$C$11</f>
        <v>-12102.32035188521</v>
      </c>
      <c r="DE15" s="57">
        <f>MIN('Drive Train'!$F$35-CY14*'DEPRECATED - DT-Prelim Calcs'!$C$21*'Drive Train'!$F$38,DE14+CY$2)</f>
        <v>9</v>
      </c>
      <c r="DF15" s="57">
        <f>'Drive Train'!$F$35-CY15*'DEPRECATED - DT-Prelim Calcs'!$C$21*'Drive Train'!$F$38</f>
        <v>22.892147857390661</v>
      </c>
      <c r="DG15" s="1">
        <f>IF(DD15&gt;='Drive Train'!$F$29,1,0)</f>
        <v>0</v>
      </c>
      <c r="DH15" s="57">
        <f t="shared" si="44"/>
        <v>-171.44032446716764</v>
      </c>
      <c r="DI15" s="63">
        <f>DI14+'DEPRECATED - DT-Prelim Calcs'!$C$11</f>
        <v>44</v>
      </c>
      <c r="DJ15" s="2">
        <f>DT15/'Drive Train'!$F$35</f>
        <v>0.72580645161290325</v>
      </c>
      <c r="DK15" s="46">
        <f>DR15*12*60/(PI() * 'Drive Train'!$F$15)/DJ$2*DJ15</f>
        <v>-140038.91369030124</v>
      </c>
      <c r="DL15" s="2">
        <f>('DEPRECATED - DT-Prelim Calcs'!$C$6*DJ15-DK15)/('DEPRECATED - DT-Prelim Calcs'!$C$6*DJ15)*'DEPRECATED - DT-Prelim Calcs'!$C$7*DJ15</f>
        <v>65.068852459011126</v>
      </c>
      <c r="DM15" s="57">
        <f>DL15/'DEPRECATED - DT-Prelim Calcs'!$C$7*('DEPRECATED - DT-Prelim Calcs'!$C$8-'DEPRECATED - DT-Prelim Calcs'!$C$9)+'DEPRECATED - DT-Prelim Calcs'!$C$9</f>
        <v>3466.7389089174803</v>
      </c>
      <c r="DN15" s="57">
        <f t="shared" si="14"/>
        <v>50</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-468.6701682629041</v>
      </c>
      <c r="DS15" s="57">
        <f>DS14+0.5*DP15*'DEPRECATED - DT-Prelim Calcs'!$C$11^2+DR15*'DEPRECATED - DT-Prelim Calcs'!$C$11</f>
        <v>-30519.341954205185</v>
      </c>
      <c r="DT15" s="57">
        <f>MIN('Drive Train'!$F$35-DN14*'DEPRECATED - DT-Prelim Calcs'!$C$21*'Drive Train'!$F$38,DT14+DN$2)</f>
        <v>9</v>
      </c>
      <c r="DU15" s="57">
        <f>'Drive Train'!$F$35-DN15*'DEPRECATED - DT-Prelim Calcs'!$C$21*'Drive Train'!$F$38</f>
        <v>9</v>
      </c>
      <c r="DV15" s="1">
        <f>IF(DS15&gt;='Drive Train'!$F$29,1,0)</f>
        <v>0</v>
      </c>
      <c r="DW15" s="57">
        <f t="shared" si="47"/>
        <v>55.555555555555557</v>
      </c>
      <c r="DX15" s="63">
        <f>DX14+'DEPRECATED - DT-Prelim Calcs'!$C$11</f>
        <v>44</v>
      </c>
      <c r="DY15" s="2">
        <f>EI15/'Drive Train'!$F$35</f>
        <v>0.72580645161290325</v>
      </c>
      <c r="DZ15" s="46">
        <f>EG15*12*60/(PI() * 'Drive Train'!$F$15)/DY$2*DY15</f>
        <v>-339414.36376983044</v>
      </c>
      <c r="EA15" s="2">
        <f>('DEPRECATED - DT-Prelim Calcs'!$C$6*DY15-DZ15)/('DEPRECATED - DT-Prelim Calcs'!$C$6*DY15)*'DEPRECATED - DT-Prelim Calcs'!$C$7*DY15</f>
        <v>155.21797716664065</v>
      </c>
      <c r="EB15" s="57">
        <f>EA15/'DEPRECATED - DT-Prelim Calcs'!$C$7*('DEPRECATED - DT-Prelim Calcs'!$C$8-'DEPRECATED - DT-Prelim Calcs'!$C$9)+'DEPRECATED - DT-Prelim Calcs'!$C$9</f>
        <v>8265.9640956348539</v>
      </c>
      <c r="EC15" s="57">
        <f t="shared" si="15"/>
        <v>50</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-992.65320792813054</v>
      </c>
      <c r="EH15" s="57">
        <f>EH14+0.5*EE15*'DEPRECATED - DT-Prelim Calcs'!$C$11^2+EG15*'DEPRECATED - DT-Prelim Calcs'!$C$11</f>
        <v>-50412.399482855384</v>
      </c>
      <c r="EI15" s="57">
        <f>MIN('Drive Train'!$F$35-EC14*'DEPRECATED - DT-Prelim Calcs'!$C$21*'Drive Train'!$F$38,EI14+EC$2)</f>
        <v>9</v>
      </c>
      <c r="EJ15" s="57">
        <f>'Drive Train'!$F$35-EC15*'DEPRECATED - DT-Prelim Calcs'!$C$21*'Drive Train'!$F$38</f>
        <v>9</v>
      </c>
      <c r="EK15" s="1">
        <f>IF(EH15&gt;='Drive Train'!$F$29,1,0)</f>
        <v>0</v>
      </c>
      <c r="EL15" s="57">
        <f t="shared" si="50"/>
        <v>55.555555555555557</v>
      </c>
      <c r="EM15" s="63">
        <f>EM14+'DEPRECATED - DT-Prelim Calcs'!$C$11</f>
        <v>44</v>
      </c>
      <c r="EN15" s="2">
        <f>EX15/'Drive Train'!$F$35</f>
        <v>0.72580645161290325</v>
      </c>
      <c r="EO15" s="46">
        <f>EV15*12*60/(PI() * 'Drive Train'!$F$15)/EN$2*EN15</f>
        <v>-580954.14655258914</v>
      </c>
      <c r="EP15" s="2">
        <f>('DEPRECATED - DT-Prelim Calcs'!$C$6*EN15-EO15)/('DEPRECATED - DT-Prelim Calcs'!$C$6*EN15)*'DEPRECATED - DT-Prelim Calcs'!$C$7*EN15</f>
        <v>264.43202529167786</v>
      </c>
      <c r="EQ15" s="57">
        <f>EP15/'DEPRECATED - DT-Prelim Calcs'!$C$7*('DEPRECATED - DT-Prelim Calcs'!$C$8-'DEPRECATED - DT-Prelim Calcs'!$C$9)+'DEPRECATED - DT-Prelim Calcs'!$C$9</f>
        <v>14080.139354739531</v>
      </c>
      <c r="ER15" s="57">
        <f t="shared" si="16"/>
        <v>50</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-1508.7669238759045</v>
      </c>
      <c r="EW15" s="57">
        <f>EW14+0.5*ET15*'DEPRECATED - DT-Prelim Calcs'!$C$11^2+EV15*'DEPRECATED - DT-Prelim Calcs'!$C$11</f>
        <v>-70024.720688870802</v>
      </c>
      <c r="EX15" s="57">
        <f>MIN('Drive Train'!$F$35-ER14*'DEPRECATED - DT-Prelim Calcs'!$C$21*'Drive Train'!$F$38,EX14+ER$2)</f>
        <v>9</v>
      </c>
      <c r="EY15" s="57">
        <f>'Drive Train'!$F$35-ER15*'DEPRECATED - DT-Prelim Calcs'!$C$21*'Drive Train'!$F$38</f>
        <v>9</v>
      </c>
      <c r="EZ15" s="1">
        <f>IF(EW15&gt;='Drive Train'!$F$29,1,0)</f>
        <v>0</v>
      </c>
      <c r="FA15" s="57">
        <f t="shared" si="53"/>
        <v>55.555555555555557</v>
      </c>
      <c r="FB15" s="63">
        <f>FB14+'DEPRECATED - DT-Prelim Calcs'!$C$11</f>
        <v>44</v>
      </c>
      <c r="FC15" s="2">
        <f>FM15/'Drive Train'!$F$35</f>
        <v>0.72580645161290325</v>
      </c>
      <c r="FD15" s="46">
        <f>FK15*12*60/(PI() * 'Drive Train'!$F$15)/FC$2*FC15</f>
        <v>-894490.1220556827</v>
      </c>
      <c r="FE15" s="2">
        <f>('DEPRECATED - DT-Prelim Calcs'!$C$6*FC15-FD15)/('DEPRECATED - DT-Prelim Calcs'!$C$6*FC15)*'DEPRECATED - DT-Prelim Calcs'!$C$7*FC15</f>
        <v>406.19969901821736</v>
      </c>
      <c r="FF15" s="57">
        <f>FE15/'DEPRECATED - DT-Prelim Calcs'!$C$7*('DEPRECATED - DT-Prelim Calcs'!$C$8-'DEPRECATED - DT-Prelim Calcs'!$C$9)+'DEPRECATED - DT-Prelim Calcs'!$C$9</f>
        <v>21627.35617594908</v>
      </c>
      <c r="FG15" s="57">
        <f t="shared" si="17"/>
        <v>50</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-2089.0607069765438</v>
      </c>
      <c r="FL15" s="57">
        <f>FL14+0.5*FI15*'DEPRECATED - DT-Prelim Calcs'!$C$11^2+FK15*'DEPRECATED - DT-Prelim Calcs'!$C$11</f>
        <v>-92075.884446695098</v>
      </c>
      <c r="FM15" s="57">
        <f>MIN('Drive Train'!$F$35-FG14*'DEPRECATED - DT-Prelim Calcs'!$C$21*'Drive Train'!$F$38,FM14+FG$2)</f>
        <v>9</v>
      </c>
      <c r="FN15" s="57">
        <f>'Drive Train'!$F$35-FG15*'DEPRECATED - DT-Prelim Calcs'!$C$21*'Drive Train'!$F$38</f>
        <v>9</v>
      </c>
      <c r="FO15" s="1">
        <f>IF(FL15&gt;='Drive Train'!$F$29,1,0)</f>
        <v>0</v>
      </c>
      <c r="FP15" s="57">
        <f t="shared" si="56"/>
        <v>55.555555555555557</v>
      </c>
      <c r="FQ15" s="63">
        <f>FQ14+'DEPRECATED - DT-Prelim Calcs'!$C$11</f>
        <v>44</v>
      </c>
      <c r="FR15" s="2">
        <f>GB15/'Drive Train'!$F$35</f>
        <v>0.72580645161290325</v>
      </c>
      <c r="FS15" s="46">
        <f>FZ15*12*60/(PI() * 'Drive Train'!$F$15)/FR$2*FR15</f>
        <v>-1288325.7511942969</v>
      </c>
      <c r="FT15" s="2">
        <f>('DEPRECATED - DT-Prelim Calcs'!$C$6*FR15-FS15)/('DEPRECATED - DT-Prelim Calcs'!$C$6*FR15)*'DEPRECATED - DT-Prelim Calcs'!$C$7*FR15</f>
        <v>584.27547129290042</v>
      </c>
      <c r="FU15" s="57">
        <f>FT15/'DEPRECATED - DT-Prelim Calcs'!$C$7*('DEPRECATED - DT-Prelim Calcs'!$C$8-'DEPRECATED - DT-Prelim Calcs'!$C$9)+'DEPRECATED - DT-Prelim Calcs'!$C$9</f>
        <v>31107.489612812918</v>
      </c>
      <c r="FV15" s="57">
        <f t="shared" si="18"/>
        <v>50</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-2733.534557230048</v>
      </c>
      <c r="GA15" s="57">
        <f>GA14+0.5*FX15*'DEPRECATED - DT-Prelim Calcs'!$C$11^2+FZ15*'DEPRECATED - DT-Prelim Calcs'!$C$11</f>
        <v>-116565.89075632826</v>
      </c>
      <c r="GB15" s="57">
        <f>MIN('Drive Train'!$F$35-FV14*'DEPRECATED - DT-Prelim Calcs'!$C$21*'Drive Train'!$F$38,GB14+FV$2)</f>
        <v>9</v>
      </c>
      <c r="GC15" s="57">
        <f>'Drive Train'!$F$35-FV15*'DEPRECATED - DT-Prelim Calcs'!$C$21*'Drive Train'!$F$38</f>
        <v>9</v>
      </c>
      <c r="GD15" s="1">
        <f>IF(GA15&gt;='Drive Train'!$F$29,1,0)</f>
        <v>0</v>
      </c>
      <c r="GE15" s="57">
        <f t="shared" si="59"/>
        <v>55.555555555555557</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55.555555555555557</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55.555555555555557</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55.555555555555557</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55.555555555555557</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55.555555555555557</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650.48305563067322</v>
      </c>
      <c r="AK16" s="57">
        <f t="shared" si="8"/>
        <v>0</v>
      </c>
      <c r="AL16" s="63">
        <f>AL15+'DEPRECATED - DT-Prelim Calcs'!$C$11</f>
        <v>48</v>
      </c>
      <c r="AM16" s="2">
        <f>AW16/'Drive Train'!$F$35</f>
        <v>0.88105067222249411</v>
      </c>
      <c r="AN16" s="46">
        <f>AU16*12*60/(PI() * 'Drive Train'!$F$15)/AM$2*AM16</f>
        <v>3837.3327217474643</v>
      </c>
      <c r="AO16" s="2">
        <f>('DEPRECATED - DT-Prelim Calcs'!$C$6*AM16-AN16)/('DEPRECATED - DT-Prelim Calcs'!$C$6*AM16)*'DEPRECATED - DT-Prelim Calcs'!$C$7*AM16</f>
        <v>0.38825297194900854</v>
      </c>
      <c r="AP16" s="57">
        <f>AO16/'DEPRECATED - DT-Prelim Calcs'!$C$7*('DEPRECATED - DT-Prelim Calcs'!$C$8-'DEPRECATED - DT-Prelim Calcs'!$C$9)+'DEPRECATED - DT-Prelim Calcs'!$C$9</f>
        <v>23.369234979692031</v>
      </c>
      <c r="AQ16" s="57">
        <f t="shared" si="9"/>
        <v>23.369234979692031</v>
      </c>
      <c r="AR16" s="2">
        <f t="shared" si="30"/>
        <v>1.5991628143527392E-2</v>
      </c>
      <c r="AS16" s="57">
        <f>AR16*'DEPRECATED - DT-Prelim Calcs'!$C$21/AM$2/'DEPRECATED - DT-Prelim Calcs'!$C$19/'DEPRECATED - DT-Prelim Calcs'!$C$18*3.39*'DEPRECATED - DT-Prelim Calcs'!$C$20</f>
        <v>0.10945916281889738</v>
      </c>
      <c r="AT16" s="46">
        <f t="shared" si="31"/>
        <v>0</v>
      </c>
      <c r="AU16" s="57">
        <f>AS15*'DEPRECATED - DT-Prelim Calcs'!$C$11+AU15</f>
        <v>38.008080920058319</v>
      </c>
      <c r="AV16" s="57">
        <f>AV15+0.5*AS16*'DEPRECATED - DT-Prelim Calcs'!$C$11^2+AU16*'DEPRECATED - DT-Prelim Calcs'!$C$11</f>
        <v>1709.0241028880334</v>
      </c>
      <c r="AW16" s="57">
        <f>MIN('Drive Train'!$F$35-AQ15*'DEPRECATED - DT-Prelim Calcs'!$C$21*'Drive Train'!$F$38,AW15+AQ$2)</f>
        <v>10.925028335558927</v>
      </c>
      <c r="AX16" s="57">
        <f>'Drive Train'!$F$35-AQ16*'DEPRECATED - DT-Prelim Calcs'!$C$21*'Drive Train'!$F$38</f>
        <v>10.810892021380942</v>
      </c>
      <c r="AY16" s="1">
        <f>IF(AV16&gt;='Drive Train'!$F$29,1,0)</f>
        <v>1</v>
      </c>
      <c r="AZ16" s="57">
        <f t="shared" si="32"/>
        <v>25.965816644102254</v>
      </c>
      <c r="BA16" s="63">
        <f>BA15+'DEPRECATED - DT-Prelim Calcs'!$C$11</f>
        <v>48</v>
      </c>
      <c r="BB16" s="2">
        <f>BL16/'Drive Train'!$F$35</f>
        <v>0.72580645161290325</v>
      </c>
      <c r="BC16" s="46">
        <f>BJ16*12*60/(PI() * 'Drive Train'!$F$15)/BB$2*BB16</f>
        <v>4635.1018458885856</v>
      </c>
      <c r="BD16" s="2">
        <f>('DEPRECATED - DT-Prelim Calcs'!$C$6*BB16-BC16)/('DEPRECATED - DT-Prelim Calcs'!$C$6*BB16)*'DEPRECATED - DT-Prelim Calcs'!$C$7*BB16</f>
        <v>-0.34660297104845511</v>
      </c>
      <c r="BE16" s="57">
        <f>BD16/'DEPRECATED - DT-Prelim Calcs'!$C$7*('DEPRECATED - DT-Prelim Calcs'!$C$8-'DEPRECATED - DT-Prelim Calcs'!$C$9)+'DEPRECATED - DT-Prelim Calcs'!$C$9</f>
        <v>-15.751934101874188</v>
      </c>
      <c r="BF16" s="57">
        <f t="shared" si="10"/>
        <v>-15.751934101874188</v>
      </c>
      <c r="BG16" s="2">
        <f t="shared" si="33"/>
        <v>-0.89243350624308926</v>
      </c>
      <c r="BH16" s="57">
        <f>BG16*'DEPRECATED - DT-Prelim Calcs'!$C$21/BB$2/'DEPRECATED - DT-Prelim Calcs'!$C$19/'DEPRECATED - DT-Prelim Calcs'!$C$18*3.39*'DEPRECATED - DT-Prelim Calcs'!$C$20</f>
        <v>-9.2758859386013821</v>
      </c>
      <c r="BI16" s="46">
        <f t="shared" si="34"/>
        <v>1</v>
      </c>
      <c r="BJ16" s="57">
        <f>BH15*'DEPRECATED - DT-Prelim Calcs'!$C$11+BJ15</f>
        <v>36.699972287659037</v>
      </c>
      <c r="BK16" s="57">
        <f>BK15+0.5*BH16*'DEPRECATED - DT-Prelim Calcs'!$C$11^2+BJ16*'DEPRECATED - DT-Prelim Calcs'!$C$11</f>
        <v>870.41637151366376</v>
      </c>
      <c r="BL16" s="57">
        <f>MIN('Drive Train'!$F$35-BF15*'DEPRECATED - DT-Prelim Calcs'!$C$21*'Drive Train'!$F$38,BL15+BF$2)</f>
        <v>9</v>
      </c>
      <c r="BM16" s="57">
        <f>'Drive Train'!$F$35-BF16*'DEPRECATED - DT-Prelim Calcs'!$C$21*'Drive Train'!$F$38</f>
        <v>13.471131518927445</v>
      </c>
      <c r="BN16" s="1">
        <f>IF(BK16&gt;='Drive Train'!$F$29,1,0)</f>
        <v>1</v>
      </c>
      <c r="BO16" s="57">
        <f t="shared" si="35"/>
        <v>-17.50214900208243</v>
      </c>
      <c r="BP16" s="63">
        <f>BP15+'DEPRECATED - DT-Prelim Calcs'!$C$11</f>
        <v>48</v>
      </c>
      <c r="BQ16" s="2">
        <f>CA16/'Drive Train'!$F$35</f>
        <v>1.6628247980786417</v>
      </c>
      <c r="BR16" s="46">
        <f>BY16*12*60/(PI() * 'Drive Train'!$F$15)/BQ$2*BQ16</f>
        <v>-52572.193568310809</v>
      </c>
      <c r="BS16" s="2">
        <f>('DEPRECATED - DT-Prelim Calcs'!$C$6*BQ16-BR16)/('DEPRECATED - DT-Prelim Calcs'!$C$6*BQ16)*'DEPRECATED - DT-Prelim Calcs'!$C$7*BQ16</f>
        <v>27.778324555044769</v>
      </c>
      <c r="BT16" s="57">
        <f>BS16/'DEPRECATED - DT-Prelim Calcs'!$C$7*('DEPRECATED - DT-Prelim Calcs'!$C$8-'DEPRECATED - DT-Prelim Calcs'!$C$9)+'DEPRECATED - DT-Prelim Calcs'!$C$9</f>
        <v>1481.521178594292</v>
      </c>
      <c r="BU16" s="57">
        <f t="shared" si="11"/>
        <v>50</v>
      </c>
      <c r="BV16" s="2">
        <f t="shared" si="36"/>
        <v>1.6489905474275997</v>
      </c>
      <c r="BW16" s="57">
        <f>BV16*'DEPRECATED - DT-Prelim Calcs'!$C$21/BQ$2/'DEPRECATED - DT-Prelim Calcs'!$C$19/'DEPRECATED - DT-Prelim Calcs'!$C$18*3.39*'DEPRECATED - DT-Prelim Calcs'!$C$20</f>
        <v>22.99198837243916</v>
      </c>
      <c r="BX16" s="46">
        <f t="shared" si="37"/>
        <v>0</v>
      </c>
      <c r="BY16" s="57">
        <f>BW15*'DEPRECATED - DT-Prelim Calcs'!$C$11+BY15</f>
        <v>-135.4434639460938</v>
      </c>
      <c r="BZ16" s="57">
        <f>BZ15+0.5*BW16*'DEPRECATED - DT-Prelim Calcs'!$C$11^2+BY16*'DEPRECATED - DT-Prelim Calcs'!$C$11</f>
        <v>-1717.3455062734818</v>
      </c>
      <c r="CA16" s="57">
        <f>MIN('Drive Train'!$F$35-BU15*'DEPRECATED - DT-Prelim Calcs'!$C$21*'Drive Train'!$F$38,CA15+BU$2)</f>
        <v>20.619027496175157</v>
      </c>
      <c r="CB16" s="57">
        <f>'Drive Train'!$F$35-BU16*'DEPRECATED - DT-Prelim Calcs'!$C$21*'Drive Train'!$F$38</f>
        <v>9</v>
      </c>
      <c r="CC16" s="1">
        <f>IF(BZ16&gt;='Drive Train'!$F$29,1,0)</f>
        <v>0</v>
      </c>
      <c r="CD16" s="57">
        <f t="shared" si="38"/>
        <v>55.555555555555557</v>
      </c>
      <c r="CE16" s="63">
        <f>CE15+'DEPRECATED - DT-Prelim Calcs'!$C$11</f>
        <v>48</v>
      </c>
      <c r="CF16" s="2">
        <f>CP16/'Drive Train'!$F$35</f>
        <v>1.5477937035623719</v>
      </c>
      <c r="CG16" s="46">
        <f>CN16*12*60/(PI() * 'Drive Train'!$F$15)/CF$2*CF16</f>
        <v>-74143.079995145861</v>
      </c>
      <c r="CH16" s="2">
        <f>('DEPRECATED - DT-Prelim Calcs'!$C$6*CF16-CG16)/('DEPRECATED - DT-Prelim Calcs'!$C$6*CF16)*'DEPRECATED - DT-Prelim Calcs'!$C$7*CF16</f>
        <v>37.254539821514314</v>
      </c>
      <c r="CI16" s="57">
        <f>CH16/'DEPRECATED - DT-Prelim Calcs'!$C$7*('DEPRECATED - DT-Prelim Calcs'!$C$8-'DEPRECATED - DT-Prelim Calcs'!$C$9)+'DEPRECATED - DT-Prelim Calcs'!$C$9</f>
        <v>1986.0018502490816</v>
      </c>
      <c r="CJ16" s="57">
        <f t="shared" si="12"/>
        <v>50</v>
      </c>
      <c r="CK16" s="2">
        <f t="shared" si="39"/>
        <v>1.3144127551959126</v>
      </c>
      <c r="CL16" s="57">
        <f>CK16*'DEPRECATED - DT-Prelim Calcs'!$C$21/CF$2/'DEPRECATED - DT-Prelim Calcs'!$C$19/'DEPRECATED - DT-Prelim Calcs'!$C$18*3.39*'DEPRECATED - DT-Prelim Calcs'!$C$20</f>
        <v>22.991988372439156</v>
      </c>
      <c r="CM16" s="46">
        <f t="shared" si="40"/>
        <v>0</v>
      </c>
      <c r="CN16" s="57">
        <f>CL15*'DEPRECATED - DT-Prelim Calcs'!$C$11+CN15</f>
        <v>-163.57600337202666</v>
      </c>
      <c r="CO16" s="57">
        <f>CO15+0.5*CL16*'DEPRECATED - DT-Prelim Calcs'!$C$11^2+CN16*'DEPRECATED - DT-Prelim Calcs'!$C$11</f>
        <v>-3958.3860205263327</v>
      </c>
      <c r="CP16" s="57">
        <f>MIN('Drive Train'!$F$35-CJ15*'DEPRECATED - DT-Prelim Calcs'!$C$21*'Drive Train'!$F$38,CP15+CJ$2)</f>
        <v>19.192641924173412</v>
      </c>
      <c r="CQ16" s="57">
        <f>'Drive Train'!$F$35-CJ16*'DEPRECATED - DT-Prelim Calcs'!$C$21*'Drive Train'!$F$38</f>
        <v>9</v>
      </c>
      <c r="CR16" s="1">
        <f>IF(CO16&gt;='Drive Train'!$F$29,1,0)</f>
        <v>0</v>
      </c>
      <c r="CS16" s="57">
        <f t="shared" si="41"/>
        <v>55.555555555555557</v>
      </c>
      <c r="CT16" s="63">
        <f>CT15+'DEPRECATED - DT-Prelim Calcs'!$C$11</f>
        <v>48</v>
      </c>
      <c r="CU16" s="2">
        <f>DE16/'Drive Train'!$F$35</f>
        <v>1.8461409562411824</v>
      </c>
      <c r="CV16" s="46">
        <f>DC16*12*60/(PI() * 'Drive Train'!$F$15)/CU$2*CU16</f>
        <v>-201960.40978918821</v>
      </c>
      <c r="CW16" s="2">
        <f>('DEPRECATED - DT-Prelim Calcs'!$C$6*CU16-CV16)/('DEPRECATED - DT-Prelim Calcs'!$C$6*CU16)*'DEPRECATED - DT-Prelim Calcs'!$C$7*CU16</f>
        <v>95.767133586707033</v>
      </c>
      <c r="CX16" s="57">
        <f>CW16/'DEPRECATED - DT-Prelim Calcs'!$C$7*('DEPRECATED - DT-Prelim Calcs'!$C$8-'DEPRECATED - DT-Prelim Calcs'!$C$9)+'DEPRECATED - DT-Prelim Calcs'!$C$9</f>
        <v>5101.0083979977226</v>
      </c>
      <c r="CY16" s="57">
        <f t="shared" si="13"/>
        <v>50</v>
      </c>
      <c r="CZ16" s="2">
        <f t="shared" si="42"/>
        <v>1.0927045796206987</v>
      </c>
      <c r="DA16" s="57">
        <f>CZ16*'DEPRECATED - DT-Prelim Calcs'!$C$21/CU$2/'DEPRECATED - DT-Prelim Calcs'!$C$19/'DEPRECATED - DT-Prelim Calcs'!$C$18*3.39*'DEPRECATED - DT-Prelim Calcs'!$C$20</f>
        <v>22.991988372439156</v>
      </c>
      <c r="DB16" s="46">
        <f t="shared" si="43"/>
        <v>0</v>
      </c>
      <c r="DC16" s="57">
        <f>DA15*'DEPRECATED - DT-Prelim Calcs'!$C$11+DC15</f>
        <v>-310.5520710051029</v>
      </c>
      <c r="DD16" s="57">
        <f>DD15+0.5*DA16*'DEPRECATED - DT-Prelim Calcs'!$C$11^2+DC16*'DEPRECATED - DT-Prelim Calcs'!$C$11</f>
        <v>-13160.592728926107</v>
      </c>
      <c r="DE16" s="57">
        <f>MIN('Drive Train'!$F$35-CY15*'DEPRECATED - DT-Prelim Calcs'!$C$21*'Drive Train'!$F$38,DE15+CY$2)</f>
        <v>22.892147857390661</v>
      </c>
      <c r="DF16" s="57">
        <f>'Drive Train'!$F$35-CY16*'DEPRECATED - DT-Prelim Calcs'!$C$21*'Drive Train'!$F$38</f>
        <v>9</v>
      </c>
      <c r="DG16" s="1">
        <f>IF(DD16&gt;='Drive Train'!$F$29,1,0)</f>
        <v>0</v>
      </c>
      <c r="DH16" s="57">
        <f t="shared" si="44"/>
        <v>55.555555555555557</v>
      </c>
      <c r="DI16" s="63">
        <f>DI15+'DEPRECATED - DT-Prelim Calcs'!$C$11</f>
        <v>48</v>
      </c>
      <c r="DJ16" s="2">
        <f>DT16/'Drive Train'!$F$35</f>
        <v>0.72580645161290325</v>
      </c>
      <c r="DK16" s="46">
        <f>DR16*12*60/(PI() * 'Drive Train'!$F$15)/DJ$2*DJ16</f>
        <v>-112558.83671258108</v>
      </c>
      <c r="DL16" s="2">
        <f>('DEPRECATED - DT-Prelim Calcs'!$C$6*DJ16-DK16)/('DEPRECATED - DT-Prelim Calcs'!$C$6*DJ16)*'DEPRECATED - DT-Prelim Calcs'!$C$7*DJ16</f>
        <v>52.643526846195805</v>
      </c>
      <c r="DM16" s="57">
        <f>DL16/'DEPRECATED - DT-Prelim Calcs'!$C$7*('DEPRECATED - DT-Prelim Calcs'!$C$8-'DEPRECATED - DT-Prelim Calcs'!$C$9)+'DEPRECATED - DT-Prelim Calcs'!$C$9</f>
        <v>2805.2578814800504</v>
      </c>
      <c r="DN16" s="57">
        <f t="shared" si="14"/>
        <v>50</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-376.70221477314749</v>
      </c>
      <c r="DS16" s="57">
        <f>DS15+0.5*DP16*'DEPRECATED - DT-Prelim Calcs'!$C$11^2+DR16*'DEPRECATED - DT-Prelim Calcs'!$C$11</f>
        <v>-31842.214906318262</v>
      </c>
      <c r="DT16" s="57">
        <f>MIN('Drive Train'!$F$35-DN15*'DEPRECATED - DT-Prelim Calcs'!$C$21*'Drive Train'!$F$38,DT15+DN$2)</f>
        <v>9</v>
      </c>
      <c r="DU16" s="57">
        <f>'Drive Train'!$F$35-DN16*'DEPRECATED - DT-Prelim Calcs'!$C$21*'Drive Train'!$F$38</f>
        <v>9</v>
      </c>
      <c r="DV16" s="1">
        <f>IF(DS16&gt;='Drive Train'!$F$29,1,0)</f>
        <v>0</v>
      </c>
      <c r="DW16" s="57">
        <f t="shared" si="47"/>
        <v>55.555555555555557</v>
      </c>
      <c r="DX16" s="63">
        <f>DX15+'DEPRECATED - DT-Prelim Calcs'!$C$11</f>
        <v>48</v>
      </c>
      <c r="DY16" s="2">
        <f>EI16/'Drive Train'!$F$35</f>
        <v>0.72580645161290325</v>
      </c>
      <c r="DZ16" s="46">
        <f>EG16*12*60/(PI() * 'Drive Train'!$F$15)/DY$2*DY16</f>
        <v>-307968.09011491365</v>
      </c>
      <c r="EA16" s="2">
        <f>('DEPRECATED - DT-Prelim Calcs'!$C$6*DY16-DZ16)/('DEPRECATED - DT-Prelim Calcs'!$C$6*DY16)*'DEPRECATED - DT-Prelim Calcs'!$C$7*DY16</f>
        <v>140.99930558908915</v>
      </c>
      <c r="EB16" s="57">
        <f>EA16/'DEPRECATED - DT-Prelim Calcs'!$C$7*('DEPRECATED - DT-Prelim Calcs'!$C$8-'DEPRECATED - DT-Prelim Calcs'!$C$9)+'DEPRECATED - DT-Prelim Calcs'!$C$9</f>
        <v>7509.0115797013023</v>
      </c>
      <c r="EC16" s="57">
        <f t="shared" si="15"/>
        <v>50</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-900.68525443837393</v>
      </c>
      <c r="EH16" s="57">
        <f>EH15+0.5*EE16*'DEPRECATED - DT-Prelim Calcs'!$C$11^2+EG16*'DEPRECATED - DT-Prelim Calcs'!$C$11</f>
        <v>-53831.204593629373</v>
      </c>
      <c r="EI16" s="57">
        <f>MIN('Drive Train'!$F$35-EC15*'DEPRECATED - DT-Prelim Calcs'!$C$21*'Drive Train'!$F$38,EI15+EC$2)</f>
        <v>9</v>
      </c>
      <c r="EJ16" s="57">
        <f>'Drive Train'!$F$35-EC16*'DEPRECATED - DT-Prelim Calcs'!$C$21*'Drive Train'!$F$38</f>
        <v>9</v>
      </c>
      <c r="EK16" s="1">
        <f>IF(EH16&gt;='Drive Train'!$F$29,1,0)</f>
        <v>0</v>
      </c>
      <c r="EL16" s="57">
        <f t="shared" si="50"/>
        <v>55.555555555555557</v>
      </c>
      <c r="EM16" s="63">
        <f>EM15+'DEPRECATED - DT-Prelim Calcs'!$C$11</f>
        <v>48</v>
      </c>
      <c r="EN16" s="2">
        <f>EX16/'Drive Train'!$F$35</f>
        <v>0.72580645161290325</v>
      </c>
      <c r="EO16" s="46">
        <f>EV16*12*60/(PI() * 'Drive Train'!$F$15)/EN$2*EN16</f>
        <v>-545541.67622047558</v>
      </c>
      <c r="EP16" s="2">
        <f>('DEPRECATED - DT-Prelim Calcs'!$C$6*EN16-EO16)/('DEPRECATED - DT-Prelim Calcs'!$C$6*EN16)*'DEPRECATED - DT-Prelim Calcs'!$C$7*EN16</f>
        <v>248.42000774939012</v>
      </c>
      <c r="EQ16" s="57">
        <f>EP16/'DEPRECATED - DT-Prelim Calcs'!$C$7*('DEPRECATED - DT-Prelim Calcs'!$C$8-'DEPRECATED - DT-Prelim Calcs'!$C$9)+'DEPRECATED - DT-Prelim Calcs'!$C$9</f>
        <v>13227.715350309856</v>
      </c>
      <c r="ER16" s="57">
        <f t="shared" si="16"/>
        <v>50</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-1416.7989703861479</v>
      </c>
      <c r="EW16" s="57">
        <f>EW15+0.5*ET16*'DEPRECATED - DT-Prelim Calcs'!$C$11^2+EV16*'DEPRECATED - DT-Prelim Calcs'!$C$11</f>
        <v>-75507.980663435883</v>
      </c>
      <c r="EX16" s="57">
        <f>MIN('Drive Train'!$F$35-ER15*'DEPRECATED - DT-Prelim Calcs'!$C$21*'Drive Train'!$F$38,EX15+ER$2)</f>
        <v>9</v>
      </c>
      <c r="EY16" s="57">
        <f>'Drive Train'!$F$35-ER16*'DEPRECATED - DT-Prelim Calcs'!$C$21*'Drive Train'!$F$38</f>
        <v>9</v>
      </c>
      <c r="EZ16" s="1">
        <f>IF(EW16&gt;='Drive Train'!$F$29,1,0)</f>
        <v>0</v>
      </c>
      <c r="FA16" s="57">
        <f t="shared" si="53"/>
        <v>55.555555555555557</v>
      </c>
      <c r="FB16" s="63">
        <f>FB15+'DEPRECATED - DT-Prelim Calcs'!$C$11</f>
        <v>48</v>
      </c>
      <c r="FC16" s="2">
        <f>FM16/'Drive Train'!$F$35</f>
        <v>0.72580645161290325</v>
      </c>
      <c r="FD16" s="46">
        <f>FK16*12*60/(PI() * 'Drive Train'!$F$15)/FC$2*FC16</f>
        <v>-855111.45504637237</v>
      </c>
      <c r="FE16" s="2">
        <f>('DEPRECATED - DT-Prelim Calcs'!$C$6*FC16-FD16)/('DEPRECATED - DT-Prelim Calcs'!$C$6*FC16)*'DEPRECATED - DT-Prelim Calcs'!$C$7*FC16</f>
        <v>388.39433551119339</v>
      </c>
      <c r="FF16" s="57">
        <f>FE16/'DEPRECATED - DT-Prelim Calcs'!$C$7*('DEPRECATED - DT-Prelim Calcs'!$C$8-'DEPRECATED - DT-Prelim Calcs'!$C$9)+'DEPRECATED - DT-Prelim Calcs'!$C$9</f>
        <v>20679.460683023284</v>
      </c>
      <c r="FG16" s="57">
        <f t="shared" si="17"/>
        <v>50</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-1997.0927534867872</v>
      </c>
      <c r="FL16" s="57">
        <f>FL15+0.5*FI16*'DEPRECATED - DT-Prelim Calcs'!$C$11^2+FK16*'DEPRECATED - DT-Prelim Calcs'!$C$11</f>
        <v>-99880.319553662732</v>
      </c>
      <c r="FM16" s="57">
        <f>MIN('Drive Train'!$F$35-FG15*'DEPRECATED - DT-Prelim Calcs'!$C$21*'Drive Train'!$F$38,FM15+FG$2)</f>
        <v>9</v>
      </c>
      <c r="FN16" s="57">
        <f>'Drive Train'!$F$35-FG16*'DEPRECATED - DT-Prelim Calcs'!$C$21*'Drive Train'!$F$38</f>
        <v>9</v>
      </c>
      <c r="FO16" s="1">
        <f>IF(FL16&gt;='Drive Train'!$F$29,1,0)</f>
        <v>0</v>
      </c>
      <c r="FP16" s="57">
        <f t="shared" si="56"/>
        <v>55.555555555555557</v>
      </c>
      <c r="FQ16" s="63">
        <f>FQ15+'DEPRECATED - DT-Prelim Calcs'!$C$11</f>
        <v>48</v>
      </c>
      <c r="FR16" s="2">
        <f>GB16/'Drive Train'!$F$35</f>
        <v>0.72580645161290325</v>
      </c>
      <c r="FS16" s="46">
        <f>FZ16*12*60/(PI() * 'Drive Train'!$F$15)/FR$2*FR16</f>
        <v>-1244980.8875077898</v>
      </c>
      <c r="FT16" s="2">
        <f>('DEPRECATED - DT-Prelim Calcs'!$C$6*FR16-FS16)/('DEPRECATED - DT-Prelim Calcs'!$C$6*FR16)*'DEPRECATED - DT-Prelim Calcs'!$C$7*FR16</f>
        <v>564.67676182114008</v>
      </c>
      <c r="FU16" s="57">
        <f>FT16/'DEPRECATED - DT-Prelim Calcs'!$C$7*('DEPRECATED - DT-Prelim Calcs'!$C$8-'DEPRECATED - DT-Prelim Calcs'!$C$9)+'DEPRECATED - DT-Prelim Calcs'!$C$9</f>
        <v>30064.122631390983</v>
      </c>
      <c r="FV16" s="57">
        <f t="shared" si="18"/>
        <v>50</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-2641.5666037402912</v>
      </c>
      <c r="GA16" s="57">
        <f>GA15+0.5*FX16*'DEPRECATED - DT-Prelim Calcs'!$C$11^2+FZ16*'DEPRECATED - DT-Prelim Calcs'!$C$11</f>
        <v>-126948.2212643099</v>
      </c>
      <c r="GB16" s="57">
        <f>MIN('Drive Train'!$F$35-FV15*'DEPRECATED - DT-Prelim Calcs'!$C$21*'Drive Train'!$F$38,GB15+FV$2)</f>
        <v>9</v>
      </c>
      <c r="GC16" s="57">
        <f>'Drive Train'!$F$35-FV16*'DEPRECATED - DT-Prelim Calcs'!$C$21*'Drive Train'!$F$38</f>
        <v>9</v>
      </c>
      <c r="GD16" s="1">
        <f>IF(GA16&gt;='Drive Train'!$F$29,1,0)</f>
        <v>0</v>
      </c>
      <c r="GE16" s="57">
        <f t="shared" si="59"/>
        <v>55.555555555555557</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55.555555555555557</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55.555555555555557</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55.555555555555557</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55.555555555555557</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55.555555555555557</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650.48305563067322</v>
      </c>
      <c r="AK17" s="57">
        <f t="shared" si="8"/>
        <v>0</v>
      </c>
      <c r="AL17" s="63">
        <f>AL16+'DEPRECATED - DT-Prelim Calcs'!$C$11</f>
        <v>52</v>
      </c>
      <c r="AM17" s="2">
        <f>AW17/'Drive Train'!$F$35</f>
        <v>0.87184613075652762</v>
      </c>
      <c r="AN17" s="46">
        <f>AU17*12*60/(PI() * 'Drive Train'!$F$15)/AM$2*AM17</f>
        <v>3840.9858128087767</v>
      </c>
      <c r="AO17" s="2">
        <f>('DEPRECATED - DT-Prelim Calcs'!$C$6*AM17-AN17)/('DEPRECATED - DT-Prelim Calcs'!$C$6*AM17)*'DEPRECATED - DT-Prelim Calcs'!$C$7*AM17</f>
        <v>0.36441825413464785</v>
      </c>
      <c r="AP17" s="57">
        <f>AO17/'DEPRECATED - DT-Prelim Calcs'!$C$7*('DEPRECATED - DT-Prelim Calcs'!$C$8-'DEPRECATED - DT-Prelim Calcs'!$C$9)+'DEPRECATED - DT-Prelim Calcs'!$C$9</f>
        <v>22.100357678620465</v>
      </c>
      <c r="AQ17" s="57">
        <f t="shared" si="9"/>
        <v>22.100357678620465</v>
      </c>
      <c r="AR17" s="2">
        <f t="shared" si="30"/>
        <v>-1.2131379324656022E-2</v>
      </c>
      <c r="AS17" s="57">
        <f>AR17*'DEPRECATED - DT-Prelim Calcs'!$C$21/AM$2/'DEPRECATED - DT-Prelim Calcs'!$C$19/'DEPRECATED - DT-Prelim Calcs'!$C$18*3.39*'DEPRECATED - DT-Prelim Calcs'!$C$20</f>
        <v>-8.3036612207168681E-2</v>
      </c>
      <c r="AT17" s="46">
        <f t="shared" si="31"/>
        <v>0</v>
      </c>
      <c r="AU17" s="57">
        <f>AS16*'DEPRECATED - DT-Prelim Calcs'!$C$11+AU16</f>
        <v>38.445917571333908</v>
      </c>
      <c r="AV17" s="57">
        <f>AV16+0.5*AS17*'DEPRECATED - DT-Prelim Calcs'!$C$11^2+AU17*'DEPRECATED - DT-Prelim Calcs'!$C$11</f>
        <v>1862.1434802757117</v>
      </c>
      <c r="AW17" s="57">
        <f>MIN('Drive Train'!$F$35-AQ16*'DEPRECATED - DT-Prelim Calcs'!$C$21*'Drive Train'!$F$38,AW16+AQ$2)</f>
        <v>10.810892021380942</v>
      </c>
      <c r="AX17" s="57">
        <f>'Drive Train'!$F$35-AQ17*'DEPRECATED - DT-Prelim Calcs'!$C$21*'Drive Train'!$F$38</f>
        <v>10.897175677853809</v>
      </c>
      <c r="AY17" s="1">
        <f>IF(AV17&gt;='Drive Train'!$F$29,1,0)</f>
        <v>1</v>
      </c>
      <c r="AZ17" s="57">
        <f t="shared" si="32"/>
        <v>24.55595297624496</v>
      </c>
      <c r="BA17" s="63">
        <f>BA16+'DEPRECATED - DT-Prelim Calcs'!$C$11</f>
        <v>52</v>
      </c>
      <c r="BB17" s="2">
        <f>BL17/'Drive Train'!$F$35</f>
        <v>1.0863815741070519</v>
      </c>
      <c r="BC17" s="46">
        <f>BJ17*12*60/(PI() * 'Drive Train'!$F$15)/BB$2*BB17</f>
        <v>-76.291396539982287</v>
      </c>
      <c r="BD17" s="2">
        <f>('DEPRECATED - DT-Prelim Calcs'!$C$6*BB17-BC17)/('DEPRECATED - DT-Prelim Calcs'!$C$6*BB17)*'DEPRECATED - DT-Prelim Calcs'!$C$7*BB17</f>
        <v>2.652675328243653</v>
      </c>
      <c r="BE17" s="57">
        <f>BD17/'DEPRECATED - DT-Prelim Calcs'!$C$7*('DEPRECATED - DT-Prelim Calcs'!$C$8-'DEPRECATED - DT-Prelim Calcs'!$C$9)+'DEPRECATED - DT-Prelim Calcs'!$C$9</f>
        <v>143.91918863637372</v>
      </c>
      <c r="BF17" s="57">
        <f t="shared" si="10"/>
        <v>50</v>
      </c>
      <c r="BG17" s="2">
        <f t="shared" si="33"/>
        <v>0.89449014771435309</v>
      </c>
      <c r="BH17" s="57">
        <f>BG17*'DEPRECATED - DT-Prelim Calcs'!$C$21/BB$2/'DEPRECATED - DT-Prelim Calcs'!$C$19/'DEPRECATED - DT-Prelim Calcs'!$C$18*3.39*'DEPRECATED - DT-Prelim Calcs'!$C$20</f>
        <v>9.2972625135177047</v>
      </c>
      <c r="BI17" s="46">
        <f t="shared" si="34"/>
        <v>0</v>
      </c>
      <c r="BJ17" s="57">
        <f>BH16*'DEPRECATED - DT-Prelim Calcs'!$C$11+BJ16</f>
        <v>-0.40357146674649158</v>
      </c>
      <c r="BK17" s="57">
        <f>BK16+0.5*BH17*'DEPRECATED - DT-Prelim Calcs'!$C$11^2+BJ17*'DEPRECATED - DT-Prelim Calcs'!$C$11</f>
        <v>943.18018575481949</v>
      </c>
      <c r="BL17" s="57">
        <f>MIN('Drive Train'!$F$35-BF16*'DEPRECATED - DT-Prelim Calcs'!$C$21*'Drive Train'!$F$38,BL16+BF$2)</f>
        <v>13.471131518927445</v>
      </c>
      <c r="BM17" s="57">
        <f>'Drive Train'!$F$35-BF17*'DEPRECATED - DT-Prelim Calcs'!$C$21*'Drive Train'!$F$38</f>
        <v>9</v>
      </c>
      <c r="BN17" s="1">
        <f>IF(BK17&gt;='Drive Train'!$F$29,1,0)</f>
        <v>1</v>
      </c>
      <c r="BO17" s="57">
        <f t="shared" si="35"/>
        <v>55.555555555555557</v>
      </c>
      <c r="BP17" s="63">
        <f>BP16+'DEPRECATED - DT-Prelim Calcs'!$C$11</f>
        <v>52</v>
      </c>
      <c r="BQ17" s="2">
        <f>CA17/'Drive Train'!$F$35</f>
        <v>0.72580645161290325</v>
      </c>
      <c r="BR17" s="46">
        <f>BY17*12*60/(PI() * 'Drive Train'!$F$15)/BQ$2*BQ17</f>
        <v>-7365.7515791868263</v>
      </c>
      <c r="BS17" s="2">
        <f>('DEPRECATED - DT-Prelim Calcs'!$C$6*BQ17-BR17)/('DEPRECATED - DT-Prelim Calcs'!$C$6*BQ17)*'DEPRECATED - DT-Prelim Calcs'!$C$7*BQ17</f>
        <v>5.0796740935728852</v>
      </c>
      <c r="BT17" s="57">
        <f>BS17/'DEPRECATED - DT-Prelim Calcs'!$C$7*('DEPRECATED - DT-Prelim Calcs'!$C$8-'DEPRECATED - DT-Prelim Calcs'!$C$9)+'DEPRECATED - DT-Prelim Calcs'!$C$9</f>
        <v>273.12414365369347</v>
      </c>
      <c r="BU17" s="57">
        <f t="shared" si="11"/>
        <v>50</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-43.475510456337162</v>
      </c>
      <c r="BZ17" s="57">
        <f>BZ16+0.5*BW17*'DEPRECATED - DT-Prelim Calcs'!$C$11^2+BY17*'DEPRECATED - DT-Prelim Calcs'!$C$11</f>
        <v>-1707.3116411193173</v>
      </c>
      <c r="CA17" s="57">
        <f>MIN('Drive Train'!$F$35-BU16*'DEPRECATED - DT-Prelim Calcs'!$C$21*'Drive Train'!$F$38,CA16+BU$2)</f>
        <v>9</v>
      </c>
      <c r="CB17" s="57">
        <f>'Drive Train'!$F$35-BU17*'DEPRECATED - DT-Prelim Calcs'!$C$21*'Drive Train'!$F$38</f>
        <v>9</v>
      </c>
      <c r="CC17" s="1">
        <f>IF(BZ17&gt;='Drive Train'!$F$29,1,0)</f>
        <v>0</v>
      </c>
      <c r="CD17" s="57">
        <f t="shared" si="38"/>
        <v>55.555555555555557</v>
      </c>
      <c r="CE17" s="63">
        <f>CE16+'DEPRECATED - DT-Prelim Calcs'!$C$11</f>
        <v>52</v>
      </c>
      <c r="CF17" s="2">
        <f>CP17/'Drive Train'!$F$35</f>
        <v>0.72580645161290325</v>
      </c>
      <c r="CG17" s="46">
        <f>CN17*12*60/(PI() * 'Drive Train'!$F$15)/CF$2*CF17</f>
        <v>-15220.209332350956</v>
      </c>
      <c r="CH17" s="2">
        <f>('DEPRECATED - DT-Prelim Calcs'!$C$6*CF17-CG17)/('DEPRECATED - DT-Prelim Calcs'!$C$6*CF17)*'DEPRECATED - DT-Prelim Calcs'!$C$7*CF17</f>
        <v>8.6311268487559172</v>
      </c>
      <c r="CI17" s="57">
        <f>CH17/'DEPRECATED - DT-Prelim Calcs'!$C$7*('DEPRECATED - DT-Prelim Calcs'!$C$8-'DEPRECATED - DT-Prelim Calcs'!$C$9)+'DEPRECATED - DT-Prelim Calcs'!$C$9</f>
        <v>462.19110983210959</v>
      </c>
      <c r="CJ17" s="57">
        <f t="shared" si="12"/>
        <v>50</v>
      </c>
      <c r="CK17" s="2">
        <f t="shared" si="39"/>
        <v>1.3144127551959126</v>
      </c>
      <c r="CL17" s="57">
        <f>CK17*'DEPRECATED - DT-Prelim Calcs'!$C$21/CF$2/'DEPRECATED - DT-Prelim Calcs'!$C$19/'DEPRECATED - DT-Prelim Calcs'!$C$18*3.39*'DEPRECATED - DT-Prelim Calcs'!$C$20</f>
        <v>22.991988372439156</v>
      </c>
      <c r="CM17" s="46">
        <f t="shared" si="40"/>
        <v>0</v>
      </c>
      <c r="CN17" s="57">
        <f>CL16*'DEPRECATED - DT-Prelim Calcs'!$C$11+CN16</f>
        <v>-71.608049882270038</v>
      </c>
      <c r="CO17" s="57">
        <f>CO16+0.5*CL17*'DEPRECATED - DT-Prelim Calcs'!$C$11^2+CN17*'DEPRECATED - DT-Prelim Calcs'!$C$11</f>
        <v>-4060.8823130758997</v>
      </c>
      <c r="CP17" s="57">
        <f>MIN('Drive Train'!$F$35-CJ16*'DEPRECATED - DT-Prelim Calcs'!$C$21*'Drive Train'!$F$38,CP16+CJ$2)</f>
        <v>9</v>
      </c>
      <c r="CQ17" s="57">
        <f>'Drive Train'!$F$35-CJ17*'DEPRECATED - DT-Prelim Calcs'!$C$21*'Drive Train'!$F$38</f>
        <v>9</v>
      </c>
      <c r="CR17" s="1">
        <f>IF(CO17&gt;='Drive Train'!$F$29,1,0)</f>
        <v>0</v>
      </c>
      <c r="CS17" s="57">
        <f t="shared" si="41"/>
        <v>55.555555555555557</v>
      </c>
      <c r="CT17" s="63">
        <f>CT16+'DEPRECATED - DT-Prelim Calcs'!$C$11</f>
        <v>52</v>
      </c>
      <c r="CU17" s="2">
        <f>DE17/'Drive Train'!$F$35</f>
        <v>0.72580645161290325</v>
      </c>
      <c r="CV17" s="46">
        <f>DC17*12*60/(PI() * 'Drive Train'!$F$15)/CU$2*CU17</f>
        <v>-55886.43195614728</v>
      </c>
      <c r="CW17" s="2">
        <f>('DEPRECATED - DT-Prelim Calcs'!$C$6*CU17-CV17)/('DEPRECATED - DT-Prelim Calcs'!$C$6*CU17)*'DEPRECATED - DT-Prelim Calcs'!$C$7*CU17</f>
        <v>27.018668410359883</v>
      </c>
      <c r="CX17" s="57">
        <f>CW17/'DEPRECATED - DT-Prelim Calcs'!$C$7*('DEPRECATED - DT-Prelim Calcs'!$C$8-'DEPRECATED - DT-Prelim Calcs'!$C$9)+'DEPRECATED - DT-Prelim Calcs'!$C$9</f>
        <v>1441.0797332154245</v>
      </c>
      <c r="CY17" s="57">
        <f t="shared" si="13"/>
        <v>50</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-218.58411751534629</v>
      </c>
      <c r="DD17" s="57">
        <f>DD16+0.5*DA17*'DEPRECATED - DT-Prelim Calcs'!$C$11^2+DC17*'DEPRECATED - DT-Prelim Calcs'!$C$11</f>
        <v>-13850.993292007979</v>
      </c>
      <c r="DE17" s="57">
        <f>MIN('Drive Train'!$F$35-CY16*'DEPRECATED - DT-Prelim Calcs'!$C$21*'Drive Train'!$F$38,DE16+CY$2)</f>
        <v>9</v>
      </c>
      <c r="DF17" s="57">
        <f>'Drive Train'!$F$35-CY17*'DEPRECATED - DT-Prelim Calcs'!$C$21*'Drive Train'!$F$38</f>
        <v>9</v>
      </c>
      <c r="DG17" s="1">
        <f>IF(DD17&gt;='Drive Train'!$F$29,1,0)</f>
        <v>0</v>
      </c>
      <c r="DH17" s="57">
        <f t="shared" si="44"/>
        <v>55.555555555555557</v>
      </c>
      <c r="DI17" s="63">
        <f>DI16+'DEPRECATED - DT-Prelim Calcs'!$C$11</f>
        <v>52</v>
      </c>
      <c r="DJ17" s="2">
        <f>DT17/'Drive Train'!$F$35</f>
        <v>0.72580645161290325</v>
      </c>
      <c r="DK17" s="46">
        <f>DR17*12*60/(PI() * 'Drive Train'!$F$15)/DJ$2*DJ17</f>
        <v>-85078.759734860927</v>
      </c>
      <c r="DL17" s="2">
        <f>('DEPRECATED - DT-Prelim Calcs'!$C$6*DJ17-DK17)/('DEPRECATED - DT-Prelim Calcs'!$C$6*DJ17)*'DEPRECATED - DT-Prelim Calcs'!$C$7*DJ17</f>
        <v>40.218201233380505</v>
      </c>
      <c r="DM17" s="57">
        <f>DL17/'DEPRECATED - DT-Prelim Calcs'!$C$7*('DEPRECATED - DT-Prelim Calcs'!$C$8-'DEPRECATED - DT-Prelim Calcs'!$C$9)+'DEPRECATED - DT-Prelim Calcs'!$C$9</f>
        <v>2143.7768540426214</v>
      </c>
      <c r="DN17" s="57">
        <f t="shared" si="14"/>
        <v>50</v>
      </c>
      <c r="DO17" s="2">
        <f t="shared" si="45"/>
        <v>0.93499464029399981</v>
      </c>
      <c r="DP17" s="57">
        <f>DO17*'DEPRECATED - DT-Prelim Calcs'!$C$21/DJ$2/'DEPRECATED - DT-Prelim Calcs'!$C$19/'DEPRECATED - DT-Prelim Calcs'!$C$18*3.39*'DEPRECATED - DT-Prelim Calcs'!$C$20</f>
        <v>22.991988372439156</v>
      </c>
      <c r="DQ17" s="46">
        <f t="shared" si="46"/>
        <v>0</v>
      </c>
      <c r="DR17" s="57">
        <f>DP16*'DEPRECATED - DT-Prelim Calcs'!$C$11+DR16</f>
        <v>-284.73426128339088</v>
      </c>
      <c r="DS17" s="57">
        <f>DS16+0.5*DP17*'DEPRECATED - DT-Prelim Calcs'!$C$11^2+DR17*'DEPRECATED - DT-Prelim Calcs'!$C$11</f>
        <v>-32797.216044472312</v>
      </c>
      <c r="DT17" s="57">
        <f>MIN('Drive Train'!$F$35-DN16*'DEPRECATED - DT-Prelim Calcs'!$C$21*'Drive Train'!$F$38,DT16+DN$2)</f>
        <v>9</v>
      </c>
      <c r="DU17" s="57">
        <f>'Drive Train'!$F$35-DN17*'DEPRECATED - DT-Prelim Calcs'!$C$21*'Drive Train'!$F$38</f>
        <v>9</v>
      </c>
      <c r="DV17" s="1">
        <f>IF(DS17&gt;='Drive Train'!$F$29,1,0)</f>
        <v>0</v>
      </c>
      <c r="DW17" s="57">
        <f t="shared" si="47"/>
        <v>55.555555555555557</v>
      </c>
      <c r="DX17" s="63">
        <f>DX16+'DEPRECATED - DT-Prelim Calcs'!$C$11</f>
        <v>52</v>
      </c>
      <c r="DY17" s="2">
        <f>EI17/'Drive Train'!$F$35</f>
        <v>0.72580645161290325</v>
      </c>
      <c r="DZ17" s="46">
        <f>EG17*12*60/(PI() * 'Drive Train'!$F$15)/DY$2*DY17</f>
        <v>-276521.81645999674</v>
      </c>
      <c r="EA17" s="2">
        <f>('DEPRECATED - DT-Prelim Calcs'!$C$6*DY17-DZ17)/('DEPRECATED - DT-Prelim Calcs'!$C$6*DY17)*'DEPRECATED - DT-Prelim Calcs'!$C$7*DY17</f>
        <v>126.78063401153761</v>
      </c>
      <c r="EB17" s="57">
        <f>EA17/'DEPRECATED - DT-Prelim Calcs'!$C$7*('DEPRECATED - DT-Prelim Calcs'!$C$8-'DEPRECATED - DT-Prelim Calcs'!$C$9)+'DEPRECATED - DT-Prelim Calcs'!$C$9</f>
        <v>6752.0590637677496</v>
      </c>
      <c r="EC17" s="57">
        <f t="shared" si="15"/>
        <v>50</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-808.71730094861732</v>
      </c>
      <c r="EH17" s="57">
        <f>EH16+0.5*EE17*'DEPRECATED - DT-Prelim Calcs'!$C$11^2+EG17*'DEPRECATED - DT-Prelim Calcs'!$C$11</f>
        <v>-56882.137890444334</v>
      </c>
      <c r="EI17" s="57">
        <f>MIN('Drive Train'!$F$35-EC16*'DEPRECATED - DT-Prelim Calcs'!$C$21*'Drive Train'!$F$38,EI16+EC$2)</f>
        <v>9</v>
      </c>
      <c r="EJ17" s="57">
        <f>'Drive Train'!$F$35-EC17*'DEPRECATED - DT-Prelim Calcs'!$C$21*'Drive Train'!$F$38</f>
        <v>9</v>
      </c>
      <c r="EK17" s="1">
        <f>IF(EH17&gt;='Drive Train'!$F$29,1,0)</f>
        <v>0</v>
      </c>
      <c r="EL17" s="57">
        <f t="shared" si="50"/>
        <v>55.555555555555557</v>
      </c>
      <c r="EM17" s="63">
        <f>EM16+'DEPRECATED - DT-Prelim Calcs'!$C$11</f>
        <v>52</v>
      </c>
      <c r="EN17" s="2">
        <f>EX17/'Drive Train'!$F$35</f>
        <v>0.72580645161290325</v>
      </c>
      <c r="EO17" s="46">
        <f>EV17*12*60/(PI() * 'Drive Train'!$F$15)/EN$2*EN17</f>
        <v>-510129.20588836196</v>
      </c>
      <c r="EP17" s="2">
        <f>('DEPRECATED - DT-Prelim Calcs'!$C$6*EN17-EO17)/('DEPRECATED - DT-Prelim Calcs'!$C$6*EN17)*'DEPRECATED - DT-Prelim Calcs'!$C$7*EN17</f>
        <v>232.40799020710239</v>
      </c>
      <c r="EQ17" s="57">
        <f>EP17/'DEPRECATED - DT-Prelim Calcs'!$C$7*('DEPRECATED - DT-Prelim Calcs'!$C$8-'DEPRECATED - DT-Prelim Calcs'!$C$9)+'DEPRECATED - DT-Prelim Calcs'!$C$9</f>
        <v>12375.291345880181</v>
      </c>
      <c r="ER17" s="57">
        <f t="shared" si="16"/>
        <v>50</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-1324.8310168963912</v>
      </c>
      <c r="EW17" s="57">
        <f>EW16+0.5*ET17*'DEPRECATED - DT-Prelim Calcs'!$C$11^2+EV17*'DEPRECATED - DT-Prelim Calcs'!$C$11</f>
        <v>-80623.368824041929</v>
      </c>
      <c r="EX17" s="57">
        <f>MIN('Drive Train'!$F$35-ER16*'DEPRECATED - DT-Prelim Calcs'!$C$21*'Drive Train'!$F$38,EX16+ER$2)</f>
        <v>9</v>
      </c>
      <c r="EY17" s="57">
        <f>'Drive Train'!$F$35-ER17*'DEPRECATED - DT-Prelim Calcs'!$C$21*'Drive Train'!$F$38</f>
        <v>9</v>
      </c>
      <c r="EZ17" s="1">
        <f>IF(EW17&gt;='Drive Train'!$F$29,1,0)</f>
        <v>0</v>
      </c>
      <c r="FA17" s="57">
        <f t="shared" si="53"/>
        <v>55.555555555555557</v>
      </c>
      <c r="FB17" s="63">
        <f>FB16+'DEPRECATED - DT-Prelim Calcs'!$C$11</f>
        <v>52</v>
      </c>
      <c r="FC17" s="2">
        <f>FM17/'Drive Train'!$F$35</f>
        <v>0.72580645161290325</v>
      </c>
      <c r="FD17" s="46">
        <f>FK17*12*60/(PI() * 'Drive Train'!$F$15)/FC$2*FC17</f>
        <v>-815732.78803706192</v>
      </c>
      <c r="FE17" s="2">
        <f>('DEPRECATED - DT-Prelim Calcs'!$C$6*FC17-FD17)/('DEPRECATED - DT-Prelim Calcs'!$C$6*FC17)*'DEPRECATED - DT-Prelim Calcs'!$C$7*FC17</f>
        <v>370.58897200416931</v>
      </c>
      <c r="FF17" s="57">
        <f>FE17/'DEPRECATED - DT-Prelim Calcs'!$C$7*('DEPRECATED - DT-Prelim Calcs'!$C$8-'DEPRECATED - DT-Prelim Calcs'!$C$9)+'DEPRECATED - DT-Prelim Calcs'!$C$9</f>
        <v>19731.565190097481</v>
      </c>
      <c r="FG17" s="57">
        <f t="shared" si="17"/>
        <v>50</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-1905.1247999970306</v>
      </c>
      <c r="FL17" s="57">
        <f>FL16+0.5*FI17*'DEPRECATED - DT-Prelim Calcs'!$C$11^2+FK17*'DEPRECATED - DT-Prelim Calcs'!$C$11</f>
        <v>-107316.88284667133</v>
      </c>
      <c r="FM17" s="57">
        <f>MIN('Drive Train'!$F$35-FG16*'DEPRECATED - DT-Prelim Calcs'!$C$21*'Drive Train'!$F$38,FM16+FG$2)</f>
        <v>9</v>
      </c>
      <c r="FN17" s="57">
        <f>'Drive Train'!$F$35-FG17*'DEPRECATED - DT-Prelim Calcs'!$C$21*'Drive Train'!$F$38</f>
        <v>9</v>
      </c>
      <c r="FO17" s="1">
        <f>IF(FL17&gt;='Drive Train'!$F$29,1,0)</f>
        <v>0</v>
      </c>
      <c r="FP17" s="57">
        <f t="shared" si="56"/>
        <v>55.555555555555557</v>
      </c>
      <c r="FQ17" s="63">
        <f>FQ16+'DEPRECATED - DT-Prelim Calcs'!$C$11</f>
        <v>52</v>
      </c>
      <c r="FR17" s="2">
        <f>GB17/'Drive Train'!$F$35</f>
        <v>0.72580645161290325</v>
      </c>
      <c r="FS17" s="46">
        <f>FZ17*12*60/(PI() * 'Drive Train'!$F$15)/FR$2*FR17</f>
        <v>-1201636.0238212824</v>
      </c>
      <c r="FT17" s="2">
        <f>('DEPRECATED - DT-Prelim Calcs'!$C$6*FR17-FS17)/('DEPRECATED - DT-Prelim Calcs'!$C$6*FR17)*'DEPRECATED - DT-Prelim Calcs'!$C$7*FR17</f>
        <v>545.07805234937973</v>
      </c>
      <c r="FU17" s="57">
        <f>FT17/'DEPRECATED - DT-Prelim Calcs'!$C$7*('DEPRECATED - DT-Prelim Calcs'!$C$8-'DEPRECATED - DT-Prelim Calcs'!$C$9)+'DEPRECATED - DT-Prelim Calcs'!$C$9</f>
        <v>29020.755649969055</v>
      </c>
      <c r="FV17" s="57">
        <f t="shared" si="18"/>
        <v>50</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-2549.5986502505343</v>
      </c>
      <c r="GA17" s="57">
        <f>GA16+0.5*FX17*'DEPRECATED - DT-Prelim Calcs'!$C$11^2+FZ17*'DEPRECATED - DT-Prelim Calcs'!$C$11</f>
        <v>-136962.67995833253</v>
      </c>
      <c r="GB17" s="57">
        <f>MIN('Drive Train'!$F$35-FV16*'DEPRECATED - DT-Prelim Calcs'!$C$21*'Drive Train'!$F$38,GB16+FV$2)</f>
        <v>9</v>
      </c>
      <c r="GC17" s="57">
        <f>'Drive Train'!$F$35-FV17*'DEPRECATED - DT-Prelim Calcs'!$C$21*'Drive Train'!$F$38</f>
        <v>9</v>
      </c>
      <c r="GD17" s="1">
        <f>IF(GA17&gt;='Drive Train'!$F$29,1,0)</f>
        <v>0</v>
      </c>
      <c r="GE17" s="57">
        <f t="shared" si="59"/>
        <v>55.555555555555557</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55.555555555555557</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55.555555555555557</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55.555555555555557</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55.555555555555557</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55.555555555555557</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650.48305563067322</v>
      </c>
      <c r="AK18" s="57">
        <f t="shared" si="8"/>
        <v>0</v>
      </c>
      <c r="AL18" s="63">
        <f>AL17+'DEPRECATED - DT-Prelim Calcs'!$C$11</f>
        <v>56</v>
      </c>
      <c r="AM18" s="2">
        <f>AW18/'Drive Train'!$F$35</f>
        <v>0.87880449014950068</v>
      </c>
      <c r="AN18" s="46">
        <f>AU18*12*60/(PI() * 'Drive Train'!$F$15)/AM$2*AM18</f>
        <v>3838.1930699568434</v>
      </c>
      <c r="AO18" s="2">
        <f>('DEPRECATED - DT-Prelim Calcs'!$C$6*AM18-AN18)/('DEPRECATED - DT-Prelim Calcs'!$C$6*AM18)*'DEPRECATED - DT-Prelim Calcs'!$C$7*AM18</f>
        <v>0.3824506601728685</v>
      </c>
      <c r="AP18" s="57">
        <f>AO18/'DEPRECATED - DT-Prelim Calcs'!$C$7*('DEPRECATED - DT-Prelim Calcs'!$C$8-'DEPRECATED - DT-Prelim Calcs'!$C$9)+'DEPRECATED - DT-Prelim Calcs'!$C$9</f>
        <v>23.060340124555616</v>
      </c>
      <c r="AQ18" s="57">
        <f t="shared" si="9"/>
        <v>23.060340124555616</v>
      </c>
      <c r="AR18" s="2">
        <f t="shared" si="30"/>
        <v>9.1541581631961466E-3</v>
      </c>
      <c r="AS18" s="57">
        <f>AR18*'DEPRECATED - DT-Prelim Calcs'!$C$21/AM$2/'DEPRECATED - DT-Prelim Calcs'!$C$19/'DEPRECATED - DT-Prelim Calcs'!$C$18*3.39*'DEPRECATED - DT-Prelim Calcs'!$C$20</f>
        <v>6.2658190889761753E-2</v>
      </c>
      <c r="AT18" s="46">
        <f t="shared" si="31"/>
        <v>0</v>
      </c>
      <c r="AU18" s="57">
        <f>AS17*'DEPRECATED - DT-Prelim Calcs'!$C$11+AU17</f>
        <v>38.113771122505234</v>
      </c>
      <c r="AV18" s="57">
        <f>AV17+0.5*AS18*'DEPRECATED - DT-Prelim Calcs'!$C$11^2+AU18*'DEPRECATED - DT-Prelim Calcs'!$C$11</f>
        <v>2015.0998302928506</v>
      </c>
      <c r="AW18" s="57">
        <f>MIN('Drive Train'!$F$35-AQ17*'DEPRECATED - DT-Prelim Calcs'!$C$21*'Drive Train'!$F$38,AW17+AQ$2)</f>
        <v>10.897175677853809</v>
      </c>
      <c r="AX18" s="57">
        <f>'Drive Train'!$F$35-AQ18*'DEPRECATED - DT-Prelim Calcs'!$C$21*'Drive Train'!$F$38</f>
        <v>10.831896871530219</v>
      </c>
      <c r="AY18" s="1">
        <f>IF(AV18&gt;='Drive Train'!$F$29,1,0)</f>
        <v>1</v>
      </c>
      <c r="AZ18" s="57">
        <f t="shared" si="32"/>
        <v>25.622600138395129</v>
      </c>
      <c r="BA18" s="63">
        <f>BA17+'DEPRECATED - DT-Prelim Calcs'!$C$11</f>
        <v>56</v>
      </c>
      <c r="BB18" s="2">
        <f>BL18/'Drive Train'!$F$35</f>
        <v>0.72580645161290325</v>
      </c>
      <c r="BC18" s="46">
        <f>BJ18*12*60/(PI() * 'Drive Train'!$F$15)/BB$2*BB18</f>
        <v>4645.9010477056127</v>
      </c>
      <c r="BD18" s="2">
        <f>('DEPRECATED - DT-Prelim Calcs'!$C$6*BB18-BC18)/('DEPRECATED - DT-Prelim Calcs'!$C$6*BB18)*'DEPRECATED - DT-Prelim Calcs'!$C$7*BB18</f>
        <v>-0.35148591220774877</v>
      </c>
      <c r="BE18" s="57">
        <f>BD18/'DEPRECATED - DT-Prelim Calcs'!$C$7*('DEPRECATED - DT-Prelim Calcs'!$C$8-'DEPRECATED - DT-Prelim Calcs'!$C$9)+'DEPRECATED - DT-Prelim Calcs'!$C$9</f>
        <v>-16.01188486981501</v>
      </c>
      <c r="BF18" s="57">
        <f t="shared" si="10"/>
        <v>-16.01188486981501</v>
      </c>
      <c r="BG18" s="2">
        <f t="shared" si="33"/>
        <v>-0.89858816360268401</v>
      </c>
      <c r="BH18" s="57">
        <f>BG18*'DEPRECATED - DT-Prelim Calcs'!$C$21/BB$2/'DEPRECATED - DT-Prelim Calcs'!$C$19/'DEPRECATED - DT-Prelim Calcs'!$C$18*3.39*'DEPRECATED - DT-Prelim Calcs'!$C$20</f>
        <v>-9.3398569787510386</v>
      </c>
      <c r="BI18" s="46">
        <f t="shared" si="34"/>
        <v>1</v>
      </c>
      <c r="BJ18" s="57">
        <f>BH17*'DEPRECATED - DT-Prelim Calcs'!$C$11+BJ17</f>
        <v>36.785478587324327</v>
      </c>
      <c r="BK18" s="57">
        <f>BK17+0.5*BH18*'DEPRECATED - DT-Prelim Calcs'!$C$11^2+BJ18*'DEPRECATED - DT-Prelim Calcs'!$C$11</f>
        <v>1015.6032442741084</v>
      </c>
      <c r="BL18" s="57">
        <f>MIN('Drive Train'!$F$35-BF17*'DEPRECATED - DT-Prelim Calcs'!$C$21*'Drive Train'!$F$38,BL17+BF$2)</f>
        <v>9</v>
      </c>
      <c r="BM18" s="57">
        <f>'Drive Train'!$F$35-BF18*'DEPRECATED - DT-Prelim Calcs'!$C$21*'Drive Train'!$F$38</f>
        <v>13.48880817114742</v>
      </c>
      <c r="BN18" s="1">
        <f>IF(BK18&gt;='Drive Train'!$F$29,1,0)</f>
        <v>1</v>
      </c>
      <c r="BO18" s="57">
        <f t="shared" si="35"/>
        <v>-17.790983188683345</v>
      </c>
      <c r="BP18" s="63">
        <f>BP17+'DEPRECATED - DT-Prelim Calcs'!$C$11</f>
        <v>56</v>
      </c>
      <c r="BQ18" s="2">
        <f>CA18/'Drive Train'!$F$35</f>
        <v>0.72580645161290325</v>
      </c>
      <c r="BR18" s="46">
        <f>BY18*12*60/(PI() * 'Drive Train'!$F$15)/BQ$2*BQ18</f>
        <v>8215.7353669431686</v>
      </c>
      <c r="BS18" s="2">
        <f>('DEPRECATED - DT-Prelim Calcs'!$C$6*BQ18-BR18)/('DEPRECATED - DT-Prelim Calcs'!$C$6*BQ18)*'DEPRECATED - DT-Prelim Calcs'!$C$7*BQ18</f>
        <v>-1.9656136250337355</v>
      </c>
      <c r="BT18" s="57">
        <f>BS18/'DEPRECATED - DT-Prelim Calcs'!$C$7*('DEPRECATED - DT-Prelim Calcs'!$C$8-'DEPRECATED - DT-Prelim Calcs'!$C$9)+'DEPRECATED - DT-Prelim Calcs'!$C$9</f>
        <v>-101.94241829536443</v>
      </c>
      <c r="BU18" s="57">
        <f t="shared" si="11"/>
        <v>-101.94241829536443</v>
      </c>
      <c r="BV18" s="2">
        <f t="shared" si="36"/>
        <v>-2.93310029122939</v>
      </c>
      <c r="BW18" s="57">
        <f>BV18*'DEPRECATED - DT-Prelim Calcs'!$C$21/BQ$2/'DEPRECATED - DT-Prelim Calcs'!$C$19/'DEPRECATED - DT-Prelim Calcs'!$C$18*3.39*'DEPRECATED - DT-Prelim Calcs'!$C$20</f>
        <v>-40.896418658279146</v>
      </c>
      <c r="BX18" s="46">
        <f t="shared" si="37"/>
        <v>1</v>
      </c>
      <c r="BY18" s="57">
        <f>BW17*'DEPRECATED - DT-Prelim Calcs'!$C$11+BY17</f>
        <v>48.492443033419477</v>
      </c>
      <c r="BZ18" s="57">
        <f>BZ17+0.5*BW18*'DEPRECATED - DT-Prelim Calcs'!$C$11^2+BY18*'DEPRECATED - DT-Prelim Calcs'!$C$11</f>
        <v>-1840.5132182518726</v>
      </c>
      <c r="CA18" s="57">
        <f>MIN('Drive Train'!$F$35-BU17*'DEPRECATED - DT-Prelim Calcs'!$C$21*'Drive Train'!$F$38,CA17+BU$2)</f>
        <v>9</v>
      </c>
      <c r="CB18" s="57">
        <f>'Drive Train'!$F$35-BU18*'DEPRECATED - DT-Prelim Calcs'!$C$21*'Drive Train'!$F$38</f>
        <v>19.332084444084781</v>
      </c>
      <c r="CC18" s="1">
        <f>IF(BZ18&gt;='Drive Train'!$F$29,1,0)</f>
        <v>0</v>
      </c>
      <c r="CD18" s="57">
        <f t="shared" si="38"/>
        <v>-113.26935366151604</v>
      </c>
      <c r="CE18" s="63">
        <f>CE17+'DEPRECATED - DT-Prelim Calcs'!$C$11</f>
        <v>56</v>
      </c>
      <c r="CF18" s="2">
        <f>CP18/'Drive Train'!$F$35</f>
        <v>0.72580645161290325</v>
      </c>
      <c r="CG18" s="46">
        <f>CN18*12*60/(PI() * 'Drive Train'!$F$15)/CF$2*CF18</f>
        <v>4327.4742909757588</v>
      </c>
      <c r="CH18" s="2">
        <f>('DEPRECATED - DT-Prelim Calcs'!$C$6*CF18-CG18)/('DEPRECATED - DT-Prelim Calcs'!$C$6*CF18)*'DEPRECATED - DT-Prelim Calcs'!$C$7*CF18</f>
        <v>-0.20750683458693303</v>
      </c>
      <c r="CI18" s="57">
        <f>CH18/'DEPRECATED - DT-Prelim Calcs'!$C$7*('DEPRECATED - DT-Prelim Calcs'!$C$8-'DEPRECATED - DT-Prelim Calcs'!$C$9)+'DEPRECATED - DT-Prelim Calcs'!$C$9</f>
        <v>-8.3469406130719968</v>
      </c>
      <c r="CJ18" s="57">
        <f t="shared" si="12"/>
        <v>-8.3469406130719968</v>
      </c>
      <c r="CK18" s="2">
        <f t="shared" si="39"/>
        <v>-0.71711108640709798</v>
      </c>
      <c r="CL18" s="57">
        <f>CK18*'DEPRECATED - DT-Prelim Calcs'!$C$21/CF$2/'DEPRECATED - DT-Prelim Calcs'!$C$19/'DEPRECATED - DT-Prelim Calcs'!$C$18*3.39*'DEPRECATED - DT-Prelim Calcs'!$C$20</f>
        <v>-12.543860134681747</v>
      </c>
      <c r="CM18" s="46">
        <f t="shared" si="40"/>
        <v>1</v>
      </c>
      <c r="CN18" s="57">
        <f>CL17*'DEPRECATED - DT-Prelim Calcs'!$C$11+CN17</f>
        <v>20.359903607486586</v>
      </c>
      <c r="CO18" s="57">
        <f>CO17+0.5*CL18*'DEPRECATED - DT-Prelim Calcs'!$C$11^2+CN18*'DEPRECATED - DT-Prelim Calcs'!$C$11</f>
        <v>-4079.7935797234077</v>
      </c>
      <c r="CP18" s="57">
        <f>MIN('Drive Train'!$F$35-CJ17*'DEPRECATED - DT-Prelim Calcs'!$C$21*'Drive Train'!$F$38,CP17+CJ$2)</f>
        <v>9</v>
      </c>
      <c r="CQ18" s="57">
        <f>'Drive Train'!$F$35-CJ18*'DEPRECATED - DT-Prelim Calcs'!$C$21*'Drive Train'!$F$38</f>
        <v>12.967591961688896</v>
      </c>
      <c r="CR18" s="1">
        <f>IF(CO18&gt;='Drive Train'!$F$29,1,0)</f>
        <v>0</v>
      </c>
      <c r="CS18" s="57">
        <f t="shared" si="41"/>
        <v>-9.2743784589688847</v>
      </c>
      <c r="CT18" s="63">
        <f>CT17+'DEPRECATED - DT-Prelim Calcs'!$C$11</f>
        <v>56</v>
      </c>
      <c r="CU18" s="2">
        <f>DE18/'Drive Train'!$F$35</f>
        <v>0.72580645161290325</v>
      </c>
      <c r="CV18" s="46">
        <f>DC18*12*60/(PI() * 'Drive Train'!$F$15)/CU$2*CU18</f>
        <v>-32372.551655623844</v>
      </c>
      <c r="CW18" s="2">
        <f>('DEPRECATED - DT-Prelim Calcs'!$C$6*CU18-CV18)/('DEPRECATED - DT-Prelim Calcs'!$C$6*CU18)*'DEPRECATED - DT-Prelim Calcs'!$C$7*CU18</f>
        <v>16.386688762280805</v>
      </c>
      <c r="CX18" s="57">
        <f>CW18/'DEPRECATED - DT-Prelim Calcs'!$C$7*('DEPRECATED - DT-Prelim Calcs'!$C$8-'DEPRECATED - DT-Prelim Calcs'!$C$9)+'DEPRECATED - DT-Prelim Calcs'!$C$9</f>
        <v>875.07019427411922</v>
      </c>
      <c r="CY18" s="57">
        <f t="shared" si="13"/>
        <v>50</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-126.61616402558967</v>
      </c>
      <c r="DD18" s="57">
        <f>DD17+0.5*DA18*'DEPRECATED - DT-Prelim Calcs'!$C$11^2+DC18*'DEPRECATED - DT-Prelim Calcs'!$C$11</f>
        <v>-14173.522041130824</v>
      </c>
      <c r="DE18" s="57">
        <f>MIN('Drive Train'!$F$35-CY17*'DEPRECATED - DT-Prelim Calcs'!$C$21*'Drive Train'!$F$38,DE17+CY$2)</f>
        <v>9</v>
      </c>
      <c r="DF18" s="57">
        <f>'Drive Train'!$F$35-CY18*'DEPRECATED - DT-Prelim Calcs'!$C$21*'Drive Train'!$F$38</f>
        <v>9</v>
      </c>
      <c r="DG18" s="1">
        <f>IF(DD18&gt;='Drive Train'!$F$29,1,0)</f>
        <v>0</v>
      </c>
      <c r="DH18" s="57">
        <f t="shared" si="44"/>
        <v>55.555555555555557</v>
      </c>
      <c r="DI18" s="63">
        <f>DI17+'DEPRECATED - DT-Prelim Calcs'!$C$11</f>
        <v>56</v>
      </c>
      <c r="DJ18" s="2">
        <f>DT18/'Drive Train'!$F$35</f>
        <v>0.72580645161290325</v>
      </c>
      <c r="DK18" s="46">
        <f>DR18*12*60/(PI() * 'Drive Train'!$F$15)/DJ$2*DJ18</f>
        <v>-57598.682757140756</v>
      </c>
      <c r="DL18" s="2">
        <f>('DEPRECATED - DT-Prelim Calcs'!$C$6*DJ18-DK18)/('DEPRECATED - DT-Prelim Calcs'!$C$6*DJ18)*'DEPRECATED - DT-Prelim Calcs'!$C$7*DJ18</f>
        <v>27.792875620565187</v>
      </c>
      <c r="DM18" s="57">
        <f>DL18/'DEPRECATED - DT-Prelim Calcs'!$C$7*('DEPRECATED - DT-Prelim Calcs'!$C$8-'DEPRECATED - DT-Prelim Calcs'!$C$9)+'DEPRECATED - DT-Prelim Calcs'!$C$9</f>
        <v>1482.2958266051924</v>
      </c>
      <c r="DN18" s="57">
        <f t="shared" si="14"/>
        <v>50</v>
      </c>
      <c r="DO18" s="2">
        <f t="shared" si="45"/>
        <v>0.93499464029399981</v>
      </c>
      <c r="DP18" s="57">
        <f>DO18*'DEPRECATED - DT-Prelim Calcs'!$C$21/DJ$2/'DEPRECATED - DT-Prelim Calcs'!$C$19/'DEPRECATED - DT-Prelim Calcs'!$C$18*3.39*'DEPRECATED - DT-Prelim Calcs'!$C$20</f>
        <v>22.991988372439156</v>
      </c>
      <c r="DQ18" s="46">
        <f t="shared" si="46"/>
        <v>0</v>
      </c>
      <c r="DR18" s="57">
        <f>DP17*'DEPRECATED - DT-Prelim Calcs'!$C$11+DR17</f>
        <v>-192.76630779363427</v>
      </c>
      <c r="DS18" s="57">
        <f>DS17+0.5*DP18*'DEPRECATED - DT-Prelim Calcs'!$C$11^2+DR18*'DEPRECATED - DT-Prelim Calcs'!$C$11</f>
        <v>-33384.345368667338</v>
      </c>
      <c r="DT18" s="57">
        <f>MIN('Drive Train'!$F$35-DN17*'DEPRECATED - DT-Prelim Calcs'!$C$21*'Drive Train'!$F$38,DT17+DN$2)</f>
        <v>9</v>
      </c>
      <c r="DU18" s="57">
        <f>'Drive Train'!$F$35-DN18*'DEPRECATED - DT-Prelim Calcs'!$C$21*'Drive Train'!$F$38</f>
        <v>9</v>
      </c>
      <c r="DV18" s="1">
        <f>IF(DS18&gt;='Drive Train'!$F$29,1,0)</f>
        <v>0</v>
      </c>
      <c r="DW18" s="57">
        <f t="shared" si="47"/>
        <v>55.555555555555557</v>
      </c>
      <c r="DX18" s="63">
        <f>DX17+'DEPRECATED - DT-Prelim Calcs'!$C$11</f>
        <v>56</v>
      </c>
      <c r="DY18" s="2">
        <f>EI18/'Drive Train'!$F$35</f>
        <v>0.72580645161290325</v>
      </c>
      <c r="DZ18" s="46">
        <f>EG18*12*60/(PI() * 'Drive Train'!$F$15)/DY$2*DY18</f>
        <v>-245075.54280507981</v>
      </c>
      <c r="EA18" s="2">
        <f>('DEPRECATED - DT-Prelim Calcs'!$C$6*DY18-DZ18)/('DEPRECATED - DT-Prelim Calcs'!$C$6*DY18)*'DEPRECATED - DT-Prelim Calcs'!$C$7*DY18</f>
        <v>112.56196243398604</v>
      </c>
      <c r="EB18" s="57">
        <f>EA18/'DEPRECATED - DT-Prelim Calcs'!$C$7*('DEPRECATED - DT-Prelim Calcs'!$C$8-'DEPRECATED - DT-Prelim Calcs'!$C$9)+'DEPRECATED - DT-Prelim Calcs'!$C$9</f>
        <v>5995.1065478341943</v>
      </c>
      <c r="EC18" s="57">
        <f t="shared" si="15"/>
        <v>50</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-716.74934745886071</v>
      </c>
      <c r="EH18" s="57">
        <f>EH17+0.5*EE18*'DEPRECATED - DT-Prelim Calcs'!$C$11^2+EG18*'DEPRECATED - DT-Prelim Calcs'!$C$11</f>
        <v>-59565.199373300267</v>
      </c>
      <c r="EI18" s="57">
        <f>MIN('Drive Train'!$F$35-EC17*'DEPRECATED - DT-Prelim Calcs'!$C$21*'Drive Train'!$F$38,EI17+EC$2)</f>
        <v>9</v>
      </c>
      <c r="EJ18" s="57">
        <f>'Drive Train'!$F$35-EC18*'DEPRECATED - DT-Prelim Calcs'!$C$21*'Drive Train'!$F$38</f>
        <v>9</v>
      </c>
      <c r="EK18" s="1">
        <f>IF(EH18&gt;='Drive Train'!$F$29,1,0)</f>
        <v>0</v>
      </c>
      <c r="EL18" s="57">
        <f t="shared" si="50"/>
        <v>55.555555555555557</v>
      </c>
      <c r="EM18" s="63">
        <f>EM17+'DEPRECATED - DT-Prelim Calcs'!$C$11</f>
        <v>56</v>
      </c>
      <c r="EN18" s="2">
        <f>EX18/'Drive Train'!$F$35</f>
        <v>0.72580645161290325</v>
      </c>
      <c r="EO18" s="46">
        <f>EV18*12*60/(PI() * 'Drive Train'!$F$15)/EN$2*EN18</f>
        <v>-474716.73555624828</v>
      </c>
      <c r="EP18" s="2">
        <f>('DEPRECATED - DT-Prelim Calcs'!$C$6*EN18-EO18)/('DEPRECATED - DT-Prelim Calcs'!$C$6*EN18)*'DEPRECATED - DT-Prelim Calcs'!$C$7*EN18</f>
        <v>216.39597266481456</v>
      </c>
      <c r="EQ18" s="57">
        <f>EP18/'DEPRECATED - DT-Prelim Calcs'!$C$7*('DEPRECATED - DT-Prelim Calcs'!$C$8-'DEPRECATED - DT-Prelim Calcs'!$C$9)+'DEPRECATED - DT-Prelim Calcs'!$C$9</f>
        <v>11522.867341450503</v>
      </c>
      <c r="ER18" s="57">
        <f t="shared" si="16"/>
        <v>50</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-1232.8630634066346</v>
      </c>
      <c r="EW18" s="57">
        <f>EW17+0.5*ET18*'DEPRECATED - DT-Prelim Calcs'!$C$11^2+EV18*'DEPRECATED - DT-Prelim Calcs'!$C$11</f>
        <v>-85370.885170688955</v>
      </c>
      <c r="EX18" s="57">
        <f>MIN('Drive Train'!$F$35-ER17*'DEPRECATED - DT-Prelim Calcs'!$C$21*'Drive Train'!$F$38,EX17+ER$2)</f>
        <v>9</v>
      </c>
      <c r="EY18" s="57">
        <f>'Drive Train'!$F$35-ER18*'DEPRECATED - DT-Prelim Calcs'!$C$21*'Drive Train'!$F$38</f>
        <v>9</v>
      </c>
      <c r="EZ18" s="1">
        <f>IF(EW18&gt;='Drive Train'!$F$29,1,0)</f>
        <v>0</v>
      </c>
      <c r="FA18" s="57">
        <f t="shared" si="53"/>
        <v>55.555555555555557</v>
      </c>
      <c r="FB18" s="63">
        <f>FB17+'DEPRECATED - DT-Prelim Calcs'!$C$11</f>
        <v>56</v>
      </c>
      <c r="FC18" s="2">
        <f>FM18/'Drive Train'!$F$35</f>
        <v>0.72580645161290325</v>
      </c>
      <c r="FD18" s="46">
        <f>FK18*12*60/(PI() * 'Drive Train'!$F$15)/FC$2*FC18</f>
        <v>-776354.12102775194</v>
      </c>
      <c r="FE18" s="2">
        <f>('DEPRECATED - DT-Prelim Calcs'!$C$6*FC18-FD18)/('DEPRECATED - DT-Prelim Calcs'!$C$6*FC18)*'DEPRECATED - DT-Prelim Calcs'!$C$7*FC18</f>
        <v>352.78360849714551</v>
      </c>
      <c r="FF18" s="57">
        <f>FE18/'DEPRECATED - DT-Prelim Calcs'!$C$7*('DEPRECATED - DT-Prelim Calcs'!$C$8-'DEPRECATED - DT-Prelim Calcs'!$C$9)+'DEPRECATED - DT-Prelim Calcs'!$C$9</f>
        <v>18783.669697171688</v>
      </c>
      <c r="FG18" s="57">
        <f t="shared" si="17"/>
        <v>50</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-1813.1568465072739</v>
      </c>
      <c r="FL18" s="57">
        <f>FL17+0.5*FI18*'DEPRECATED - DT-Prelim Calcs'!$C$11^2+FK18*'DEPRECATED - DT-Prelim Calcs'!$C$11</f>
        <v>-114385.57432572091</v>
      </c>
      <c r="FM18" s="57">
        <f>MIN('Drive Train'!$F$35-FG17*'DEPRECATED - DT-Prelim Calcs'!$C$21*'Drive Train'!$F$38,FM17+FG$2)</f>
        <v>9</v>
      </c>
      <c r="FN18" s="57">
        <f>'Drive Train'!$F$35-FG18*'DEPRECATED - DT-Prelim Calcs'!$C$21*'Drive Train'!$F$38</f>
        <v>9</v>
      </c>
      <c r="FO18" s="1">
        <f>IF(FL18&gt;='Drive Train'!$F$29,1,0)</f>
        <v>0</v>
      </c>
      <c r="FP18" s="57">
        <f t="shared" si="56"/>
        <v>55.555555555555557</v>
      </c>
      <c r="FQ18" s="63">
        <f>FQ17+'DEPRECATED - DT-Prelim Calcs'!$C$11</f>
        <v>56</v>
      </c>
      <c r="FR18" s="2">
        <f>GB18/'Drive Train'!$F$35</f>
        <v>0.72580645161290325</v>
      </c>
      <c r="FS18" s="46">
        <f>FZ18*12*60/(PI() * 'Drive Train'!$F$15)/FR$2*FR18</f>
        <v>-1158291.1601347756</v>
      </c>
      <c r="FT18" s="2">
        <f>('DEPRECATED - DT-Prelim Calcs'!$C$6*FR18-FS18)/('DEPRECATED - DT-Prelim Calcs'!$C$6*FR18)*'DEPRECATED - DT-Prelim Calcs'!$C$7*FR18</f>
        <v>525.47934287761962</v>
      </c>
      <c r="FU18" s="57">
        <f>FT18/'DEPRECATED - DT-Prelim Calcs'!$C$7*('DEPRECATED - DT-Prelim Calcs'!$C$8-'DEPRECATED - DT-Prelim Calcs'!$C$9)+'DEPRECATED - DT-Prelim Calcs'!$C$9</f>
        <v>27977.388668547137</v>
      </c>
      <c r="FV18" s="57">
        <f t="shared" si="18"/>
        <v>50</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-2457.6306967607775</v>
      </c>
      <c r="GA18" s="57">
        <f>GA17+0.5*FX18*'DEPRECATED - DT-Prelim Calcs'!$C$11^2+FZ18*'DEPRECATED - DT-Prelim Calcs'!$C$11</f>
        <v>-146609.26683839611</v>
      </c>
      <c r="GB18" s="57">
        <f>MIN('Drive Train'!$F$35-FV17*'DEPRECATED - DT-Prelim Calcs'!$C$21*'Drive Train'!$F$38,GB17+FV$2)</f>
        <v>9</v>
      </c>
      <c r="GC18" s="57">
        <f>'Drive Train'!$F$35-FV18*'DEPRECATED - DT-Prelim Calcs'!$C$21*'Drive Train'!$F$38</f>
        <v>9</v>
      </c>
      <c r="GD18" s="1">
        <f>IF(GA18&gt;='Drive Train'!$F$29,1,0)</f>
        <v>0</v>
      </c>
      <c r="GE18" s="57">
        <f t="shared" si="59"/>
        <v>55.555555555555557</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55.555555555555557</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55.555555555555557</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55.555555555555557</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55.555555555555557</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55.555555555555557</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650.48305563067322</v>
      </c>
      <c r="AK19" s="57">
        <f t="shared" si="8"/>
        <v>0</v>
      </c>
      <c r="AL19" s="63">
        <f>AL18+'DEPRECATED - DT-Prelim Calcs'!$C$11</f>
        <v>60</v>
      </c>
      <c r="AM19" s="2">
        <f>AW19/'Drive Train'!$F$35</f>
        <v>0.87354007028469505</v>
      </c>
      <c r="AN19" s="46">
        <f>AU19*12*60/(PI() * 'Drive Train'!$F$15)/AM$2*AM19</f>
        <v>3840.2890490455047</v>
      </c>
      <c r="AO19" s="2">
        <f>('DEPRECATED - DT-Prelim Calcs'!$C$6*AM19-AN19)/('DEPRECATED - DT-Prelim Calcs'!$C$6*AM19)*'DEPRECATED - DT-Prelim Calcs'!$C$7*AM19</f>
        <v>0.36881569542745352</v>
      </c>
      <c r="AP19" s="57">
        <f>AO19/'DEPRECATED - DT-Prelim Calcs'!$C$7*('DEPRECATED - DT-Prelim Calcs'!$C$8-'DEPRECATED - DT-Prelim Calcs'!$C$9)+'DEPRECATED - DT-Prelim Calcs'!$C$9</f>
        <v>22.334462125868168</v>
      </c>
      <c r="AQ19" s="57">
        <f t="shared" si="9"/>
        <v>22.334462125868168</v>
      </c>
      <c r="AR19" s="2">
        <f t="shared" si="30"/>
        <v>-6.9355711245384088E-3</v>
      </c>
      <c r="AS19" s="57">
        <f>AR19*'DEPRECATED - DT-Prelim Calcs'!$C$21/AM$2/'DEPRECATED - DT-Prelim Calcs'!$C$19/'DEPRECATED - DT-Prelim Calcs'!$C$18*3.39*'DEPRECATED - DT-Prelim Calcs'!$C$20</f>
        <v>-4.7472452595151392E-2</v>
      </c>
      <c r="AT19" s="46">
        <f t="shared" si="31"/>
        <v>0</v>
      </c>
      <c r="AU19" s="57">
        <f>AS18*'DEPRECATED - DT-Prelim Calcs'!$C$11+AU18</f>
        <v>38.364403886064281</v>
      </c>
      <c r="AV19" s="57">
        <f>AV18+0.5*AS19*'DEPRECATED - DT-Prelim Calcs'!$C$11^2+AU19*'DEPRECATED - DT-Prelim Calcs'!$C$11</f>
        <v>2168.1776662163466</v>
      </c>
      <c r="AW19" s="57">
        <f>MIN('Drive Train'!$F$35-AQ18*'DEPRECATED - DT-Prelim Calcs'!$C$21*'Drive Train'!$F$38,AW18+AQ$2)</f>
        <v>10.831896871530219</v>
      </c>
      <c r="AX19" s="57">
        <f>'Drive Train'!$F$35-AQ19*'DEPRECATED - DT-Prelim Calcs'!$C$21*'Drive Train'!$F$38</f>
        <v>10.881256575440965</v>
      </c>
      <c r="AY19" s="1">
        <f>IF(AV19&gt;='Drive Train'!$F$29,1,0)</f>
        <v>1</v>
      </c>
      <c r="AZ19" s="57">
        <f t="shared" si="32"/>
        <v>24.816069028742408</v>
      </c>
      <c r="BA19" s="63">
        <f>BA18+'DEPRECATED - DT-Prelim Calcs'!$C$11</f>
        <v>60</v>
      </c>
      <c r="BB19" s="2">
        <f>BL19/'Drive Train'!$F$35</f>
        <v>1.0878071105764049</v>
      </c>
      <c r="BC19" s="46">
        <f>BJ19*12*60/(PI() * 'Drive Train'!$F$15)/BB$2*BB19</f>
        <v>-108.64210342881118</v>
      </c>
      <c r="BD19" s="2">
        <f>('DEPRECATED - DT-Prelim Calcs'!$C$6*BB19-BC19)/('DEPRECATED - DT-Prelim Calcs'!$C$6*BB19)*'DEPRECATED - DT-Prelim Calcs'!$C$7*BB19</f>
        <v>2.6707384890713937</v>
      </c>
      <c r="BE19" s="57">
        <f>BD19/'DEPRECATED - DT-Prelim Calcs'!$C$7*('DEPRECATED - DT-Prelim Calcs'!$C$8-'DEPRECATED - DT-Prelim Calcs'!$C$9)+'DEPRECATED - DT-Prelim Calcs'!$C$9</f>
        <v>144.88080836010781</v>
      </c>
      <c r="BF19" s="57">
        <f t="shared" si="10"/>
        <v>50</v>
      </c>
      <c r="BG19" s="2">
        <f t="shared" si="33"/>
        <v>0.89702413979177575</v>
      </c>
      <c r="BH19" s="57">
        <f>BG19*'DEPRECATED - DT-Prelim Calcs'!$C$21/BB$2/'DEPRECATED - DT-Prelim Calcs'!$C$19/'DEPRECATED - DT-Prelim Calcs'!$C$18*3.39*'DEPRECATED - DT-Prelim Calcs'!$C$20</f>
        <v>9.3236006343021245</v>
      </c>
      <c r="BI19" s="46">
        <f t="shared" si="34"/>
        <v>0</v>
      </c>
      <c r="BJ19" s="57">
        <f>BH18*'DEPRECATED - DT-Prelim Calcs'!$C$11+BJ18</f>
        <v>-0.57394932767982709</v>
      </c>
      <c r="BK19" s="57">
        <f>BK18+0.5*BH19*'DEPRECATED - DT-Prelim Calcs'!$C$11^2+BJ19*'DEPRECATED - DT-Prelim Calcs'!$C$11</f>
        <v>1087.8962520378061</v>
      </c>
      <c r="BL19" s="57">
        <f>MIN('Drive Train'!$F$35-BF18*'DEPRECATED - DT-Prelim Calcs'!$C$21*'Drive Train'!$F$38,BL18+BF$2)</f>
        <v>13.48880817114742</v>
      </c>
      <c r="BM19" s="57">
        <f>'Drive Train'!$F$35-BF19*'DEPRECATED - DT-Prelim Calcs'!$C$21*'Drive Train'!$F$38</f>
        <v>9</v>
      </c>
      <c r="BN19" s="1">
        <f>IF(BK19&gt;='Drive Train'!$F$29,1,0)</f>
        <v>1</v>
      </c>
      <c r="BO19" s="57">
        <f t="shared" si="35"/>
        <v>55.555555555555557</v>
      </c>
      <c r="BP19" s="63">
        <f>BP18+'DEPRECATED - DT-Prelim Calcs'!$C$11</f>
        <v>60</v>
      </c>
      <c r="BQ19" s="2">
        <f>CA19/'Drive Train'!$F$35</f>
        <v>1.5590390680713533</v>
      </c>
      <c r="BR19" s="46">
        <f>BY19*12*60/(PI() * 'Drive Train'!$F$15)/BQ$2*BQ19</f>
        <v>-41884.982290203618</v>
      </c>
      <c r="BS19" s="2">
        <f>('DEPRECATED - DT-Prelim Calcs'!$C$6*BQ19-BR19)/('DEPRECATED - DT-Prelim Calcs'!$C$6*BQ19)*'DEPRECATED - DT-Prelim Calcs'!$C$7*BQ19</f>
        <v>22.695897159566165</v>
      </c>
      <c r="BT19" s="57">
        <f>BS19/'DEPRECATED - DT-Prelim Calcs'!$C$7*('DEPRECATED - DT-Prelim Calcs'!$C$8-'DEPRECATED - DT-Prelim Calcs'!$C$9)+'DEPRECATED - DT-Prelim Calcs'!$C$9</f>
        <v>1210.9504587437091</v>
      </c>
      <c r="BU19" s="57">
        <f t="shared" si="11"/>
        <v>50</v>
      </c>
      <c r="BV19" s="2">
        <f t="shared" si="36"/>
        <v>1.6489905474275997</v>
      </c>
      <c r="BW19" s="57">
        <f>BV19*'DEPRECATED - DT-Prelim Calcs'!$C$21/BQ$2/'DEPRECATED - DT-Prelim Calcs'!$C$19/'DEPRECATED - DT-Prelim Calcs'!$C$18*3.39*'DEPRECATED - DT-Prelim Calcs'!$C$20</f>
        <v>22.99198837243916</v>
      </c>
      <c r="BX19" s="46">
        <f t="shared" si="37"/>
        <v>0</v>
      </c>
      <c r="BY19" s="57">
        <f>BW18*'DEPRECATED - DT-Prelim Calcs'!$C$11+BY18</f>
        <v>-115.09323159969711</v>
      </c>
      <c r="BZ19" s="57">
        <f>BZ18+0.5*BW19*'DEPRECATED - DT-Prelim Calcs'!$C$11^2+BY19*'DEPRECATED - DT-Prelim Calcs'!$C$11</f>
        <v>-2116.950237671148</v>
      </c>
      <c r="CA19" s="57">
        <f>MIN('Drive Train'!$F$35-BU18*'DEPRECATED - DT-Prelim Calcs'!$C$21*'Drive Train'!$F$38,CA18+BU$2)</f>
        <v>19.332084444084781</v>
      </c>
      <c r="CB19" s="57">
        <f>'Drive Train'!$F$35-BU19*'DEPRECATED - DT-Prelim Calcs'!$C$21*'Drive Train'!$F$38</f>
        <v>9</v>
      </c>
      <c r="CC19" s="1">
        <f>IF(BZ19&gt;='Drive Train'!$F$29,1,0)</f>
        <v>0</v>
      </c>
      <c r="CD19" s="57">
        <f t="shared" si="38"/>
        <v>55.555555555555557</v>
      </c>
      <c r="CE19" s="63">
        <f>CE18+'DEPRECATED - DT-Prelim Calcs'!$C$11</f>
        <v>60</v>
      </c>
      <c r="CF19" s="2">
        <f>CP19/'Drive Train'!$F$35</f>
        <v>1.0457735452974917</v>
      </c>
      <c r="CG19" s="46">
        <f>CN19*12*60/(PI() * 'Drive Train'!$F$15)/CF$2*CF19</f>
        <v>-9130.9978548080217</v>
      </c>
      <c r="CH19" s="2">
        <f>('DEPRECATED - DT-Prelim Calcs'!$C$6*CF19-CG19)/('DEPRECATED - DT-Prelim Calcs'!$C$6*CF19)*'DEPRECATED - DT-Prelim Calcs'!$C$7*CF19</f>
        <v>6.6489643060970369</v>
      </c>
      <c r="CI19" s="57">
        <f>CH19/'DEPRECATED - DT-Prelim Calcs'!$C$7*('DEPRECATED - DT-Prelim Calcs'!$C$8-'DEPRECATED - DT-Prelim Calcs'!$C$9)+'DEPRECATED - DT-Prelim Calcs'!$C$9</f>
        <v>356.66768484325718</v>
      </c>
      <c r="CJ19" s="57">
        <f t="shared" si="12"/>
        <v>50</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-29.815536931240402</v>
      </c>
      <c r="CO19" s="57">
        <f>CO18+0.5*CL19*'DEPRECATED - DT-Prelim Calcs'!$C$11^2+CN19*'DEPRECATED - DT-Prelim Calcs'!$C$11</f>
        <v>-4015.1198204688562</v>
      </c>
      <c r="CP19" s="57">
        <f>MIN('Drive Train'!$F$35-CJ18*'DEPRECATED - DT-Prelim Calcs'!$C$21*'Drive Train'!$F$38,CP18+CJ$2)</f>
        <v>12.967591961688896</v>
      </c>
      <c r="CQ19" s="57">
        <f>'Drive Train'!$F$35-CJ19*'DEPRECATED - DT-Prelim Calcs'!$C$21*'Drive Train'!$F$38</f>
        <v>9</v>
      </c>
      <c r="CR19" s="1">
        <f>IF(CO19&gt;='Drive Train'!$F$29,1,0)</f>
        <v>0</v>
      </c>
      <c r="CS19" s="57">
        <f t="shared" si="41"/>
        <v>55.555555555555557</v>
      </c>
      <c r="CT19" s="63">
        <f>CT18+'DEPRECATED - DT-Prelim Calcs'!$C$11</f>
        <v>60</v>
      </c>
      <c r="CU19" s="2">
        <f>DE19/'Drive Train'!$F$35</f>
        <v>0.72580645161290325</v>
      </c>
      <c r="CV19" s="46">
        <f>DC19*12*60/(PI() * 'Drive Train'!$F$15)/CU$2*CU19</f>
        <v>-8858.6713551004032</v>
      </c>
      <c r="CW19" s="2">
        <f>('DEPRECATED - DT-Prelim Calcs'!$C$6*CU19-CV19)/('DEPRECATED - DT-Prelim Calcs'!$C$6*CU19)*'DEPRECATED - DT-Prelim Calcs'!$C$7*CU19</f>
        <v>5.7547091142017264</v>
      </c>
      <c r="CX19" s="57">
        <f>CW19/'DEPRECATED - DT-Prelim Calcs'!$C$7*('DEPRECATED - DT-Prelim Calcs'!$C$8-'DEPRECATED - DT-Prelim Calcs'!$C$9)+'DEPRECATED - DT-Prelim Calcs'!$C$9</f>
        <v>309.06065533281389</v>
      </c>
      <c r="CY19" s="57">
        <f t="shared" si="13"/>
        <v>50</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-34.648210535833044</v>
      </c>
      <c r="DD19" s="57">
        <f>DD18+0.5*DA19*'DEPRECATED - DT-Prelim Calcs'!$C$11^2+DC19*'DEPRECATED - DT-Prelim Calcs'!$C$11</f>
        <v>-14128.178976294643</v>
      </c>
      <c r="DE19" s="57">
        <f>MIN('Drive Train'!$F$35-CY18*'DEPRECATED - DT-Prelim Calcs'!$C$21*'Drive Train'!$F$38,DE18+CY$2)</f>
        <v>9</v>
      </c>
      <c r="DF19" s="57">
        <f>'Drive Train'!$F$35-CY19*'DEPRECATED - DT-Prelim Calcs'!$C$21*'Drive Train'!$F$38</f>
        <v>9</v>
      </c>
      <c r="DG19" s="1">
        <f>IF(DD19&gt;='Drive Train'!$F$29,1,0)</f>
        <v>0</v>
      </c>
      <c r="DH19" s="57">
        <f t="shared" si="44"/>
        <v>55.555555555555557</v>
      </c>
      <c r="DI19" s="63">
        <f>DI18+'DEPRECATED - DT-Prelim Calcs'!$C$11</f>
        <v>60</v>
      </c>
      <c r="DJ19" s="2">
        <f>DT19/'Drive Train'!$F$35</f>
        <v>0.72580645161290325</v>
      </c>
      <c r="DK19" s="46">
        <f>DR19*12*60/(PI() * 'Drive Train'!$F$15)/DJ$2*DJ19</f>
        <v>-30118.605779420595</v>
      </c>
      <c r="DL19" s="2">
        <f>('DEPRECATED - DT-Prelim Calcs'!$C$6*DJ19-DK19)/('DEPRECATED - DT-Prelim Calcs'!$C$6*DJ19)*'DEPRECATED - DT-Prelim Calcs'!$C$7*DJ19</f>
        <v>15.36755000774988</v>
      </c>
      <c r="DM19" s="57">
        <f>DL19/'DEPRECATED - DT-Prelim Calcs'!$C$7*('DEPRECATED - DT-Prelim Calcs'!$C$8-'DEPRECATED - DT-Prelim Calcs'!$C$9)+'DEPRECATED - DT-Prelim Calcs'!$C$9</f>
        <v>820.81479916776345</v>
      </c>
      <c r="DN19" s="57">
        <f t="shared" si="14"/>
        <v>50</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-100.79835430387764</v>
      </c>
      <c r="DS19" s="57">
        <f>DS18+0.5*DP19*'DEPRECATED - DT-Prelim Calcs'!$C$11^2+DR19*'DEPRECATED - DT-Prelim Calcs'!$C$11</f>
        <v>-33603.602878903337</v>
      </c>
      <c r="DT19" s="57">
        <f>MIN('Drive Train'!$F$35-DN18*'DEPRECATED - DT-Prelim Calcs'!$C$21*'Drive Train'!$F$38,DT18+DN$2)</f>
        <v>9</v>
      </c>
      <c r="DU19" s="57">
        <f>'Drive Train'!$F$35-DN19*'DEPRECATED - DT-Prelim Calcs'!$C$21*'Drive Train'!$F$38</f>
        <v>9</v>
      </c>
      <c r="DV19" s="1">
        <f>IF(DS19&gt;='Drive Train'!$F$29,1,0)</f>
        <v>0</v>
      </c>
      <c r="DW19" s="57">
        <f t="shared" si="47"/>
        <v>55.555555555555557</v>
      </c>
      <c r="DX19" s="63">
        <f>DX18+'DEPRECATED - DT-Prelim Calcs'!$C$11</f>
        <v>60</v>
      </c>
      <c r="DY19" s="2">
        <f>EI19/'Drive Train'!$F$35</f>
        <v>0.72580645161290325</v>
      </c>
      <c r="DZ19" s="46">
        <f>EG19*12*60/(PI() * 'Drive Train'!$F$15)/DY$2*DY19</f>
        <v>-213629.26915016293</v>
      </c>
      <c r="EA19" s="2">
        <f>('DEPRECATED - DT-Prelim Calcs'!$C$6*DY19-DZ19)/('DEPRECATED - DT-Prelim Calcs'!$C$6*DY19)*'DEPRECATED - DT-Prelim Calcs'!$C$7*DY19</f>
        <v>98.343290856434521</v>
      </c>
      <c r="EB19" s="57">
        <f>EA19/'DEPRECATED - DT-Prelim Calcs'!$C$7*('DEPRECATED - DT-Prelim Calcs'!$C$8-'DEPRECATED - DT-Prelim Calcs'!$C$9)+'DEPRECATED - DT-Prelim Calcs'!$C$9</f>
        <v>5238.1540319006426</v>
      </c>
      <c r="EC19" s="57">
        <f t="shared" si="15"/>
        <v>50</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-624.7813939691041</v>
      </c>
      <c r="EH19" s="57">
        <f>EH18+0.5*EE19*'DEPRECATED - DT-Prelim Calcs'!$C$11^2+EG19*'DEPRECATED - DT-Prelim Calcs'!$C$11</f>
        <v>-61880.389042197174</v>
      </c>
      <c r="EI19" s="57">
        <f>MIN('Drive Train'!$F$35-EC18*'DEPRECATED - DT-Prelim Calcs'!$C$21*'Drive Train'!$F$38,EI18+EC$2)</f>
        <v>9</v>
      </c>
      <c r="EJ19" s="57">
        <f>'Drive Train'!$F$35-EC19*'DEPRECATED - DT-Prelim Calcs'!$C$21*'Drive Train'!$F$38</f>
        <v>9</v>
      </c>
      <c r="EK19" s="1">
        <f>IF(EH19&gt;='Drive Train'!$F$29,1,0)</f>
        <v>0</v>
      </c>
      <c r="EL19" s="57">
        <f t="shared" si="50"/>
        <v>55.555555555555557</v>
      </c>
      <c r="EM19" s="63">
        <f>EM18+'DEPRECATED - DT-Prelim Calcs'!$C$11</f>
        <v>60</v>
      </c>
      <c r="EN19" s="2">
        <f>EX19/'Drive Train'!$F$35</f>
        <v>0.72580645161290325</v>
      </c>
      <c r="EO19" s="46">
        <f>EV19*12*60/(PI() * 'Drive Train'!$F$15)/EN$2*EN19</f>
        <v>-439304.26522413478</v>
      </c>
      <c r="EP19" s="2">
        <f>('DEPRECATED - DT-Prelim Calcs'!$C$6*EN19-EO19)/('DEPRECATED - DT-Prelim Calcs'!$C$6*EN19)*'DEPRECATED - DT-Prelim Calcs'!$C$7*EN19</f>
        <v>200.38395512252683</v>
      </c>
      <c r="EQ19" s="57">
        <f>EP19/'DEPRECATED - DT-Prelim Calcs'!$C$7*('DEPRECATED - DT-Prelim Calcs'!$C$8-'DEPRECATED - DT-Prelim Calcs'!$C$9)+'DEPRECATED - DT-Prelim Calcs'!$C$9</f>
        <v>10670.443337020828</v>
      </c>
      <c r="ER19" s="57">
        <f t="shared" si="16"/>
        <v>50</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-1140.895109916878</v>
      </c>
      <c r="EW19" s="57">
        <f>EW18+0.5*ET19*'DEPRECATED - DT-Prelim Calcs'!$C$11^2+EV19*'DEPRECATED - DT-Prelim Calcs'!$C$11</f>
        <v>-89750.529703376946</v>
      </c>
      <c r="EX19" s="57">
        <f>MIN('Drive Train'!$F$35-ER18*'DEPRECATED - DT-Prelim Calcs'!$C$21*'Drive Train'!$F$38,EX18+ER$2)</f>
        <v>9</v>
      </c>
      <c r="EY19" s="57">
        <f>'Drive Train'!$F$35-ER19*'DEPRECATED - DT-Prelim Calcs'!$C$21*'Drive Train'!$F$38</f>
        <v>9</v>
      </c>
      <c r="EZ19" s="1">
        <f>IF(EW19&gt;='Drive Train'!$F$29,1,0)</f>
        <v>0</v>
      </c>
      <c r="FA19" s="57">
        <f t="shared" si="53"/>
        <v>55.555555555555557</v>
      </c>
      <c r="FB19" s="63">
        <f>FB18+'DEPRECATED - DT-Prelim Calcs'!$C$11</f>
        <v>60</v>
      </c>
      <c r="FC19" s="2">
        <f>FM19/'Drive Train'!$F$35</f>
        <v>0.72580645161290325</v>
      </c>
      <c r="FD19" s="46">
        <f>FK19*12*60/(PI() * 'Drive Train'!$F$15)/FC$2*FC19</f>
        <v>-736975.45401844138</v>
      </c>
      <c r="FE19" s="2">
        <f>('DEPRECATED - DT-Prelim Calcs'!$C$6*FC19-FD19)/('DEPRECATED - DT-Prelim Calcs'!$C$6*FC19)*'DEPRECATED - DT-Prelim Calcs'!$C$7*FC19</f>
        <v>334.97824499012137</v>
      </c>
      <c r="FF19" s="57">
        <f>FE19/'DEPRECATED - DT-Prelim Calcs'!$C$7*('DEPRECATED - DT-Prelim Calcs'!$C$8-'DEPRECATED - DT-Prelim Calcs'!$C$9)+'DEPRECATED - DT-Prelim Calcs'!$C$9</f>
        <v>17835.774204245881</v>
      </c>
      <c r="FG19" s="57">
        <f t="shared" si="17"/>
        <v>50</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-1721.1888930175173</v>
      </c>
      <c r="FL19" s="57">
        <f>FL18+0.5*FI19*'DEPRECATED - DT-Prelim Calcs'!$C$11^2+FK19*'DEPRECATED - DT-Prelim Calcs'!$C$11</f>
        <v>-121086.39399081146</v>
      </c>
      <c r="FM19" s="57">
        <f>MIN('Drive Train'!$F$35-FG18*'DEPRECATED - DT-Prelim Calcs'!$C$21*'Drive Train'!$F$38,FM18+FG$2)</f>
        <v>9</v>
      </c>
      <c r="FN19" s="57">
        <f>'Drive Train'!$F$35-FG19*'DEPRECATED - DT-Prelim Calcs'!$C$21*'Drive Train'!$F$38</f>
        <v>9</v>
      </c>
      <c r="FO19" s="1">
        <f>IF(FL19&gt;='Drive Train'!$F$29,1,0)</f>
        <v>0</v>
      </c>
      <c r="FP19" s="57">
        <f t="shared" si="56"/>
        <v>55.555555555555557</v>
      </c>
      <c r="FQ19" s="63">
        <f>FQ18+'DEPRECATED - DT-Prelim Calcs'!$C$11</f>
        <v>60</v>
      </c>
      <c r="FR19" s="2">
        <f>GB19/'Drive Train'!$F$35</f>
        <v>0.72580645161290325</v>
      </c>
      <c r="FS19" s="46">
        <f>FZ19*12*60/(PI() * 'Drive Train'!$F$15)/FR$2*FR19</f>
        <v>-1114946.2964482685</v>
      </c>
      <c r="FT19" s="2">
        <f>('DEPRECATED - DT-Prelim Calcs'!$C$6*FR19-FS19)/('DEPRECATED - DT-Prelim Calcs'!$C$6*FR19)*'DEPRECATED - DT-Prelim Calcs'!$C$7*FR19</f>
        <v>505.88063340585944</v>
      </c>
      <c r="FU19" s="57">
        <f>FT19/'DEPRECATED - DT-Prelim Calcs'!$C$7*('DEPRECATED - DT-Prelim Calcs'!$C$8-'DEPRECATED - DT-Prelim Calcs'!$C$9)+'DEPRECATED - DT-Prelim Calcs'!$C$9</f>
        <v>26934.021687125216</v>
      </c>
      <c r="FV19" s="57">
        <f t="shared" si="18"/>
        <v>50</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-2365.6627432710206</v>
      </c>
      <c r="GA19" s="57">
        <f>GA18+0.5*FX19*'DEPRECATED - DT-Prelim Calcs'!$C$11^2+FZ19*'DEPRECATED - DT-Prelim Calcs'!$C$11</f>
        <v>-155887.98190450069</v>
      </c>
      <c r="GB19" s="57">
        <f>MIN('Drive Train'!$F$35-FV18*'DEPRECATED - DT-Prelim Calcs'!$C$21*'Drive Train'!$F$38,GB18+FV$2)</f>
        <v>9</v>
      </c>
      <c r="GC19" s="57">
        <f>'Drive Train'!$F$35-FV19*'DEPRECATED - DT-Prelim Calcs'!$C$21*'Drive Train'!$F$38</f>
        <v>9</v>
      </c>
      <c r="GD19" s="1">
        <f>IF(GA19&gt;='Drive Train'!$F$29,1,0)</f>
        <v>0</v>
      </c>
      <c r="GE19" s="57">
        <f t="shared" si="59"/>
        <v>55.555555555555557</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55.555555555555557</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55.555555555555557</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55.555555555555557</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55.555555555555557</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55.555555555555557</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650.48305563067322</v>
      </c>
      <c r="AK20" s="57">
        <f t="shared" si="8"/>
        <v>0</v>
      </c>
      <c r="AL20" s="63">
        <f>AL19+'DEPRECATED - DT-Prelim Calcs'!$C$11</f>
        <v>64</v>
      </c>
      <c r="AM20" s="2">
        <f>AW20/'Drive Train'!$F$35</f>
        <v>0.87752069156781976</v>
      </c>
      <c r="AN20" s="46">
        <f>AU20*12*60/(PI() * 'Drive Train'!$F$15)/AM$2*AM20</f>
        <v>3838.6941551207378</v>
      </c>
      <c r="AO20" s="2">
        <f>('DEPRECATED - DT-Prelim Calcs'!$C$6*AM20-AN20)/('DEPRECATED - DT-Prelim Calcs'!$C$6*AM20)*'DEPRECATED - DT-Prelim Calcs'!$C$7*AM20</f>
        <v>0.37913013612666746</v>
      </c>
      <c r="AP20" s="57">
        <f>AO20/'DEPRECATED - DT-Prelim Calcs'!$C$7*('DEPRECATED - DT-Prelim Calcs'!$C$8-'DEPRECATED - DT-Prelim Calcs'!$C$9)+'DEPRECATED - DT-Prelim Calcs'!$C$9</f>
        <v>22.883566997946652</v>
      </c>
      <c r="AQ20" s="57">
        <f t="shared" si="9"/>
        <v>22.883566997946652</v>
      </c>
      <c r="AR20" s="2">
        <f t="shared" si="30"/>
        <v>5.238701333504181E-3</v>
      </c>
      <c r="AS20" s="57">
        <f>AR20*'DEPRECATED - DT-Prelim Calcs'!$C$21/AM$2/'DEPRECATED - DT-Prelim Calcs'!$C$19/'DEPRECATED - DT-Prelim Calcs'!$C$18*3.39*'DEPRECATED - DT-Prelim Calcs'!$C$20</f>
        <v>3.5857753636905458E-2</v>
      </c>
      <c r="AT20" s="46">
        <f t="shared" si="31"/>
        <v>0</v>
      </c>
      <c r="AU20" s="57">
        <f>AS19*'DEPRECATED - DT-Prelim Calcs'!$C$11+AU19</f>
        <v>38.174514075683675</v>
      </c>
      <c r="AV20" s="57">
        <f>AV19+0.5*AS20*'DEPRECATED - DT-Prelim Calcs'!$C$11^2+AU20*'DEPRECATED - DT-Prelim Calcs'!$C$11</f>
        <v>2321.1625845481763</v>
      </c>
      <c r="AW20" s="57">
        <f>MIN('Drive Train'!$F$35-AQ19*'DEPRECATED - DT-Prelim Calcs'!$C$21*'Drive Train'!$F$38,AW19+AQ$2)</f>
        <v>10.881256575440965</v>
      </c>
      <c r="AX20" s="57">
        <f>'Drive Train'!$F$35-AQ20*'DEPRECATED - DT-Prelim Calcs'!$C$21*'Drive Train'!$F$38</f>
        <v>10.843917444139628</v>
      </c>
      <c r="AY20" s="1">
        <f>IF(AV20&gt;='Drive Train'!$F$29,1,0)</f>
        <v>1</v>
      </c>
      <c r="AZ20" s="57">
        <f t="shared" si="32"/>
        <v>25.42618555327406</v>
      </c>
      <c r="BA20" s="63">
        <f>BA19+'DEPRECATED - DT-Prelim Calcs'!$C$11</f>
        <v>64</v>
      </c>
      <c r="BB20" s="2">
        <f>BL20/'Drive Train'!$F$35</f>
        <v>0.72580645161290325</v>
      </c>
      <c r="BC20" s="46">
        <f>BJ20*12*60/(PI() * 'Drive Train'!$F$15)/BB$2*BB20</f>
        <v>4637.6885279170992</v>
      </c>
      <c r="BD20" s="2">
        <f>('DEPRECATED - DT-Prelim Calcs'!$C$6*BB20-BC20)/('DEPRECATED - DT-Prelim Calcs'!$C$6*BB20)*'DEPRECATED - DT-Prelim Calcs'!$C$7*BB20</f>
        <v>-0.34777255898254855</v>
      </c>
      <c r="BE20" s="57">
        <f>BD20/'DEPRECATED - DT-Prelim Calcs'!$C$7*('DEPRECATED - DT-Prelim Calcs'!$C$8-'DEPRECATED - DT-Prelim Calcs'!$C$9)+'DEPRECATED - DT-Prelim Calcs'!$C$9</f>
        <v>-15.814198886913271</v>
      </c>
      <c r="BF20" s="57">
        <f t="shared" si="10"/>
        <v>-15.814198886913271</v>
      </c>
      <c r="BG20" s="2">
        <f t="shared" si="33"/>
        <v>-0.89390770237845762</v>
      </c>
      <c r="BH20" s="57">
        <f>BG20*'DEPRECATED - DT-Prelim Calcs'!$C$21/BB$2/'DEPRECATED - DT-Prelim Calcs'!$C$19/'DEPRECATED - DT-Prelim Calcs'!$C$18*3.39*'DEPRECATED - DT-Prelim Calcs'!$C$20</f>
        <v>-9.2912086210277423</v>
      </c>
      <c r="BI20" s="46">
        <f t="shared" si="34"/>
        <v>1</v>
      </c>
      <c r="BJ20" s="57">
        <f>BH19*'DEPRECATED - DT-Prelim Calcs'!$C$11+BJ19</f>
        <v>36.720453209528671</v>
      </c>
      <c r="BK20" s="57">
        <f>BK19+0.5*BH20*'DEPRECATED - DT-Prelim Calcs'!$C$11^2+BJ20*'DEPRECATED - DT-Prelim Calcs'!$C$11</f>
        <v>1160.4483959076988</v>
      </c>
      <c r="BL20" s="57">
        <f>MIN('Drive Train'!$F$35-BF19*'DEPRECATED - DT-Prelim Calcs'!$C$21*'Drive Train'!$F$38,BL19+BF$2)</f>
        <v>9</v>
      </c>
      <c r="BM20" s="57">
        <f>'Drive Train'!$F$35-BF20*'DEPRECATED - DT-Prelim Calcs'!$C$21*'Drive Train'!$F$38</f>
        <v>13.475365524310103</v>
      </c>
      <c r="BN20" s="1">
        <f>IF(BK20&gt;='Drive Train'!$F$29,1,0)</f>
        <v>1</v>
      </c>
      <c r="BO20" s="57">
        <f t="shared" si="35"/>
        <v>-17.571332096570302</v>
      </c>
      <c r="BP20" s="63">
        <f>BP19+'DEPRECATED - DT-Prelim Calcs'!$C$11</f>
        <v>64</v>
      </c>
      <c r="BQ20" s="2">
        <f>CA20/'Drive Train'!$F$35</f>
        <v>0.72580645161290325</v>
      </c>
      <c r="BR20" s="46">
        <f>BY20*12*60/(PI() * 'Drive Train'!$F$15)/BQ$2*BQ20</f>
        <v>-3917.9540842538822</v>
      </c>
      <c r="BS20" s="2">
        <f>('DEPRECATED - DT-Prelim Calcs'!$C$6*BQ20-BR20)/('DEPRECATED - DT-Prelim Calcs'!$C$6*BQ20)*'DEPRECATED - DT-Prelim Calcs'!$C$7*BQ20</f>
        <v>3.5207262581529237</v>
      </c>
      <c r="BT20" s="57">
        <f>BS20/'DEPRECATED - DT-Prelim Calcs'!$C$7*('DEPRECATED - DT-Prelim Calcs'!$C$8-'DEPRECATED - DT-Prelim Calcs'!$C$9)+'DEPRECATED - DT-Prelim Calcs'!$C$9</f>
        <v>190.13119457303739</v>
      </c>
      <c r="BU20" s="57">
        <f t="shared" si="11"/>
        <v>50</v>
      </c>
      <c r="BV20" s="2">
        <f t="shared" si="36"/>
        <v>1.3498669880047167</v>
      </c>
      <c r="BW20" s="57">
        <f>BV20*'DEPRECATED - DT-Prelim Calcs'!$C$21/BQ$2/'DEPRECATED - DT-Prelim Calcs'!$C$19/'DEPRECATED - DT-Prelim Calcs'!$C$18*3.39*'DEPRECATED - DT-Prelim Calcs'!$C$20</f>
        <v>18.821288054658531</v>
      </c>
      <c r="BX20" s="46">
        <f t="shared" si="37"/>
        <v>0</v>
      </c>
      <c r="BY20" s="57">
        <f>BW19*'DEPRECATED - DT-Prelim Calcs'!$C$11+BY19</f>
        <v>-23.125278109940467</v>
      </c>
      <c r="BZ20" s="57">
        <f>BZ19+0.5*BW20*'DEPRECATED - DT-Prelim Calcs'!$C$11^2+BY20*'DEPRECATED - DT-Prelim Calcs'!$C$11</f>
        <v>-2058.8810456736414</v>
      </c>
      <c r="CA20" s="57">
        <f>MIN('Drive Train'!$F$35-BU19*'DEPRECATED - DT-Prelim Calcs'!$C$21*'Drive Train'!$F$38,CA19+BU$2)</f>
        <v>9</v>
      </c>
      <c r="CB20" s="57">
        <f>'Drive Train'!$F$35-BU20*'DEPRECATED - DT-Prelim Calcs'!$C$21*'Drive Train'!$F$38</f>
        <v>9</v>
      </c>
      <c r="CC20" s="1">
        <f>IF(BZ20&gt;='Drive Train'!$F$29,1,0)</f>
        <v>0</v>
      </c>
      <c r="CD20" s="57">
        <f t="shared" si="38"/>
        <v>55.555555555555557</v>
      </c>
      <c r="CE20" s="63">
        <f>CE19+'DEPRECATED - DT-Prelim Calcs'!$C$11</f>
        <v>64</v>
      </c>
      <c r="CF20" s="2">
        <f>CP20/'Drive Train'!$F$35</f>
        <v>0.72580645161290325</v>
      </c>
      <c r="CG20" s="46">
        <f>CN20*12*60/(PI() * 'Drive Train'!$F$15)/CF$2*CF20</f>
        <v>13210.425253688038</v>
      </c>
      <c r="CH20" s="2">
        <f>('DEPRECATED - DT-Prelim Calcs'!$C$6*CF20-CG20)/('DEPRECATED - DT-Prelim Calcs'!$C$6*CF20)*'DEPRECATED - DT-Prelim Calcs'!$C$7*CF20</f>
        <v>-4.2240006094718465</v>
      </c>
      <c r="CI20" s="57">
        <f>CH20/'DEPRECATED - DT-Prelim Calcs'!$C$7*('DEPRECATED - DT-Prelim Calcs'!$C$8-'DEPRECATED - DT-Prelim Calcs'!$C$9)+'DEPRECATED - DT-Prelim Calcs'!$C$9</f>
        <v>-222.17106979055515</v>
      </c>
      <c r="CJ20" s="57">
        <f t="shared" si="12"/>
        <v>-222.17106979055515</v>
      </c>
      <c r="CK20" s="2">
        <f t="shared" si="39"/>
        <v>-5.7796629716193415</v>
      </c>
      <c r="CL20" s="57">
        <f>CK20*'DEPRECATED - DT-Prelim Calcs'!$C$21/CF$2/'DEPRECATED - DT-Prelim Calcs'!$C$19/'DEPRECATED - DT-Prelim Calcs'!$C$18*3.39*'DEPRECATED - DT-Prelim Calcs'!$C$20</f>
        <v>-101.09909791637898</v>
      </c>
      <c r="CM20" s="46">
        <f t="shared" si="40"/>
        <v>1</v>
      </c>
      <c r="CN20" s="57">
        <f>CL19*'DEPRECATED - DT-Prelim Calcs'!$C$11+CN19</f>
        <v>62.152416558516222</v>
      </c>
      <c r="CO20" s="57">
        <f>CO19+0.5*CL20*'DEPRECATED - DT-Prelim Calcs'!$C$11^2+CN20*'DEPRECATED - DT-Prelim Calcs'!$C$11</f>
        <v>-4575.3029375658234</v>
      </c>
      <c r="CP20" s="57">
        <f>MIN('Drive Train'!$F$35-CJ19*'DEPRECATED - DT-Prelim Calcs'!$C$21*'Drive Train'!$F$38,CP19+CJ$2)</f>
        <v>9</v>
      </c>
      <c r="CQ20" s="57">
        <f>'Drive Train'!$F$35-CJ20*'DEPRECATED - DT-Prelim Calcs'!$C$21*'Drive Train'!$F$38</f>
        <v>27.507632745757753</v>
      </c>
      <c r="CR20" s="1">
        <f>IF(CO20&gt;='Drive Train'!$F$29,1,0)</f>
        <v>0</v>
      </c>
      <c r="CS20" s="57">
        <f t="shared" si="41"/>
        <v>-246.85674421172794</v>
      </c>
      <c r="CT20" s="63">
        <f>CT19+'DEPRECATED - DT-Prelim Calcs'!$C$11</f>
        <v>64</v>
      </c>
      <c r="CU20" s="2">
        <f>DE20/'Drive Train'!$F$35</f>
        <v>0.72580645161290325</v>
      </c>
      <c r="CV20" s="46">
        <f>DC20*12*60/(PI() * 'Drive Train'!$F$15)/CU$2*CU20</f>
        <v>14655.208945423032</v>
      </c>
      <c r="CW20" s="2">
        <f>('DEPRECATED - DT-Prelim Calcs'!$C$6*CU20-CV20)/('DEPRECATED - DT-Prelim Calcs'!$C$6*CU20)*'DEPRECATED - DT-Prelim Calcs'!$C$7*CU20</f>
        <v>-4.8772705338773514</v>
      </c>
      <c r="CX20" s="57">
        <f>CW20/'DEPRECATED - DT-Prelim Calcs'!$C$7*('DEPRECATED - DT-Prelim Calcs'!$C$8-'DEPRECATED - DT-Prelim Calcs'!$C$9)+'DEPRECATED - DT-Prelim Calcs'!$C$9</f>
        <v>-256.94888360849137</v>
      </c>
      <c r="CY20" s="57">
        <f t="shared" si="13"/>
        <v>-256.94888360849137</v>
      </c>
      <c r="CZ20" s="2">
        <f t="shared" si="42"/>
        <v>-6.6030709171342838</v>
      </c>
      <c r="DA20" s="57">
        <f>CZ20*'DEPRECATED - DT-Prelim Calcs'!$C$21/CU$2/'DEPRECATED - DT-Prelim Calcs'!$C$19/'DEPRECATED - DT-Prelim Calcs'!$C$18*3.39*'DEPRECATED - DT-Prelim Calcs'!$C$20</f>
        <v>-138.93757981854694</v>
      </c>
      <c r="DB20" s="46">
        <f t="shared" si="43"/>
        <v>1</v>
      </c>
      <c r="DC20" s="57">
        <f>DA19*'DEPRECATED - DT-Prelim Calcs'!$C$11+DC19</f>
        <v>57.31974295392358</v>
      </c>
      <c r="DD20" s="57">
        <f>DD19+0.5*DA20*'DEPRECATED - DT-Prelim Calcs'!$C$11^2+DC20*'DEPRECATED - DT-Prelim Calcs'!$C$11</f>
        <v>-15010.400643027324</v>
      </c>
      <c r="DE20" s="57">
        <f>MIN('Drive Train'!$F$35-CY19*'DEPRECATED - DT-Prelim Calcs'!$C$21*'Drive Train'!$F$38,DE19+CY$2)</f>
        <v>9</v>
      </c>
      <c r="DF20" s="57">
        <f>'Drive Train'!$F$35-CY20*'DEPRECATED - DT-Prelim Calcs'!$C$21*'Drive Train'!$F$38</f>
        <v>29.872524085377414</v>
      </c>
      <c r="DG20" s="1">
        <f>IF(DD20&gt;='Drive Train'!$F$29,1,0)</f>
        <v>0</v>
      </c>
      <c r="DH20" s="57">
        <f t="shared" si="44"/>
        <v>-285.49875956499039</v>
      </c>
      <c r="DI20" s="63">
        <f>DI19+'DEPRECATED - DT-Prelim Calcs'!$C$11</f>
        <v>64</v>
      </c>
      <c r="DJ20" s="2">
        <f>DT20/'Drive Train'!$F$35</f>
        <v>0.72580645161290325</v>
      </c>
      <c r="DK20" s="46">
        <f>DR20*12*60/(PI() * 'Drive Train'!$F$15)/DJ$2*DJ20</f>
        <v>-2638.52880170043</v>
      </c>
      <c r="DL20" s="2">
        <f>('DEPRECATED - DT-Prelim Calcs'!$C$6*DJ20-DK20)/('DEPRECATED - DT-Prelim Calcs'!$C$6*DJ20)*'DEPRECATED - DT-Prelim Calcs'!$C$7*DJ20</f>
        <v>2.9422243949345712</v>
      </c>
      <c r="DM20" s="57">
        <f>DL20/'DEPRECATED - DT-Prelim Calcs'!$C$7*('DEPRECATED - DT-Prelim Calcs'!$C$8-'DEPRECATED - DT-Prelim Calcs'!$C$9)+'DEPRECATED - DT-Prelim Calcs'!$C$9</f>
        <v>159.33377173033423</v>
      </c>
      <c r="DN20" s="57">
        <f t="shared" si="14"/>
        <v>50</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-8.8304008141210204</v>
      </c>
      <c r="DS20" s="57">
        <f>DS19+0.5*DP20*'DEPRECATED - DT-Prelim Calcs'!$C$11^2+DR20*'DEPRECATED - DT-Prelim Calcs'!$C$11</f>
        <v>-33454.988575180309</v>
      </c>
      <c r="DT20" s="57">
        <f>MIN('Drive Train'!$F$35-DN19*'DEPRECATED - DT-Prelim Calcs'!$C$21*'Drive Train'!$F$38,DT19+DN$2)</f>
        <v>9</v>
      </c>
      <c r="DU20" s="57">
        <f>'Drive Train'!$F$35-DN20*'DEPRECATED - DT-Prelim Calcs'!$C$21*'Drive Train'!$F$38</f>
        <v>9</v>
      </c>
      <c r="DV20" s="1">
        <f>IF(DS20&gt;='Drive Train'!$F$29,1,0)</f>
        <v>0</v>
      </c>
      <c r="DW20" s="57">
        <f t="shared" si="47"/>
        <v>55.555555555555557</v>
      </c>
      <c r="DX20" s="63">
        <f>DX19+'DEPRECATED - DT-Prelim Calcs'!$C$11</f>
        <v>64</v>
      </c>
      <c r="DY20" s="2">
        <f>EI20/'Drive Train'!$F$35</f>
        <v>0.72580645161290325</v>
      </c>
      <c r="DZ20" s="46">
        <f>EG20*12*60/(PI() * 'Drive Train'!$F$15)/DY$2*DY20</f>
        <v>-182182.99549524605</v>
      </c>
      <c r="EA20" s="2">
        <f>('DEPRECATED - DT-Prelim Calcs'!$C$6*DY20-DZ20)/('DEPRECATED - DT-Prelim Calcs'!$C$6*DY20)*'DEPRECATED - DT-Prelim Calcs'!$C$7*DY20</f>
        <v>84.124619278882975</v>
      </c>
      <c r="EB20" s="57">
        <f>EA20/'DEPRECATED - DT-Prelim Calcs'!$C$7*('DEPRECATED - DT-Prelim Calcs'!$C$8-'DEPRECATED - DT-Prelim Calcs'!$C$9)+'DEPRECATED - DT-Prelim Calcs'!$C$9</f>
        <v>4481.2015159670891</v>
      </c>
      <c r="EC20" s="57">
        <f t="shared" si="15"/>
        <v>50</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-532.81344047934749</v>
      </c>
      <c r="EH20" s="57">
        <f>EH19+0.5*EE20*'DEPRECATED - DT-Prelim Calcs'!$C$11^2+EG20*'DEPRECATED - DT-Prelim Calcs'!$C$11</f>
        <v>-63827.706897135053</v>
      </c>
      <c r="EI20" s="57">
        <f>MIN('Drive Train'!$F$35-EC19*'DEPRECATED - DT-Prelim Calcs'!$C$21*'Drive Train'!$F$38,EI19+EC$2)</f>
        <v>9</v>
      </c>
      <c r="EJ20" s="57">
        <f>'Drive Train'!$F$35-EC20*'DEPRECATED - DT-Prelim Calcs'!$C$21*'Drive Train'!$F$38</f>
        <v>9</v>
      </c>
      <c r="EK20" s="1">
        <f>IF(EH20&gt;='Drive Train'!$F$29,1,0)</f>
        <v>0</v>
      </c>
      <c r="EL20" s="57">
        <f t="shared" si="50"/>
        <v>55.555555555555557</v>
      </c>
      <c r="EM20" s="63">
        <f>EM19+'DEPRECATED - DT-Prelim Calcs'!$C$11</f>
        <v>64</v>
      </c>
      <c r="EN20" s="2">
        <f>EX20/'Drive Train'!$F$35</f>
        <v>0.72580645161290325</v>
      </c>
      <c r="EO20" s="46">
        <f>EV20*12*60/(PI() * 'Drive Train'!$F$15)/EN$2*EN20</f>
        <v>-403891.79489202122</v>
      </c>
      <c r="EP20" s="2">
        <f>('DEPRECATED - DT-Prelim Calcs'!$C$6*EN20-EO20)/('DEPRECATED - DT-Prelim Calcs'!$C$6*EN20)*'DEPRECATED - DT-Prelim Calcs'!$C$7*EN20</f>
        <v>184.37193758023912</v>
      </c>
      <c r="EQ20" s="57">
        <f>EP20/'DEPRECATED - DT-Prelim Calcs'!$C$7*('DEPRECATED - DT-Prelim Calcs'!$C$8-'DEPRECATED - DT-Prelim Calcs'!$C$9)+'DEPRECATED - DT-Prelim Calcs'!$C$9</f>
        <v>9818.0193325911532</v>
      </c>
      <c r="ER20" s="57">
        <f t="shared" si="16"/>
        <v>50</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-1048.9271564271214</v>
      </c>
      <c r="EW20" s="57">
        <f>EW19+0.5*ET20*'DEPRECATED - DT-Prelim Calcs'!$C$11^2+EV20*'DEPRECATED - DT-Prelim Calcs'!$C$11</f>
        <v>-93762.302422105917</v>
      </c>
      <c r="EX20" s="57">
        <f>MIN('Drive Train'!$F$35-ER19*'DEPRECATED - DT-Prelim Calcs'!$C$21*'Drive Train'!$F$38,EX19+ER$2)</f>
        <v>9</v>
      </c>
      <c r="EY20" s="57">
        <f>'Drive Train'!$F$35-ER20*'DEPRECATED - DT-Prelim Calcs'!$C$21*'Drive Train'!$F$38</f>
        <v>9</v>
      </c>
      <c r="EZ20" s="1">
        <f>IF(EW20&gt;='Drive Train'!$F$29,1,0)</f>
        <v>0</v>
      </c>
      <c r="FA20" s="57">
        <f t="shared" si="53"/>
        <v>55.555555555555557</v>
      </c>
      <c r="FB20" s="63">
        <f>FB19+'DEPRECATED - DT-Prelim Calcs'!$C$11</f>
        <v>64</v>
      </c>
      <c r="FC20" s="2">
        <f>FM20/'Drive Train'!$F$35</f>
        <v>0.72580645161290325</v>
      </c>
      <c r="FD20" s="46">
        <f>FK20*12*60/(PI() * 'Drive Train'!$F$15)/FC$2*FC20</f>
        <v>-697596.78700913116</v>
      </c>
      <c r="FE20" s="2">
        <f>('DEPRECATED - DT-Prelim Calcs'!$C$6*FC20-FD20)/('DEPRECATED - DT-Prelim Calcs'!$C$6*FC20)*'DEPRECATED - DT-Prelim Calcs'!$C$7*FC20</f>
        <v>317.1728814830974</v>
      </c>
      <c r="FF20" s="57">
        <f>FE20/'DEPRECATED - DT-Prelim Calcs'!$C$7*('DEPRECATED - DT-Prelim Calcs'!$C$8-'DEPRECATED - DT-Prelim Calcs'!$C$9)+'DEPRECATED - DT-Prelim Calcs'!$C$9</f>
        <v>16887.878711320081</v>
      </c>
      <c r="FG20" s="57">
        <f t="shared" si="17"/>
        <v>50</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-1629.2209395277607</v>
      </c>
      <c r="FL20" s="57">
        <f>FL19+0.5*FI20*'DEPRECATED - DT-Prelim Calcs'!$C$11^2+FK20*'DEPRECATED - DT-Prelim Calcs'!$C$11</f>
        <v>-127419.34184194298</v>
      </c>
      <c r="FM20" s="57">
        <f>MIN('Drive Train'!$F$35-FG19*'DEPRECATED - DT-Prelim Calcs'!$C$21*'Drive Train'!$F$38,FM19+FG$2)</f>
        <v>9</v>
      </c>
      <c r="FN20" s="57">
        <f>'Drive Train'!$F$35-FG20*'DEPRECATED - DT-Prelim Calcs'!$C$21*'Drive Train'!$F$38</f>
        <v>9</v>
      </c>
      <c r="FO20" s="1">
        <f>IF(FL20&gt;='Drive Train'!$F$29,1,0)</f>
        <v>0</v>
      </c>
      <c r="FP20" s="57">
        <f t="shared" si="56"/>
        <v>55.555555555555557</v>
      </c>
      <c r="FQ20" s="63">
        <f>FQ19+'DEPRECATED - DT-Prelim Calcs'!$C$11</f>
        <v>64</v>
      </c>
      <c r="FR20" s="2">
        <f>GB20/'Drive Train'!$F$35</f>
        <v>0.72580645161290325</v>
      </c>
      <c r="FS20" s="46">
        <f>FZ20*12*60/(PI() * 'Drive Train'!$F$15)/FR$2*FR20</f>
        <v>-1071601.4327617611</v>
      </c>
      <c r="FT20" s="2">
        <f>('DEPRECATED - DT-Prelim Calcs'!$C$6*FR20-FS20)/('DEPRECATED - DT-Prelim Calcs'!$C$6*FR20)*'DEPRECATED - DT-Prelim Calcs'!$C$7*FR20</f>
        <v>486.28192393409898</v>
      </c>
      <c r="FU20" s="57">
        <f>FT20/'DEPRECATED - DT-Prelim Calcs'!$C$7*('DEPRECATED - DT-Prelim Calcs'!$C$8-'DEPRECATED - DT-Prelim Calcs'!$C$9)+'DEPRECATED - DT-Prelim Calcs'!$C$9</f>
        <v>25890.65470570328</v>
      </c>
      <c r="FV20" s="57">
        <f t="shared" si="18"/>
        <v>50</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-2273.6947897812638</v>
      </c>
      <c r="GA20" s="57">
        <f>GA19+0.5*FX20*'DEPRECATED - DT-Prelim Calcs'!$C$11^2+FZ20*'DEPRECATED - DT-Prelim Calcs'!$C$11</f>
        <v>-164798.82515664623</v>
      </c>
      <c r="GB20" s="57">
        <f>MIN('Drive Train'!$F$35-FV19*'DEPRECATED - DT-Prelim Calcs'!$C$21*'Drive Train'!$F$38,GB19+FV$2)</f>
        <v>9</v>
      </c>
      <c r="GC20" s="57">
        <f>'Drive Train'!$F$35-FV20*'DEPRECATED - DT-Prelim Calcs'!$C$21*'Drive Train'!$F$38</f>
        <v>9</v>
      </c>
      <c r="GD20" s="1">
        <f>IF(GA20&gt;='Drive Train'!$F$29,1,0)</f>
        <v>0</v>
      </c>
      <c r="GE20" s="57">
        <f t="shared" si="59"/>
        <v>55.555555555555557</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55.555555555555557</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55.555555555555557</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650.48305563067322</v>
      </c>
      <c r="AK21" s="57">
        <f t="shared" si="8"/>
        <v>0</v>
      </c>
      <c r="AL21" s="63">
        <f>AL20+'DEPRECATED - DT-Prelim Calcs'!$C$11</f>
        <v>68</v>
      </c>
      <c r="AM21" s="2">
        <f>AW21/'Drive Train'!$F$35</f>
        <v>0.87450947130158285</v>
      </c>
      <c r="AN21" s="46">
        <f>AU21*12*60/(PI() * 'Drive Train'!$F$15)/AM$2*AM21</f>
        <v>3839.8950643760973</v>
      </c>
      <c r="AO21" s="2">
        <f>('DEPRECATED - DT-Prelim Calcs'!$C$6*AM21-AN21)/('DEPRECATED - DT-Prelim Calcs'!$C$6*AM21)*'DEPRECATED - DT-Prelim Calcs'!$C$7*AM21</f>
        <v>0.37133009504011771</v>
      </c>
      <c r="AP21" s="57">
        <f>AO21/'DEPRECATED - DT-Prelim Calcs'!$C$7*('DEPRECATED - DT-Prelim Calcs'!$C$8-'DEPRECATED - DT-Prelim Calcs'!$C$9)+'DEPRECATED - DT-Prelim Calcs'!$C$9</f>
        <v>22.468319997363945</v>
      </c>
      <c r="AQ21" s="57">
        <f t="shared" si="9"/>
        <v>22.468319997363945</v>
      </c>
      <c r="AR21" s="2">
        <f t="shared" si="30"/>
        <v>-3.9661415985052795E-3</v>
      </c>
      <c r="AS21" s="57">
        <f>AR21*'DEPRECATED - DT-Prelim Calcs'!$C$21/AM$2/'DEPRECATED - DT-Prelim Calcs'!$C$19/'DEPRECATED - DT-Prelim Calcs'!$C$18*3.39*'DEPRECATED - DT-Prelim Calcs'!$C$20</f>
        <v>-2.7147363301422537E-2</v>
      </c>
      <c r="AT21" s="46">
        <f t="shared" si="31"/>
        <v>0</v>
      </c>
      <c r="AU21" s="57">
        <f>AS20*'DEPRECATED - DT-Prelim Calcs'!$C$11+AU20</f>
        <v>38.317945090231298</v>
      </c>
      <c r="AV21" s="57">
        <f>AV20+0.5*AS21*'DEPRECATED - DT-Prelim Calcs'!$C$11^2+AU21*'DEPRECATED - DT-Prelim Calcs'!$C$11</f>
        <v>2474.2171860026901</v>
      </c>
      <c r="AW21" s="57">
        <f>MIN('Drive Train'!$F$35-AQ20*'DEPRECATED - DT-Prelim Calcs'!$C$21*'Drive Train'!$F$38,AW20+AQ$2)</f>
        <v>10.843917444139628</v>
      </c>
      <c r="AX21" s="57">
        <f>'Drive Train'!$F$35-AQ21*'DEPRECATED - DT-Prelim Calcs'!$C$21*'Drive Train'!$F$38</f>
        <v>10.872154240179253</v>
      </c>
      <c r="AY21" s="1">
        <f>IF(AV21&gt;='Drive Train'!$F$29,1,0)</f>
        <v>1</v>
      </c>
      <c r="AZ21" s="57">
        <f t="shared" si="32"/>
        <v>24.964799997071051</v>
      </c>
      <c r="BA21" s="63">
        <f>BA20+'DEPRECATED - DT-Prelim Calcs'!$C$11</f>
        <v>68</v>
      </c>
      <c r="BB21" s="2">
        <f>BL21/'Drive Train'!$F$35</f>
        <v>1.0867230261540406</v>
      </c>
      <c r="BC21" s="46">
        <f>BJ21*12*60/(PI() * 'Drive Train'!$F$15)/BB$2*BB21</f>
        <v>-84.032510835192269</v>
      </c>
      <c r="BD21" s="2">
        <f>('DEPRECATED - DT-Prelim Calcs'!$C$6*BB21-BC21)/('DEPRECATED - DT-Prelim Calcs'!$C$6*BB21)*'DEPRECATED - DT-Prelim Calcs'!$C$7*BB21</f>
        <v>2.6569984313263251</v>
      </c>
      <c r="BE21" s="57">
        <f>BD21/'DEPRECATED - DT-Prelim Calcs'!$C$7*('DEPRECATED - DT-Prelim Calcs'!$C$8-'DEPRECATED - DT-Prelim Calcs'!$C$9)+'DEPRECATED - DT-Prelim Calcs'!$C$9</f>
        <v>144.14933557641805</v>
      </c>
      <c r="BF21" s="57">
        <f t="shared" si="10"/>
        <v>50</v>
      </c>
      <c r="BG21" s="2">
        <f t="shared" si="33"/>
        <v>0.89509710292068434</v>
      </c>
      <c r="BH21" s="57">
        <f>BG21*'DEPRECATED - DT-Prelim Calcs'!$C$21/BB$2/'DEPRECATED - DT-Prelim Calcs'!$C$19/'DEPRECATED - DT-Prelim Calcs'!$C$18*3.39*'DEPRECATED - DT-Prelim Calcs'!$C$20</f>
        <v>9.3035711597354727</v>
      </c>
      <c r="BI21" s="46">
        <f t="shared" si="34"/>
        <v>0</v>
      </c>
      <c r="BJ21" s="57">
        <f>BH20*'DEPRECATED - DT-Prelim Calcs'!$C$11+BJ20</f>
        <v>-0.44438127458229815</v>
      </c>
      <c r="BK21" s="57">
        <f>BK20+0.5*BH21*'DEPRECATED - DT-Prelim Calcs'!$C$11^2+BJ21*'DEPRECATED - DT-Prelim Calcs'!$C$11</f>
        <v>1233.0994400872532</v>
      </c>
      <c r="BL21" s="57">
        <f>MIN('Drive Train'!$F$35-BF20*'DEPRECATED - DT-Prelim Calcs'!$C$21*'Drive Train'!$F$38,BL20+BF$2)</f>
        <v>13.475365524310103</v>
      </c>
      <c r="BM21" s="57">
        <f>'Drive Train'!$F$35-BF21*'DEPRECATED - DT-Prelim Calcs'!$C$21*'Drive Train'!$F$38</f>
        <v>9</v>
      </c>
      <c r="BN21" s="1">
        <f>IF(BK21&gt;='Drive Train'!$F$29,1,0)</f>
        <v>1</v>
      </c>
      <c r="BO21" s="57">
        <f t="shared" si="35"/>
        <v>55.555555555555557</v>
      </c>
      <c r="BP21" s="63">
        <f>BP20+'DEPRECATED - DT-Prelim Calcs'!$C$11</f>
        <v>68</v>
      </c>
      <c r="BQ21" s="2">
        <f>CA21/'Drive Train'!$F$35</f>
        <v>0.72580645161290325</v>
      </c>
      <c r="BR21" s="46">
        <f>BY21*12*60/(PI() * 'Drive Train'!$F$15)/BQ$2*BQ21</f>
        <v>8837.0825564463103</v>
      </c>
      <c r="BS21" s="2">
        <f>('DEPRECATED - DT-Prelim Calcs'!$C$6*BQ21-BR21)/('DEPRECATED - DT-Prelim Calcs'!$C$6*BQ21)*'DEPRECATED - DT-Prelim Calcs'!$C$7*BQ21</f>
        <v>-2.2465604780736177</v>
      </c>
      <c r="BT21" s="57">
        <f>BS21/'DEPRECATED - DT-Prelim Calcs'!$C$7*('DEPRECATED - DT-Prelim Calcs'!$C$8-'DEPRECATED - DT-Prelim Calcs'!$C$9)+'DEPRECATED - DT-Prelim Calcs'!$C$9</f>
        <v>-116.89904951736314</v>
      </c>
      <c r="BU21" s="57">
        <f t="shared" si="11"/>
        <v>-116.89904951736314</v>
      </c>
      <c r="BV21" s="2">
        <f t="shared" si="36"/>
        <v>-3.2872171155589029</v>
      </c>
      <c r="BW21" s="57">
        <f>BV21*'DEPRECATED - DT-Prelim Calcs'!$C$21/BQ$2/'DEPRECATED - DT-Prelim Calcs'!$C$19/'DEPRECATED - DT-Prelim Calcs'!$C$18*3.39*'DEPRECATED - DT-Prelim Calcs'!$C$20</f>
        <v>-45.833893842821844</v>
      </c>
      <c r="BX21" s="46">
        <f t="shared" si="37"/>
        <v>1</v>
      </c>
      <c r="BY21" s="57">
        <f>BW20*'DEPRECATED - DT-Prelim Calcs'!$C$11+BY20</f>
        <v>52.159874108693657</v>
      </c>
      <c r="BZ21" s="57">
        <f>BZ20+0.5*BW21*'DEPRECATED - DT-Prelim Calcs'!$C$11^2+BY21*'DEPRECATED - DT-Prelim Calcs'!$C$11</f>
        <v>-2216.9126999814416</v>
      </c>
      <c r="CA21" s="57">
        <f>MIN('Drive Train'!$F$35-BU20*'DEPRECATED - DT-Prelim Calcs'!$C$21*'Drive Train'!$F$38,CA20+BU$2)</f>
        <v>9</v>
      </c>
      <c r="CB21" s="57">
        <f>'Drive Train'!$F$35-BU21*'DEPRECATED - DT-Prelim Calcs'!$C$21*'Drive Train'!$F$38</f>
        <v>20.349135367180693</v>
      </c>
      <c r="CC21" s="1">
        <f>IF(BZ21&gt;='Drive Train'!$F$29,1,0)</f>
        <v>0</v>
      </c>
      <c r="CD21" s="57">
        <f t="shared" si="38"/>
        <v>-129.88783279707016</v>
      </c>
      <c r="CE21" s="63">
        <f>CE20+'DEPRECATED - DT-Prelim Calcs'!$C$11</f>
        <v>68</v>
      </c>
      <c r="CF21" s="2">
        <f>CP21/'Drive Train'!$F$35</f>
        <v>2.2183574794965928</v>
      </c>
      <c r="CG21" s="46">
        <f>CN21*12*60/(PI() * 'Drive Train'!$F$15)/CF$2*CF21</f>
        <v>-222333.70154906172</v>
      </c>
      <c r="CH21" s="2">
        <f>('DEPRECATED - DT-Prelim Calcs'!$C$6*CF21-CG21)/('DEPRECATED - DT-Prelim Calcs'!$C$6*CF21)*'DEPRECATED - DT-Prelim Calcs'!$C$7*CF21</f>
        <v>105.8761140834177</v>
      </c>
      <c r="CI21" s="57">
        <f>CH21/'DEPRECATED - DT-Prelim Calcs'!$C$7*('DEPRECATED - DT-Prelim Calcs'!$C$8-'DEPRECATED - DT-Prelim Calcs'!$C$9)+'DEPRECATED - DT-Prelim Calcs'!$C$9</f>
        <v>5639.1752850217799</v>
      </c>
      <c r="CJ21" s="57">
        <f t="shared" si="12"/>
        <v>50</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-342.2439751069997</v>
      </c>
      <c r="CO21" s="57">
        <f>CO20+0.5*CL21*'DEPRECATED - DT-Prelim Calcs'!$C$11^2+CN21*'DEPRECATED - DT-Prelim Calcs'!$C$11</f>
        <v>-5760.3429310143083</v>
      </c>
      <c r="CP21" s="57">
        <f>MIN('Drive Train'!$F$35-CJ20*'DEPRECATED - DT-Prelim Calcs'!$C$21*'Drive Train'!$F$38,CP20+CJ$2)</f>
        <v>27.507632745757753</v>
      </c>
      <c r="CQ21" s="57">
        <f>'Drive Train'!$F$35-CJ21*'DEPRECATED - DT-Prelim Calcs'!$C$21*'Drive Train'!$F$38</f>
        <v>9</v>
      </c>
      <c r="CR21" s="1">
        <f>IF(CO21&gt;='Drive Train'!$F$29,1,0)</f>
        <v>0</v>
      </c>
      <c r="CS21" s="57">
        <f t="shared" si="41"/>
        <v>55.555555555555557</v>
      </c>
      <c r="CT21" s="63">
        <f>CT20+'DEPRECATED - DT-Prelim Calcs'!$C$11</f>
        <v>68</v>
      </c>
      <c r="CU21" s="2">
        <f>DE21/'Drive Train'!$F$35</f>
        <v>2.4090745230143074</v>
      </c>
      <c r="CV21" s="46">
        <f>DC21*12*60/(PI() * 'Drive Train'!$F$15)/CU$2*CU21</f>
        <v>-422981.98156357004</v>
      </c>
      <c r="CW21" s="2">
        <f>('DEPRECATED - DT-Prelim Calcs'!$C$6*CU21-CV21)/('DEPRECATED - DT-Prelim Calcs'!$C$6*CU21)*'DEPRECATED - DT-Prelim Calcs'!$C$7*CU21</f>
        <v>197.06038659262279</v>
      </c>
      <c r="CX21" s="57">
        <f>CW21/'DEPRECATED - DT-Prelim Calcs'!$C$7*('DEPRECATED - DT-Prelim Calcs'!$C$8-'DEPRECATED - DT-Prelim Calcs'!$C$9)+'DEPRECATED - DT-Prelim Calcs'!$C$9</f>
        <v>10493.508132711</v>
      </c>
      <c r="CY21" s="57">
        <f t="shared" si="13"/>
        <v>50</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-498.43057632026415</v>
      </c>
      <c r="DD21" s="57">
        <f>DD20+0.5*DA21*'DEPRECATED - DT-Prelim Calcs'!$C$11^2+DC21*'DEPRECATED - DT-Prelim Calcs'!$C$11</f>
        <v>-16820.187041328867</v>
      </c>
      <c r="DE21" s="57">
        <f>MIN('Drive Train'!$F$35-CY20*'DEPRECATED - DT-Prelim Calcs'!$C$21*'Drive Train'!$F$38,DE20+CY$2)</f>
        <v>29.872524085377414</v>
      </c>
      <c r="DF21" s="57">
        <f>'Drive Train'!$F$35-CY21*'DEPRECATED - DT-Prelim Calcs'!$C$21*'Drive Train'!$F$38</f>
        <v>9</v>
      </c>
      <c r="DG21" s="1">
        <f>IF(DD21&gt;='Drive Train'!$F$29,1,0)</f>
        <v>0</v>
      </c>
      <c r="DH21" s="57">
        <f t="shared" si="44"/>
        <v>55.555555555555557</v>
      </c>
      <c r="DI21" s="63">
        <f>DI20+'DEPRECATED - DT-Prelim Calcs'!$C$11</f>
        <v>68</v>
      </c>
      <c r="DJ21" s="2">
        <f>DT21/'Drive Train'!$F$35</f>
        <v>0.72580645161290325</v>
      </c>
      <c r="DK21" s="46">
        <f>DR21*12*60/(PI() * 'Drive Train'!$F$15)/DJ$2*DJ21</f>
        <v>24841.548176019729</v>
      </c>
      <c r="DL21" s="2">
        <f>('DEPRECATED - DT-Prelim Calcs'!$C$6*DJ21-DK21)/('DEPRECATED - DT-Prelim Calcs'!$C$6*DJ21)*'DEPRECATED - DT-Prelim Calcs'!$C$7*DJ21</f>
        <v>-9.483101217880737</v>
      </c>
      <c r="DM21" s="57">
        <f>DL21/'DEPRECATED - DT-Prelim Calcs'!$C$7*('DEPRECATED - DT-Prelim Calcs'!$C$8-'DEPRECATED - DT-Prelim Calcs'!$C$9)+'DEPRECATED - DT-Prelim Calcs'!$C$9</f>
        <v>-502.14725570709487</v>
      </c>
      <c r="DN21" s="57">
        <f t="shared" si="14"/>
        <v>-502.14725570709487</v>
      </c>
      <c r="DO21" s="2">
        <f t="shared" si="45"/>
        <v>-12.40844697873116</v>
      </c>
      <c r="DP21" s="57">
        <f>DO21*'DEPRECATED - DT-Prelim Calcs'!$C$21/DJ$2/'DEPRECATED - DT-Prelim Calcs'!$C$19/'DEPRECATED - DT-Prelim Calcs'!$C$18*3.39*'DEPRECATED - DT-Prelim Calcs'!$C$20</f>
        <v>-305.12995086828141</v>
      </c>
      <c r="DQ21" s="46">
        <f t="shared" si="46"/>
        <v>1</v>
      </c>
      <c r="DR21" s="57">
        <f>DP20*'DEPRECATED - DT-Prelim Calcs'!$C$11+DR20</f>
        <v>83.137552675635604</v>
      </c>
      <c r="DS21" s="57">
        <f>DS20+0.5*DP21*'DEPRECATED - DT-Prelim Calcs'!$C$11^2+DR21*'DEPRECATED - DT-Prelim Calcs'!$C$11</f>
        <v>-35563.477971424014</v>
      </c>
      <c r="DT21" s="57">
        <f>MIN('Drive Train'!$F$35-DN20*'DEPRECATED - DT-Prelim Calcs'!$C$21*'Drive Train'!$F$38,DT20+DN$2)</f>
        <v>9</v>
      </c>
      <c r="DU21" s="57">
        <f>'Drive Train'!$F$35-DN21*'DEPRECATED - DT-Prelim Calcs'!$C$21*'Drive Train'!$F$38</f>
        <v>46.54601338808245</v>
      </c>
      <c r="DV21" s="1">
        <f>IF(DS21&gt;='Drive Train'!$F$29,1,0)</f>
        <v>0</v>
      </c>
      <c r="DW21" s="57">
        <f t="shared" si="47"/>
        <v>-557.9413952301054</v>
      </c>
      <c r="DX21" s="63">
        <f>DX20+'DEPRECATED - DT-Prelim Calcs'!$C$11</f>
        <v>68</v>
      </c>
      <c r="DY21" s="2">
        <f>EI21/'Drive Train'!$F$35</f>
        <v>0.72580645161290325</v>
      </c>
      <c r="DZ21" s="46">
        <f>EG21*12*60/(PI() * 'Drive Train'!$F$15)/DY$2*DY21</f>
        <v>-150736.72184032921</v>
      </c>
      <c r="EA21" s="2">
        <f>('DEPRECATED - DT-Prelim Calcs'!$C$6*DY21-DZ21)/('DEPRECATED - DT-Prelim Calcs'!$C$6*DY21)*'DEPRECATED - DT-Prelim Calcs'!$C$7*DY21</f>
        <v>69.905947701331456</v>
      </c>
      <c r="EB21" s="57">
        <f>EA21/'DEPRECATED - DT-Prelim Calcs'!$C$7*('DEPRECATED - DT-Prelim Calcs'!$C$8-'DEPRECATED - DT-Prelim Calcs'!$C$9)+'DEPRECATED - DT-Prelim Calcs'!$C$9</f>
        <v>3724.2490000335374</v>
      </c>
      <c r="EC21" s="57">
        <f t="shared" si="15"/>
        <v>50</v>
      </c>
      <c r="ED21" s="2">
        <f t="shared" si="48"/>
        <v>0.8170673883650269</v>
      </c>
      <c r="EE21" s="57">
        <f>ED21*'DEPRECATED - DT-Prelim Calcs'!$C$21/DY$2/'DEPRECATED - DT-Prelim Calcs'!$C$19/'DEPRECATED - DT-Prelim Calcs'!$C$18*3.39*'DEPRECATED - DT-Prelim Calcs'!$C$20</f>
        <v>22.99198837243916</v>
      </c>
      <c r="EF21" s="46">
        <f t="shared" si="49"/>
        <v>0</v>
      </c>
      <c r="EG21" s="57">
        <f>EE20*'DEPRECATED - DT-Prelim Calcs'!$C$11+EG20</f>
        <v>-440.84548698959088</v>
      </c>
      <c r="EH21" s="57">
        <f>EH20+0.5*EE21*'DEPRECATED - DT-Prelim Calcs'!$C$11^2+EG21*'DEPRECATED - DT-Prelim Calcs'!$C$11</f>
        <v>-65407.152938113904</v>
      </c>
      <c r="EI21" s="57">
        <f>MIN('Drive Train'!$F$35-EC20*'DEPRECATED - DT-Prelim Calcs'!$C$21*'Drive Train'!$F$38,EI20+EC$2)</f>
        <v>9</v>
      </c>
      <c r="EJ21" s="57">
        <f>'Drive Train'!$F$35-EC21*'DEPRECATED - DT-Prelim Calcs'!$C$21*'Drive Train'!$F$38</f>
        <v>9</v>
      </c>
      <c r="EK21" s="1">
        <f>IF(EH21&gt;='Drive Train'!$F$29,1,0)</f>
        <v>0</v>
      </c>
      <c r="EL21" s="57">
        <f t="shared" si="50"/>
        <v>55.555555555555557</v>
      </c>
      <c r="EM21" s="63">
        <f>EM20+'DEPRECATED - DT-Prelim Calcs'!$C$11</f>
        <v>68</v>
      </c>
      <c r="EN21" s="2">
        <f>EX21/'Drive Train'!$F$35</f>
        <v>0.72580645161290325</v>
      </c>
      <c r="EO21" s="46">
        <f>EV21*12*60/(PI() * 'Drive Train'!$F$15)/EN$2*EN21</f>
        <v>-368479.3245599076</v>
      </c>
      <c r="EP21" s="2">
        <f>('DEPRECATED - DT-Prelim Calcs'!$C$6*EN21-EO21)/('DEPRECATED - DT-Prelim Calcs'!$C$6*EN21)*'DEPRECATED - DT-Prelim Calcs'!$C$7*EN21</f>
        <v>168.35992003795135</v>
      </c>
      <c r="EQ21" s="57">
        <f>EP21/'DEPRECATED - DT-Prelim Calcs'!$C$7*('DEPRECATED - DT-Prelim Calcs'!$C$8-'DEPRECATED - DT-Prelim Calcs'!$C$9)+'DEPRECATED - DT-Prelim Calcs'!$C$9</f>
        <v>8965.5953281614784</v>
      </c>
      <c r="ER21" s="57">
        <f t="shared" si="16"/>
        <v>50</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-956.95920293736481</v>
      </c>
      <c r="EW21" s="57">
        <f>EW20+0.5*ET21*'DEPRECATED - DT-Prelim Calcs'!$C$11^2+EV21*'DEPRECATED - DT-Prelim Calcs'!$C$11</f>
        <v>-97406.203326875853</v>
      </c>
      <c r="EX21" s="57">
        <f>MIN('Drive Train'!$F$35-ER20*'DEPRECATED - DT-Prelim Calcs'!$C$21*'Drive Train'!$F$38,EX20+ER$2)</f>
        <v>9</v>
      </c>
      <c r="EY21" s="57">
        <f>'Drive Train'!$F$35-ER21*'DEPRECATED - DT-Prelim Calcs'!$C$21*'Drive Train'!$F$38</f>
        <v>9</v>
      </c>
      <c r="EZ21" s="1">
        <f>IF(EW21&gt;='Drive Train'!$F$29,1,0)</f>
        <v>0</v>
      </c>
      <c r="FA21" s="57">
        <f t="shared" si="53"/>
        <v>55.555555555555557</v>
      </c>
      <c r="FB21" s="63">
        <f>FB20+'DEPRECATED - DT-Prelim Calcs'!$C$11</f>
        <v>68</v>
      </c>
      <c r="FC21" s="2">
        <f>FM21/'Drive Train'!$F$35</f>
        <v>0.72580645161290325</v>
      </c>
      <c r="FD21" s="46">
        <f>FK21*12*60/(PI() * 'Drive Train'!$F$15)/FC$2*FC21</f>
        <v>-658218.11999982072</v>
      </c>
      <c r="FE21" s="2">
        <f>('DEPRECATED - DT-Prelim Calcs'!$C$6*FC21-FD21)/('DEPRECATED - DT-Prelim Calcs'!$C$6*FC21)*'DEPRECATED - DT-Prelim Calcs'!$C$7*FC21</f>
        <v>299.36751797607337</v>
      </c>
      <c r="FF21" s="57">
        <f>FE21/'DEPRECATED - DT-Prelim Calcs'!$C$7*('DEPRECATED - DT-Prelim Calcs'!$C$8-'DEPRECATED - DT-Prelim Calcs'!$C$9)+'DEPRECATED - DT-Prelim Calcs'!$C$9</f>
        <v>15939.983218394282</v>
      </c>
      <c r="FG21" s="57">
        <f t="shared" si="17"/>
        <v>50</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-1537.2529860380041</v>
      </c>
      <c r="FL21" s="57">
        <f>FL20+0.5*FI21*'DEPRECATED - DT-Prelim Calcs'!$C$11^2+FK21*'DEPRECATED - DT-Prelim Calcs'!$C$11</f>
        <v>-133384.41787911547</v>
      </c>
      <c r="FM21" s="57">
        <f>MIN('Drive Train'!$F$35-FG20*'DEPRECATED - DT-Prelim Calcs'!$C$21*'Drive Train'!$F$38,FM20+FG$2)</f>
        <v>9</v>
      </c>
      <c r="FN21" s="57">
        <f>'Drive Train'!$F$35-FG21*'DEPRECATED - DT-Prelim Calcs'!$C$21*'Drive Train'!$F$38</f>
        <v>9</v>
      </c>
      <c r="FO21" s="1">
        <f>IF(FL21&gt;='Drive Train'!$F$29,1,0)</f>
        <v>0</v>
      </c>
      <c r="FP21" s="57">
        <f t="shared" si="56"/>
        <v>55.555555555555557</v>
      </c>
      <c r="FQ21" s="63">
        <f>FQ20+'DEPRECATED - DT-Prelim Calcs'!$C$11</f>
        <v>68</v>
      </c>
      <c r="FR21" s="2">
        <f>GB21/'Drive Train'!$F$35</f>
        <v>0.72580645161290325</v>
      </c>
      <c r="FS21" s="46">
        <f>FZ21*12*60/(PI() * 'Drive Train'!$F$15)/FR$2*FR21</f>
        <v>-1028256.569075254</v>
      </c>
      <c r="FT21" s="2">
        <f>('DEPRECATED - DT-Prelim Calcs'!$C$6*FR21-FS21)/('DEPRECATED - DT-Prelim Calcs'!$C$6*FR21)*'DEPRECATED - DT-Prelim Calcs'!$C$7*FR21</f>
        <v>466.68321446233875</v>
      </c>
      <c r="FU21" s="57">
        <f>FT21/'DEPRECATED - DT-Prelim Calcs'!$C$7*('DEPRECATED - DT-Prelim Calcs'!$C$8-'DEPRECATED - DT-Prelim Calcs'!$C$9)+'DEPRECATED - DT-Prelim Calcs'!$C$9</f>
        <v>24847.287724281356</v>
      </c>
      <c r="FV21" s="57">
        <f t="shared" si="18"/>
        <v>50</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-2181.726836291507</v>
      </c>
      <c r="GA21" s="57">
        <f>GA20+0.5*FX21*'DEPRECATED - DT-Prelim Calcs'!$C$11^2+FZ21*'DEPRECATED - DT-Prelim Calcs'!$C$11</f>
        <v>-173341.79659483273</v>
      </c>
      <c r="GB21" s="57">
        <f>MIN('Drive Train'!$F$35-FV20*'DEPRECATED - DT-Prelim Calcs'!$C$21*'Drive Train'!$F$38,GB20+FV$2)</f>
        <v>9</v>
      </c>
      <c r="GC21" s="57">
        <f>'Drive Train'!$F$35-FV21*'DEPRECATED - DT-Prelim Calcs'!$C$21*'Drive Train'!$F$38</f>
        <v>9</v>
      </c>
      <c r="GD21" s="1">
        <f>IF(GA21&gt;='Drive Train'!$F$29,1,0)</f>
        <v>0</v>
      </c>
      <c r="GE21" s="57">
        <f t="shared" si="59"/>
        <v>55.555555555555557</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55.555555555555557</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55.555555555555557</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55.555555555555557</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650.48305563067322</v>
      </c>
      <c r="AK22" s="57">
        <f t="shared" si="8"/>
        <v>0</v>
      </c>
      <c r="AL22" s="63">
        <f>AL21+'DEPRECATED - DT-Prelim Calcs'!$C$11</f>
        <v>72</v>
      </c>
      <c r="AM22" s="2">
        <f>AW22/'Drive Train'!$F$35</f>
        <v>0.87678663227252029</v>
      </c>
      <c r="AN22" s="46">
        <f>AU22*12*60/(PI() * 'Drive Train'!$F$15)/AM$2*AM22</f>
        <v>3838.9836430014261</v>
      </c>
      <c r="AO22" s="2">
        <f>('DEPRECATED - DT-Prelim Calcs'!$C$6*AM22-AN22)/('DEPRECATED - DT-Prelim Calcs'!$C$6*AM22)*'DEPRECATED - DT-Prelim Calcs'!$C$7*AM22</f>
        <v>0.37723015908006896</v>
      </c>
      <c r="AP22" s="57">
        <f>AO22/'DEPRECATED - DT-Prelim Calcs'!$C$7*('DEPRECATED - DT-Prelim Calcs'!$C$8-'DEPRECATED - DT-Prelim Calcs'!$C$9)+'DEPRECATED - DT-Prelim Calcs'!$C$9</f>
        <v>22.782418842312385</v>
      </c>
      <c r="AQ22" s="57">
        <f t="shared" si="9"/>
        <v>22.782418842312385</v>
      </c>
      <c r="AR22" s="2">
        <f t="shared" si="30"/>
        <v>2.9974766855677681E-3</v>
      </c>
      <c r="AS22" s="57">
        <f>AR22*'DEPRECATED - DT-Prelim Calcs'!$C$21/AM$2/'DEPRECATED - DT-Prelim Calcs'!$C$19/'DEPRECATED - DT-Prelim Calcs'!$C$18*3.39*'DEPRECATED - DT-Prelim Calcs'!$C$20</f>
        <v>2.0517065906401163E-2</v>
      </c>
      <c r="AT22" s="46">
        <f t="shared" si="31"/>
        <v>0</v>
      </c>
      <c r="AU22" s="57">
        <f>AS21*'DEPRECATED - DT-Prelim Calcs'!$C$11+AU21</f>
        <v>38.20935563702561</v>
      </c>
      <c r="AV22" s="57">
        <f>AV21+0.5*AS22*'DEPRECATED - DT-Prelim Calcs'!$C$11^2+AU22*'DEPRECATED - DT-Prelim Calcs'!$C$11</f>
        <v>2627.2187450780439</v>
      </c>
      <c r="AW22" s="57">
        <f>MIN('Drive Train'!$F$35-AQ21*'DEPRECATED - DT-Prelim Calcs'!$C$21*'Drive Train'!$F$38,AW21+AQ$2)</f>
        <v>10.872154240179253</v>
      </c>
      <c r="AX22" s="57">
        <f>'Drive Train'!$F$35-AQ22*'DEPRECATED - DT-Prelim Calcs'!$C$21*'Drive Train'!$F$38</f>
        <v>10.850795518722759</v>
      </c>
      <c r="AY22" s="1">
        <f>IF(AV22&gt;='Drive Train'!$F$29,1,0)</f>
        <v>1</v>
      </c>
      <c r="AZ22" s="57">
        <f t="shared" si="32"/>
        <v>25.313798713680431</v>
      </c>
      <c r="BA22" s="63">
        <f>BA21+'DEPRECATED - DT-Prelim Calcs'!$C$11</f>
        <v>72</v>
      </c>
      <c r="BB22" s="2">
        <f>BL22/'Drive Train'!$F$35</f>
        <v>0.72580645161290325</v>
      </c>
      <c r="BC22" s="46">
        <f>BJ22*12*60/(PI() * 'Drive Train'!$F$15)/BB$2*BB22</f>
        <v>4643.9339414596425</v>
      </c>
      <c r="BD22" s="2">
        <f>('DEPRECATED - DT-Prelim Calcs'!$C$6*BB22-BC22)/('DEPRECATED - DT-Prelim Calcs'!$C$6*BB22)*'DEPRECATED - DT-Prelim Calcs'!$C$7*BB22</f>
        <v>-0.35059647017157836</v>
      </c>
      <c r="BE22" s="57">
        <f>BD22/'DEPRECATED - DT-Prelim Calcs'!$C$7*('DEPRECATED - DT-Prelim Calcs'!$C$8-'DEPRECATED - DT-Prelim Calcs'!$C$9)+'DEPRECATED - DT-Prelim Calcs'!$C$9</f>
        <v>-15.964534075939216</v>
      </c>
      <c r="BF22" s="57">
        <f t="shared" si="10"/>
        <v>-15.964534075939216</v>
      </c>
      <c r="BG22" s="2">
        <f t="shared" si="33"/>
        <v>-0.89746707473528498</v>
      </c>
      <c r="BH22" s="57">
        <f>BG22*'DEPRECATED - DT-Prelim Calcs'!$C$21/BB$2/'DEPRECATED - DT-Prelim Calcs'!$C$19/'DEPRECATED - DT-Prelim Calcs'!$C$18*3.39*'DEPRECATED - DT-Prelim Calcs'!$C$20</f>
        <v>-9.3282044663920995</v>
      </c>
      <c r="BI22" s="46">
        <f t="shared" si="34"/>
        <v>1</v>
      </c>
      <c r="BJ22" s="57">
        <f>BH21*'DEPRECATED - DT-Prelim Calcs'!$C$11+BJ21</f>
        <v>36.769903364359593</v>
      </c>
      <c r="BK22" s="57">
        <f>BK21+0.5*BH22*'DEPRECATED - DT-Prelim Calcs'!$C$11^2+BJ22*'DEPRECATED - DT-Prelim Calcs'!$C$11</f>
        <v>1305.5534178135549</v>
      </c>
      <c r="BL22" s="57">
        <f>MIN('Drive Train'!$F$35-BF21*'DEPRECATED - DT-Prelim Calcs'!$C$21*'Drive Train'!$F$38,BL21+BF$2)</f>
        <v>9</v>
      </c>
      <c r="BM22" s="57">
        <f>'Drive Train'!$F$35-BF22*'DEPRECATED - DT-Prelim Calcs'!$C$21*'Drive Train'!$F$38</f>
        <v>13.485588317163867</v>
      </c>
      <c r="BN22" s="1">
        <f>IF(BK22&gt;='Drive Train'!$F$29,1,0)</f>
        <v>1</v>
      </c>
      <c r="BO22" s="57">
        <f t="shared" si="35"/>
        <v>-17.738371195488018</v>
      </c>
      <c r="BP22" s="63">
        <f>BP21+'DEPRECATED - DT-Prelim Calcs'!$C$11</f>
        <v>72</v>
      </c>
      <c r="BQ22" s="2">
        <f>CA22/'Drive Train'!$F$35</f>
        <v>1.6410593038048946</v>
      </c>
      <c r="BR22" s="46">
        <f>BY22*12*60/(PI() * 'Drive Train'!$F$15)/BQ$2*BQ22</f>
        <v>-50249.208304911954</v>
      </c>
      <c r="BS22" s="2">
        <f>('DEPRECATED - DT-Prelim Calcs'!$C$6*BQ22-BR22)/('DEPRECATED - DT-Prelim Calcs'!$C$6*BQ22)*'DEPRECATED - DT-Prelim Calcs'!$C$7*BQ22</f>
        <v>26.675514275797902</v>
      </c>
      <c r="BT22" s="57">
        <f>BS22/'DEPRECATED - DT-Prelim Calcs'!$C$7*('DEPRECATED - DT-Prelim Calcs'!$C$8-'DEPRECATED - DT-Prelim Calcs'!$C$9)+'DEPRECATED - DT-Prelim Calcs'!$C$9</f>
        <v>1422.8114031472492</v>
      </c>
      <c r="BU22" s="57">
        <f t="shared" si="11"/>
        <v>50</v>
      </c>
      <c r="BV22" s="2">
        <f t="shared" si="36"/>
        <v>1.6489905474275997</v>
      </c>
      <c r="BW22" s="57">
        <f>BV22*'DEPRECATED - DT-Prelim Calcs'!$C$21/BQ$2/'DEPRECATED - DT-Prelim Calcs'!$C$19/'DEPRECATED - DT-Prelim Calcs'!$C$18*3.39*'DEPRECATED - DT-Prelim Calcs'!$C$20</f>
        <v>22.99198837243916</v>
      </c>
      <c r="BX22" s="46">
        <f t="shared" si="37"/>
        <v>0</v>
      </c>
      <c r="BY22" s="57">
        <f>BW21*'DEPRECATED - DT-Prelim Calcs'!$C$11+BY21</f>
        <v>-131.17570126259372</v>
      </c>
      <c r="BZ22" s="57">
        <f>BZ21+0.5*BW22*'DEPRECATED - DT-Prelim Calcs'!$C$11^2+BY22*'DEPRECATED - DT-Prelim Calcs'!$C$11</f>
        <v>-2557.6795980523034</v>
      </c>
      <c r="CA22" s="57">
        <f>MIN('Drive Train'!$F$35-BU21*'DEPRECATED - DT-Prelim Calcs'!$C$21*'Drive Train'!$F$38,CA21+BU$2)</f>
        <v>20.349135367180693</v>
      </c>
      <c r="CB22" s="57">
        <f>'Drive Train'!$F$35-BU22*'DEPRECATED - DT-Prelim Calcs'!$C$21*'Drive Train'!$F$38</f>
        <v>9</v>
      </c>
      <c r="CC22" s="1">
        <f>IF(BZ22&gt;='Drive Train'!$F$29,1,0)</f>
        <v>0</v>
      </c>
      <c r="CD22" s="57">
        <f t="shared" si="38"/>
        <v>55.555555555555557</v>
      </c>
      <c r="CE22" s="63">
        <f>CE21+'DEPRECATED - DT-Prelim Calcs'!$C$11</f>
        <v>72</v>
      </c>
      <c r="CF22" s="2">
        <f>CP22/'Drive Train'!$F$35</f>
        <v>0.72580645161290325</v>
      </c>
      <c r="CG22" s="46">
        <f>CN22*12*60/(PI() * 'Drive Train'!$F$15)/CF$2*CF22</f>
        <v>-53195.882950941741</v>
      </c>
      <c r="CH22" s="2">
        <f>('DEPRECATED - DT-Prelim Calcs'!$C$6*CF22-CG22)/('DEPRECATED - DT-Prelim Calcs'!$C$6*CF22)*'DEPRECATED - DT-Prelim Calcs'!$C$7*CF22</f>
        <v>25.802116233522103</v>
      </c>
      <c r="CI22" s="57">
        <f>CH22/'DEPRECATED - DT-Prelim Calcs'!$C$7*('DEPRECATED - DT-Prelim Calcs'!$C$8-'DEPRECATED - DT-Prelim Calcs'!$C$9)+'DEPRECATED - DT-Prelim Calcs'!$C$9</f>
        <v>1376.3147355854298</v>
      </c>
      <c r="CJ22" s="57">
        <f t="shared" si="12"/>
        <v>50</v>
      </c>
      <c r="CK22" s="2">
        <f t="shared" si="39"/>
        <v>1.3144127551959126</v>
      </c>
      <c r="CL22" s="57">
        <f>CK22*'DEPRECATED - DT-Prelim Calcs'!$C$21/CF$2/'DEPRECATED - DT-Prelim Calcs'!$C$19/'DEPRECATED - DT-Prelim Calcs'!$C$18*3.39*'DEPRECATED - DT-Prelim Calcs'!$C$20</f>
        <v>22.991988372439156</v>
      </c>
      <c r="CM22" s="46">
        <f t="shared" si="40"/>
        <v>0</v>
      </c>
      <c r="CN22" s="57">
        <f>CL21*'DEPRECATED - DT-Prelim Calcs'!$C$11+CN21</f>
        <v>-250.27602161724309</v>
      </c>
      <c r="CO22" s="57">
        <f>CO21+0.5*CL22*'DEPRECATED - DT-Prelim Calcs'!$C$11^2+CN22*'DEPRECATED - DT-Prelim Calcs'!$C$11</f>
        <v>-6577.5111105037668</v>
      </c>
      <c r="CP22" s="57">
        <f>MIN('Drive Train'!$F$35-CJ21*'DEPRECATED - DT-Prelim Calcs'!$C$21*'Drive Train'!$F$38,CP21+CJ$2)</f>
        <v>9</v>
      </c>
      <c r="CQ22" s="57">
        <f>'Drive Train'!$F$35-CJ22*'DEPRECATED - DT-Prelim Calcs'!$C$21*'Drive Train'!$F$38</f>
        <v>9</v>
      </c>
      <c r="CR22" s="1">
        <f>IF(CO22&gt;='Drive Train'!$F$29,1,0)</f>
        <v>0</v>
      </c>
      <c r="CS22" s="57">
        <f t="shared" si="41"/>
        <v>55.555555555555557</v>
      </c>
      <c r="CT22" s="63">
        <f>CT21+'DEPRECATED - DT-Prelim Calcs'!$C$11</f>
        <v>72</v>
      </c>
      <c r="CU22" s="2">
        <f>DE22/'Drive Train'!$F$35</f>
        <v>0.72580645161290325</v>
      </c>
      <c r="CV22" s="46">
        <f>DC22*12*60/(PI() * 'Drive Train'!$F$15)/CU$2*CU22</f>
        <v>-103922.21526314461</v>
      </c>
      <c r="CW22" s="2">
        <f>('DEPRECATED - DT-Prelim Calcs'!$C$6*CU22-CV22)/('DEPRECATED - DT-Prelim Calcs'!$C$6*CU22)*'DEPRECATED - DT-Prelim Calcs'!$C$7*CU22</f>
        <v>48.738412832473124</v>
      </c>
      <c r="CX22" s="57">
        <f>CW22/'DEPRECATED - DT-Prelim Calcs'!$C$7*('DEPRECATED - DT-Prelim Calcs'!$C$8-'DEPRECATED - DT-Prelim Calcs'!$C$9)+'DEPRECATED - DT-Prelim Calcs'!$C$9</f>
        <v>2597.363222575229</v>
      </c>
      <c r="CY22" s="57">
        <f t="shared" si="13"/>
        <v>50</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-406.46262283050754</v>
      </c>
      <c r="DD22" s="57">
        <f>DD21+0.5*DA22*'DEPRECATED - DT-Prelim Calcs'!$C$11^2+DC22*'DEPRECATED - DT-Prelim Calcs'!$C$11</f>
        <v>-18262.101625671385</v>
      </c>
      <c r="DE22" s="57">
        <f>MIN('Drive Train'!$F$35-CY21*'DEPRECATED - DT-Prelim Calcs'!$C$21*'Drive Train'!$F$38,DE21+CY$2)</f>
        <v>9</v>
      </c>
      <c r="DF22" s="57">
        <f>'Drive Train'!$F$35-CY22*'DEPRECATED - DT-Prelim Calcs'!$C$21*'Drive Train'!$F$38</f>
        <v>9</v>
      </c>
      <c r="DG22" s="1">
        <f>IF(DD22&gt;='Drive Train'!$F$29,1,0)</f>
        <v>0</v>
      </c>
      <c r="DH22" s="57">
        <f t="shared" si="44"/>
        <v>55.555555555555557</v>
      </c>
      <c r="DI22" s="63">
        <f>DI21+'DEPRECATED - DT-Prelim Calcs'!$C$11</f>
        <v>72</v>
      </c>
      <c r="DJ22" s="2">
        <f>DT22/'Drive Train'!$F$35</f>
        <v>3.7537107571034234</v>
      </c>
      <c r="DK22" s="46">
        <f>DR22*12*60/(PI() * 'Drive Train'!$F$15)/DJ$2*DJ22</f>
        <v>-1757631.5908141604</v>
      </c>
      <c r="DL22" s="2">
        <f>('DEPRECATED - DT-Prelim Calcs'!$C$6*DJ22-DK22)/('DEPRECATED - DT-Prelim Calcs'!$C$6*DJ22)*'DEPRECATED - DT-Prelim Calcs'!$C$7*DJ22</f>
        <v>803.77292207323592</v>
      </c>
      <c r="DM22" s="57">
        <f>DL22/'DEPRECATED - DT-Prelim Calcs'!$C$7*('DEPRECATED - DT-Prelim Calcs'!$C$8-'DEPRECATED - DT-Prelim Calcs'!$C$9)+'DEPRECATED - DT-Prelim Calcs'!$C$9</f>
        <v>42792.768839002558</v>
      </c>
      <c r="DN22" s="57">
        <f t="shared" si="14"/>
        <v>50</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-1137.3822507974901</v>
      </c>
      <c r="DS22" s="57">
        <f>DS21+0.5*DP22*'DEPRECATED - DT-Prelim Calcs'!$C$11^2+DR22*'DEPRECATED - DT-Prelim Calcs'!$C$11</f>
        <v>-39929.071067634461</v>
      </c>
      <c r="DT22" s="57">
        <f>MIN('Drive Train'!$F$35-DN21*'DEPRECATED - DT-Prelim Calcs'!$C$21*'Drive Train'!$F$38,DT21+DN$2)</f>
        <v>46.54601338808245</v>
      </c>
      <c r="DU22" s="57">
        <f>'Drive Train'!$F$35-DN22*'DEPRECATED - DT-Prelim Calcs'!$C$21*'Drive Train'!$F$38</f>
        <v>9</v>
      </c>
      <c r="DV22" s="1">
        <f>IF(DS22&gt;='Drive Train'!$F$29,1,0)</f>
        <v>0</v>
      </c>
      <c r="DW22" s="57">
        <f t="shared" si="47"/>
        <v>55.555555555555557</v>
      </c>
      <c r="DX22" s="63">
        <f>DX21+'DEPRECATED - DT-Prelim Calcs'!$C$11</f>
        <v>72</v>
      </c>
      <c r="DY22" s="2">
        <f>EI22/'Drive Train'!$F$35</f>
        <v>0.72580645161290325</v>
      </c>
      <c r="DZ22" s="46">
        <f>EG22*12*60/(PI() * 'Drive Train'!$F$15)/DY$2*DY22</f>
        <v>-119290.44818541232</v>
      </c>
      <c r="EA22" s="2">
        <f>('DEPRECATED - DT-Prelim Calcs'!$C$6*DY22-DZ22)/('DEPRECATED - DT-Prelim Calcs'!$C$6*DY22)*'DEPRECATED - DT-Prelim Calcs'!$C$7*DY22</f>
        <v>55.68727612377991</v>
      </c>
      <c r="EB22" s="57">
        <f>EA22/'DEPRECATED - DT-Prelim Calcs'!$C$7*('DEPRECATED - DT-Prelim Calcs'!$C$8-'DEPRECATED - DT-Prelim Calcs'!$C$9)+'DEPRECATED - DT-Prelim Calcs'!$C$9</f>
        <v>2967.2964840999844</v>
      </c>
      <c r="EC22" s="57">
        <f t="shared" si="15"/>
        <v>50</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-348.87753349983427</v>
      </c>
      <c r="EH22" s="57">
        <f>EH21+0.5*EE22*'DEPRECATED - DT-Prelim Calcs'!$C$11^2+EG22*'DEPRECATED - DT-Prelim Calcs'!$C$11</f>
        <v>-66618.727165133736</v>
      </c>
      <c r="EI22" s="57">
        <f>MIN('Drive Train'!$F$35-EC21*'DEPRECATED - DT-Prelim Calcs'!$C$21*'Drive Train'!$F$38,EI21+EC$2)</f>
        <v>9</v>
      </c>
      <c r="EJ22" s="57">
        <f>'Drive Train'!$F$35-EC22*'DEPRECATED - DT-Prelim Calcs'!$C$21*'Drive Train'!$F$38</f>
        <v>9</v>
      </c>
      <c r="EK22" s="1">
        <f>IF(EH22&gt;='Drive Train'!$F$29,1,0)</f>
        <v>0</v>
      </c>
      <c r="EL22" s="57">
        <f t="shared" si="50"/>
        <v>55.555555555555557</v>
      </c>
      <c r="EM22" s="63">
        <f>EM21+'DEPRECATED - DT-Prelim Calcs'!$C$11</f>
        <v>72</v>
      </c>
      <c r="EN22" s="2">
        <f>EX22/'Drive Train'!$F$35</f>
        <v>0.72580645161290325</v>
      </c>
      <c r="EO22" s="46">
        <f>EV22*12*60/(PI() * 'Drive Train'!$F$15)/EN$2*EN22</f>
        <v>-333066.85422779399</v>
      </c>
      <c r="EP22" s="2">
        <f>('DEPRECATED - DT-Prelim Calcs'!$C$6*EN22-EO22)/('DEPRECATED - DT-Prelim Calcs'!$C$6*EN22)*'DEPRECATED - DT-Prelim Calcs'!$C$7*EN22</f>
        <v>152.34790249566359</v>
      </c>
      <c r="EQ22" s="57">
        <f>EP22/'DEPRECATED - DT-Prelim Calcs'!$C$7*('DEPRECATED - DT-Prelim Calcs'!$C$8-'DEPRECATED - DT-Prelim Calcs'!$C$9)+'DEPRECATED - DT-Prelim Calcs'!$C$9</f>
        <v>8113.1713237317999</v>
      </c>
      <c r="ER22" s="57">
        <f t="shared" si="16"/>
        <v>50</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-864.9912494476082</v>
      </c>
      <c r="EW22" s="57">
        <f>EW21+0.5*ET22*'DEPRECATED - DT-Prelim Calcs'!$C$11^2+EV22*'DEPRECATED - DT-Prelim Calcs'!$C$11</f>
        <v>-100682.23241768677</v>
      </c>
      <c r="EX22" s="57">
        <f>MIN('Drive Train'!$F$35-ER21*'DEPRECATED - DT-Prelim Calcs'!$C$21*'Drive Train'!$F$38,EX21+ER$2)</f>
        <v>9</v>
      </c>
      <c r="EY22" s="57">
        <f>'Drive Train'!$F$35-ER22*'DEPRECATED - DT-Prelim Calcs'!$C$21*'Drive Train'!$F$38</f>
        <v>9</v>
      </c>
      <c r="EZ22" s="1">
        <f>IF(EW22&gt;='Drive Train'!$F$29,1,0)</f>
        <v>0</v>
      </c>
      <c r="FA22" s="57">
        <f t="shared" si="53"/>
        <v>55.555555555555557</v>
      </c>
      <c r="FB22" s="63">
        <f>FB21+'DEPRECATED - DT-Prelim Calcs'!$C$11</f>
        <v>72</v>
      </c>
      <c r="FC22" s="2">
        <f>FM22/'Drive Train'!$F$35</f>
        <v>0.72580645161290325</v>
      </c>
      <c r="FD22" s="46">
        <f>FK22*12*60/(PI() * 'Drive Train'!$F$15)/FC$2*FC22</f>
        <v>-618839.45299051038</v>
      </c>
      <c r="FE22" s="2">
        <f>('DEPRECATED - DT-Prelim Calcs'!$C$6*FC22-FD22)/('DEPRECATED - DT-Prelim Calcs'!$C$6*FC22)*'DEPRECATED - DT-Prelim Calcs'!$C$7*FC22</f>
        <v>281.5621544690494</v>
      </c>
      <c r="FF22" s="57">
        <f>FE22/'DEPRECATED - DT-Prelim Calcs'!$C$7*('DEPRECATED - DT-Prelim Calcs'!$C$8-'DEPRECATED - DT-Prelim Calcs'!$C$9)+'DEPRECATED - DT-Prelim Calcs'!$C$9</f>
        <v>14992.087725468482</v>
      </c>
      <c r="FG22" s="57">
        <f t="shared" si="17"/>
        <v>50</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-1445.2850325482475</v>
      </c>
      <c r="FL22" s="57">
        <f>FL21+0.5*FI22*'DEPRECATED - DT-Prelim Calcs'!$C$11^2+FK22*'DEPRECATED - DT-Prelim Calcs'!$C$11</f>
        <v>-138981.62210232895</v>
      </c>
      <c r="FM22" s="57">
        <f>MIN('Drive Train'!$F$35-FG21*'DEPRECATED - DT-Prelim Calcs'!$C$21*'Drive Train'!$F$38,FM21+FG$2)</f>
        <v>9</v>
      </c>
      <c r="FN22" s="57">
        <f>'Drive Train'!$F$35-FG22*'DEPRECATED - DT-Prelim Calcs'!$C$21*'Drive Train'!$F$38</f>
        <v>9</v>
      </c>
      <c r="FO22" s="1">
        <f>IF(FL22&gt;='Drive Train'!$F$29,1,0)</f>
        <v>0</v>
      </c>
      <c r="FP22" s="57">
        <f t="shared" si="56"/>
        <v>55.555555555555557</v>
      </c>
      <c r="FQ22" s="63">
        <f>FQ21+'DEPRECATED - DT-Prelim Calcs'!$C$11</f>
        <v>72</v>
      </c>
      <c r="FR22" s="2">
        <f>GB22/'Drive Train'!$F$35</f>
        <v>0.72580645161290325</v>
      </c>
      <c r="FS22" s="46">
        <f>FZ22*12*60/(PI() * 'Drive Train'!$F$15)/FR$2*FR22</f>
        <v>-984911.70538874669</v>
      </c>
      <c r="FT22" s="2">
        <f>('DEPRECATED - DT-Prelim Calcs'!$C$6*FR22-FS22)/('DEPRECATED - DT-Prelim Calcs'!$C$6*FR22)*'DEPRECATED - DT-Prelim Calcs'!$C$7*FR22</f>
        <v>447.08450499057841</v>
      </c>
      <c r="FU22" s="57">
        <f>FT22/'DEPRECATED - DT-Prelim Calcs'!$C$7*('DEPRECATED - DT-Prelim Calcs'!$C$8-'DEPRECATED - DT-Prelim Calcs'!$C$9)+'DEPRECATED - DT-Prelim Calcs'!$C$9</f>
        <v>23803.920742859424</v>
      </c>
      <c r="FV22" s="57">
        <f t="shared" si="18"/>
        <v>50</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-2089.7588828017501</v>
      </c>
      <c r="GA22" s="57">
        <f>GA21+0.5*FX22*'DEPRECATED - DT-Prelim Calcs'!$C$11^2+FZ22*'DEPRECATED - DT-Prelim Calcs'!$C$11</f>
        <v>-181516.8962190602</v>
      </c>
      <c r="GB22" s="57">
        <f>MIN('Drive Train'!$F$35-FV21*'DEPRECATED - DT-Prelim Calcs'!$C$21*'Drive Train'!$F$38,GB21+FV$2)</f>
        <v>9</v>
      </c>
      <c r="GC22" s="57">
        <f>'Drive Train'!$F$35-FV22*'DEPRECATED - DT-Prelim Calcs'!$C$21*'Drive Train'!$F$38</f>
        <v>9</v>
      </c>
      <c r="GD22" s="1">
        <f>IF(GA22&gt;='Drive Train'!$F$29,1,0)</f>
        <v>0</v>
      </c>
      <c r="GE22" s="57">
        <f t="shared" si="59"/>
        <v>55.555555555555557</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55.555555555555557</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55.555555555555557</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55.555555555555557</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650.48305563067322</v>
      </c>
      <c r="AK23" s="57">
        <f t="shared" si="8"/>
        <v>0</v>
      </c>
      <c r="AL23" s="63">
        <f>AL22+'DEPRECATED - DT-Prelim Calcs'!$C$11</f>
        <v>76</v>
      </c>
      <c r="AM23" s="2">
        <f>AW23/'Drive Train'!$F$35</f>
        <v>0.87506415473570631</v>
      </c>
      <c r="AN23" s="46">
        <f>AU23*12*60/(PI() * 'Drive Train'!$F$15)/AM$2*AM23</f>
        <v>3839.6712197382972</v>
      </c>
      <c r="AO23" s="2">
        <f>('DEPRECATED - DT-Prelim Calcs'!$C$6*AM23-AN23)/('DEPRECATED - DT-Prelim Calcs'!$C$6*AM23)*'DEPRECATED - DT-Prelim Calcs'!$C$7*AM23</f>
        <v>0.3727680951702198</v>
      </c>
      <c r="AP23" s="57">
        <f>AO23/'DEPRECATED - DT-Prelim Calcs'!$C$7*('DEPRECATED - DT-Prelim Calcs'!$C$8-'DEPRECATED - DT-Prelim Calcs'!$C$9)+'DEPRECATED - DT-Prelim Calcs'!$C$9</f>
        <v>22.54487411217394</v>
      </c>
      <c r="AQ23" s="57">
        <f t="shared" si="9"/>
        <v>22.54487411217394</v>
      </c>
      <c r="AR23" s="2">
        <f t="shared" si="30"/>
        <v>-2.2683858208301655E-3</v>
      </c>
      <c r="AS23" s="57">
        <f>AR23*'DEPRECATED - DT-Prelim Calcs'!$C$21/AM$2/'DEPRECATED - DT-Prelim Calcs'!$C$19/'DEPRECATED - DT-Prelim Calcs'!$C$18*3.39*'DEPRECATED - DT-Prelim Calcs'!$C$20</f>
        <v>-1.5526599960293904E-2</v>
      </c>
      <c r="AT23" s="46">
        <f t="shared" si="31"/>
        <v>0</v>
      </c>
      <c r="AU23" s="57">
        <f>AS22*'DEPRECATED - DT-Prelim Calcs'!$C$11+AU22</f>
        <v>38.291423900651218</v>
      </c>
      <c r="AV23" s="57">
        <f>AV22+0.5*AS23*'DEPRECATED - DT-Prelim Calcs'!$C$11^2+AU23*'DEPRECATED - DT-Prelim Calcs'!$C$11</f>
        <v>2780.2602278809663</v>
      </c>
      <c r="AW23" s="57">
        <f>MIN('Drive Train'!$F$35-AQ22*'DEPRECATED - DT-Prelim Calcs'!$C$21*'Drive Train'!$F$38,AW22+AQ$2)</f>
        <v>10.850795518722759</v>
      </c>
      <c r="AX23" s="57">
        <f>'Drive Train'!$F$35-AQ23*'DEPRECATED - DT-Prelim Calcs'!$C$21*'Drive Train'!$F$38</f>
        <v>10.866948560372172</v>
      </c>
      <c r="AY23" s="1">
        <f>IF(AV23&gt;='Drive Train'!$F$29,1,0)</f>
        <v>1</v>
      </c>
      <c r="AZ23" s="57">
        <f t="shared" si="32"/>
        <v>25.049860124637711</v>
      </c>
      <c r="BA23" s="63">
        <f>BA22+'DEPRECATED - DT-Prelim Calcs'!$C$11</f>
        <v>76</v>
      </c>
      <c r="BB23" s="2">
        <f>BL23/'Drive Train'!$F$35</f>
        <v>1.0875474449325699</v>
      </c>
      <c r="BC23" s="46">
        <f>BJ23*12*60/(PI() * 'Drive Train'!$F$15)/BB$2*BB23</f>
        <v>-102.74303128893811</v>
      </c>
      <c r="BD23" s="2">
        <f>('DEPRECATED - DT-Prelim Calcs'!$C$6*BB23-BC23)/('DEPRECATED - DT-Prelim Calcs'!$C$6*BB23)*'DEPRECATED - DT-Prelim Calcs'!$C$7*BB23</f>
        <v>2.6674453845776145</v>
      </c>
      <c r="BE23" s="57">
        <f>BD23/'DEPRECATED - DT-Prelim Calcs'!$C$7*('DEPRECATED - DT-Prelim Calcs'!$C$8-'DEPRECATED - DT-Prelim Calcs'!$C$9)+'DEPRECATED - DT-Prelim Calcs'!$C$9</f>
        <v>144.70549495489954</v>
      </c>
      <c r="BF23" s="57">
        <f t="shared" si="10"/>
        <v>50</v>
      </c>
      <c r="BG23" s="2">
        <f t="shared" si="33"/>
        <v>0.89656256571183979</v>
      </c>
      <c r="BH23" s="57">
        <f>BG23*'DEPRECATED - DT-Prelim Calcs'!$C$21/BB$2/'DEPRECATED - DT-Prelim Calcs'!$C$19/'DEPRECATED - DT-Prelim Calcs'!$C$18*3.39*'DEPRECATED - DT-Prelim Calcs'!$C$20</f>
        <v>9.3188030684467975</v>
      </c>
      <c r="BI23" s="46">
        <f t="shared" si="34"/>
        <v>0</v>
      </c>
      <c r="BJ23" s="57">
        <f>BH22*'DEPRECATED - DT-Prelim Calcs'!$C$11+BJ22</f>
        <v>-0.54291450120880569</v>
      </c>
      <c r="BK23" s="57">
        <f>BK22+0.5*BH23*'DEPRECATED - DT-Prelim Calcs'!$C$11^2+BJ23*'DEPRECATED - DT-Prelim Calcs'!$C$11</f>
        <v>1377.9321843562941</v>
      </c>
      <c r="BL23" s="57">
        <f>MIN('Drive Train'!$F$35-BF22*'DEPRECATED - DT-Prelim Calcs'!$C$21*'Drive Train'!$F$38,BL22+BF$2)</f>
        <v>13.485588317163867</v>
      </c>
      <c r="BM23" s="57">
        <f>'Drive Train'!$F$35-BF23*'DEPRECATED - DT-Prelim Calcs'!$C$21*'Drive Train'!$F$38</f>
        <v>9</v>
      </c>
      <c r="BN23" s="1">
        <f>IF(BK23&gt;='Drive Train'!$F$29,1,0)</f>
        <v>1</v>
      </c>
      <c r="BO23" s="57">
        <f t="shared" si="35"/>
        <v>55.555555555555557</v>
      </c>
      <c r="BP23" s="63">
        <f>BP22+'DEPRECATED - DT-Prelim Calcs'!$C$11</f>
        <v>76</v>
      </c>
      <c r="BQ23" s="2">
        <f>CA23/'Drive Train'!$F$35</f>
        <v>0.72580645161290325</v>
      </c>
      <c r="BR23" s="46">
        <f>BY23*12*60/(PI() * 'Drive Train'!$F$15)/BQ$2*BQ23</f>
        <v>-6642.6944052600002</v>
      </c>
      <c r="BS23" s="2">
        <f>('DEPRECATED - DT-Prelim Calcs'!$C$6*BQ23-BR23)/('DEPRECATED - DT-Prelim Calcs'!$C$6*BQ23)*'DEPRECATED - DT-Prelim Calcs'!$C$7*BQ23</f>
        <v>4.7527382982326136</v>
      </c>
      <c r="BT23" s="57">
        <f>BS23/'DEPRECATED - DT-Prelim Calcs'!$C$7*('DEPRECATED - DT-Prelim Calcs'!$C$8-'DEPRECATED - DT-Prelim Calcs'!$C$9)+'DEPRECATED - DT-Prelim Calcs'!$C$9</f>
        <v>255.71922143703085</v>
      </c>
      <c r="BU23" s="57">
        <f t="shared" si="11"/>
        <v>50</v>
      </c>
      <c r="BV23" s="2">
        <f t="shared" si="36"/>
        <v>1.6489905474275997</v>
      </c>
      <c r="BW23" s="57">
        <f>BV23*'DEPRECATED - DT-Prelim Calcs'!$C$21/BQ$2/'DEPRECATED - DT-Prelim Calcs'!$C$19/'DEPRECATED - DT-Prelim Calcs'!$C$18*3.39*'DEPRECATED - DT-Prelim Calcs'!$C$20</f>
        <v>22.99198837243916</v>
      </c>
      <c r="BX23" s="46">
        <f t="shared" si="37"/>
        <v>0</v>
      </c>
      <c r="BY23" s="57">
        <f>BW22*'DEPRECATED - DT-Prelim Calcs'!$C$11+BY22</f>
        <v>-39.207747772837081</v>
      </c>
      <c r="BZ23" s="57">
        <f>BZ22+0.5*BW23*'DEPRECATED - DT-Prelim Calcs'!$C$11^2+BY23*'DEPRECATED - DT-Prelim Calcs'!$C$11</f>
        <v>-2530.5746821641387</v>
      </c>
      <c r="CA23" s="57">
        <f>MIN('Drive Train'!$F$35-BU22*'DEPRECATED - DT-Prelim Calcs'!$C$21*'Drive Train'!$F$38,CA22+BU$2)</f>
        <v>9</v>
      </c>
      <c r="CB23" s="57">
        <f>'Drive Train'!$F$35-BU23*'DEPRECATED - DT-Prelim Calcs'!$C$21*'Drive Train'!$F$38</f>
        <v>9</v>
      </c>
      <c r="CC23" s="1">
        <f>IF(BZ23&gt;='Drive Train'!$F$29,1,0)</f>
        <v>0</v>
      </c>
      <c r="CD23" s="57">
        <f t="shared" si="38"/>
        <v>55.555555555555557</v>
      </c>
      <c r="CE23" s="63">
        <f>CE22+'DEPRECATED - DT-Prelim Calcs'!$C$11</f>
        <v>76</v>
      </c>
      <c r="CF23" s="2">
        <f>CP23/'Drive Train'!$F$35</f>
        <v>0.72580645161290325</v>
      </c>
      <c r="CG23" s="46">
        <f>CN23*12*60/(PI() * 'Drive Train'!$F$15)/CF$2*CF23</f>
        <v>-33648.19932761501</v>
      </c>
      <c r="CH23" s="2">
        <f>('DEPRECATED - DT-Prelim Calcs'!$C$6*CF23-CG23)/('DEPRECATED - DT-Prelim Calcs'!$C$6*CF23)*'DEPRECATED - DT-Prelim Calcs'!$C$7*CF23</f>
        <v>16.963482550179251</v>
      </c>
      <c r="CI23" s="57">
        <f>CH23/'DEPRECATED - DT-Prelim Calcs'!$C$7*('DEPRECATED - DT-Prelim Calcs'!$C$8-'DEPRECATED - DT-Prelim Calcs'!$C$9)+'DEPRECATED - DT-Prelim Calcs'!$C$9</f>
        <v>905.77668514024822</v>
      </c>
      <c r="CJ23" s="57">
        <f t="shared" si="12"/>
        <v>50</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-158.30806812748648</v>
      </c>
      <c r="CO23" s="57">
        <f>CO22+0.5*CL23*'DEPRECATED - DT-Prelim Calcs'!$C$11^2+CN23*'DEPRECATED - DT-Prelim Calcs'!$C$11</f>
        <v>-7026.8074760341988</v>
      </c>
      <c r="CP23" s="57">
        <f>MIN('Drive Train'!$F$35-CJ22*'DEPRECATED - DT-Prelim Calcs'!$C$21*'Drive Train'!$F$38,CP22+CJ$2)</f>
        <v>9</v>
      </c>
      <c r="CQ23" s="57">
        <f>'Drive Train'!$F$35-CJ23*'DEPRECATED - DT-Prelim Calcs'!$C$21*'Drive Train'!$F$38</f>
        <v>9</v>
      </c>
      <c r="CR23" s="1">
        <f>IF(CO23&gt;='Drive Train'!$F$29,1,0)</f>
        <v>0</v>
      </c>
      <c r="CS23" s="57">
        <f t="shared" si="41"/>
        <v>55.555555555555557</v>
      </c>
      <c r="CT23" s="63">
        <f>CT22+'DEPRECATED - DT-Prelim Calcs'!$C$11</f>
        <v>76</v>
      </c>
      <c r="CU23" s="2">
        <f>DE23/'Drive Train'!$F$35</f>
        <v>0.72580645161290325</v>
      </c>
      <c r="CV23" s="46">
        <f>DC23*12*60/(PI() * 'Drive Train'!$F$15)/CU$2*CU23</f>
        <v>-80408.334962621157</v>
      </c>
      <c r="CW23" s="2">
        <f>('DEPRECATED - DT-Prelim Calcs'!$C$6*CU23-CV23)/('DEPRECATED - DT-Prelim Calcs'!$C$6*CU23)*'DEPRECATED - DT-Prelim Calcs'!$C$7*CU23</f>
        <v>38.106433184394035</v>
      </c>
      <c r="CX23" s="57">
        <f>CW23/'DEPRECATED - DT-Prelim Calcs'!$C$7*('DEPRECATED - DT-Prelim Calcs'!$C$8-'DEPRECATED - DT-Prelim Calcs'!$C$9)+'DEPRECATED - DT-Prelim Calcs'!$C$9</f>
        <v>2031.3536836339233</v>
      </c>
      <c r="CY23" s="57">
        <f t="shared" si="13"/>
        <v>50</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-314.49466934075093</v>
      </c>
      <c r="DD23" s="57">
        <f>DD22+0.5*DA23*'DEPRECATED - DT-Prelim Calcs'!$C$11^2+DC23*'DEPRECATED - DT-Prelim Calcs'!$C$11</f>
        <v>-19336.144396054875</v>
      </c>
      <c r="DE23" s="57">
        <f>MIN('Drive Train'!$F$35-CY22*'DEPRECATED - DT-Prelim Calcs'!$C$21*'Drive Train'!$F$38,DE22+CY$2)</f>
        <v>9</v>
      </c>
      <c r="DF23" s="57">
        <f>'Drive Train'!$F$35-CY23*'DEPRECATED - DT-Prelim Calcs'!$C$21*'Drive Train'!$F$38</f>
        <v>9</v>
      </c>
      <c r="DG23" s="1">
        <f>IF(DD23&gt;='Drive Train'!$F$29,1,0)</f>
        <v>0</v>
      </c>
      <c r="DH23" s="57">
        <f t="shared" si="44"/>
        <v>55.555555555555557</v>
      </c>
      <c r="DI23" s="63">
        <f>DI22+'DEPRECATED - DT-Prelim Calcs'!$C$11</f>
        <v>76</v>
      </c>
      <c r="DJ23" s="2">
        <f>DT23/'Drive Train'!$F$35</f>
        <v>0.72580645161290325</v>
      </c>
      <c r="DK23" s="46">
        <f>DR23*12*60/(PI() * 'Drive Train'!$F$15)/DJ$2*DJ23</f>
        <v>-312370.3885269718</v>
      </c>
      <c r="DL23" s="2">
        <f>('DEPRECATED - DT-Prelim Calcs'!$C$6*DJ23-DK23)/('DEPRECATED - DT-Prelim Calcs'!$C$6*DJ23)*'DEPRECATED - DT-Prelim Calcs'!$C$7*DJ23</f>
        <v>142.98983826696161</v>
      </c>
      <c r="DM23" s="57">
        <f>DL23/'DEPRECATED - DT-Prelim Calcs'!$C$7*('DEPRECATED - DT-Prelim Calcs'!$C$8-'DEPRECATED - DT-Prelim Calcs'!$C$9)+'DEPRECATED - DT-Prelim Calcs'!$C$9</f>
        <v>7614.9806015150107</v>
      </c>
      <c r="DN23" s="57">
        <f t="shared" si="14"/>
        <v>50</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-1045.4142973077335</v>
      </c>
      <c r="DS23" s="57">
        <f>DS22+0.5*DP23*'DEPRECATED - DT-Prelim Calcs'!$C$11^2+DR23*'DEPRECATED - DT-Prelim Calcs'!$C$11</f>
        <v>-43926.792349885887</v>
      </c>
      <c r="DT23" s="57">
        <f>MIN('Drive Train'!$F$35-DN22*'DEPRECATED - DT-Prelim Calcs'!$C$21*'Drive Train'!$F$38,DT22+DN$2)</f>
        <v>9</v>
      </c>
      <c r="DU23" s="57">
        <f>'Drive Train'!$F$35-DN23*'DEPRECATED - DT-Prelim Calcs'!$C$21*'Drive Train'!$F$38</f>
        <v>9</v>
      </c>
      <c r="DV23" s="1">
        <f>IF(DS23&gt;='Drive Train'!$F$29,1,0)</f>
        <v>0</v>
      </c>
      <c r="DW23" s="57">
        <f t="shared" si="47"/>
        <v>55.555555555555557</v>
      </c>
      <c r="DX23" s="63">
        <f>DX22+'DEPRECATED - DT-Prelim Calcs'!$C$11</f>
        <v>76</v>
      </c>
      <c r="DY23" s="2">
        <f>EI23/'Drive Train'!$F$35</f>
        <v>0.72580645161290325</v>
      </c>
      <c r="DZ23" s="46">
        <f>EG23*12*60/(PI() * 'Drive Train'!$F$15)/DY$2*DY23</f>
        <v>-87844.174530495424</v>
      </c>
      <c r="EA23" s="2">
        <f>('DEPRECATED - DT-Prelim Calcs'!$C$6*DY23-DZ23)/('DEPRECATED - DT-Prelim Calcs'!$C$6*DY23)*'DEPRECATED - DT-Prelim Calcs'!$C$7*DY23</f>
        <v>41.46860454622837</v>
      </c>
      <c r="EB23" s="57">
        <f>EA23/'DEPRECATED - DT-Prelim Calcs'!$C$7*('DEPRECATED - DT-Prelim Calcs'!$C$8-'DEPRECATED - DT-Prelim Calcs'!$C$9)+'DEPRECATED - DT-Prelim Calcs'!$C$9</f>
        <v>2210.3439681664313</v>
      </c>
      <c r="EC23" s="57">
        <f t="shared" si="15"/>
        <v>50</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-256.90958001007766</v>
      </c>
      <c r="EH23" s="57">
        <f>EH22+0.5*EE23*'DEPRECATED - DT-Prelim Calcs'!$C$11^2+EG23*'DEPRECATED - DT-Prelim Calcs'!$C$11</f>
        <v>-67462.429578194526</v>
      </c>
      <c r="EI23" s="57">
        <f>MIN('Drive Train'!$F$35-EC22*'DEPRECATED - DT-Prelim Calcs'!$C$21*'Drive Train'!$F$38,EI22+EC$2)</f>
        <v>9</v>
      </c>
      <c r="EJ23" s="57">
        <f>'Drive Train'!$F$35-EC23*'DEPRECATED - DT-Prelim Calcs'!$C$21*'Drive Train'!$F$38</f>
        <v>9</v>
      </c>
      <c r="EK23" s="1">
        <f>IF(EH23&gt;='Drive Train'!$F$29,1,0)</f>
        <v>0</v>
      </c>
      <c r="EL23" s="57">
        <f t="shared" si="50"/>
        <v>55.555555555555557</v>
      </c>
      <c r="EM23" s="63">
        <f>EM22+'DEPRECATED - DT-Prelim Calcs'!$C$11</f>
        <v>76</v>
      </c>
      <c r="EN23" s="2">
        <f>EX23/'Drive Train'!$F$35</f>
        <v>0.72580645161290325</v>
      </c>
      <c r="EO23" s="46">
        <f>EV23*12*60/(PI() * 'Drive Train'!$F$15)/EN$2*EN23</f>
        <v>-297654.38389568037</v>
      </c>
      <c r="EP23" s="2">
        <f>('DEPRECATED - DT-Prelim Calcs'!$C$6*EN23-EO23)/('DEPRECATED - DT-Prelim Calcs'!$C$6*EN23)*'DEPRECATED - DT-Prelim Calcs'!$C$7*EN23</f>
        <v>136.3358849533758</v>
      </c>
      <c r="EQ23" s="57">
        <f>EP23/'DEPRECATED - DT-Prelim Calcs'!$C$7*('DEPRECATED - DT-Prelim Calcs'!$C$8-'DEPRECATED - DT-Prelim Calcs'!$C$9)+'DEPRECATED - DT-Prelim Calcs'!$C$9</f>
        <v>7260.7473193021224</v>
      </c>
      <c r="ER23" s="57">
        <f t="shared" si="16"/>
        <v>50</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-773.02329595785159</v>
      </c>
      <c r="EW23" s="57">
        <f>EW22+0.5*ET23*'DEPRECATED - DT-Prelim Calcs'!$C$11^2+EV23*'DEPRECATED - DT-Prelim Calcs'!$C$11</f>
        <v>-103590.38969453867</v>
      </c>
      <c r="EX23" s="57">
        <f>MIN('Drive Train'!$F$35-ER22*'DEPRECATED - DT-Prelim Calcs'!$C$21*'Drive Train'!$F$38,EX22+ER$2)</f>
        <v>9</v>
      </c>
      <c r="EY23" s="57">
        <f>'Drive Train'!$F$35-ER23*'DEPRECATED - DT-Prelim Calcs'!$C$21*'Drive Train'!$F$38</f>
        <v>9</v>
      </c>
      <c r="EZ23" s="1">
        <f>IF(EW23&gt;='Drive Train'!$F$29,1,0)</f>
        <v>0</v>
      </c>
      <c r="FA23" s="57">
        <f t="shared" si="53"/>
        <v>55.555555555555557</v>
      </c>
      <c r="FB23" s="63">
        <f>FB22+'DEPRECATED - DT-Prelim Calcs'!$C$11</f>
        <v>76</v>
      </c>
      <c r="FC23" s="2">
        <f>FM23/'Drive Train'!$F$35</f>
        <v>0.72580645161290325</v>
      </c>
      <c r="FD23" s="46">
        <f>FK23*12*60/(PI() * 'Drive Train'!$F$15)/FC$2*FC23</f>
        <v>-579460.78598119994</v>
      </c>
      <c r="FE23" s="2">
        <f>('DEPRECATED - DT-Prelim Calcs'!$C$6*FC23-FD23)/('DEPRECATED - DT-Prelim Calcs'!$C$6*FC23)*'DEPRECATED - DT-Prelim Calcs'!$C$7*FC23</f>
        <v>263.75679096202538</v>
      </c>
      <c r="FF23" s="57">
        <f>FE23/'DEPRECATED - DT-Prelim Calcs'!$C$7*('DEPRECATED - DT-Prelim Calcs'!$C$8-'DEPRECATED - DT-Prelim Calcs'!$C$9)+'DEPRECATED - DT-Prelim Calcs'!$C$9</f>
        <v>14044.192232542679</v>
      </c>
      <c r="FG23" s="57">
        <f t="shared" si="17"/>
        <v>50</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-1353.3170790584909</v>
      </c>
      <c r="FL23" s="57">
        <f>FL22+0.5*FI23*'DEPRECATED - DT-Prelim Calcs'!$C$11^2+FK23*'DEPRECATED - DT-Prelim Calcs'!$C$11</f>
        <v>-144210.9545115834</v>
      </c>
      <c r="FM23" s="57">
        <f>MIN('Drive Train'!$F$35-FG22*'DEPRECATED - DT-Prelim Calcs'!$C$21*'Drive Train'!$F$38,FM22+FG$2)</f>
        <v>9</v>
      </c>
      <c r="FN23" s="57">
        <f>'Drive Train'!$F$35-FG23*'DEPRECATED - DT-Prelim Calcs'!$C$21*'Drive Train'!$F$38</f>
        <v>9</v>
      </c>
      <c r="FO23" s="1">
        <f>IF(FL23&gt;='Drive Train'!$F$29,1,0)</f>
        <v>0</v>
      </c>
      <c r="FP23" s="57">
        <f t="shared" si="56"/>
        <v>55.555555555555557</v>
      </c>
      <c r="FQ23" s="63">
        <f>FQ22+'DEPRECATED - DT-Prelim Calcs'!$C$11</f>
        <v>76</v>
      </c>
      <c r="FR23" s="2">
        <f>GB23/'Drive Train'!$F$35</f>
        <v>0.72580645161290325</v>
      </c>
      <c r="FS23" s="46">
        <f>FZ23*12*60/(PI() * 'Drive Train'!$F$15)/FR$2*FR23</f>
        <v>-941566.84170223982</v>
      </c>
      <c r="FT23" s="2">
        <f>('DEPRECATED - DT-Prelim Calcs'!$C$6*FR23-FS23)/('DEPRECATED - DT-Prelim Calcs'!$C$6*FR23)*'DEPRECATED - DT-Prelim Calcs'!$C$7*FR23</f>
        <v>427.48579551881829</v>
      </c>
      <c r="FU23" s="57">
        <f>FT23/'DEPRECATED - DT-Prelim Calcs'!$C$7*('DEPRECATED - DT-Prelim Calcs'!$C$8-'DEPRECATED - DT-Prelim Calcs'!$C$9)+'DEPRECATED - DT-Prelim Calcs'!$C$9</f>
        <v>22760.553761437506</v>
      </c>
      <c r="FV23" s="57">
        <f t="shared" si="18"/>
        <v>50</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-1997.7909293119935</v>
      </c>
      <c r="GA23" s="57">
        <f>GA22+0.5*FX23*'DEPRECATED - DT-Prelim Calcs'!$C$11^2+FZ23*'DEPRECATED - DT-Prelim Calcs'!$C$11</f>
        <v>-189324.12402932867</v>
      </c>
      <c r="GB23" s="57">
        <f>MIN('Drive Train'!$F$35-FV22*'DEPRECATED - DT-Prelim Calcs'!$C$21*'Drive Train'!$F$38,GB22+FV$2)</f>
        <v>9</v>
      </c>
      <c r="GC23" s="57">
        <f>'Drive Train'!$F$35-FV23*'DEPRECATED - DT-Prelim Calcs'!$C$21*'Drive Train'!$F$38</f>
        <v>9</v>
      </c>
      <c r="GD23" s="1">
        <f>IF(GA23&gt;='Drive Train'!$F$29,1,0)</f>
        <v>0</v>
      </c>
      <c r="GE23" s="57">
        <f t="shared" si="59"/>
        <v>55.555555555555557</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55.555555555555557</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55.555555555555557</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55.555555555555557</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55.555555555555557</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55.555555555555557</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650.48305563067322</v>
      </c>
      <c r="AK24" s="57">
        <f t="shared" si="8"/>
        <v>0</v>
      </c>
      <c r="AL24" s="63">
        <f>AL23+'DEPRECATED - DT-Prelim Calcs'!$C$11</f>
        <v>80</v>
      </c>
      <c r="AM24" s="2">
        <f>AW24/'Drive Train'!$F$35</f>
        <v>0.87636681938485261</v>
      </c>
      <c r="AN24" s="46">
        <f>AU24*12*60/(PI() * 'Drive Train'!$F$15)/AM$2*AM24</f>
        <v>3839.1501600234951</v>
      </c>
      <c r="AO24" s="2">
        <f>('DEPRECATED - DT-Prelim Calcs'!$C$6*AM24-AN24)/('DEPRECATED - DT-Prelim Calcs'!$C$6*AM24)*'DEPRECATED - DT-Prelim Calcs'!$C$7*AM24</f>
        <v>0.37614311808398188</v>
      </c>
      <c r="AP24" s="57">
        <f>AO24/'DEPRECATED - DT-Prelim Calcs'!$C$7*('DEPRECATED - DT-Prelim Calcs'!$C$8-'DEPRECATED - DT-Prelim Calcs'!$C$9)+'DEPRECATED - DT-Prelim Calcs'!$C$9</f>
        <v>22.724548568537294</v>
      </c>
      <c r="AQ24" s="57">
        <f t="shared" si="9"/>
        <v>22.724548568537294</v>
      </c>
      <c r="AR24" s="2">
        <f t="shared" si="30"/>
        <v>1.7149238389116417E-3</v>
      </c>
      <c r="AS24" s="57">
        <f>AR24*'DEPRECATED - DT-Prelim Calcs'!$C$21/AM$2/'DEPRECATED - DT-Prelim Calcs'!$C$19/'DEPRECATED - DT-Prelim Calcs'!$C$18*3.39*'DEPRECATED - DT-Prelim Calcs'!$C$20</f>
        <v>1.1738274928648536E-2</v>
      </c>
      <c r="AT24" s="46">
        <f t="shared" si="31"/>
        <v>0</v>
      </c>
      <c r="AU24" s="57">
        <f>AS23*'DEPRECATED - DT-Prelim Calcs'!$C$11+AU23</f>
        <v>38.229317500810041</v>
      </c>
      <c r="AV24" s="57">
        <f>AV23+0.5*AS24*'DEPRECATED - DT-Prelim Calcs'!$C$11^2+AU24*'DEPRECATED - DT-Prelim Calcs'!$C$11</f>
        <v>2933.2714040836354</v>
      </c>
      <c r="AW24" s="57">
        <f>MIN('Drive Train'!$F$35-AQ23*'DEPRECATED - DT-Prelim Calcs'!$C$21*'Drive Train'!$F$38,AW23+AQ$2)</f>
        <v>10.866948560372172</v>
      </c>
      <c r="AX24" s="57">
        <f>'Drive Train'!$F$35-AQ24*'DEPRECATED - DT-Prelim Calcs'!$C$21*'Drive Train'!$F$38</f>
        <v>10.854730697339464</v>
      </c>
      <c r="AY24" s="1">
        <f>IF(AV24&gt;='Drive Train'!$F$29,1,0)</f>
        <v>1</v>
      </c>
      <c r="AZ24" s="57">
        <f t="shared" si="32"/>
        <v>25.249498409485884</v>
      </c>
      <c r="BA24" s="63">
        <f>BA23+'DEPRECATED - DT-Prelim Calcs'!$C$11</f>
        <v>80</v>
      </c>
      <c r="BB24" s="2">
        <f>BL24/'Drive Train'!$F$35</f>
        <v>0.72580645161290325</v>
      </c>
      <c r="BC24" s="46">
        <f>BJ24*12*60/(PI() * 'Drive Train'!$F$15)/BB$2*BB24</f>
        <v>4639.1844624541918</v>
      </c>
      <c r="BD24" s="2">
        <f>('DEPRECATED - DT-Prelim Calcs'!$C$6*BB24-BC24)/('DEPRECATED - DT-Prelim Calcs'!$C$6*BB24)*'DEPRECATED - DT-Prelim Calcs'!$C$7*BB24</f>
        <v>-0.34844895715035212</v>
      </c>
      <c r="BE24" s="57">
        <f>BD24/'DEPRECATED - DT-Prelim Calcs'!$C$7*('DEPRECATED - DT-Prelim Calcs'!$C$8-'DEPRECATED - DT-Prelim Calcs'!$C$9)+'DEPRECATED - DT-Prelim Calcs'!$C$9</f>
        <v>-15.850207967796756</v>
      </c>
      <c r="BF24" s="57">
        <f t="shared" si="10"/>
        <v>-15.850207967796756</v>
      </c>
      <c r="BG24" s="2">
        <f t="shared" si="33"/>
        <v>-0.89476026210131365</v>
      </c>
      <c r="BH24" s="57">
        <f>BG24*'DEPRECATED - DT-Prelim Calcs'!$C$21/BB$2/'DEPRECATED - DT-Prelim Calcs'!$C$19/'DEPRECATED - DT-Prelim Calcs'!$C$18*3.39*'DEPRECATED - DT-Prelim Calcs'!$C$20</f>
        <v>-9.300070061896708</v>
      </c>
      <c r="BI24" s="46">
        <f t="shared" si="34"/>
        <v>1</v>
      </c>
      <c r="BJ24" s="57">
        <f>BH23*'DEPRECATED - DT-Prelim Calcs'!$C$11+BJ23</f>
        <v>36.732297772578384</v>
      </c>
      <c r="BK24" s="57">
        <f>BK23+0.5*BH24*'DEPRECATED - DT-Prelim Calcs'!$C$11^2+BJ24*'DEPRECATED - DT-Prelim Calcs'!$C$11</f>
        <v>1450.4608149514338</v>
      </c>
      <c r="BL24" s="57">
        <f>MIN('Drive Train'!$F$35-BF23*'DEPRECATED - DT-Prelim Calcs'!$C$21*'Drive Train'!$F$38,BL23+BF$2)</f>
        <v>9</v>
      </c>
      <c r="BM24" s="57">
        <f>'Drive Train'!$F$35-BF24*'DEPRECATED - DT-Prelim Calcs'!$C$21*'Drive Train'!$F$38</f>
        <v>13.47781414181018</v>
      </c>
      <c r="BN24" s="1">
        <f>IF(BK24&gt;='Drive Train'!$F$29,1,0)</f>
        <v>1</v>
      </c>
      <c r="BO24" s="57">
        <f t="shared" si="35"/>
        <v>-17.61134218644084</v>
      </c>
      <c r="BP24" s="63">
        <f>BP23+'DEPRECATED - DT-Prelim Calcs'!$C$11</f>
        <v>80</v>
      </c>
      <c r="BQ24" s="2">
        <f>CA24/'Drive Train'!$F$35</f>
        <v>0.72580645161290325</v>
      </c>
      <c r="BR24" s="46">
        <f>BY24*12*60/(PI() * 'Drive Train'!$F$15)/BQ$2*BQ24</f>
        <v>8938.7925408699939</v>
      </c>
      <c r="BS24" s="2">
        <f>('DEPRECATED - DT-Prelim Calcs'!$C$6*BQ24-BR24)/('DEPRECATED - DT-Prelim Calcs'!$C$6*BQ24)*'DEPRECATED - DT-Prelim Calcs'!$C$7*BQ24</f>
        <v>-2.2925494203740073</v>
      </c>
      <c r="BT24" s="57">
        <f>BS24/'DEPRECATED - DT-Prelim Calcs'!$C$7*('DEPRECATED - DT-Prelim Calcs'!$C$8-'DEPRECATED - DT-Prelim Calcs'!$C$9)+'DEPRECATED - DT-Prelim Calcs'!$C$9</f>
        <v>-119.34734051202703</v>
      </c>
      <c r="BU24" s="57">
        <f t="shared" si="11"/>
        <v>-119.34734051202703</v>
      </c>
      <c r="BV24" s="2">
        <f t="shared" si="36"/>
        <v>-3.3451834462918382</v>
      </c>
      <c r="BW24" s="57">
        <f>BV24*'DEPRECATED - DT-Prelim Calcs'!$C$21/BQ$2/'DEPRECATED - DT-Prelim Calcs'!$C$19/'DEPRECATED - DT-Prelim Calcs'!$C$18*3.39*'DEPRECATED - DT-Prelim Calcs'!$C$20</f>
        <v>-46.642122370440568</v>
      </c>
      <c r="BX24" s="46">
        <f t="shared" si="37"/>
        <v>1</v>
      </c>
      <c r="BY24" s="57">
        <f>BW23*'DEPRECATED - DT-Prelim Calcs'!$C$11+BY23</f>
        <v>52.760205716919558</v>
      </c>
      <c r="BZ24" s="57">
        <f>BZ23+0.5*BW24*'DEPRECATED - DT-Prelim Calcs'!$C$11^2+BY24*'DEPRECATED - DT-Prelim Calcs'!$C$11</f>
        <v>-2692.670838259985</v>
      </c>
      <c r="CA24" s="57">
        <f>MIN('Drive Train'!$F$35-BU23*'DEPRECATED - DT-Prelim Calcs'!$C$21*'Drive Train'!$F$38,CA23+BU$2)</f>
        <v>9</v>
      </c>
      <c r="CB24" s="57">
        <f>'Drive Train'!$F$35-BU24*'DEPRECATED - DT-Prelim Calcs'!$C$21*'Drive Train'!$F$38</f>
        <v>20.515619154817841</v>
      </c>
      <c r="CC24" s="1">
        <f>IF(BZ24&gt;='Drive Train'!$F$29,1,0)</f>
        <v>0</v>
      </c>
      <c r="CD24" s="57">
        <f t="shared" si="38"/>
        <v>-132.60815612447448</v>
      </c>
      <c r="CE24" s="63">
        <f>CE23+'DEPRECATED - DT-Prelim Calcs'!$C$11</f>
        <v>80</v>
      </c>
      <c r="CF24" s="2">
        <f>CP24/'Drive Train'!$F$35</f>
        <v>0.72580645161290325</v>
      </c>
      <c r="CG24" s="46">
        <f>CN24*12*60/(PI() * 'Drive Train'!$F$15)/CF$2*CF24</f>
        <v>-14100.515704288291</v>
      </c>
      <c r="CH24" s="2">
        <f>('DEPRECATED - DT-Prelim Calcs'!$C$6*CF24-CG24)/('DEPRECATED - DT-Prelim Calcs'!$C$6*CF24)*'DEPRECATED - DT-Prelim Calcs'!$C$7*CF24</f>
        <v>8.1248488668364018</v>
      </c>
      <c r="CI24" s="57">
        <f>CH24/'DEPRECATED - DT-Prelim Calcs'!$C$7*('DEPRECATED - DT-Prelim Calcs'!$C$8-'DEPRECATED - DT-Prelim Calcs'!$C$9)+'DEPRECATED - DT-Prelim Calcs'!$C$9</f>
        <v>435.23863469506654</v>
      </c>
      <c r="CJ24" s="57">
        <f t="shared" si="12"/>
        <v>50</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-66.340114637729855</v>
      </c>
      <c r="CO24" s="57">
        <f>CO23+0.5*CL24*'DEPRECATED - DT-Prelim Calcs'!$C$11^2+CN24*'DEPRECATED - DT-Prelim Calcs'!$C$11</f>
        <v>-7108.2320276056043</v>
      </c>
      <c r="CP24" s="57">
        <f>MIN('Drive Train'!$F$35-CJ23*'DEPRECATED - DT-Prelim Calcs'!$C$21*'Drive Train'!$F$38,CP23+CJ$2)</f>
        <v>9</v>
      </c>
      <c r="CQ24" s="57">
        <f>'Drive Train'!$F$35-CJ24*'DEPRECATED - DT-Prelim Calcs'!$C$21*'Drive Train'!$F$38</f>
        <v>9</v>
      </c>
      <c r="CR24" s="1">
        <f>IF(CO24&gt;='Drive Train'!$F$29,1,0)</f>
        <v>0</v>
      </c>
      <c r="CS24" s="57">
        <f t="shared" si="41"/>
        <v>55.555555555555557</v>
      </c>
      <c r="CT24" s="63">
        <f>CT23+'DEPRECATED - DT-Prelim Calcs'!$C$11</f>
        <v>80</v>
      </c>
      <c r="CU24" s="2">
        <f>DE24/'Drive Train'!$F$35</f>
        <v>0.72580645161290325</v>
      </c>
      <c r="CV24" s="46">
        <f>DC24*12*60/(PI() * 'Drive Train'!$F$15)/CU$2*CU24</f>
        <v>-56894.454662097734</v>
      </c>
      <c r="CW24" s="2">
        <f>('DEPRECATED - DT-Prelim Calcs'!$C$6*CU24-CV24)/('DEPRECATED - DT-Prelim Calcs'!$C$6*CU24)*'DEPRECATED - DT-Prelim Calcs'!$C$7*CU24</f>
        <v>27.474453536314968</v>
      </c>
      <c r="CX24" s="57">
        <f>CW24/'DEPRECATED - DT-Prelim Calcs'!$C$7*('DEPRECATED - DT-Prelim Calcs'!$C$8-'DEPRECATED - DT-Prelim Calcs'!$C$9)+'DEPRECATED - DT-Prelim Calcs'!$C$9</f>
        <v>1465.3441446926183</v>
      </c>
      <c r="CY24" s="57">
        <f t="shared" si="13"/>
        <v>50</v>
      </c>
      <c r="CZ24" s="2">
        <f t="shared" si="42"/>
        <v>1.0927045796206987</v>
      </c>
      <c r="DA24" s="57">
        <f>CZ24*'DEPRECATED - DT-Prelim Calcs'!$C$21/CU$2/'DEPRECATED - DT-Prelim Calcs'!$C$19/'DEPRECATED - DT-Prelim Calcs'!$C$18*3.39*'DEPRECATED - DT-Prelim Calcs'!$C$20</f>
        <v>22.991988372439156</v>
      </c>
      <c r="DB24" s="46">
        <f t="shared" si="43"/>
        <v>0</v>
      </c>
      <c r="DC24" s="57">
        <f>DA23*'DEPRECATED - DT-Prelim Calcs'!$C$11+DC23</f>
        <v>-222.52671585099432</v>
      </c>
      <c r="DD24" s="57">
        <f>DD23+0.5*DA24*'DEPRECATED - DT-Prelim Calcs'!$C$11^2+DC24*'DEPRECATED - DT-Prelim Calcs'!$C$11</f>
        <v>-20042.315352479338</v>
      </c>
      <c r="DE24" s="57">
        <f>MIN('Drive Train'!$F$35-CY23*'DEPRECATED - DT-Prelim Calcs'!$C$21*'Drive Train'!$F$38,DE23+CY$2)</f>
        <v>9</v>
      </c>
      <c r="DF24" s="57">
        <f>'Drive Train'!$F$35-CY24*'DEPRECATED - DT-Prelim Calcs'!$C$21*'Drive Train'!$F$38</f>
        <v>9</v>
      </c>
      <c r="DG24" s="1">
        <f>IF(DD24&gt;='Drive Train'!$F$29,1,0)</f>
        <v>0</v>
      </c>
      <c r="DH24" s="57">
        <f t="shared" si="44"/>
        <v>55.555555555555557</v>
      </c>
      <c r="DI24" s="63">
        <f>DI23+'DEPRECATED - DT-Prelim Calcs'!$C$11</f>
        <v>80</v>
      </c>
      <c r="DJ24" s="2">
        <f>DT24/'Drive Train'!$F$35</f>
        <v>0.72580645161290325</v>
      </c>
      <c r="DK24" s="46">
        <f>DR24*12*60/(PI() * 'Drive Train'!$F$15)/DJ$2*DJ24</f>
        <v>-284890.31154925167</v>
      </c>
      <c r="DL24" s="2">
        <f>('DEPRECATED - DT-Prelim Calcs'!$C$6*DJ24-DK24)/('DEPRECATED - DT-Prelim Calcs'!$C$6*DJ24)*'DEPRECATED - DT-Prelim Calcs'!$C$7*DJ24</f>
        <v>130.56451265414634</v>
      </c>
      <c r="DM24" s="57">
        <f>DL24/'DEPRECATED - DT-Prelim Calcs'!$C$7*('DEPRECATED - DT-Prelim Calcs'!$C$8-'DEPRECATED - DT-Prelim Calcs'!$C$9)+'DEPRECATED - DT-Prelim Calcs'!$C$9</f>
        <v>6953.499574077583</v>
      </c>
      <c r="DN24" s="57">
        <f t="shared" si="14"/>
        <v>50</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-953.44634381797687</v>
      </c>
      <c r="DS24" s="57">
        <f>DS23+0.5*DP24*'DEPRECATED - DT-Prelim Calcs'!$C$11^2+DR24*'DEPRECATED - DT-Prelim Calcs'!$C$11</f>
        <v>-47556.641818178286</v>
      </c>
      <c r="DT24" s="57">
        <f>MIN('Drive Train'!$F$35-DN23*'DEPRECATED - DT-Prelim Calcs'!$C$21*'Drive Train'!$F$38,DT23+DN$2)</f>
        <v>9</v>
      </c>
      <c r="DU24" s="57">
        <f>'Drive Train'!$F$35-DN24*'DEPRECATED - DT-Prelim Calcs'!$C$21*'Drive Train'!$F$38</f>
        <v>9</v>
      </c>
      <c r="DV24" s="1">
        <f>IF(DS24&gt;='Drive Train'!$F$29,1,0)</f>
        <v>0</v>
      </c>
      <c r="DW24" s="57">
        <f t="shared" si="47"/>
        <v>55.555555555555557</v>
      </c>
      <c r="DX24" s="63">
        <f>DX23+'DEPRECATED - DT-Prelim Calcs'!$C$11</f>
        <v>80</v>
      </c>
      <c r="DY24" s="2">
        <f>EI24/'Drive Train'!$F$35</f>
        <v>0.72580645161290325</v>
      </c>
      <c r="DZ24" s="46">
        <f>EG24*12*60/(PI() * 'Drive Train'!$F$15)/DY$2*DY24</f>
        <v>-56397.900875578525</v>
      </c>
      <c r="EA24" s="2">
        <f>('DEPRECATED - DT-Prelim Calcs'!$C$6*DY24-DZ24)/('DEPRECATED - DT-Prelim Calcs'!$C$6*DY24)*'DEPRECATED - DT-Prelim Calcs'!$C$7*DY24</f>
        <v>27.249932968676823</v>
      </c>
      <c r="EB24" s="57">
        <f>EA24/'DEPRECATED - DT-Prelim Calcs'!$C$7*('DEPRECATED - DT-Prelim Calcs'!$C$8-'DEPRECATED - DT-Prelim Calcs'!$C$9)+'DEPRECATED - DT-Prelim Calcs'!$C$9</f>
        <v>1453.3914522328782</v>
      </c>
      <c r="EC24" s="57">
        <f t="shared" si="15"/>
        <v>50</v>
      </c>
      <c r="ED24" s="2">
        <f t="shared" si="48"/>
        <v>0.8170673883650269</v>
      </c>
      <c r="EE24" s="57">
        <f>ED24*'DEPRECATED - DT-Prelim Calcs'!$C$21/DY$2/'DEPRECATED - DT-Prelim Calcs'!$C$19/'DEPRECATED - DT-Prelim Calcs'!$C$18*3.39*'DEPRECATED - DT-Prelim Calcs'!$C$20</f>
        <v>22.99198837243916</v>
      </c>
      <c r="EF24" s="46">
        <f t="shared" si="49"/>
        <v>0</v>
      </c>
      <c r="EG24" s="57">
        <f>EE23*'DEPRECATED - DT-Prelim Calcs'!$C$11+EG23</f>
        <v>-164.94162652032102</v>
      </c>
      <c r="EH24" s="57">
        <f>EH23+0.5*EE24*'DEPRECATED - DT-Prelim Calcs'!$C$11^2+EG24*'DEPRECATED - DT-Prelim Calcs'!$C$11</f>
        <v>-67938.260177296295</v>
      </c>
      <c r="EI24" s="57">
        <f>MIN('Drive Train'!$F$35-EC23*'DEPRECATED - DT-Prelim Calcs'!$C$21*'Drive Train'!$F$38,EI23+EC$2)</f>
        <v>9</v>
      </c>
      <c r="EJ24" s="57">
        <f>'Drive Train'!$F$35-EC24*'DEPRECATED - DT-Prelim Calcs'!$C$21*'Drive Train'!$F$38</f>
        <v>9</v>
      </c>
      <c r="EK24" s="1">
        <f>IF(EH24&gt;='Drive Train'!$F$29,1,0)</f>
        <v>0</v>
      </c>
      <c r="EL24" s="57">
        <f t="shared" si="50"/>
        <v>55.555555555555557</v>
      </c>
      <c r="EM24" s="63">
        <f>EM23+'DEPRECATED - DT-Prelim Calcs'!$C$11</f>
        <v>80</v>
      </c>
      <c r="EN24" s="2">
        <f>EX24/'Drive Train'!$F$35</f>
        <v>0.72580645161290325</v>
      </c>
      <c r="EO24" s="46">
        <f>EV24*12*60/(PI() * 'Drive Train'!$F$15)/EN$2*EN24</f>
        <v>-262241.91356356675</v>
      </c>
      <c r="EP24" s="2">
        <f>('DEPRECATED - DT-Prelim Calcs'!$C$6*EN24-EO24)/('DEPRECATED - DT-Prelim Calcs'!$C$6*EN24)*'DEPRECATED - DT-Prelim Calcs'!$C$7*EN24</f>
        <v>120.32386741108803</v>
      </c>
      <c r="EQ24" s="57">
        <f>EP24/'DEPRECATED - DT-Prelim Calcs'!$C$7*('DEPRECATED - DT-Prelim Calcs'!$C$8-'DEPRECATED - DT-Prelim Calcs'!$C$9)+'DEPRECATED - DT-Prelim Calcs'!$C$9</f>
        <v>6408.3233148724457</v>
      </c>
      <c r="ER24" s="57">
        <f t="shared" si="16"/>
        <v>50</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-681.05534246809498</v>
      </c>
      <c r="EW24" s="57">
        <f>EW23+0.5*ET24*'DEPRECATED - DT-Prelim Calcs'!$C$11^2+EV24*'DEPRECATED - DT-Prelim Calcs'!$C$11</f>
        <v>-106130.67515743153</v>
      </c>
      <c r="EX24" s="57">
        <f>MIN('Drive Train'!$F$35-ER23*'DEPRECATED - DT-Prelim Calcs'!$C$21*'Drive Train'!$F$38,EX23+ER$2)</f>
        <v>9</v>
      </c>
      <c r="EY24" s="57">
        <f>'Drive Train'!$F$35-ER24*'DEPRECATED - DT-Prelim Calcs'!$C$21*'Drive Train'!$F$38</f>
        <v>9</v>
      </c>
      <c r="EZ24" s="1">
        <f>IF(EW24&gt;='Drive Train'!$F$29,1,0)</f>
        <v>0</v>
      </c>
      <c r="FA24" s="57">
        <f t="shared" si="53"/>
        <v>55.555555555555557</v>
      </c>
      <c r="FB24" s="63">
        <f>FB23+'DEPRECATED - DT-Prelim Calcs'!$C$11</f>
        <v>80</v>
      </c>
      <c r="FC24" s="2">
        <f>FM24/'Drive Train'!$F$35</f>
        <v>0.72580645161290325</v>
      </c>
      <c r="FD24" s="46">
        <f>FK24*12*60/(PI() * 'Drive Train'!$F$15)/FC$2*FC24</f>
        <v>-540082.11897188984</v>
      </c>
      <c r="FE24" s="2">
        <f>('DEPRECATED - DT-Prelim Calcs'!$C$6*FC24-FD24)/('DEPRECATED - DT-Prelim Calcs'!$C$6*FC24)*'DEPRECATED - DT-Prelim Calcs'!$C$7*FC24</f>
        <v>245.95142745500146</v>
      </c>
      <c r="FF24" s="57">
        <f>FE24/'DEPRECATED - DT-Prelim Calcs'!$C$7*('DEPRECATED - DT-Prelim Calcs'!$C$8-'DEPRECATED - DT-Prelim Calcs'!$C$9)+'DEPRECATED - DT-Prelim Calcs'!$C$9</f>
        <v>13096.296739616884</v>
      </c>
      <c r="FG24" s="57">
        <f t="shared" si="17"/>
        <v>50</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-1261.3491255687343</v>
      </c>
      <c r="FL24" s="57">
        <f>FL23+0.5*FI24*'DEPRECATED - DT-Prelim Calcs'!$C$11^2+FK24*'DEPRECATED - DT-Prelim Calcs'!$C$11</f>
        <v>-149072.41510687882</v>
      </c>
      <c r="FM24" s="57">
        <f>MIN('Drive Train'!$F$35-FG23*'DEPRECATED - DT-Prelim Calcs'!$C$21*'Drive Train'!$F$38,FM23+FG$2)</f>
        <v>9</v>
      </c>
      <c r="FN24" s="57">
        <f>'Drive Train'!$F$35-FG24*'DEPRECATED - DT-Prelim Calcs'!$C$21*'Drive Train'!$F$38</f>
        <v>9</v>
      </c>
      <c r="FO24" s="1">
        <f>IF(FL24&gt;='Drive Train'!$F$29,1,0)</f>
        <v>0</v>
      </c>
      <c r="FP24" s="57">
        <f t="shared" si="56"/>
        <v>55.555555555555557</v>
      </c>
      <c r="FQ24" s="63">
        <f>FQ23+'DEPRECATED - DT-Prelim Calcs'!$C$11</f>
        <v>80</v>
      </c>
      <c r="FR24" s="2">
        <f>GB24/'Drive Train'!$F$35</f>
        <v>0.72580645161290325</v>
      </c>
      <c r="FS24" s="46">
        <f>FZ24*12*60/(PI() * 'Drive Train'!$F$15)/FR$2*FR24</f>
        <v>-898221.97801573249</v>
      </c>
      <c r="FT24" s="2">
        <f>('DEPRECATED - DT-Prelim Calcs'!$C$6*FR24-FS24)/('DEPRECATED - DT-Prelim Calcs'!$C$6*FR24)*'DEPRECATED - DT-Prelim Calcs'!$C$7*FR24</f>
        <v>407.88708604705789</v>
      </c>
      <c r="FU24" s="57">
        <f>FT24/'DEPRECATED - DT-Prelim Calcs'!$C$7*('DEPRECATED - DT-Prelim Calcs'!$C$8-'DEPRECATED - DT-Prelim Calcs'!$C$9)+'DEPRECATED - DT-Prelim Calcs'!$C$9</f>
        <v>21717.186780015574</v>
      </c>
      <c r="FV24" s="57">
        <f t="shared" si="18"/>
        <v>50</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-1905.8229758222369</v>
      </c>
      <c r="GA24" s="57">
        <f>GA23+0.5*FX24*'DEPRECATED - DT-Prelim Calcs'!$C$11^2+FZ24*'DEPRECATED - DT-Prelim Calcs'!$C$11</f>
        <v>-196763.4800256381</v>
      </c>
      <c r="GB24" s="57">
        <f>MIN('Drive Train'!$F$35-FV23*'DEPRECATED - DT-Prelim Calcs'!$C$21*'Drive Train'!$F$38,GB23+FV$2)</f>
        <v>9</v>
      </c>
      <c r="GC24" s="57">
        <f>'Drive Train'!$F$35-FV24*'DEPRECATED - DT-Prelim Calcs'!$C$21*'Drive Train'!$F$38</f>
        <v>9</v>
      </c>
      <c r="GD24" s="1">
        <f>IF(GA24&gt;='Drive Train'!$F$29,1,0)</f>
        <v>0</v>
      </c>
      <c r="GE24" s="57">
        <f t="shared" si="59"/>
        <v>55.555555555555557</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55.555555555555557</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55.555555555555557</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55.555555555555557</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55.555555555555557</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55.555555555555557</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650.48305563067322</v>
      </c>
      <c r="AK25" s="57">
        <f t="shared" si="8"/>
        <v>0</v>
      </c>
      <c r="AL25" s="63">
        <f>AL24+'DEPRECATED - DT-Prelim Calcs'!$C$11</f>
        <v>84</v>
      </c>
      <c r="AM25" s="2">
        <f>AW25/'Drive Train'!$F$35</f>
        <v>0.87538150784995683</v>
      </c>
      <c r="AN25" s="46">
        <f>AU25*12*60/(PI() * 'Drive Train'!$F$15)/AM$2*AM25</f>
        <v>3839.5436774893506</v>
      </c>
      <c r="AO25" s="2">
        <f>('DEPRECATED - DT-Prelim Calcs'!$C$6*AM25-AN25)/('DEPRECATED - DT-Prelim Calcs'!$C$6*AM25)*'DEPRECATED - DT-Prelim Calcs'!$C$7*AM25</f>
        <v>0.37359058537255463</v>
      </c>
      <c r="AP25" s="57">
        <f>AO25/'DEPRECATED - DT-Prelim Calcs'!$C$7*('DEPRECATED - DT-Prelim Calcs'!$C$8-'DEPRECATED - DT-Prelim Calcs'!$C$9)+'DEPRECATED - DT-Prelim Calcs'!$C$9</f>
        <v>22.588660623775418</v>
      </c>
      <c r="AQ25" s="57">
        <f t="shared" si="9"/>
        <v>22.588660623775418</v>
      </c>
      <c r="AR25" s="2">
        <f t="shared" si="30"/>
        <v>-1.2974801307448214E-3</v>
      </c>
      <c r="AS25" s="57">
        <f>AR25*'DEPRECATED - DT-Prelim Calcs'!$C$21/AM$2/'DEPRECATED - DT-Prelim Calcs'!$C$19/'DEPRECATED - DT-Prelim Calcs'!$C$18*3.39*'DEPRECATED - DT-Prelim Calcs'!$C$20</f>
        <v>-8.880964940581406E-3</v>
      </c>
      <c r="AT25" s="46">
        <f t="shared" si="31"/>
        <v>0</v>
      </c>
      <c r="AU25" s="57">
        <f>AS24*'DEPRECATED - DT-Prelim Calcs'!$C$11+AU24</f>
        <v>38.276270600524633</v>
      </c>
      <c r="AV25" s="57">
        <f>AV24+0.5*AS25*'DEPRECATED - DT-Prelim Calcs'!$C$11^2+AU25*'DEPRECATED - DT-Prelim Calcs'!$C$11</f>
        <v>3086.3054387662091</v>
      </c>
      <c r="AW25" s="57">
        <f>MIN('Drive Train'!$F$35-AQ24*'DEPRECATED - DT-Prelim Calcs'!$C$21*'Drive Train'!$F$38,AW24+AQ$2)</f>
        <v>10.854730697339464</v>
      </c>
      <c r="AX25" s="57">
        <f>'Drive Train'!$F$35-AQ25*'DEPRECATED - DT-Prelim Calcs'!$C$21*'Drive Train'!$F$38</f>
        <v>10.863971077583273</v>
      </c>
      <c r="AY25" s="1">
        <f>IF(AV25&gt;='Drive Train'!$F$29,1,0)</f>
        <v>1</v>
      </c>
      <c r="AZ25" s="57">
        <f t="shared" si="32"/>
        <v>25.098511804194906</v>
      </c>
      <c r="BA25" s="63">
        <f>BA24+'DEPRECATED - DT-Prelim Calcs'!$C$11</f>
        <v>84</v>
      </c>
      <c r="BB25" s="2">
        <f>BL25/'Drive Train'!$F$35</f>
        <v>1.0869204953072726</v>
      </c>
      <c r="BC25" s="46">
        <f>BJ25*12*60/(PI() * 'Drive Train'!$F$15)/BB$2*BB25</f>
        <v>-88.511579038116878</v>
      </c>
      <c r="BD25" s="2">
        <f>('DEPRECATED - DT-Prelim Calcs'!$C$6*BB25-BC25)/('DEPRECATED - DT-Prelim Calcs'!$C$6*BB25)*'DEPRECATED - DT-Prelim Calcs'!$C$7*BB25</f>
        <v>2.6594995767077623</v>
      </c>
      <c r="BE25" s="57">
        <f>BD25/'DEPRECATED - DT-Prelim Calcs'!$C$7*('DEPRECATED - DT-Prelim Calcs'!$C$8-'DEPRECATED - DT-Prelim Calcs'!$C$9)+'DEPRECATED - DT-Prelim Calcs'!$C$9</f>
        <v>144.28248783884061</v>
      </c>
      <c r="BF25" s="57">
        <f t="shared" si="10"/>
        <v>50</v>
      </c>
      <c r="BG25" s="2">
        <f t="shared" si="33"/>
        <v>0.89544811833178239</v>
      </c>
      <c r="BH25" s="57">
        <f>BG25*'DEPRECATED - DT-Prelim Calcs'!$C$21/BB$2/'DEPRECATED - DT-Prelim Calcs'!$C$19/'DEPRECATED - DT-Prelim Calcs'!$C$18*3.39*'DEPRECATED - DT-Prelim Calcs'!$C$20</f>
        <v>9.3072195872017858</v>
      </c>
      <c r="BI25" s="46">
        <f t="shared" si="34"/>
        <v>0</v>
      </c>
      <c r="BJ25" s="57">
        <f>BH24*'DEPRECATED - DT-Prelim Calcs'!$C$11+BJ24</f>
        <v>-0.46798247500844781</v>
      </c>
      <c r="BK25" s="57">
        <f>BK24+0.5*BH25*'DEPRECATED - DT-Prelim Calcs'!$C$11^2+BJ25*'DEPRECATED - DT-Prelim Calcs'!$C$11</f>
        <v>1523.0466417490143</v>
      </c>
      <c r="BL25" s="57">
        <f>MIN('Drive Train'!$F$35-BF24*'DEPRECATED - DT-Prelim Calcs'!$C$21*'Drive Train'!$F$38,BL24+BF$2)</f>
        <v>13.47781414181018</v>
      </c>
      <c r="BM25" s="57">
        <f>'Drive Train'!$F$35-BF25*'DEPRECATED - DT-Prelim Calcs'!$C$21*'Drive Train'!$F$38</f>
        <v>9</v>
      </c>
      <c r="BN25" s="1">
        <f>IF(BK25&gt;='Drive Train'!$F$29,1,0)</f>
        <v>1</v>
      </c>
      <c r="BO25" s="57">
        <f t="shared" si="35"/>
        <v>55.555555555555557</v>
      </c>
      <c r="BP25" s="63">
        <f>BP24+'DEPRECATED - DT-Prelim Calcs'!$C$11</f>
        <v>84</v>
      </c>
      <c r="BQ25" s="2">
        <f>CA25/'Drive Train'!$F$35</f>
        <v>1.6544854157111162</v>
      </c>
      <c r="BR25" s="46">
        <f>BY25*12*60/(PI() * 'Drive Train'!$F$15)/BQ$2*BQ25</f>
        <v>-51677.024202151893</v>
      </c>
      <c r="BS25" s="2">
        <f>('DEPRECATED - DT-Prelim Calcs'!$C$6*BQ25-BR25)/('DEPRECATED - DT-Prelim Calcs'!$C$6*BQ25)*'DEPRECATED - DT-Prelim Calcs'!$C$7*BQ25</f>
        <v>27.353469012686691</v>
      </c>
      <c r="BT25" s="57">
        <f>BS25/'DEPRECATED - DT-Prelim Calcs'!$C$7*('DEPRECATED - DT-Prelim Calcs'!$C$8-'DEPRECATED - DT-Prelim Calcs'!$C$9)+'DEPRECATED - DT-Prelim Calcs'!$C$9</f>
        <v>1458.9033503434453</v>
      </c>
      <c r="BU25" s="57">
        <f t="shared" si="11"/>
        <v>50</v>
      </c>
      <c r="BV25" s="2">
        <f t="shared" si="36"/>
        <v>1.6489905474275997</v>
      </c>
      <c r="BW25" s="57">
        <f>BV25*'DEPRECATED - DT-Prelim Calcs'!$C$21/BQ$2/'DEPRECATED - DT-Prelim Calcs'!$C$19/'DEPRECATED - DT-Prelim Calcs'!$C$18*3.39*'DEPRECATED - DT-Prelim Calcs'!$C$20</f>
        <v>22.99198837243916</v>
      </c>
      <c r="BX25" s="46">
        <f t="shared" si="37"/>
        <v>0</v>
      </c>
      <c r="BY25" s="57">
        <f>BW24*'DEPRECATED - DT-Prelim Calcs'!$C$11+BY24</f>
        <v>-133.80828376484271</v>
      </c>
      <c r="BZ25" s="57">
        <f>BZ24+0.5*BW25*'DEPRECATED - DT-Prelim Calcs'!$C$11^2+BY25*'DEPRECATED - DT-Prelim Calcs'!$C$11</f>
        <v>-3043.9680663398426</v>
      </c>
      <c r="CA25" s="57">
        <f>MIN('Drive Train'!$F$35-BU24*'DEPRECATED - DT-Prelim Calcs'!$C$21*'Drive Train'!$F$38,CA24+BU$2)</f>
        <v>20.515619154817841</v>
      </c>
      <c r="CB25" s="57">
        <f>'Drive Train'!$F$35-BU25*'DEPRECATED - DT-Prelim Calcs'!$C$21*'Drive Train'!$F$38</f>
        <v>9</v>
      </c>
      <c r="CC25" s="1">
        <f>IF(BZ25&gt;='Drive Train'!$F$29,1,0)</f>
        <v>0</v>
      </c>
      <c r="CD25" s="57">
        <f t="shared" si="38"/>
        <v>55.555555555555557</v>
      </c>
      <c r="CE25" s="63">
        <f>CE24+'DEPRECATED - DT-Prelim Calcs'!$C$11</f>
        <v>84</v>
      </c>
      <c r="CF25" s="2">
        <f>CP25/'Drive Train'!$F$35</f>
        <v>0.72580645161290325</v>
      </c>
      <c r="CG25" s="46">
        <f>CN25*12*60/(PI() * 'Drive Train'!$F$15)/CF$2*CF25</f>
        <v>5447.1679190384193</v>
      </c>
      <c r="CH25" s="2">
        <f>('DEPRECATED - DT-Prelim Calcs'!$C$6*CF25-CG25)/('DEPRECATED - DT-Prelim Calcs'!$C$6*CF25)*'DEPRECATED - DT-Prelim Calcs'!$C$7*CF25</f>
        <v>-0.71378481650644743</v>
      </c>
      <c r="CI25" s="57">
        <f>CH25/'DEPRECATED - DT-Prelim Calcs'!$C$7*('DEPRECATED - DT-Prelim Calcs'!$C$8-'DEPRECATED - DT-Prelim Calcs'!$C$9)+'DEPRECATED - DT-Prelim Calcs'!$C$9</f>
        <v>-35.299415750115024</v>
      </c>
      <c r="CJ25" s="57">
        <f t="shared" si="12"/>
        <v>-35.299415750115024</v>
      </c>
      <c r="CK25" s="2">
        <f t="shared" si="39"/>
        <v>-1.3552444174817935</v>
      </c>
      <c r="CL25" s="57">
        <f>CK25*'DEPRECATED - DT-Prelim Calcs'!$C$21/CF$2/'DEPRECATED - DT-Prelim Calcs'!$C$19/'DEPRECATED - DT-Prelim Calcs'!$C$18*3.39*'DEPRECATED - DT-Prelim Calcs'!$C$20</f>
        <v>-23.706224521467092</v>
      </c>
      <c r="CM25" s="46">
        <f t="shared" si="40"/>
        <v>1</v>
      </c>
      <c r="CN25" s="57">
        <f>CL24*'DEPRECATED - DT-Prelim Calcs'!$C$11+CN24</f>
        <v>25.62783885202677</v>
      </c>
      <c r="CO25" s="57">
        <f>CO24+0.5*CL25*'DEPRECATED - DT-Prelim Calcs'!$C$11^2+CN25*'DEPRECATED - DT-Prelim Calcs'!$C$11</f>
        <v>-7195.370468369234</v>
      </c>
      <c r="CP25" s="57">
        <f>MIN('Drive Train'!$F$35-CJ24*'DEPRECATED - DT-Prelim Calcs'!$C$21*'Drive Train'!$F$38,CP24+CJ$2)</f>
        <v>9</v>
      </c>
      <c r="CQ25" s="57">
        <f>'Drive Train'!$F$35-CJ25*'DEPRECATED - DT-Prelim Calcs'!$C$21*'Drive Train'!$F$38</f>
        <v>14.800360271007822</v>
      </c>
      <c r="CR25" s="1">
        <f>IF(CO25&gt;='Drive Train'!$F$29,1,0)</f>
        <v>0</v>
      </c>
      <c r="CS25" s="57">
        <f t="shared" si="41"/>
        <v>-39.221573055683365</v>
      </c>
      <c r="CT25" s="63">
        <f>CT24+'DEPRECATED - DT-Prelim Calcs'!$C$11</f>
        <v>84</v>
      </c>
      <c r="CU25" s="2">
        <f>DE25/'Drive Train'!$F$35</f>
        <v>0.72580645161290325</v>
      </c>
      <c r="CV25" s="46">
        <f>DC25*12*60/(PI() * 'Drive Train'!$F$15)/CU$2*CU25</f>
        <v>-33380.574361574305</v>
      </c>
      <c r="CW25" s="2">
        <f>('DEPRECATED - DT-Prelim Calcs'!$C$6*CU25-CV25)/('DEPRECATED - DT-Prelim Calcs'!$C$6*CU25)*'DEPRECATED - DT-Prelim Calcs'!$C$7*CU25</f>
        <v>16.84247388823589</v>
      </c>
      <c r="CX25" s="57">
        <f>CW25/'DEPRECATED - DT-Prelim Calcs'!$C$7*('DEPRECATED - DT-Prelim Calcs'!$C$8-'DEPRECATED - DT-Prelim Calcs'!$C$9)+'DEPRECATED - DT-Prelim Calcs'!$C$9</f>
        <v>899.33460575131323</v>
      </c>
      <c r="CY25" s="57">
        <f t="shared" si="13"/>
        <v>50</v>
      </c>
      <c r="CZ25" s="2">
        <f t="shared" si="42"/>
        <v>1.0927045796206987</v>
      </c>
      <c r="DA25" s="57">
        <f>CZ25*'DEPRECATED - DT-Prelim Calcs'!$C$21/CU$2/'DEPRECATED - DT-Prelim Calcs'!$C$19/'DEPRECATED - DT-Prelim Calcs'!$C$18*3.39*'DEPRECATED - DT-Prelim Calcs'!$C$20</f>
        <v>22.991988372439156</v>
      </c>
      <c r="DB25" s="46">
        <f t="shared" si="43"/>
        <v>0</v>
      </c>
      <c r="DC25" s="57">
        <f>DA24*'DEPRECATED - DT-Prelim Calcs'!$C$11+DC24</f>
        <v>-130.55876236123771</v>
      </c>
      <c r="DD25" s="57">
        <f>DD24+0.5*DA25*'DEPRECATED - DT-Prelim Calcs'!$C$11^2+DC25*'DEPRECATED - DT-Prelim Calcs'!$C$11</f>
        <v>-20380.614494944773</v>
      </c>
      <c r="DE25" s="57">
        <f>MIN('Drive Train'!$F$35-CY24*'DEPRECATED - DT-Prelim Calcs'!$C$21*'Drive Train'!$F$38,DE24+CY$2)</f>
        <v>9</v>
      </c>
      <c r="DF25" s="57">
        <f>'Drive Train'!$F$35-CY25*'DEPRECATED - DT-Prelim Calcs'!$C$21*'Drive Train'!$F$38</f>
        <v>9</v>
      </c>
      <c r="DG25" s="1">
        <f>IF(DD25&gt;='Drive Train'!$F$29,1,0)</f>
        <v>0</v>
      </c>
      <c r="DH25" s="57">
        <f t="shared" si="44"/>
        <v>55.555555555555557</v>
      </c>
      <c r="DI25" s="63">
        <f>DI24+'DEPRECATED - DT-Prelim Calcs'!$C$11</f>
        <v>84</v>
      </c>
      <c r="DJ25" s="2">
        <f>DT25/'Drive Train'!$F$35</f>
        <v>0.72580645161290325</v>
      </c>
      <c r="DK25" s="46">
        <f>DR25*12*60/(PI() * 'Drive Train'!$F$15)/DJ$2*DJ25</f>
        <v>-257410.23457153141</v>
      </c>
      <c r="DL25" s="2">
        <f>('DEPRECATED - DT-Prelim Calcs'!$C$6*DJ25-DK25)/('DEPRECATED - DT-Prelim Calcs'!$C$6*DJ25)*'DEPRECATED - DT-Prelim Calcs'!$C$7*DJ25</f>
        <v>118.13918704133096</v>
      </c>
      <c r="DM25" s="57">
        <f>DL25/'DEPRECATED - DT-Prelim Calcs'!$C$7*('DEPRECATED - DT-Prelim Calcs'!$C$8-'DEPRECATED - DT-Prelim Calcs'!$C$9)+'DEPRECATED - DT-Prelim Calcs'!$C$9</f>
        <v>6292.0185466401499</v>
      </c>
      <c r="DN25" s="57">
        <f t="shared" si="14"/>
        <v>50</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-861.47839032822026</v>
      </c>
      <c r="DS25" s="57">
        <f>DS24+0.5*DP25*'DEPRECATED - DT-Prelim Calcs'!$C$11^2+DR25*'DEPRECATED - DT-Prelim Calcs'!$C$11</f>
        <v>-50818.619472511658</v>
      </c>
      <c r="DT25" s="57">
        <f>MIN('Drive Train'!$F$35-DN24*'DEPRECATED - DT-Prelim Calcs'!$C$21*'Drive Train'!$F$38,DT24+DN$2)</f>
        <v>9</v>
      </c>
      <c r="DU25" s="57">
        <f>'Drive Train'!$F$35-DN25*'DEPRECATED - DT-Prelim Calcs'!$C$21*'Drive Train'!$F$38</f>
        <v>9</v>
      </c>
      <c r="DV25" s="1">
        <f>IF(DS25&gt;='Drive Train'!$F$29,1,0)</f>
        <v>0</v>
      </c>
      <c r="DW25" s="57">
        <f t="shared" si="47"/>
        <v>55.555555555555557</v>
      </c>
      <c r="DX25" s="63">
        <f>DX24+'DEPRECATED - DT-Prelim Calcs'!$C$11</f>
        <v>84</v>
      </c>
      <c r="DY25" s="2">
        <f>EI25/'Drive Train'!$F$35</f>
        <v>0.72580645161290325</v>
      </c>
      <c r="DZ25" s="46">
        <f>EG25*12*60/(PI() * 'Drive Train'!$F$15)/DY$2*DY25</f>
        <v>-24951.627220661645</v>
      </c>
      <c r="EA25" s="2">
        <f>('DEPRECATED - DT-Prelim Calcs'!$C$6*DY25-DZ25)/('DEPRECATED - DT-Prelim Calcs'!$C$6*DY25)*'DEPRECATED - DT-Prelim Calcs'!$C$7*DY25</f>
        <v>13.031261391125289</v>
      </c>
      <c r="EB25" s="57">
        <f>EA25/'DEPRECATED - DT-Prelim Calcs'!$C$7*('DEPRECATED - DT-Prelim Calcs'!$C$8-'DEPRECATED - DT-Prelim Calcs'!$C$9)+'DEPRECATED - DT-Prelim Calcs'!$C$9</f>
        <v>696.43893629932563</v>
      </c>
      <c r="EC25" s="57">
        <f t="shared" si="15"/>
        <v>50</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-72.973673030564385</v>
      </c>
      <c r="EH25" s="57">
        <f>EH24+0.5*EE25*'DEPRECATED - DT-Prelim Calcs'!$C$11^2+EG25*'DEPRECATED - DT-Prelim Calcs'!$C$11</f>
        <v>-68046.21896243903</v>
      </c>
      <c r="EI25" s="57">
        <f>MIN('Drive Train'!$F$35-EC24*'DEPRECATED - DT-Prelim Calcs'!$C$21*'Drive Train'!$F$38,EI24+EC$2)</f>
        <v>9</v>
      </c>
      <c r="EJ25" s="57">
        <f>'Drive Train'!$F$35-EC25*'DEPRECATED - DT-Prelim Calcs'!$C$21*'Drive Train'!$F$38</f>
        <v>9</v>
      </c>
      <c r="EK25" s="1">
        <f>IF(EH25&gt;='Drive Train'!$F$29,1,0)</f>
        <v>0</v>
      </c>
      <c r="EL25" s="57">
        <f t="shared" si="50"/>
        <v>55.555555555555557</v>
      </c>
      <c r="EM25" s="63">
        <f>EM24+'DEPRECATED - DT-Prelim Calcs'!$C$11</f>
        <v>84</v>
      </c>
      <c r="EN25" s="2">
        <f>EX25/'Drive Train'!$F$35</f>
        <v>0.72580645161290325</v>
      </c>
      <c r="EO25" s="46">
        <f>EV25*12*60/(PI() * 'Drive Train'!$F$15)/EN$2*EN25</f>
        <v>-226829.44323145319</v>
      </c>
      <c r="EP25" s="2">
        <f>('DEPRECATED - DT-Prelim Calcs'!$C$6*EN25-EO25)/('DEPRECATED - DT-Prelim Calcs'!$C$6*EN25)*'DEPRECATED - DT-Prelim Calcs'!$C$7*EN25</f>
        <v>104.31184986880027</v>
      </c>
      <c r="EQ25" s="57">
        <f>EP25/'DEPRECATED - DT-Prelim Calcs'!$C$7*('DEPRECATED - DT-Prelim Calcs'!$C$8-'DEPRECATED - DT-Prelim Calcs'!$C$9)+'DEPRECATED - DT-Prelim Calcs'!$C$9</f>
        <v>5555.8993104427691</v>
      </c>
      <c r="ER25" s="57">
        <f t="shared" si="16"/>
        <v>50</v>
      </c>
      <c r="ES25" s="2">
        <f t="shared" si="51"/>
        <v>0.72555584086814395</v>
      </c>
      <c r="ET25" s="57">
        <f>ES25*'DEPRECATED - DT-Prelim Calcs'!$C$21/EN$2/'DEPRECATED - DT-Prelim Calcs'!$C$19/'DEPRECATED - DT-Prelim Calcs'!$C$18*3.39*'DEPRECATED - DT-Prelim Calcs'!$C$20</f>
        <v>22.99198837243916</v>
      </c>
      <c r="EU25" s="46">
        <f t="shared" si="52"/>
        <v>0</v>
      </c>
      <c r="EV25" s="57">
        <f>ET24*'DEPRECATED - DT-Prelim Calcs'!$C$11+EV24</f>
        <v>-589.08738897833837</v>
      </c>
      <c r="EW25" s="57">
        <f>EW24+0.5*ET25*'DEPRECATED - DT-Prelim Calcs'!$C$11^2+EV25*'DEPRECATED - DT-Prelim Calcs'!$C$11</f>
        <v>-108303.08880636537</v>
      </c>
      <c r="EX25" s="57">
        <f>MIN('Drive Train'!$F$35-ER24*'DEPRECATED - DT-Prelim Calcs'!$C$21*'Drive Train'!$F$38,EX24+ER$2)</f>
        <v>9</v>
      </c>
      <c r="EY25" s="57">
        <f>'Drive Train'!$F$35-ER25*'DEPRECATED - DT-Prelim Calcs'!$C$21*'Drive Train'!$F$38</f>
        <v>9</v>
      </c>
      <c r="EZ25" s="1">
        <f>IF(EW25&gt;='Drive Train'!$F$29,1,0)</f>
        <v>0</v>
      </c>
      <c r="FA25" s="57">
        <f t="shared" si="53"/>
        <v>55.555555555555557</v>
      </c>
      <c r="FB25" s="63">
        <f>FB24+'DEPRECATED - DT-Prelim Calcs'!$C$11</f>
        <v>84</v>
      </c>
      <c r="FC25" s="2">
        <f>FM25/'Drive Train'!$F$35</f>
        <v>0.72580645161290325</v>
      </c>
      <c r="FD25" s="46">
        <f>FK25*12*60/(PI() * 'Drive Train'!$F$15)/FC$2*FC25</f>
        <v>-500703.45196257945</v>
      </c>
      <c r="FE25" s="2">
        <f>('DEPRECATED - DT-Prelim Calcs'!$C$6*FC25-FD25)/('DEPRECATED - DT-Prelim Calcs'!$C$6*FC25)*'DEPRECATED - DT-Prelim Calcs'!$C$7*FC25</f>
        <v>228.14606394797747</v>
      </c>
      <c r="FF25" s="57">
        <f>FE25/'DEPRECATED - DT-Prelim Calcs'!$C$7*('DEPRECATED - DT-Prelim Calcs'!$C$8-'DEPRECATED - DT-Prelim Calcs'!$C$9)+'DEPRECATED - DT-Prelim Calcs'!$C$9</f>
        <v>12148.401246691084</v>
      </c>
      <c r="FG25" s="57">
        <f t="shared" si="17"/>
        <v>50</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-1169.3811720789777</v>
      </c>
      <c r="FL25" s="57">
        <f>FL24+0.5*FI25*'DEPRECATED - DT-Prelim Calcs'!$C$11^2+FK25*'DEPRECATED - DT-Prelim Calcs'!$C$11</f>
        <v>-153566.0038882152</v>
      </c>
      <c r="FM25" s="57">
        <f>MIN('Drive Train'!$F$35-FG24*'DEPRECATED - DT-Prelim Calcs'!$C$21*'Drive Train'!$F$38,FM24+FG$2)</f>
        <v>9</v>
      </c>
      <c r="FN25" s="57">
        <f>'Drive Train'!$F$35-FG25*'DEPRECATED - DT-Prelim Calcs'!$C$21*'Drive Train'!$F$38</f>
        <v>9</v>
      </c>
      <c r="FO25" s="1">
        <f>IF(FL25&gt;='Drive Train'!$F$29,1,0)</f>
        <v>0</v>
      </c>
      <c r="FP25" s="57">
        <f t="shared" si="56"/>
        <v>55.555555555555557</v>
      </c>
      <c r="FQ25" s="63">
        <f>FQ24+'DEPRECATED - DT-Prelim Calcs'!$C$11</f>
        <v>84</v>
      </c>
      <c r="FR25" s="2">
        <f>GB25/'Drive Train'!$F$35</f>
        <v>0.72580645161290325</v>
      </c>
      <c r="FS25" s="46">
        <f>FZ25*12*60/(PI() * 'Drive Train'!$F$15)/FR$2*FR25</f>
        <v>-854877.11432922562</v>
      </c>
      <c r="FT25" s="2">
        <f>('DEPRECATED - DT-Prelim Calcs'!$C$6*FR25-FS25)/('DEPRECATED - DT-Prelim Calcs'!$C$6*FR25)*'DEPRECATED - DT-Prelim Calcs'!$C$7*FR25</f>
        <v>388.28837657529778</v>
      </c>
      <c r="FU25" s="57">
        <f>FT25/'DEPRECATED - DT-Prelim Calcs'!$C$7*('DEPRECATED - DT-Prelim Calcs'!$C$8-'DEPRECATED - DT-Prelim Calcs'!$C$9)+'DEPRECATED - DT-Prelim Calcs'!$C$9</f>
        <v>20673.819798593657</v>
      </c>
      <c r="FV25" s="57">
        <f t="shared" si="18"/>
        <v>50</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-1813.8550223324803</v>
      </c>
      <c r="GA25" s="57">
        <f>GA24+0.5*FX25*'DEPRECATED - DT-Prelim Calcs'!$C$11^2+FZ25*'DEPRECATED - DT-Prelim Calcs'!$C$11</f>
        <v>-203834.96420798849</v>
      </c>
      <c r="GB25" s="57">
        <f>MIN('Drive Train'!$F$35-FV24*'DEPRECATED - DT-Prelim Calcs'!$C$21*'Drive Train'!$F$38,GB24+FV$2)</f>
        <v>9</v>
      </c>
      <c r="GC25" s="57">
        <f>'Drive Train'!$F$35-FV25*'DEPRECATED - DT-Prelim Calcs'!$C$21*'Drive Train'!$F$38</f>
        <v>9</v>
      </c>
      <c r="GD25" s="1">
        <f>IF(GA25&gt;='Drive Train'!$F$29,1,0)</f>
        <v>0</v>
      </c>
      <c r="GE25" s="57">
        <f t="shared" si="59"/>
        <v>55.555555555555557</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55.555555555555557</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55.555555555555557</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55.555555555555557</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55.555555555555557</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55.555555555555557</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650.48305563067322</v>
      </c>
      <c r="AK26" s="57">
        <f t="shared" si="8"/>
        <v>0</v>
      </c>
      <c r="AL26" s="63">
        <f>AL25+'DEPRECATED - DT-Prelim Calcs'!$C$11</f>
        <v>88</v>
      </c>
      <c r="AM26" s="2">
        <f>AW26/'Drive Train'!$F$35</f>
        <v>0.8761266998051026</v>
      </c>
      <c r="AN26" s="46">
        <f>AU26*12*60/(PI() * 'Drive Train'!$F$15)/AM$2*AM26</f>
        <v>3839.2457127253451</v>
      </c>
      <c r="AO26" s="2">
        <f>('DEPRECATED - DT-Prelim Calcs'!$C$6*AM26-AN26)/('DEPRECATED - DT-Prelim Calcs'!$C$6*AM26)*'DEPRECATED - DT-Prelim Calcs'!$C$7*AM26</f>
        <v>0.37552122501658591</v>
      </c>
      <c r="AP26" s="57">
        <f>AO26/'DEPRECATED - DT-Prelim Calcs'!$C$7*('DEPRECATED - DT-Prelim Calcs'!$C$8-'DEPRECATED - DT-Prelim Calcs'!$C$9)+'DEPRECATED - DT-Prelim Calcs'!$C$9</f>
        <v>22.691441149223223</v>
      </c>
      <c r="AQ26" s="57">
        <f t="shared" si="9"/>
        <v>22.691441149223223</v>
      </c>
      <c r="AR26" s="2">
        <f t="shared" si="30"/>
        <v>9.8108972844507258E-4</v>
      </c>
      <c r="AS26" s="57">
        <f>AR26*'DEPRECATED - DT-Prelim Calcs'!$C$21/AM$2/'DEPRECATED - DT-Prelim Calcs'!$C$19/'DEPRECATED - DT-Prelim Calcs'!$C$18*3.39*'DEPRECATED - DT-Prelim Calcs'!$C$20</f>
        <v>6.7153425130938148E-3</v>
      </c>
      <c r="AT26" s="46">
        <f t="shared" si="31"/>
        <v>0</v>
      </c>
      <c r="AU26" s="57">
        <f>AS25*'DEPRECATED - DT-Prelim Calcs'!$C$11+AU25</f>
        <v>38.240746740762305</v>
      </c>
      <c r="AV26" s="57">
        <f>AV25+0.5*AS26*'DEPRECATED - DT-Prelim Calcs'!$C$11^2+AU26*'DEPRECATED - DT-Prelim Calcs'!$C$11</f>
        <v>3239.3221484693631</v>
      </c>
      <c r="AW26" s="57">
        <f>MIN('Drive Train'!$F$35-AQ25*'DEPRECATED - DT-Prelim Calcs'!$C$21*'Drive Train'!$F$38,AW25+AQ$2)</f>
        <v>10.863971077583273</v>
      </c>
      <c r="AX26" s="57">
        <f>'Drive Train'!$F$35-AQ26*'DEPRECATED - DT-Prelim Calcs'!$C$21*'Drive Train'!$F$38</f>
        <v>10.85698200185282</v>
      </c>
      <c r="AY26" s="1">
        <f>IF(AV26&gt;='Drive Train'!$F$29,1,0)</f>
        <v>1</v>
      </c>
      <c r="AZ26" s="57">
        <f t="shared" si="32"/>
        <v>25.212712388025807</v>
      </c>
      <c r="BA26" s="63">
        <f>BA25+'DEPRECATED - DT-Prelim Calcs'!$C$11</f>
        <v>88</v>
      </c>
      <c r="BB26" s="2">
        <f>BL26/'Drive Train'!$F$35</f>
        <v>0.72580645161290325</v>
      </c>
      <c r="BC26" s="46">
        <f>BJ26*12*60/(PI() * 'Drive Train'!$F$15)/BB$2*BB26</f>
        <v>4642.7963210876596</v>
      </c>
      <c r="BD26" s="2">
        <f>('DEPRECATED - DT-Prelim Calcs'!$C$6*BB26-BC26)/('DEPRECATED - DT-Prelim Calcs'!$C$6*BB26)*'DEPRECATED - DT-Prelim Calcs'!$C$7*BB26</f>
        <v>-0.350082086476179</v>
      </c>
      <c r="BE26" s="57">
        <f>BD26/'DEPRECATED - DT-Prelim Calcs'!$C$7*('DEPRECATED - DT-Prelim Calcs'!$C$8-'DEPRECATED - DT-Prelim Calcs'!$C$9)+'DEPRECATED - DT-Prelim Calcs'!$C$9</f>
        <v>-15.937150080868783</v>
      </c>
      <c r="BF26" s="57">
        <f t="shared" si="10"/>
        <v>-15.937150080868783</v>
      </c>
      <c r="BG26" s="2">
        <f t="shared" si="33"/>
        <v>-0.89681872463372392</v>
      </c>
      <c r="BH26" s="57">
        <f>BG26*'DEPRECATED - DT-Prelim Calcs'!$C$21/BB$2/'DEPRECATED - DT-Prelim Calcs'!$C$19/'DEPRECATED - DT-Prelim Calcs'!$C$18*3.39*'DEPRECATED - DT-Prelim Calcs'!$C$20</f>
        <v>-9.3214655647839813</v>
      </c>
      <c r="BI26" s="46">
        <f t="shared" si="34"/>
        <v>1</v>
      </c>
      <c r="BJ26" s="57">
        <f>BH25*'DEPRECATED - DT-Prelim Calcs'!$C$11+BJ25</f>
        <v>36.760895873798695</v>
      </c>
      <c r="BK26" s="57">
        <f>BK25+0.5*BH26*'DEPRECATED - DT-Prelim Calcs'!$C$11^2+BJ26*'DEPRECATED - DT-Prelim Calcs'!$C$11</f>
        <v>1595.5185007259372</v>
      </c>
      <c r="BL26" s="57">
        <f>MIN('Drive Train'!$F$35-BF25*'DEPRECATED - DT-Prelim Calcs'!$C$21*'Drive Train'!$F$38,BL25+BF$2)</f>
        <v>9</v>
      </c>
      <c r="BM26" s="57">
        <f>'Drive Train'!$F$35-BF26*'DEPRECATED - DT-Prelim Calcs'!$C$21*'Drive Train'!$F$38</f>
        <v>13.483726205499078</v>
      </c>
      <c r="BN26" s="1">
        <f>IF(BK26&gt;='Drive Train'!$F$29,1,0)</f>
        <v>1</v>
      </c>
      <c r="BO26" s="57">
        <f t="shared" si="35"/>
        <v>-17.707944534298647</v>
      </c>
      <c r="BP26" s="63">
        <f>BP25+'DEPRECATED - DT-Prelim Calcs'!$C$11</f>
        <v>88</v>
      </c>
      <c r="BQ26" s="2">
        <f>CA26/'Drive Train'!$F$35</f>
        <v>0.72580645161290325</v>
      </c>
      <c r="BR26" s="46">
        <f>BY26*12*60/(PI() * 'Drive Train'!$F$15)/BQ$2*BQ26</f>
        <v>-7088.714440901781</v>
      </c>
      <c r="BS26" s="2">
        <f>('DEPRECATED - DT-Prelim Calcs'!$C$6*BQ26-BR26)/('DEPRECATED - DT-Prelim Calcs'!$C$6*BQ26)*'DEPRECATED - DT-Prelim Calcs'!$C$7*BQ26</f>
        <v>4.9544096464308662</v>
      </c>
      <c r="BT26" s="57">
        <f>BS26/'DEPRECATED - DT-Prelim Calcs'!$C$7*('DEPRECATED - DT-Prelim Calcs'!$C$8-'DEPRECATED - DT-Prelim Calcs'!$C$9)+'DEPRECATED - DT-Prelim Calcs'!$C$9</f>
        <v>266.45550109422413</v>
      </c>
      <c r="BU26" s="57">
        <f t="shared" si="11"/>
        <v>50</v>
      </c>
      <c r="BV26" s="2">
        <f t="shared" si="36"/>
        <v>1.6489905474275997</v>
      </c>
      <c r="BW26" s="57">
        <f>BV26*'DEPRECATED - DT-Prelim Calcs'!$C$21/BQ$2/'DEPRECATED - DT-Prelim Calcs'!$C$19/'DEPRECATED - DT-Prelim Calcs'!$C$18*3.39*'DEPRECATED - DT-Prelim Calcs'!$C$20</f>
        <v>22.99198837243916</v>
      </c>
      <c r="BX26" s="46">
        <f t="shared" si="37"/>
        <v>0</v>
      </c>
      <c r="BY26" s="57">
        <f>BW25*'DEPRECATED - DT-Prelim Calcs'!$C$11+BY25</f>
        <v>-41.840330275086075</v>
      </c>
      <c r="BZ26" s="57">
        <f>BZ25+0.5*BW26*'DEPRECATED - DT-Prelim Calcs'!$C$11^2+BY26*'DEPRECATED - DT-Prelim Calcs'!$C$11</f>
        <v>-3027.3934804606738</v>
      </c>
      <c r="CA26" s="57">
        <f>MIN('Drive Train'!$F$35-BU25*'DEPRECATED - DT-Prelim Calcs'!$C$21*'Drive Train'!$F$38,CA25+BU$2)</f>
        <v>9</v>
      </c>
      <c r="CB26" s="57">
        <f>'Drive Train'!$F$35-BU26*'DEPRECATED - DT-Prelim Calcs'!$C$21*'Drive Train'!$F$38</f>
        <v>9</v>
      </c>
      <c r="CC26" s="1">
        <f>IF(BZ26&gt;='Drive Train'!$F$29,1,0)</f>
        <v>0</v>
      </c>
      <c r="CD26" s="57">
        <f t="shared" si="38"/>
        <v>55.555555555555557</v>
      </c>
      <c r="CE26" s="63">
        <f>CE25+'DEPRECATED - DT-Prelim Calcs'!$C$11</f>
        <v>88</v>
      </c>
      <c r="CF26" s="2">
        <f>CP26/'Drive Train'!$F$35</f>
        <v>1.1935774412103082</v>
      </c>
      <c r="CG26" s="46">
        <f>CN26*12*60/(PI() * 'Drive Train'!$F$15)/CF$2*CF26</f>
        <v>-24186.676430126317</v>
      </c>
      <c r="CH26" s="2">
        <f>('DEPRECATED - DT-Prelim Calcs'!$C$6*CF26-CG26)/('DEPRECATED - DT-Prelim Calcs'!$C$6*CF26)*'DEPRECATED - DT-Prelim Calcs'!$C$7*CF26</f>
        <v>13.812711163636623</v>
      </c>
      <c r="CI26" s="57">
        <f>CH26/'DEPRECATED - DT-Prelim Calcs'!$C$7*('DEPRECATED - DT-Prelim Calcs'!$C$8-'DEPRECATED - DT-Prelim Calcs'!$C$9)+'DEPRECATED - DT-Prelim Calcs'!$C$9</f>
        <v>738.04059846248083</v>
      </c>
      <c r="CJ26" s="57">
        <f t="shared" si="12"/>
        <v>50</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-69.1970592338416</v>
      </c>
      <c r="CO26" s="57">
        <f>CO25+0.5*CL26*'DEPRECATED - DT-Prelim Calcs'!$C$11^2+CN26*'DEPRECATED - DT-Prelim Calcs'!$C$11</f>
        <v>-7288.2227983250868</v>
      </c>
      <c r="CP26" s="57">
        <f>MIN('Drive Train'!$F$35-CJ25*'DEPRECATED - DT-Prelim Calcs'!$C$21*'Drive Train'!$F$38,CP25+CJ$2)</f>
        <v>14.800360271007822</v>
      </c>
      <c r="CQ26" s="57">
        <f>'Drive Train'!$F$35-CJ26*'DEPRECATED - DT-Prelim Calcs'!$C$21*'Drive Train'!$F$38</f>
        <v>9</v>
      </c>
      <c r="CR26" s="1">
        <f>IF(CO26&gt;='Drive Train'!$F$29,1,0)</f>
        <v>0</v>
      </c>
      <c r="CS26" s="57">
        <f t="shared" si="41"/>
        <v>55.555555555555557</v>
      </c>
      <c r="CT26" s="63">
        <f>CT25+'DEPRECATED - DT-Prelim Calcs'!$C$11</f>
        <v>88</v>
      </c>
      <c r="CU26" s="2">
        <f>DE26/'Drive Train'!$F$35</f>
        <v>0.72580645161290325</v>
      </c>
      <c r="CV26" s="46">
        <f>DC26*12*60/(PI() * 'Drive Train'!$F$15)/CU$2*CU26</f>
        <v>-9866.6940610508682</v>
      </c>
      <c r="CW26" s="2">
        <f>('DEPRECATED - DT-Prelim Calcs'!$C$6*CU26-CV26)/('DEPRECATED - DT-Prelim Calcs'!$C$6*CU26)*'DEPRECATED - DT-Prelim Calcs'!$C$7*CU26</f>
        <v>6.2104942401568151</v>
      </c>
      <c r="CX26" s="57">
        <f>CW26/'DEPRECATED - DT-Prelim Calcs'!$C$7*('DEPRECATED - DT-Prelim Calcs'!$C$8-'DEPRECATED - DT-Prelim Calcs'!$C$9)+'DEPRECATED - DT-Prelim Calcs'!$C$9</f>
        <v>333.32506681000802</v>
      </c>
      <c r="CY26" s="57">
        <f t="shared" si="13"/>
        <v>50</v>
      </c>
      <c r="CZ26" s="2">
        <f t="shared" si="42"/>
        <v>1.0927045796206987</v>
      </c>
      <c r="DA26" s="57">
        <f>CZ26*'DEPRECATED - DT-Prelim Calcs'!$C$21/CU$2/'DEPRECATED - DT-Prelim Calcs'!$C$19/'DEPRECATED - DT-Prelim Calcs'!$C$18*3.39*'DEPRECATED - DT-Prelim Calcs'!$C$20</f>
        <v>22.991988372439156</v>
      </c>
      <c r="DB26" s="46">
        <f t="shared" si="43"/>
        <v>0</v>
      </c>
      <c r="DC26" s="57">
        <f>DA25*'DEPRECATED - DT-Prelim Calcs'!$C$11+DC25</f>
        <v>-38.590808871481087</v>
      </c>
      <c r="DD26" s="57">
        <f>DD25+0.5*DA26*'DEPRECATED - DT-Prelim Calcs'!$C$11^2+DC26*'DEPRECATED - DT-Prelim Calcs'!$C$11</f>
        <v>-20351.041823451185</v>
      </c>
      <c r="DE26" s="57">
        <f>MIN('Drive Train'!$F$35-CY25*'DEPRECATED - DT-Prelim Calcs'!$C$21*'Drive Train'!$F$38,DE25+CY$2)</f>
        <v>9</v>
      </c>
      <c r="DF26" s="57">
        <f>'Drive Train'!$F$35-CY26*'DEPRECATED - DT-Prelim Calcs'!$C$21*'Drive Train'!$F$38</f>
        <v>9</v>
      </c>
      <c r="DG26" s="1">
        <f>IF(DD26&gt;='Drive Train'!$F$29,1,0)</f>
        <v>0</v>
      </c>
      <c r="DH26" s="57">
        <f t="shared" si="44"/>
        <v>55.555555555555557</v>
      </c>
      <c r="DI26" s="63">
        <f>DI25+'DEPRECATED - DT-Prelim Calcs'!$C$11</f>
        <v>88</v>
      </c>
      <c r="DJ26" s="2">
        <f>DT26/'Drive Train'!$F$35</f>
        <v>0.72580645161290325</v>
      </c>
      <c r="DK26" s="46">
        <f>DR26*12*60/(PI() * 'Drive Train'!$F$15)/DJ$2*DJ26</f>
        <v>-229930.15759381134</v>
      </c>
      <c r="DL26" s="2">
        <f>('DEPRECATED - DT-Prelim Calcs'!$C$6*DJ26-DK26)/('DEPRECATED - DT-Prelim Calcs'!$C$6*DJ26)*'DEPRECATED - DT-Prelim Calcs'!$C$7*DJ26</f>
        <v>105.7138614285157</v>
      </c>
      <c r="DM26" s="57">
        <f>DL26/'DEPRECATED - DT-Prelim Calcs'!$C$7*('DEPRECATED - DT-Prelim Calcs'!$C$8-'DEPRECATED - DT-Prelim Calcs'!$C$9)+'DEPRECATED - DT-Prelim Calcs'!$C$9</f>
        <v>5630.5375192027241</v>
      </c>
      <c r="DN26" s="57">
        <f t="shared" si="14"/>
        <v>50</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-769.51043683846365</v>
      </c>
      <c r="DS26" s="57">
        <f>DS25+0.5*DP26*'DEPRECATED - DT-Prelim Calcs'!$C$11^2+DR26*'DEPRECATED - DT-Prelim Calcs'!$C$11</f>
        <v>-53712.725312886003</v>
      </c>
      <c r="DT26" s="57">
        <f>MIN('Drive Train'!$F$35-DN25*'DEPRECATED - DT-Prelim Calcs'!$C$21*'Drive Train'!$F$38,DT25+DN$2)</f>
        <v>9</v>
      </c>
      <c r="DU26" s="57">
        <f>'Drive Train'!$F$35-DN26*'DEPRECATED - DT-Prelim Calcs'!$C$21*'Drive Train'!$F$38</f>
        <v>9</v>
      </c>
      <c r="DV26" s="1">
        <f>IF(DS26&gt;='Drive Train'!$F$29,1,0)</f>
        <v>0</v>
      </c>
      <c r="DW26" s="57">
        <f t="shared" si="47"/>
        <v>55.555555555555557</v>
      </c>
      <c r="DX26" s="63">
        <f>DX25+'DEPRECATED - DT-Prelim Calcs'!$C$11</f>
        <v>88</v>
      </c>
      <c r="DY26" s="2">
        <f>EI26/'Drive Train'!$F$35</f>
        <v>0.72580645161290325</v>
      </c>
      <c r="DZ26" s="46">
        <f>EG26*12*60/(PI() * 'Drive Train'!$F$15)/DY$2*DY26</f>
        <v>6494.6464342552445</v>
      </c>
      <c r="EA26" s="2">
        <f>('DEPRECATED - DT-Prelim Calcs'!$C$6*DY26-DZ26)/('DEPRECATED - DT-Prelim Calcs'!$C$6*DY26)*'DEPRECATED - DT-Prelim Calcs'!$C$7*DY26</f>
        <v>-1.1874101864262503</v>
      </c>
      <c r="EB26" s="57">
        <f>EA26/'DEPRECATED - DT-Prelim Calcs'!$C$7*('DEPRECATED - DT-Prelim Calcs'!$C$8-'DEPRECATED - DT-Prelim Calcs'!$C$9)+'DEPRECATED - DT-Prelim Calcs'!$C$9</f>
        <v>-60.513579634227348</v>
      </c>
      <c r="EC26" s="57">
        <f t="shared" si="15"/>
        <v>-60.513579634227348</v>
      </c>
      <c r="ED26" s="2">
        <f t="shared" si="48"/>
        <v>-1.9522210701944065</v>
      </c>
      <c r="EE26" s="57">
        <f>ED26*'DEPRECATED - DT-Prelim Calcs'!$C$21/DY$2/'DEPRECATED - DT-Prelim Calcs'!$C$19/'DEPRECATED - DT-Prelim Calcs'!$C$18*3.39*'DEPRECATED - DT-Prelim Calcs'!$C$20</f>
        <v>-54.934812948730531</v>
      </c>
      <c r="EF26" s="46">
        <f t="shared" si="49"/>
        <v>1</v>
      </c>
      <c r="EG26" s="57">
        <f>EE25*'DEPRECATED - DT-Prelim Calcs'!$C$11+EG25</f>
        <v>18.994280459192254</v>
      </c>
      <c r="EH26" s="57">
        <f>EH25+0.5*EE26*'DEPRECATED - DT-Prelim Calcs'!$C$11^2+EG26*'DEPRECATED - DT-Prelim Calcs'!$C$11</f>
        <v>-68409.720344192101</v>
      </c>
      <c r="EI26" s="57">
        <f>MIN('Drive Train'!$F$35-EC25*'DEPRECATED - DT-Prelim Calcs'!$C$21*'Drive Train'!$F$38,EI25+EC$2)</f>
        <v>9</v>
      </c>
      <c r="EJ26" s="57">
        <f>'Drive Train'!$F$35-EC26*'DEPRECATED - DT-Prelim Calcs'!$C$21*'Drive Train'!$F$38</f>
        <v>16.514923415127459</v>
      </c>
      <c r="EK26" s="1">
        <f>IF(EH26&gt;='Drive Train'!$F$29,1,0)</f>
        <v>0</v>
      </c>
      <c r="EL26" s="57">
        <f t="shared" si="50"/>
        <v>-67.237310704697052</v>
      </c>
      <c r="EM26" s="63">
        <f>EM25+'DEPRECATED - DT-Prelim Calcs'!$C$11</f>
        <v>88</v>
      </c>
      <c r="EN26" s="2">
        <f>EX26/'Drive Train'!$F$35</f>
        <v>0.72580645161290325</v>
      </c>
      <c r="EO26" s="46">
        <f>EV26*12*60/(PI() * 'Drive Train'!$F$15)/EN$2*EN26</f>
        <v>-191416.97289933954</v>
      </c>
      <c r="EP26" s="2">
        <f>('DEPRECATED - DT-Prelim Calcs'!$C$6*EN26-EO26)/('DEPRECATED - DT-Prelim Calcs'!$C$6*EN26)*'DEPRECATED - DT-Prelim Calcs'!$C$7*EN26</f>
        <v>88.299832326512487</v>
      </c>
      <c r="EQ26" s="57">
        <f>EP26/'DEPRECATED - DT-Prelim Calcs'!$C$7*('DEPRECATED - DT-Prelim Calcs'!$C$8-'DEPRECATED - DT-Prelim Calcs'!$C$9)+'DEPRECATED - DT-Prelim Calcs'!$C$9</f>
        <v>4703.4753060130924</v>
      </c>
      <c r="ER26" s="57">
        <f t="shared" si="16"/>
        <v>50</v>
      </c>
      <c r="ES26" s="2">
        <f t="shared" si="51"/>
        <v>0.72555584086814395</v>
      </c>
      <c r="ET26" s="57">
        <f>ES26*'DEPRECATED - DT-Prelim Calcs'!$C$21/EN$2/'DEPRECATED - DT-Prelim Calcs'!$C$19/'DEPRECATED - DT-Prelim Calcs'!$C$18*3.39*'DEPRECATED - DT-Prelim Calcs'!$C$20</f>
        <v>22.99198837243916</v>
      </c>
      <c r="EU26" s="46">
        <f t="shared" si="52"/>
        <v>0</v>
      </c>
      <c r="EV26" s="57">
        <f>ET25*'DEPRECATED - DT-Prelim Calcs'!$C$11+EV25</f>
        <v>-497.11943548858176</v>
      </c>
      <c r="EW26" s="57">
        <f>EW25+0.5*ET26*'DEPRECATED - DT-Prelim Calcs'!$C$11^2+EV26*'DEPRECATED - DT-Prelim Calcs'!$C$11</f>
        <v>-110107.63064134018</v>
      </c>
      <c r="EX26" s="57">
        <f>MIN('Drive Train'!$F$35-ER25*'DEPRECATED - DT-Prelim Calcs'!$C$21*'Drive Train'!$F$38,EX25+ER$2)</f>
        <v>9</v>
      </c>
      <c r="EY26" s="57">
        <f>'Drive Train'!$F$35-ER26*'DEPRECATED - DT-Prelim Calcs'!$C$21*'Drive Train'!$F$38</f>
        <v>9</v>
      </c>
      <c r="EZ26" s="1">
        <f>IF(EW26&gt;='Drive Train'!$F$29,1,0)</f>
        <v>0</v>
      </c>
      <c r="FA26" s="57">
        <f t="shared" si="53"/>
        <v>55.555555555555557</v>
      </c>
      <c r="FB26" s="63">
        <f>FB25+'DEPRECATED - DT-Prelim Calcs'!$C$11</f>
        <v>88</v>
      </c>
      <c r="FC26" s="2">
        <f>FM26/'Drive Train'!$F$35</f>
        <v>0.72580645161290325</v>
      </c>
      <c r="FD26" s="46">
        <f>FK26*12*60/(PI() * 'Drive Train'!$F$15)/FC$2*FC26</f>
        <v>-461324.78495326906</v>
      </c>
      <c r="FE26" s="2">
        <f>('DEPRECATED - DT-Prelim Calcs'!$C$6*FC26-FD26)/('DEPRECATED - DT-Prelim Calcs'!$C$6*FC26)*'DEPRECATED - DT-Prelim Calcs'!$C$7*FC26</f>
        <v>210.34070044095344</v>
      </c>
      <c r="FF26" s="57">
        <f>FE26/'DEPRECATED - DT-Prelim Calcs'!$C$7*('DEPRECATED - DT-Prelim Calcs'!$C$8-'DEPRECATED - DT-Prelim Calcs'!$C$9)+'DEPRECATED - DT-Prelim Calcs'!$C$9</f>
        <v>11200.505753765281</v>
      </c>
      <c r="FG26" s="57">
        <f t="shared" si="17"/>
        <v>50</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-1077.4132185892211</v>
      </c>
      <c r="FL26" s="57">
        <f>FL25+0.5*FI26*'DEPRECATED - DT-Prelim Calcs'!$C$11^2+FK26*'DEPRECATED - DT-Prelim Calcs'!$C$11</f>
        <v>-157691.72085559258</v>
      </c>
      <c r="FM26" s="57">
        <f>MIN('Drive Train'!$F$35-FG25*'DEPRECATED - DT-Prelim Calcs'!$C$21*'Drive Train'!$F$38,FM25+FG$2)</f>
        <v>9</v>
      </c>
      <c r="FN26" s="57">
        <f>'Drive Train'!$F$35-FG26*'DEPRECATED - DT-Prelim Calcs'!$C$21*'Drive Train'!$F$38</f>
        <v>9</v>
      </c>
      <c r="FO26" s="1">
        <f>IF(FL26&gt;='Drive Train'!$F$29,1,0)</f>
        <v>0</v>
      </c>
      <c r="FP26" s="57">
        <f t="shared" si="56"/>
        <v>55.555555555555557</v>
      </c>
      <c r="FQ26" s="63">
        <f>FQ25+'DEPRECATED - DT-Prelim Calcs'!$C$11</f>
        <v>88</v>
      </c>
      <c r="FR26" s="2">
        <f>GB26/'Drive Train'!$F$35</f>
        <v>0.72580645161290325</v>
      </c>
      <c r="FS26" s="46">
        <f>FZ26*12*60/(PI() * 'Drive Train'!$F$15)/FR$2*FR26</f>
        <v>-811532.25064271863</v>
      </c>
      <c r="FT26" s="2">
        <f>('DEPRECATED - DT-Prelim Calcs'!$C$6*FR26-FS26)/('DEPRECATED - DT-Prelim Calcs'!$C$6*FR26)*'DEPRECATED - DT-Prelim Calcs'!$C$7*FR26</f>
        <v>368.68966710353754</v>
      </c>
      <c r="FU26" s="57">
        <f>FT26/'DEPRECATED - DT-Prelim Calcs'!$C$7*('DEPRECATED - DT-Prelim Calcs'!$C$8-'DEPRECATED - DT-Prelim Calcs'!$C$9)+'DEPRECATED - DT-Prelim Calcs'!$C$9</f>
        <v>19630.452817171732</v>
      </c>
      <c r="FV26" s="57">
        <f t="shared" si="18"/>
        <v>50</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-1721.8870688427237</v>
      </c>
      <c r="GA26" s="57">
        <f>GA25+0.5*FX26*'DEPRECATED - DT-Prelim Calcs'!$C$11^2+FZ26*'DEPRECATED - DT-Prelim Calcs'!$C$11</f>
        <v>-210538.57657637988</v>
      </c>
      <c r="GB26" s="57">
        <f>MIN('Drive Train'!$F$35-FV25*'DEPRECATED - DT-Prelim Calcs'!$C$21*'Drive Train'!$F$38,GB25+FV$2)</f>
        <v>9</v>
      </c>
      <c r="GC26" s="57">
        <f>'Drive Train'!$F$35-FV26*'DEPRECATED - DT-Prelim Calcs'!$C$21*'Drive Train'!$F$38</f>
        <v>9</v>
      </c>
      <c r="GD26" s="1">
        <f>IF(GA26&gt;='Drive Train'!$F$29,1,0)</f>
        <v>0</v>
      </c>
      <c r="GE26" s="57">
        <f t="shared" si="59"/>
        <v>55.555555555555557</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55.555555555555557</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55.555555555555557</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55.555555555555557</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55.555555555555557</v>
      </c>
      <c r="LZ26" s="63">
        <f>LZ25+'DEPRECATED - DT-Prelim Calcs'!$C$11</f>
        <v>88</v>
      </c>
    </row>
    <row r="27" spans="1:338" x14ac:dyDescent="0.2">
      <c r="B27" s="34" t="s">
        <v>70</v>
      </c>
      <c r="C27" s="57">
        <f>C26*C19</f>
        <v>7.1604141589500001</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650.48305563067322</v>
      </c>
      <c r="AK27" s="57">
        <f t="shared" si="8"/>
        <v>0</v>
      </c>
      <c r="AL27" s="63">
        <f>AL26+'DEPRECATED - DT-Prelim Calcs'!$C$11</f>
        <v>92</v>
      </c>
      <c r="AM27" s="2">
        <f>AW27/'Drive Train'!$F$35</f>
        <v>0.87556306466555001</v>
      </c>
      <c r="AN27" s="46">
        <f>AU27*12*60/(PI() * 'Drive Train'!$F$15)/AM$2*AM27</f>
        <v>3839.4708845496411</v>
      </c>
      <c r="AO27" s="2">
        <f>('DEPRECATED - DT-Prelim Calcs'!$C$6*AM27-AN27)/('DEPRECATED - DT-Prelim Calcs'!$C$6*AM27)*'DEPRECATED - DT-Prelim Calcs'!$C$7*AM27</f>
        <v>0.3740610511789409</v>
      </c>
      <c r="AP27" s="57">
        <f>AO27/'DEPRECATED - DT-Prelim Calcs'!$C$7*('DEPRECATED - DT-Prelim Calcs'!$C$8-'DEPRECATED - DT-Prelim Calcs'!$C$9)+'DEPRECATED - DT-Prelim Calcs'!$C$9</f>
        <v>22.61370658350959</v>
      </c>
      <c r="AQ27" s="57">
        <f t="shared" si="9"/>
        <v>22.61370658350959</v>
      </c>
      <c r="AR27" s="2">
        <f t="shared" si="30"/>
        <v>-7.4217157560446667E-4</v>
      </c>
      <c r="AS27" s="57">
        <f>AR27*'DEPRECATED - DT-Prelim Calcs'!$C$21/AM$2/'DEPRECATED - DT-Prelim Calcs'!$C$19/'DEPRECATED - DT-Prelim Calcs'!$C$18*3.39*'DEPRECATED - DT-Prelim Calcs'!$C$20</f>
        <v>-5.0800005230566712E-3</v>
      </c>
      <c r="AT27" s="46">
        <f t="shared" si="31"/>
        <v>0</v>
      </c>
      <c r="AU27" s="57">
        <f>AS26*'DEPRECATED - DT-Prelim Calcs'!$C$11+AU26</f>
        <v>38.267608110814678</v>
      </c>
      <c r="AV27" s="57">
        <f>AV26+0.5*AS27*'DEPRECATED - DT-Prelim Calcs'!$C$11^2+AU27*'DEPRECATED - DT-Prelim Calcs'!$C$11</f>
        <v>3392.3519409084374</v>
      </c>
      <c r="AW27" s="57">
        <f>MIN('Drive Train'!$F$35-AQ26*'DEPRECATED - DT-Prelim Calcs'!$C$21*'Drive Train'!$F$38,AW26+AQ$2)</f>
        <v>10.85698200185282</v>
      </c>
      <c r="AX27" s="57">
        <f>'Drive Train'!$F$35-AQ27*'DEPRECATED - DT-Prelim Calcs'!$C$21*'Drive Train'!$F$38</f>
        <v>10.862267952321348</v>
      </c>
      <c r="AY27" s="1">
        <f>IF(AV27&gt;='Drive Train'!$F$29,1,0)</f>
        <v>1</v>
      </c>
      <c r="AZ27" s="57">
        <f t="shared" si="32"/>
        <v>25.126340648343991</v>
      </c>
      <c r="BA27" s="63">
        <f>BA26+'DEPRECATED - DT-Prelim Calcs'!$C$11</f>
        <v>92</v>
      </c>
      <c r="BB27" s="2">
        <f>BL27/'Drive Train'!$F$35</f>
        <v>1.0873972746370224</v>
      </c>
      <c r="BC27" s="46">
        <f>BJ27*12*60/(PI() * 'Drive Train'!$F$15)/BB$2*BB27</f>
        <v>-99.332749404957823</v>
      </c>
      <c r="BD27" s="2">
        <f>('DEPRECATED - DT-Prelim Calcs'!$C$6*BB27-BC27)/('DEPRECATED - DT-Prelim Calcs'!$C$6*BB27)*'DEPRECATED - DT-Prelim Calcs'!$C$7*BB27</f>
        <v>2.6655414892984788</v>
      </c>
      <c r="BE27" s="57">
        <f>BD27/'DEPRECATED - DT-Prelim Calcs'!$C$7*('DEPRECATED - DT-Prelim Calcs'!$C$8-'DEPRECATED - DT-Prelim Calcs'!$C$9)+'DEPRECATED - DT-Prelim Calcs'!$C$9</f>
        <v>144.6041382062219</v>
      </c>
      <c r="BF27" s="57">
        <f t="shared" si="10"/>
        <v>50</v>
      </c>
      <c r="BG27" s="2">
        <f t="shared" si="33"/>
        <v>0.89629562737152901</v>
      </c>
      <c r="BH27" s="57">
        <f>BG27*'DEPRECATED - DT-Prelim Calcs'!$C$21/BB$2/'DEPRECATED - DT-Prelim Calcs'!$C$19/'DEPRECATED - DT-Prelim Calcs'!$C$18*3.39*'DEPRECATED - DT-Prelim Calcs'!$C$20</f>
        <v>9.3160285316549363</v>
      </c>
      <c r="BI27" s="46">
        <f t="shared" si="34"/>
        <v>0</v>
      </c>
      <c r="BJ27" s="57">
        <f>BH26*'DEPRECATED - DT-Prelim Calcs'!$C$11+BJ26</f>
        <v>-0.52496638533722972</v>
      </c>
      <c r="BK27" s="57">
        <f>BK26+0.5*BH27*'DEPRECATED - DT-Prelim Calcs'!$C$11^2+BJ27*'DEPRECATED - DT-Prelim Calcs'!$C$11</f>
        <v>1667.9468634378279</v>
      </c>
      <c r="BL27" s="57">
        <f>MIN('Drive Train'!$F$35-BF26*'DEPRECATED - DT-Prelim Calcs'!$C$21*'Drive Train'!$F$38,BL26+BF$2)</f>
        <v>13.483726205499078</v>
      </c>
      <c r="BM27" s="57">
        <f>'Drive Train'!$F$35-BF27*'DEPRECATED - DT-Prelim Calcs'!$C$21*'Drive Train'!$F$38</f>
        <v>9</v>
      </c>
      <c r="BN27" s="1">
        <f>IF(BK27&gt;='Drive Train'!$F$29,1,0)</f>
        <v>1</v>
      </c>
      <c r="BO27" s="57">
        <f t="shared" si="35"/>
        <v>55.555555555555557</v>
      </c>
      <c r="BP27" s="63">
        <f>BP26+'DEPRECATED - DT-Prelim Calcs'!$C$11</f>
        <v>92</v>
      </c>
      <c r="BQ27" s="2">
        <f>CA27/'Drive Train'!$F$35</f>
        <v>0.72580645161290325</v>
      </c>
      <c r="BR27" s="46">
        <f>BY27*12*60/(PI() * 'Drive Train'!$F$15)/BQ$2*BQ27</f>
        <v>8492.7725052282112</v>
      </c>
      <c r="BS27" s="2">
        <f>('DEPRECATED - DT-Prelim Calcs'!$C$6*BQ27-BR27)/('DEPRECATED - DT-Prelim Calcs'!$C$6*BQ27)*'DEPRECATED - DT-Prelim Calcs'!$C$7*BQ27</f>
        <v>-2.0908780721757534</v>
      </c>
      <c r="BT27" s="57">
        <f>BS27/'DEPRECATED - DT-Prelim Calcs'!$C$7*('DEPRECATED - DT-Prelim Calcs'!$C$8-'DEPRECATED - DT-Prelim Calcs'!$C$9)+'DEPRECATED - DT-Prelim Calcs'!$C$9</f>
        <v>-108.61106085483367</v>
      </c>
      <c r="BU27" s="57">
        <f t="shared" si="11"/>
        <v>-108.61106085483367</v>
      </c>
      <c r="BV27" s="2">
        <f t="shared" si="36"/>
        <v>-3.0909886880680144</v>
      </c>
      <c r="BW27" s="57">
        <f>BV27*'DEPRECATED - DT-Prelim Calcs'!$C$21/BQ$2/'DEPRECATED - DT-Prelim Calcs'!$C$19/'DEPRECATED - DT-Prelim Calcs'!$C$18*3.39*'DEPRECATED - DT-Prelim Calcs'!$C$20</f>
        <v>-43.097867411226659</v>
      </c>
      <c r="BX27" s="46">
        <f t="shared" si="37"/>
        <v>1</v>
      </c>
      <c r="BY27" s="57">
        <f>BW26*'DEPRECATED - DT-Prelim Calcs'!$C$11+BY26</f>
        <v>50.127623214670564</v>
      </c>
      <c r="BZ27" s="57">
        <f>BZ26+0.5*BW27*'DEPRECATED - DT-Prelim Calcs'!$C$11^2+BY27*'DEPRECATED - DT-Prelim Calcs'!$C$11</f>
        <v>-3171.6659268918047</v>
      </c>
      <c r="CA27" s="57">
        <f>MIN('Drive Train'!$F$35-BU26*'DEPRECATED - DT-Prelim Calcs'!$C$21*'Drive Train'!$F$38,CA26+BU$2)</f>
        <v>9</v>
      </c>
      <c r="CB27" s="57">
        <f>'Drive Train'!$F$35-BU27*'DEPRECATED - DT-Prelim Calcs'!$C$21*'Drive Train'!$F$38</f>
        <v>19.78555213812869</v>
      </c>
      <c r="CC27" s="1">
        <f>IF(BZ27&gt;='Drive Train'!$F$29,1,0)</f>
        <v>0</v>
      </c>
      <c r="CD27" s="57">
        <f t="shared" si="38"/>
        <v>-120.67895650537073</v>
      </c>
      <c r="CE27" s="63">
        <f>CE26+'DEPRECATED - DT-Prelim Calcs'!$C$11</f>
        <v>92</v>
      </c>
      <c r="CF27" s="2">
        <f>CP27/'Drive Train'!$F$35</f>
        <v>0.72580645161290325</v>
      </c>
      <c r="CG27" s="46">
        <f>CN27*12*60/(PI() * 'Drive Train'!$F$15)/CF$2*CF27</f>
        <v>4839.9276035258481</v>
      </c>
      <c r="CH27" s="2">
        <f>('DEPRECATED - DT-Prelim Calcs'!$C$6*CF27-CG27)/('DEPRECATED - DT-Prelim Calcs'!$C$6*CF27)*'DEPRECATED - DT-Prelim Calcs'!$C$7*CF27</f>
        <v>-0.43921649373247063</v>
      </c>
      <c r="CI27" s="57">
        <f>CH27/'DEPRECATED - DT-Prelim Calcs'!$C$7*('DEPRECATED - DT-Prelim Calcs'!$C$8-'DEPRECATED - DT-Prelim Calcs'!$C$9)+'DEPRECATED - DT-Prelim Calcs'!$C$9</f>
        <v>-20.682355247251447</v>
      </c>
      <c r="CJ27" s="57">
        <f t="shared" si="12"/>
        <v>-20.682355247251447</v>
      </c>
      <c r="CK27" s="2">
        <f t="shared" si="39"/>
        <v>-1.0091673517657416</v>
      </c>
      <c r="CL27" s="57">
        <f>CK27*'DEPRECATED - DT-Prelim Calcs'!$C$21/CF$2/'DEPRECATED - DT-Prelim Calcs'!$C$19/'DEPRECATED - DT-Prelim Calcs'!$C$18*3.39*'DEPRECATED - DT-Prelim Calcs'!$C$20</f>
        <v>-17.652570644892123</v>
      </c>
      <c r="CM27" s="46">
        <f t="shared" si="40"/>
        <v>1</v>
      </c>
      <c r="CN27" s="57">
        <f>CL26*'DEPRECATED - DT-Prelim Calcs'!$C$11+CN26</f>
        <v>22.770894255915024</v>
      </c>
      <c r="CO27" s="57">
        <f>CO26+0.5*CL27*'DEPRECATED - DT-Prelim Calcs'!$C$11^2+CN27*'DEPRECATED - DT-Prelim Calcs'!$C$11</f>
        <v>-7338.3597864605636</v>
      </c>
      <c r="CP27" s="57">
        <f>MIN('Drive Train'!$F$35-CJ26*'DEPRECATED - DT-Prelim Calcs'!$C$21*'Drive Train'!$F$38,CP26+CJ$2)</f>
        <v>9</v>
      </c>
      <c r="CQ27" s="57">
        <f>'Drive Train'!$F$35-CJ27*'DEPRECATED - DT-Prelim Calcs'!$C$21*'Drive Train'!$F$38</f>
        <v>13.806400156813099</v>
      </c>
      <c r="CR27" s="1">
        <f>IF(CO27&gt;='Drive Train'!$F$29,1,0)</f>
        <v>0</v>
      </c>
      <c r="CS27" s="57">
        <f t="shared" si="41"/>
        <v>-22.980394719168274</v>
      </c>
      <c r="CT27" s="63">
        <f>CT26+'DEPRECATED - DT-Prelim Calcs'!$C$11</f>
        <v>92</v>
      </c>
      <c r="CU27" s="2">
        <f>DE27/'Drive Train'!$F$35</f>
        <v>0.72580645161290325</v>
      </c>
      <c r="CV27" s="46">
        <f>DC27*12*60/(PI() * 'Drive Train'!$F$15)/CU$2*CU27</f>
        <v>13647.186239472567</v>
      </c>
      <c r="CW27" s="2">
        <f>('DEPRECATED - DT-Prelim Calcs'!$C$6*CU27-CV27)/('DEPRECATED - DT-Prelim Calcs'!$C$6*CU27)*'DEPRECATED - DT-Prelim Calcs'!$C$7*CU27</f>
        <v>-4.4214854079222636</v>
      </c>
      <c r="CX27" s="57">
        <f>CW27/'DEPRECATED - DT-Prelim Calcs'!$C$7*('DEPRECATED - DT-Prelim Calcs'!$C$8-'DEPRECATED - DT-Prelim Calcs'!$C$9)+'DEPRECATED - DT-Prelim Calcs'!$C$9</f>
        <v>-232.6844721312973</v>
      </c>
      <c r="CY27" s="57">
        <f t="shared" si="13"/>
        <v>-232.6844721312973</v>
      </c>
      <c r="CZ27" s="2">
        <f t="shared" si="42"/>
        <v>-6.0285808325027599</v>
      </c>
      <c r="DA27" s="57">
        <f>CZ27*'DEPRECATED - DT-Prelim Calcs'!$C$21/CU$2/'DEPRECATED - DT-Prelim Calcs'!$C$19/'DEPRECATED - DT-Prelim Calcs'!$C$18*3.39*'DEPRECATED - DT-Prelim Calcs'!$C$20</f>
        <v>-126.8495282149611</v>
      </c>
      <c r="DB27" s="46">
        <f t="shared" si="43"/>
        <v>1</v>
      </c>
      <c r="DC27" s="57">
        <f>DA26*'DEPRECATED - DT-Prelim Calcs'!$C$11+DC26</f>
        <v>53.377144618275537</v>
      </c>
      <c r="DD27" s="57">
        <f>DD26+0.5*DA27*'DEPRECATED - DT-Prelim Calcs'!$C$11^2+DC27*'DEPRECATED - DT-Prelim Calcs'!$C$11</f>
        <v>-21152.329470697772</v>
      </c>
      <c r="DE27" s="57">
        <f>MIN('Drive Train'!$F$35-CY26*'DEPRECATED - DT-Prelim Calcs'!$C$21*'Drive Train'!$F$38,DE26+CY$2)</f>
        <v>9</v>
      </c>
      <c r="DF27" s="57">
        <f>'Drive Train'!$F$35-CY27*'DEPRECATED - DT-Prelim Calcs'!$C$21*'Drive Train'!$F$38</f>
        <v>28.222544104928218</v>
      </c>
      <c r="DG27" s="1">
        <f>IF(DD27&gt;='Drive Train'!$F$29,1,0)</f>
        <v>0</v>
      </c>
      <c r="DH27" s="57">
        <f t="shared" si="44"/>
        <v>-258.53830236810808</v>
      </c>
      <c r="DI27" s="63">
        <f>DI26+'DEPRECATED - DT-Prelim Calcs'!$C$11</f>
        <v>92</v>
      </c>
      <c r="DJ27" s="2">
        <f>DT27/'Drive Train'!$F$35</f>
        <v>0.72580645161290325</v>
      </c>
      <c r="DK27" s="46">
        <f>DR27*12*60/(PI() * 'Drive Train'!$F$15)/DJ$2*DJ27</f>
        <v>-202450.08061609115</v>
      </c>
      <c r="DL27" s="2">
        <f>('DEPRECATED - DT-Prelim Calcs'!$C$6*DJ27-DK27)/('DEPRECATED - DT-Prelim Calcs'!$C$6*DJ27)*'DEPRECATED - DT-Prelim Calcs'!$C$7*DJ27</f>
        <v>93.288535815700357</v>
      </c>
      <c r="DM27" s="57">
        <f>DL27/'DEPRECATED - DT-Prelim Calcs'!$C$7*('DEPRECATED - DT-Prelim Calcs'!$C$8-'DEPRECATED - DT-Prelim Calcs'!$C$9)+'DEPRECATED - DT-Prelim Calcs'!$C$9</f>
        <v>4969.0564917652928</v>
      </c>
      <c r="DN27" s="57">
        <f t="shared" si="14"/>
        <v>50</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-677.54248334870704</v>
      </c>
      <c r="DS27" s="57">
        <f>DS26+0.5*DP27*'DEPRECATED - DT-Prelim Calcs'!$C$11^2+DR27*'DEPRECATED - DT-Prelim Calcs'!$C$11</f>
        <v>-56238.95933930132</v>
      </c>
      <c r="DT27" s="57">
        <f>MIN('Drive Train'!$F$35-DN26*'DEPRECATED - DT-Prelim Calcs'!$C$21*'Drive Train'!$F$38,DT26+DN$2)</f>
        <v>9</v>
      </c>
      <c r="DU27" s="57">
        <f>'Drive Train'!$F$35-DN27*'DEPRECATED - DT-Prelim Calcs'!$C$21*'Drive Train'!$F$38</f>
        <v>9</v>
      </c>
      <c r="DV27" s="1">
        <f>IF(DS27&gt;='Drive Train'!$F$29,1,0)</f>
        <v>0</v>
      </c>
      <c r="DW27" s="57">
        <f t="shared" si="47"/>
        <v>55.555555555555557</v>
      </c>
      <c r="DX27" s="63">
        <f>DX26+'DEPRECATED - DT-Prelim Calcs'!$C$11</f>
        <v>92</v>
      </c>
      <c r="DY27" s="2">
        <f>EI27/'Drive Train'!$F$35</f>
        <v>1.331848662510279</v>
      </c>
      <c r="DZ27" s="46">
        <f>EG27*12*60/(PI() * 'Drive Train'!$F$15)/DY$2*DY27</f>
        <v>-125953.83538505633</v>
      </c>
      <c r="EA27" s="2">
        <f>('DEPRECATED - DT-Prelim Calcs'!$C$6*DY27-DZ27)/('DEPRECATED - DT-Prelim Calcs'!$C$6*DY27)*'DEPRECATED - DT-Prelim Calcs'!$C$7*DY27</f>
        <v>60.160739006103007</v>
      </c>
      <c r="EB27" s="57">
        <f>EA27/'DEPRECATED - DT-Prelim Calcs'!$C$7*('DEPRECATED - DT-Prelim Calcs'!$C$8-'DEPRECATED - DT-Prelim Calcs'!$C$9)+'DEPRECATED - DT-Prelim Calcs'!$C$9</f>
        <v>3205.4480558020809</v>
      </c>
      <c r="EC27" s="57">
        <f t="shared" si="15"/>
        <v>50</v>
      </c>
      <c r="ED27" s="2">
        <f t="shared" si="48"/>
        <v>0.8170673883650269</v>
      </c>
      <c r="EE27" s="57">
        <f>ED27*'DEPRECATED - DT-Prelim Calcs'!$C$21/DY$2/'DEPRECATED - DT-Prelim Calcs'!$C$19/'DEPRECATED - DT-Prelim Calcs'!$C$18*3.39*'DEPRECATED - DT-Prelim Calcs'!$C$20</f>
        <v>22.99198837243916</v>
      </c>
      <c r="EF27" s="46">
        <f t="shared" si="49"/>
        <v>0</v>
      </c>
      <c r="EG27" s="57">
        <f>EE26*'DEPRECATED - DT-Prelim Calcs'!$C$11+EG26</f>
        <v>-200.74497133572987</v>
      </c>
      <c r="EH27" s="57">
        <f>EH26+0.5*EE27*'DEPRECATED - DT-Prelim Calcs'!$C$11^2+EG27*'DEPRECATED - DT-Prelim Calcs'!$C$11</f>
        <v>-69028.764322555508</v>
      </c>
      <c r="EI27" s="57">
        <f>MIN('Drive Train'!$F$35-EC26*'DEPRECATED - DT-Prelim Calcs'!$C$21*'Drive Train'!$F$38,EI26+EC$2)</f>
        <v>16.514923415127459</v>
      </c>
      <c r="EJ27" s="57">
        <f>'Drive Train'!$F$35-EC27*'DEPRECATED - DT-Prelim Calcs'!$C$21*'Drive Train'!$F$38</f>
        <v>9</v>
      </c>
      <c r="EK27" s="1">
        <f>IF(EH27&gt;='Drive Train'!$F$29,1,0)</f>
        <v>0</v>
      </c>
      <c r="EL27" s="57">
        <f t="shared" si="50"/>
        <v>55.555555555555557</v>
      </c>
      <c r="EM27" s="63">
        <f>EM26+'DEPRECATED - DT-Prelim Calcs'!$C$11</f>
        <v>92</v>
      </c>
      <c r="EN27" s="2">
        <f>EX27/'Drive Train'!$F$35</f>
        <v>0.72580645161290325</v>
      </c>
      <c r="EO27" s="46">
        <f>EV27*12*60/(PI() * 'Drive Train'!$F$15)/EN$2*EN27</f>
        <v>-156004.50256722598</v>
      </c>
      <c r="EP27" s="2">
        <f>('DEPRECATED - DT-Prelim Calcs'!$C$6*EN27-EO27)/('DEPRECATED - DT-Prelim Calcs'!$C$6*EN27)*'DEPRECATED - DT-Prelim Calcs'!$C$7*EN27</f>
        <v>72.28781478422475</v>
      </c>
      <c r="EQ27" s="57">
        <f>EP27/'DEPRECATED - DT-Prelim Calcs'!$C$7*('DEPRECATED - DT-Prelim Calcs'!$C$8-'DEPRECATED - DT-Prelim Calcs'!$C$9)+'DEPRECATED - DT-Prelim Calcs'!$C$9</f>
        <v>3851.0513015834167</v>
      </c>
      <c r="ER27" s="57">
        <f t="shared" si="16"/>
        <v>50</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-405.15148199882515</v>
      </c>
      <c r="EW27" s="57">
        <f>EW26+0.5*ET27*'DEPRECATED - DT-Prelim Calcs'!$C$11^2+EV27*'DEPRECATED - DT-Prelim Calcs'!$C$11</f>
        <v>-111544.30066235596</v>
      </c>
      <c r="EX27" s="57">
        <f>MIN('Drive Train'!$F$35-ER26*'DEPRECATED - DT-Prelim Calcs'!$C$21*'Drive Train'!$F$38,EX26+ER$2)</f>
        <v>9</v>
      </c>
      <c r="EY27" s="57">
        <f>'Drive Train'!$F$35-ER27*'DEPRECATED - DT-Prelim Calcs'!$C$21*'Drive Train'!$F$38</f>
        <v>9</v>
      </c>
      <c r="EZ27" s="1">
        <f>IF(EW27&gt;='Drive Train'!$F$29,1,0)</f>
        <v>0</v>
      </c>
      <c r="FA27" s="57">
        <f t="shared" si="53"/>
        <v>55.555555555555557</v>
      </c>
      <c r="FB27" s="63">
        <f>FB26+'DEPRECATED - DT-Prelim Calcs'!$C$11</f>
        <v>92</v>
      </c>
      <c r="FC27" s="2">
        <f>FM27/'Drive Train'!$F$35</f>
        <v>0.72580645161290325</v>
      </c>
      <c r="FD27" s="46">
        <f>FK27*12*60/(PI() * 'Drive Train'!$F$15)/FC$2*FC27</f>
        <v>-421946.11794395867</v>
      </c>
      <c r="FE27" s="2">
        <f>('DEPRECATED - DT-Prelim Calcs'!$C$6*FC27-FD27)/('DEPRECATED - DT-Prelim Calcs'!$C$6*FC27)*'DEPRECATED - DT-Prelim Calcs'!$C$7*FC27</f>
        <v>192.53533693392939</v>
      </c>
      <c r="FF27" s="57">
        <f>FE27/'DEPRECATED - DT-Prelim Calcs'!$C$7*('DEPRECATED - DT-Prelim Calcs'!$C$8-'DEPRECATED - DT-Prelim Calcs'!$C$9)+'DEPRECATED - DT-Prelim Calcs'!$C$9</f>
        <v>10252.610260839479</v>
      </c>
      <c r="FG27" s="57">
        <f t="shared" si="17"/>
        <v>50</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-985.44526509946445</v>
      </c>
      <c r="FL27" s="57">
        <f>FL26+0.5*FI27*'DEPRECATED - DT-Prelim Calcs'!$C$11^2+FK27*'DEPRECATED - DT-Prelim Calcs'!$C$11</f>
        <v>-161449.56600901092</v>
      </c>
      <c r="FM27" s="57">
        <f>MIN('Drive Train'!$F$35-FG26*'DEPRECATED - DT-Prelim Calcs'!$C$21*'Drive Train'!$F$38,FM26+FG$2)</f>
        <v>9</v>
      </c>
      <c r="FN27" s="57">
        <f>'Drive Train'!$F$35-FG27*'DEPRECATED - DT-Prelim Calcs'!$C$21*'Drive Train'!$F$38</f>
        <v>9</v>
      </c>
      <c r="FO27" s="1">
        <f>IF(FL27&gt;='Drive Train'!$F$29,1,0)</f>
        <v>0</v>
      </c>
      <c r="FP27" s="57">
        <f t="shared" si="56"/>
        <v>55.555555555555557</v>
      </c>
      <c r="FQ27" s="63">
        <f>FQ26+'DEPRECATED - DT-Prelim Calcs'!$C$11</f>
        <v>92</v>
      </c>
      <c r="FR27" s="2">
        <f>GB27/'Drive Train'!$F$35</f>
        <v>0.72580645161290325</v>
      </c>
      <c r="FS27" s="46">
        <f>FZ27*12*60/(PI() * 'Drive Train'!$F$15)/FR$2*FR27</f>
        <v>-768187.38695621153</v>
      </c>
      <c r="FT27" s="2">
        <f>('DEPRECATED - DT-Prelim Calcs'!$C$6*FR27-FS27)/('DEPRECATED - DT-Prelim Calcs'!$C$6*FR27)*'DEPRECATED - DT-Prelim Calcs'!$C$7*FR27</f>
        <v>349.09095763177731</v>
      </c>
      <c r="FU27" s="57">
        <f>FT27/'DEPRECATED - DT-Prelim Calcs'!$C$7*('DEPRECATED - DT-Prelim Calcs'!$C$8-'DEPRECATED - DT-Prelim Calcs'!$C$9)+'DEPRECATED - DT-Prelim Calcs'!$C$9</f>
        <v>18587.085835749807</v>
      </c>
      <c r="FV27" s="57">
        <f t="shared" si="18"/>
        <v>50</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-1629.9191153529671</v>
      </c>
      <c r="GA27" s="57">
        <f>GA26+0.5*FX27*'DEPRECATED - DT-Prelim Calcs'!$C$11^2+FZ27*'DEPRECATED - DT-Prelim Calcs'!$C$11</f>
        <v>-216874.31713081224</v>
      </c>
      <c r="GB27" s="57">
        <f>MIN('Drive Train'!$F$35-FV26*'DEPRECATED - DT-Prelim Calcs'!$C$21*'Drive Train'!$F$38,GB26+FV$2)</f>
        <v>9</v>
      </c>
      <c r="GC27" s="57">
        <f>'Drive Train'!$F$35-FV27*'DEPRECATED - DT-Prelim Calcs'!$C$21*'Drive Train'!$F$38</f>
        <v>9</v>
      </c>
      <c r="GD27" s="1">
        <f>IF(GA27&gt;='Drive Train'!$F$29,1,0)</f>
        <v>0</v>
      </c>
      <c r="GE27" s="57">
        <f t="shared" si="59"/>
        <v>55.555555555555557</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55.555555555555557</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55.555555555555557</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55.555555555555557</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55.555555555555557</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55.555555555555557</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650.48305563067322</v>
      </c>
      <c r="AK28" s="57">
        <f t="shared" si="8"/>
        <v>0</v>
      </c>
      <c r="AL28" s="63">
        <f>AL27+'DEPRECATED - DT-Prelim Calcs'!$C$11</f>
        <v>96</v>
      </c>
      <c r="AM28" s="2">
        <f>AW28/'Drive Train'!$F$35</f>
        <v>0.87598935099365705</v>
      </c>
      <c r="AN28" s="46">
        <f>AU28*12*60/(PI() * 'Drive Train'!$F$15)/AM$2*AM28</f>
        <v>3839.3004700222664</v>
      </c>
      <c r="AO28" s="2">
        <f>('DEPRECATED - DT-Prelim Calcs'!$C$6*AM28-AN28)/('DEPRECATED - DT-Prelim Calcs'!$C$6*AM28)*'DEPRECATED - DT-Prelim Calcs'!$C$7*AM28</f>
        <v>0.37516545545312591</v>
      </c>
      <c r="AP28" s="57">
        <f>AO28/'DEPRECATED - DT-Prelim Calcs'!$C$7*('DEPRECATED - DT-Prelim Calcs'!$C$8-'DEPRECATED - DT-Prelim Calcs'!$C$9)+'DEPRECATED - DT-Prelim Calcs'!$C$9</f>
        <v>22.672501217691309</v>
      </c>
      <c r="AQ28" s="57">
        <f t="shared" si="9"/>
        <v>22.672501217691309</v>
      </c>
      <c r="AR28" s="2">
        <f t="shared" si="30"/>
        <v>5.61252251840616E-4</v>
      </c>
      <c r="AS28" s="57">
        <f>AR28*'DEPRECATED - DT-Prelim Calcs'!$C$21/AM$2/'DEPRECATED - DT-Prelim Calcs'!$C$19/'DEPRECATED - DT-Prelim Calcs'!$C$18*3.39*'DEPRECATED - DT-Prelim Calcs'!$C$20</f>
        <v>3.8416477087456703E-3</v>
      </c>
      <c r="AT28" s="46">
        <f t="shared" si="31"/>
        <v>0</v>
      </c>
      <c r="AU28" s="57">
        <f>AS27*'DEPRECATED - DT-Prelim Calcs'!$C$11+AU27</f>
        <v>38.247288108722451</v>
      </c>
      <c r="AV28" s="57">
        <f>AV27+0.5*AS28*'DEPRECATED - DT-Prelim Calcs'!$C$11^2+AU28*'DEPRECATED - DT-Prelim Calcs'!$C$11</f>
        <v>3545.3718265249972</v>
      </c>
      <c r="AW28" s="57">
        <f>MIN('Drive Train'!$F$35-AQ27*'DEPRECATED - DT-Prelim Calcs'!$C$21*'Drive Train'!$F$38,AW27+AQ$2)</f>
        <v>10.862267952321348</v>
      </c>
      <c r="AX28" s="57">
        <f>'Drive Train'!$F$35-AQ28*'DEPRECATED - DT-Prelim Calcs'!$C$21*'Drive Train'!$F$38</f>
        <v>10.858269917196992</v>
      </c>
      <c r="AY28" s="1">
        <f>IF(AV28&gt;='Drive Train'!$F$29,1,0)</f>
        <v>1</v>
      </c>
      <c r="AZ28" s="57">
        <f t="shared" si="32"/>
        <v>25.191668019657008</v>
      </c>
      <c r="BA28" s="63">
        <f>BA27+'DEPRECATED - DT-Prelim Calcs'!$C$11</f>
        <v>96</v>
      </c>
      <c r="BB28" s="2">
        <f>BL28/'Drive Train'!$F$35</f>
        <v>0.72580645161290325</v>
      </c>
      <c r="BC28" s="46">
        <f>BJ28*12*60/(PI() * 'Drive Train'!$F$15)/BB$2*BB28</f>
        <v>4640.0495939680777</v>
      </c>
      <c r="BD28" s="2">
        <f>('DEPRECATED - DT-Prelim Calcs'!$C$6*BB28-BC28)/('DEPRECATED - DT-Prelim Calcs'!$C$6*BB28)*'DEPRECATED - DT-Prelim Calcs'!$C$7*BB28</f>
        <v>-0.3488401329380566</v>
      </c>
      <c r="BE28" s="57">
        <f>BD28/'DEPRECATED - DT-Prelim Calcs'!$C$7*('DEPRECATED - DT-Prelim Calcs'!$C$8-'DEPRECATED - DT-Prelim Calcs'!$C$9)+'DEPRECATED - DT-Prelim Calcs'!$C$9</f>
        <v>-15.871032803299858</v>
      </c>
      <c r="BF28" s="57">
        <f t="shared" si="10"/>
        <v>-15.871032803299858</v>
      </c>
      <c r="BG28" s="2">
        <f t="shared" si="33"/>
        <v>-0.89525331595188229</v>
      </c>
      <c r="BH28" s="57">
        <f>BG28*'DEPRECATED - DT-Prelim Calcs'!$C$21/BB$2/'DEPRECATED - DT-Prelim Calcs'!$C$19/'DEPRECATED - DT-Prelim Calcs'!$C$18*3.39*'DEPRECATED - DT-Prelim Calcs'!$C$20</f>
        <v>-9.3051948260919897</v>
      </c>
      <c r="BI28" s="46">
        <f t="shared" si="34"/>
        <v>1</v>
      </c>
      <c r="BJ28" s="57">
        <f>BH27*'DEPRECATED - DT-Prelim Calcs'!$C$11+BJ27</f>
        <v>36.739147741282515</v>
      </c>
      <c r="BK28" s="57">
        <f>BK27+0.5*BH28*'DEPRECATED - DT-Prelim Calcs'!$C$11^2+BJ28*'DEPRECATED - DT-Prelim Calcs'!$C$11</f>
        <v>1740.4618957942221</v>
      </c>
      <c r="BL28" s="57">
        <f>MIN('Drive Train'!$F$35-BF27*'DEPRECATED - DT-Prelim Calcs'!$C$21*'Drive Train'!$F$38,BL27+BF$2)</f>
        <v>9</v>
      </c>
      <c r="BM28" s="57">
        <f>'Drive Train'!$F$35-BF28*'DEPRECATED - DT-Prelim Calcs'!$C$21*'Drive Train'!$F$38</f>
        <v>13.47923023062439</v>
      </c>
      <c r="BN28" s="1">
        <f>IF(BK28&gt;='Drive Train'!$F$29,1,0)</f>
        <v>1</v>
      </c>
      <c r="BO28" s="57">
        <f t="shared" si="35"/>
        <v>-17.634480892555398</v>
      </c>
      <c r="BP28" s="63">
        <f>BP27+'DEPRECATED - DT-Prelim Calcs'!$C$11</f>
        <v>96</v>
      </c>
      <c r="BQ28" s="2">
        <f>CA28/'Drive Train'!$F$35</f>
        <v>1.595609043397475</v>
      </c>
      <c r="BR28" s="46">
        <f>BY28*12*60/(PI() * 'Drive Train'!$F$15)/BQ$2*BQ28</f>
        <v>-45538.224845689874</v>
      </c>
      <c r="BS28" s="2">
        <f>('DEPRECATED - DT-Prelim Calcs'!$C$6*BQ28-BR28)/('DEPRECATED - DT-Prelim Calcs'!$C$6*BQ28)*'DEPRECATED - DT-Prelim Calcs'!$C$7*BQ28</f>
        <v>24.435872180725369</v>
      </c>
      <c r="BT28" s="57">
        <f>BS28/'DEPRECATED - DT-Prelim Calcs'!$C$7*('DEPRECATED - DT-Prelim Calcs'!$C$8-'DEPRECATED - DT-Prelim Calcs'!$C$9)+'DEPRECATED - DT-Prelim Calcs'!$C$9</f>
        <v>1303.5806642269981</v>
      </c>
      <c r="BU28" s="57">
        <f t="shared" si="11"/>
        <v>50</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-122.26384643023607</v>
      </c>
      <c r="BZ28" s="57">
        <f>BZ27+0.5*BW28*'DEPRECATED - DT-Prelim Calcs'!$C$11^2+BY28*'DEPRECATED - DT-Prelim Calcs'!$C$11</f>
        <v>-3476.7854056332358</v>
      </c>
      <c r="CA28" s="57">
        <f>MIN('Drive Train'!$F$35-BU27*'DEPRECATED - DT-Prelim Calcs'!$C$21*'Drive Train'!$F$38,CA27+BU$2)</f>
        <v>19.78555213812869</v>
      </c>
      <c r="CB28" s="57">
        <f>'Drive Train'!$F$35-BU28*'DEPRECATED - DT-Prelim Calcs'!$C$21*'Drive Train'!$F$38</f>
        <v>9</v>
      </c>
      <c r="CC28" s="1">
        <f>IF(BZ28&gt;='Drive Train'!$F$29,1,0)</f>
        <v>0</v>
      </c>
      <c r="CD28" s="57">
        <f t="shared" si="38"/>
        <v>55.555555555555557</v>
      </c>
      <c r="CE28" s="63">
        <f>CE27+'DEPRECATED - DT-Prelim Calcs'!$C$11</f>
        <v>96</v>
      </c>
      <c r="CF28" s="2">
        <f>CP28/'Drive Train'!$F$35</f>
        <v>1.1134193674849273</v>
      </c>
      <c r="CG28" s="46">
        <f>CN28*12*60/(PI() * 'Drive Train'!$F$15)/CF$2*CF28</f>
        <v>-15598.482289910406</v>
      </c>
      <c r="CH28" s="2">
        <f>('DEPRECATED - DT-Prelim Calcs'!$C$6*CF28-CG28)/('DEPRECATED - DT-Prelim Calcs'!$C$6*CF28)*'DEPRECATED - DT-Prelim Calcs'!$C$7*CF28</f>
        <v>9.7363129680747118</v>
      </c>
      <c r="CI28" s="57">
        <f>CH28/'DEPRECATED - DT-Prelim Calcs'!$C$7*('DEPRECATED - DT-Prelim Calcs'!$C$8-'DEPRECATED - DT-Prelim Calcs'!$C$9)+'DEPRECATED - DT-Prelim Calcs'!$C$9</f>
        <v>521.0273667236454</v>
      </c>
      <c r="CJ28" s="57">
        <f t="shared" si="12"/>
        <v>50</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-47.839388323653466</v>
      </c>
      <c r="CO28" s="57">
        <f>CO27+0.5*CL28*'DEPRECATED - DT-Prelim Calcs'!$C$11^2+CN28*'DEPRECATED - DT-Prelim Calcs'!$C$11</f>
        <v>-7345.7814327756641</v>
      </c>
      <c r="CP28" s="57">
        <f>MIN('Drive Train'!$F$35-CJ27*'DEPRECATED - DT-Prelim Calcs'!$C$21*'Drive Train'!$F$38,CP27+CJ$2)</f>
        <v>13.806400156813099</v>
      </c>
      <c r="CQ28" s="57">
        <f>'Drive Train'!$F$35-CJ28*'DEPRECATED - DT-Prelim Calcs'!$C$21*'Drive Train'!$F$38</f>
        <v>9</v>
      </c>
      <c r="CR28" s="1">
        <f>IF(CO28&gt;='Drive Train'!$F$29,1,0)</f>
        <v>0</v>
      </c>
      <c r="CS28" s="57">
        <f t="shared" si="41"/>
        <v>55.555555555555557</v>
      </c>
      <c r="CT28" s="63">
        <f>CT27+'DEPRECATED - DT-Prelim Calcs'!$C$11</f>
        <v>96</v>
      </c>
      <c r="CU28" s="2">
        <f>DE28/'Drive Train'!$F$35</f>
        <v>2.2760116213651789</v>
      </c>
      <c r="CV28" s="46">
        <f>DC28*12*60/(PI() * 'Drive Train'!$F$15)/CU$2*CU28</f>
        <v>-364013.3756449144</v>
      </c>
      <c r="CW28" s="2">
        <f>('DEPRECATED - DT-Prelim Calcs'!$C$6*CU28-CV28)/('DEPRECATED - DT-Prelim Calcs'!$C$6*CU28)*'DEPRECATED - DT-Prelim Calcs'!$C$7*CU28</f>
        <v>170.07660176063149</v>
      </c>
      <c r="CX28" s="57">
        <f>CW28/'DEPRECATED - DT-Prelim Calcs'!$C$7*('DEPRECATED - DT-Prelim Calcs'!$C$8-'DEPRECATED - DT-Prelim Calcs'!$C$9)+'DEPRECATED - DT-Prelim Calcs'!$C$9</f>
        <v>9056.9854796220025</v>
      </c>
      <c r="CY28" s="57">
        <f t="shared" si="13"/>
        <v>50</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-454.02096824156888</v>
      </c>
      <c r="DD28" s="57">
        <f>DD27+0.5*DA28*'DEPRECATED - DT-Prelim Calcs'!$C$11^2+DC28*'DEPRECATED - DT-Prelim Calcs'!$C$11</f>
        <v>-22784.477436684534</v>
      </c>
      <c r="DE28" s="57">
        <f>MIN('Drive Train'!$F$35-CY27*'DEPRECATED - DT-Prelim Calcs'!$C$21*'Drive Train'!$F$38,DE27+CY$2)</f>
        <v>28.222544104928218</v>
      </c>
      <c r="DF28" s="57">
        <f>'Drive Train'!$F$35-CY28*'DEPRECATED - DT-Prelim Calcs'!$C$21*'Drive Train'!$F$38</f>
        <v>9</v>
      </c>
      <c r="DG28" s="1">
        <f>IF(DD28&gt;='Drive Train'!$F$29,1,0)</f>
        <v>0</v>
      </c>
      <c r="DH28" s="57">
        <f t="shared" si="44"/>
        <v>55.555555555555557</v>
      </c>
      <c r="DI28" s="63">
        <f>DI27+'DEPRECATED - DT-Prelim Calcs'!$C$11</f>
        <v>96</v>
      </c>
      <c r="DJ28" s="2">
        <f>DT28/'Drive Train'!$F$35</f>
        <v>0.72580645161290325</v>
      </c>
      <c r="DK28" s="46">
        <f>DR28*12*60/(PI() * 'Drive Train'!$F$15)/DJ$2*DJ28</f>
        <v>-174970.00363837101</v>
      </c>
      <c r="DL28" s="2">
        <f>('DEPRECATED - DT-Prelim Calcs'!$C$6*DJ28-DK28)/('DEPRECATED - DT-Prelim Calcs'!$C$6*DJ28)*'DEPRECATED - DT-Prelim Calcs'!$C$7*DJ28</f>
        <v>80.863210202885071</v>
      </c>
      <c r="DM28" s="57">
        <f>DL28/'DEPRECATED - DT-Prelim Calcs'!$C$7*('DEPRECATED - DT-Prelim Calcs'!$C$8-'DEPRECATED - DT-Prelim Calcs'!$C$9)+'DEPRECATED - DT-Prelim Calcs'!$C$9</f>
        <v>4307.5754643278651</v>
      </c>
      <c r="DN28" s="57">
        <f t="shared" si="14"/>
        <v>50</v>
      </c>
      <c r="DO28" s="2">
        <f t="shared" si="45"/>
        <v>0.93499464029399981</v>
      </c>
      <c r="DP28" s="57">
        <f>DO28*'DEPRECATED - DT-Prelim Calcs'!$C$21/DJ$2/'DEPRECATED - DT-Prelim Calcs'!$C$19/'DEPRECATED - DT-Prelim Calcs'!$C$18*3.39*'DEPRECATED - DT-Prelim Calcs'!$C$20</f>
        <v>22.991988372439156</v>
      </c>
      <c r="DQ28" s="46">
        <f t="shared" si="46"/>
        <v>0</v>
      </c>
      <c r="DR28" s="57">
        <f>DP27*'DEPRECATED - DT-Prelim Calcs'!$C$11+DR27</f>
        <v>-585.57452985895043</v>
      </c>
      <c r="DS28" s="57">
        <f>DS27+0.5*DP28*'DEPRECATED - DT-Prelim Calcs'!$C$11^2+DR28*'DEPRECATED - DT-Prelim Calcs'!$C$11</f>
        <v>-58397.32155175761</v>
      </c>
      <c r="DT28" s="57">
        <f>MIN('Drive Train'!$F$35-DN27*'DEPRECATED - DT-Prelim Calcs'!$C$21*'Drive Train'!$F$38,DT27+DN$2)</f>
        <v>9</v>
      </c>
      <c r="DU28" s="57">
        <f>'Drive Train'!$F$35-DN28*'DEPRECATED - DT-Prelim Calcs'!$C$21*'Drive Train'!$F$38</f>
        <v>9</v>
      </c>
      <c r="DV28" s="1">
        <f>IF(DS28&gt;='Drive Train'!$F$29,1,0)</f>
        <v>0</v>
      </c>
      <c r="DW28" s="57">
        <f t="shared" si="47"/>
        <v>55.555555555555557</v>
      </c>
      <c r="DX28" s="63">
        <f>DX27+'DEPRECATED - DT-Prelim Calcs'!$C$11</f>
        <v>96</v>
      </c>
      <c r="DY28" s="2">
        <f>EI28/'Drive Train'!$F$35</f>
        <v>0.72580645161290325</v>
      </c>
      <c r="DZ28" s="46">
        <f>EG28*12*60/(PI() * 'Drive Train'!$F$15)/DY$2*DY28</f>
        <v>-37193.736956767687</v>
      </c>
      <c r="EA28" s="2">
        <f>('DEPRECATED - DT-Prelim Calcs'!$C$6*DY28-DZ28)/('DEPRECATED - DT-Prelim Calcs'!$C$6*DY28)*'DEPRECATED - DT-Prelim Calcs'!$C$7*DY28</f>
        <v>18.566624329964981</v>
      </c>
      <c r="EB28" s="57">
        <f>EA28/'DEPRECATED - DT-Prelim Calcs'!$C$7*('DEPRECATED - DT-Prelim Calcs'!$C$8-'DEPRECATED - DT-Prelim Calcs'!$C$9)+'DEPRECATED - DT-Prelim Calcs'!$C$9</f>
        <v>991.12236578195314</v>
      </c>
      <c r="EC28" s="57">
        <f t="shared" si="15"/>
        <v>50</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-108.77701784597323</v>
      </c>
      <c r="EH28" s="57">
        <f>EH27+0.5*EE28*'DEPRECATED - DT-Prelim Calcs'!$C$11^2+EG28*'DEPRECATED - DT-Prelim Calcs'!$C$11</f>
        <v>-69279.936486959879</v>
      </c>
      <c r="EI28" s="57">
        <f>MIN('Drive Train'!$F$35-EC27*'DEPRECATED - DT-Prelim Calcs'!$C$21*'Drive Train'!$F$38,EI27+EC$2)</f>
        <v>9</v>
      </c>
      <c r="EJ28" s="57">
        <f>'Drive Train'!$F$35-EC28*'DEPRECATED - DT-Prelim Calcs'!$C$21*'Drive Train'!$F$38</f>
        <v>9</v>
      </c>
      <c r="EK28" s="1">
        <f>IF(EH28&gt;='Drive Train'!$F$29,1,0)</f>
        <v>0</v>
      </c>
      <c r="EL28" s="57">
        <f t="shared" si="50"/>
        <v>55.555555555555557</v>
      </c>
      <c r="EM28" s="63">
        <f>EM27+'DEPRECATED - DT-Prelim Calcs'!$C$11</f>
        <v>96</v>
      </c>
      <c r="EN28" s="2">
        <f>EX28/'Drive Train'!$F$35</f>
        <v>0.72580645161290325</v>
      </c>
      <c r="EO28" s="46">
        <f>EV28*12*60/(PI() * 'Drive Train'!$F$15)/EN$2*EN28</f>
        <v>-120592.03223511238</v>
      </c>
      <c r="EP28" s="2">
        <f>('DEPRECATED - DT-Prelim Calcs'!$C$6*EN28-EO28)/('DEPRECATED - DT-Prelim Calcs'!$C$6*EN28)*'DEPRECATED - DT-Prelim Calcs'!$C$7*EN28</f>
        <v>56.275797241936978</v>
      </c>
      <c r="EQ28" s="57">
        <f>EP28/'DEPRECATED - DT-Prelim Calcs'!$C$7*('DEPRECATED - DT-Prelim Calcs'!$C$8-'DEPRECATED - DT-Prelim Calcs'!$C$9)+'DEPRECATED - DT-Prelim Calcs'!$C$9</f>
        <v>2998.6272971537401</v>
      </c>
      <c r="ER28" s="57">
        <f t="shared" si="16"/>
        <v>50</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-313.18352850906854</v>
      </c>
      <c r="EW28" s="57">
        <f>EW27+0.5*ET28*'DEPRECATED - DT-Prelim Calcs'!$C$11^2+EV28*'DEPRECATED - DT-Prelim Calcs'!$C$11</f>
        <v>-112613.09886941272</v>
      </c>
      <c r="EX28" s="57">
        <f>MIN('Drive Train'!$F$35-ER27*'DEPRECATED - DT-Prelim Calcs'!$C$21*'Drive Train'!$F$38,EX27+ER$2)</f>
        <v>9</v>
      </c>
      <c r="EY28" s="57">
        <f>'Drive Train'!$F$35-ER28*'DEPRECATED - DT-Prelim Calcs'!$C$21*'Drive Train'!$F$38</f>
        <v>9</v>
      </c>
      <c r="EZ28" s="1">
        <f>IF(EW28&gt;='Drive Train'!$F$29,1,0)</f>
        <v>0</v>
      </c>
      <c r="FA28" s="57">
        <f t="shared" si="53"/>
        <v>55.555555555555557</v>
      </c>
      <c r="FB28" s="63">
        <f>FB27+'DEPRECATED - DT-Prelim Calcs'!$C$11</f>
        <v>96</v>
      </c>
      <c r="FC28" s="2">
        <f>FM28/'Drive Train'!$F$35</f>
        <v>0.72580645161290325</v>
      </c>
      <c r="FD28" s="46">
        <f>FK28*12*60/(PI() * 'Drive Train'!$F$15)/FC$2*FC28</f>
        <v>-382567.45093464851</v>
      </c>
      <c r="FE28" s="2">
        <f>('DEPRECATED - DT-Prelim Calcs'!$C$6*FC28-FD28)/('DEPRECATED - DT-Prelim Calcs'!$C$6*FC28)*'DEPRECATED - DT-Prelim Calcs'!$C$7*FC28</f>
        <v>174.7299734269055</v>
      </c>
      <c r="FF28" s="57">
        <f>FE28/'DEPRECATED - DT-Prelim Calcs'!$C$7*('DEPRECATED - DT-Prelim Calcs'!$C$8-'DEPRECATED - DT-Prelim Calcs'!$C$9)+'DEPRECATED - DT-Prelim Calcs'!$C$9</f>
        <v>9304.7147679136851</v>
      </c>
      <c r="FG28" s="57">
        <f t="shared" si="17"/>
        <v>50</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-893.47731160970784</v>
      </c>
      <c r="FL28" s="57">
        <f>FL27+0.5*FI28*'DEPRECATED - DT-Prelim Calcs'!$C$11^2+FK28*'DEPRECATED - DT-Prelim Calcs'!$C$11</f>
        <v>-164839.53934847022</v>
      </c>
      <c r="FM28" s="57">
        <f>MIN('Drive Train'!$F$35-FG27*'DEPRECATED - DT-Prelim Calcs'!$C$21*'Drive Train'!$F$38,FM27+FG$2)</f>
        <v>9</v>
      </c>
      <c r="FN28" s="57">
        <f>'Drive Train'!$F$35-FG28*'DEPRECATED - DT-Prelim Calcs'!$C$21*'Drive Train'!$F$38</f>
        <v>9</v>
      </c>
      <c r="FO28" s="1">
        <f>IF(FL28&gt;='Drive Train'!$F$29,1,0)</f>
        <v>0</v>
      </c>
      <c r="FP28" s="57">
        <f t="shared" si="56"/>
        <v>55.555555555555557</v>
      </c>
      <c r="FQ28" s="63">
        <f>FQ27+'DEPRECATED - DT-Prelim Calcs'!$C$11</f>
        <v>96</v>
      </c>
      <c r="FR28" s="2">
        <f>GB28/'Drive Train'!$F$35</f>
        <v>0.72580645161290325</v>
      </c>
      <c r="FS28" s="46">
        <f>FZ28*12*60/(PI() * 'Drive Train'!$F$15)/FR$2*FR28</f>
        <v>-724842.52326970454</v>
      </c>
      <c r="FT28" s="2">
        <f>('DEPRECATED - DT-Prelim Calcs'!$C$6*FR28-FS28)/('DEPRECATED - DT-Prelim Calcs'!$C$6*FR28)*'DEPRECATED - DT-Prelim Calcs'!$C$7*FR28</f>
        <v>329.49224816001714</v>
      </c>
      <c r="FU28" s="57">
        <f>FT28/'DEPRECATED - DT-Prelim Calcs'!$C$7*('DEPRECATED - DT-Prelim Calcs'!$C$8-'DEPRECATED - DT-Prelim Calcs'!$C$9)+'DEPRECATED - DT-Prelim Calcs'!$C$9</f>
        <v>17543.718854327883</v>
      </c>
      <c r="FV28" s="57">
        <f t="shared" si="18"/>
        <v>50</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-1537.9511618632105</v>
      </c>
      <c r="GA28" s="57">
        <f>GA27+0.5*FX28*'DEPRECATED - DT-Prelim Calcs'!$C$11^2+FZ28*'DEPRECATED - DT-Prelim Calcs'!$C$11</f>
        <v>-222842.18587128556</v>
      </c>
      <c r="GB28" s="57">
        <f>MIN('Drive Train'!$F$35-FV27*'DEPRECATED - DT-Prelim Calcs'!$C$21*'Drive Train'!$F$38,GB27+FV$2)</f>
        <v>9</v>
      </c>
      <c r="GC28" s="57">
        <f>'Drive Train'!$F$35-FV28*'DEPRECATED - DT-Prelim Calcs'!$C$21*'Drive Train'!$F$38</f>
        <v>9</v>
      </c>
      <c r="GD28" s="1">
        <f>IF(GA28&gt;='Drive Train'!$F$29,1,0)</f>
        <v>0</v>
      </c>
      <c r="GE28" s="57">
        <f t="shared" si="59"/>
        <v>55.555555555555557</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55.555555555555557</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55.555555555555557</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55.555555555555557</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55.555555555555557</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650.48305563067322</v>
      </c>
      <c r="AK29" s="57">
        <f t="shared" si="8"/>
        <v>0</v>
      </c>
      <c r="AL29" s="63">
        <f>AL28+'DEPRECATED - DT-Prelim Calcs'!$C$11</f>
        <v>100</v>
      </c>
      <c r="AM29" s="2">
        <f>AW29/'Drive Train'!$F$35</f>
        <v>0.875666928806209</v>
      </c>
      <c r="AN29" s="46">
        <f>AU29*12*60/(PI() * 'Drive Train'!$F$15)/AM$2*AM29</f>
        <v>3839.4292985634065</v>
      </c>
      <c r="AO29" s="2">
        <f>('DEPRECATED - DT-Prelim Calcs'!$C$6*AM29-AN29)/('DEPRECATED - DT-Prelim Calcs'!$C$6*AM29)*'DEPRECATED - DT-Prelim Calcs'!$C$7*AM29</f>
        <v>0.37433016717759593</v>
      </c>
      <c r="AP29" s="57">
        <f>AO29/'DEPRECATED - DT-Prelim Calcs'!$C$7*('DEPRECATED - DT-Prelim Calcs'!$C$8-'DEPRECATED - DT-Prelim Calcs'!$C$9)+'DEPRECATED - DT-Prelim Calcs'!$C$9</f>
        <v>22.628033381280314</v>
      </c>
      <c r="AQ29" s="57">
        <f t="shared" si="9"/>
        <v>22.628033381280314</v>
      </c>
      <c r="AR29" s="2">
        <f t="shared" si="30"/>
        <v>-4.2454053787327473E-4</v>
      </c>
      <c r="AS29" s="57">
        <f>AR29*'DEPRECATED - DT-Prelim Calcs'!$C$21/AM$2/'DEPRECATED - DT-Prelim Calcs'!$C$19/'DEPRECATED - DT-Prelim Calcs'!$C$18*3.39*'DEPRECATED - DT-Prelim Calcs'!$C$20</f>
        <v>-2.9058862200408101E-3</v>
      </c>
      <c r="AT29" s="46">
        <f t="shared" si="31"/>
        <v>0</v>
      </c>
      <c r="AU29" s="57">
        <f>AS28*'DEPRECATED - DT-Prelim Calcs'!$C$11+AU28</f>
        <v>38.26265469955743</v>
      </c>
      <c r="AV29" s="57">
        <f>AV28+0.5*AS29*'DEPRECATED - DT-Prelim Calcs'!$C$11^2+AU29*'DEPRECATED - DT-Prelim Calcs'!$C$11</f>
        <v>3698.3991982334664</v>
      </c>
      <c r="AW29" s="57">
        <f>MIN('Drive Train'!$F$35-AQ28*'DEPRECATED - DT-Prelim Calcs'!$C$21*'Drive Train'!$F$38,AW28+AQ$2)</f>
        <v>10.858269917196992</v>
      </c>
      <c r="AX29" s="57">
        <f>'Drive Train'!$F$35-AQ29*'DEPRECATED - DT-Prelim Calcs'!$C$21*'Drive Train'!$F$38</f>
        <v>10.861293730072939</v>
      </c>
      <c r="AY29" s="1">
        <f>IF(AV29&gt;='Drive Train'!$F$29,1,0)</f>
        <v>1</v>
      </c>
      <c r="AZ29" s="57">
        <f t="shared" si="32"/>
        <v>25.142259312533682</v>
      </c>
      <c r="BA29" s="63">
        <f>BA28+'DEPRECATED - DT-Prelim Calcs'!$C$11</f>
        <v>100</v>
      </c>
      <c r="BB29" s="2">
        <f>BL29/'Drive Train'!$F$35</f>
        <v>1.0870346960180959</v>
      </c>
      <c r="BC29" s="46">
        <f>BJ29*12*60/(PI() * 'Drive Train'!$F$15)/BB$2*BB29</f>
        <v>-91.102661940573512</v>
      </c>
      <c r="BD29" s="2">
        <f>('DEPRECATED - DT-Prelim Calcs'!$C$6*BB29-BC29)/('DEPRECATED - DT-Prelim Calcs'!$C$6*BB29)*'DEPRECATED - DT-Prelim Calcs'!$C$7*BB29</f>
        <v>2.6609463782435334</v>
      </c>
      <c r="BE29" s="57">
        <f>BD29/'DEPRECATED - DT-Prelim Calcs'!$C$7*('DEPRECATED - DT-Prelim Calcs'!$C$8-'DEPRECATED - DT-Prelim Calcs'!$C$9)+'DEPRECATED - DT-Prelim Calcs'!$C$9</f>
        <v>144.35951050981132</v>
      </c>
      <c r="BF29" s="57">
        <f t="shared" si="10"/>
        <v>50</v>
      </c>
      <c r="BG29" s="2">
        <f t="shared" si="33"/>
        <v>0.89565111818670307</v>
      </c>
      <c r="BH29" s="57">
        <f>BG29*'DEPRECATED - DT-Prelim Calcs'!$C$21/BB$2/'DEPRECATED - DT-Prelim Calcs'!$C$19/'DEPRECATED - DT-Prelim Calcs'!$C$18*3.39*'DEPRECATED - DT-Prelim Calcs'!$C$20</f>
        <v>9.3093295522430193</v>
      </c>
      <c r="BI29" s="46">
        <f t="shared" si="34"/>
        <v>0</v>
      </c>
      <c r="BJ29" s="57">
        <f>BH28*'DEPRECATED - DT-Prelim Calcs'!$C$11+BJ28</f>
        <v>-0.4816315630854433</v>
      </c>
      <c r="BK29" s="57">
        <f>BK28+0.5*BH29*'DEPRECATED - DT-Prelim Calcs'!$C$11^2+BJ29*'DEPRECATED - DT-Prelim Calcs'!$C$11</f>
        <v>1813.0100059598244</v>
      </c>
      <c r="BL29" s="57">
        <f>MIN('Drive Train'!$F$35-BF28*'DEPRECATED - DT-Prelim Calcs'!$C$21*'Drive Train'!$F$38,BL28+BF$2)</f>
        <v>13.47923023062439</v>
      </c>
      <c r="BM29" s="57">
        <f>'Drive Train'!$F$35-BF29*'DEPRECATED - DT-Prelim Calcs'!$C$21*'Drive Train'!$F$38</f>
        <v>9</v>
      </c>
      <c r="BN29" s="1">
        <f>IF(BK29&gt;='Drive Train'!$F$29,1,0)</f>
        <v>1</v>
      </c>
      <c r="BO29" s="57">
        <f t="shared" si="35"/>
        <v>55.555555555555557</v>
      </c>
      <c r="BP29" s="63">
        <f>BP28+'DEPRECATED - DT-Prelim Calcs'!$C$11</f>
        <v>100</v>
      </c>
      <c r="BQ29" s="2">
        <f>CA29/'Drive Train'!$F$35</f>
        <v>0.72580645161290325</v>
      </c>
      <c r="BR29" s="46">
        <f>BY29*12*60/(PI() * 'Drive Train'!$F$15)/BQ$2*BQ29</f>
        <v>-5132.8211889156519</v>
      </c>
      <c r="BS29" s="2">
        <f>('DEPRECATED - DT-Prelim Calcs'!$C$6*BQ29-BR29)/('DEPRECATED - DT-Prelim Calcs'!$C$6*BQ29)*'DEPRECATED - DT-Prelim Calcs'!$C$7*BQ29</f>
        <v>4.0700376506922984</v>
      </c>
      <c r="BT29" s="57">
        <f>BS29/'DEPRECATED - DT-Prelim Calcs'!$C$7*('DEPRECATED - DT-Prelim Calcs'!$C$8-'DEPRECATED - DT-Prelim Calcs'!$C$9)+'DEPRECATED - DT-Prelim Calcs'!$C$9</f>
        <v>219.37461849951114</v>
      </c>
      <c r="BU29" s="57">
        <f t="shared" si="11"/>
        <v>50</v>
      </c>
      <c r="BV29" s="2">
        <f t="shared" si="36"/>
        <v>1.4929299851028457</v>
      </c>
      <c r="BW29" s="57">
        <f>BV29*'DEPRECATED - DT-Prelim Calcs'!$C$21/BQ$2/'DEPRECATED - DT-Prelim Calcs'!$C$19/'DEPRECATED - DT-Prelim Calcs'!$C$18*3.39*'DEPRECATED - DT-Prelim Calcs'!$C$20</f>
        <v>20.816025241562205</v>
      </c>
      <c r="BX29" s="46">
        <f t="shared" si="37"/>
        <v>0</v>
      </c>
      <c r="BY29" s="57">
        <f>BW28*'DEPRECATED - DT-Prelim Calcs'!$C$11+BY28</f>
        <v>-30.295892940479433</v>
      </c>
      <c r="BZ29" s="57">
        <f>BZ28+0.5*BW29*'DEPRECATED - DT-Prelim Calcs'!$C$11^2+BY29*'DEPRECATED - DT-Prelim Calcs'!$C$11</f>
        <v>-3431.4407754626559</v>
      </c>
      <c r="CA29" s="57">
        <f>MIN('Drive Train'!$F$35-BU28*'DEPRECATED - DT-Prelim Calcs'!$C$21*'Drive Train'!$F$38,CA28+BU$2)</f>
        <v>9</v>
      </c>
      <c r="CB29" s="57">
        <f>'Drive Train'!$F$35-BU29*'DEPRECATED - DT-Prelim Calcs'!$C$21*'Drive Train'!$F$38</f>
        <v>9</v>
      </c>
      <c r="CC29" s="1">
        <f>IF(BZ29&gt;='Drive Train'!$F$29,1,0)</f>
        <v>0</v>
      </c>
      <c r="CD29" s="57">
        <f t="shared" si="38"/>
        <v>55.555555555555557</v>
      </c>
      <c r="CE29" s="63">
        <f>CE28+'DEPRECATED - DT-Prelim Calcs'!$C$11</f>
        <v>100</v>
      </c>
      <c r="CF29" s="2">
        <f>CP29/'Drive Train'!$F$35</f>
        <v>0.72580645161290325</v>
      </c>
      <c r="CG29" s="46">
        <f>CN29*12*60/(PI() * 'Drive Train'!$F$15)/CF$2*CF29</f>
        <v>9379.4761967212635</v>
      </c>
      <c r="CH29" s="2">
        <f>('DEPRECATED - DT-Prelim Calcs'!$C$6*CF29-CG29)/('DEPRECATED - DT-Prelim Calcs'!$C$6*CF29)*'DEPRECATED - DT-Prelim Calcs'!$C$7*CF29</f>
        <v>-2.4918078839015045</v>
      </c>
      <c r="CI29" s="57">
        <f>CH29/'DEPRECATED - DT-Prelim Calcs'!$C$7*('DEPRECATED - DT-Prelim Calcs'!$C$8-'DEPRECATED - DT-Prelim Calcs'!$C$9)+'DEPRECATED - DT-Prelim Calcs'!$C$9</f>
        <v>-129.95516659940375</v>
      </c>
      <c r="CJ29" s="57">
        <f t="shared" si="12"/>
        <v>-129.95516659940375</v>
      </c>
      <c r="CK29" s="2">
        <f t="shared" si="39"/>
        <v>-3.5963369066764574</v>
      </c>
      <c r="CL29" s="57">
        <f>CK29*'DEPRECATED - DT-Prelim Calcs'!$C$21/CF$2/'DEPRECATED - DT-Prelim Calcs'!$C$19/'DEPRECATED - DT-Prelim Calcs'!$C$18*3.39*'DEPRECATED - DT-Prelim Calcs'!$C$20</f>
        <v>-62.907892528290674</v>
      </c>
      <c r="CM29" s="46">
        <f t="shared" si="40"/>
        <v>1</v>
      </c>
      <c r="CN29" s="57">
        <f>CL28*'DEPRECATED - DT-Prelim Calcs'!$C$11+CN28</f>
        <v>44.128565166103158</v>
      </c>
      <c r="CO29" s="57">
        <f>CO28+0.5*CL29*'DEPRECATED - DT-Prelim Calcs'!$C$11^2+CN29*'DEPRECATED - DT-Prelim Calcs'!$C$11</f>
        <v>-7672.5303123375761</v>
      </c>
      <c r="CP29" s="57">
        <f>MIN('Drive Train'!$F$35-CJ28*'DEPRECATED - DT-Prelim Calcs'!$C$21*'Drive Train'!$F$38,CP28+CJ$2)</f>
        <v>9</v>
      </c>
      <c r="CQ29" s="57">
        <f>'Drive Train'!$F$35-CJ29*'DEPRECATED - DT-Prelim Calcs'!$C$21*'Drive Train'!$F$38</f>
        <v>21.236951328759456</v>
      </c>
      <c r="CR29" s="1">
        <f>IF(CO29&gt;='Drive Train'!$F$29,1,0)</f>
        <v>0</v>
      </c>
      <c r="CS29" s="57">
        <f t="shared" si="41"/>
        <v>-144.39462955489304</v>
      </c>
      <c r="CT29" s="63">
        <f>CT28+'DEPRECATED - DT-Prelim Calcs'!$C$11</f>
        <v>100</v>
      </c>
      <c r="CU29" s="2">
        <f>DE29/'Drive Train'!$F$35</f>
        <v>0.72580645161290325</v>
      </c>
      <c r="CV29" s="46">
        <f>DC29*12*60/(PI() * 'Drive Train'!$F$15)/CU$2*CU29</f>
        <v>-92567.801372963746</v>
      </c>
      <c r="CW29" s="2">
        <f>('DEPRECATED - DT-Prelim Calcs'!$C$6*CU29-CV29)/('DEPRECATED - DT-Prelim Calcs'!$C$6*CU29)*'DEPRECATED - DT-Prelim Calcs'!$C$7*CU29</f>
        <v>43.604428315524551</v>
      </c>
      <c r="CX29" s="57">
        <f>CW29/'DEPRECATED - DT-Prelim Calcs'!$C$7*('DEPRECATED - DT-Prelim Calcs'!$C$8-'DEPRECATED - DT-Prelim Calcs'!$C$9)+'DEPRECATED - DT-Prelim Calcs'!$C$9</f>
        <v>2324.0477812787553</v>
      </c>
      <c r="CY29" s="57">
        <f t="shared" si="13"/>
        <v>50</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-362.05301475181227</v>
      </c>
      <c r="DD29" s="57">
        <f>DD28+0.5*DA29*'DEPRECATED - DT-Prelim Calcs'!$C$11^2+DC29*'DEPRECATED - DT-Prelim Calcs'!$C$11</f>
        <v>-24048.753588712269</v>
      </c>
      <c r="DE29" s="57">
        <f>MIN('Drive Train'!$F$35-CY28*'DEPRECATED - DT-Prelim Calcs'!$C$21*'Drive Train'!$F$38,DE28+CY$2)</f>
        <v>9</v>
      </c>
      <c r="DF29" s="57">
        <f>'Drive Train'!$F$35-CY29*'DEPRECATED - DT-Prelim Calcs'!$C$21*'Drive Train'!$F$38</f>
        <v>9</v>
      </c>
      <c r="DG29" s="1">
        <f>IF(DD29&gt;='Drive Train'!$F$29,1,0)</f>
        <v>0</v>
      </c>
      <c r="DH29" s="57">
        <f t="shared" si="44"/>
        <v>55.555555555555557</v>
      </c>
      <c r="DI29" s="63">
        <f>DI28+'DEPRECATED - DT-Prelim Calcs'!$C$11</f>
        <v>100</v>
      </c>
      <c r="DJ29" s="2">
        <f>DT29/'Drive Train'!$F$35</f>
        <v>0.72580645161290325</v>
      </c>
      <c r="DK29" s="46">
        <f>DR29*12*60/(PI() * 'Drive Train'!$F$15)/DJ$2*DJ29</f>
        <v>-147489.92666065085</v>
      </c>
      <c r="DL29" s="2">
        <f>('DEPRECATED - DT-Prelim Calcs'!$C$6*DJ29-DK29)/('DEPRECATED - DT-Prelim Calcs'!$C$6*DJ29)*'DEPRECATED - DT-Prelim Calcs'!$C$7*DJ29</f>
        <v>68.437884590069757</v>
      </c>
      <c r="DM29" s="57">
        <f>DL29/'DEPRECATED - DT-Prelim Calcs'!$C$7*('DEPRECATED - DT-Prelim Calcs'!$C$8-'DEPRECATED - DT-Prelim Calcs'!$C$9)+'DEPRECATED - DT-Prelim Calcs'!$C$9</f>
        <v>3646.0944368904356</v>
      </c>
      <c r="DN29" s="57">
        <f t="shared" si="14"/>
        <v>50</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-493.60657636919382</v>
      </c>
      <c r="DS29" s="57">
        <f>DS28+0.5*DP29*'DEPRECATED - DT-Prelim Calcs'!$C$11^2+DR29*'DEPRECATED - DT-Prelim Calcs'!$C$11</f>
        <v>-60187.811950254872</v>
      </c>
      <c r="DT29" s="57">
        <f>MIN('Drive Train'!$F$35-DN28*'DEPRECATED - DT-Prelim Calcs'!$C$21*'Drive Train'!$F$38,DT28+DN$2)</f>
        <v>9</v>
      </c>
      <c r="DU29" s="57">
        <f>'Drive Train'!$F$35-DN29*'DEPRECATED - DT-Prelim Calcs'!$C$21*'Drive Train'!$F$38</f>
        <v>9</v>
      </c>
      <c r="DV29" s="1">
        <f>IF(DS29&gt;='Drive Train'!$F$29,1,0)</f>
        <v>0</v>
      </c>
      <c r="DW29" s="57">
        <f t="shared" si="47"/>
        <v>55.555555555555557</v>
      </c>
      <c r="DX29" s="63">
        <f>DX28+'DEPRECATED - DT-Prelim Calcs'!$C$11</f>
        <v>100</v>
      </c>
      <c r="DY29" s="2">
        <f>EI29/'Drive Train'!$F$35</f>
        <v>0.72580645161290325</v>
      </c>
      <c r="DZ29" s="46">
        <f>EG29*12*60/(PI() * 'Drive Train'!$F$15)/DY$2*DY29</f>
        <v>-5747.4633018507884</v>
      </c>
      <c r="EA29" s="2">
        <f>('DEPRECATED - DT-Prelim Calcs'!$C$6*DY29-DZ29)/('DEPRECATED - DT-Prelim Calcs'!$C$6*DY29)*'DEPRECATED - DT-Prelim Calcs'!$C$7*DY29</f>
        <v>4.3479527524134394</v>
      </c>
      <c r="EB29" s="57">
        <f>EA29/'DEPRECATED - DT-Prelim Calcs'!$C$7*('DEPRECATED - DT-Prelim Calcs'!$C$8-'DEPRECATED - DT-Prelim Calcs'!$C$9)+'DEPRECATED - DT-Prelim Calcs'!$C$9</f>
        <v>234.1698498484001</v>
      </c>
      <c r="EC29" s="57">
        <f t="shared" si="15"/>
        <v>50</v>
      </c>
      <c r="ED29" s="2">
        <f t="shared" si="48"/>
        <v>0.8170673883650269</v>
      </c>
      <c r="EE29" s="57">
        <f>ED29*'DEPRECATED - DT-Prelim Calcs'!$C$21/DY$2/'DEPRECATED - DT-Prelim Calcs'!$C$19/'DEPRECATED - DT-Prelim Calcs'!$C$18*3.39*'DEPRECATED - DT-Prelim Calcs'!$C$20</f>
        <v>22.99198837243916</v>
      </c>
      <c r="EF29" s="46">
        <f t="shared" si="49"/>
        <v>0</v>
      </c>
      <c r="EG29" s="57">
        <f>EE28*'DEPRECATED - DT-Prelim Calcs'!$C$11+EG28</f>
        <v>-16.809064356216595</v>
      </c>
      <c r="EH29" s="57">
        <f>EH28+0.5*EE29*'DEPRECATED - DT-Prelim Calcs'!$C$11^2+EG29*'DEPRECATED - DT-Prelim Calcs'!$C$11</f>
        <v>-69163.236837405231</v>
      </c>
      <c r="EI29" s="57">
        <f>MIN('Drive Train'!$F$35-EC28*'DEPRECATED - DT-Prelim Calcs'!$C$21*'Drive Train'!$F$38,EI28+EC$2)</f>
        <v>9</v>
      </c>
      <c r="EJ29" s="57">
        <f>'Drive Train'!$F$35-EC29*'DEPRECATED - DT-Prelim Calcs'!$C$21*'Drive Train'!$F$38</f>
        <v>9</v>
      </c>
      <c r="EK29" s="1">
        <f>IF(EH29&gt;='Drive Train'!$F$29,1,0)</f>
        <v>0</v>
      </c>
      <c r="EL29" s="57">
        <f t="shared" si="50"/>
        <v>55.555555555555557</v>
      </c>
      <c r="EM29" s="63">
        <f>EM28+'DEPRECATED - DT-Prelim Calcs'!$C$11</f>
        <v>100</v>
      </c>
      <c r="EN29" s="2">
        <f>EX29/'Drive Train'!$F$35</f>
        <v>0.72580645161290325</v>
      </c>
      <c r="EO29" s="46">
        <f>EV29*12*60/(PI() * 'Drive Train'!$F$15)/EN$2*EN29</f>
        <v>-85179.561902998743</v>
      </c>
      <c r="EP29" s="2">
        <f>('DEPRECATED - DT-Prelim Calcs'!$C$6*EN29-EO29)/('DEPRECATED - DT-Prelim Calcs'!$C$6*EN29)*'DEPRECATED - DT-Prelim Calcs'!$C$7*EN29</f>
        <v>40.263779699649199</v>
      </c>
      <c r="EQ29" s="57">
        <f>EP29/'DEPRECATED - DT-Prelim Calcs'!$C$7*('DEPRECATED - DT-Prelim Calcs'!$C$8-'DEPRECATED - DT-Prelim Calcs'!$C$9)+'DEPRECATED - DT-Prelim Calcs'!$C$9</f>
        <v>2146.203292724063</v>
      </c>
      <c r="ER29" s="57">
        <f t="shared" si="16"/>
        <v>50</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-221.2155750193119</v>
      </c>
      <c r="EW29" s="57">
        <f>EW28+0.5*ET29*'DEPRECATED - DT-Prelim Calcs'!$C$11^2+EV29*'DEPRECATED - DT-Prelim Calcs'!$C$11</f>
        <v>-113314.02526251045</v>
      </c>
      <c r="EX29" s="57">
        <f>MIN('Drive Train'!$F$35-ER28*'DEPRECATED - DT-Prelim Calcs'!$C$21*'Drive Train'!$F$38,EX28+ER$2)</f>
        <v>9</v>
      </c>
      <c r="EY29" s="57">
        <f>'Drive Train'!$F$35-ER29*'DEPRECATED - DT-Prelim Calcs'!$C$21*'Drive Train'!$F$38</f>
        <v>9</v>
      </c>
      <c r="EZ29" s="1">
        <f>IF(EW29&gt;='Drive Train'!$F$29,1,0)</f>
        <v>0</v>
      </c>
      <c r="FA29" s="57">
        <f t="shared" si="53"/>
        <v>55.555555555555557</v>
      </c>
      <c r="FB29" s="63">
        <f>FB28+'DEPRECATED - DT-Prelim Calcs'!$C$11</f>
        <v>100</v>
      </c>
      <c r="FC29" s="2">
        <f>FM29/'Drive Train'!$F$35</f>
        <v>0.72580645161290325</v>
      </c>
      <c r="FD29" s="46">
        <f>FK29*12*60/(PI() * 'Drive Train'!$F$15)/FC$2*FC29</f>
        <v>-343188.78392533807</v>
      </c>
      <c r="FE29" s="2">
        <f>('DEPRECATED - DT-Prelim Calcs'!$C$6*FC29-FD29)/('DEPRECATED - DT-Prelim Calcs'!$C$6*FC29)*'DEPRECATED - DT-Prelim Calcs'!$C$7*FC29</f>
        <v>156.92460991988145</v>
      </c>
      <c r="FF29" s="57">
        <f>FE29/'DEPRECATED - DT-Prelim Calcs'!$C$7*('DEPRECATED - DT-Prelim Calcs'!$C$8-'DEPRECATED - DT-Prelim Calcs'!$C$9)+'DEPRECATED - DT-Prelim Calcs'!$C$9</f>
        <v>8356.8192749878799</v>
      </c>
      <c r="FG29" s="57">
        <f t="shared" si="17"/>
        <v>50</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-801.50935811995123</v>
      </c>
      <c r="FL29" s="57">
        <f>FL28+0.5*FI29*'DEPRECATED - DT-Prelim Calcs'!$C$11^2+FK29*'DEPRECATED - DT-Prelim Calcs'!$C$11</f>
        <v>-167861.64087397052</v>
      </c>
      <c r="FM29" s="57">
        <f>MIN('Drive Train'!$F$35-FG28*'DEPRECATED - DT-Prelim Calcs'!$C$21*'Drive Train'!$F$38,FM28+FG$2)</f>
        <v>9</v>
      </c>
      <c r="FN29" s="57">
        <f>'Drive Train'!$F$35-FG29*'DEPRECATED - DT-Prelim Calcs'!$C$21*'Drive Train'!$F$38</f>
        <v>9</v>
      </c>
      <c r="FO29" s="1">
        <f>IF(FL29&gt;='Drive Train'!$F$29,1,0)</f>
        <v>0</v>
      </c>
      <c r="FP29" s="57">
        <f t="shared" si="56"/>
        <v>55.555555555555557</v>
      </c>
      <c r="FQ29" s="63">
        <f>FQ28+'DEPRECATED - DT-Prelim Calcs'!$C$11</f>
        <v>100</v>
      </c>
      <c r="FR29" s="2">
        <f>GB29/'Drive Train'!$F$35</f>
        <v>0.72580645161290325</v>
      </c>
      <c r="FS29" s="46">
        <f>FZ29*12*60/(PI() * 'Drive Train'!$F$15)/FR$2*FR29</f>
        <v>-681497.65958319756</v>
      </c>
      <c r="FT29" s="2">
        <f>('DEPRECATED - DT-Prelim Calcs'!$C$6*FR29-FS29)/('DEPRECATED - DT-Prelim Calcs'!$C$6*FR29)*'DEPRECATED - DT-Prelim Calcs'!$C$7*FR29</f>
        <v>309.89353868825691</v>
      </c>
      <c r="FU29" s="57">
        <f>FT29/'DEPRECATED - DT-Prelim Calcs'!$C$7*('DEPRECATED - DT-Prelim Calcs'!$C$8-'DEPRECATED - DT-Prelim Calcs'!$C$9)+'DEPRECATED - DT-Prelim Calcs'!$C$9</f>
        <v>16500.351872905961</v>
      </c>
      <c r="FV29" s="57">
        <f t="shared" si="18"/>
        <v>50</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-1445.9832083734539</v>
      </c>
      <c r="GA29" s="57">
        <f>GA28+0.5*FX29*'DEPRECATED - DT-Prelim Calcs'!$C$11^2+FZ29*'DEPRECATED - DT-Prelim Calcs'!$C$11</f>
        <v>-228442.18279779985</v>
      </c>
      <c r="GB29" s="57">
        <f>MIN('Drive Train'!$F$35-FV28*'DEPRECATED - DT-Prelim Calcs'!$C$21*'Drive Train'!$F$38,GB28+FV$2)</f>
        <v>9</v>
      </c>
      <c r="GC29" s="57">
        <f>'Drive Train'!$F$35-FV29*'DEPRECATED - DT-Prelim Calcs'!$C$21*'Drive Train'!$F$38</f>
        <v>9</v>
      </c>
      <c r="GD29" s="1">
        <f>IF(GA29&gt;='Drive Train'!$F$29,1,0)</f>
        <v>0</v>
      </c>
      <c r="GE29" s="57">
        <f t="shared" si="59"/>
        <v>55.555555555555557</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55.555555555555557</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55.555555555555557</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55.555555555555557</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55.555555555555557</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55.555555555555557</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650.48305563067322</v>
      </c>
      <c r="AK30" s="57">
        <f t="shared" si="8"/>
        <v>0</v>
      </c>
      <c r="AL30" s="63">
        <f>AL29+'DEPRECATED - DT-Prelim Calcs'!$C$11</f>
        <v>104</v>
      </c>
      <c r="AM30" s="2">
        <f>AW30/'Drive Train'!$F$35</f>
        <v>0.87591078468330152</v>
      </c>
      <c r="AN30" s="46">
        <f>AU30*12*60/(PI() * 'Drive Train'!$F$15)/AM$2*AM30</f>
        <v>3839.3318252535237</v>
      </c>
      <c r="AO30" s="2">
        <f>('DEPRECATED - DT-Prelim Calcs'!$C$6*AM30-AN30)/('DEPRECATED - DT-Prelim Calcs'!$C$6*AM30)*'DEPRECATED - DT-Prelim Calcs'!$C$7*AM30</f>
        <v>0.37496193313910325</v>
      </c>
      <c r="AP30" s="57">
        <f>AO30/'DEPRECATED - DT-Prelim Calcs'!$C$7*('DEPRECATED - DT-Prelim Calcs'!$C$8-'DEPRECATED - DT-Prelim Calcs'!$C$9)+'DEPRECATED - DT-Prelim Calcs'!$C$9</f>
        <v>22.661666399065123</v>
      </c>
      <c r="AQ30" s="57">
        <f t="shared" si="9"/>
        <v>22.661666399065123</v>
      </c>
      <c r="AR30" s="2">
        <f t="shared" si="30"/>
        <v>3.2106954130928234E-4</v>
      </c>
      <c r="AS30" s="57">
        <f>AR30*'DEPRECATED - DT-Prelim Calcs'!$C$21/AM$2/'DEPRECATED - DT-Prelim Calcs'!$C$19/'DEPRECATED - DT-Prelim Calcs'!$C$18*3.39*'DEPRECATED - DT-Prelim Calcs'!$C$20</f>
        <v>2.1976501005987912E-3</v>
      </c>
      <c r="AT30" s="46">
        <f t="shared" si="31"/>
        <v>0</v>
      </c>
      <c r="AU30" s="57">
        <f>AS29*'DEPRECATED - DT-Prelim Calcs'!$C$11+AU29</f>
        <v>38.251031154677264</v>
      </c>
      <c r="AV30" s="57">
        <f>AV29+0.5*AS30*'DEPRECATED - DT-Prelim Calcs'!$C$11^2+AU30*'DEPRECATED - DT-Prelim Calcs'!$C$11</f>
        <v>3851.4209040529804</v>
      </c>
      <c r="AW30" s="57">
        <f>MIN('Drive Train'!$F$35-AQ29*'DEPRECATED - DT-Prelim Calcs'!$C$21*'Drive Train'!$F$38,AW29+AQ$2)</f>
        <v>10.861293730072939</v>
      </c>
      <c r="AX30" s="57">
        <f>'Drive Train'!$F$35-AQ30*'DEPRECATED - DT-Prelim Calcs'!$C$21*'Drive Train'!$F$38</f>
        <v>10.859006684863573</v>
      </c>
      <c r="AY30" s="1">
        <f>IF(AV30&gt;='Drive Train'!$F$29,1,0)</f>
        <v>1</v>
      </c>
      <c r="AZ30" s="57">
        <f t="shared" si="32"/>
        <v>25.179629332294578</v>
      </c>
      <c r="BA30" s="63">
        <f>BA29+'DEPRECATED - DT-Prelim Calcs'!$C$11</f>
        <v>104</v>
      </c>
      <c r="BB30" s="2">
        <f>BL30/'Drive Train'!$F$35</f>
        <v>0.72580645161290325</v>
      </c>
      <c r="BC30" s="46">
        <f>BJ30*12*60/(PI() * 'Drive Train'!$F$15)/BB$2*BB30</f>
        <v>4642.1384104570561</v>
      </c>
      <c r="BD30" s="2">
        <f>('DEPRECATED - DT-Prelim Calcs'!$C$6*BB30-BC30)/('DEPRECATED - DT-Prelim Calcs'!$C$6*BB30)*'DEPRECATED - DT-Prelim Calcs'!$C$7*BB30</f>
        <v>-0.34978460718541837</v>
      </c>
      <c r="BE30" s="57">
        <f>BD30/'DEPRECATED - DT-Prelim Calcs'!$C$7*('DEPRECATED - DT-Prelim Calcs'!$C$8-'DEPRECATED - DT-Prelim Calcs'!$C$9)+'DEPRECATED - DT-Prelim Calcs'!$C$9</f>
        <v>-15.921313320285964</v>
      </c>
      <c r="BF30" s="57">
        <f t="shared" si="10"/>
        <v>-15.921313320285964</v>
      </c>
      <c r="BG30" s="2">
        <f t="shared" si="33"/>
        <v>-0.89644376965342032</v>
      </c>
      <c r="BH30" s="57">
        <f>BG30*'DEPRECATED - DT-Prelim Calcs'!$C$21/BB$2/'DEPRECATED - DT-Prelim Calcs'!$C$19/'DEPRECATED - DT-Prelim Calcs'!$C$18*3.39*'DEPRECATED - DT-Prelim Calcs'!$C$20</f>
        <v>-9.3175683112574426</v>
      </c>
      <c r="BI30" s="46">
        <f t="shared" si="34"/>
        <v>1</v>
      </c>
      <c r="BJ30" s="57">
        <f>BH29*'DEPRECATED - DT-Prelim Calcs'!$C$11+BJ29</f>
        <v>36.755686645886634</v>
      </c>
      <c r="BK30" s="57">
        <f>BK29+0.5*BH30*'DEPRECATED - DT-Prelim Calcs'!$C$11^2+BJ30*'DEPRECATED - DT-Prelim Calcs'!$C$11</f>
        <v>1885.4922060533113</v>
      </c>
      <c r="BL30" s="57">
        <f>MIN('Drive Train'!$F$35-BF29*'DEPRECATED - DT-Prelim Calcs'!$C$21*'Drive Train'!$F$38,BL29+BF$2)</f>
        <v>9</v>
      </c>
      <c r="BM30" s="57">
        <f>'Drive Train'!$F$35-BF30*'DEPRECATED - DT-Prelim Calcs'!$C$21*'Drive Train'!$F$38</f>
        <v>13.482649305779447</v>
      </c>
      <c r="BN30" s="1">
        <f>IF(BK30&gt;='Drive Train'!$F$29,1,0)</f>
        <v>1</v>
      </c>
      <c r="BO30" s="57">
        <f t="shared" si="35"/>
        <v>-17.690348133651071</v>
      </c>
      <c r="BP30" s="63">
        <f>BP29+'DEPRECATED - DT-Prelim Calcs'!$C$11</f>
        <v>104</v>
      </c>
      <c r="BQ30" s="2">
        <f>CA30/'Drive Train'!$F$35</f>
        <v>0.72580645161290325</v>
      </c>
      <c r="BR30" s="46">
        <f>BY30*12*60/(PI() * 'Drive Train'!$F$15)/BQ$2*BQ30</f>
        <v>8974.032916861066</v>
      </c>
      <c r="BS30" s="2">
        <f>('DEPRECATED - DT-Prelim Calcs'!$C$6*BQ30-BR30)/('DEPRECATED - DT-Prelim Calcs'!$C$6*BQ30)*'DEPRECATED - DT-Prelim Calcs'!$C$7*BQ30</f>
        <v>-2.3084836241523345</v>
      </c>
      <c r="BT30" s="57">
        <f>BS30/'DEPRECATED - DT-Prelim Calcs'!$C$7*('DEPRECATED - DT-Prelim Calcs'!$C$8-'DEPRECATED - DT-Prelim Calcs'!$C$9)+'DEPRECATED - DT-Prelim Calcs'!$C$9</f>
        <v>-120.19562198288155</v>
      </c>
      <c r="BU30" s="57">
        <f t="shared" si="11"/>
        <v>-120.19562198288155</v>
      </c>
      <c r="BV30" s="2">
        <f t="shared" si="36"/>
        <v>-3.3652675639074916</v>
      </c>
      <c r="BW30" s="57">
        <f>BV30*'DEPRECATED - DT-Prelim Calcs'!$C$21/BQ$2/'DEPRECATED - DT-Prelim Calcs'!$C$19/'DEPRECATED - DT-Prelim Calcs'!$C$18*3.39*'DEPRECATED - DT-Prelim Calcs'!$C$20</f>
        <v>-46.922156600721735</v>
      </c>
      <c r="BX30" s="46">
        <f t="shared" si="37"/>
        <v>1</v>
      </c>
      <c r="BY30" s="57">
        <f>BW29*'DEPRECATED - DT-Prelim Calcs'!$C$11+BY29</f>
        <v>52.968208025769385</v>
      </c>
      <c r="BZ30" s="57">
        <f>BZ29+0.5*BW30*'DEPRECATED - DT-Prelim Calcs'!$C$11^2+BY30*'DEPRECATED - DT-Prelim Calcs'!$C$11</f>
        <v>-3594.9451961653522</v>
      </c>
      <c r="CA30" s="57">
        <f>MIN('Drive Train'!$F$35-BU29*'DEPRECATED - DT-Prelim Calcs'!$C$21*'Drive Train'!$F$38,CA29+BU$2)</f>
        <v>9</v>
      </c>
      <c r="CB30" s="57">
        <f>'Drive Train'!$F$35-BU30*'DEPRECATED - DT-Prelim Calcs'!$C$21*'Drive Train'!$F$38</f>
        <v>20.573302294835948</v>
      </c>
      <c r="CC30" s="1">
        <f>IF(BZ30&gt;='Drive Train'!$F$29,1,0)</f>
        <v>0</v>
      </c>
      <c r="CD30" s="57">
        <f t="shared" si="38"/>
        <v>-133.55069109209063</v>
      </c>
      <c r="CE30" s="63">
        <f>CE29+'DEPRECATED - DT-Prelim Calcs'!$C$11</f>
        <v>104</v>
      </c>
      <c r="CF30" s="2">
        <f>CP30/'Drive Train'!$F$35</f>
        <v>1.7126573652225368</v>
      </c>
      <c r="CG30" s="46">
        <f>CN30*12*60/(PI() * 'Drive Train'!$F$15)/CF$2*CF30</f>
        <v>-104071.74379419396</v>
      </c>
      <c r="CH30" s="2">
        <f>('DEPRECATED - DT-Prelim Calcs'!$C$6*CF30-CG30)/('DEPRECATED - DT-Prelim Calcs'!$C$6*CF30)*'DEPRECATED - DT-Prelim Calcs'!$C$7*CF30</f>
        <v>51.184333995778701</v>
      </c>
      <c r="CI30" s="57">
        <f>CH30/'DEPRECATED - DT-Prelim Calcs'!$C$7*('DEPRECATED - DT-Prelim Calcs'!$C$8-'DEPRECATED - DT-Prelim Calcs'!$C$9)+'DEPRECATED - DT-Prelim Calcs'!$C$9</f>
        <v>2727.5755401072229</v>
      </c>
      <c r="CJ30" s="57">
        <f t="shared" si="12"/>
        <v>50</v>
      </c>
      <c r="CK30" s="2">
        <f t="shared" si="39"/>
        <v>1.3144127551959126</v>
      </c>
      <c r="CL30" s="57">
        <f>CK30*'DEPRECATED - DT-Prelim Calcs'!$C$21/CF$2/'DEPRECATED - DT-Prelim Calcs'!$C$19/'DEPRECATED - DT-Prelim Calcs'!$C$18*3.39*'DEPRECATED - DT-Prelim Calcs'!$C$20</f>
        <v>22.991988372439156</v>
      </c>
      <c r="CM30" s="46">
        <f t="shared" si="40"/>
        <v>0</v>
      </c>
      <c r="CN30" s="57">
        <f>CL29*'DEPRECATED - DT-Prelim Calcs'!$C$11+CN29</f>
        <v>-207.50300494705954</v>
      </c>
      <c r="CO30" s="57">
        <f>CO29+0.5*CL30*'DEPRECATED - DT-Prelim Calcs'!$C$11^2+CN30*'DEPRECATED - DT-Prelim Calcs'!$C$11</f>
        <v>-8318.6064251463013</v>
      </c>
      <c r="CP30" s="57">
        <f>MIN('Drive Train'!$F$35-CJ29*'DEPRECATED - DT-Prelim Calcs'!$C$21*'Drive Train'!$F$38,CP29+CJ$2)</f>
        <v>21.236951328759456</v>
      </c>
      <c r="CQ30" s="57">
        <f>'Drive Train'!$F$35-CJ30*'DEPRECATED - DT-Prelim Calcs'!$C$21*'Drive Train'!$F$38</f>
        <v>9</v>
      </c>
      <c r="CR30" s="1">
        <f>IF(CO30&gt;='Drive Train'!$F$29,1,0)</f>
        <v>0</v>
      </c>
      <c r="CS30" s="57">
        <f t="shared" si="41"/>
        <v>55.555555555555557</v>
      </c>
      <c r="CT30" s="63">
        <f>CT29+'DEPRECATED - DT-Prelim Calcs'!$C$11</f>
        <v>104</v>
      </c>
      <c r="CU30" s="2">
        <f>DE30/'Drive Train'!$F$35</f>
        <v>0.72580645161290325</v>
      </c>
      <c r="CV30" s="46">
        <f>DC30*12*60/(PI() * 'Drive Train'!$F$15)/CU$2*CU30</f>
        <v>-69053.921072440324</v>
      </c>
      <c r="CW30" s="2">
        <f>('DEPRECATED - DT-Prelim Calcs'!$C$6*CU30-CV30)/('DEPRECATED - DT-Prelim Calcs'!$C$6*CU30)*'DEPRECATED - DT-Prelim Calcs'!$C$7*CU30</f>
        <v>32.972448667445484</v>
      </c>
      <c r="CX30" s="57">
        <f>CW30/'DEPRECATED - DT-Prelim Calcs'!$C$7*('DEPRECATED - DT-Prelim Calcs'!$C$8-'DEPRECATED - DT-Prelim Calcs'!$C$9)+'DEPRECATED - DT-Prelim Calcs'!$C$9</f>
        <v>1758.0382423374506</v>
      </c>
      <c r="CY30" s="57">
        <f t="shared" si="13"/>
        <v>50</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-270.08506126205566</v>
      </c>
      <c r="DD30" s="57">
        <f>DD29+0.5*DA30*'DEPRECATED - DT-Prelim Calcs'!$C$11^2+DC30*'DEPRECATED - DT-Prelim Calcs'!$C$11</f>
        <v>-24945.157926780979</v>
      </c>
      <c r="DE30" s="57">
        <f>MIN('Drive Train'!$F$35-CY29*'DEPRECATED - DT-Prelim Calcs'!$C$21*'Drive Train'!$F$38,DE29+CY$2)</f>
        <v>9</v>
      </c>
      <c r="DF30" s="57">
        <f>'Drive Train'!$F$35-CY30*'DEPRECATED - DT-Prelim Calcs'!$C$21*'Drive Train'!$F$38</f>
        <v>9</v>
      </c>
      <c r="DG30" s="1">
        <f>IF(DD30&gt;='Drive Train'!$F$29,1,0)</f>
        <v>0</v>
      </c>
      <c r="DH30" s="57">
        <f t="shared" si="44"/>
        <v>55.555555555555557</v>
      </c>
      <c r="DI30" s="63">
        <f>DI29+'DEPRECATED - DT-Prelim Calcs'!$C$11</f>
        <v>104</v>
      </c>
      <c r="DJ30" s="2">
        <f>DT30/'Drive Train'!$F$35</f>
        <v>0.72580645161290325</v>
      </c>
      <c r="DK30" s="46">
        <f>DR30*12*60/(PI() * 'Drive Train'!$F$15)/DJ$2*DJ30</f>
        <v>-120009.84968293068</v>
      </c>
      <c r="DL30" s="2">
        <f>('DEPRECATED - DT-Prelim Calcs'!$C$6*DJ30-DK30)/('DEPRECATED - DT-Prelim Calcs'!$C$6*DJ30)*'DEPRECATED - DT-Prelim Calcs'!$C$7*DJ30</f>
        <v>56.012558977254443</v>
      </c>
      <c r="DM30" s="57">
        <f>DL30/'DEPRECATED - DT-Prelim Calcs'!$C$7*('DEPRECATED - DT-Prelim Calcs'!$C$8-'DEPRECATED - DT-Prelim Calcs'!$C$9)+'DEPRECATED - DT-Prelim Calcs'!$C$9</f>
        <v>2984.6134094530062</v>
      </c>
      <c r="DN30" s="57">
        <f t="shared" si="14"/>
        <v>50</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-401.63862287943721</v>
      </c>
      <c r="DS30" s="57">
        <f>DS29+0.5*DP30*'DEPRECATED - DT-Prelim Calcs'!$C$11^2+DR30*'DEPRECATED - DT-Prelim Calcs'!$C$11</f>
        <v>-61610.430534793108</v>
      </c>
      <c r="DT30" s="57">
        <f>MIN('Drive Train'!$F$35-DN29*'DEPRECATED - DT-Prelim Calcs'!$C$21*'Drive Train'!$F$38,DT29+DN$2)</f>
        <v>9</v>
      </c>
      <c r="DU30" s="57">
        <f>'Drive Train'!$F$35-DN30*'DEPRECATED - DT-Prelim Calcs'!$C$21*'Drive Train'!$F$38</f>
        <v>9</v>
      </c>
      <c r="DV30" s="1">
        <f>IF(DS30&gt;='Drive Train'!$F$29,1,0)</f>
        <v>0</v>
      </c>
      <c r="DW30" s="57">
        <f t="shared" si="47"/>
        <v>55.555555555555557</v>
      </c>
      <c r="DX30" s="63">
        <f>DX29+'DEPRECATED - DT-Prelim Calcs'!$C$11</f>
        <v>104</v>
      </c>
      <c r="DY30" s="2">
        <f>EI30/'Drive Train'!$F$35</f>
        <v>0.72580645161290325</v>
      </c>
      <c r="DZ30" s="46">
        <f>EG30*12*60/(PI() * 'Drive Train'!$F$15)/DY$2*DY30</f>
        <v>25698.810353066103</v>
      </c>
      <c r="EA30" s="2">
        <f>('DEPRECATED - DT-Prelim Calcs'!$C$6*DY30-DZ30)/('DEPRECATED - DT-Prelim Calcs'!$C$6*DY30)*'DEPRECATED - DT-Prelim Calcs'!$C$7*DY30</f>
        <v>-9.8707188251381037</v>
      </c>
      <c r="EB30" s="57">
        <f>EA30/'DEPRECATED - DT-Prelim Calcs'!$C$7*('DEPRECATED - DT-Prelim Calcs'!$C$8-'DEPRECATED - DT-Prelim Calcs'!$C$9)+'DEPRECATED - DT-Prelim Calcs'!$C$9</f>
        <v>-522.78266608515287</v>
      </c>
      <c r="EC30" s="57">
        <f t="shared" si="15"/>
        <v>-522.78266608515287</v>
      </c>
      <c r="ED30" s="2">
        <f t="shared" si="48"/>
        <v>-12.897015954147651</v>
      </c>
      <c r="EE30" s="57">
        <f>ED30*'DEPRECATED - DT-Prelim Calcs'!$C$21/DY$2/'DEPRECATED - DT-Prelim Calcs'!$C$19/'DEPRECATED - DT-Prelim Calcs'!$C$18*3.39*'DEPRECATED - DT-Prelim Calcs'!$C$20</f>
        <v>-362.91748401595788</v>
      </c>
      <c r="EF30" s="46">
        <f t="shared" si="49"/>
        <v>1</v>
      </c>
      <c r="EG30" s="57">
        <f>EE29*'DEPRECATED - DT-Prelim Calcs'!$C$11+EG29</f>
        <v>75.158889133540043</v>
      </c>
      <c r="EH30" s="57">
        <f>EH29+0.5*EE30*'DEPRECATED - DT-Prelim Calcs'!$C$11^2+EG30*'DEPRECATED - DT-Prelim Calcs'!$C$11</f>
        <v>-71765.941152998726</v>
      </c>
      <c r="EI30" s="57">
        <f>MIN('Drive Train'!$F$35-EC29*'DEPRECATED - DT-Prelim Calcs'!$C$21*'Drive Train'!$F$38,EI29+EC$2)</f>
        <v>9</v>
      </c>
      <c r="EJ30" s="57">
        <f>'Drive Train'!$F$35-EC30*'DEPRECATED - DT-Prelim Calcs'!$C$21*'Drive Train'!$F$38</f>
        <v>47.949221293790394</v>
      </c>
      <c r="EK30" s="1">
        <f>IF(EH30&gt;='Drive Train'!$F$29,1,0)</f>
        <v>0</v>
      </c>
      <c r="EL30" s="57">
        <f t="shared" si="50"/>
        <v>-580.86962898350316</v>
      </c>
      <c r="EM30" s="63">
        <f>EM29+'DEPRECATED - DT-Prelim Calcs'!$C$11</f>
        <v>104</v>
      </c>
      <c r="EN30" s="2">
        <f>EX30/'Drive Train'!$F$35</f>
        <v>0.72580645161290325</v>
      </c>
      <c r="EO30" s="46">
        <f>EV30*12*60/(PI() * 'Drive Train'!$F$15)/EN$2*EN30</f>
        <v>-49767.091570885139</v>
      </c>
      <c r="EP30" s="2">
        <f>('DEPRECATED - DT-Prelim Calcs'!$C$6*EN30-EO30)/('DEPRECATED - DT-Prelim Calcs'!$C$6*EN30)*'DEPRECATED - DT-Prelim Calcs'!$C$7*EN30</f>
        <v>24.25176215736143</v>
      </c>
      <c r="EQ30" s="57">
        <f>EP30/'DEPRECATED - DT-Prelim Calcs'!$C$7*('DEPRECATED - DT-Prelim Calcs'!$C$8-'DEPRECATED - DT-Prelim Calcs'!$C$9)+'DEPRECATED - DT-Prelim Calcs'!$C$9</f>
        <v>1293.7792882943866</v>
      </c>
      <c r="ER30" s="57">
        <f t="shared" si="16"/>
        <v>50</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-129.24762152955526</v>
      </c>
      <c r="EW30" s="57">
        <f>EW29+0.5*ET30*'DEPRECATED - DT-Prelim Calcs'!$C$11^2+EV30*'DEPRECATED - DT-Prelim Calcs'!$C$11</f>
        <v>-113647.07984164915</v>
      </c>
      <c r="EX30" s="57">
        <f>MIN('Drive Train'!$F$35-ER29*'DEPRECATED - DT-Prelim Calcs'!$C$21*'Drive Train'!$F$38,EX29+ER$2)</f>
        <v>9</v>
      </c>
      <c r="EY30" s="57">
        <f>'Drive Train'!$F$35-ER30*'DEPRECATED - DT-Prelim Calcs'!$C$21*'Drive Train'!$F$38</f>
        <v>9</v>
      </c>
      <c r="EZ30" s="1">
        <f>IF(EW30&gt;='Drive Train'!$F$29,1,0)</f>
        <v>0</v>
      </c>
      <c r="FA30" s="57">
        <f t="shared" si="53"/>
        <v>55.555555555555557</v>
      </c>
      <c r="FB30" s="63">
        <f>FB29+'DEPRECATED - DT-Prelim Calcs'!$C$11</f>
        <v>104</v>
      </c>
      <c r="FC30" s="2">
        <f>FM30/'Drive Train'!$F$35</f>
        <v>0.72580645161290325</v>
      </c>
      <c r="FD30" s="46">
        <f>FK30*12*60/(PI() * 'Drive Train'!$F$15)/FC$2*FC30</f>
        <v>-303810.11691602768</v>
      </c>
      <c r="FE30" s="2">
        <f>('DEPRECATED - DT-Prelim Calcs'!$C$6*FC30-FD30)/('DEPRECATED - DT-Prelim Calcs'!$C$6*FC30)*'DEPRECATED - DT-Prelim Calcs'!$C$7*FC30</f>
        <v>139.11924641285742</v>
      </c>
      <c r="FF30" s="57">
        <f>FE30/'DEPRECATED - DT-Prelim Calcs'!$C$7*('DEPRECATED - DT-Prelim Calcs'!$C$8-'DEPRECATED - DT-Prelim Calcs'!$C$9)+'DEPRECATED - DT-Prelim Calcs'!$C$9</f>
        <v>7408.9237820620774</v>
      </c>
      <c r="FG30" s="57">
        <f t="shared" si="17"/>
        <v>50</v>
      </c>
      <c r="FH30" s="2">
        <f t="shared" si="54"/>
        <v>0.65247827416199988</v>
      </c>
      <c r="FI30" s="57">
        <f>FH30*'DEPRECATED - DT-Prelim Calcs'!$C$21/FC$2/'DEPRECATED - DT-Prelim Calcs'!$C$19/'DEPRECATED - DT-Prelim Calcs'!$C$18*3.39*'DEPRECATED - DT-Prelim Calcs'!$C$20</f>
        <v>22.99198837243916</v>
      </c>
      <c r="FJ30" s="46">
        <f t="shared" si="55"/>
        <v>0</v>
      </c>
      <c r="FK30" s="57">
        <f>FI29*'DEPRECATED - DT-Prelim Calcs'!$C$11+FK29</f>
        <v>-709.54140463019462</v>
      </c>
      <c r="FL30" s="57">
        <f>FL29+0.5*FI30*'DEPRECATED - DT-Prelim Calcs'!$C$11^2+FK30*'DEPRECATED - DT-Prelim Calcs'!$C$11</f>
        <v>-170515.87058551179</v>
      </c>
      <c r="FM30" s="57">
        <f>MIN('Drive Train'!$F$35-FG29*'DEPRECATED - DT-Prelim Calcs'!$C$21*'Drive Train'!$F$38,FM29+FG$2)</f>
        <v>9</v>
      </c>
      <c r="FN30" s="57">
        <f>'Drive Train'!$F$35-FG30*'DEPRECATED - DT-Prelim Calcs'!$C$21*'Drive Train'!$F$38</f>
        <v>9</v>
      </c>
      <c r="FO30" s="1">
        <f>IF(FL30&gt;='Drive Train'!$F$29,1,0)</f>
        <v>0</v>
      </c>
      <c r="FP30" s="57">
        <f t="shared" si="56"/>
        <v>55.555555555555557</v>
      </c>
      <c r="FQ30" s="63">
        <f>FQ29+'DEPRECATED - DT-Prelim Calcs'!$C$11</f>
        <v>104</v>
      </c>
      <c r="FR30" s="2">
        <f>GB30/'Drive Train'!$F$35</f>
        <v>0.72580645161290325</v>
      </c>
      <c r="FS30" s="46">
        <f>FZ30*12*60/(PI() * 'Drive Train'!$F$15)/FR$2*FR30</f>
        <v>-638152.79589669034</v>
      </c>
      <c r="FT30" s="2">
        <f>('DEPRECATED - DT-Prelim Calcs'!$C$6*FR30-FS30)/('DEPRECATED - DT-Prelim Calcs'!$C$6*FR30)*'DEPRECATED - DT-Prelim Calcs'!$C$7*FR30</f>
        <v>290.29482921649662</v>
      </c>
      <c r="FU30" s="57">
        <f>FT30/'DEPRECATED - DT-Prelim Calcs'!$C$7*('DEPRECATED - DT-Prelim Calcs'!$C$8-'DEPRECATED - DT-Prelim Calcs'!$C$9)+'DEPRECATED - DT-Prelim Calcs'!$C$9</f>
        <v>15456.984891484033</v>
      </c>
      <c r="FV30" s="57">
        <f t="shared" si="18"/>
        <v>50</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-1354.0152548836973</v>
      </c>
      <c r="GA30" s="57">
        <f>GA29+0.5*FX30*'DEPRECATED - DT-Prelim Calcs'!$C$11^2+FZ30*'DEPRECATED - DT-Prelim Calcs'!$C$11</f>
        <v>-233674.30791035513</v>
      </c>
      <c r="GB30" s="57">
        <f>MIN('Drive Train'!$F$35-FV29*'DEPRECATED - DT-Prelim Calcs'!$C$21*'Drive Train'!$F$38,GB29+FV$2)</f>
        <v>9</v>
      </c>
      <c r="GC30" s="57">
        <f>'Drive Train'!$F$35-FV30*'DEPRECATED - DT-Prelim Calcs'!$C$21*'Drive Train'!$F$38</f>
        <v>9</v>
      </c>
      <c r="GD30" s="1">
        <f>IF(GA30&gt;='Drive Train'!$F$29,1,0)</f>
        <v>0</v>
      </c>
      <c r="GE30" s="57">
        <f t="shared" si="59"/>
        <v>55.555555555555557</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55.555555555555557</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55.555555555555557</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55.555555555555557</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55.555555555555557</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650.48305563067322</v>
      </c>
      <c r="AK31" s="57">
        <f t="shared" si="8"/>
        <v>0</v>
      </c>
      <c r="AL31" s="63">
        <f>AL30+'DEPRECATED - DT-Prelim Calcs'!$C$11</f>
        <v>108</v>
      </c>
      <c r="AM31" s="2">
        <f>AW31/'Drive Train'!$F$35</f>
        <v>0.87572634555351392</v>
      </c>
      <c r="AN31" s="46">
        <f>AU31*12*60/(PI() * 'Drive Train'!$F$15)/AM$2*AM31</f>
        <v>3839.4055275037117</v>
      </c>
      <c r="AO31" s="2">
        <f>('DEPRECATED - DT-Prelim Calcs'!$C$6*AM31-AN31)/('DEPRECATED - DT-Prelim Calcs'!$C$6*AM31)*'DEPRECATED - DT-Prelim Calcs'!$C$7*AM31</f>
        <v>0.37448410980386609</v>
      </c>
      <c r="AP31" s="57">
        <f>AO31/'DEPRECATED - DT-Prelim Calcs'!$C$7*('DEPRECATED - DT-Prelim Calcs'!$C$8-'DEPRECATED - DT-Prelim Calcs'!$C$9)+'DEPRECATED - DT-Prelim Calcs'!$C$9</f>
        <v>22.636228750139427</v>
      </c>
      <c r="AQ31" s="57">
        <f t="shared" si="9"/>
        <v>22.636228750139427</v>
      </c>
      <c r="AR31" s="2">
        <f t="shared" si="30"/>
        <v>-2.4285129318163401E-4</v>
      </c>
      <c r="AS31" s="57">
        <f>AR31*'DEPRECATED - DT-Prelim Calcs'!$C$21/AM$2/'DEPRECATED - DT-Prelim Calcs'!$C$19/'DEPRECATED - DT-Prelim Calcs'!$C$18*3.39*'DEPRECATED - DT-Prelim Calcs'!$C$20</f>
        <v>-1.6622634670196131E-3</v>
      </c>
      <c r="AT31" s="46">
        <f t="shared" si="31"/>
        <v>0</v>
      </c>
      <c r="AU31" s="57">
        <f>AS30*'DEPRECATED - DT-Prelim Calcs'!$C$11+AU30</f>
        <v>38.259821755079656</v>
      </c>
      <c r="AV31" s="57">
        <f>AV30+0.5*AS31*'DEPRECATED - DT-Prelim Calcs'!$C$11^2+AU31*'DEPRECATED - DT-Prelim Calcs'!$C$11</f>
        <v>4004.4468929655627</v>
      </c>
      <c r="AW31" s="57">
        <f>MIN('Drive Train'!$F$35-AQ30*'DEPRECATED - DT-Prelim Calcs'!$C$21*'Drive Train'!$F$38,AW30+AQ$2)</f>
        <v>10.859006684863573</v>
      </c>
      <c r="AX31" s="57">
        <f>'Drive Train'!$F$35-AQ31*'DEPRECATED - DT-Prelim Calcs'!$C$21*'Drive Train'!$F$38</f>
        <v>10.860736444990518</v>
      </c>
      <c r="AY31" s="1">
        <f>IF(AV31&gt;='Drive Train'!$F$29,1,0)</f>
        <v>1</v>
      </c>
      <c r="AZ31" s="57">
        <f t="shared" si="32"/>
        <v>25.151365277932697</v>
      </c>
      <c r="BA31" s="63">
        <f>BA30+'DEPRECATED - DT-Prelim Calcs'!$C$11</f>
        <v>108</v>
      </c>
      <c r="BB31" s="2">
        <f>BL31/'Drive Train'!$F$35</f>
        <v>1.0873104278854393</v>
      </c>
      <c r="BC31" s="46">
        <f>BJ31*12*60/(PI() * 'Drive Train'!$F$15)/BB$2*BB31</f>
        <v>-97.360937234698397</v>
      </c>
      <c r="BD31" s="2">
        <f>('DEPRECATED - DT-Prelim Calcs'!$C$6*BB31-BC31)/('DEPRECATED - DT-Prelim Calcs'!$C$6*BB31)*'DEPRECATED - DT-Prelim Calcs'!$C$7*BB31</f>
        <v>2.6644406187715681</v>
      </c>
      <c r="BE31" s="57">
        <f>BD31/'DEPRECATED - DT-Prelim Calcs'!$C$7*('DEPRECATED - DT-Prelim Calcs'!$C$8-'DEPRECATED - DT-Prelim Calcs'!$C$9)+'DEPRECATED - DT-Prelim Calcs'!$C$9</f>
        <v>144.54553169642827</v>
      </c>
      <c r="BF31" s="57">
        <f t="shared" si="10"/>
        <v>50</v>
      </c>
      <c r="BG31" s="2">
        <f t="shared" si="33"/>
        <v>0.89614125111726051</v>
      </c>
      <c r="BH31" s="57">
        <f>BG31*'DEPRECATED - DT-Prelim Calcs'!$C$21/BB$2/'DEPRECATED - DT-Prelim Calcs'!$C$19/'DEPRECATED - DT-Prelim Calcs'!$C$18*3.39*'DEPRECATED - DT-Prelim Calcs'!$C$20</f>
        <v>9.31442395661802</v>
      </c>
      <c r="BI31" s="46">
        <f t="shared" si="34"/>
        <v>0</v>
      </c>
      <c r="BJ31" s="57">
        <f>BH30*'DEPRECATED - DT-Prelim Calcs'!$C$11+BJ30</f>
        <v>-0.51458659914313643</v>
      </c>
      <c r="BK31" s="57">
        <f>BK30+0.5*BH31*'DEPRECATED - DT-Prelim Calcs'!$C$11^2+BJ31*'DEPRECATED - DT-Prelim Calcs'!$C$11</f>
        <v>1957.9492513096829</v>
      </c>
      <c r="BL31" s="57">
        <f>MIN('Drive Train'!$F$35-BF30*'DEPRECATED - DT-Prelim Calcs'!$C$21*'Drive Train'!$F$38,BL30+BF$2)</f>
        <v>13.482649305779447</v>
      </c>
      <c r="BM31" s="57">
        <f>'Drive Train'!$F$35-BF31*'DEPRECATED - DT-Prelim Calcs'!$C$21*'Drive Train'!$F$38</f>
        <v>9</v>
      </c>
      <c r="BN31" s="1">
        <f>IF(BK31&gt;='Drive Train'!$F$29,1,0)</f>
        <v>1</v>
      </c>
      <c r="BO31" s="57">
        <f t="shared" si="35"/>
        <v>55.555555555555557</v>
      </c>
      <c r="BP31" s="63">
        <f>BP30+'DEPRECATED - DT-Prelim Calcs'!$C$11</f>
        <v>108</v>
      </c>
      <c r="BQ31" s="2">
        <f>CA31/'Drive Train'!$F$35</f>
        <v>1.6591372818416086</v>
      </c>
      <c r="BR31" s="46">
        <f>BY31*12*60/(PI() * 'Drive Train'!$F$15)/BQ$2*BQ31</f>
        <v>-52175.581568858775</v>
      </c>
      <c r="BS31" s="2">
        <f>('DEPRECATED - DT-Prelim Calcs'!$C$6*BQ31-BR31)/('DEPRECATED - DT-Prelim Calcs'!$C$6*BQ31)*'DEPRECATED - DT-Prelim Calcs'!$C$7*BQ31</f>
        <v>27.590106511705379</v>
      </c>
      <c r="BT31" s="57">
        <f>BS31/'DEPRECATED - DT-Prelim Calcs'!$C$7*('DEPRECATED - DT-Prelim Calcs'!$C$8-'DEPRECATED - DT-Prelim Calcs'!$C$9)+'DEPRECATED - DT-Prelim Calcs'!$C$9</f>
        <v>1471.5011059965977</v>
      </c>
      <c r="BU31" s="57">
        <f t="shared" si="11"/>
        <v>50</v>
      </c>
      <c r="BV31" s="2">
        <f t="shared" si="36"/>
        <v>1.6489905474275997</v>
      </c>
      <c r="BW31" s="57">
        <f>BV31*'DEPRECATED - DT-Prelim Calcs'!$C$21/BQ$2/'DEPRECATED - DT-Prelim Calcs'!$C$19/'DEPRECATED - DT-Prelim Calcs'!$C$18*3.39*'DEPRECATED - DT-Prelim Calcs'!$C$20</f>
        <v>22.99198837243916</v>
      </c>
      <c r="BX31" s="46">
        <f t="shared" si="37"/>
        <v>0</v>
      </c>
      <c r="BY31" s="57">
        <f>BW30*'DEPRECATED - DT-Prelim Calcs'!$C$11+BY30</f>
        <v>-134.72041837711754</v>
      </c>
      <c r="BZ31" s="57">
        <f>BZ30+0.5*BW31*'DEPRECATED - DT-Prelim Calcs'!$C$11^2+BY31*'DEPRECATED - DT-Prelim Calcs'!$C$11</f>
        <v>-3949.8909626943091</v>
      </c>
      <c r="CA31" s="57">
        <f>MIN('Drive Train'!$F$35-BU30*'DEPRECATED - DT-Prelim Calcs'!$C$21*'Drive Train'!$F$38,CA30+BU$2)</f>
        <v>20.573302294835948</v>
      </c>
      <c r="CB31" s="57">
        <f>'Drive Train'!$F$35-BU31*'DEPRECATED - DT-Prelim Calcs'!$C$21*'Drive Train'!$F$38</f>
        <v>9</v>
      </c>
      <c r="CC31" s="1">
        <f>IF(BZ31&gt;='Drive Train'!$F$29,1,0)</f>
        <v>0</v>
      </c>
      <c r="CD31" s="57">
        <f t="shared" si="38"/>
        <v>55.555555555555557</v>
      </c>
      <c r="CE31" s="63">
        <f>CE30+'DEPRECATED - DT-Prelim Calcs'!$C$11</f>
        <v>108</v>
      </c>
      <c r="CF31" s="2">
        <f>CP31/'Drive Train'!$F$35</f>
        <v>0.72580645161290325</v>
      </c>
      <c r="CG31" s="46">
        <f>CN31*12*60/(PI() * 'Drive Train'!$F$15)/CF$2*CF31</f>
        <v>-24556.843417676726</v>
      </c>
      <c r="CH31" s="2">
        <f>('DEPRECATED - DT-Prelim Calcs'!$C$6*CF31-CG31)/('DEPRECATED - DT-Prelim Calcs'!$C$6*CF31)*'DEPRECATED - DT-Prelim Calcs'!$C$7*CF31</f>
        <v>12.852756894841301</v>
      </c>
      <c r="CI31" s="57">
        <f>CH31/'DEPRECATED - DT-Prelim Calcs'!$C$7*('DEPRECATED - DT-Prelim Calcs'!$C$8-'DEPRECATED - DT-Prelim Calcs'!$C$9)+'DEPRECATED - DT-Prelim Calcs'!$C$9</f>
        <v>686.93597909051414</v>
      </c>
      <c r="CJ31" s="57">
        <f t="shared" si="12"/>
        <v>50</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-115.53505145730291</v>
      </c>
      <c r="CO31" s="57">
        <f>CO30+0.5*CL31*'DEPRECATED - DT-Prelim Calcs'!$C$11^2+CN31*'DEPRECATED - DT-Prelim Calcs'!$C$11</f>
        <v>-8596.8107239959991</v>
      </c>
      <c r="CP31" s="57">
        <f>MIN('Drive Train'!$F$35-CJ30*'DEPRECATED - DT-Prelim Calcs'!$C$21*'Drive Train'!$F$38,CP30+CJ$2)</f>
        <v>9</v>
      </c>
      <c r="CQ31" s="57">
        <f>'Drive Train'!$F$35-CJ31*'DEPRECATED - DT-Prelim Calcs'!$C$21*'Drive Train'!$F$38</f>
        <v>9</v>
      </c>
      <c r="CR31" s="1">
        <f>IF(CO31&gt;='Drive Train'!$F$29,1,0)</f>
        <v>0</v>
      </c>
      <c r="CS31" s="57">
        <f t="shared" si="41"/>
        <v>55.555555555555557</v>
      </c>
      <c r="CT31" s="63">
        <f>CT30+'DEPRECATED - DT-Prelim Calcs'!$C$11</f>
        <v>108</v>
      </c>
      <c r="CU31" s="2">
        <f>DE31/'Drive Train'!$F$35</f>
        <v>0.72580645161290325</v>
      </c>
      <c r="CV31" s="46">
        <f>DC31*12*60/(PI() * 'Drive Train'!$F$15)/CU$2*CU31</f>
        <v>-45540.040771916887</v>
      </c>
      <c r="CW31" s="2">
        <f>('DEPRECATED - DT-Prelim Calcs'!$C$6*CU31-CV31)/('DEPRECATED - DT-Prelim Calcs'!$C$6*CU31)*'DEPRECATED - DT-Prelim Calcs'!$C$7*CU31</f>
        <v>22.340469019366406</v>
      </c>
      <c r="CX31" s="57">
        <f>CW31/'DEPRECATED - DT-Prelim Calcs'!$C$7*('DEPRECATED - DT-Prelim Calcs'!$C$8-'DEPRECATED - DT-Prelim Calcs'!$C$9)+'DEPRECATED - DT-Prelim Calcs'!$C$9</f>
        <v>1192.0287033961454</v>
      </c>
      <c r="CY31" s="57">
        <f t="shared" si="13"/>
        <v>50</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-178.11710777229905</v>
      </c>
      <c r="DD31" s="57">
        <f>DD30+0.5*DA31*'DEPRECATED - DT-Prelim Calcs'!$C$11^2+DC31*'DEPRECATED - DT-Prelim Calcs'!$C$11</f>
        <v>-25473.690450890663</v>
      </c>
      <c r="DE31" s="57">
        <f>MIN('Drive Train'!$F$35-CY30*'DEPRECATED - DT-Prelim Calcs'!$C$21*'Drive Train'!$F$38,DE30+CY$2)</f>
        <v>9</v>
      </c>
      <c r="DF31" s="57">
        <f>'Drive Train'!$F$35-CY31*'DEPRECATED - DT-Prelim Calcs'!$C$21*'Drive Train'!$F$38</f>
        <v>9</v>
      </c>
      <c r="DG31" s="1">
        <f>IF(DD31&gt;='Drive Train'!$F$29,1,0)</f>
        <v>0</v>
      </c>
      <c r="DH31" s="57">
        <f t="shared" si="44"/>
        <v>55.555555555555557</v>
      </c>
      <c r="DI31" s="63">
        <f>DI30+'DEPRECATED - DT-Prelim Calcs'!$C$11</f>
        <v>108</v>
      </c>
      <c r="DJ31" s="2">
        <f>DT31/'Drive Train'!$F$35</f>
        <v>0.72580645161290325</v>
      </c>
      <c r="DK31" s="46">
        <f>DR31*12*60/(PI() * 'Drive Train'!$F$15)/DJ$2*DJ31</f>
        <v>-92529.772705210518</v>
      </c>
      <c r="DL31" s="2">
        <f>('DEPRECATED - DT-Prelim Calcs'!$C$6*DJ31-DK31)/('DEPRECATED - DT-Prelim Calcs'!$C$6*DJ31)*'DEPRECATED - DT-Prelim Calcs'!$C$7*DJ31</f>
        <v>43.587233364439136</v>
      </c>
      <c r="DM31" s="57">
        <f>DL31/'DEPRECATED - DT-Prelim Calcs'!$C$7*('DEPRECATED - DT-Prelim Calcs'!$C$8-'DEPRECATED - DT-Prelim Calcs'!$C$9)+'DEPRECATED - DT-Prelim Calcs'!$C$9</f>
        <v>2323.1323820155772</v>
      </c>
      <c r="DN31" s="57">
        <f t="shared" si="14"/>
        <v>50</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-309.6706693896806</v>
      </c>
      <c r="DS31" s="57">
        <f>DS30+0.5*DP31*'DEPRECATED - DT-Prelim Calcs'!$C$11^2+DR31*'DEPRECATED - DT-Prelim Calcs'!$C$11</f>
        <v>-62665.177305372323</v>
      </c>
      <c r="DT31" s="57">
        <f>MIN('Drive Train'!$F$35-DN30*'DEPRECATED - DT-Prelim Calcs'!$C$21*'Drive Train'!$F$38,DT30+DN$2)</f>
        <v>9</v>
      </c>
      <c r="DU31" s="57">
        <f>'Drive Train'!$F$35-DN31*'DEPRECATED - DT-Prelim Calcs'!$C$21*'Drive Train'!$F$38</f>
        <v>9</v>
      </c>
      <c r="DV31" s="1">
        <f>IF(DS31&gt;='Drive Train'!$F$29,1,0)</f>
        <v>0</v>
      </c>
      <c r="DW31" s="57">
        <f t="shared" si="47"/>
        <v>55.555555555555557</v>
      </c>
      <c r="DX31" s="63">
        <f>DX30+'DEPRECATED - DT-Prelim Calcs'!$C$11</f>
        <v>108</v>
      </c>
      <c r="DY31" s="2">
        <f>EI31/'Drive Train'!$F$35</f>
        <v>3.8668726849830963</v>
      </c>
      <c r="DZ31" s="46">
        <f>EG31*12*60/(PI() * 'Drive Train'!$F$15)/DY$2*DY31</f>
        <v>-2507560.4832369578</v>
      </c>
      <c r="EA31" s="2">
        <f>('DEPRECATED - DT-Prelim Calcs'!$C$6*DY31-DZ31)/('DEPRECATED - DT-Prelim Calcs'!$C$6*DY31)*'DEPRECATED - DT-Prelim Calcs'!$C$7*DY31</f>
        <v>1143.1316893623793</v>
      </c>
      <c r="EB31" s="57">
        <f>EA31/'DEPRECATED - DT-Prelim Calcs'!$C$7*('DEPRECATED - DT-Prelim Calcs'!$C$8-'DEPRECATED - DT-Prelim Calcs'!$C$9)+'DEPRECATED - DT-Prelim Calcs'!$C$9</f>
        <v>60859.046782237871</v>
      </c>
      <c r="EC31" s="57">
        <f t="shared" si="15"/>
        <v>50</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-1376.5110469302915</v>
      </c>
      <c r="EH31" s="57">
        <f>EH30+0.5*EE31*'DEPRECATED - DT-Prelim Calcs'!$C$11^2+EG31*'DEPRECATED - DT-Prelim Calcs'!$C$11</f>
        <v>-77088.04943374038</v>
      </c>
      <c r="EI31" s="57">
        <f>MIN('Drive Train'!$F$35-EC30*'DEPRECATED - DT-Prelim Calcs'!$C$21*'Drive Train'!$F$38,EI30+EC$2)</f>
        <v>47.949221293790394</v>
      </c>
      <c r="EJ31" s="57">
        <f>'Drive Train'!$F$35-EC31*'DEPRECATED - DT-Prelim Calcs'!$C$21*'Drive Train'!$F$38</f>
        <v>9</v>
      </c>
      <c r="EK31" s="1">
        <f>IF(EH31&gt;='Drive Train'!$F$29,1,0)</f>
        <v>0</v>
      </c>
      <c r="EL31" s="57">
        <f t="shared" si="50"/>
        <v>55.555555555555557</v>
      </c>
      <c r="EM31" s="63">
        <f>EM30+'DEPRECATED - DT-Prelim Calcs'!$C$11</f>
        <v>108</v>
      </c>
      <c r="EN31" s="2">
        <f>EX31/'Drive Train'!$F$35</f>
        <v>0.72580645161290325</v>
      </c>
      <c r="EO31" s="46">
        <f>EV31*12*60/(PI() * 'Drive Train'!$F$15)/EN$2*EN31</f>
        <v>-14354.62123877153</v>
      </c>
      <c r="EP31" s="2">
        <f>('DEPRECATED - DT-Prelim Calcs'!$C$6*EN31-EO31)/('DEPRECATED - DT-Prelim Calcs'!$C$6*EN31)*'DEPRECATED - DT-Prelim Calcs'!$C$7*EN31</f>
        <v>8.2397446150736613</v>
      </c>
      <c r="EQ31" s="57">
        <f>EP31/'DEPRECATED - DT-Prelim Calcs'!$C$7*('DEPRECATED - DT-Prelim Calcs'!$C$8-'DEPRECATED - DT-Prelim Calcs'!$C$9)+'DEPRECATED - DT-Prelim Calcs'!$C$9</f>
        <v>441.35528386470986</v>
      </c>
      <c r="ER31" s="57">
        <f t="shared" si="16"/>
        <v>50</v>
      </c>
      <c r="ES31" s="2">
        <f t="shared" si="51"/>
        <v>0.72555584086814395</v>
      </c>
      <c r="ET31" s="57">
        <f>ES31*'DEPRECATED - DT-Prelim Calcs'!$C$21/EN$2/'DEPRECATED - DT-Prelim Calcs'!$C$19/'DEPRECATED - DT-Prelim Calcs'!$C$18*3.39*'DEPRECATED - DT-Prelim Calcs'!$C$20</f>
        <v>22.99198837243916</v>
      </c>
      <c r="EU31" s="46">
        <f t="shared" si="52"/>
        <v>0</v>
      </c>
      <c r="EV31" s="57">
        <f>ET30*'DEPRECATED - DT-Prelim Calcs'!$C$11+EV30</f>
        <v>-37.279668039798622</v>
      </c>
      <c r="EW31" s="57">
        <f>EW30+0.5*ET31*'DEPRECATED - DT-Prelim Calcs'!$C$11^2+EV31*'DEPRECATED - DT-Prelim Calcs'!$C$11</f>
        <v>-113612.26260682882</v>
      </c>
      <c r="EX31" s="57">
        <f>MIN('Drive Train'!$F$35-ER30*'DEPRECATED - DT-Prelim Calcs'!$C$21*'Drive Train'!$F$38,EX30+ER$2)</f>
        <v>9</v>
      </c>
      <c r="EY31" s="57">
        <f>'Drive Train'!$F$35-ER31*'DEPRECATED - DT-Prelim Calcs'!$C$21*'Drive Train'!$F$38</f>
        <v>9</v>
      </c>
      <c r="EZ31" s="1">
        <f>IF(EW31&gt;='Drive Train'!$F$29,1,0)</f>
        <v>0</v>
      </c>
      <c r="FA31" s="57">
        <f t="shared" si="53"/>
        <v>55.555555555555557</v>
      </c>
      <c r="FB31" s="63">
        <f>FB30+'DEPRECATED - DT-Prelim Calcs'!$C$11</f>
        <v>108</v>
      </c>
      <c r="FC31" s="2">
        <f>FM31/'Drive Train'!$F$35</f>
        <v>0.72580645161290325</v>
      </c>
      <c r="FD31" s="46">
        <f>FK31*12*60/(PI() * 'Drive Train'!$F$15)/FC$2*FC31</f>
        <v>-264431.44990671746</v>
      </c>
      <c r="FE31" s="2">
        <f>('DEPRECATED - DT-Prelim Calcs'!$C$6*FC31-FD31)/('DEPRECATED - DT-Prelim Calcs'!$C$6*FC31)*'DEPRECATED - DT-Prelim Calcs'!$C$7*FC31</f>
        <v>121.31388290583348</v>
      </c>
      <c r="FF31" s="57">
        <f>FE31/'DEPRECATED - DT-Prelim Calcs'!$C$7*('DEPRECATED - DT-Prelim Calcs'!$C$8-'DEPRECATED - DT-Prelim Calcs'!$C$9)+'DEPRECATED - DT-Prelim Calcs'!$C$9</f>
        <v>6461.0282891362804</v>
      </c>
      <c r="FG31" s="57">
        <f t="shared" si="17"/>
        <v>50</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-617.57345114043801</v>
      </c>
      <c r="FL31" s="57">
        <f>FL30+0.5*FI31*'DEPRECATED - DT-Prelim Calcs'!$C$11^2+FK31*'DEPRECATED - DT-Prelim Calcs'!$C$11</f>
        <v>-172802.22848309402</v>
      </c>
      <c r="FM31" s="57">
        <f>MIN('Drive Train'!$F$35-FG30*'DEPRECATED - DT-Prelim Calcs'!$C$21*'Drive Train'!$F$38,FM30+FG$2)</f>
        <v>9</v>
      </c>
      <c r="FN31" s="57">
        <f>'Drive Train'!$F$35-FG31*'DEPRECATED - DT-Prelim Calcs'!$C$21*'Drive Train'!$F$38</f>
        <v>9</v>
      </c>
      <c r="FO31" s="1">
        <f>IF(FL31&gt;='Drive Train'!$F$29,1,0)</f>
        <v>0</v>
      </c>
      <c r="FP31" s="57">
        <f t="shared" si="56"/>
        <v>55.555555555555557</v>
      </c>
      <c r="FQ31" s="63">
        <f>FQ30+'DEPRECATED - DT-Prelim Calcs'!$C$11</f>
        <v>108</v>
      </c>
      <c r="FR31" s="2">
        <f>GB31/'Drive Train'!$F$35</f>
        <v>0.72580645161290325</v>
      </c>
      <c r="FS31" s="46">
        <f>FZ31*12*60/(PI() * 'Drive Train'!$F$15)/FR$2*FR31</f>
        <v>-594807.93221018324</v>
      </c>
      <c r="FT31" s="2">
        <f>('DEPRECATED - DT-Prelim Calcs'!$C$6*FR31-FS31)/('DEPRECATED - DT-Prelim Calcs'!$C$6*FR31)*'DEPRECATED - DT-Prelim Calcs'!$C$7*FR31</f>
        <v>270.69611974473639</v>
      </c>
      <c r="FU31" s="57">
        <f>FT31/'DEPRECATED - DT-Prelim Calcs'!$C$7*('DEPRECATED - DT-Prelim Calcs'!$C$8-'DEPRECATED - DT-Prelim Calcs'!$C$9)+'DEPRECATED - DT-Prelim Calcs'!$C$9</f>
        <v>14413.61791006211</v>
      </c>
      <c r="FV31" s="57">
        <f t="shared" si="18"/>
        <v>50</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-1262.0473013939406</v>
      </c>
      <c r="GA31" s="57">
        <f>GA30+0.5*FX31*'DEPRECATED - DT-Prelim Calcs'!$C$11^2+FZ31*'DEPRECATED - DT-Prelim Calcs'!$C$11</f>
        <v>-238538.56120895137</v>
      </c>
      <c r="GB31" s="57">
        <f>MIN('Drive Train'!$F$35-FV30*'DEPRECATED - DT-Prelim Calcs'!$C$21*'Drive Train'!$F$38,GB30+FV$2)</f>
        <v>9</v>
      </c>
      <c r="GC31" s="57">
        <f>'Drive Train'!$F$35-FV31*'DEPRECATED - DT-Prelim Calcs'!$C$21*'Drive Train'!$F$38</f>
        <v>9</v>
      </c>
      <c r="GD31" s="1">
        <f>IF(GA31&gt;='Drive Train'!$F$29,1,0)</f>
        <v>0</v>
      </c>
      <c r="GE31" s="57">
        <f t="shared" si="59"/>
        <v>55.555555555555557</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55.555555555555557</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55.555555555555557</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55.555555555555557</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55.555555555555557</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55.555555555555557</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650.48305563067322</v>
      </c>
      <c r="AK32" s="57">
        <f t="shared" si="8"/>
        <v>0</v>
      </c>
      <c r="AL32" s="63">
        <f>AL31+'DEPRECATED - DT-Prelim Calcs'!$C$11</f>
        <v>112</v>
      </c>
      <c r="AM32" s="2">
        <f>AW32/'Drive Train'!$F$35</f>
        <v>0.87586584233794496</v>
      </c>
      <c r="AN32" s="46">
        <f>AU32*12*60/(PI() * 'Drive Train'!$F$15)/AM$2*AM32</f>
        <v>3839.3497721717458</v>
      </c>
      <c r="AO32" s="2">
        <f>('DEPRECATED - DT-Prelim Calcs'!$C$6*AM32-AN32)/('DEPRECATED - DT-Prelim Calcs'!$C$6*AM32)*'DEPRECATED - DT-Prelim Calcs'!$C$7*AM32</f>
        <v>0.37484550725135024</v>
      </c>
      <c r="AP32" s="57">
        <f>AO32/'DEPRECATED - DT-Prelim Calcs'!$C$7*('DEPRECATED - DT-Prelim Calcs'!$C$8-'DEPRECATED - DT-Prelim Calcs'!$C$9)+'DEPRECATED - DT-Prelim Calcs'!$C$9</f>
        <v>22.655468290600929</v>
      </c>
      <c r="AQ32" s="57">
        <f t="shared" si="9"/>
        <v>22.655468290600929</v>
      </c>
      <c r="AR32" s="2">
        <f t="shared" si="30"/>
        <v>1.836687721261665E-4</v>
      </c>
      <c r="AS32" s="57">
        <f>AR32*'DEPRECATED - DT-Prelim Calcs'!$C$21/AM$2/'DEPRECATED - DT-Prelim Calcs'!$C$19/'DEPRECATED - DT-Prelim Calcs'!$C$18*3.39*'DEPRECATED - DT-Prelim Calcs'!$C$20</f>
        <v>1.2571721811229209E-3</v>
      </c>
      <c r="AT32" s="46">
        <f t="shared" si="31"/>
        <v>0</v>
      </c>
      <c r="AU32" s="57">
        <f>AS31*'DEPRECATED - DT-Prelim Calcs'!$C$11+AU31</f>
        <v>38.253172701211575</v>
      </c>
      <c r="AV32" s="57">
        <f>AV31+0.5*AS32*'DEPRECATED - DT-Prelim Calcs'!$C$11^2+AU32*'DEPRECATED - DT-Prelim Calcs'!$C$11</f>
        <v>4157.4696411478581</v>
      </c>
      <c r="AW32" s="57">
        <f>MIN('Drive Train'!$F$35-AQ31*'DEPRECATED - DT-Prelim Calcs'!$C$21*'Drive Train'!$F$38,AW31+AQ$2)</f>
        <v>10.860736444990518</v>
      </c>
      <c r="AX32" s="57">
        <f>'Drive Train'!$F$35-AQ32*'DEPRECATED - DT-Prelim Calcs'!$C$21*'Drive Train'!$F$38</f>
        <v>10.859428156239137</v>
      </c>
      <c r="AY32" s="1">
        <f>IF(AV32&gt;='Drive Train'!$F$29,1,0)</f>
        <v>1</v>
      </c>
      <c r="AZ32" s="57">
        <f t="shared" si="32"/>
        <v>25.172742545112143</v>
      </c>
      <c r="BA32" s="63">
        <f>BA31+'DEPRECATED - DT-Prelim Calcs'!$C$11</f>
        <v>112</v>
      </c>
      <c r="BB32" s="2">
        <f>BL32/'Drive Train'!$F$35</f>
        <v>0.72580645161290325</v>
      </c>
      <c r="BC32" s="46">
        <f>BJ32*12*60/(PI() * 'Drive Train'!$F$15)/BB$2*BB32</f>
        <v>4640.5499183591255</v>
      </c>
      <c r="BD32" s="2">
        <f>('DEPRECATED - DT-Prelim Calcs'!$C$6*BB32-BC32)/('DEPRECATED - DT-Prelim Calcs'!$C$6*BB32)*'DEPRECATED - DT-Prelim Calcs'!$C$7*BB32</f>
        <v>-0.34906635841318329</v>
      </c>
      <c r="BE32" s="57">
        <f>BD32/'DEPRECATED - DT-Prelim Calcs'!$C$7*('DEPRECATED - DT-Prelim Calcs'!$C$8-'DEPRECATED - DT-Prelim Calcs'!$C$9)+'DEPRECATED - DT-Prelim Calcs'!$C$9</f>
        <v>-15.883076259091876</v>
      </c>
      <c r="BF32" s="57">
        <f t="shared" si="10"/>
        <v>-15.883076259091876</v>
      </c>
      <c r="BG32" s="2">
        <f t="shared" si="33"/>
        <v>-0.89553845972896151</v>
      </c>
      <c r="BH32" s="57">
        <f>BG32*'DEPRECATED - DT-Prelim Calcs'!$C$21/BB$2/'DEPRECATED - DT-Prelim Calcs'!$C$19/'DEPRECATED - DT-Prelim Calcs'!$C$18*3.39*'DEPRECATED - DT-Prelim Calcs'!$C$20</f>
        <v>-9.308158588807963</v>
      </c>
      <c r="BI32" s="46">
        <f t="shared" si="34"/>
        <v>1</v>
      </c>
      <c r="BJ32" s="57">
        <f>BH31*'DEPRECATED - DT-Prelim Calcs'!$C$11+BJ31</f>
        <v>36.743109227328944</v>
      </c>
      <c r="BK32" s="57">
        <f>BK31+0.5*BH32*'DEPRECATED - DT-Prelim Calcs'!$C$11^2+BJ32*'DEPRECATED - DT-Prelim Calcs'!$C$11</f>
        <v>2030.456419508535</v>
      </c>
      <c r="BL32" s="57">
        <f>MIN('Drive Train'!$F$35-BF31*'DEPRECATED - DT-Prelim Calcs'!$C$21*'Drive Train'!$F$38,BL31+BF$2)</f>
        <v>9</v>
      </c>
      <c r="BM32" s="57">
        <f>'Drive Train'!$F$35-BF32*'DEPRECATED - DT-Prelim Calcs'!$C$21*'Drive Train'!$F$38</f>
        <v>13.480049185618249</v>
      </c>
      <c r="BN32" s="1">
        <f>IF(BK32&gt;='Drive Train'!$F$29,1,0)</f>
        <v>1</v>
      </c>
      <c r="BO32" s="57">
        <f t="shared" si="35"/>
        <v>-17.647862510102083</v>
      </c>
      <c r="BP32" s="63">
        <f>BP31+'DEPRECATED - DT-Prelim Calcs'!$C$11</f>
        <v>112</v>
      </c>
      <c r="BQ32" s="2">
        <f>CA32/'Drive Train'!$F$35</f>
        <v>0.72580645161290325</v>
      </c>
      <c r="BR32" s="46">
        <f>BY32*12*60/(PI() * 'Drive Train'!$F$15)/BQ$2*BQ32</f>
        <v>-7243.2510269078666</v>
      </c>
      <c r="BS32" s="2">
        <f>('DEPRECATED - DT-Prelim Calcs'!$C$6*BQ32-BR32)/('DEPRECATED - DT-Prelim Calcs'!$C$6*BQ32)*'DEPRECATED - DT-Prelim Calcs'!$C$7*BQ32</f>
        <v>5.0242845380396224</v>
      </c>
      <c r="BT32" s="57">
        <f>BS32/'DEPRECATED - DT-Prelim Calcs'!$C$7*('DEPRECATED - DT-Prelim Calcs'!$C$8-'DEPRECATED - DT-Prelim Calcs'!$C$9)+'DEPRECATED - DT-Prelim Calcs'!$C$9</f>
        <v>270.17539677613422</v>
      </c>
      <c r="BU32" s="57">
        <f t="shared" si="11"/>
        <v>50</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-42.752464887360901</v>
      </c>
      <c r="BZ32" s="57">
        <f>BZ31+0.5*BW32*'DEPRECATED - DT-Prelim Calcs'!$C$11^2+BY32*'DEPRECATED - DT-Prelim Calcs'!$C$11</f>
        <v>-3936.9649152642396</v>
      </c>
      <c r="CA32" s="57">
        <f>MIN('Drive Train'!$F$35-BU31*'DEPRECATED - DT-Prelim Calcs'!$C$21*'Drive Train'!$F$38,CA31+BU$2)</f>
        <v>9</v>
      </c>
      <c r="CB32" s="57">
        <f>'Drive Train'!$F$35-BU32*'DEPRECATED - DT-Prelim Calcs'!$C$21*'Drive Train'!$F$38</f>
        <v>9</v>
      </c>
      <c r="CC32" s="1">
        <f>IF(BZ32&gt;='Drive Train'!$F$29,1,0)</f>
        <v>0</v>
      </c>
      <c r="CD32" s="57">
        <f t="shared" si="38"/>
        <v>55.555555555555557</v>
      </c>
      <c r="CE32" s="63">
        <f>CE31+'DEPRECATED - DT-Prelim Calcs'!$C$11</f>
        <v>112</v>
      </c>
      <c r="CF32" s="2">
        <f>CP32/'Drive Train'!$F$35</f>
        <v>0.72580645161290325</v>
      </c>
      <c r="CG32" s="46">
        <f>CN32*12*60/(PI() * 'Drive Train'!$F$15)/CF$2*CF32</f>
        <v>-5009.1597943500146</v>
      </c>
      <c r="CH32" s="2">
        <f>('DEPRECATED - DT-Prelim Calcs'!$C$6*CF32-CG32)/('DEPRECATED - DT-Prelim Calcs'!$C$6*CF32)*'DEPRECATED - DT-Prelim Calcs'!$C$7*CF32</f>
        <v>4.0141232114984549</v>
      </c>
      <c r="CI32" s="57">
        <f>CH32/'DEPRECATED - DT-Prelim Calcs'!$C$7*('DEPRECATED - DT-Prelim Calcs'!$C$8-'DEPRECATED - DT-Prelim Calcs'!$C$9)+'DEPRECATED - DT-Prelim Calcs'!$C$9</f>
        <v>216.39792864533266</v>
      </c>
      <c r="CJ32" s="57">
        <f t="shared" si="12"/>
        <v>50</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-23.567097967546289</v>
      </c>
      <c r="CO32" s="57">
        <f>CO31+0.5*CL32*'DEPRECATED - DT-Prelim Calcs'!$C$11^2+CN32*'DEPRECATED - DT-Prelim Calcs'!$C$11</f>
        <v>-8507.1432088866713</v>
      </c>
      <c r="CP32" s="57">
        <f>MIN('Drive Train'!$F$35-CJ31*'DEPRECATED - DT-Prelim Calcs'!$C$21*'Drive Train'!$F$38,CP31+CJ$2)</f>
        <v>9</v>
      </c>
      <c r="CQ32" s="57">
        <f>'Drive Train'!$F$35-CJ32*'DEPRECATED - DT-Prelim Calcs'!$C$21*'Drive Train'!$F$38</f>
        <v>9</v>
      </c>
      <c r="CR32" s="1">
        <f>IF(CO32&gt;='Drive Train'!$F$29,1,0)</f>
        <v>0</v>
      </c>
      <c r="CS32" s="57">
        <f t="shared" si="41"/>
        <v>55.555555555555557</v>
      </c>
      <c r="CT32" s="63">
        <f>CT31+'DEPRECATED - DT-Prelim Calcs'!$C$11</f>
        <v>112</v>
      </c>
      <c r="CU32" s="2">
        <f>DE32/'Drive Train'!$F$35</f>
        <v>0.72580645161290325</v>
      </c>
      <c r="CV32" s="46">
        <f>DC32*12*60/(PI() * 'Drive Train'!$F$15)/CU$2*CU32</f>
        <v>-22026.160471393447</v>
      </c>
      <c r="CW32" s="2">
        <f>('DEPRECATED - DT-Prelim Calcs'!$C$6*CU32-CV32)/('DEPRECATED - DT-Prelim Calcs'!$C$6*CU32)*'DEPRECATED - DT-Prelim Calcs'!$C$7*CU32</f>
        <v>11.708489371287323</v>
      </c>
      <c r="CX32" s="57">
        <f>CW32/'DEPRECATED - DT-Prelim Calcs'!$C$7*('DEPRECATED - DT-Prelim Calcs'!$C$8-'DEPRECATED - DT-Prelim Calcs'!$C$9)+'DEPRECATED - DT-Prelim Calcs'!$C$9</f>
        <v>626.0191644548396</v>
      </c>
      <c r="CY32" s="57">
        <f t="shared" si="13"/>
        <v>50</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-86.149154282542426</v>
      </c>
      <c r="DD32" s="57">
        <f>DD31+0.5*DA32*'DEPRECATED - DT-Prelim Calcs'!$C$11^2+DC32*'DEPRECATED - DT-Prelim Calcs'!$C$11</f>
        <v>-25634.351161041319</v>
      </c>
      <c r="DE32" s="57">
        <f>MIN('Drive Train'!$F$35-CY31*'DEPRECATED - DT-Prelim Calcs'!$C$21*'Drive Train'!$F$38,DE31+CY$2)</f>
        <v>9</v>
      </c>
      <c r="DF32" s="57">
        <f>'Drive Train'!$F$35-CY32*'DEPRECATED - DT-Prelim Calcs'!$C$21*'Drive Train'!$F$38</f>
        <v>9</v>
      </c>
      <c r="DG32" s="1">
        <f>IF(DD32&gt;='Drive Train'!$F$29,1,0)</f>
        <v>0</v>
      </c>
      <c r="DH32" s="57">
        <f t="shared" si="44"/>
        <v>55.555555555555557</v>
      </c>
      <c r="DI32" s="63">
        <f>DI31+'DEPRECATED - DT-Prelim Calcs'!$C$11</f>
        <v>112</v>
      </c>
      <c r="DJ32" s="2">
        <f>DT32/'Drive Train'!$F$35</f>
        <v>0.72580645161290325</v>
      </c>
      <c r="DK32" s="46">
        <f>DR32*12*60/(PI() * 'Drive Train'!$F$15)/DJ$2*DJ32</f>
        <v>-65049.695727490376</v>
      </c>
      <c r="DL32" s="2">
        <f>('DEPRECATED - DT-Prelim Calcs'!$C$6*DJ32-DK32)/('DEPRECATED - DT-Prelim Calcs'!$C$6*DJ32)*'DEPRECATED - DT-Prelim Calcs'!$C$7*DJ32</f>
        <v>31.16190775162384</v>
      </c>
      <c r="DM32" s="57">
        <f>DL32/'DEPRECATED - DT-Prelim Calcs'!$C$7*('DEPRECATED - DT-Prelim Calcs'!$C$8-'DEPRECATED - DT-Prelim Calcs'!$C$9)+'DEPRECATED - DT-Prelim Calcs'!$C$9</f>
        <v>1661.6513545781488</v>
      </c>
      <c r="DN32" s="57">
        <f t="shared" si="14"/>
        <v>50</v>
      </c>
      <c r="DO32" s="2">
        <f t="shared" si="45"/>
        <v>0.93499464029399981</v>
      </c>
      <c r="DP32" s="57">
        <f>DO32*'DEPRECATED - DT-Prelim Calcs'!$C$21/DJ$2/'DEPRECATED - DT-Prelim Calcs'!$C$19/'DEPRECATED - DT-Prelim Calcs'!$C$18*3.39*'DEPRECATED - DT-Prelim Calcs'!$C$20</f>
        <v>22.991988372439156</v>
      </c>
      <c r="DQ32" s="46">
        <f t="shared" si="46"/>
        <v>0</v>
      </c>
      <c r="DR32" s="57">
        <f>DP31*'DEPRECATED - DT-Prelim Calcs'!$C$11+DR31</f>
        <v>-217.70271589992399</v>
      </c>
      <c r="DS32" s="57">
        <f>DS31+0.5*DP32*'DEPRECATED - DT-Prelim Calcs'!$C$11^2+DR32*'DEPRECATED - DT-Prelim Calcs'!$C$11</f>
        <v>-63352.05226199251</v>
      </c>
      <c r="DT32" s="57">
        <f>MIN('Drive Train'!$F$35-DN31*'DEPRECATED - DT-Prelim Calcs'!$C$21*'Drive Train'!$F$38,DT31+DN$2)</f>
        <v>9</v>
      </c>
      <c r="DU32" s="57">
        <f>'Drive Train'!$F$35-DN32*'DEPRECATED - DT-Prelim Calcs'!$C$21*'Drive Train'!$F$38</f>
        <v>9</v>
      </c>
      <c r="DV32" s="1">
        <f>IF(DS32&gt;='Drive Train'!$F$29,1,0)</f>
        <v>0</v>
      </c>
      <c r="DW32" s="57">
        <f t="shared" si="47"/>
        <v>55.555555555555557</v>
      </c>
      <c r="DX32" s="63">
        <f>DX31+'DEPRECATED - DT-Prelim Calcs'!$C$11</f>
        <v>112</v>
      </c>
      <c r="DY32" s="2">
        <f>EI32/'Drive Train'!$F$35</f>
        <v>0.72580645161290325</v>
      </c>
      <c r="DZ32" s="46">
        <f>EG32*12*60/(PI() * 'Drive Train'!$F$15)/DY$2*DY32</f>
        <v>-439219.22914554819</v>
      </c>
      <c r="EA32" s="2">
        <f>('DEPRECATED - DT-Prelim Calcs'!$C$6*DY32-DZ32)/('DEPRECATED - DT-Prelim Calcs'!$C$6*DY32)*'DEPRECATED - DT-Prelim Calcs'!$C$7*DY32</f>
        <v>200.34550541344737</v>
      </c>
      <c r="EB32" s="57">
        <f>EA32/'DEPRECATED - DT-Prelim Calcs'!$C$7*('DEPRECATED - DT-Prelim Calcs'!$C$8-'DEPRECATED - DT-Prelim Calcs'!$C$9)+'DEPRECATED - DT-Prelim Calcs'!$C$9</f>
        <v>10668.396408525021</v>
      </c>
      <c r="EC32" s="57">
        <f t="shared" si="15"/>
        <v>50</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-1284.5430934405349</v>
      </c>
      <c r="EH32" s="57">
        <f>EH31+0.5*EE32*'DEPRECATED - DT-Prelim Calcs'!$C$11^2+EG32*'DEPRECATED - DT-Prelim Calcs'!$C$11</f>
        <v>-82042.285900522998</v>
      </c>
      <c r="EI32" s="57">
        <f>MIN('Drive Train'!$F$35-EC31*'DEPRECATED - DT-Prelim Calcs'!$C$21*'Drive Train'!$F$38,EI31+EC$2)</f>
        <v>9</v>
      </c>
      <c r="EJ32" s="57">
        <f>'Drive Train'!$F$35-EC32*'DEPRECATED - DT-Prelim Calcs'!$C$21*'Drive Train'!$F$38</f>
        <v>9</v>
      </c>
      <c r="EK32" s="1">
        <f>IF(EH32&gt;='Drive Train'!$F$29,1,0)</f>
        <v>0</v>
      </c>
      <c r="EL32" s="57">
        <f t="shared" si="50"/>
        <v>55.555555555555557</v>
      </c>
      <c r="EM32" s="63">
        <f>EM31+'DEPRECATED - DT-Prelim Calcs'!$C$11</f>
        <v>112</v>
      </c>
      <c r="EN32" s="2">
        <f>EX32/'Drive Train'!$F$35</f>
        <v>0.72580645161290325</v>
      </c>
      <c r="EO32" s="46">
        <f>EV32*12*60/(PI() * 'Drive Train'!$F$15)/EN$2*EN32</f>
        <v>21057.849093342087</v>
      </c>
      <c r="EP32" s="2">
        <f>('DEPRECATED - DT-Prelim Calcs'!$C$6*EN32-EO32)/('DEPRECATED - DT-Prelim Calcs'!$C$6*EN32)*'DEPRECATED - DT-Prelim Calcs'!$C$7*EN32</f>
        <v>-7.7722729272141127</v>
      </c>
      <c r="EQ32" s="57">
        <f>EP32/'DEPRECATED - DT-Prelim Calcs'!$C$7*('DEPRECATED - DT-Prelim Calcs'!$C$8-'DEPRECATED - DT-Prelim Calcs'!$C$9)+'DEPRECATED - DT-Prelim Calcs'!$C$9</f>
        <v>-411.06872056496712</v>
      </c>
      <c r="ER32" s="57">
        <f t="shared" si="16"/>
        <v>-411.06872056496712</v>
      </c>
      <c r="ES32" s="2">
        <f t="shared" si="51"/>
        <v>-10.25204951526517</v>
      </c>
      <c r="ET32" s="57">
        <f>ES32*'DEPRECATED - DT-Prelim Calcs'!$C$21/EN$2/'DEPRECATED - DT-Prelim Calcs'!$C$19/'DEPRECATED - DT-Prelim Calcs'!$C$18*3.39*'DEPRECATED - DT-Prelim Calcs'!$C$20</f>
        <v>-324.87506814997033</v>
      </c>
      <c r="EU32" s="46">
        <f t="shared" si="52"/>
        <v>1</v>
      </c>
      <c r="EV32" s="57">
        <f>ET31*'DEPRECATED - DT-Prelim Calcs'!$C$11+EV31</f>
        <v>54.688285449958016</v>
      </c>
      <c r="EW32" s="57">
        <f>EW31+0.5*ET32*'DEPRECATED - DT-Prelim Calcs'!$C$11^2+EV32*'DEPRECATED - DT-Prelim Calcs'!$C$11</f>
        <v>-115992.51001022875</v>
      </c>
      <c r="EX32" s="57">
        <f>MIN('Drive Train'!$F$35-ER31*'DEPRECATED - DT-Prelim Calcs'!$C$21*'Drive Train'!$F$38,EX31+ER$2)</f>
        <v>9</v>
      </c>
      <c r="EY32" s="57">
        <f>'Drive Train'!$F$35-ER32*'DEPRECATED - DT-Prelim Calcs'!$C$21*'Drive Train'!$F$38</f>
        <v>40.352672998417766</v>
      </c>
      <c r="EZ32" s="1">
        <f>IF(EW32&gt;='Drive Train'!$F$29,1,0)</f>
        <v>0</v>
      </c>
      <c r="FA32" s="57">
        <f t="shared" si="53"/>
        <v>-456.74302284996349</v>
      </c>
      <c r="FB32" s="63">
        <f>FB31+'DEPRECATED - DT-Prelim Calcs'!$C$11</f>
        <v>112</v>
      </c>
      <c r="FC32" s="2">
        <f>FM32/'Drive Train'!$F$35</f>
        <v>0.72580645161290325</v>
      </c>
      <c r="FD32" s="46">
        <f>FK32*12*60/(PI() * 'Drive Train'!$F$15)/FC$2*FC32</f>
        <v>-225052.7828974071</v>
      </c>
      <c r="FE32" s="2">
        <f>('DEPRECATED - DT-Prelim Calcs'!$C$6*FC32-FD32)/('DEPRECATED - DT-Prelim Calcs'!$C$6*FC32)*'DEPRECATED - DT-Prelim Calcs'!$C$7*FC32</f>
        <v>103.50851939880945</v>
      </c>
      <c r="FF32" s="57">
        <f>FE32/'DEPRECATED - DT-Prelim Calcs'!$C$7*('DEPRECATED - DT-Prelim Calcs'!$C$8-'DEPRECATED - DT-Prelim Calcs'!$C$9)+'DEPRECATED - DT-Prelim Calcs'!$C$9</f>
        <v>5513.1327962104779</v>
      </c>
      <c r="FG32" s="57">
        <f t="shared" si="17"/>
        <v>50</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-525.6054976506814</v>
      </c>
      <c r="FL32" s="57">
        <f>FL31+0.5*FI32*'DEPRECATED - DT-Prelim Calcs'!$C$11^2+FK32*'DEPRECATED - DT-Prelim Calcs'!$C$11</f>
        <v>-174720.71456671722</v>
      </c>
      <c r="FM32" s="57">
        <f>MIN('Drive Train'!$F$35-FG31*'DEPRECATED - DT-Prelim Calcs'!$C$21*'Drive Train'!$F$38,FM31+FG$2)</f>
        <v>9</v>
      </c>
      <c r="FN32" s="57">
        <f>'Drive Train'!$F$35-FG32*'DEPRECATED - DT-Prelim Calcs'!$C$21*'Drive Train'!$F$38</f>
        <v>9</v>
      </c>
      <c r="FO32" s="1">
        <f>IF(FL32&gt;='Drive Train'!$F$29,1,0)</f>
        <v>0</v>
      </c>
      <c r="FP32" s="57">
        <f t="shared" si="56"/>
        <v>55.555555555555557</v>
      </c>
      <c r="FQ32" s="63">
        <f>FQ31+'DEPRECATED - DT-Prelim Calcs'!$C$11</f>
        <v>112</v>
      </c>
      <c r="FR32" s="2">
        <f>GB32/'Drive Train'!$F$35</f>
        <v>0.72580645161290325</v>
      </c>
      <c r="FS32" s="46">
        <f>FZ32*12*60/(PI() * 'Drive Train'!$F$15)/FR$2*FR32</f>
        <v>-551463.06852367625</v>
      </c>
      <c r="FT32" s="2">
        <f>('DEPRECATED - DT-Prelim Calcs'!$C$6*FR32-FS32)/('DEPRECATED - DT-Prelim Calcs'!$C$6*FR32)*'DEPRECATED - DT-Prelim Calcs'!$C$7*FR32</f>
        <v>251.09741027297619</v>
      </c>
      <c r="FU32" s="57">
        <f>FT32/'DEPRECATED - DT-Prelim Calcs'!$C$7*('DEPRECATED - DT-Prelim Calcs'!$C$8-'DEPRECATED - DT-Prelim Calcs'!$C$9)+'DEPRECATED - DT-Prelim Calcs'!$C$9</f>
        <v>13370.250928640186</v>
      </c>
      <c r="FV32" s="57">
        <f t="shared" si="18"/>
        <v>50</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-1170.079347904184</v>
      </c>
      <c r="GA32" s="57">
        <f>GA31+0.5*FX32*'DEPRECATED - DT-Prelim Calcs'!$C$11^2+FZ32*'DEPRECATED - DT-Prelim Calcs'!$C$11</f>
        <v>-243034.94269358859</v>
      </c>
      <c r="GB32" s="57">
        <f>MIN('Drive Train'!$F$35-FV31*'DEPRECATED - DT-Prelim Calcs'!$C$21*'Drive Train'!$F$38,GB31+FV$2)</f>
        <v>9</v>
      </c>
      <c r="GC32" s="57">
        <f>'Drive Train'!$F$35-FV32*'DEPRECATED - DT-Prelim Calcs'!$C$21*'Drive Train'!$F$38</f>
        <v>9</v>
      </c>
      <c r="GD32" s="1">
        <f>IF(GA32&gt;='Drive Train'!$F$29,1,0)</f>
        <v>0</v>
      </c>
      <c r="GE32" s="57">
        <f t="shared" si="59"/>
        <v>55.555555555555557</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55.555555555555557</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55.555555555555557</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55.555555555555557</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55.555555555555557</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55.555555555555557</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650.48305563067322</v>
      </c>
      <c r="AK33" s="57">
        <f t="shared" si="8"/>
        <v>0</v>
      </c>
      <c r="AL33" s="63">
        <f>AL32+'DEPRECATED - DT-Prelim Calcs'!$C$11</f>
        <v>116</v>
      </c>
      <c r="AM33" s="2">
        <f>AW33/'Drive Train'!$F$35</f>
        <v>0.8757603351805755</v>
      </c>
      <c r="AN33" s="46">
        <f>AU33*12*60/(PI() * 'Drive Train'!$F$15)/AM$2*AM33</f>
        <v>3839.3919352891508</v>
      </c>
      <c r="AO33" s="2">
        <f>('DEPRECATED - DT-Prelim Calcs'!$C$6*AM33-AN33)/('DEPRECATED - DT-Prelim Calcs'!$C$6*AM33)*'DEPRECATED - DT-Prelim Calcs'!$C$7*AM33</f>
        <v>0.37457217062817877</v>
      </c>
      <c r="AP33" s="57">
        <f>AO33/'DEPRECATED - DT-Prelim Calcs'!$C$7*('DEPRECATED - DT-Prelim Calcs'!$C$8-'DEPRECATED - DT-Prelim Calcs'!$C$9)+'DEPRECATED - DT-Prelim Calcs'!$C$9</f>
        <v>22.640916801491841</v>
      </c>
      <c r="AQ33" s="57">
        <f t="shared" si="9"/>
        <v>22.640916801491841</v>
      </c>
      <c r="AR33" s="2">
        <f t="shared" si="30"/>
        <v>-1.3892017783589949E-4</v>
      </c>
      <c r="AS33" s="57">
        <f>AR33*'DEPRECATED - DT-Prelim Calcs'!$C$21/AM$2/'DEPRECATED - DT-Prelim Calcs'!$C$19/'DEPRECATED - DT-Prelim Calcs'!$C$18*3.39*'DEPRECATED - DT-Prelim Calcs'!$C$20</f>
        <v>-9.5087793613588738E-4</v>
      </c>
      <c r="AT33" s="46">
        <f t="shared" si="31"/>
        <v>0</v>
      </c>
      <c r="AU33" s="57">
        <f>AS32*'DEPRECATED - DT-Prelim Calcs'!$C$11+AU32</f>
        <v>38.258201389936069</v>
      </c>
      <c r="AV33" s="57">
        <f>AV32+0.5*AS33*'DEPRECATED - DT-Prelim Calcs'!$C$11^2+AU33*'DEPRECATED - DT-Prelim Calcs'!$C$11</f>
        <v>4310.4948396841137</v>
      </c>
      <c r="AW33" s="57">
        <f>MIN('Drive Train'!$F$35-AQ32*'DEPRECATED - DT-Prelim Calcs'!$C$21*'Drive Train'!$F$38,AW32+AQ$2)</f>
        <v>10.859428156239137</v>
      </c>
      <c r="AX33" s="57">
        <f>'Drive Train'!$F$35-AQ33*'DEPRECATED - DT-Prelim Calcs'!$C$21*'Drive Train'!$F$38</f>
        <v>10.860417657498555</v>
      </c>
      <c r="AY33" s="1">
        <f>IF(AV33&gt;='Drive Train'!$F$29,1,0)</f>
        <v>1</v>
      </c>
      <c r="AZ33" s="57">
        <f t="shared" si="32"/>
        <v>25.156574223879822</v>
      </c>
      <c r="BA33" s="63">
        <f>BA32+'DEPRECATED - DT-Prelim Calcs'!$C$11</f>
        <v>116</v>
      </c>
      <c r="BB33" s="2">
        <f>BL33/'Drive Train'!$F$35</f>
        <v>1.0871007407756652</v>
      </c>
      <c r="BC33" s="46">
        <f>BJ33*12*60/(PI() * 'Drive Train'!$F$15)/BB$2*BB33</f>
        <v>-92.601389175867936</v>
      </c>
      <c r="BD33" s="2">
        <f>('DEPRECATED - DT-Prelim Calcs'!$C$6*BB33-BC33)/('DEPRECATED - DT-Prelim Calcs'!$C$6*BB33)*'DEPRECATED - DT-Prelim Calcs'!$C$7*BB33</f>
        <v>2.6617832070167911</v>
      </c>
      <c r="BE33" s="57">
        <f>BD33/'DEPRECATED - DT-Prelim Calcs'!$C$7*('DEPRECATED - DT-Prelim Calcs'!$C$8-'DEPRECATED - DT-Prelim Calcs'!$C$9)+'DEPRECATED - DT-Prelim Calcs'!$C$9</f>
        <v>144.40406035695196</v>
      </c>
      <c r="BF33" s="57">
        <f t="shared" si="10"/>
        <v>50</v>
      </c>
      <c r="BG33" s="2">
        <f t="shared" si="33"/>
        <v>0.89576851742273356</v>
      </c>
      <c r="BH33" s="57">
        <f>BG33*'DEPRECATED - DT-Prelim Calcs'!$C$21/BB$2/'DEPRECATED - DT-Prelim Calcs'!$C$19/'DEPRECATED - DT-Prelim Calcs'!$C$18*3.39*'DEPRECATED - DT-Prelim Calcs'!$C$20</f>
        <v>9.3105497909667783</v>
      </c>
      <c r="BI33" s="46">
        <f t="shared" si="34"/>
        <v>0</v>
      </c>
      <c r="BJ33" s="57">
        <f>BH32*'DEPRECATED - DT-Prelim Calcs'!$C$11+BJ32</f>
        <v>-0.48952512790290825</v>
      </c>
      <c r="BK33" s="57">
        <f>BK32+0.5*BH33*'DEPRECATED - DT-Prelim Calcs'!$C$11^2+BJ33*'DEPRECATED - DT-Prelim Calcs'!$C$11</f>
        <v>2102.9827173246576</v>
      </c>
      <c r="BL33" s="57">
        <f>MIN('Drive Train'!$F$35-BF32*'DEPRECATED - DT-Prelim Calcs'!$C$21*'Drive Train'!$F$38,BL32+BF$2)</f>
        <v>13.480049185618249</v>
      </c>
      <c r="BM33" s="57">
        <f>'Drive Train'!$F$35-BF33*'DEPRECATED - DT-Prelim Calcs'!$C$21*'Drive Train'!$F$38</f>
        <v>9</v>
      </c>
      <c r="BN33" s="1">
        <f>IF(BK33&gt;='Drive Train'!$F$29,1,0)</f>
        <v>1</v>
      </c>
      <c r="BO33" s="57">
        <f t="shared" si="35"/>
        <v>55.555555555555557</v>
      </c>
      <c r="BP33" s="63">
        <f>BP32+'DEPRECATED - DT-Prelim Calcs'!$C$11</f>
        <v>116</v>
      </c>
      <c r="BQ33" s="2">
        <f>CA33/'Drive Train'!$F$35</f>
        <v>0.72580645161290325</v>
      </c>
      <c r="BR33" s="46">
        <f>BY33*12*60/(PI() * 'Drive Train'!$F$15)/BQ$2*BQ33</f>
        <v>8338.2359192221247</v>
      </c>
      <c r="BS33" s="2">
        <f>('DEPRECATED - DT-Prelim Calcs'!$C$6*BQ33-BR33)/('DEPRECATED - DT-Prelim Calcs'!$C$6*BQ33)*'DEPRECATED - DT-Prelim Calcs'!$C$7*BQ33</f>
        <v>-2.0210031805669968</v>
      </c>
      <c r="BT33" s="57">
        <f>BS33/'DEPRECATED - DT-Prelim Calcs'!$C$7*('DEPRECATED - DT-Prelim Calcs'!$C$8-'DEPRECATED - DT-Prelim Calcs'!$C$9)+'DEPRECATED - DT-Prelim Calcs'!$C$9</f>
        <v>-104.89116517292352</v>
      </c>
      <c r="BU33" s="57">
        <f t="shared" si="11"/>
        <v>-104.89116517292352</v>
      </c>
      <c r="BV33" s="2">
        <f t="shared" si="36"/>
        <v>-3.0029155366903435</v>
      </c>
      <c r="BW33" s="57">
        <f>BV33*'DEPRECATED - DT-Prelim Calcs'!$C$21/BQ$2/'DEPRECATED - DT-Prelim Calcs'!$C$19/'DEPRECATED - DT-Prelim Calcs'!$C$18*3.39*'DEPRECATED - DT-Prelim Calcs'!$C$20</f>
        <v>-41.869857417137595</v>
      </c>
      <c r="BX33" s="46">
        <f t="shared" si="37"/>
        <v>1</v>
      </c>
      <c r="BY33" s="57">
        <f>BW32*'DEPRECATED - DT-Prelim Calcs'!$C$11+BY32</f>
        <v>49.215488602395737</v>
      </c>
      <c r="BZ33" s="57">
        <f>BZ32+0.5*BW33*'DEPRECATED - DT-Prelim Calcs'!$C$11^2+BY33*'DEPRECATED - DT-Prelim Calcs'!$C$11</f>
        <v>-4075.0618201917578</v>
      </c>
      <c r="CA33" s="57">
        <f>MIN('Drive Train'!$F$35-BU32*'DEPRECATED - DT-Prelim Calcs'!$C$21*'Drive Train'!$F$38,CA32+BU$2)</f>
        <v>9</v>
      </c>
      <c r="CB33" s="57">
        <f>'Drive Train'!$F$35-BU33*'DEPRECATED - DT-Prelim Calcs'!$C$21*'Drive Train'!$F$38</f>
        <v>19.532599231758802</v>
      </c>
      <c r="CC33" s="1">
        <f>IF(BZ33&gt;='Drive Train'!$F$29,1,0)</f>
        <v>0</v>
      </c>
      <c r="CD33" s="57">
        <f t="shared" si="38"/>
        <v>-116.54573908102613</v>
      </c>
      <c r="CE33" s="63">
        <f>CE32+'DEPRECATED - DT-Prelim Calcs'!$C$11</f>
        <v>116</v>
      </c>
      <c r="CF33" s="2">
        <f>CP33/'Drive Train'!$F$35</f>
        <v>0.72580645161290325</v>
      </c>
      <c r="CG33" s="46">
        <f>CN33*12*60/(PI() * 'Drive Train'!$F$15)/CF$2*CF33</f>
        <v>14538.5238289767</v>
      </c>
      <c r="CH33" s="2">
        <f>('DEPRECATED - DT-Prelim Calcs'!$C$6*CF33-CG33)/('DEPRECATED - DT-Prelim Calcs'!$C$6*CF33)*'DEPRECATED - DT-Prelim Calcs'!$C$7*CF33</f>
        <v>-4.8245104718443939</v>
      </c>
      <c r="CI33" s="57">
        <f>CH33/'DEPRECATED - DT-Prelim Calcs'!$C$7*('DEPRECATED - DT-Prelim Calcs'!$C$8-'DEPRECATED - DT-Prelim Calcs'!$C$9)+'DEPRECATED - DT-Prelim Calcs'!$C$9</f>
        <v>-254.14012179984888</v>
      </c>
      <c r="CJ33" s="57">
        <f t="shared" si="12"/>
        <v>-254.14012179984888</v>
      </c>
      <c r="CK33" s="2">
        <f t="shared" si="39"/>
        <v>-6.5365699920789453</v>
      </c>
      <c r="CL33" s="57">
        <f>CK33*'DEPRECATED - DT-Prelim Calcs'!$C$21/CF$2/'DEPRECATED - DT-Prelim Calcs'!$C$19/'DEPRECATED - DT-Prelim Calcs'!$C$18*3.39*'DEPRECATED - DT-Prelim Calcs'!$C$20</f>
        <v>-114.33907702083532</v>
      </c>
      <c r="CM33" s="46">
        <f t="shared" si="40"/>
        <v>1</v>
      </c>
      <c r="CN33" s="57">
        <f>CL32*'DEPRECATED - DT-Prelim Calcs'!$C$11+CN32</f>
        <v>68.400855522210335</v>
      </c>
      <c r="CO33" s="57">
        <f>CO32+0.5*CL33*'DEPRECATED - DT-Prelim Calcs'!$C$11^2+CN33*'DEPRECATED - DT-Prelim Calcs'!$C$11</f>
        <v>-9148.2524029645119</v>
      </c>
      <c r="CP33" s="57">
        <f>MIN('Drive Train'!$F$35-CJ32*'DEPRECATED - DT-Prelim Calcs'!$C$21*'Drive Train'!$F$38,CP32+CJ$2)</f>
        <v>9</v>
      </c>
      <c r="CQ33" s="57">
        <f>'Drive Train'!$F$35-CJ33*'DEPRECATED - DT-Prelim Calcs'!$C$21*'Drive Train'!$F$38</f>
        <v>29.681528282389728</v>
      </c>
      <c r="CR33" s="1">
        <f>IF(CO33&gt;='Drive Train'!$F$29,1,0)</f>
        <v>0</v>
      </c>
      <c r="CS33" s="57">
        <f t="shared" si="41"/>
        <v>-282.37791311094321</v>
      </c>
      <c r="CT33" s="63">
        <f>CT32+'DEPRECATED - DT-Prelim Calcs'!$C$11</f>
        <v>116</v>
      </c>
      <c r="CU33" s="2">
        <f>DE33/'Drive Train'!$F$35</f>
        <v>0.72580645161290325</v>
      </c>
      <c r="CV33" s="46">
        <f>DC33*12*60/(PI() * 'Drive Train'!$F$15)/CU$2*CU33</f>
        <v>1487.7198291299871</v>
      </c>
      <c r="CW33" s="2">
        <f>('DEPRECATED - DT-Prelim Calcs'!$C$6*CU33-CV33)/('DEPRECATED - DT-Prelim Calcs'!$C$6*CU33)*'DEPRECATED - DT-Prelim Calcs'!$C$7*CU33</f>
        <v>1.0765097232082472</v>
      </c>
      <c r="CX33" s="57">
        <f>CW33/'DEPRECATED - DT-Prelim Calcs'!$C$7*('DEPRECATED - DT-Prelim Calcs'!$C$8-'DEPRECATED - DT-Prelim Calcs'!$C$9)+'DEPRECATED - DT-Prelim Calcs'!$C$9</f>
        <v>60.009625513534488</v>
      </c>
      <c r="CY33" s="57">
        <f t="shared" si="13"/>
        <v>50</v>
      </c>
      <c r="CZ33" s="2">
        <f t="shared" si="42"/>
        <v>0.713293729566565</v>
      </c>
      <c r="DA33" s="57">
        <f>CZ33*'DEPRECATED - DT-Prelim Calcs'!$C$21/CU$2/'DEPRECATED - DT-Prelim Calcs'!$C$19/'DEPRECATED - DT-Prelim Calcs'!$C$18*3.39*'DEPRECATED - DT-Prelim Calcs'!$C$20</f>
        <v>15.008668804171231</v>
      </c>
      <c r="DB33" s="46">
        <f t="shared" si="43"/>
        <v>0</v>
      </c>
      <c r="DC33" s="57">
        <f>DA32*'DEPRECATED - DT-Prelim Calcs'!$C$11+DC32</f>
        <v>5.8187992072141981</v>
      </c>
      <c r="DD33" s="57">
        <f>DD32+0.5*DA33*'DEPRECATED - DT-Prelim Calcs'!$C$11^2+DC33*'DEPRECATED - DT-Prelim Calcs'!$C$11</f>
        <v>-25491.006613779093</v>
      </c>
      <c r="DE33" s="57">
        <f>MIN('Drive Train'!$F$35-CY32*'DEPRECATED - DT-Prelim Calcs'!$C$21*'Drive Train'!$F$38,DE32+CY$2)</f>
        <v>9</v>
      </c>
      <c r="DF33" s="57">
        <f>'Drive Train'!$F$35-CY33*'DEPRECATED - DT-Prelim Calcs'!$C$21*'Drive Train'!$F$38</f>
        <v>9</v>
      </c>
      <c r="DG33" s="1">
        <f>IF(DD33&gt;='Drive Train'!$F$29,1,0)</f>
        <v>0</v>
      </c>
      <c r="DH33" s="57">
        <f t="shared" si="44"/>
        <v>55.555555555555557</v>
      </c>
      <c r="DI33" s="63">
        <f>DI32+'DEPRECATED - DT-Prelim Calcs'!$C$11</f>
        <v>116</v>
      </c>
      <c r="DJ33" s="2">
        <f>DT33/'Drive Train'!$F$35</f>
        <v>0.72580645161290325</v>
      </c>
      <c r="DK33" s="46">
        <f>DR33*12*60/(PI() * 'Drive Train'!$F$15)/DJ$2*DJ33</f>
        <v>-37569.618749770212</v>
      </c>
      <c r="DL33" s="2">
        <f>('DEPRECATED - DT-Prelim Calcs'!$C$6*DJ33-DK33)/('DEPRECATED - DT-Prelim Calcs'!$C$6*DJ33)*'DEPRECATED - DT-Prelim Calcs'!$C$7*DJ33</f>
        <v>18.736582138808526</v>
      </c>
      <c r="DM33" s="57">
        <f>DL33/'DEPRECATED - DT-Prelim Calcs'!$C$7*('DEPRECATED - DT-Prelim Calcs'!$C$8-'DEPRECATED - DT-Prelim Calcs'!$C$9)+'DEPRECATED - DT-Prelim Calcs'!$C$9</f>
        <v>1000.1703271407195</v>
      </c>
      <c r="DN33" s="57">
        <f t="shared" si="14"/>
        <v>50</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-125.73476241016736</v>
      </c>
      <c r="DS33" s="57">
        <f>DS32+0.5*DP33*'DEPRECATED - DT-Prelim Calcs'!$C$11^2+DR33*'DEPRECATED - DT-Prelim Calcs'!$C$11</f>
        <v>-63671.055404653671</v>
      </c>
      <c r="DT33" s="57">
        <f>MIN('Drive Train'!$F$35-DN32*'DEPRECATED - DT-Prelim Calcs'!$C$21*'Drive Train'!$F$38,DT32+DN$2)</f>
        <v>9</v>
      </c>
      <c r="DU33" s="57">
        <f>'Drive Train'!$F$35-DN33*'DEPRECATED - DT-Prelim Calcs'!$C$21*'Drive Train'!$F$38</f>
        <v>9</v>
      </c>
      <c r="DV33" s="1">
        <f>IF(DS33&gt;='Drive Train'!$F$29,1,0)</f>
        <v>0</v>
      </c>
      <c r="DW33" s="57">
        <f t="shared" si="47"/>
        <v>55.555555555555557</v>
      </c>
      <c r="DX33" s="63">
        <f>DX32+'DEPRECATED - DT-Prelim Calcs'!$C$11</f>
        <v>116</v>
      </c>
      <c r="DY33" s="2">
        <f>EI33/'Drive Train'!$F$35</f>
        <v>0.72580645161290325</v>
      </c>
      <c r="DZ33" s="46">
        <f>EG33*12*60/(PI() * 'Drive Train'!$F$15)/DY$2*DY33</f>
        <v>-407772.95549063134</v>
      </c>
      <c r="EA33" s="2">
        <f>('DEPRECATED - DT-Prelim Calcs'!$C$6*DY33-DZ33)/('DEPRECATED - DT-Prelim Calcs'!$C$6*DY33)*'DEPRECATED - DT-Prelim Calcs'!$C$7*DY33</f>
        <v>186.12683383589584</v>
      </c>
      <c r="EB33" s="57">
        <f>EA33/'DEPRECATED - DT-Prelim Calcs'!$C$7*('DEPRECATED - DT-Prelim Calcs'!$C$8-'DEPRECATED - DT-Prelim Calcs'!$C$9)+'DEPRECATED - DT-Prelim Calcs'!$C$9</f>
        <v>9911.4438925914692</v>
      </c>
      <c r="EC33" s="57">
        <f t="shared" si="15"/>
        <v>50</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-1192.5751399507783</v>
      </c>
      <c r="EH33" s="57">
        <f>EH32+0.5*EE33*'DEPRECATED - DT-Prelim Calcs'!$C$11^2+EG33*'DEPRECATED - DT-Prelim Calcs'!$C$11</f>
        <v>-86628.650553346597</v>
      </c>
      <c r="EI33" s="57">
        <f>MIN('Drive Train'!$F$35-EC32*'DEPRECATED - DT-Prelim Calcs'!$C$21*'Drive Train'!$F$38,EI32+EC$2)</f>
        <v>9</v>
      </c>
      <c r="EJ33" s="57">
        <f>'Drive Train'!$F$35-EC33*'DEPRECATED - DT-Prelim Calcs'!$C$21*'Drive Train'!$F$38</f>
        <v>9</v>
      </c>
      <c r="EK33" s="1">
        <f>IF(EH33&gt;='Drive Train'!$F$29,1,0)</f>
        <v>0</v>
      </c>
      <c r="EL33" s="57">
        <f t="shared" si="50"/>
        <v>55.555555555555557</v>
      </c>
      <c r="EM33" s="63">
        <f>EM32+'DEPRECATED - DT-Prelim Calcs'!$C$11</f>
        <v>116</v>
      </c>
      <c r="EN33" s="2">
        <f>EX33/'Drive Train'!$F$35</f>
        <v>3.2542478224530456</v>
      </c>
      <c r="EO33" s="46">
        <f>EV33*12*60/(PI() * 'Drive Train'!$F$15)/EN$2*EN33</f>
        <v>-2149083.3605884728</v>
      </c>
      <c r="EP33" s="2">
        <f>('DEPRECATED - DT-Prelim Calcs'!$C$6*EN33-EO33)/('DEPRECATED - DT-Prelim Calcs'!$C$6*EN33)*'DEPRECATED - DT-Prelim Calcs'!$C$7*EN33</f>
        <v>979.56710855008942</v>
      </c>
      <c r="EQ33" s="57">
        <f>EP33/'DEPRECATED - DT-Prelim Calcs'!$C$7*('DEPRECATED - DT-Prelim Calcs'!$C$8-'DEPRECATED - DT-Prelim Calcs'!$C$9)+'DEPRECATED - DT-Prelim Calcs'!$C$9</f>
        <v>52151.43860040517</v>
      </c>
      <c r="ER33" s="57">
        <f t="shared" si="16"/>
        <v>50</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-1244.8119871499234</v>
      </c>
      <c r="EW33" s="57">
        <f>EW32+0.5*ET33*'DEPRECATED - DT-Prelim Calcs'!$C$11^2+EV33*'DEPRECATED - DT-Prelim Calcs'!$C$11</f>
        <v>-120787.82205184893</v>
      </c>
      <c r="EX33" s="57">
        <f>MIN('Drive Train'!$F$35-ER32*'DEPRECATED - DT-Prelim Calcs'!$C$21*'Drive Train'!$F$38,EX32+ER$2)</f>
        <v>40.352672998417766</v>
      </c>
      <c r="EY33" s="57">
        <f>'Drive Train'!$F$35-ER33*'DEPRECATED - DT-Prelim Calcs'!$C$21*'Drive Train'!$F$38</f>
        <v>9</v>
      </c>
      <c r="EZ33" s="1">
        <f>IF(EW33&gt;='Drive Train'!$F$29,1,0)</f>
        <v>0</v>
      </c>
      <c r="FA33" s="57">
        <f t="shared" si="53"/>
        <v>55.555555555555557</v>
      </c>
      <c r="FB33" s="63">
        <f>FB32+'DEPRECATED - DT-Prelim Calcs'!$C$11</f>
        <v>116</v>
      </c>
      <c r="FC33" s="2">
        <f>FM33/'Drive Train'!$F$35</f>
        <v>0.72580645161290325</v>
      </c>
      <c r="FD33" s="46">
        <f>FK33*12*60/(PI() * 'Drive Train'!$F$15)/FC$2*FC33</f>
        <v>-185674.11588809677</v>
      </c>
      <c r="FE33" s="2">
        <f>('DEPRECATED - DT-Prelim Calcs'!$C$6*FC33-FD33)/('DEPRECATED - DT-Prelim Calcs'!$C$6*FC33)*'DEPRECATED - DT-Prelim Calcs'!$C$7*FC33</f>
        <v>85.703155891785471</v>
      </c>
      <c r="FF33" s="57">
        <f>FE33/'DEPRECATED - DT-Prelim Calcs'!$C$7*('DEPRECATED - DT-Prelim Calcs'!$C$8-'DEPRECATED - DT-Prelim Calcs'!$C$9)+'DEPRECATED - DT-Prelim Calcs'!$C$9</f>
        <v>4565.237303284679</v>
      </c>
      <c r="FG33" s="57">
        <f t="shared" si="17"/>
        <v>50</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-433.63754416092479</v>
      </c>
      <c r="FL33" s="57">
        <f>FL32+0.5*FI33*'DEPRECATED - DT-Prelim Calcs'!$C$11^2+FK33*'DEPRECATED - DT-Prelim Calcs'!$C$11</f>
        <v>-176271.32883638141</v>
      </c>
      <c r="FM33" s="57">
        <f>MIN('Drive Train'!$F$35-FG32*'DEPRECATED - DT-Prelim Calcs'!$C$21*'Drive Train'!$F$38,FM32+FG$2)</f>
        <v>9</v>
      </c>
      <c r="FN33" s="57">
        <f>'Drive Train'!$F$35-FG33*'DEPRECATED - DT-Prelim Calcs'!$C$21*'Drive Train'!$F$38</f>
        <v>9</v>
      </c>
      <c r="FO33" s="1">
        <f>IF(FL33&gt;='Drive Train'!$F$29,1,0)</f>
        <v>0</v>
      </c>
      <c r="FP33" s="57">
        <f t="shared" si="56"/>
        <v>55.555555555555557</v>
      </c>
      <c r="FQ33" s="63">
        <f>FQ32+'DEPRECATED - DT-Prelim Calcs'!$C$11</f>
        <v>116</v>
      </c>
      <c r="FR33" s="2">
        <f>GB33/'Drive Train'!$F$35</f>
        <v>0.72580645161290325</v>
      </c>
      <c r="FS33" s="46">
        <f>FZ33*12*60/(PI() * 'Drive Train'!$F$15)/FR$2*FR33</f>
        <v>-508118.20483716927</v>
      </c>
      <c r="FT33" s="2">
        <f>('DEPRECATED - DT-Prelim Calcs'!$C$6*FR33-FS33)/('DEPRECATED - DT-Prelim Calcs'!$C$6*FR33)*'DEPRECATED - DT-Prelim Calcs'!$C$7*FR33</f>
        <v>231.49870080121602</v>
      </c>
      <c r="FU33" s="57">
        <f>FT33/'DEPRECATED - DT-Prelim Calcs'!$C$7*('DEPRECATED - DT-Prelim Calcs'!$C$8-'DEPRECATED - DT-Prelim Calcs'!$C$9)+'DEPRECATED - DT-Prelim Calcs'!$C$9</f>
        <v>12326.883947218264</v>
      </c>
      <c r="FV33" s="57">
        <f t="shared" si="18"/>
        <v>50</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-1078.1113944144274</v>
      </c>
      <c r="GA33" s="57">
        <f>GA32+0.5*FX33*'DEPRECATED - DT-Prelim Calcs'!$C$11^2+FZ33*'DEPRECATED - DT-Prelim Calcs'!$C$11</f>
        <v>-247163.45236426679</v>
      </c>
      <c r="GB33" s="57">
        <f>MIN('Drive Train'!$F$35-FV32*'DEPRECATED - DT-Prelim Calcs'!$C$21*'Drive Train'!$F$38,GB32+FV$2)</f>
        <v>9</v>
      </c>
      <c r="GC33" s="57">
        <f>'Drive Train'!$F$35-FV33*'DEPRECATED - DT-Prelim Calcs'!$C$21*'Drive Train'!$F$38</f>
        <v>9</v>
      </c>
      <c r="GD33" s="1">
        <f>IF(GA33&gt;='Drive Train'!$F$29,1,0)</f>
        <v>0</v>
      </c>
      <c r="GE33" s="57">
        <f t="shared" si="59"/>
        <v>55.555555555555557</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55.555555555555557</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55.555555555555557</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55.555555555555557</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55.555555555555557</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55.555555555555557</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650.48305563067322</v>
      </c>
      <c r="AK34" s="57">
        <f t="shared" si="8"/>
        <v>0</v>
      </c>
      <c r="AL34" s="63">
        <f>AL33+'DEPRECATED - DT-Prelim Calcs'!$C$11</f>
        <v>120</v>
      </c>
      <c r="AM34" s="2">
        <f>AW34/'Drive Train'!$F$35</f>
        <v>0.8758401336692383</v>
      </c>
      <c r="AN34" s="46">
        <f>AU34*12*60/(PI() * 'Drive Train'!$F$15)/AM$2*AM34</f>
        <v>3839.360041984829</v>
      </c>
      <c r="AO34" s="2">
        <f>('DEPRECATED - DT-Prelim Calcs'!$C$6*AM34-AN34)/('DEPRECATED - DT-Prelim Calcs'!$C$6*AM34)*'DEPRECATED - DT-Prelim Calcs'!$C$7*AM34</f>
        <v>0.37477890578574663</v>
      </c>
      <c r="AP34" s="57">
        <f>AO34/'DEPRECATED - DT-Prelim Calcs'!$C$7*('DEPRECATED - DT-Prelim Calcs'!$C$8-'DEPRECATED - DT-Prelim Calcs'!$C$9)+'DEPRECATED - DT-Prelim Calcs'!$C$9</f>
        <v>22.651922660710078</v>
      </c>
      <c r="AQ34" s="57">
        <f t="shared" si="9"/>
        <v>22.651922660710078</v>
      </c>
      <c r="AR34" s="2">
        <f t="shared" si="30"/>
        <v>1.050675944108681E-4</v>
      </c>
      <c r="AS34" s="57">
        <f>AR34*'DEPRECATED - DT-Prelim Calcs'!$C$21/AM$2/'DEPRECATED - DT-Prelim Calcs'!$C$19/'DEPRECATED - DT-Prelim Calcs'!$C$18*3.39*'DEPRECATED - DT-Prelim Calcs'!$C$20</f>
        <v>7.1916447908801275E-4</v>
      </c>
      <c r="AT34" s="46">
        <f t="shared" si="31"/>
        <v>0</v>
      </c>
      <c r="AU34" s="57">
        <f>AS33*'DEPRECATED - DT-Prelim Calcs'!$C$11+AU33</f>
        <v>38.254397878191526</v>
      </c>
      <c r="AV34" s="57">
        <f>AV33+0.5*AS34*'DEPRECATED - DT-Prelim Calcs'!$C$11^2+AU34*'DEPRECATED - DT-Prelim Calcs'!$C$11</f>
        <v>4463.5181845127117</v>
      </c>
      <c r="AW34" s="57">
        <f>MIN('Drive Train'!$F$35-AQ33*'DEPRECATED - DT-Prelim Calcs'!$C$21*'Drive Train'!$F$38,AW33+AQ$2)</f>
        <v>10.860417657498555</v>
      </c>
      <c r="AX34" s="57">
        <f>'Drive Train'!$F$35-AQ34*'DEPRECATED - DT-Prelim Calcs'!$C$21*'Drive Train'!$F$38</f>
        <v>10.859669259071715</v>
      </c>
      <c r="AY34" s="1">
        <f>IF(AV34&gt;='Drive Train'!$F$29,1,0)</f>
        <v>1</v>
      </c>
      <c r="AZ34" s="57">
        <f t="shared" si="32"/>
        <v>25.168802956344532</v>
      </c>
      <c r="BA34" s="63">
        <f>BA33+'DEPRECATED - DT-Prelim Calcs'!$C$11</f>
        <v>120</v>
      </c>
      <c r="BB34" s="2">
        <f>BL34/'Drive Train'!$F$35</f>
        <v>0.72580645161290325</v>
      </c>
      <c r="BC34" s="46">
        <f>BJ34*12*60/(PI() * 'Drive Train'!$F$15)/BB$2*BB34</f>
        <v>4641.7579264146452</v>
      </c>
      <c r="BD34" s="2">
        <f>('DEPRECATED - DT-Prelim Calcs'!$C$6*BB34-BC34)/('DEPRECATED - DT-Prelim Calcs'!$C$6*BB34)*'DEPRECATED - DT-Prelim Calcs'!$C$7*BB34</f>
        <v>-0.34961256843453464</v>
      </c>
      <c r="BE34" s="57">
        <f>BD34/'DEPRECATED - DT-Prelim Calcs'!$C$7*('DEPRECATED - DT-Prelim Calcs'!$C$8-'DEPRECATED - DT-Prelim Calcs'!$C$9)+'DEPRECATED - DT-Prelim Calcs'!$C$9</f>
        <v>-15.912154576826055</v>
      </c>
      <c r="BF34" s="57">
        <f t="shared" si="10"/>
        <v>-15.912154576826055</v>
      </c>
      <c r="BG34" s="2">
        <f t="shared" si="33"/>
        <v>-0.89622692502439028</v>
      </c>
      <c r="BH34" s="57">
        <f>BG34*'DEPRECATED - DT-Prelim Calcs'!$C$21/BB$2/'DEPRECATED - DT-Prelim Calcs'!$C$19/'DEPRECATED - DT-Prelim Calcs'!$C$18*3.39*'DEPRECATED - DT-Prelim Calcs'!$C$20</f>
        <v>-9.3153144446878784</v>
      </c>
      <c r="BI34" s="46">
        <f t="shared" si="34"/>
        <v>1</v>
      </c>
      <c r="BJ34" s="57">
        <f>BH33*'DEPRECATED - DT-Prelim Calcs'!$C$11+BJ33</f>
        <v>36.752674035964205</v>
      </c>
      <c r="BK34" s="57">
        <f>BK33+0.5*BH34*'DEPRECATED - DT-Prelim Calcs'!$C$11^2+BJ34*'DEPRECATED - DT-Prelim Calcs'!$C$11</f>
        <v>2175.4708979110114</v>
      </c>
      <c r="BL34" s="57">
        <f>MIN('Drive Train'!$F$35-BF33*'DEPRECATED - DT-Prelim Calcs'!$C$21*'Drive Train'!$F$38,BL33+BF$2)</f>
        <v>9</v>
      </c>
      <c r="BM34" s="57">
        <f>'Drive Train'!$F$35-BF34*'DEPRECATED - DT-Prelim Calcs'!$C$21*'Drive Train'!$F$38</f>
        <v>13.482026511224172</v>
      </c>
      <c r="BN34" s="1">
        <f>IF(BK34&gt;='Drive Train'!$F$29,1,0)</f>
        <v>1</v>
      </c>
      <c r="BO34" s="57">
        <f t="shared" si="35"/>
        <v>-17.680171752028951</v>
      </c>
      <c r="BP34" s="63">
        <f>BP33+'DEPRECATED - DT-Prelim Calcs'!$C$11</f>
        <v>120</v>
      </c>
      <c r="BQ34" s="2">
        <f>CA34/'Drive Train'!$F$35</f>
        <v>1.5752096154644195</v>
      </c>
      <c r="BR34" s="46">
        <f>BY34*12*60/(PI() * 'Drive Train'!$F$15)/BQ$2*BQ34</f>
        <v>-43485.278421648523</v>
      </c>
      <c r="BS34" s="2">
        <f>('DEPRECATED - DT-Prelim Calcs'!$C$6*BQ34-BR34)/('DEPRECATED - DT-Prelim Calcs'!$C$6*BQ34)*'DEPRECATED - DT-Prelim Calcs'!$C$7*BQ34</f>
        <v>23.458454234464927</v>
      </c>
      <c r="BT34" s="57">
        <f>BS34/'DEPRECATED - DT-Prelim Calcs'!$C$7*('DEPRECATED - DT-Prelim Calcs'!$C$8-'DEPRECATED - DT-Prelim Calcs'!$C$9)+'DEPRECATED - DT-Prelim Calcs'!$C$9</f>
        <v>1251.5463395360375</v>
      </c>
      <c r="BU34" s="57">
        <f t="shared" si="11"/>
        <v>50</v>
      </c>
      <c r="BV34" s="2">
        <f t="shared" si="36"/>
        <v>1.6489905474275997</v>
      </c>
      <c r="BW34" s="57">
        <f>BV34*'DEPRECATED - DT-Prelim Calcs'!$C$21/BQ$2/'DEPRECATED - DT-Prelim Calcs'!$C$19/'DEPRECATED - DT-Prelim Calcs'!$C$18*3.39*'DEPRECATED - DT-Prelim Calcs'!$C$20</f>
        <v>22.99198837243916</v>
      </c>
      <c r="BX34" s="46">
        <f t="shared" si="37"/>
        <v>0</v>
      </c>
      <c r="BY34" s="57">
        <f>BW33*'DEPRECATED - DT-Prelim Calcs'!$C$11+BY33</f>
        <v>-118.26394106615464</v>
      </c>
      <c r="BZ34" s="57">
        <f>BZ33+0.5*BW34*'DEPRECATED - DT-Prelim Calcs'!$C$11^2+BY34*'DEPRECATED - DT-Prelim Calcs'!$C$11</f>
        <v>-4364.1816774768631</v>
      </c>
      <c r="CA34" s="57">
        <f>MIN('Drive Train'!$F$35-BU33*'DEPRECATED - DT-Prelim Calcs'!$C$21*'Drive Train'!$F$38,CA33+BU$2)</f>
        <v>19.532599231758802</v>
      </c>
      <c r="CB34" s="57">
        <f>'Drive Train'!$F$35-BU34*'DEPRECATED - DT-Prelim Calcs'!$C$21*'Drive Train'!$F$38</f>
        <v>9</v>
      </c>
      <c r="CC34" s="1">
        <f>IF(BZ34&gt;='Drive Train'!$F$29,1,0)</f>
        <v>0</v>
      </c>
      <c r="CD34" s="57">
        <f t="shared" si="38"/>
        <v>55.555555555555557</v>
      </c>
      <c r="CE34" s="63">
        <f>CE33+'DEPRECATED - DT-Prelim Calcs'!$C$11</f>
        <v>120</v>
      </c>
      <c r="CF34" s="2">
        <f>CP34/'Drive Train'!$F$35</f>
        <v>2.3936716356765908</v>
      </c>
      <c r="CG34" s="46">
        <f>CN34*12*60/(PI() * 'Drive Train'!$F$15)/CF$2*CF34</f>
        <v>-272648.04767467047</v>
      </c>
      <c r="CH34" s="2">
        <f>('DEPRECATED - DT-Prelim Calcs'!$C$6*CF34-CG34)/('DEPRECATED - DT-Prelim Calcs'!$C$6*CF34)*'DEPRECATED - DT-Prelim Calcs'!$C$7*CF34</f>
        <v>129.04863511401732</v>
      </c>
      <c r="CI34" s="57">
        <f>CH34/'DEPRECATED - DT-Prelim Calcs'!$C$7*('DEPRECATED - DT-Prelim Calcs'!$C$8-'DEPRECATED - DT-Prelim Calcs'!$C$9)+'DEPRECATED - DT-Prelim Calcs'!$C$9</f>
        <v>6872.7995373976855</v>
      </c>
      <c r="CJ34" s="57">
        <f t="shared" si="12"/>
        <v>50</v>
      </c>
      <c r="CK34" s="2">
        <f t="shared" si="39"/>
        <v>1.3144127551959126</v>
      </c>
      <c r="CL34" s="57">
        <f>CK34*'DEPRECATED - DT-Prelim Calcs'!$C$21/CF$2/'DEPRECATED - DT-Prelim Calcs'!$C$19/'DEPRECATED - DT-Prelim Calcs'!$C$18*3.39*'DEPRECATED - DT-Prelim Calcs'!$C$20</f>
        <v>22.991988372439156</v>
      </c>
      <c r="CM34" s="46">
        <f t="shared" si="40"/>
        <v>0</v>
      </c>
      <c r="CN34" s="57">
        <f>CL33*'DEPRECATED - DT-Prelim Calcs'!$C$11+CN33</f>
        <v>-388.95545256113093</v>
      </c>
      <c r="CO34" s="57">
        <f>CO33+0.5*CL34*'DEPRECATED - DT-Prelim Calcs'!$C$11^2+CN34*'DEPRECATED - DT-Prelim Calcs'!$C$11</f>
        <v>-10520.138306229523</v>
      </c>
      <c r="CP34" s="57">
        <f>MIN('Drive Train'!$F$35-CJ33*'DEPRECATED - DT-Prelim Calcs'!$C$21*'Drive Train'!$F$38,CP33+CJ$2)</f>
        <v>29.681528282389728</v>
      </c>
      <c r="CQ34" s="57">
        <f>'Drive Train'!$F$35-CJ34*'DEPRECATED - DT-Prelim Calcs'!$C$21*'Drive Train'!$F$38</f>
        <v>9</v>
      </c>
      <c r="CR34" s="1">
        <f>IF(CO34&gt;='Drive Train'!$F$29,1,0)</f>
        <v>0</v>
      </c>
      <c r="CS34" s="57">
        <f t="shared" si="41"/>
        <v>55.555555555555557</v>
      </c>
      <c r="CT34" s="63">
        <f>CT33+'DEPRECATED - DT-Prelim Calcs'!$C$11</f>
        <v>120</v>
      </c>
      <c r="CU34" s="2">
        <f>DE34/'Drive Train'!$F$35</f>
        <v>0.72580645161290325</v>
      </c>
      <c r="CV34" s="46">
        <f>DC34*12*60/(PI() * 'Drive Train'!$F$15)/CU$2*CU34</f>
        <v>16837.06830716434</v>
      </c>
      <c r="CW34" s="2">
        <f>('DEPRECATED - DT-Prelim Calcs'!$C$6*CU34-CV34)/('DEPRECATED - DT-Prelim Calcs'!$C$6*CU34)*'DEPRECATED - DT-Prelim Calcs'!$C$7*CU34</f>
        <v>-5.8638148231449971</v>
      </c>
      <c r="CX34" s="57">
        <f>CW34/'DEPRECATED - DT-Prelim Calcs'!$C$7*('DEPRECATED - DT-Prelim Calcs'!$C$8-'DEPRECATED - DT-Prelim Calcs'!$C$9)+'DEPRECATED - DT-Prelim Calcs'!$C$9</f>
        <v>-309.46906299149509</v>
      </c>
      <c r="CY34" s="57">
        <f t="shared" si="13"/>
        <v>-309.46906299149509</v>
      </c>
      <c r="CZ34" s="2">
        <f t="shared" si="42"/>
        <v>-7.8465514081803347</v>
      </c>
      <c r="DA34" s="57">
        <f>CZ34*'DEPRECATED - DT-Prelim Calcs'!$C$21/CU$2/'DEPRECATED - DT-Prelim Calcs'!$C$19/'DEPRECATED - DT-Prelim Calcs'!$C$18*3.39*'DEPRECATED - DT-Prelim Calcs'!$C$20</f>
        <v>-165.10209813822854</v>
      </c>
      <c r="DB34" s="46">
        <f t="shared" si="43"/>
        <v>1</v>
      </c>
      <c r="DC34" s="57">
        <f>DA33*'DEPRECATED - DT-Prelim Calcs'!$C$11+DC33</f>
        <v>65.853474423899115</v>
      </c>
      <c r="DD34" s="57">
        <f>DD33+0.5*DA34*'DEPRECATED - DT-Prelim Calcs'!$C$11^2+DC34*'DEPRECATED - DT-Prelim Calcs'!$C$11</f>
        <v>-26548.409501189322</v>
      </c>
      <c r="DE34" s="57">
        <f>MIN('Drive Train'!$F$35-CY33*'DEPRECATED - DT-Prelim Calcs'!$C$21*'Drive Train'!$F$38,DE33+CY$2)</f>
        <v>9</v>
      </c>
      <c r="DF34" s="57">
        <f>'Drive Train'!$F$35-CY34*'DEPRECATED - DT-Prelim Calcs'!$C$21*'Drive Train'!$F$38</f>
        <v>33.443896283421665</v>
      </c>
      <c r="DG34" s="1">
        <f>IF(DD34&gt;='Drive Train'!$F$29,1,0)</f>
        <v>0</v>
      </c>
      <c r="DH34" s="57">
        <f t="shared" si="44"/>
        <v>-343.85451443499454</v>
      </c>
      <c r="DI34" s="63">
        <f>DI33+'DEPRECATED - DT-Prelim Calcs'!$C$11</f>
        <v>120</v>
      </c>
      <c r="DJ34" s="2">
        <f>DT34/'Drive Train'!$F$35</f>
        <v>0.72580645161290325</v>
      </c>
      <c r="DK34" s="46">
        <f>DR34*12*60/(PI() * 'Drive Train'!$F$15)/DJ$2*DJ34</f>
        <v>-10089.541772050041</v>
      </c>
      <c r="DL34" s="2">
        <f>('DEPRECATED - DT-Prelim Calcs'!$C$6*DJ34-DK34)/('DEPRECATED - DT-Prelim Calcs'!$C$6*DJ34)*'DEPRECATED - DT-Prelim Calcs'!$C$7*DJ34</f>
        <v>6.3112565259932136</v>
      </c>
      <c r="DM34" s="57">
        <f>DL34/'DEPRECATED - DT-Prelim Calcs'!$C$7*('DEPRECATED - DT-Prelim Calcs'!$C$8-'DEPRECATED - DT-Prelim Calcs'!$C$9)+'DEPRECATED - DT-Prelim Calcs'!$C$9</f>
        <v>338.68929970329015</v>
      </c>
      <c r="DN34" s="57">
        <f t="shared" si="14"/>
        <v>50</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-33.766808920410739</v>
      </c>
      <c r="DS34" s="57">
        <f>DS33+0.5*DP34*'DEPRECATED - DT-Prelim Calcs'!$C$11^2+DR34*'DEPRECATED - DT-Prelim Calcs'!$C$11</f>
        <v>-63622.186733355804</v>
      </c>
      <c r="DT34" s="57">
        <f>MIN('Drive Train'!$F$35-DN33*'DEPRECATED - DT-Prelim Calcs'!$C$21*'Drive Train'!$F$38,DT33+DN$2)</f>
        <v>9</v>
      </c>
      <c r="DU34" s="57">
        <f>'Drive Train'!$F$35-DN34*'DEPRECATED - DT-Prelim Calcs'!$C$21*'Drive Train'!$F$38</f>
        <v>9</v>
      </c>
      <c r="DV34" s="1">
        <f>IF(DS34&gt;='Drive Train'!$F$29,1,0)</f>
        <v>0</v>
      </c>
      <c r="DW34" s="57">
        <f t="shared" si="47"/>
        <v>55.555555555555557</v>
      </c>
      <c r="DX34" s="63">
        <f>DX33+'DEPRECATED - DT-Prelim Calcs'!$C$11</f>
        <v>120</v>
      </c>
      <c r="DY34" s="2">
        <f>EI34/'Drive Train'!$F$35</f>
        <v>0.72580645161290325</v>
      </c>
      <c r="DZ34" s="46">
        <f>EG34*12*60/(PI() * 'Drive Train'!$F$15)/DY$2*DY34</f>
        <v>-376326.68183571438</v>
      </c>
      <c r="EA34" s="2">
        <f>('DEPRECATED - DT-Prelim Calcs'!$C$6*DY34-DZ34)/('DEPRECATED - DT-Prelim Calcs'!$C$6*DY34)*'DEPRECATED - DT-Prelim Calcs'!$C$7*DY34</f>
        <v>171.90816225834428</v>
      </c>
      <c r="EB34" s="57">
        <f>EA34/'DEPRECATED - DT-Prelim Calcs'!$C$7*('DEPRECATED - DT-Prelim Calcs'!$C$8-'DEPRECATED - DT-Prelim Calcs'!$C$9)+'DEPRECATED - DT-Prelim Calcs'!$C$9</f>
        <v>9154.4913766579139</v>
      </c>
      <c r="EC34" s="57">
        <f t="shared" si="15"/>
        <v>50</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-1100.6071864610217</v>
      </c>
      <c r="EH34" s="57">
        <f>EH33+0.5*EE34*'DEPRECATED - DT-Prelim Calcs'!$C$11^2+EG34*'DEPRECATED - DT-Prelim Calcs'!$C$11</f>
        <v>-90847.143392211161</v>
      </c>
      <c r="EI34" s="57">
        <f>MIN('Drive Train'!$F$35-EC33*'DEPRECATED - DT-Prelim Calcs'!$C$21*'Drive Train'!$F$38,EI33+EC$2)</f>
        <v>9</v>
      </c>
      <c r="EJ34" s="57">
        <f>'Drive Train'!$F$35-EC34*'DEPRECATED - DT-Prelim Calcs'!$C$21*'Drive Train'!$F$38</f>
        <v>9</v>
      </c>
      <c r="EK34" s="1">
        <f>IF(EH34&gt;='Drive Train'!$F$29,1,0)</f>
        <v>0</v>
      </c>
      <c r="EL34" s="57">
        <f t="shared" si="50"/>
        <v>55.555555555555557</v>
      </c>
      <c r="EM34" s="63">
        <f>EM33+'DEPRECATED - DT-Prelim Calcs'!$C$11</f>
        <v>120</v>
      </c>
      <c r="EN34" s="2">
        <f>EX34/'Drive Train'!$F$35</f>
        <v>0.72580645161290325</v>
      </c>
      <c r="EO34" s="46">
        <f>EV34*12*60/(PI() * 'Drive Train'!$F$15)/EN$2*EN34</f>
        <v>-443905.22557503608</v>
      </c>
      <c r="EP34" s="2">
        <f>('DEPRECATED - DT-Prelim Calcs'!$C$6*EN34-EO34)/('DEPRECATED - DT-Prelim Calcs'!$C$6*EN34)*'DEPRECATED - DT-Prelim Calcs'!$C$7*EN34</f>
        <v>202.46431430557982</v>
      </c>
      <c r="EQ34" s="57">
        <f>EP34/'DEPRECATED - DT-Prelim Calcs'!$C$7*('DEPRECATED - DT-Prelim Calcs'!$C$8-'DEPRECATED - DT-Prelim Calcs'!$C$9)+'DEPRECATED - DT-Prelim Calcs'!$C$9</f>
        <v>10781.194408882113</v>
      </c>
      <c r="ER34" s="57">
        <f t="shared" si="16"/>
        <v>50</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-1152.8440336601668</v>
      </c>
      <c r="EW34" s="57">
        <f>EW33+0.5*ET34*'DEPRECATED - DT-Prelim Calcs'!$C$11^2+EV34*'DEPRECATED - DT-Prelim Calcs'!$C$11</f>
        <v>-125215.26227951008</v>
      </c>
      <c r="EX34" s="57">
        <f>MIN('Drive Train'!$F$35-ER33*'DEPRECATED - DT-Prelim Calcs'!$C$21*'Drive Train'!$F$38,EX33+ER$2)</f>
        <v>9</v>
      </c>
      <c r="EY34" s="57">
        <f>'Drive Train'!$F$35-ER34*'DEPRECATED - DT-Prelim Calcs'!$C$21*'Drive Train'!$F$38</f>
        <v>9</v>
      </c>
      <c r="EZ34" s="1">
        <f>IF(EW34&gt;='Drive Train'!$F$29,1,0)</f>
        <v>0</v>
      </c>
      <c r="FA34" s="57">
        <f t="shared" si="53"/>
        <v>55.555555555555557</v>
      </c>
      <c r="FB34" s="63">
        <f>FB33+'DEPRECATED - DT-Prelim Calcs'!$C$11</f>
        <v>120</v>
      </c>
      <c r="FC34" s="2">
        <f>FM34/'Drive Train'!$F$35</f>
        <v>0.72580645161290325</v>
      </c>
      <c r="FD34" s="46">
        <f>FK34*12*60/(PI() * 'Drive Train'!$F$15)/FC$2*FC34</f>
        <v>-146295.44887878641</v>
      </c>
      <c r="FE34" s="2">
        <f>('DEPRECATED - DT-Prelim Calcs'!$C$6*FC34-FD34)/('DEPRECATED - DT-Prelim Calcs'!$C$6*FC34)*'DEPRECATED - DT-Prelim Calcs'!$C$7*FC34</f>
        <v>67.897792384761445</v>
      </c>
      <c r="FF34" s="57">
        <f>FE34/'DEPRECATED - DT-Prelim Calcs'!$C$7*('DEPRECATED - DT-Prelim Calcs'!$C$8-'DEPRECATED - DT-Prelim Calcs'!$C$9)+'DEPRECATED - DT-Prelim Calcs'!$C$9</f>
        <v>3617.341810358877</v>
      </c>
      <c r="FG34" s="57">
        <f t="shared" si="17"/>
        <v>50</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-341.66959067116818</v>
      </c>
      <c r="FL34" s="57">
        <f>FL33+0.5*FI34*'DEPRECATED - DT-Prelim Calcs'!$C$11^2+FK34*'DEPRECATED - DT-Prelim Calcs'!$C$11</f>
        <v>-177454.07129208656</v>
      </c>
      <c r="FM34" s="57">
        <f>MIN('Drive Train'!$F$35-FG33*'DEPRECATED - DT-Prelim Calcs'!$C$21*'Drive Train'!$F$38,FM33+FG$2)</f>
        <v>9</v>
      </c>
      <c r="FN34" s="57">
        <f>'Drive Train'!$F$35-FG34*'DEPRECATED - DT-Prelim Calcs'!$C$21*'Drive Train'!$F$38</f>
        <v>9</v>
      </c>
      <c r="FO34" s="1">
        <f>IF(FL34&gt;='Drive Train'!$F$29,1,0)</f>
        <v>0</v>
      </c>
      <c r="FP34" s="57">
        <f t="shared" si="56"/>
        <v>55.555555555555557</v>
      </c>
      <c r="FQ34" s="63">
        <f>FQ33+'DEPRECATED - DT-Prelim Calcs'!$C$11</f>
        <v>120</v>
      </c>
      <c r="FR34" s="2">
        <f>GB34/'Drive Train'!$F$35</f>
        <v>0.72580645161290325</v>
      </c>
      <c r="FS34" s="46">
        <f>FZ34*12*60/(PI() * 'Drive Train'!$F$15)/FR$2*FR34</f>
        <v>-464773.34115066216</v>
      </c>
      <c r="FT34" s="2">
        <f>('DEPRECATED - DT-Prelim Calcs'!$C$6*FR34-FS34)/('DEPRECATED - DT-Prelim Calcs'!$C$6*FR34)*'DEPRECATED - DT-Prelim Calcs'!$C$7*FR34</f>
        <v>211.89999132945576</v>
      </c>
      <c r="FU34" s="57">
        <f>FT34/'DEPRECATED - DT-Prelim Calcs'!$C$7*('DEPRECATED - DT-Prelim Calcs'!$C$8-'DEPRECATED - DT-Prelim Calcs'!$C$9)+'DEPRECATED - DT-Prelim Calcs'!$C$9</f>
        <v>11283.51696579634</v>
      </c>
      <c r="FV34" s="57">
        <f t="shared" si="18"/>
        <v>50</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-986.14344092467081</v>
      </c>
      <c r="GA34" s="57">
        <f>GA33+0.5*FX34*'DEPRECATED - DT-Prelim Calcs'!$C$11^2+FZ34*'DEPRECATED - DT-Prelim Calcs'!$C$11</f>
        <v>-250924.09022098596</v>
      </c>
      <c r="GB34" s="57">
        <f>MIN('Drive Train'!$F$35-FV33*'DEPRECATED - DT-Prelim Calcs'!$C$21*'Drive Train'!$F$38,GB33+FV$2)</f>
        <v>9</v>
      </c>
      <c r="GC34" s="57">
        <f>'Drive Train'!$F$35-FV34*'DEPRECATED - DT-Prelim Calcs'!$C$21*'Drive Train'!$F$38</f>
        <v>9</v>
      </c>
      <c r="GD34" s="1">
        <f>IF(GA34&gt;='Drive Train'!$F$29,1,0)</f>
        <v>0</v>
      </c>
      <c r="GE34" s="57">
        <f t="shared" si="59"/>
        <v>55.555555555555557</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55.555555555555557</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55.555555555555557</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55.555555555555557</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55.555555555555557</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650.48305563067322</v>
      </c>
      <c r="AK35" s="57">
        <f t="shared" si="8"/>
        <v>0</v>
      </c>
      <c r="AL35" s="63">
        <f>AL34+'DEPRECATED - DT-Prelim Calcs'!$C$11</f>
        <v>124</v>
      </c>
      <c r="AM35" s="2">
        <f>AW35/'Drive Train'!$F$35</f>
        <v>0.87577977895739634</v>
      </c>
      <c r="AN35" s="46">
        <f>AU35*12*60/(PI() * 'Drive Train'!$F$15)/AM$2*AM35</f>
        <v>3839.3841618663068</v>
      </c>
      <c r="AO35" s="2">
        <f>('DEPRECATED - DT-Prelim Calcs'!$C$6*AM35-AN35)/('DEPRECATED - DT-Prelim Calcs'!$C$6*AM35)*'DEPRECATED - DT-Prelim Calcs'!$C$7*AM35</f>
        <v>0.37462254494252228</v>
      </c>
      <c r="AP35" s="57">
        <f>AO35/'DEPRECATED - DT-Prelim Calcs'!$C$7*('DEPRECATED - DT-Prelim Calcs'!$C$8-'DEPRECATED - DT-Prelim Calcs'!$C$9)+'DEPRECATED - DT-Prelim Calcs'!$C$9</f>
        <v>22.643598554408968</v>
      </c>
      <c r="AQ35" s="57">
        <f t="shared" si="9"/>
        <v>22.643598554408968</v>
      </c>
      <c r="AR35" s="2">
        <f t="shared" si="30"/>
        <v>-7.9468008382599375E-5</v>
      </c>
      <c r="AS35" s="57">
        <f>AR35*'DEPRECATED - DT-Prelim Calcs'!$C$21/AM$2/'DEPRECATED - DT-Prelim Calcs'!$C$19/'DEPRECATED - DT-Prelim Calcs'!$C$18*3.39*'DEPRECATED - DT-Prelim Calcs'!$C$20</f>
        <v>-5.4394096650910205E-4</v>
      </c>
      <c r="AT35" s="46">
        <f t="shared" si="31"/>
        <v>0</v>
      </c>
      <c r="AU35" s="57">
        <f>AS34*'DEPRECATED - DT-Prelim Calcs'!$C$11+AU34</f>
        <v>38.257274536107879</v>
      </c>
      <c r="AV35" s="57">
        <f>AV34+0.5*AS35*'DEPRECATED - DT-Prelim Calcs'!$C$11^2+AU35*'DEPRECATED - DT-Prelim Calcs'!$C$11</f>
        <v>4616.542931129411</v>
      </c>
      <c r="AW35" s="57">
        <f>MIN('Drive Train'!$F$35-AQ34*'DEPRECATED - DT-Prelim Calcs'!$C$21*'Drive Train'!$F$38,AW34+AQ$2)</f>
        <v>10.859669259071715</v>
      </c>
      <c r="AX35" s="57">
        <f>'Drive Train'!$F$35-AQ35*'DEPRECATED - DT-Prelim Calcs'!$C$21*'Drive Train'!$F$38</f>
        <v>10.860235298300191</v>
      </c>
      <c r="AY35" s="1">
        <f>IF(AV35&gt;='Drive Train'!$F$29,1,0)</f>
        <v>1</v>
      </c>
      <c r="AZ35" s="57">
        <f t="shared" si="32"/>
        <v>25.159553949343298</v>
      </c>
      <c r="BA35" s="63">
        <f>BA34+'DEPRECATED - DT-Prelim Calcs'!$C$11</f>
        <v>124</v>
      </c>
      <c r="BB35" s="2">
        <f>BL35/'Drive Train'!$F$35</f>
        <v>1.0872602025180784</v>
      </c>
      <c r="BC35" s="46">
        <f>BJ35*12*60/(PI() * 'Drive Train'!$F$15)/BB$2*BB35</f>
        <v>-96.220738503394273</v>
      </c>
      <c r="BD35" s="2">
        <f>('DEPRECATED - DT-Prelim Calcs'!$C$6*BB35-BC35)/('DEPRECATED - DT-Prelim Calcs'!$C$6*BB35)*'DEPRECATED - DT-Prelim Calcs'!$C$7*BB35</f>
        <v>2.66380402611607</v>
      </c>
      <c r="BE35" s="57">
        <f>BD35/'DEPRECATED - DT-Prelim Calcs'!$C$7*('DEPRECATED - DT-Prelim Calcs'!$C$8-'DEPRECATED - DT-Prelim Calcs'!$C$9)+'DEPRECATED - DT-Prelim Calcs'!$C$9</f>
        <v>144.51164172227874</v>
      </c>
      <c r="BF35" s="57">
        <f t="shared" si="10"/>
        <v>50</v>
      </c>
      <c r="BG35" s="2">
        <f t="shared" si="33"/>
        <v>0.89605197196817243</v>
      </c>
      <c r="BH35" s="57">
        <f>BG35*'DEPRECATED - DT-Prelim Calcs'!$C$21/BB$2/'DEPRECATED - DT-Prelim Calcs'!$C$19/'DEPRECATED - DT-Prelim Calcs'!$C$18*3.39*'DEPRECATED - DT-Prelim Calcs'!$C$20</f>
        <v>9.3134959959376538</v>
      </c>
      <c r="BI35" s="46">
        <f t="shared" si="34"/>
        <v>0</v>
      </c>
      <c r="BJ35" s="57">
        <f>BH34*'DEPRECATED - DT-Prelim Calcs'!$C$11+BJ34</f>
        <v>-0.50858374278730878</v>
      </c>
      <c r="BK35" s="57">
        <f>BK34+0.5*BH35*'DEPRECATED - DT-Prelim Calcs'!$C$11^2+BJ35*'DEPRECATED - DT-Prelim Calcs'!$C$11</f>
        <v>2247.9445309073635</v>
      </c>
      <c r="BL35" s="57">
        <f>MIN('Drive Train'!$F$35-BF34*'DEPRECATED - DT-Prelim Calcs'!$C$21*'Drive Train'!$F$38,BL34+BF$2)</f>
        <v>13.482026511224172</v>
      </c>
      <c r="BM35" s="57">
        <f>'Drive Train'!$F$35-BF35*'DEPRECATED - DT-Prelim Calcs'!$C$21*'Drive Train'!$F$38</f>
        <v>9</v>
      </c>
      <c r="BN35" s="1">
        <f>IF(BK35&gt;='Drive Train'!$F$29,1,0)</f>
        <v>1</v>
      </c>
      <c r="BO35" s="57">
        <f t="shared" si="35"/>
        <v>55.555555555555557</v>
      </c>
      <c r="BP35" s="63">
        <f>BP34+'DEPRECATED - DT-Prelim Calcs'!$C$11</f>
        <v>124</v>
      </c>
      <c r="BQ35" s="2">
        <f>CA35/'Drive Train'!$F$35</f>
        <v>0.72580645161290325</v>
      </c>
      <c r="BR35" s="46">
        <f>BY35*12*60/(PI() * 'Drive Train'!$F$15)/BQ$2*BQ35</f>
        <v>-4455.1452066711227</v>
      </c>
      <c r="BS35" s="2">
        <f>('DEPRECATED - DT-Prelim Calcs'!$C$6*BQ35-BR35)/('DEPRECATED - DT-Prelim Calcs'!$C$6*BQ35)*'DEPRECATED - DT-Prelim Calcs'!$C$7*BQ35</f>
        <v>3.7636213060001196</v>
      </c>
      <c r="BT35" s="57">
        <f>BS35/'DEPRECATED - DT-Prelim Calcs'!$C$7*('DEPRECATED - DT-Prelim Calcs'!$C$8-'DEPRECATED - DT-Prelim Calcs'!$C$9)+'DEPRECATED - DT-Prelim Calcs'!$C$9</f>
        <v>203.06208031527606</v>
      </c>
      <c r="BU35" s="57">
        <f t="shared" si="11"/>
        <v>50</v>
      </c>
      <c r="BV35" s="2">
        <f t="shared" si="36"/>
        <v>1.4131267237343417</v>
      </c>
      <c r="BW35" s="57">
        <f>BV35*'DEPRECATED - DT-Prelim Calcs'!$C$21/BQ$2/'DEPRECATED - DT-Prelim Calcs'!$C$19/'DEPRECATED - DT-Prelim Calcs'!$C$18*3.39*'DEPRECATED - DT-Prelim Calcs'!$C$20</f>
        <v>19.703322891430673</v>
      </c>
      <c r="BX35" s="46">
        <f t="shared" si="37"/>
        <v>0</v>
      </c>
      <c r="BY35" s="57">
        <f>BW34*'DEPRECATED - DT-Prelim Calcs'!$C$11+BY34</f>
        <v>-26.295987576398005</v>
      </c>
      <c r="BZ35" s="57">
        <f>BZ34+0.5*BW35*'DEPRECATED - DT-Prelim Calcs'!$C$11^2+BY35*'DEPRECATED - DT-Prelim Calcs'!$C$11</f>
        <v>-4311.7390446510099</v>
      </c>
      <c r="CA35" s="57">
        <f>MIN('Drive Train'!$F$35-BU34*'DEPRECATED - DT-Prelim Calcs'!$C$21*'Drive Train'!$F$38,CA34+BU$2)</f>
        <v>9</v>
      </c>
      <c r="CB35" s="57">
        <f>'Drive Train'!$F$35-BU35*'DEPRECATED - DT-Prelim Calcs'!$C$21*'Drive Train'!$F$38</f>
        <v>9</v>
      </c>
      <c r="CC35" s="1">
        <f>IF(BZ35&gt;='Drive Train'!$F$29,1,0)</f>
        <v>0</v>
      </c>
      <c r="CD35" s="57">
        <f t="shared" si="38"/>
        <v>55.555555555555557</v>
      </c>
      <c r="CE35" s="63">
        <f>CE34+'DEPRECATED - DT-Prelim Calcs'!$C$11</f>
        <v>124</v>
      </c>
      <c r="CF35" s="2">
        <f>CP35/'Drive Train'!$F$35</f>
        <v>0.72580645161290325</v>
      </c>
      <c r="CG35" s="46">
        <f>CN35*12*60/(PI() * 'Drive Train'!$F$15)/CF$2*CF35</f>
        <v>-63124.354208630604</v>
      </c>
      <c r="CH35" s="2">
        <f>('DEPRECATED - DT-Prelim Calcs'!$C$6*CF35-CG35)/('DEPRECATED - DT-Prelim Calcs'!$C$6*CF35)*'DEPRECATED - DT-Prelim Calcs'!$C$7*CF35</f>
        <v>30.291349954165664</v>
      </c>
      <c r="CI35" s="57">
        <f>CH35/'DEPRECATED - DT-Prelim Calcs'!$C$7*('DEPRECATED - DT-Prelim Calcs'!$C$8-'DEPRECATED - DT-Prelim Calcs'!$C$9)+'DEPRECATED - DT-Prelim Calcs'!$C$9</f>
        <v>1615.3058917508113</v>
      </c>
      <c r="CJ35" s="57">
        <f t="shared" si="12"/>
        <v>50</v>
      </c>
      <c r="CK35" s="2">
        <f t="shared" si="39"/>
        <v>1.3144127551959126</v>
      </c>
      <c r="CL35" s="57">
        <f>CK35*'DEPRECATED - DT-Prelim Calcs'!$C$21/CF$2/'DEPRECATED - DT-Prelim Calcs'!$C$19/'DEPRECATED - DT-Prelim Calcs'!$C$18*3.39*'DEPRECATED - DT-Prelim Calcs'!$C$20</f>
        <v>22.991988372439156</v>
      </c>
      <c r="CM35" s="46">
        <f t="shared" si="40"/>
        <v>0</v>
      </c>
      <c r="CN35" s="57">
        <f>CL34*'DEPRECATED - DT-Prelim Calcs'!$C$11+CN34</f>
        <v>-296.98749907137432</v>
      </c>
      <c r="CO35" s="57">
        <f>CO34+0.5*CL35*'DEPRECATED - DT-Prelim Calcs'!$C$11^2+CN35*'DEPRECATED - DT-Prelim Calcs'!$C$11</f>
        <v>-11524.152395535506</v>
      </c>
      <c r="CP35" s="57">
        <f>MIN('Drive Train'!$F$35-CJ34*'DEPRECATED - DT-Prelim Calcs'!$C$21*'Drive Train'!$F$38,CP34+CJ$2)</f>
        <v>9</v>
      </c>
      <c r="CQ35" s="57">
        <f>'Drive Train'!$F$35-CJ35*'DEPRECATED - DT-Prelim Calcs'!$C$21*'Drive Train'!$F$38</f>
        <v>9</v>
      </c>
      <c r="CR35" s="1">
        <f>IF(CO35&gt;='Drive Train'!$F$29,1,0)</f>
        <v>0</v>
      </c>
      <c r="CS35" s="57">
        <f t="shared" si="41"/>
        <v>55.555555555555557</v>
      </c>
      <c r="CT35" s="63">
        <f>CT34+'DEPRECATED - DT-Prelim Calcs'!$C$11</f>
        <v>124</v>
      </c>
      <c r="CU35" s="2">
        <f>DE35/'Drive Train'!$F$35</f>
        <v>2.6970884099533601</v>
      </c>
      <c r="CV35" s="46">
        <f>DC35*12*60/(PI() * 'Drive Train'!$F$15)/CU$2*CU35</f>
        <v>-564877.29001843685</v>
      </c>
      <c r="CW35" s="2">
        <f>('DEPRECATED - DT-Prelim Calcs'!$C$6*CU35-CV35)/('DEPRECATED - DT-Prelim Calcs'!$C$6*CU35)*'DEPRECATED - DT-Prelim Calcs'!$C$7*CU35</f>
        <v>261.91354196938215</v>
      </c>
      <c r="CX35" s="57">
        <f>CW35/'DEPRECATED - DT-Prelim Calcs'!$C$7*('DEPRECATED - DT-Prelim Calcs'!$C$8-'DEPRECATED - DT-Prelim Calcs'!$C$9)+'DEPRECATED - DT-Prelim Calcs'!$C$9</f>
        <v>13946.064080776652</v>
      </c>
      <c r="CY35" s="57">
        <f t="shared" si="13"/>
        <v>50</v>
      </c>
      <c r="CZ35" s="2">
        <f t="shared" si="42"/>
        <v>1.0927045796206987</v>
      </c>
      <c r="DA35" s="57">
        <f>CZ35*'DEPRECATED - DT-Prelim Calcs'!$C$21/CU$2/'DEPRECATED - DT-Prelim Calcs'!$C$19/'DEPRECATED - DT-Prelim Calcs'!$C$18*3.39*'DEPRECATED - DT-Prelim Calcs'!$C$20</f>
        <v>22.991988372439156</v>
      </c>
      <c r="DB35" s="46">
        <f t="shared" si="43"/>
        <v>0</v>
      </c>
      <c r="DC35" s="57">
        <f>DA34*'DEPRECATED - DT-Prelim Calcs'!$C$11+DC34</f>
        <v>-594.55491812901505</v>
      </c>
      <c r="DD35" s="57">
        <f>DD34+0.5*DA35*'DEPRECATED - DT-Prelim Calcs'!$C$11^2+DC35*'DEPRECATED - DT-Prelim Calcs'!$C$11</f>
        <v>-28742.69326672587</v>
      </c>
      <c r="DE35" s="57">
        <f>MIN('Drive Train'!$F$35-CY34*'DEPRECATED - DT-Prelim Calcs'!$C$21*'Drive Train'!$F$38,DE34+CY$2)</f>
        <v>33.443896283421665</v>
      </c>
      <c r="DF35" s="57">
        <f>'Drive Train'!$F$35-CY35*'DEPRECATED - DT-Prelim Calcs'!$C$21*'Drive Train'!$F$38</f>
        <v>9</v>
      </c>
      <c r="DG35" s="1">
        <f>IF(DD35&gt;='Drive Train'!$F$29,1,0)</f>
        <v>0</v>
      </c>
      <c r="DH35" s="57">
        <f t="shared" si="44"/>
        <v>55.555555555555557</v>
      </c>
      <c r="DI35" s="63">
        <f>DI34+'DEPRECATED - DT-Prelim Calcs'!$C$11</f>
        <v>124</v>
      </c>
      <c r="DJ35" s="2">
        <f>DT35/'Drive Train'!$F$35</f>
        <v>0.72580645161290325</v>
      </c>
      <c r="DK35" s="46">
        <f>DR35*12*60/(PI() * 'Drive Train'!$F$15)/DJ$2*DJ35</f>
        <v>17390.535205670119</v>
      </c>
      <c r="DL35" s="2">
        <f>('DEPRECATED - DT-Prelim Calcs'!$C$6*DJ35-DK35)/('DEPRECATED - DT-Prelim Calcs'!$C$6*DJ35)*'DEPRECATED - DT-Prelim Calcs'!$C$7*DJ35</f>
        <v>-6.1140690868220942</v>
      </c>
      <c r="DM35" s="57">
        <f>DL35/'DEPRECATED - DT-Prelim Calcs'!$C$7*('DEPRECATED - DT-Prelim Calcs'!$C$8-'DEPRECATED - DT-Prelim Calcs'!$C$9)+'DEPRECATED - DT-Prelim Calcs'!$C$9</f>
        <v>-322.79172773413893</v>
      </c>
      <c r="DN35" s="57">
        <f t="shared" si="14"/>
        <v>-322.79172773413893</v>
      </c>
      <c r="DO35" s="2">
        <f t="shared" si="45"/>
        <v>-8.1619820462863757</v>
      </c>
      <c r="DP35" s="57">
        <f>DO35*'DEPRECATED - DT-Prelim Calcs'!$C$21/DJ$2/'DEPRECATED - DT-Prelim Calcs'!$C$19/'DEPRECATED - DT-Prelim Calcs'!$C$18*3.39*'DEPRECATED - DT-Prelim Calcs'!$C$20</f>
        <v>-200.70724281934451</v>
      </c>
      <c r="DQ35" s="46">
        <f t="shared" si="46"/>
        <v>1</v>
      </c>
      <c r="DR35" s="57">
        <f>DP34*'DEPRECATED - DT-Prelim Calcs'!$C$11+DR34</f>
        <v>58.201144569345885</v>
      </c>
      <c r="DS35" s="57">
        <f>DS34+0.5*DP35*'DEPRECATED - DT-Prelim Calcs'!$C$11^2+DR35*'DEPRECATED - DT-Prelim Calcs'!$C$11</f>
        <v>-64995.040097633173</v>
      </c>
      <c r="DT35" s="57">
        <f>MIN('Drive Train'!$F$35-DN34*'DEPRECATED - DT-Prelim Calcs'!$C$21*'Drive Train'!$F$38,DT34+DN$2)</f>
        <v>9</v>
      </c>
      <c r="DU35" s="57">
        <f>'Drive Train'!$F$35-DN35*'DEPRECATED - DT-Prelim Calcs'!$C$21*'Drive Train'!$F$38</f>
        <v>34.349837485921448</v>
      </c>
      <c r="DV35" s="1">
        <f>IF(DS35&gt;='Drive Train'!$F$29,1,0)</f>
        <v>0</v>
      </c>
      <c r="DW35" s="57">
        <f t="shared" si="47"/>
        <v>-358.6574752601544</v>
      </c>
      <c r="DX35" s="63">
        <f>DX34+'DEPRECATED - DT-Prelim Calcs'!$C$11</f>
        <v>124</v>
      </c>
      <c r="DY35" s="2">
        <f>EI35/'Drive Train'!$F$35</f>
        <v>0.72580645161290325</v>
      </c>
      <c r="DZ35" s="46">
        <f>EG35*12*60/(PI() * 'Drive Train'!$F$15)/DY$2*DY35</f>
        <v>-344880.40818079753</v>
      </c>
      <c r="EA35" s="2">
        <f>('DEPRECATED - DT-Prelim Calcs'!$C$6*DY35-DZ35)/('DEPRECATED - DT-Prelim Calcs'!$C$6*DY35)*'DEPRECATED - DT-Prelim Calcs'!$C$7*DY35</f>
        <v>157.68949068079277</v>
      </c>
      <c r="EB35" s="57">
        <f>EA35/'DEPRECATED - DT-Prelim Calcs'!$C$7*('DEPRECATED - DT-Prelim Calcs'!$C$8-'DEPRECATED - DT-Prelim Calcs'!$C$9)+'DEPRECATED - DT-Prelim Calcs'!$C$9</f>
        <v>8397.538860724364</v>
      </c>
      <c r="EC35" s="57">
        <f t="shared" si="15"/>
        <v>50</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-1008.6392329712651</v>
      </c>
      <c r="EH35" s="57">
        <f>EH34+0.5*EE35*'DEPRECATED - DT-Prelim Calcs'!$C$11^2+EG35*'DEPRECATED - DT-Prelim Calcs'!$C$11</f>
        <v>-94697.764417116705</v>
      </c>
      <c r="EI35" s="57">
        <f>MIN('Drive Train'!$F$35-EC34*'DEPRECATED - DT-Prelim Calcs'!$C$21*'Drive Train'!$F$38,EI34+EC$2)</f>
        <v>9</v>
      </c>
      <c r="EJ35" s="57">
        <f>'Drive Train'!$F$35-EC35*'DEPRECATED - DT-Prelim Calcs'!$C$21*'Drive Train'!$F$38</f>
        <v>9</v>
      </c>
      <c r="EK35" s="1">
        <f>IF(EH35&gt;='Drive Train'!$F$29,1,0)</f>
        <v>0</v>
      </c>
      <c r="EL35" s="57">
        <f t="shared" si="50"/>
        <v>55.555555555555557</v>
      </c>
      <c r="EM35" s="63">
        <f>EM34+'DEPRECATED - DT-Prelim Calcs'!$C$11</f>
        <v>124</v>
      </c>
      <c r="EN35" s="2">
        <f>EX35/'Drive Train'!$F$35</f>
        <v>0.72580645161290325</v>
      </c>
      <c r="EO35" s="46">
        <f>EV35*12*60/(PI() * 'Drive Train'!$F$15)/EN$2*EN35</f>
        <v>-408492.75524292246</v>
      </c>
      <c r="EP35" s="2">
        <f>('DEPRECATED - DT-Prelim Calcs'!$C$6*EN35-EO35)/('DEPRECATED - DT-Prelim Calcs'!$C$6*EN35)*'DEPRECATED - DT-Prelim Calcs'!$C$7*EN35</f>
        <v>186.45229676329205</v>
      </c>
      <c r="EQ35" s="57">
        <f>EP35/'DEPRECATED - DT-Prelim Calcs'!$C$7*('DEPRECATED - DT-Prelim Calcs'!$C$8-'DEPRECATED - DT-Prelim Calcs'!$C$9)+'DEPRECATED - DT-Prelim Calcs'!$C$9</f>
        <v>9928.7704044524362</v>
      </c>
      <c r="ER35" s="57">
        <f t="shared" si="16"/>
        <v>50</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-1060.8760801704102</v>
      </c>
      <c r="EW35" s="57">
        <f>EW34+0.5*ET35*'DEPRECATED - DT-Prelim Calcs'!$C$11^2+EV35*'DEPRECATED - DT-Prelim Calcs'!$C$11</f>
        <v>-129274.83069321219</v>
      </c>
      <c r="EX35" s="57">
        <f>MIN('Drive Train'!$F$35-ER34*'DEPRECATED - DT-Prelim Calcs'!$C$21*'Drive Train'!$F$38,EX34+ER$2)</f>
        <v>9</v>
      </c>
      <c r="EY35" s="57">
        <f>'Drive Train'!$F$35-ER35*'DEPRECATED - DT-Prelim Calcs'!$C$21*'Drive Train'!$F$38</f>
        <v>9</v>
      </c>
      <c r="EZ35" s="1">
        <f>IF(EW35&gt;='Drive Train'!$F$29,1,0)</f>
        <v>0</v>
      </c>
      <c r="FA35" s="57">
        <f t="shared" si="53"/>
        <v>55.555555555555557</v>
      </c>
      <c r="FB35" s="63">
        <f>FB34+'DEPRECATED - DT-Prelim Calcs'!$C$11</f>
        <v>124</v>
      </c>
      <c r="FC35" s="2">
        <f>FM35/'Drive Train'!$F$35</f>
        <v>0.72580645161290325</v>
      </c>
      <c r="FD35" s="46">
        <f>FK35*12*60/(PI() * 'Drive Train'!$F$15)/FC$2*FC35</f>
        <v>-106916.78186947608</v>
      </c>
      <c r="FE35" s="2">
        <f>('DEPRECATED - DT-Prelim Calcs'!$C$6*FC35-FD35)/('DEPRECATED - DT-Prelim Calcs'!$C$6*FC35)*'DEPRECATED - DT-Prelim Calcs'!$C$7*FC35</f>
        <v>50.092428877737447</v>
      </c>
      <c r="FF35" s="57">
        <f>FE35/'DEPRECATED - DT-Prelim Calcs'!$C$7*('DEPRECATED - DT-Prelim Calcs'!$C$8-'DEPRECATED - DT-Prelim Calcs'!$C$9)+'DEPRECATED - DT-Prelim Calcs'!$C$9</f>
        <v>2669.4463174330763</v>
      </c>
      <c r="FG35" s="57">
        <f t="shared" si="17"/>
        <v>50</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-249.70163718141154</v>
      </c>
      <c r="FL35" s="57">
        <f>FL34+0.5*FI35*'DEPRECATED - DT-Prelim Calcs'!$C$11^2+FK35*'DEPRECATED - DT-Prelim Calcs'!$C$11</f>
        <v>-178268.94193383268</v>
      </c>
      <c r="FM35" s="57">
        <f>MIN('Drive Train'!$F$35-FG34*'DEPRECATED - DT-Prelim Calcs'!$C$21*'Drive Train'!$F$38,FM34+FG$2)</f>
        <v>9</v>
      </c>
      <c r="FN35" s="57">
        <f>'Drive Train'!$F$35-FG35*'DEPRECATED - DT-Prelim Calcs'!$C$21*'Drive Train'!$F$38</f>
        <v>9</v>
      </c>
      <c r="FO35" s="1">
        <f>IF(FL35&gt;='Drive Train'!$F$29,1,0)</f>
        <v>0</v>
      </c>
      <c r="FP35" s="57">
        <f t="shared" si="56"/>
        <v>55.555555555555557</v>
      </c>
      <c r="FQ35" s="63">
        <f>FQ34+'DEPRECATED - DT-Prelim Calcs'!$C$11</f>
        <v>124</v>
      </c>
      <c r="FR35" s="2">
        <f>GB35/'Drive Train'!$F$35</f>
        <v>0.72580645161290325</v>
      </c>
      <c r="FS35" s="46">
        <f>FZ35*12*60/(PI() * 'Drive Train'!$F$15)/FR$2*FR35</f>
        <v>-421428.47746415506</v>
      </c>
      <c r="FT35" s="2">
        <f>('DEPRECATED - DT-Prelim Calcs'!$C$6*FR35-FS35)/('DEPRECATED - DT-Prelim Calcs'!$C$6*FR35)*'DEPRECATED - DT-Prelim Calcs'!$C$7*FR35</f>
        <v>192.3012818576955</v>
      </c>
      <c r="FU35" s="57">
        <f>FT35/'DEPRECATED - DT-Prelim Calcs'!$C$7*('DEPRECATED - DT-Prelim Calcs'!$C$8-'DEPRECATED - DT-Prelim Calcs'!$C$9)+'DEPRECATED - DT-Prelim Calcs'!$C$9</f>
        <v>10240.149984374413</v>
      </c>
      <c r="FV35" s="57">
        <f t="shared" si="18"/>
        <v>50</v>
      </c>
      <c r="FW35" s="2">
        <f t="shared" si="57"/>
        <v>0.5927743797942352</v>
      </c>
      <c r="FX35" s="57">
        <f>FW35*'DEPRECATED - DT-Prelim Calcs'!$C$21/FR$2/'DEPRECATED - DT-Prelim Calcs'!$C$19/'DEPRECATED - DT-Prelim Calcs'!$C$18*3.39*'DEPRECATED - DT-Prelim Calcs'!$C$20</f>
        <v>22.99198837243916</v>
      </c>
      <c r="FY35" s="46">
        <f t="shared" si="58"/>
        <v>0</v>
      </c>
      <c r="FZ35" s="57">
        <f>FX34*'DEPRECATED - DT-Prelim Calcs'!$C$11+FZ34</f>
        <v>-894.1754874349142</v>
      </c>
      <c r="GA35" s="57">
        <f>GA34+0.5*FX35*'DEPRECATED - DT-Prelim Calcs'!$C$11^2+FZ35*'DEPRECATED - DT-Prelim Calcs'!$C$11</f>
        <v>-254316.8562637461</v>
      </c>
      <c r="GB35" s="57">
        <f>MIN('Drive Train'!$F$35-FV34*'DEPRECATED - DT-Prelim Calcs'!$C$21*'Drive Train'!$F$38,GB34+FV$2)</f>
        <v>9</v>
      </c>
      <c r="GC35" s="57">
        <f>'Drive Train'!$F$35-FV35*'DEPRECATED - DT-Prelim Calcs'!$C$21*'Drive Train'!$F$38</f>
        <v>9</v>
      </c>
      <c r="GD35" s="1">
        <f>IF(GA35&gt;='Drive Train'!$F$29,1,0)</f>
        <v>0</v>
      </c>
      <c r="GE35" s="57">
        <f t="shared" si="59"/>
        <v>55.555555555555557</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55.555555555555557</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55.555555555555557</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55.555555555555557</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55.555555555555557</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650.48305563067322</v>
      </c>
      <c r="AK36" s="57">
        <f t="shared" si="8"/>
        <v>0</v>
      </c>
      <c r="AL36" s="63">
        <f>AL35+'DEPRECATED - DT-Prelim Calcs'!$C$11</f>
        <v>128</v>
      </c>
      <c r="AM36" s="2">
        <f>AW36/'Drive Train'!$F$35</f>
        <v>0.87582542728227342</v>
      </c>
      <c r="AN36" s="46">
        <f>AU36*12*60/(PI() * 'Drive Train'!$F$15)/AM$2*AM36</f>
        <v>3839.3659178793323</v>
      </c>
      <c r="AO36" s="2">
        <f>('DEPRECATED - DT-Prelim Calcs'!$C$6*AM36-AN36)/('DEPRECATED - DT-Prelim Calcs'!$C$6*AM36)*'DEPRECATED - DT-Prelim Calcs'!$C$7*AM36</f>
        <v>0.37474080656281344</v>
      </c>
      <c r="AP36" s="57">
        <f>AO36/'DEPRECATED - DT-Prelim Calcs'!$C$7*('DEPRECATED - DT-Prelim Calcs'!$C$8-'DEPRECATED - DT-Prelim Calcs'!$C$9)+'DEPRECATED - DT-Prelim Calcs'!$C$9</f>
        <v>22.649894390875087</v>
      </c>
      <c r="AQ36" s="57">
        <f t="shared" si="9"/>
        <v>22.649894390875087</v>
      </c>
      <c r="AR36" s="2">
        <f t="shared" si="30"/>
        <v>6.0103627067598087E-5</v>
      </c>
      <c r="AS36" s="57">
        <f>AR36*'DEPRECATED - DT-Prelim Calcs'!$C$21/AM$2/'DEPRECATED - DT-Prelim Calcs'!$C$19/'DEPRECATED - DT-Prelim Calcs'!$C$18*3.39*'DEPRECATED - DT-Prelim Calcs'!$C$20</f>
        <v>4.1139605311928866E-4</v>
      </c>
      <c r="AT36" s="46">
        <f t="shared" si="31"/>
        <v>0</v>
      </c>
      <c r="AU36" s="57">
        <f>AS35*'DEPRECATED - DT-Prelim Calcs'!$C$11+AU35</f>
        <v>38.255098772241844</v>
      </c>
      <c r="AV36" s="57">
        <f>AV35+0.5*AS36*'DEPRECATED - DT-Prelim Calcs'!$C$11^2+AU36*'DEPRECATED - DT-Prelim Calcs'!$C$11</f>
        <v>4769.566617386803</v>
      </c>
      <c r="AW36" s="57">
        <f>MIN('Drive Train'!$F$35-AQ35*'DEPRECATED - DT-Prelim Calcs'!$C$21*'Drive Train'!$F$38,AW35+AQ$2)</f>
        <v>10.860235298300191</v>
      </c>
      <c r="AX36" s="57">
        <f>'Drive Train'!$F$35-AQ36*'DEPRECATED - DT-Prelim Calcs'!$C$21*'Drive Train'!$F$38</f>
        <v>10.859807181420495</v>
      </c>
      <c r="AY36" s="1">
        <f>IF(AV36&gt;='Drive Train'!$F$29,1,0)</f>
        <v>1</v>
      </c>
      <c r="AZ36" s="57">
        <f t="shared" si="32"/>
        <v>25.166549323194541</v>
      </c>
      <c r="BA36" s="63">
        <f>BA35+'DEPRECATED - DT-Prelim Calcs'!$C$11</f>
        <v>128</v>
      </c>
      <c r="BB36" s="2">
        <f>BL36/'Drive Train'!$F$35</f>
        <v>0.72580645161290325</v>
      </c>
      <c r="BC36" s="46">
        <f>BJ36*12*60/(PI() * 'Drive Train'!$F$15)/BB$2*BB36</f>
        <v>4640.8392668480665</v>
      </c>
      <c r="BD36" s="2">
        <f>('DEPRECATED - DT-Prelim Calcs'!$C$6*BB36-BC36)/('DEPRECATED - DT-Prelim Calcs'!$C$6*BB36)*'DEPRECATED - DT-Prelim Calcs'!$C$7*BB36</f>
        <v>-0.34919718953107221</v>
      </c>
      <c r="BE36" s="57">
        <f>BD36/'DEPRECATED - DT-Prelim Calcs'!$C$7*('DEPRECATED - DT-Prelim Calcs'!$C$8-'DEPRECATED - DT-Prelim Calcs'!$C$9)+'DEPRECATED - DT-Prelim Calcs'!$C$9</f>
        <v>-15.890041251799406</v>
      </c>
      <c r="BF36" s="57">
        <f t="shared" si="10"/>
        <v>-15.890041251799406</v>
      </c>
      <c r="BG36" s="2">
        <f t="shared" si="33"/>
        <v>-0.89570336458370159</v>
      </c>
      <c r="BH36" s="57">
        <f>BG36*'DEPRECATED - DT-Prelim Calcs'!$C$21/BB$2/'DEPRECATED - DT-Prelim Calcs'!$C$19/'DEPRECATED - DT-Prelim Calcs'!$C$18*3.39*'DEPRECATED - DT-Prelim Calcs'!$C$20</f>
        <v>-9.3098725973168222</v>
      </c>
      <c r="BI36" s="46">
        <f t="shared" si="34"/>
        <v>1</v>
      </c>
      <c r="BJ36" s="57">
        <f>BH35*'DEPRECATED - DT-Prelim Calcs'!$C$11+BJ35</f>
        <v>36.745400240963306</v>
      </c>
      <c r="BK36" s="57">
        <f>BK35+0.5*BH36*'DEPRECATED - DT-Prelim Calcs'!$C$11^2+BJ36*'DEPRECATED - DT-Prelim Calcs'!$C$11</f>
        <v>2320.4471510926824</v>
      </c>
      <c r="BL36" s="57">
        <f>MIN('Drive Train'!$F$35-BF35*'DEPRECATED - DT-Prelim Calcs'!$C$21*'Drive Train'!$F$38,BL35+BF$2)</f>
        <v>9</v>
      </c>
      <c r="BM36" s="57">
        <f>'Drive Train'!$F$35-BF36*'DEPRECATED - DT-Prelim Calcs'!$C$21*'Drive Train'!$F$38</f>
        <v>13.48052280512236</v>
      </c>
      <c r="BN36" s="1">
        <f>IF(BK36&gt;='Drive Train'!$F$29,1,0)</f>
        <v>1</v>
      </c>
      <c r="BO36" s="57">
        <f t="shared" si="35"/>
        <v>-17.655601390888229</v>
      </c>
      <c r="BP36" s="63">
        <f>BP35+'DEPRECATED - DT-Prelim Calcs'!$C$11</f>
        <v>128</v>
      </c>
      <c r="BQ36" s="2">
        <f>CA36/'Drive Train'!$F$35</f>
        <v>0.72580645161290325</v>
      </c>
      <c r="BR36" s="46">
        <f>BY36*12*60/(PI() * 'Drive Train'!$F$15)/BQ$2*BQ36</f>
        <v>8897.6394005194979</v>
      </c>
      <c r="BS36" s="2">
        <f>('DEPRECATED - DT-Prelim Calcs'!$C$6*BQ36-BR36)/('DEPRECATED - DT-Prelim Calcs'!$C$6*BQ36)*'DEPRECATED - DT-Prelim Calcs'!$C$7*BQ36</f>
        <v>-2.2739417152624322</v>
      </c>
      <c r="BT36" s="57">
        <f>BS36/'DEPRECATED - DT-Prelim Calcs'!$C$7*('DEPRECATED - DT-Prelim Calcs'!$C$8-'DEPRECATED - DT-Prelim Calcs'!$C$9)+'DEPRECATED - DT-Prelim Calcs'!$C$9</f>
        <v>-118.35673114861828</v>
      </c>
      <c r="BU36" s="57">
        <f t="shared" si="11"/>
        <v>-118.35673114861828</v>
      </c>
      <c r="BV36" s="2">
        <f t="shared" si="36"/>
        <v>-3.3217295390105361</v>
      </c>
      <c r="BW36" s="57">
        <f>BV36*'DEPRECATED - DT-Prelim Calcs'!$C$21/BQ$2/'DEPRECATED - DT-Prelim Calcs'!$C$19/'DEPRECATED - DT-Prelim Calcs'!$C$18*3.39*'DEPRECATED - DT-Prelim Calcs'!$C$20</f>
        <v>-46.315102931583766</v>
      </c>
      <c r="BX36" s="46">
        <f t="shared" si="37"/>
        <v>1</v>
      </c>
      <c r="BY36" s="57">
        <f>BW35*'DEPRECATED - DT-Prelim Calcs'!$C$11+BY35</f>
        <v>52.517303989324688</v>
      </c>
      <c r="BZ36" s="57">
        <f>BZ35+0.5*BW36*'DEPRECATED - DT-Prelim Calcs'!$C$11^2+BY36*'DEPRECATED - DT-Prelim Calcs'!$C$11</f>
        <v>-4472.1906521463807</v>
      </c>
      <c r="CA36" s="57">
        <f>MIN('Drive Train'!$F$35-BU35*'DEPRECATED - DT-Prelim Calcs'!$C$21*'Drive Train'!$F$38,CA35+BU$2)</f>
        <v>9</v>
      </c>
      <c r="CB36" s="57">
        <f>'Drive Train'!$F$35-BU36*'DEPRECATED - DT-Prelim Calcs'!$C$21*'Drive Train'!$F$38</f>
        <v>20.448257718106042</v>
      </c>
      <c r="CC36" s="1">
        <f>IF(BZ36&gt;='Drive Train'!$F$29,1,0)</f>
        <v>0</v>
      </c>
      <c r="CD36" s="57">
        <f t="shared" si="38"/>
        <v>-131.50747905402031</v>
      </c>
      <c r="CE36" s="63">
        <f>CE35+'DEPRECATED - DT-Prelim Calcs'!$C$11</f>
        <v>128</v>
      </c>
      <c r="CF36" s="2">
        <f>CP36/'Drive Train'!$F$35</f>
        <v>0.72580645161290325</v>
      </c>
      <c r="CG36" s="46">
        <f>CN36*12*60/(PI() * 'Drive Train'!$F$15)/CF$2*CF36</f>
        <v>-43576.670585303895</v>
      </c>
      <c r="CH36" s="2">
        <f>('DEPRECATED - DT-Prelim Calcs'!$C$6*CF36-CG36)/('DEPRECATED - DT-Prelim Calcs'!$C$6*CF36)*'DEPRECATED - DT-Prelim Calcs'!$C$7*CF36</f>
        <v>21.452716270822819</v>
      </c>
      <c r="CI36" s="57">
        <f>CH36/'DEPRECATED - DT-Prelim Calcs'!$C$7*('DEPRECATED - DT-Prelim Calcs'!$C$8-'DEPRECATED - DT-Prelim Calcs'!$C$9)+'DEPRECATED - DT-Prelim Calcs'!$C$9</f>
        <v>1144.7678413056296</v>
      </c>
      <c r="CJ36" s="57">
        <f t="shared" si="12"/>
        <v>50</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-205.01954558161771</v>
      </c>
      <c r="CO36" s="57">
        <f>CO35+0.5*CL36*'DEPRECATED - DT-Prelim Calcs'!$C$11^2+CN36*'DEPRECATED - DT-Prelim Calcs'!$C$11</f>
        <v>-12160.294670882464</v>
      </c>
      <c r="CP36" s="57">
        <f>MIN('Drive Train'!$F$35-CJ35*'DEPRECATED - DT-Prelim Calcs'!$C$21*'Drive Train'!$F$38,CP35+CJ$2)</f>
        <v>9</v>
      </c>
      <c r="CQ36" s="57">
        <f>'Drive Train'!$F$35-CJ36*'DEPRECATED - DT-Prelim Calcs'!$C$21*'Drive Train'!$F$38</f>
        <v>9</v>
      </c>
      <c r="CR36" s="1">
        <f>IF(CO36&gt;='Drive Train'!$F$29,1,0)</f>
        <v>0</v>
      </c>
      <c r="CS36" s="57">
        <f t="shared" si="41"/>
        <v>55.555555555555557</v>
      </c>
      <c r="CT36" s="63">
        <f>CT35+'DEPRECATED - DT-Prelim Calcs'!$C$11</f>
        <v>128</v>
      </c>
      <c r="CU36" s="2">
        <f>DE36/'Drive Train'!$F$35</f>
        <v>0.72580645161290325</v>
      </c>
      <c r="CV36" s="46">
        <f>DC36*12*60/(PI() * 'Drive Train'!$F$15)/CU$2*CU36</f>
        <v>-128498.77896268715</v>
      </c>
      <c r="CW36" s="2">
        <f>('DEPRECATED - DT-Prelim Calcs'!$C$6*CU36-CV36)/('DEPRECATED - DT-Prelim Calcs'!$C$6*CU36)*'DEPRECATED - DT-Prelim Calcs'!$C$7*CU36</f>
        <v>59.850892854217498</v>
      </c>
      <c r="CX36" s="57">
        <f>CW36/'DEPRECATED - DT-Prelim Calcs'!$C$7*('DEPRECATED - DT-Prelim Calcs'!$C$8-'DEPRECATED - DT-Prelim Calcs'!$C$9)+'DEPRECATED - DT-Prelim Calcs'!$C$9</f>
        <v>3188.9529266373879</v>
      </c>
      <c r="CY36" s="57">
        <f t="shared" si="13"/>
        <v>50</v>
      </c>
      <c r="CZ36" s="2">
        <f t="shared" si="42"/>
        <v>1.0927045796206987</v>
      </c>
      <c r="DA36" s="57">
        <f>CZ36*'DEPRECATED - DT-Prelim Calcs'!$C$21/CU$2/'DEPRECATED - DT-Prelim Calcs'!$C$19/'DEPRECATED - DT-Prelim Calcs'!$C$18*3.39*'DEPRECATED - DT-Prelim Calcs'!$C$20</f>
        <v>22.991988372439156</v>
      </c>
      <c r="DB36" s="46">
        <f t="shared" si="43"/>
        <v>0</v>
      </c>
      <c r="DC36" s="57">
        <f>DA35*'DEPRECATED - DT-Prelim Calcs'!$C$11+DC35</f>
        <v>-502.58696463925844</v>
      </c>
      <c r="DD36" s="57">
        <f>DD35+0.5*DA36*'DEPRECATED - DT-Prelim Calcs'!$C$11^2+DC36*'DEPRECATED - DT-Prelim Calcs'!$C$11</f>
        <v>-30569.10521830339</v>
      </c>
      <c r="DE36" s="57">
        <f>MIN('Drive Train'!$F$35-CY35*'DEPRECATED - DT-Prelim Calcs'!$C$21*'Drive Train'!$F$38,DE35+CY$2)</f>
        <v>9</v>
      </c>
      <c r="DF36" s="57">
        <f>'Drive Train'!$F$35-CY36*'DEPRECATED - DT-Prelim Calcs'!$C$21*'Drive Train'!$F$38</f>
        <v>9</v>
      </c>
      <c r="DG36" s="1">
        <f>IF(DD36&gt;='Drive Train'!$F$29,1,0)</f>
        <v>0</v>
      </c>
      <c r="DH36" s="57">
        <f t="shared" si="44"/>
        <v>55.555555555555557</v>
      </c>
      <c r="DI36" s="63">
        <f>DI35+'DEPRECATED - DT-Prelim Calcs'!$C$11</f>
        <v>128</v>
      </c>
      <c r="DJ36" s="2">
        <f>DT36/'Drive Train'!$F$35</f>
        <v>2.7701481843485039</v>
      </c>
      <c r="DK36" s="46">
        <f>DR36*12*60/(PI() * 'Drive Train'!$F$15)/DJ$2*DJ36</f>
        <v>-849186.07009482151</v>
      </c>
      <c r="DL36" s="2">
        <f>('DEPRECATED - DT-Prelim Calcs'!$C$6*DJ36-DK36)/('DEPRECATED - DT-Prelim Calcs'!$C$6*DJ36)*'DEPRECATED - DT-Prelim Calcs'!$C$7*DJ36</f>
        <v>390.64199125721046</v>
      </c>
      <c r="DM36" s="57">
        <f>DL36/'DEPRECATED - DT-Prelim Calcs'!$C$7*('DEPRECATED - DT-Prelim Calcs'!$C$8-'DEPRECATED - DT-Prelim Calcs'!$C$9)+'DEPRECATED - DT-Prelim Calcs'!$C$9</f>
        <v>20799.118040788428</v>
      </c>
      <c r="DN36" s="57">
        <f t="shared" si="14"/>
        <v>50</v>
      </c>
      <c r="DO36" s="2">
        <f t="shared" si="45"/>
        <v>0.93499464029399981</v>
      </c>
      <c r="DP36" s="57">
        <f>DO36*'DEPRECATED - DT-Prelim Calcs'!$C$21/DJ$2/'DEPRECATED - DT-Prelim Calcs'!$C$19/'DEPRECATED - DT-Prelim Calcs'!$C$18*3.39*'DEPRECATED - DT-Prelim Calcs'!$C$20</f>
        <v>22.991988372439156</v>
      </c>
      <c r="DQ36" s="46">
        <f t="shared" si="46"/>
        <v>0</v>
      </c>
      <c r="DR36" s="57">
        <f>DP35*'DEPRECATED - DT-Prelim Calcs'!$C$11+DR35</f>
        <v>-744.62782670803222</v>
      </c>
      <c r="DS36" s="57">
        <f>DS35+0.5*DP36*'DEPRECATED - DT-Prelim Calcs'!$C$11^2+DR36*'DEPRECATED - DT-Prelim Calcs'!$C$11</f>
        <v>-67789.615497485793</v>
      </c>
      <c r="DT36" s="57">
        <f>MIN('Drive Train'!$F$35-DN35*'DEPRECATED - DT-Prelim Calcs'!$C$21*'Drive Train'!$F$38,DT35+DN$2)</f>
        <v>34.349837485921448</v>
      </c>
      <c r="DU36" s="57">
        <f>'Drive Train'!$F$35-DN36*'DEPRECATED - DT-Prelim Calcs'!$C$21*'Drive Train'!$F$38</f>
        <v>9</v>
      </c>
      <c r="DV36" s="1">
        <f>IF(DS36&gt;='Drive Train'!$F$29,1,0)</f>
        <v>0</v>
      </c>
      <c r="DW36" s="57">
        <f t="shared" si="47"/>
        <v>55.555555555555557</v>
      </c>
      <c r="DX36" s="63">
        <f>DX35+'DEPRECATED - DT-Prelim Calcs'!$C$11</f>
        <v>128</v>
      </c>
      <c r="DY36" s="2">
        <f>EI36/'Drive Train'!$F$35</f>
        <v>0.72580645161290325</v>
      </c>
      <c r="DZ36" s="46">
        <f>EG36*12*60/(PI() * 'Drive Train'!$F$15)/DY$2*DY36</f>
        <v>-313434.13452588068</v>
      </c>
      <c r="EA36" s="2">
        <f>('DEPRECATED - DT-Prelim Calcs'!$C$6*DY36-DZ36)/('DEPRECATED - DT-Prelim Calcs'!$C$6*DY36)*'DEPRECATED - DT-Prelim Calcs'!$C$7*DY36</f>
        <v>143.47081910324124</v>
      </c>
      <c r="EB36" s="57">
        <f>EA36/'DEPRECATED - DT-Prelim Calcs'!$C$7*('DEPRECATED - DT-Prelim Calcs'!$C$8-'DEPRECATED - DT-Prelim Calcs'!$C$9)+'DEPRECATED - DT-Prelim Calcs'!$C$9</f>
        <v>7640.5863447908096</v>
      </c>
      <c r="EC36" s="57">
        <f t="shared" si="15"/>
        <v>50</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-916.67127948150846</v>
      </c>
      <c r="EH36" s="57">
        <f>EH35+0.5*EE36*'DEPRECATED - DT-Prelim Calcs'!$C$11^2+EG36*'DEPRECATED - DT-Prelim Calcs'!$C$11</f>
        <v>-98180.513628063229</v>
      </c>
      <c r="EI36" s="57">
        <f>MIN('Drive Train'!$F$35-EC35*'DEPRECATED - DT-Prelim Calcs'!$C$21*'Drive Train'!$F$38,EI35+EC$2)</f>
        <v>9</v>
      </c>
      <c r="EJ36" s="57">
        <f>'Drive Train'!$F$35-EC36*'DEPRECATED - DT-Prelim Calcs'!$C$21*'Drive Train'!$F$38</f>
        <v>9</v>
      </c>
      <c r="EK36" s="1">
        <f>IF(EH36&gt;='Drive Train'!$F$29,1,0)</f>
        <v>0</v>
      </c>
      <c r="EL36" s="57">
        <f t="shared" si="50"/>
        <v>55.555555555555557</v>
      </c>
      <c r="EM36" s="63">
        <f>EM35+'DEPRECATED - DT-Prelim Calcs'!$C$11</f>
        <v>128</v>
      </c>
      <c r="EN36" s="2">
        <f>EX36/'Drive Train'!$F$35</f>
        <v>0.72580645161290325</v>
      </c>
      <c r="EO36" s="46">
        <f>EV36*12*60/(PI() * 'Drive Train'!$F$15)/EN$2*EN36</f>
        <v>-373080.28491080896</v>
      </c>
      <c r="EP36" s="2">
        <f>('DEPRECATED - DT-Prelim Calcs'!$C$6*EN36-EO36)/('DEPRECATED - DT-Prelim Calcs'!$C$6*EN36)*'DEPRECATED - DT-Prelim Calcs'!$C$7*EN36</f>
        <v>170.44027922100432</v>
      </c>
      <c r="EQ36" s="57">
        <f>EP36/'DEPRECATED - DT-Prelim Calcs'!$C$7*('DEPRECATED - DT-Prelim Calcs'!$C$8-'DEPRECATED - DT-Prelim Calcs'!$C$9)+'DEPRECATED - DT-Prelim Calcs'!$C$9</f>
        <v>9076.3464000227614</v>
      </c>
      <c r="ER36" s="57">
        <f t="shared" si="16"/>
        <v>50</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-968.9081266806536</v>
      </c>
      <c r="EW36" s="57">
        <f>EW35+0.5*ET36*'DEPRECATED - DT-Prelim Calcs'!$C$11^2+EV36*'DEPRECATED - DT-Prelim Calcs'!$C$11</f>
        <v>-132966.52729295529</v>
      </c>
      <c r="EX36" s="57">
        <f>MIN('Drive Train'!$F$35-ER35*'DEPRECATED - DT-Prelim Calcs'!$C$21*'Drive Train'!$F$38,EX35+ER$2)</f>
        <v>9</v>
      </c>
      <c r="EY36" s="57">
        <f>'Drive Train'!$F$35-ER36*'DEPRECATED - DT-Prelim Calcs'!$C$21*'Drive Train'!$F$38</f>
        <v>9</v>
      </c>
      <c r="EZ36" s="1">
        <f>IF(EW36&gt;='Drive Train'!$F$29,1,0)</f>
        <v>0</v>
      </c>
      <c r="FA36" s="57">
        <f t="shared" si="53"/>
        <v>55.555555555555557</v>
      </c>
      <c r="FB36" s="63">
        <f>FB35+'DEPRECATED - DT-Prelim Calcs'!$C$11</f>
        <v>128</v>
      </c>
      <c r="FC36" s="2">
        <f>FM36/'Drive Train'!$F$35</f>
        <v>0.72580645161290325</v>
      </c>
      <c r="FD36" s="46">
        <f>FK36*12*60/(PI() * 'Drive Train'!$F$15)/FC$2*FC36</f>
        <v>-67538.114860165733</v>
      </c>
      <c r="FE36" s="2">
        <f>('DEPRECATED - DT-Prelim Calcs'!$C$6*FC36-FD36)/('DEPRECATED - DT-Prelim Calcs'!$C$6*FC36)*'DEPRECATED - DT-Prelim Calcs'!$C$7*FC36</f>
        <v>32.287065370713442</v>
      </c>
      <c r="FF36" s="57">
        <f>FE36/'DEPRECATED - DT-Prelim Calcs'!$C$7*('DEPRECATED - DT-Prelim Calcs'!$C$8-'DEPRECATED - DT-Prelim Calcs'!$C$9)+'DEPRECATED - DT-Prelim Calcs'!$C$9</f>
        <v>1721.5508245072758</v>
      </c>
      <c r="FG36" s="57">
        <f t="shared" si="17"/>
        <v>50</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-157.7336836916549</v>
      </c>
      <c r="FL36" s="57">
        <f>FL35+0.5*FI36*'DEPRECATED - DT-Prelim Calcs'!$C$11^2+FK36*'DEPRECATED - DT-Prelim Calcs'!$C$11</f>
        <v>-178715.9407616198</v>
      </c>
      <c r="FM36" s="57">
        <f>MIN('Drive Train'!$F$35-FG35*'DEPRECATED - DT-Prelim Calcs'!$C$21*'Drive Train'!$F$38,FM35+FG$2)</f>
        <v>9</v>
      </c>
      <c r="FN36" s="57">
        <f>'Drive Train'!$F$35-FG36*'DEPRECATED - DT-Prelim Calcs'!$C$21*'Drive Train'!$F$38</f>
        <v>9</v>
      </c>
      <c r="FO36" s="1">
        <f>IF(FL36&gt;='Drive Train'!$F$29,1,0)</f>
        <v>0</v>
      </c>
      <c r="FP36" s="57">
        <f t="shared" si="56"/>
        <v>55.555555555555557</v>
      </c>
      <c r="FQ36" s="63">
        <f>FQ35+'DEPRECATED - DT-Prelim Calcs'!$C$11</f>
        <v>128</v>
      </c>
      <c r="FR36" s="2">
        <f>GB36/'Drive Train'!$F$35</f>
        <v>0.72580645161290325</v>
      </c>
      <c r="FS36" s="46">
        <f>FZ36*12*60/(PI() * 'Drive Train'!$F$15)/FR$2*FR36</f>
        <v>-378083.61377764808</v>
      </c>
      <c r="FT36" s="2">
        <f>('DEPRECATED - DT-Prelim Calcs'!$C$6*FR36-FS36)/('DEPRECATED - DT-Prelim Calcs'!$C$6*FR36)*'DEPRECATED - DT-Prelim Calcs'!$C$7*FR36</f>
        <v>172.7025723859353</v>
      </c>
      <c r="FU36" s="57">
        <f>FT36/'DEPRECATED - DT-Prelim Calcs'!$C$7*('DEPRECATED - DT-Prelim Calcs'!$C$8-'DEPRECATED - DT-Prelim Calcs'!$C$9)+'DEPRECATED - DT-Prelim Calcs'!$C$9</f>
        <v>9196.7830029524903</v>
      </c>
      <c r="FV36" s="57">
        <f t="shared" si="18"/>
        <v>50</v>
      </c>
      <c r="FW36" s="2">
        <f t="shared" si="57"/>
        <v>0.5927743797942352</v>
      </c>
      <c r="FX36" s="57">
        <f>FW36*'DEPRECATED - DT-Prelim Calcs'!$C$21/FR$2/'DEPRECATED - DT-Prelim Calcs'!$C$19/'DEPRECATED - DT-Prelim Calcs'!$C$18*3.39*'DEPRECATED - DT-Prelim Calcs'!$C$20</f>
        <v>22.99198837243916</v>
      </c>
      <c r="FY36" s="46">
        <f t="shared" si="58"/>
        <v>0</v>
      </c>
      <c r="FZ36" s="57">
        <f>FX35*'DEPRECATED - DT-Prelim Calcs'!$C$11+FZ35</f>
        <v>-802.20753394515759</v>
      </c>
      <c r="GA36" s="57">
        <f>GA35+0.5*FX36*'DEPRECATED - DT-Prelim Calcs'!$C$11^2+FZ36*'DEPRECATED - DT-Prelim Calcs'!$C$11</f>
        <v>-257341.7504925472</v>
      </c>
      <c r="GB36" s="57">
        <f>MIN('Drive Train'!$F$35-FV35*'DEPRECATED - DT-Prelim Calcs'!$C$21*'Drive Train'!$F$38,GB35+FV$2)</f>
        <v>9</v>
      </c>
      <c r="GC36" s="57">
        <f>'Drive Train'!$F$35-FV36*'DEPRECATED - DT-Prelim Calcs'!$C$21*'Drive Train'!$F$38</f>
        <v>9</v>
      </c>
      <c r="GD36" s="1">
        <f>IF(GA36&gt;='Drive Train'!$F$29,1,0)</f>
        <v>0</v>
      </c>
      <c r="GE36" s="57">
        <f t="shared" si="59"/>
        <v>55.555555555555557</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55.555555555555557</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55.555555555555557</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55.555555555555557</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55.555555555555557</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55.555555555555557</v>
      </c>
      <c r="LZ36" s="63">
        <f>LZ35+'DEPRECATED - DT-Prelim Calcs'!$C$11</f>
        <v>128</v>
      </c>
    </row>
    <row r="37" spans="1:338" x14ac:dyDescent="0.2">
      <c r="C37" s="3" t="s">
        <v>119</v>
      </c>
      <c r="E37" s="18">
        <f>'DEPRECATED - DT-Prelim Calcs'!AC2</f>
        <v>521.27173530520929</v>
      </c>
      <c r="F37" s="18">
        <f>'DEPRECATED - DT-Prelim Calcs'!AT2</f>
        <v>0</v>
      </c>
      <c r="G37" s="18">
        <f>'DEPRECATED - DT-Prelim Calcs'!BI2</f>
        <v>145.99630243415564</v>
      </c>
      <c r="H37" s="18">
        <f>'DEPRECATED - DT-Prelim Calcs'!BX2</f>
        <v>-41.275963881276226</v>
      </c>
      <c r="I37" s="18">
        <f>'DEPRECATED - DT-Prelim Calcs'!CM2</f>
        <v>-436.03230968169674</v>
      </c>
      <c r="J37" s="18">
        <f>'DEPRECATED - DT-Prelim Calcs'!DB2</f>
        <v>-1091.0868642905573</v>
      </c>
      <c r="K37" s="18">
        <f>'DEPRECATED - DT-Prelim Calcs'!DQ2</f>
        <v>-2059.2537570313093</v>
      </c>
      <c r="L37" s="18">
        <f>'DEPRECATED - DT-Prelim Calcs'!EF2</f>
        <v>-3088.9218577333404</v>
      </c>
      <c r="M37" s="18">
        <f>'DEPRECATED - DT-Prelim Calcs'!EU2</f>
        <v>-4121.1492896288892</v>
      </c>
      <c r="N37" s="18">
        <f>'DEPRECATED - DT-Prelim Calcs'!FJ2</f>
        <v>-5281.7368558301705</v>
      </c>
      <c r="O37" s="18">
        <f>'DEPRECATED - DT-Prelim Calcs'!FY2</f>
        <v>-6570.6845563371789</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650.48305563067322</v>
      </c>
      <c r="AK37" s="57">
        <f t="shared" si="8"/>
        <v>0</v>
      </c>
      <c r="AL37" s="63">
        <f>AL36+'DEPRECATED - DT-Prelim Calcs'!$C$11</f>
        <v>132</v>
      </c>
      <c r="AM37" s="2">
        <f>AW37/'Drive Train'!$F$35</f>
        <v>0.87579090172745921</v>
      </c>
      <c r="AN37" s="46">
        <f>AU37*12*60/(PI() * 'Drive Train'!$F$15)/AM$2*AM37</f>
        <v>3839.3797157540416</v>
      </c>
      <c r="AO37" s="2">
        <f>('DEPRECATED - DT-Prelim Calcs'!$C$6*AM37-AN37)/('DEPRECATED - DT-Prelim Calcs'!$C$6*AM37)*'DEPRECATED - DT-Prelim Calcs'!$C$7*AM37</f>
        <v>0.37465136116181841</v>
      </c>
      <c r="AP37" s="57">
        <f>AO37/'DEPRECATED - DT-Prelim Calcs'!$C$7*('DEPRECATED - DT-Prelim Calcs'!$C$8-'DEPRECATED - DT-Prelim Calcs'!$C$9)+'DEPRECATED - DT-Prelim Calcs'!$C$9</f>
        <v>22.645132629486014</v>
      </c>
      <c r="AQ37" s="57">
        <f t="shared" si="9"/>
        <v>22.645132629486014</v>
      </c>
      <c r="AR37" s="2">
        <f t="shared" si="30"/>
        <v>-4.5459067288589061E-5</v>
      </c>
      <c r="AS37" s="57">
        <f>AR37*'DEPRECATED - DT-Prelim Calcs'!$C$21/AM$2/'DEPRECATED - DT-Prelim Calcs'!$C$19/'DEPRECATED - DT-Prelim Calcs'!$C$18*3.39*'DEPRECATED - DT-Prelim Calcs'!$C$20</f>
        <v>-3.1115727574936649E-4</v>
      </c>
      <c r="AT37" s="46">
        <f t="shared" si="31"/>
        <v>0</v>
      </c>
      <c r="AU37" s="57">
        <f>AS36*'DEPRECATED - DT-Prelim Calcs'!$C$11+AU36</f>
        <v>38.25674435645432</v>
      </c>
      <c r="AV37" s="57">
        <f>AV36+0.5*AS37*'DEPRECATED - DT-Prelim Calcs'!$C$11^2+AU37*'DEPRECATED - DT-Prelim Calcs'!$C$11</f>
        <v>4922.5911055544148</v>
      </c>
      <c r="AW37" s="57">
        <f>MIN('Drive Train'!$F$35-AQ36*'DEPRECATED - DT-Prelim Calcs'!$C$21*'Drive Train'!$F$38,AW36+AQ$2)</f>
        <v>10.859807181420495</v>
      </c>
      <c r="AX37" s="57">
        <f>'Drive Train'!$F$35-AQ37*'DEPRECATED - DT-Prelim Calcs'!$C$21*'Drive Train'!$F$38</f>
        <v>10.860130981194951</v>
      </c>
      <c r="AY37" s="1">
        <f>IF(AV37&gt;='Drive Train'!$F$29,1,0)</f>
        <v>1</v>
      </c>
      <c r="AZ37" s="57">
        <f t="shared" si="32"/>
        <v>25.161258477206683</v>
      </c>
      <c r="BA37" s="63">
        <f>BA36+'DEPRECATED - DT-Prelim Calcs'!$C$11</f>
        <v>132</v>
      </c>
      <c r="BB37" s="2">
        <f>BL37/'Drive Train'!$F$35</f>
        <v>1.0871389358969645</v>
      </c>
      <c r="BC37" s="46">
        <f>BJ37*12*60/(PI() * 'Drive Train'!$F$15)/BB$2*BB37</f>
        <v>-93.468218571554104</v>
      </c>
      <c r="BD37" s="2">
        <f>('DEPRECATED - DT-Prelim Calcs'!$C$6*BB37-BC37)/('DEPRECATED - DT-Prelim Calcs'!$C$6*BB37)*'DEPRECATED - DT-Prelim Calcs'!$C$7*BB37</f>
        <v>2.6622672007569843</v>
      </c>
      <c r="BE37" s="57">
        <f>BD37/'DEPRECATED - DT-Prelim Calcs'!$C$7*('DEPRECATED - DT-Prelim Calcs'!$C$8-'DEPRECATED - DT-Prelim Calcs'!$C$9)+'DEPRECATED - DT-Prelim Calcs'!$C$9</f>
        <v>144.42982649673073</v>
      </c>
      <c r="BF37" s="57">
        <f t="shared" si="10"/>
        <v>50</v>
      </c>
      <c r="BG37" s="2">
        <f t="shared" si="33"/>
        <v>0.89583641195707164</v>
      </c>
      <c r="BH37" s="57">
        <f>BG37*'DEPRECATED - DT-Prelim Calcs'!$C$21/BB$2/'DEPRECATED - DT-Prelim Calcs'!$C$19/'DEPRECATED - DT-Prelim Calcs'!$C$18*3.39*'DEPRECATED - DT-Prelim Calcs'!$C$20</f>
        <v>9.31125548158907</v>
      </c>
      <c r="BI37" s="46">
        <f t="shared" si="34"/>
        <v>0</v>
      </c>
      <c r="BJ37" s="57">
        <f>BH36*'DEPRECATED - DT-Prelim Calcs'!$C$11+BJ36</f>
        <v>-0.49409014830398235</v>
      </c>
      <c r="BK37" s="57">
        <f>BK36+0.5*BH37*'DEPRECATED - DT-Prelim Calcs'!$C$11^2+BJ37*'DEPRECATED - DT-Prelim Calcs'!$C$11</f>
        <v>2392.9608343521791</v>
      </c>
      <c r="BL37" s="57">
        <f>MIN('Drive Train'!$F$35-BF36*'DEPRECATED - DT-Prelim Calcs'!$C$21*'Drive Train'!$F$38,BL36+BF$2)</f>
        <v>13.48052280512236</v>
      </c>
      <c r="BM37" s="57">
        <f>'Drive Train'!$F$35-BF37*'DEPRECATED - DT-Prelim Calcs'!$C$21*'Drive Train'!$F$38</f>
        <v>9</v>
      </c>
      <c r="BN37" s="1">
        <f>IF(BK37&gt;='Drive Train'!$F$29,1,0)</f>
        <v>1</v>
      </c>
      <c r="BO37" s="57">
        <f t="shared" si="35"/>
        <v>55.555555555555557</v>
      </c>
      <c r="BP37" s="63">
        <f>BP36+'DEPRECATED - DT-Prelim Calcs'!$C$11</f>
        <v>132</v>
      </c>
      <c r="BQ37" s="2">
        <f>CA37/'Drive Train'!$F$35</f>
        <v>1.6490530417827454</v>
      </c>
      <c r="BR37" s="46">
        <f>BY37*12*60/(PI() * 'Drive Train'!$F$15)/BQ$2*BQ37</f>
        <v>-51097.324340295898</v>
      </c>
      <c r="BS37" s="2">
        <f>('DEPRECATED - DT-Prelim Calcs'!$C$6*BQ37-BR37)/('DEPRECATED - DT-Prelim Calcs'!$C$6*BQ37)*'DEPRECATED - DT-Prelim Calcs'!$C$7*BQ37</f>
        <v>27.078261294132279</v>
      </c>
      <c r="BT37" s="57">
        <f>BS37/'DEPRECATED - DT-Prelim Calcs'!$C$7*('DEPRECATED - DT-Prelim Calcs'!$C$8-'DEPRECATED - DT-Prelim Calcs'!$C$9)+'DEPRECATED - DT-Prelim Calcs'!$C$9</f>
        <v>1444.2522506378307</v>
      </c>
      <c r="BU37" s="57">
        <f t="shared" si="11"/>
        <v>50</v>
      </c>
      <c r="BV37" s="2">
        <f t="shared" si="36"/>
        <v>1.6489905474275997</v>
      </c>
      <c r="BW37" s="57">
        <f>BV37*'DEPRECATED - DT-Prelim Calcs'!$C$21/BQ$2/'DEPRECATED - DT-Prelim Calcs'!$C$19/'DEPRECATED - DT-Prelim Calcs'!$C$18*3.39*'DEPRECATED - DT-Prelim Calcs'!$C$20</f>
        <v>22.99198837243916</v>
      </c>
      <c r="BX37" s="46">
        <f t="shared" si="37"/>
        <v>0</v>
      </c>
      <c r="BY37" s="57">
        <f>BW36*'DEPRECATED - DT-Prelim Calcs'!$C$11+BY36</f>
        <v>-132.74310773701038</v>
      </c>
      <c r="BZ37" s="57">
        <f>BZ36+0.5*BW37*'DEPRECATED - DT-Prelim Calcs'!$C$11^2+BY37*'DEPRECATED - DT-Prelim Calcs'!$C$11</f>
        <v>-4819.2271761149086</v>
      </c>
      <c r="CA37" s="57">
        <f>MIN('Drive Train'!$F$35-BU36*'DEPRECATED - DT-Prelim Calcs'!$C$21*'Drive Train'!$F$38,CA36+BU$2)</f>
        <v>20.448257718106042</v>
      </c>
      <c r="CB37" s="57">
        <f>'Drive Train'!$F$35-BU37*'DEPRECATED - DT-Prelim Calcs'!$C$21*'Drive Train'!$F$38</f>
        <v>9</v>
      </c>
      <c r="CC37" s="1">
        <f>IF(BZ37&gt;='Drive Train'!$F$29,1,0)</f>
        <v>0</v>
      </c>
      <c r="CD37" s="57">
        <f t="shared" si="38"/>
        <v>55.555555555555557</v>
      </c>
      <c r="CE37" s="63">
        <f>CE36+'DEPRECATED - DT-Prelim Calcs'!$C$11</f>
        <v>132</v>
      </c>
      <c r="CF37" s="2">
        <f>CP37/'Drive Train'!$F$35</f>
        <v>0.72580645161290325</v>
      </c>
      <c r="CG37" s="46">
        <f>CN37*12*60/(PI() * 'Drive Train'!$F$15)/CF$2*CF37</f>
        <v>-24028.986961977167</v>
      </c>
      <c r="CH37" s="2">
        <f>('DEPRECATED - DT-Prelim Calcs'!$C$6*CF37-CG37)/('DEPRECATED - DT-Prelim Calcs'!$C$6*CF37)*'DEPRECATED - DT-Prelim Calcs'!$C$7*CF37</f>
        <v>12.614082587479963</v>
      </c>
      <c r="CI37" s="57">
        <f>CH37/'DEPRECATED - DT-Prelim Calcs'!$C$7*('DEPRECATED - DT-Prelim Calcs'!$C$8-'DEPRECATED - DT-Prelim Calcs'!$C$9)+'DEPRECATED - DT-Prelim Calcs'!$C$9</f>
        <v>674.22979086044779</v>
      </c>
      <c r="CJ37" s="57">
        <f t="shared" si="12"/>
        <v>50</v>
      </c>
      <c r="CK37" s="2">
        <f t="shared" si="39"/>
        <v>1.3144127551959126</v>
      </c>
      <c r="CL37" s="57">
        <f>CK37*'DEPRECATED - DT-Prelim Calcs'!$C$21/CF$2/'DEPRECATED - DT-Prelim Calcs'!$C$19/'DEPRECATED - DT-Prelim Calcs'!$C$18*3.39*'DEPRECATED - DT-Prelim Calcs'!$C$20</f>
        <v>22.991988372439156</v>
      </c>
      <c r="CM37" s="46">
        <f t="shared" si="40"/>
        <v>0</v>
      </c>
      <c r="CN37" s="57">
        <f>CL36*'DEPRECATED - DT-Prelim Calcs'!$C$11+CN36</f>
        <v>-113.05159209186108</v>
      </c>
      <c r="CO37" s="57">
        <f>CO36+0.5*CL37*'DEPRECATED - DT-Prelim Calcs'!$C$11^2+CN37*'DEPRECATED - DT-Prelim Calcs'!$C$11</f>
        <v>-12428.565132270394</v>
      </c>
      <c r="CP37" s="57">
        <f>MIN('Drive Train'!$F$35-CJ36*'DEPRECATED - DT-Prelim Calcs'!$C$21*'Drive Train'!$F$38,CP36+CJ$2)</f>
        <v>9</v>
      </c>
      <c r="CQ37" s="57">
        <f>'Drive Train'!$F$35-CJ37*'DEPRECATED - DT-Prelim Calcs'!$C$21*'Drive Train'!$F$38</f>
        <v>9</v>
      </c>
      <c r="CR37" s="1">
        <f>IF(CO37&gt;='Drive Train'!$F$29,1,0)</f>
        <v>0</v>
      </c>
      <c r="CS37" s="57">
        <f t="shared" si="41"/>
        <v>55.555555555555557</v>
      </c>
      <c r="CT37" s="63">
        <f>CT36+'DEPRECATED - DT-Prelim Calcs'!$C$11</f>
        <v>132</v>
      </c>
      <c r="CU37" s="2">
        <f>DE37/'Drive Train'!$F$35</f>
        <v>0.72580645161290325</v>
      </c>
      <c r="CV37" s="46">
        <f>DC37*12*60/(PI() * 'Drive Train'!$F$15)/CU$2*CU37</f>
        <v>-104984.8986621637</v>
      </c>
      <c r="CW37" s="2">
        <f>('DEPRECATED - DT-Prelim Calcs'!$C$6*CU37-CV37)/('DEPRECATED - DT-Prelim Calcs'!$C$6*CU37)*'DEPRECATED - DT-Prelim Calcs'!$C$7*CU37</f>
        <v>49.218913206138424</v>
      </c>
      <c r="CX37" s="57">
        <f>CW37/'DEPRECATED - DT-Prelim Calcs'!$C$7*('DEPRECATED - DT-Prelim Calcs'!$C$8-'DEPRECATED - DT-Prelim Calcs'!$C$9)+'DEPRECATED - DT-Prelim Calcs'!$C$9</f>
        <v>2622.9433876960829</v>
      </c>
      <c r="CY37" s="57">
        <f t="shared" si="13"/>
        <v>50</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-410.61901114950183</v>
      </c>
      <c r="DD37" s="57">
        <f>DD36+0.5*DA37*'DEPRECATED - DT-Prelim Calcs'!$C$11^2+DC37*'DEPRECATED - DT-Prelim Calcs'!$C$11</f>
        <v>-32027.645355921883</v>
      </c>
      <c r="DE37" s="57">
        <f>MIN('Drive Train'!$F$35-CY36*'DEPRECATED - DT-Prelim Calcs'!$C$21*'Drive Train'!$F$38,DE36+CY$2)</f>
        <v>9</v>
      </c>
      <c r="DF37" s="57">
        <f>'Drive Train'!$F$35-CY37*'DEPRECATED - DT-Prelim Calcs'!$C$21*'Drive Train'!$F$38</f>
        <v>9</v>
      </c>
      <c r="DG37" s="1">
        <f>IF(DD37&gt;='Drive Train'!$F$29,1,0)</f>
        <v>0</v>
      </c>
      <c r="DH37" s="57">
        <f t="shared" si="44"/>
        <v>55.555555555555557</v>
      </c>
      <c r="DI37" s="63">
        <f>DI36+'DEPRECATED - DT-Prelim Calcs'!$C$11</f>
        <v>132</v>
      </c>
      <c r="DJ37" s="2">
        <f>DT37/'Drive Train'!$F$35</f>
        <v>0.72580645161290325</v>
      </c>
      <c r="DK37" s="46">
        <f>DR37*12*60/(PI() * 'Drive Train'!$F$15)/DJ$2*DJ37</f>
        <v>-195015.142511624</v>
      </c>
      <c r="DL37" s="2">
        <f>('DEPRECATED - DT-Prelim Calcs'!$C$6*DJ37-DK37)/('DEPRECATED - DT-Prelim Calcs'!$C$6*DJ37)*'DEPRECATED - DT-Prelim Calcs'!$C$7*DJ37</f>
        <v>89.92677205739534</v>
      </c>
      <c r="DM37" s="57">
        <f>DL37/'DEPRECATED - DT-Prelim Calcs'!$C$7*('DEPRECATED - DT-Prelim Calcs'!$C$8-'DEPRECATED - DT-Prelim Calcs'!$C$9)+'DEPRECATED - DT-Prelim Calcs'!$C$9</f>
        <v>4790.0879066239931</v>
      </c>
      <c r="DN37" s="57">
        <f t="shared" si="14"/>
        <v>50</v>
      </c>
      <c r="DO37" s="2">
        <f t="shared" si="45"/>
        <v>0.93499464029399981</v>
      </c>
      <c r="DP37" s="57">
        <f>DO37*'DEPRECATED - DT-Prelim Calcs'!$C$21/DJ$2/'DEPRECATED - DT-Prelim Calcs'!$C$19/'DEPRECATED - DT-Prelim Calcs'!$C$18*3.39*'DEPRECATED - DT-Prelim Calcs'!$C$20</f>
        <v>22.991988372439156</v>
      </c>
      <c r="DQ37" s="46">
        <f t="shared" si="46"/>
        <v>0</v>
      </c>
      <c r="DR37" s="57">
        <f>DP36*'DEPRECATED - DT-Prelim Calcs'!$C$11+DR36</f>
        <v>-652.65987321827561</v>
      </c>
      <c r="DS37" s="57">
        <f>DS36+0.5*DP37*'DEPRECATED - DT-Prelim Calcs'!$C$11^2+DR37*'DEPRECATED - DT-Prelim Calcs'!$C$11</f>
        <v>-70216.319083379378</v>
      </c>
      <c r="DT37" s="57">
        <f>MIN('Drive Train'!$F$35-DN36*'DEPRECATED - DT-Prelim Calcs'!$C$21*'Drive Train'!$F$38,DT36+DN$2)</f>
        <v>9</v>
      </c>
      <c r="DU37" s="57">
        <f>'Drive Train'!$F$35-DN37*'DEPRECATED - DT-Prelim Calcs'!$C$21*'Drive Train'!$F$38</f>
        <v>9</v>
      </c>
      <c r="DV37" s="1">
        <f>IF(DS37&gt;='Drive Train'!$F$29,1,0)</f>
        <v>0</v>
      </c>
      <c r="DW37" s="57">
        <f t="shared" si="47"/>
        <v>55.555555555555557</v>
      </c>
      <c r="DX37" s="63">
        <f>DX36+'DEPRECATED - DT-Prelim Calcs'!$C$11</f>
        <v>132</v>
      </c>
      <c r="DY37" s="2">
        <f>EI37/'Drive Train'!$F$35</f>
        <v>0.72580645161290325</v>
      </c>
      <c r="DZ37" s="46">
        <f>EG37*12*60/(PI() * 'Drive Train'!$F$15)/DY$2*DY37</f>
        <v>-281987.86087096384</v>
      </c>
      <c r="EA37" s="2">
        <f>('DEPRECATED - DT-Prelim Calcs'!$C$6*DY37-DZ37)/('DEPRECATED - DT-Prelim Calcs'!$C$6*DY37)*'DEPRECATED - DT-Prelim Calcs'!$C$7*DY37</f>
        <v>129.25214752568971</v>
      </c>
      <c r="EB37" s="57">
        <f>EA37/'DEPRECATED - DT-Prelim Calcs'!$C$7*('DEPRECATED - DT-Prelim Calcs'!$C$8-'DEPRECATED - DT-Prelim Calcs'!$C$9)+'DEPRECATED - DT-Prelim Calcs'!$C$9</f>
        <v>6883.6338288572579</v>
      </c>
      <c r="EC37" s="57">
        <f t="shared" si="15"/>
        <v>50</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-824.70332599175185</v>
      </c>
      <c r="EH37" s="57">
        <f>EH36+0.5*EE37*'DEPRECATED - DT-Prelim Calcs'!$C$11^2+EG37*'DEPRECATED - DT-Prelim Calcs'!$C$11</f>
        <v>-101295.39102505072</v>
      </c>
      <c r="EI37" s="57">
        <f>MIN('Drive Train'!$F$35-EC36*'DEPRECATED - DT-Prelim Calcs'!$C$21*'Drive Train'!$F$38,EI36+EC$2)</f>
        <v>9</v>
      </c>
      <c r="EJ37" s="57">
        <f>'Drive Train'!$F$35-EC37*'DEPRECATED - DT-Prelim Calcs'!$C$21*'Drive Train'!$F$38</f>
        <v>9</v>
      </c>
      <c r="EK37" s="1">
        <f>IF(EH37&gt;='Drive Train'!$F$29,1,0)</f>
        <v>0</v>
      </c>
      <c r="EL37" s="57">
        <f t="shared" si="50"/>
        <v>55.555555555555557</v>
      </c>
      <c r="EM37" s="63">
        <f>EM36+'DEPRECATED - DT-Prelim Calcs'!$C$11</f>
        <v>132</v>
      </c>
      <c r="EN37" s="2">
        <f>EX37/'Drive Train'!$F$35</f>
        <v>0.72580645161290325</v>
      </c>
      <c r="EO37" s="46">
        <f>EV37*12*60/(PI() * 'Drive Train'!$F$15)/EN$2*EN37</f>
        <v>-337667.81457869528</v>
      </c>
      <c r="EP37" s="2">
        <f>('DEPRECATED - DT-Prelim Calcs'!$C$6*EN37-EO37)/('DEPRECATED - DT-Prelim Calcs'!$C$6*EN37)*'DEPRECATED - DT-Prelim Calcs'!$C$7*EN37</f>
        <v>154.4282616787165</v>
      </c>
      <c r="EQ37" s="57">
        <f>EP37/'DEPRECATED - DT-Prelim Calcs'!$C$7*('DEPRECATED - DT-Prelim Calcs'!$C$8-'DEPRECATED - DT-Prelim Calcs'!$C$9)+'DEPRECATED - DT-Prelim Calcs'!$C$9</f>
        <v>8223.9223955930811</v>
      </c>
      <c r="ER37" s="57">
        <f t="shared" si="16"/>
        <v>50</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-876.94017319089699</v>
      </c>
      <c r="EW37" s="57">
        <f>EW36+0.5*ET37*'DEPRECATED - DT-Prelim Calcs'!$C$11^2+EV37*'DEPRECATED - DT-Prelim Calcs'!$C$11</f>
        <v>-136290.35207873935</v>
      </c>
      <c r="EX37" s="57">
        <f>MIN('Drive Train'!$F$35-ER36*'DEPRECATED - DT-Prelim Calcs'!$C$21*'Drive Train'!$F$38,EX36+ER$2)</f>
        <v>9</v>
      </c>
      <c r="EY37" s="57">
        <f>'Drive Train'!$F$35-ER37*'DEPRECATED - DT-Prelim Calcs'!$C$21*'Drive Train'!$F$38</f>
        <v>9</v>
      </c>
      <c r="EZ37" s="1">
        <f>IF(EW37&gt;='Drive Train'!$F$29,1,0)</f>
        <v>0</v>
      </c>
      <c r="FA37" s="57">
        <f t="shared" si="53"/>
        <v>55.555555555555557</v>
      </c>
      <c r="FB37" s="63">
        <f>FB36+'DEPRECATED - DT-Prelim Calcs'!$C$11</f>
        <v>132</v>
      </c>
      <c r="FC37" s="2">
        <f>FM37/'Drive Train'!$F$35</f>
        <v>0.72580645161290325</v>
      </c>
      <c r="FD37" s="46">
        <f>FK37*12*60/(PI() * 'Drive Train'!$F$15)/FC$2*FC37</f>
        <v>-28159.447850855391</v>
      </c>
      <c r="FE37" s="2">
        <f>('DEPRECATED - DT-Prelim Calcs'!$C$6*FC37-FD37)/('DEPRECATED - DT-Prelim Calcs'!$C$6*FC37)*'DEPRECATED - DT-Prelim Calcs'!$C$7*FC37</f>
        <v>14.481701863689443</v>
      </c>
      <c r="FF37" s="57">
        <f>FE37/'DEPRECATED - DT-Prelim Calcs'!$C$7*('DEPRECATED - DT-Prelim Calcs'!$C$8-'DEPRECATED - DT-Prelim Calcs'!$C$9)+'DEPRECATED - DT-Prelim Calcs'!$C$9</f>
        <v>773.65533158147537</v>
      </c>
      <c r="FG37" s="57">
        <f t="shared" si="17"/>
        <v>50</v>
      </c>
      <c r="FH37" s="2">
        <f t="shared" si="54"/>
        <v>0.65247827416199988</v>
      </c>
      <c r="FI37" s="57">
        <f>FH37*'DEPRECATED - DT-Prelim Calcs'!$C$21/FC$2/'DEPRECATED - DT-Prelim Calcs'!$C$19/'DEPRECATED - DT-Prelim Calcs'!$C$18*3.39*'DEPRECATED - DT-Prelim Calcs'!$C$20</f>
        <v>22.99198837243916</v>
      </c>
      <c r="FJ37" s="46">
        <f t="shared" si="55"/>
        <v>0</v>
      </c>
      <c r="FK37" s="57">
        <f>FI36*'DEPRECATED - DT-Prelim Calcs'!$C$11+FK36</f>
        <v>-65.765730201898265</v>
      </c>
      <c r="FL37" s="57">
        <f>FL36+0.5*FI37*'DEPRECATED - DT-Prelim Calcs'!$C$11^2+FK37*'DEPRECATED - DT-Prelim Calcs'!$C$11</f>
        <v>-178795.06777544788</v>
      </c>
      <c r="FM37" s="57">
        <f>MIN('Drive Train'!$F$35-FG36*'DEPRECATED - DT-Prelim Calcs'!$C$21*'Drive Train'!$F$38,FM36+FG$2)</f>
        <v>9</v>
      </c>
      <c r="FN37" s="57">
        <f>'Drive Train'!$F$35-FG37*'DEPRECATED - DT-Prelim Calcs'!$C$21*'Drive Train'!$F$38</f>
        <v>9</v>
      </c>
      <c r="FO37" s="1">
        <f>IF(FL37&gt;='Drive Train'!$F$29,1,0)</f>
        <v>0</v>
      </c>
      <c r="FP37" s="57">
        <f t="shared" si="56"/>
        <v>55.555555555555557</v>
      </c>
      <c r="FQ37" s="63">
        <f>FQ36+'DEPRECATED - DT-Prelim Calcs'!$C$11</f>
        <v>132</v>
      </c>
      <c r="FR37" s="2">
        <f>GB37/'Drive Train'!$F$35</f>
        <v>0.72580645161290325</v>
      </c>
      <c r="FS37" s="46">
        <f>FZ37*12*60/(PI() * 'Drive Train'!$F$15)/FR$2*FR37</f>
        <v>-334738.75009114103</v>
      </c>
      <c r="FT37" s="2">
        <f>('DEPRECATED - DT-Prelim Calcs'!$C$6*FR37-FS37)/('DEPRECATED - DT-Prelim Calcs'!$C$6*FR37)*'DEPRECATED - DT-Prelim Calcs'!$C$7*FR37</f>
        <v>153.10386291417507</v>
      </c>
      <c r="FU37" s="57">
        <f>FT37/'DEPRECATED - DT-Prelim Calcs'!$C$7*('DEPRECATED - DT-Prelim Calcs'!$C$8-'DEPRECATED - DT-Prelim Calcs'!$C$9)+'DEPRECATED - DT-Prelim Calcs'!$C$9</f>
        <v>8153.4160215305646</v>
      </c>
      <c r="FV37" s="57">
        <f t="shared" si="18"/>
        <v>50</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-710.23958045540098</v>
      </c>
      <c r="GA37" s="57">
        <f>GA36+0.5*FX37*'DEPRECATED - DT-Prelim Calcs'!$C$11^2+FZ37*'DEPRECATED - DT-Prelim Calcs'!$C$11</f>
        <v>-259998.7729073893</v>
      </c>
      <c r="GB37" s="57">
        <f>MIN('Drive Train'!$F$35-FV36*'DEPRECATED - DT-Prelim Calcs'!$C$21*'Drive Train'!$F$38,GB36+FV$2)</f>
        <v>9</v>
      </c>
      <c r="GC37" s="57">
        <f>'Drive Train'!$F$35-FV37*'DEPRECATED - DT-Prelim Calcs'!$C$21*'Drive Train'!$F$38</f>
        <v>9</v>
      </c>
      <c r="GD37" s="1">
        <f>IF(GA37&gt;='Drive Train'!$F$29,1,0)</f>
        <v>0</v>
      </c>
      <c r="GE37" s="57">
        <f t="shared" si="59"/>
        <v>55.555555555555557</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55.555555555555557</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55.555555555555557</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55.555555555555557</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55.555555555555557</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650.48305563067322</v>
      </c>
      <c r="AK38" s="57">
        <f t="shared" si="8"/>
        <v>0</v>
      </c>
      <c r="AL38" s="63">
        <f>AL37+'DEPRECATED - DT-Prelim Calcs'!$C$11</f>
        <v>136</v>
      </c>
      <c r="AM38" s="2">
        <f>AW38/'Drive Train'!$F$35</f>
        <v>0.87581701461249606</v>
      </c>
      <c r="AN38" s="46">
        <f>AU38*12*60/(PI() * 'Drive Train'!$F$15)/AM$2*AM38</f>
        <v>3839.369279513669</v>
      </c>
      <c r="AO38" s="2">
        <f>('DEPRECATED - DT-Prelim Calcs'!$C$6*AM38-AN38)/('DEPRECATED - DT-Prelim Calcs'!$C$6*AM38)*'DEPRECATED - DT-Prelim Calcs'!$C$7*AM38</f>
        <v>0.37471901204014124</v>
      </c>
      <c r="AP38" s="57">
        <f>AO38/'DEPRECATED - DT-Prelim Calcs'!$C$7*('DEPRECATED - DT-Prelim Calcs'!$C$8-'DEPRECATED - DT-Prelim Calcs'!$C$9)+'DEPRECATED - DT-Prelim Calcs'!$C$9</f>
        <v>22.648734126452332</v>
      </c>
      <c r="AQ38" s="57">
        <f t="shared" si="9"/>
        <v>22.648734126452332</v>
      </c>
      <c r="AR38" s="2">
        <f t="shared" si="30"/>
        <v>3.4382042458869222E-5</v>
      </c>
      <c r="AS38" s="57">
        <f>AR38*'DEPRECATED - DT-Prelim Calcs'!$C$21/AM$2/'DEPRECATED - DT-Prelim Calcs'!$C$19/'DEPRECATED - DT-Prelim Calcs'!$C$18*3.39*'DEPRECATED - DT-Prelim Calcs'!$C$20</f>
        <v>2.3533748720106753E-4</v>
      </c>
      <c r="AT38" s="46">
        <f t="shared" si="31"/>
        <v>0</v>
      </c>
      <c r="AU38" s="57">
        <f>AS37*'DEPRECATED - DT-Prelim Calcs'!$C$11+AU37</f>
        <v>38.255499727351321</v>
      </c>
      <c r="AV38" s="57">
        <f>AV37+0.5*AS38*'DEPRECATED - DT-Prelim Calcs'!$C$11^2+AU38*'DEPRECATED - DT-Prelim Calcs'!$C$11</f>
        <v>5075.6149871637172</v>
      </c>
      <c r="AW38" s="57">
        <f>MIN('Drive Train'!$F$35-AQ37*'DEPRECATED - DT-Prelim Calcs'!$C$21*'Drive Train'!$F$38,AW37+AQ$2)</f>
        <v>10.860130981194951</v>
      </c>
      <c r="AX38" s="57">
        <f>'Drive Train'!$F$35-AQ38*'DEPRECATED - DT-Prelim Calcs'!$C$21*'Drive Train'!$F$38</f>
        <v>10.859886079401242</v>
      </c>
      <c r="AY38" s="1">
        <f>IF(AV38&gt;='Drive Train'!$F$29,1,0)</f>
        <v>1</v>
      </c>
      <c r="AZ38" s="57">
        <f t="shared" si="32"/>
        <v>25.165260140502589</v>
      </c>
      <c r="BA38" s="63">
        <f>BA37+'DEPRECATED - DT-Prelim Calcs'!$C$11</f>
        <v>136</v>
      </c>
      <c r="BB38" s="2">
        <f>BL38/'Drive Train'!$F$35</f>
        <v>0.72580645161290325</v>
      </c>
      <c r="BC38" s="46">
        <f>BJ38*12*60/(PI() * 'Drive Train'!$F$15)/BB$2*BB38</f>
        <v>4641.5378842086147</v>
      </c>
      <c r="BD38" s="2">
        <f>('DEPRECATED - DT-Prelim Calcs'!$C$6*BB38-BC38)/('DEPRECATED - DT-Prelim Calcs'!$C$6*BB38)*'DEPRECATED - DT-Prelim Calcs'!$C$7*BB38</f>
        <v>-0.34951307467908743</v>
      </c>
      <c r="BE38" s="57">
        <f>BD38/'DEPRECATED - DT-Prelim Calcs'!$C$7*('DEPRECATED - DT-Prelim Calcs'!$C$8-'DEPRECATED - DT-Prelim Calcs'!$C$9)+'DEPRECATED - DT-Prelim Calcs'!$C$9</f>
        <v>-15.90685787606926</v>
      </c>
      <c r="BF38" s="57">
        <f t="shared" si="10"/>
        <v>-15.90685787606926</v>
      </c>
      <c r="BG38" s="2">
        <f t="shared" si="33"/>
        <v>-0.89610151905404967</v>
      </c>
      <c r="BH38" s="57">
        <f>BG38*'DEPRECATED - DT-Prelim Calcs'!$C$21/BB$2/'DEPRECATED - DT-Prelim Calcs'!$C$19/'DEPRECATED - DT-Prelim Calcs'!$C$18*3.39*'DEPRECATED - DT-Prelim Calcs'!$C$20</f>
        <v>-9.3140109845771111</v>
      </c>
      <c r="BI38" s="46">
        <f t="shared" si="34"/>
        <v>1</v>
      </c>
      <c r="BJ38" s="57">
        <f>BH37*'DEPRECATED - DT-Prelim Calcs'!$C$11+BJ37</f>
        <v>36.750931778052298</v>
      </c>
      <c r="BK38" s="57">
        <f>BK37+0.5*BH38*'DEPRECATED - DT-Prelim Calcs'!$C$11^2+BJ38*'DEPRECATED - DT-Prelim Calcs'!$C$11</f>
        <v>2465.4524735877712</v>
      </c>
      <c r="BL38" s="57">
        <f>MIN('Drive Train'!$F$35-BF37*'DEPRECATED - DT-Prelim Calcs'!$C$21*'Drive Train'!$F$38,BL37+BF$2)</f>
        <v>9</v>
      </c>
      <c r="BM38" s="57">
        <f>'Drive Train'!$F$35-BF38*'DEPRECATED - DT-Prelim Calcs'!$C$21*'Drive Train'!$F$38</f>
        <v>13.48166633557271</v>
      </c>
      <c r="BN38" s="1">
        <f>IF(BK38&gt;='Drive Train'!$F$29,1,0)</f>
        <v>1</v>
      </c>
      <c r="BO38" s="57">
        <f t="shared" si="35"/>
        <v>-17.674286528965844</v>
      </c>
      <c r="BP38" s="63">
        <f>BP37+'DEPRECATED - DT-Prelim Calcs'!$C$11</f>
        <v>136</v>
      </c>
      <c r="BQ38" s="2">
        <f>CA38/'Drive Train'!$F$35</f>
        <v>0.72580645161290325</v>
      </c>
      <c r="BR38" s="46">
        <f>BY38*12*60/(PI() * 'Drive Train'!$F$15)/BQ$2*BQ38</f>
        <v>-6908.2491185452409</v>
      </c>
      <c r="BS38" s="2">
        <f>('DEPRECATED - DT-Prelim Calcs'!$C$6*BQ38-BR38)/('DEPRECATED - DT-Prelim Calcs'!$C$6*BQ38)*'DEPRECATED - DT-Prelim Calcs'!$C$7*BQ38</f>
        <v>4.8728108796617748</v>
      </c>
      <c r="BT38" s="57">
        <f>BS38/'DEPRECATED - DT-Prelim Calcs'!$C$7*('DEPRECATED - DT-Prelim Calcs'!$C$8-'DEPRECATED - DT-Prelim Calcs'!$C$9)+'DEPRECATED - DT-Prelim Calcs'!$C$9</f>
        <v>262.11146716207708</v>
      </c>
      <c r="BU38" s="57">
        <f t="shared" si="11"/>
        <v>50</v>
      </c>
      <c r="BV38" s="2">
        <f t="shared" si="36"/>
        <v>1.6489905474275997</v>
      </c>
      <c r="BW38" s="57">
        <f>BV38*'DEPRECATED - DT-Prelim Calcs'!$C$21/BQ$2/'DEPRECATED - DT-Prelim Calcs'!$C$19/'DEPRECATED - DT-Prelim Calcs'!$C$18*3.39*'DEPRECATED - DT-Prelim Calcs'!$C$20</f>
        <v>22.99198837243916</v>
      </c>
      <c r="BX38" s="46">
        <f t="shared" si="37"/>
        <v>0</v>
      </c>
      <c r="BY38" s="57">
        <f>BW37*'DEPRECATED - DT-Prelim Calcs'!$C$11+BY37</f>
        <v>-40.775154247253738</v>
      </c>
      <c r="BZ38" s="57">
        <f>BZ37+0.5*BW38*'DEPRECATED - DT-Prelim Calcs'!$C$11^2+BY38*'DEPRECATED - DT-Prelim Calcs'!$C$11</f>
        <v>-4798.3918861244101</v>
      </c>
      <c r="CA38" s="57">
        <f>MIN('Drive Train'!$F$35-BU37*'DEPRECATED - DT-Prelim Calcs'!$C$21*'Drive Train'!$F$38,CA37+BU$2)</f>
        <v>9</v>
      </c>
      <c r="CB38" s="57">
        <f>'Drive Train'!$F$35-BU38*'DEPRECATED - DT-Prelim Calcs'!$C$21*'Drive Train'!$F$38</f>
        <v>9</v>
      </c>
      <c r="CC38" s="1">
        <f>IF(BZ38&gt;='Drive Train'!$F$29,1,0)</f>
        <v>0</v>
      </c>
      <c r="CD38" s="57">
        <f t="shared" si="38"/>
        <v>55.555555555555557</v>
      </c>
      <c r="CE38" s="63">
        <f>CE37+'DEPRECATED - DT-Prelim Calcs'!$C$11</f>
        <v>136</v>
      </c>
      <c r="CF38" s="2">
        <f>CP38/'Drive Train'!$F$35</f>
        <v>0.72580645161290325</v>
      </c>
      <c r="CG38" s="46">
        <f>CN38*12*60/(PI() * 'Drive Train'!$F$15)/CF$2*CF38</f>
        <v>-4481.3033386504567</v>
      </c>
      <c r="CH38" s="2">
        <f>('DEPRECATED - DT-Prelim Calcs'!$C$6*CF38-CG38)/('DEPRECATED - DT-Prelim Calcs'!$C$6*CF38)*'DEPRECATED - DT-Prelim Calcs'!$C$7*CF38</f>
        <v>3.7754489041371158</v>
      </c>
      <c r="CI38" s="57">
        <f>CH38/'DEPRECATED - DT-Prelim Calcs'!$C$7*('DEPRECATED - DT-Prelim Calcs'!$C$8-'DEPRECATED - DT-Prelim Calcs'!$C$9)+'DEPRECATED - DT-Prelim Calcs'!$C$9</f>
        <v>203.69174041526637</v>
      </c>
      <c r="CJ38" s="57">
        <f t="shared" si="12"/>
        <v>50</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-21.083638602104458</v>
      </c>
      <c r="CO38" s="57">
        <f>CO37+0.5*CL38*'DEPRECATED - DT-Prelim Calcs'!$C$11^2+CN38*'DEPRECATED - DT-Prelim Calcs'!$C$11</f>
        <v>-12328.963779699299</v>
      </c>
      <c r="CP38" s="57">
        <f>MIN('Drive Train'!$F$35-CJ37*'DEPRECATED - DT-Prelim Calcs'!$C$21*'Drive Train'!$F$38,CP37+CJ$2)</f>
        <v>9</v>
      </c>
      <c r="CQ38" s="57">
        <f>'Drive Train'!$F$35-CJ38*'DEPRECATED - DT-Prelim Calcs'!$C$21*'Drive Train'!$F$38</f>
        <v>9</v>
      </c>
      <c r="CR38" s="1">
        <f>IF(CO38&gt;='Drive Train'!$F$29,1,0)</f>
        <v>0</v>
      </c>
      <c r="CS38" s="57">
        <f t="shared" si="41"/>
        <v>55.555555555555557</v>
      </c>
      <c r="CT38" s="63">
        <f>CT37+'DEPRECATED - DT-Prelim Calcs'!$C$11</f>
        <v>136</v>
      </c>
      <c r="CU38" s="2">
        <f>DE38/'Drive Train'!$F$35</f>
        <v>0.72580645161290325</v>
      </c>
      <c r="CV38" s="46">
        <f>DC38*12*60/(PI() * 'Drive Train'!$F$15)/CU$2*CU38</f>
        <v>-81471.018361640279</v>
      </c>
      <c r="CW38" s="2">
        <f>('DEPRECATED - DT-Prelim Calcs'!$C$6*CU38-CV38)/('DEPRECATED - DT-Prelim Calcs'!$C$6*CU38)*'DEPRECATED - DT-Prelim Calcs'!$C$7*CU38</f>
        <v>38.586933558059343</v>
      </c>
      <c r="CX38" s="57">
        <f>CW38/'DEPRECATED - DT-Prelim Calcs'!$C$7*('DEPRECATED - DT-Prelim Calcs'!$C$8-'DEPRECATED - DT-Prelim Calcs'!$C$9)+'DEPRECATED - DT-Prelim Calcs'!$C$9</f>
        <v>2056.9338487547775</v>
      </c>
      <c r="CY38" s="57">
        <f t="shared" si="13"/>
        <v>50</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-318.65105765974522</v>
      </c>
      <c r="DD38" s="57">
        <f>DD37+0.5*DA38*'DEPRECATED - DT-Prelim Calcs'!$C$11^2+DC38*'DEPRECATED - DT-Prelim Calcs'!$C$11</f>
        <v>-33118.313679581348</v>
      </c>
      <c r="DE38" s="57">
        <f>MIN('Drive Train'!$F$35-CY37*'DEPRECATED - DT-Prelim Calcs'!$C$21*'Drive Train'!$F$38,DE37+CY$2)</f>
        <v>9</v>
      </c>
      <c r="DF38" s="57">
        <f>'Drive Train'!$F$35-CY38*'DEPRECATED - DT-Prelim Calcs'!$C$21*'Drive Train'!$F$38</f>
        <v>9</v>
      </c>
      <c r="DG38" s="1">
        <f>IF(DD38&gt;='Drive Train'!$F$29,1,0)</f>
        <v>0</v>
      </c>
      <c r="DH38" s="57">
        <f t="shared" si="44"/>
        <v>55.555555555555557</v>
      </c>
      <c r="DI38" s="63">
        <f>DI37+'DEPRECATED - DT-Prelim Calcs'!$C$11</f>
        <v>136</v>
      </c>
      <c r="DJ38" s="2">
        <f>DT38/'Drive Train'!$F$35</f>
        <v>0.72580645161290325</v>
      </c>
      <c r="DK38" s="46">
        <f>DR38*12*60/(PI() * 'Drive Train'!$F$15)/DJ$2*DJ38</f>
        <v>-167535.06553390383</v>
      </c>
      <c r="DL38" s="2">
        <f>('DEPRECATED - DT-Prelim Calcs'!$C$6*DJ38-DK38)/('DEPRECATED - DT-Prelim Calcs'!$C$6*DJ38)*'DEPRECATED - DT-Prelim Calcs'!$C$7*DJ38</f>
        <v>77.501446444580026</v>
      </c>
      <c r="DM38" s="57">
        <f>DL38/'DEPRECATED - DT-Prelim Calcs'!$C$7*('DEPRECATED - DT-Prelim Calcs'!$C$8-'DEPRECATED - DT-Prelim Calcs'!$C$9)+'DEPRECATED - DT-Prelim Calcs'!$C$9</f>
        <v>4128.6068791865628</v>
      </c>
      <c r="DN38" s="57">
        <f t="shared" si="14"/>
        <v>50</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-560.691919728519</v>
      </c>
      <c r="DS38" s="57">
        <f>DS37+0.5*DP38*'DEPRECATED - DT-Prelim Calcs'!$C$11^2+DR38*'DEPRECATED - DT-Prelim Calcs'!$C$11</f>
        <v>-72275.150855313943</v>
      </c>
      <c r="DT38" s="57">
        <f>MIN('Drive Train'!$F$35-DN37*'DEPRECATED - DT-Prelim Calcs'!$C$21*'Drive Train'!$F$38,DT37+DN$2)</f>
        <v>9</v>
      </c>
      <c r="DU38" s="57">
        <f>'Drive Train'!$F$35-DN38*'DEPRECATED - DT-Prelim Calcs'!$C$21*'Drive Train'!$F$38</f>
        <v>9</v>
      </c>
      <c r="DV38" s="1">
        <f>IF(DS38&gt;='Drive Train'!$F$29,1,0)</f>
        <v>0</v>
      </c>
      <c r="DW38" s="57">
        <f t="shared" si="47"/>
        <v>55.555555555555557</v>
      </c>
      <c r="DX38" s="63">
        <f>DX37+'DEPRECATED - DT-Prelim Calcs'!$C$11</f>
        <v>136</v>
      </c>
      <c r="DY38" s="2">
        <f>EI38/'Drive Train'!$F$35</f>
        <v>0.72580645161290325</v>
      </c>
      <c r="DZ38" s="46">
        <f>EG38*12*60/(PI() * 'Drive Train'!$F$15)/DY$2*DY38</f>
        <v>-250541.5872160469</v>
      </c>
      <c r="EA38" s="2">
        <f>('DEPRECATED - DT-Prelim Calcs'!$C$6*DY38-DZ38)/('DEPRECATED - DT-Prelim Calcs'!$C$6*DY38)*'DEPRECATED - DT-Prelim Calcs'!$C$7*DY38</f>
        <v>115.03347594813816</v>
      </c>
      <c r="EB38" s="57">
        <f>EA38/'DEPRECATED - DT-Prelim Calcs'!$C$7*('DEPRECATED - DT-Prelim Calcs'!$C$8-'DEPRECATED - DT-Prelim Calcs'!$C$9)+'DEPRECATED - DT-Prelim Calcs'!$C$9</f>
        <v>6126.6813129237044</v>
      </c>
      <c r="EC38" s="57">
        <f t="shared" si="15"/>
        <v>50</v>
      </c>
      <c r="ED38" s="2">
        <f t="shared" si="48"/>
        <v>0.8170673883650269</v>
      </c>
      <c r="EE38" s="57">
        <f>ED38*'DEPRECATED - DT-Prelim Calcs'!$C$21/DY$2/'DEPRECATED - DT-Prelim Calcs'!$C$19/'DEPRECATED - DT-Prelim Calcs'!$C$18*3.39*'DEPRECATED - DT-Prelim Calcs'!$C$20</f>
        <v>22.99198837243916</v>
      </c>
      <c r="EF38" s="46">
        <f t="shared" si="49"/>
        <v>0</v>
      </c>
      <c r="EG38" s="57">
        <f>EE37*'DEPRECATED - DT-Prelim Calcs'!$C$11+EG37</f>
        <v>-732.73537250199524</v>
      </c>
      <c r="EH38" s="57">
        <f>EH37+0.5*EE38*'DEPRECATED - DT-Prelim Calcs'!$C$11^2+EG38*'DEPRECATED - DT-Prelim Calcs'!$C$11</f>
        <v>-104042.39660807919</v>
      </c>
      <c r="EI38" s="57">
        <f>MIN('Drive Train'!$F$35-EC37*'DEPRECATED - DT-Prelim Calcs'!$C$21*'Drive Train'!$F$38,EI37+EC$2)</f>
        <v>9</v>
      </c>
      <c r="EJ38" s="57">
        <f>'Drive Train'!$F$35-EC38*'DEPRECATED - DT-Prelim Calcs'!$C$21*'Drive Train'!$F$38</f>
        <v>9</v>
      </c>
      <c r="EK38" s="1">
        <f>IF(EH38&gt;='Drive Train'!$F$29,1,0)</f>
        <v>0</v>
      </c>
      <c r="EL38" s="57">
        <f t="shared" si="50"/>
        <v>55.555555555555557</v>
      </c>
      <c r="EM38" s="63">
        <f>EM37+'DEPRECATED - DT-Prelim Calcs'!$C$11</f>
        <v>136</v>
      </c>
      <c r="EN38" s="2">
        <f>EX38/'Drive Train'!$F$35</f>
        <v>0.72580645161290325</v>
      </c>
      <c r="EO38" s="46">
        <f>EV38*12*60/(PI() * 'Drive Train'!$F$15)/EN$2*EN38</f>
        <v>-302255.3442465816</v>
      </c>
      <c r="EP38" s="2">
        <f>('DEPRECATED - DT-Prelim Calcs'!$C$6*EN38-EO38)/('DEPRECATED - DT-Prelim Calcs'!$C$6*EN38)*'DEPRECATED - DT-Prelim Calcs'!$C$7*EN38</f>
        <v>138.4162441364287</v>
      </c>
      <c r="EQ38" s="57">
        <f>EP38/'DEPRECATED - DT-Prelim Calcs'!$C$7*('DEPRECATED - DT-Prelim Calcs'!$C$8-'DEPRECATED - DT-Prelim Calcs'!$C$9)+'DEPRECATED - DT-Prelim Calcs'!$C$9</f>
        <v>7371.4983911634035</v>
      </c>
      <c r="ER38" s="57">
        <f t="shared" si="16"/>
        <v>50</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-784.97221970114038</v>
      </c>
      <c r="EW38" s="57">
        <f>EW37+0.5*ET38*'DEPRECATED - DT-Prelim Calcs'!$C$11^2+EV38*'DEPRECATED - DT-Prelim Calcs'!$C$11</f>
        <v>-139246.30505056441</v>
      </c>
      <c r="EX38" s="57">
        <f>MIN('Drive Train'!$F$35-ER37*'DEPRECATED - DT-Prelim Calcs'!$C$21*'Drive Train'!$F$38,EX37+ER$2)</f>
        <v>9</v>
      </c>
      <c r="EY38" s="57">
        <f>'Drive Train'!$F$35-ER38*'DEPRECATED - DT-Prelim Calcs'!$C$21*'Drive Train'!$F$38</f>
        <v>9</v>
      </c>
      <c r="EZ38" s="1">
        <f>IF(EW38&gt;='Drive Train'!$F$29,1,0)</f>
        <v>0</v>
      </c>
      <c r="FA38" s="57">
        <f t="shared" si="53"/>
        <v>55.555555555555557</v>
      </c>
      <c r="FB38" s="63">
        <f>FB37+'DEPRECATED - DT-Prelim Calcs'!$C$11</f>
        <v>136</v>
      </c>
      <c r="FC38" s="2">
        <f>FM38/'Drive Train'!$F$35</f>
        <v>0.72580645161290325</v>
      </c>
      <c r="FD38" s="46">
        <f>FK38*12*60/(PI() * 'Drive Train'!$F$15)/FC$2*FC38</f>
        <v>11219.219158454955</v>
      </c>
      <c r="FE38" s="2">
        <f>('DEPRECATED - DT-Prelim Calcs'!$C$6*FC38-FD38)/('DEPRECATED - DT-Prelim Calcs'!$C$6*FC38)*'DEPRECATED - DT-Prelim Calcs'!$C$7*FC38</f>
        <v>-3.323661643334562</v>
      </c>
      <c r="FF38" s="57">
        <f>FE38/'DEPRECATED - DT-Prelim Calcs'!$C$7*('DEPRECATED - DT-Prelim Calcs'!$C$8-'DEPRECATED - DT-Prelim Calcs'!$C$9)+'DEPRECATED - DT-Prelim Calcs'!$C$9</f>
        <v>-174.24016134432546</v>
      </c>
      <c r="FG38" s="57">
        <f t="shared" si="17"/>
        <v>-174.24016134432546</v>
      </c>
      <c r="FH38" s="2">
        <f t="shared" si="54"/>
        <v>-4.6448391711071757</v>
      </c>
      <c r="FI38" s="57">
        <f>FH38*'DEPRECATED - DT-Prelim Calcs'!$C$21/FC$2/'DEPRECATED - DT-Prelim Calcs'!$C$19/'DEPRECATED - DT-Prelim Calcs'!$C$18*3.39*'DEPRECATED - DT-Prelim Calcs'!$C$20</f>
        <v>-163.67455046852774</v>
      </c>
      <c r="FJ38" s="46">
        <f t="shared" si="55"/>
        <v>1</v>
      </c>
      <c r="FK38" s="57">
        <f>FI37*'DEPRECATED - DT-Prelim Calcs'!$C$11+FK37</f>
        <v>26.202223287858374</v>
      </c>
      <c r="FL38" s="57">
        <f>FL37+0.5*FI38*'DEPRECATED - DT-Prelim Calcs'!$C$11^2+FK38*'DEPRECATED - DT-Prelim Calcs'!$C$11</f>
        <v>-179999.65528604467</v>
      </c>
      <c r="FM38" s="57">
        <f>MIN('Drive Train'!$F$35-FG37*'DEPRECATED - DT-Prelim Calcs'!$C$21*'Drive Train'!$F$38,FM37+FG$2)</f>
        <v>9</v>
      </c>
      <c r="FN38" s="57">
        <f>'Drive Train'!$F$35-FG38*'DEPRECATED - DT-Prelim Calcs'!$C$21*'Drive Train'!$F$38</f>
        <v>24.248330971414134</v>
      </c>
      <c r="FO38" s="1">
        <f>IF(FL38&gt;='Drive Train'!$F$29,1,0)</f>
        <v>0</v>
      </c>
      <c r="FP38" s="57">
        <f t="shared" si="56"/>
        <v>-193.60017927147274</v>
      </c>
      <c r="FQ38" s="63">
        <f>FQ37+'DEPRECATED - DT-Prelim Calcs'!$C$11</f>
        <v>136</v>
      </c>
      <c r="FR38" s="2">
        <f>GB38/'Drive Train'!$F$35</f>
        <v>0.72580645161290325</v>
      </c>
      <c r="FS38" s="46">
        <f>FZ38*12*60/(PI() * 'Drive Train'!$F$15)/FR$2*FR38</f>
        <v>-291393.88640463393</v>
      </c>
      <c r="FT38" s="2">
        <f>('DEPRECATED - DT-Prelim Calcs'!$C$6*FR38-FS38)/('DEPRECATED - DT-Prelim Calcs'!$C$6*FR38)*'DEPRECATED - DT-Prelim Calcs'!$C$7*FR38</f>
        <v>133.50515344241484</v>
      </c>
      <c r="FU38" s="57">
        <f>FT38/'DEPRECATED - DT-Prelim Calcs'!$C$7*('DEPRECATED - DT-Prelim Calcs'!$C$8-'DEPRECATED - DT-Prelim Calcs'!$C$9)+'DEPRECATED - DT-Prelim Calcs'!$C$9</f>
        <v>7110.0490401086399</v>
      </c>
      <c r="FV38" s="57">
        <f t="shared" si="18"/>
        <v>50</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-618.27162696564437</v>
      </c>
      <c r="GA38" s="57">
        <f>GA37+0.5*FX38*'DEPRECATED - DT-Prelim Calcs'!$C$11^2+FZ38*'DEPRECATED - DT-Prelim Calcs'!$C$11</f>
        <v>-262287.92350827233</v>
      </c>
      <c r="GB38" s="57">
        <f>MIN('Drive Train'!$F$35-FV37*'DEPRECATED - DT-Prelim Calcs'!$C$21*'Drive Train'!$F$38,GB37+FV$2)</f>
        <v>9</v>
      </c>
      <c r="GC38" s="57">
        <f>'Drive Train'!$F$35-FV38*'DEPRECATED - DT-Prelim Calcs'!$C$21*'Drive Train'!$F$38</f>
        <v>9</v>
      </c>
      <c r="GD38" s="1">
        <f>IF(GA38&gt;='Drive Train'!$F$29,1,0)</f>
        <v>0</v>
      </c>
      <c r="GE38" s="57">
        <f t="shared" si="59"/>
        <v>55.555555555555557</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55.555555555555557</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55.555555555555557</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55.555555555555557</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55.555555555555557</v>
      </c>
      <c r="LZ38" s="63">
        <f>LZ37+'DEPRECATED - DT-Prelim Calcs'!$C$11</f>
        <v>136</v>
      </c>
    </row>
    <row r="39" spans="1:338" x14ac:dyDescent="0.2">
      <c r="C39" s="3" t="s">
        <v>122</v>
      </c>
      <c r="E39" s="18">
        <f>'DEPRECATED - DT-Prelim Calcs'!AH2</f>
        <v>9</v>
      </c>
      <c r="F39" s="18">
        <f>'DEPRECATED - DT-Prelim Calcs'!AX2</f>
        <v>9</v>
      </c>
      <c r="G39" s="18">
        <f>'DEPRECATED - DT-Prelim Calcs'!BM2</f>
        <v>9</v>
      </c>
      <c r="H39" s="18">
        <f>'DEPRECATED - DT-Prelim Calcs'!CB2</f>
        <v>9</v>
      </c>
      <c r="I39" s="18">
        <f>'DEPRECATED - DT-Prelim Calcs'!CQ2</f>
        <v>9</v>
      </c>
      <c r="J39" s="18">
        <f>'DEPRECATED - DT-Prelim Calcs'!DF2</f>
        <v>9</v>
      </c>
      <c r="K39" s="18">
        <f>'DEPRECATED - DT-Prelim Calcs'!DU2</f>
        <v>9</v>
      </c>
      <c r="L39" s="18">
        <f>'DEPRECATED - DT-Prelim Calcs'!EJ2</f>
        <v>9</v>
      </c>
      <c r="M39" s="18">
        <f>'DEPRECATED - DT-Prelim Calcs'!EY2</f>
        <v>9</v>
      </c>
      <c r="N39" s="18">
        <f>'DEPRECATED - DT-Prelim Calcs'!FN2</f>
        <v>9</v>
      </c>
      <c r="O39" s="18">
        <f>'DEPRECATED - DT-Prelim Calcs'!GC2</f>
        <v>9</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650.48305563067322</v>
      </c>
      <c r="AK39" s="57">
        <f t="shared" si="8"/>
        <v>0</v>
      </c>
      <c r="AL39" s="63">
        <f>AL38+'DEPRECATED - DT-Prelim Calcs'!$C$11</f>
        <v>140</v>
      </c>
      <c r="AM39" s="2">
        <f>AW39/'Drive Train'!$F$35</f>
        <v>0.87579726446784212</v>
      </c>
      <c r="AN39" s="46">
        <f>AU39*12*60/(PI() * 'Drive Train'!$F$15)/AM$2*AM39</f>
        <v>3839.377172586745</v>
      </c>
      <c r="AO39" s="2">
        <f>('DEPRECATED - DT-Prelim Calcs'!$C$6*AM39-AN39)/('DEPRECATED - DT-Prelim Calcs'!$C$6*AM39)*'DEPRECATED - DT-Prelim Calcs'!$C$7*AM39</f>
        <v>0.37466784527855851</v>
      </c>
      <c r="AP39" s="57">
        <f>AO39/'DEPRECATED - DT-Prelim Calcs'!$C$7*('DEPRECATED - DT-Prelim Calcs'!$C$8-'DEPRECATED - DT-Prelim Calcs'!$C$9)+'DEPRECATED - DT-Prelim Calcs'!$C$9</f>
        <v>22.646010186406247</v>
      </c>
      <c r="AQ39" s="57">
        <f t="shared" si="9"/>
        <v>22.646010186406247</v>
      </c>
      <c r="AR39" s="2">
        <f t="shared" si="30"/>
        <v>-2.6004553128844421E-5</v>
      </c>
      <c r="AS39" s="57">
        <f>AR39*'DEPRECATED - DT-Prelim Calcs'!$C$21/AM$2/'DEPRECATED - DT-Prelim Calcs'!$C$19/'DEPRECATED - DT-Prelim Calcs'!$C$18*3.39*'DEPRECATED - DT-Prelim Calcs'!$C$20</f>
        <v>-1.779954229435321E-4</v>
      </c>
      <c r="AT39" s="46">
        <f t="shared" si="31"/>
        <v>0</v>
      </c>
      <c r="AU39" s="57">
        <f>AS38*'DEPRECATED - DT-Prelim Calcs'!$C$11+AU38</f>
        <v>38.256441077300124</v>
      </c>
      <c r="AV39" s="57">
        <f>AV38+0.5*AS39*'DEPRECATED - DT-Prelim Calcs'!$C$11^2+AU39*'DEPRECATED - DT-Prelim Calcs'!$C$11</f>
        <v>5228.6393275095343</v>
      </c>
      <c r="AW39" s="57">
        <f>MIN('Drive Train'!$F$35-AQ38*'DEPRECATED - DT-Prelim Calcs'!$C$21*'Drive Train'!$F$38,AW38+AQ$2)</f>
        <v>10.859886079401242</v>
      </c>
      <c r="AX39" s="57">
        <f>'Drive Train'!$F$35-AQ39*'DEPRECATED - DT-Prelim Calcs'!$C$21*'Drive Train'!$F$38</f>
        <v>10.860071307324375</v>
      </c>
      <c r="AY39" s="1">
        <f>IF(AV39&gt;='Drive Train'!$F$29,1,0)</f>
        <v>1</v>
      </c>
      <c r="AZ39" s="57">
        <f t="shared" si="32"/>
        <v>25.162233540451389</v>
      </c>
      <c r="BA39" s="63">
        <f>BA38+'DEPRECATED - DT-Prelim Calcs'!$C$11</f>
        <v>140</v>
      </c>
      <c r="BB39" s="2">
        <f>BL39/'Drive Train'!$F$35</f>
        <v>1.0872311560945733</v>
      </c>
      <c r="BC39" s="46">
        <f>BJ39*12*60/(PI() * 'Drive Train'!$F$15)/BB$2*BB39</f>
        <v>-95.561384638597261</v>
      </c>
      <c r="BD39" s="2">
        <f>('DEPRECATED - DT-Prelim Calcs'!$C$6*BB39-BC39)/('DEPRECATED - DT-Prelim Calcs'!$C$6*BB39)*'DEPRECATED - DT-Prelim Calcs'!$C$7*BB39</f>
        <v>2.6634358923753552</v>
      </c>
      <c r="BE39" s="57">
        <f>BD39/'DEPRECATED - DT-Prelim Calcs'!$C$7*('DEPRECATED - DT-Prelim Calcs'!$C$8-'DEPRECATED - DT-Prelim Calcs'!$C$9)+'DEPRECATED - DT-Prelim Calcs'!$C$9</f>
        <v>144.49204356504484</v>
      </c>
      <c r="BF39" s="57">
        <f t="shared" si="10"/>
        <v>50</v>
      </c>
      <c r="BG39" s="2">
        <f t="shared" si="33"/>
        <v>0.89600033989237404</v>
      </c>
      <c r="BH39" s="57">
        <f>BG39*'DEPRECATED - DT-Prelim Calcs'!$C$21/BB$2/'DEPRECATED - DT-Prelim Calcs'!$C$19/'DEPRECATED - DT-Prelim Calcs'!$C$18*3.39*'DEPRECATED - DT-Prelim Calcs'!$C$20</f>
        <v>9.3129593360716481</v>
      </c>
      <c r="BI39" s="46">
        <f t="shared" si="34"/>
        <v>0</v>
      </c>
      <c r="BJ39" s="57">
        <f>BH38*'DEPRECATED - DT-Prelim Calcs'!$C$11+BJ38</f>
        <v>-0.50511216025614658</v>
      </c>
      <c r="BK39" s="57">
        <f>BK38+0.5*BH39*'DEPRECATED - DT-Prelim Calcs'!$C$11^2+BJ39*'DEPRECATED - DT-Prelim Calcs'!$C$11</f>
        <v>2537.9356996353199</v>
      </c>
      <c r="BL39" s="57">
        <f>MIN('Drive Train'!$F$35-BF38*'DEPRECATED - DT-Prelim Calcs'!$C$21*'Drive Train'!$F$38,BL38+BF$2)</f>
        <v>13.48166633557271</v>
      </c>
      <c r="BM39" s="57">
        <f>'Drive Train'!$F$35-BF39*'DEPRECATED - DT-Prelim Calcs'!$C$21*'Drive Train'!$F$38</f>
        <v>9</v>
      </c>
      <c r="BN39" s="1">
        <f>IF(BK39&gt;='Drive Train'!$F$29,1,0)</f>
        <v>1</v>
      </c>
      <c r="BO39" s="57">
        <f t="shared" si="35"/>
        <v>55.555555555555557</v>
      </c>
      <c r="BP39" s="63">
        <f>BP38+'DEPRECATED - DT-Prelim Calcs'!$C$11</f>
        <v>140</v>
      </c>
      <c r="BQ39" s="2">
        <f>CA39/'Drive Train'!$F$35</f>
        <v>0.72580645161290325</v>
      </c>
      <c r="BR39" s="46">
        <f>BY39*12*60/(PI() * 'Drive Train'!$F$15)/BQ$2*BQ39</f>
        <v>8673.2378275847514</v>
      </c>
      <c r="BS39" s="2">
        <f>('DEPRECATED - DT-Prelim Calcs'!$C$6*BQ39-BR39)/('DEPRECATED - DT-Prelim Calcs'!$C$6*BQ39)*'DEPRECATED - DT-Prelim Calcs'!$C$7*BQ39</f>
        <v>-2.1724768389448452</v>
      </c>
      <c r="BT39" s="57">
        <f>BS39/'DEPRECATED - DT-Prelim Calcs'!$C$7*('DEPRECATED - DT-Prelim Calcs'!$C$8-'DEPRECATED - DT-Prelim Calcs'!$C$9)+'DEPRECATED - DT-Prelim Calcs'!$C$9</f>
        <v>-112.95509478698077</v>
      </c>
      <c r="BU39" s="57">
        <f t="shared" si="11"/>
        <v>-112.95509478698077</v>
      </c>
      <c r="BV39" s="2">
        <f t="shared" si="36"/>
        <v>-3.1938390878672016</v>
      </c>
      <c r="BW39" s="57">
        <f>BV39*'DEPRECATED - DT-Prelim Calcs'!$C$21/BQ$2/'DEPRECATED - DT-Prelim Calcs'!$C$19/'DEPRECATED - DT-Prelim Calcs'!$C$18*3.39*'DEPRECATED - DT-Prelim Calcs'!$C$20</f>
        <v>-44.531917594214413</v>
      </c>
      <c r="BX39" s="46">
        <f t="shared" si="37"/>
        <v>1</v>
      </c>
      <c r="BY39" s="57">
        <f>BW38*'DEPRECATED - DT-Prelim Calcs'!$C$11+BY38</f>
        <v>51.1927992425029</v>
      </c>
      <c r="BZ39" s="57">
        <f>BZ38+0.5*BW39*'DEPRECATED - DT-Prelim Calcs'!$C$11^2+BY39*'DEPRECATED - DT-Prelim Calcs'!$C$11</f>
        <v>-4949.8760299081141</v>
      </c>
      <c r="CA39" s="57">
        <f>MIN('Drive Train'!$F$35-BU38*'DEPRECATED - DT-Prelim Calcs'!$C$21*'Drive Train'!$F$38,CA38+BU$2)</f>
        <v>9</v>
      </c>
      <c r="CB39" s="57">
        <f>'Drive Train'!$F$35-BU39*'DEPRECATED - DT-Prelim Calcs'!$C$21*'Drive Train'!$F$38</f>
        <v>20.080946445514691</v>
      </c>
      <c r="CC39" s="1">
        <f>IF(BZ39&gt;='Drive Train'!$F$29,1,0)</f>
        <v>0</v>
      </c>
      <c r="CD39" s="57">
        <f t="shared" si="38"/>
        <v>-125.50566087442307</v>
      </c>
      <c r="CE39" s="63">
        <f>CE38+'DEPRECATED - DT-Prelim Calcs'!$C$11</f>
        <v>140</v>
      </c>
      <c r="CF39" s="2">
        <f>CP39/'Drive Train'!$F$35</f>
        <v>0.72580645161290325</v>
      </c>
      <c r="CG39" s="46">
        <f>CN39*12*60/(PI() * 'Drive Train'!$F$15)/CF$2*CF39</f>
        <v>15066.380284676257</v>
      </c>
      <c r="CH39" s="2">
        <f>('DEPRECATED - DT-Prelim Calcs'!$C$6*CF39-CG39)/('DEPRECATED - DT-Prelim Calcs'!$C$6*CF39)*'DEPRECATED - DT-Prelim Calcs'!$C$7*CF39</f>
        <v>-5.0631847792057334</v>
      </c>
      <c r="CI39" s="57">
        <f>CH39/'DEPRECATED - DT-Prelim Calcs'!$C$7*('DEPRECATED - DT-Prelim Calcs'!$C$8-'DEPRECATED - DT-Prelim Calcs'!$C$9)+'DEPRECATED - DT-Prelim Calcs'!$C$9</f>
        <v>-266.84631002991517</v>
      </c>
      <c r="CJ39" s="57">
        <f t="shared" si="12"/>
        <v>-266.84631002991517</v>
      </c>
      <c r="CK39" s="2">
        <f t="shared" si="39"/>
        <v>-6.8374047829204914</v>
      </c>
      <c r="CL39" s="57">
        <f>CK39*'DEPRECATED - DT-Prelim Calcs'!$C$21/CF$2/'DEPRECATED - DT-Prelim Calcs'!$C$19/'DEPRECATED - DT-Prelim Calcs'!$C$18*3.39*'DEPRECATED - DT-Prelim Calcs'!$C$20</f>
        <v>-119.601343371882</v>
      </c>
      <c r="CM39" s="46">
        <f t="shared" si="40"/>
        <v>1</v>
      </c>
      <c r="CN39" s="57">
        <f>CL38*'DEPRECATED - DT-Prelim Calcs'!$C$11+CN38</f>
        <v>70.884314887652167</v>
      </c>
      <c r="CO39" s="57">
        <f>CO38+0.5*CL39*'DEPRECATED - DT-Prelim Calcs'!$C$11^2+CN39*'DEPRECATED - DT-Prelim Calcs'!$C$11</f>
        <v>-13002.237267123746</v>
      </c>
      <c r="CP39" s="57">
        <f>MIN('Drive Train'!$F$35-CJ38*'DEPRECATED - DT-Prelim Calcs'!$C$21*'Drive Train'!$F$38,CP38+CJ$2)</f>
        <v>9</v>
      </c>
      <c r="CQ39" s="57">
        <f>'Drive Train'!$F$35-CJ39*'DEPRECATED - DT-Prelim Calcs'!$C$21*'Drive Train'!$F$38</f>
        <v>30.545549082034235</v>
      </c>
      <c r="CR39" s="1">
        <f>IF(CO39&gt;='Drive Train'!$F$29,1,0)</f>
        <v>0</v>
      </c>
      <c r="CS39" s="57">
        <f t="shared" si="41"/>
        <v>-296.49590003323908</v>
      </c>
      <c r="CT39" s="63">
        <f>CT38+'DEPRECATED - DT-Prelim Calcs'!$C$11</f>
        <v>140</v>
      </c>
      <c r="CU39" s="2">
        <f>DE39/'Drive Train'!$F$35</f>
        <v>0.72580645161290325</v>
      </c>
      <c r="CV39" s="46">
        <f>DC39*12*60/(PI() * 'Drive Train'!$F$15)/CU$2*CU39</f>
        <v>-57957.13806111685</v>
      </c>
      <c r="CW39" s="2">
        <f>('DEPRECATED - DT-Prelim Calcs'!$C$6*CU39-CV39)/('DEPRECATED - DT-Prelim Calcs'!$C$6*CU39)*'DEPRECATED - DT-Prelim Calcs'!$C$7*CU39</f>
        <v>27.954953909980272</v>
      </c>
      <c r="CX39" s="57">
        <f>CW39/'DEPRECATED - DT-Prelim Calcs'!$C$7*('DEPRECATED - DT-Prelim Calcs'!$C$8-'DEPRECATED - DT-Prelim Calcs'!$C$9)+'DEPRECATED - DT-Prelim Calcs'!$C$9</f>
        <v>1490.9243098134727</v>
      </c>
      <c r="CY39" s="57">
        <f t="shared" si="13"/>
        <v>50</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-226.68310416998861</v>
      </c>
      <c r="DD39" s="57">
        <f>DD38+0.5*DA39*'DEPRECATED - DT-Prelim Calcs'!$C$11^2+DC39*'DEPRECATED - DT-Prelim Calcs'!$C$11</f>
        <v>-33841.11018928179</v>
      </c>
      <c r="DE39" s="57">
        <f>MIN('Drive Train'!$F$35-CY38*'DEPRECATED - DT-Prelim Calcs'!$C$21*'Drive Train'!$F$38,DE38+CY$2)</f>
        <v>9</v>
      </c>
      <c r="DF39" s="57">
        <f>'Drive Train'!$F$35-CY39*'DEPRECATED - DT-Prelim Calcs'!$C$21*'Drive Train'!$F$38</f>
        <v>9</v>
      </c>
      <c r="DG39" s="1">
        <f>IF(DD39&gt;='Drive Train'!$F$29,1,0)</f>
        <v>0</v>
      </c>
      <c r="DH39" s="57">
        <f t="shared" si="44"/>
        <v>55.555555555555557</v>
      </c>
      <c r="DI39" s="63">
        <f>DI38+'DEPRECATED - DT-Prelim Calcs'!$C$11</f>
        <v>140</v>
      </c>
      <c r="DJ39" s="2">
        <f>DT39/'Drive Train'!$F$35</f>
        <v>0.72580645161290325</v>
      </c>
      <c r="DK39" s="46">
        <f>DR39*12*60/(PI() * 'Drive Train'!$F$15)/DJ$2*DJ39</f>
        <v>-140054.9885561837</v>
      </c>
      <c r="DL39" s="2">
        <f>('DEPRECATED - DT-Prelim Calcs'!$C$6*DJ39-DK39)/('DEPRECATED - DT-Prelim Calcs'!$C$6*DJ39)*'DEPRECATED - DT-Prelim Calcs'!$C$7*DJ39</f>
        <v>65.076120831764726</v>
      </c>
      <c r="DM39" s="57">
        <f>DL39/'DEPRECATED - DT-Prelim Calcs'!$C$7*('DEPRECATED - DT-Prelim Calcs'!$C$8-'DEPRECATED - DT-Prelim Calcs'!$C$9)+'DEPRECATED - DT-Prelim Calcs'!$C$9</f>
        <v>3467.1258517491342</v>
      </c>
      <c r="DN39" s="57">
        <f t="shared" si="14"/>
        <v>50</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-468.72396623876239</v>
      </c>
      <c r="DS39" s="57">
        <f>DS38+0.5*DP39*'DEPRECATED - DT-Prelim Calcs'!$C$11^2+DR39*'DEPRECATED - DT-Prelim Calcs'!$C$11</f>
        <v>-73966.110813289473</v>
      </c>
      <c r="DT39" s="57">
        <f>MIN('Drive Train'!$F$35-DN38*'DEPRECATED - DT-Prelim Calcs'!$C$21*'Drive Train'!$F$38,DT38+DN$2)</f>
        <v>9</v>
      </c>
      <c r="DU39" s="57">
        <f>'Drive Train'!$F$35-DN39*'DEPRECATED - DT-Prelim Calcs'!$C$21*'Drive Train'!$F$38</f>
        <v>9</v>
      </c>
      <c r="DV39" s="1">
        <f>IF(DS39&gt;='Drive Train'!$F$29,1,0)</f>
        <v>0</v>
      </c>
      <c r="DW39" s="57">
        <f t="shared" si="47"/>
        <v>55.555555555555557</v>
      </c>
      <c r="DX39" s="63">
        <f>DX38+'DEPRECATED - DT-Prelim Calcs'!$C$11</f>
        <v>140</v>
      </c>
      <c r="DY39" s="2">
        <f>EI39/'Drive Train'!$F$35</f>
        <v>0.72580645161290325</v>
      </c>
      <c r="DZ39" s="46">
        <f>EG39*12*60/(PI() * 'Drive Train'!$F$15)/DY$2*DY39</f>
        <v>-219095.31356112999</v>
      </c>
      <c r="EA39" s="2">
        <f>('DEPRECATED - DT-Prelim Calcs'!$C$6*DY39-DZ39)/('DEPRECATED - DT-Prelim Calcs'!$C$6*DY39)*'DEPRECATED - DT-Prelim Calcs'!$C$7*DY39</f>
        <v>100.81480437058661</v>
      </c>
      <c r="EB39" s="57">
        <f>EA39/'DEPRECATED - DT-Prelim Calcs'!$C$7*('DEPRECATED - DT-Prelim Calcs'!$C$8-'DEPRECATED - DT-Prelim Calcs'!$C$9)+'DEPRECATED - DT-Prelim Calcs'!$C$9</f>
        <v>5369.7287969901508</v>
      </c>
      <c r="EC39" s="57">
        <f t="shared" si="15"/>
        <v>50</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-640.76741901223863</v>
      </c>
      <c r="EH39" s="57">
        <f>EH38+0.5*EE39*'DEPRECATED - DT-Prelim Calcs'!$C$11^2+EG39*'DEPRECATED - DT-Prelim Calcs'!$C$11</f>
        <v>-106421.53037714862</v>
      </c>
      <c r="EI39" s="57">
        <f>MIN('Drive Train'!$F$35-EC38*'DEPRECATED - DT-Prelim Calcs'!$C$21*'Drive Train'!$F$38,EI38+EC$2)</f>
        <v>9</v>
      </c>
      <c r="EJ39" s="57">
        <f>'Drive Train'!$F$35-EC39*'DEPRECATED - DT-Prelim Calcs'!$C$21*'Drive Train'!$F$38</f>
        <v>9</v>
      </c>
      <c r="EK39" s="1">
        <f>IF(EH39&gt;='Drive Train'!$F$29,1,0)</f>
        <v>0</v>
      </c>
      <c r="EL39" s="57">
        <f t="shared" si="50"/>
        <v>55.555555555555557</v>
      </c>
      <c r="EM39" s="63">
        <f>EM38+'DEPRECATED - DT-Prelim Calcs'!$C$11</f>
        <v>140</v>
      </c>
      <c r="EN39" s="2">
        <f>EX39/'Drive Train'!$F$35</f>
        <v>0.72580645161290325</v>
      </c>
      <c r="EO39" s="46">
        <f>EV39*12*60/(PI() * 'Drive Train'!$F$15)/EN$2*EN39</f>
        <v>-266842.87391446804</v>
      </c>
      <c r="EP39" s="2">
        <f>('DEPRECATED - DT-Prelim Calcs'!$C$6*EN39-EO39)/('DEPRECATED - DT-Prelim Calcs'!$C$6*EN39)*'DEPRECATED - DT-Prelim Calcs'!$C$7*EN39</f>
        <v>122.40422659414095</v>
      </c>
      <c r="EQ39" s="57">
        <f>EP39/'DEPRECATED - DT-Prelim Calcs'!$C$7*('DEPRECATED - DT-Prelim Calcs'!$C$8-'DEPRECATED - DT-Prelim Calcs'!$C$9)+'DEPRECATED - DT-Prelim Calcs'!$C$9</f>
        <v>6519.0743867337278</v>
      </c>
      <c r="ER39" s="57">
        <f t="shared" si="16"/>
        <v>50</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-693.00426621138377</v>
      </c>
      <c r="EW39" s="57">
        <f>EW38+0.5*ET39*'DEPRECATED - DT-Prelim Calcs'!$C$11^2+EV39*'DEPRECATED - DT-Prelim Calcs'!$C$11</f>
        <v>-141834.38620843043</v>
      </c>
      <c r="EX39" s="57">
        <f>MIN('Drive Train'!$F$35-ER38*'DEPRECATED - DT-Prelim Calcs'!$C$21*'Drive Train'!$F$38,EX38+ER$2)</f>
        <v>9</v>
      </c>
      <c r="EY39" s="57">
        <f>'Drive Train'!$F$35-ER39*'DEPRECATED - DT-Prelim Calcs'!$C$21*'Drive Train'!$F$38</f>
        <v>9</v>
      </c>
      <c r="EZ39" s="1">
        <f>IF(EW39&gt;='Drive Train'!$F$29,1,0)</f>
        <v>0</v>
      </c>
      <c r="FA39" s="57">
        <f t="shared" si="53"/>
        <v>55.555555555555557</v>
      </c>
      <c r="FB39" s="63">
        <f>FB38+'DEPRECATED - DT-Prelim Calcs'!$C$11</f>
        <v>140</v>
      </c>
      <c r="FC39" s="2">
        <f>FM39/'Drive Train'!$F$35</f>
        <v>1.9555105622108173</v>
      </c>
      <c r="FD39" s="46">
        <f>FK39*12*60/(PI() * 'Drive Train'!$F$15)/FC$2*FC39</f>
        <v>-725047.28963254369</v>
      </c>
      <c r="FE39" s="2">
        <f>('DEPRECATED - DT-Prelim Calcs'!$C$6*FC39-FD39)/('DEPRECATED - DT-Prelim Calcs'!$C$6*FC39)*'DEPRECATED - DT-Prelim Calcs'!$C$7*FC39</f>
        <v>332.5484217334328</v>
      </c>
      <c r="FF39" s="57">
        <f>FE39/'DEPRECATED - DT-Prelim Calcs'!$C$7*('DEPRECATED - DT-Prelim Calcs'!$C$8-'DEPRECATED - DT-Prelim Calcs'!$C$9)+'DEPRECATED - DT-Prelim Calcs'!$C$9</f>
        <v>17706.418883153288</v>
      </c>
      <c r="FG39" s="57">
        <f t="shared" si="17"/>
        <v>50</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-628.49597858625259</v>
      </c>
      <c r="FL39" s="57">
        <f>FL38+0.5*FI39*'DEPRECATED - DT-Prelim Calcs'!$C$11^2+FK39*'DEPRECATED - DT-Prelim Calcs'!$C$11</f>
        <v>-182329.70329341016</v>
      </c>
      <c r="FM39" s="57">
        <f>MIN('Drive Train'!$F$35-FG38*'DEPRECATED - DT-Prelim Calcs'!$C$21*'Drive Train'!$F$38,FM38+FG$2)</f>
        <v>24.248330971414134</v>
      </c>
      <c r="FN39" s="57">
        <f>'Drive Train'!$F$35-FG39*'DEPRECATED - DT-Prelim Calcs'!$C$21*'Drive Train'!$F$38</f>
        <v>9</v>
      </c>
      <c r="FO39" s="1">
        <f>IF(FL39&gt;='Drive Train'!$F$29,1,0)</f>
        <v>0</v>
      </c>
      <c r="FP39" s="57">
        <f t="shared" si="56"/>
        <v>55.555555555555557</v>
      </c>
      <c r="FQ39" s="63">
        <f>FQ38+'DEPRECATED - DT-Prelim Calcs'!$C$11</f>
        <v>140</v>
      </c>
      <c r="FR39" s="2">
        <f>GB39/'Drive Train'!$F$35</f>
        <v>0.72580645161290325</v>
      </c>
      <c r="FS39" s="46">
        <f>FZ39*12*60/(PI() * 'Drive Train'!$F$15)/FR$2*FR39</f>
        <v>-248049.02271812689</v>
      </c>
      <c r="FT39" s="2">
        <f>('DEPRECATED - DT-Prelim Calcs'!$C$6*FR39-FS39)/('DEPRECATED - DT-Prelim Calcs'!$C$6*FR39)*'DEPRECATED - DT-Prelim Calcs'!$C$7*FR39</f>
        <v>113.90644397065462</v>
      </c>
      <c r="FU39" s="57">
        <f>FT39/'DEPRECATED - DT-Prelim Calcs'!$C$7*('DEPRECATED - DT-Prelim Calcs'!$C$8-'DEPRECATED - DT-Prelim Calcs'!$C$9)+'DEPRECATED - DT-Prelim Calcs'!$C$9</f>
        <v>6066.682058686717</v>
      </c>
      <c r="FV39" s="57">
        <f t="shared" si="18"/>
        <v>50</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-526.30367347588776</v>
      </c>
      <c r="GA39" s="57">
        <f>GA38+0.5*FX39*'DEPRECATED - DT-Prelim Calcs'!$C$11^2+FZ39*'DEPRECATED - DT-Prelim Calcs'!$C$11</f>
        <v>-264209.20229519636</v>
      </c>
      <c r="GB39" s="57">
        <f>MIN('Drive Train'!$F$35-FV38*'DEPRECATED - DT-Prelim Calcs'!$C$21*'Drive Train'!$F$38,GB38+FV$2)</f>
        <v>9</v>
      </c>
      <c r="GC39" s="57">
        <f>'Drive Train'!$F$35-FV39*'DEPRECATED - DT-Prelim Calcs'!$C$21*'Drive Train'!$F$38</f>
        <v>9</v>
      </c>
      <c r="GD39" s="1">
        <f>IF(GA39&gt;='Drive Train'!$F$29,1,0)</f>
        <v>0</v>
      </c>
      <c r="GE39" s="57">
        <f t="shared" si="59"/>
        <v>55.555555555555557</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55.555555555555557</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55.555555555555557</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55.555555555555557</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55.555555555555557</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55.555555555555557</v>
      </c>
      <c r="LZ39" s="63">
        <f>LZ38+'DEPRECATED - DT-Prelim Calcs'!$C$11</f>
        <v>140</v>
      </c>
    </row>
    <row r="40" spans="1:338" x14ac:dyDescent="0.2">
      <c r="C40" s="3" t="s">
        <v>121</v>
      </c>
      <c r="E40" s="18">
        <f>'DEPRECATED - DT-Prelim Calcs'!AG2</f>
        <v>12.4</v>
      </c>
      <c r="F40" s="18">
        <f>'DEPRECATED - DT-Prelim Calcs'!AW2</f>
        <v>11.400464059120333</v>
      </c>
      <c r="G40" s="18">
        <f>'DEPRECATED - DT-Prelim Calcs'!BL2</f>
        <v>13.520649565747474</v>
      </c>
      <c r="H40" s="18">
        <f>'DEPRECATED - DT-Prelim Calcs'!CA2</f>
        <v>20.77069920537863</v>
      </c>
      <c r="I40" s="18">
        <f>'DEPRECATED - DT-Prelim Calcs'!CP2</f>
        <v>31.917440370113546</v>
      </c>
      <c r="J40" s="18">
        <f>'DEPRECATED - DT-Prelim Calcs'!DE2</f>
        <v>39.230447507022802</v>
      </c>
      <c r="K40" s="18">
        <f>'DEPRECATED - DT-Prelim Calcs'!DT2</f>
        <v>49.15299553146248</v>
      </c>
      <c r="L40" s="18">
        <f>'DEPRECATED - DT-Prelim Calcs'!EI2</f>
        <v>57.356945277029993</v>
      </c>
      <c r="M40" s="18">
        <f>'DEPRECATED - DT-Prelim Calcs'!EX2</f>
        <v>63.849006494766421</v>
      </c>
      <c r="N40" s="18">
        <f>'DEPRECATED - DT-Prelim Calcs'!FM2</f>
        <v>71.945722178093803</v>
      </c>
      <c r="O40" s="18">
        <f>'DEPRECATED - DT-Prelim Calcs'!GB2</f>
        <v>76.833128930239255</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650.48305563067322</v>
      </c>
      <c r="AK40" s="57">
        <f t="shared" si="8"/>
        <v>0</v>
      </c>
      <c r="AL40" s="63">
        <f>AL39+'DEPRECATED - DT-Prelim Calcs'!$C$11</f>
        <v>144</v>
      </c>
      <c r="AM40" s="2">
        <f>AW40/'Drive Train'!$F$35</f>
        <v>0.87581220220357858</v>
      </c>
      <c r="AN40" s="46">
        <f>AU40*12*60/(PI() * 'Drive Train'!$F$15)/AM$2*AM40</f>
        <v>3839.3712026362255</v>
      </c>
      <c r="AO40" s="2">
        <f>('DEPRECATED - DT-Prelim Calcs'!$C$6*AM40-AN40)/('DEPRECATED - DT-Prelim Calcs'!$C$6*AM40)*'DEPRECATED - DT-Prelim Calcs'!$C$7*AM40</f>
        <v>0.37470654458017355</v>
      </c>
      <c r="AP40" s="57">
        <f>AO40/'DEPRECATED - DT-Prelim Calcs'!$C$7*('DEPRECATED - DT-Prelim Calcs'!$C$8-'DEPRECATED - DT-Prelim Calcs'!$C$9)+'DEPRECATED - DT-Prelim Calcs'!$C$9</f>
        <v>22.6480704023387</v>
      </c>
      <c r="AQ40" s="57">
        <f t="shared" si="9"/>
        <v>22.6480704023387</v>
      </c>
      <c r="AR40" s="2">
        <f t="shared" si="30"/>
        <v>1.966808823206101E-5</v>
      </c>
      <c r="AS40" s="57">
        <f>AR40*'DEPRECATED - DT-Prelim Calcs'!$C$21/AM$2/'DEPRECATED - DT-Prelim Calcs'!$C$19/'DEPRECATED - DT-Prelim Calcs'!$C$18*3.39*'DEPRECATED - DT-Prelim Calcs'!$C$20</f>
        <v>1.3462372016203819E-4</v>
      </c>
      <c r="AT40" s="46">
        <f t="shared" si="31"/>
        <v>0</v>
      </c>
      <c r="AU40" s="57">
        <f>AS39*'DEPRECATED - DT-Prelim Calcs'!$C$11+AU39</f>
        <v>38.255729095608352</v>
      </c>
      <c r="AV40" s="57">
        <f>AV39+0.5*AS40*'DEPRECATED - DT-Prelim Calcs'!$C$11^2+AU40*'DEPRECATED - DT-Prelim Calcs'!$C$11</f>
        <v>5381.6633208817293</v>
      </c>
      <c r="AW40" s="57">
        <f>MIN('Drive Train'!$F$35-AQ39*'DEPRECATED - DT-Prelim Calcs'!$C$21*'Drive Train'!$F$38,AW39+AQ$2)</f>
        <v>10.860071307324375</v>
      </c>
      <c r="AX40" s="57">
        <f>'Drive Train'!$F$35-AQ40*'DEPRECATED - DT-Prelim Calcs'!$C$21*'Drive Train'!$F$38</f>
        <v>10.859931212640969</v>
      </c>
      <c r="AY40" s="1">
        <f>IF(AV40&gt;='Drive Train'!$F$29,1,0)</f>
        <v>1</v>
      </c>
      <c r="AZ40" s="57">
        <f t="shared" si="32"/>
        <v>25.164522669265224</v>
      </c>
      <c r="BA40" s="63">
        <f>BA39+'DEPRECATED - DT-Prelim Calcs'!$C$11</f>
        <v>144</v>
      </c>
      <c r="BB40" s="2">
        <f>BL40/'Drive Train'!$F$35</f>
        <v>0.72580645161290325</v>
      </c>
      <c r="BC40" s="46">
        <f>BJ40*12*60/(PI() * 'Drive Train'!$F$15)/BB$2*BB40</f>
        <v>4641.0066033792236</v>
      </c>
      <c r="BD40" s="2">
        <f>('DEPRECATED - DT-Prelim Calcs'!$C$6*BB40-BC40)/('DEPRECATED - DT-Prelim Calcs'!$C$6*BB40)*'DEPRECATED - DT-Prelim Calcs'!$C$7*BB40</f>
        <v>-0.34927285201514136</v>
      </c>
      <c r="BE40" s="57">
        <f>BD40/'DEPRECATED - DT-Prelim Calcs'!$C$7*('DEPRECATED - DT-Prelim Calcs'!$C$8-'DEPRECATED - DT-Prelim Calcs'!$C$9)+'DEPRECATED - DT-Prelim Calcs'!$C$9</f>
        <v>-15.894069258731385</v>
      </c>
      <c r="BF40" s="57">
        <f t="shared" si="10"/>
        <v>-15.894069258731385</v>
      </c>
      <c r="BG40" s="2">
        <f t="shared" si="33"/>
        <v>-0.89579873265168164</v>
      </c>
      <c r="BH40" s="57">
        <f>BG40*'DEPRECATED - DT-Prelim Calcs'!$C$21/BB$2/'DEPRECATED - DT-Prelim Calcs'!$C$19/'DEPRECATED - DT-Prelim Calcs'!$C$18*3.39*'DEPRECATED - DT-Prelim Calcs'!$C$20</f>
        <v>-9.3108638457567103</v>
      </c>
      <c r="BI40" s="46">
        <f t="shared" si="34"/>
        <v>1</v>
      </c>
      <c r="BJ40" s="57">
        <f>BH39*'DEPRECATED - DT-Prelim Calcs'!$C$11+BJ39</f>
        <v>36.746725184030446</v>
      </c>
      <c r="BK40" s="57">
        <f>BK39+0.5*BH40*'DEPRECATED - DT-Prelim Calcs'!$C$11^2+BJ40*'DEPRECATED - DT-Prelim Calcs'!$C$11</f>
        <v>2610.4356896053878</v>
      </c>
      <c r="BL40" s="57">
        <f>MIN('Drive Train'!$F$35-BF39*'DEPRECATED - DT-Prelim Calcs'!$C$21*'Drive Train'!$F$38,BL39+BF$2)</f>
        <v>9</v>
      </c>
      <c r="BM40" s="57">
        <f>'Drive Train'!$F$35-BF40*'DEPRECATED - DT-Prelim Calcs'!$C$21*'Drive Train'!$F$38</f>
        <v>13.480796709593735</v>
      </c>
      <c r="BN40" s="1">
        <f>IF(BK40&gt;='Drive Train'!$F$29,1,0)</f>
        <v>1</v>
      </c>
      <c r="BO40" s="57">
        <f t="shared" si="35"/>
        <v>-17.660076954145985</v>
      </c>
      <c r="BP40" s="63">
        <f>BP39+'DEPRECATED - DT-Prelim Calcs'!$C$11</f>
        <v>144</v>
      </c>
      <c r="BQ40" s="2">
        <f>CA40/'Drive Train'!$F$35</f>
        <v>1.6194311649608621</v>
      </c>
      <c r="BR40" s="46">
        <f>BY40*12*60/(PI() * 'Drive Train'!$F$15)/BQ$2*BQ40</f>
        <v>-47983.839152499808</v>
      </c>
      <c r="BS40" s="2">
        <f>('DEPRECATED - DT-Prelim Calcs'!$C$6*BQ40-BR40)/('DEPRECATED - DT-Prelim Calcs'!$C$6*BQ40)*'DEPRECATED - DT-Prelim Calcs'!$C$7*BQ40</f>
        <v>25.599086585515252</v>
      </c>
      <c r="BT40" s="57">
        <f>BS40/'DEPRECATED - DT-Prelim Calcs'!$C$7*('DEPRECATED - DT-Prelim Calcs'!$C$8-'DEPRECATED - DT-Prelim Calcs'!$C$9)+'DEPRECATED - DT-Prelim Calcs'!$C$9</f>
        <v>1365.5061447807498</v>
      </c>
      <c r="BU40" s="57">
        <f t="shared" si="11"/>
        <v>50</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-126.93487113435475</v>
      </c>
      <c r="BZ40" s="57">
        <f>BZ39+0.5*BW40*'DEPRECATED - DT-Prelim Calcs'!$C$11^2+BY40*'DEPRECATED - DT-Prelim Calcs'!$C$11</f>
        <v>-5273.6796074660197</v>
      </c>
      <c r="CA40" s="57">
        <f>MIN('Drive Train'!$F$35-BU39*'DEPRECATED - DT-Prelim Calcs'!$C$21*'Drive Train'!$F$38,CA39+BU$2)</f>
        <v>20.080946445514691</v>
      </c>
      <c r="CB40" s="57">
        <f>'Drive Train'!$F$35-BU40*'DEPRECATED - DT-Prelim Calcs'!$C$21*'Drive Train'!$F$38</f>
        <v>9</v>
      </c>
      <c r="CC40" s="1">
        <f>IF(BZ40&gt;='Drive Train'!$F$29,1,0)</f>
        <v>0</v>
      </c>
      <c r="CD40" s="57">
        <f t="shared" si="38"/>
        <v>55.555555555555557</v>
      </c>
      <c r="CE40" s="63">
        <f>CE39+'DEPRECATED - DT-Prelim Calcs'!$C$11</f>
        <v>144</v>
      </c>
      <c r="CF40" s="2">
        <f>CP40/'Drive Train'!$F$35</f>
        <v>2.4633507324221156</v>
      </c>
      <c r="CG40" s="46">
        <f>CN40*12*60/(PI() * 'Drive Train'!$F$15)/CF$2*CF40</f>
        <v>-293977.61459295684</v>
      </c>
      <c r="CH40" s="2">
        <f>('DEPRECATED - DT-Prelim Calcs'!$C$6*CF40-CG40)/('DEPRECATED - DT-Prelim Calcs'!$C$6*CF40)*'DEPRECATED - DT-Prelim Calcs'!$C$7*CF40</f>
        <v>138.86088749197145</v>
      </c>
      <c r="CI40" s="57">
        <f>CH40/'DEPRECATED - DT-Prelim Calcs'!$C$7*('DEPRECATED - DT-Prelim Calcs'!$C$8-'DEPRECATED - DT-Prelim Calcs'!$C$9)+'DEPRECATED - DT-Prelim Calcs'!$C$9</f>
        <v>7395.1696536182308</v>
      </c>
      <c r="CJ40" s="57">
        <f t="shared" si="12"/>
        <v>50</v>
      </c>
      <c r="CK40" s="2">
        <f t="shared" si="39"/>
        <v>1.3144127551959126</v>
      </c>
      <c r="CL40" s="57">
        <f>CK40*'DEPRECATED - DT-Prelim Calcs'!$C$21/CF$2/'DEPRECATED - DT-Prelim Calcs'!$C$19/'DEPRECATED - DT-Prelim Calcs'!$C$18*3.39*'DEPRECATED - DT-Prelim Calcs'!$C$20</f>
        <v>22.991988372439156</v>
      </c>
      <c r="CM40" s="46">
        <f t="shared" si="40"/>
        <v>0</v>
      </c>
      <c r="CN40" s="57">
        <f>CL39*'DEPRECATED - DT-Prelim Calcs'!$C$11+CN39</f>
        <v>-407.5210585998758</v>
      </c>
      <c r="CO40" s="57">
        <f>CO39+0.5*CL40*'DEPRECATED - DT-Prelim Calcs'!$C$11^2+CN40*'DEPRECATED - DT-Prelim Calcs'!$C$11</f>
        <v>-14448.385594543735</v>
      </c>
      <c r="CP40" s="57">
        <f>MIN('Drive Train'!$F$35-CJ39*'DEPRECATED - DT-Prelim Calcs'!$C$21*'Drive Train'!$F$38,CP39+CJ$2)</f>
        <v>30.545549082034235</v>
      </c>
      <c r="CQ40" s="57">
        <f>'Drive Train'!$F$35-CJ40*'DEPRECATED - DT-Prelim Calcs'!$C$21*'Drive Train'!$F$38</f>
        <v>9</v>
      </c>
      <c r="CR40" s="1">
        <f>IF(CO40&gt;='Drive Train'!$F$29,1,0)</f>
        <v>0</v>
      </c>
      <c r="CS40" s="57">
        <f t="shared" si="41"/>
        <v>55.555555555555557</v>
      </c>
      <c r="CT40" s="63">
        <f>CT39+'DEPRECATED - DT-Prelim Calcs'!$C$11</f>
        <v>144</v>
      </c>
      <c r="CU40" s="2">
        <f>DE40/'Drive Train'!$F$35</f>
        <v>0.72580645161290325</v>
      </c>
      <c r="CV40" s="46">
        <f>DC40*12*60/(PI() * 'Drive Train'!$F$15)/CU$2*CU40</f>
        <v>-34443.257760593413</v>
      </c>
      <c r="CW40" s="2">
        <f>('DEPRECATED - DT-Prelim Calcs'!$C$6*CU40-CV40)/('DEPRECATED - DT-Prelim Calcs'!$C$6*CU40)*'DEPRECATED - DT-Prelim Calcs'!$C$7*CU40</f>
        <v>17.322974261901194</v>
      </c>
      <c r="CX40" s="57">
        <f>CW40/'DEPRECATED - DT-Prelim Calcs'!$C$7*('DEPRECATED - DT-Prelim Calcs'!$C$8-'DEPRECATED - DT-Prelim Calcs'!$C$9)+'DEPRECATED - DT-Prelim Calcs'!$C$9</f>
        <v>924.91477087216742</v>
      </c>
      <c r="CY40" s="57">
        <f t="shared" si="13"/>
        <v>50</v>
      </c>
      <c r="CZ40" s="2">
        <f t="shared" si="42"/>
        <v>1.0927045796206987</v>
      </c>
      <c r="DA40" s="57">
        <f>CZ40*'DEPRECATED - DT-Prelim Calcs'!$C$21/CU$2/'DEPRECATED - DT-Prelim Calcs'!$C$19/'DEPRECATED - DT-Prelim Calcs'!$C$18*3.39*'DEPRECATED - DT-Prelim Calcs'!$C$20</f>
        <v>22.991988372439156</v>
      </c>
      <c r="DB40" s="46">
        <f t="shared" si="43"/>
        <v>0</v>
      </c>
      <c r="DC40" s="57">
        <f>DA39*'DEPRECATED - DT-Prelim Calcs'!$C$11+DC39</f>
        <v>-134.715150680232</v>
      </c>
      <c r="DD40" s="57">
        <f>DD39+0.5*DA40*'DEPRECATED - DT-Prelim Calcs'!$C$11^2+DC40*'DEPRECATED - DT-Prelim Calcs'!$C$11</f>
        <v>-34196.034885023211</v>
      </c>
      <c r="DE40" s="57">
        <f>MIN('Drive Train'!$F$35-CY39*'DEPRECATED - DT-Prelim Calcs'!$C$21*'Drive Train'!$F$38,DE39+CY$2)</f>
        <v>9</v>
      </c>
      <c r="DF40" s="57">
        <f>'Drive Train'!$F$35-CY40*'DEPRECATED - DT-Prelim Calcs'!$C$21*'Drive Train'!$F$38</f>
        <v>9</v>
      </c>
      <c r="DG40" s="1">
        <f>IF(DD40&gt;='Drive Train'!$F$29,1,0)</f>
        <v>0</v>
      </c>
      <c r="DH40" s="57">
        <f t="shared" si="44"/>
        <v>55.555555555555557</v>
      </c>
      <c r="DI40" s="63">
        <f>DI39+'DEPRECATED - DT-Prelim Calcs'!$C$11</f>
        <v>144</v>
      </c>
      <c r="DJ40" s="2">
        <f>DT40/'Drive Train'!$F$35</f>
        <v>0.72580645161290325</v>
      </c>
      <c r="DK40" s="46">
        <f>DR40*12*60/(PI() * 'Drive Train'!$F$15)/DJ$2*DJ40</f>
        <v>-112574.91157846354</v>
      </c>
      <c r="DL40" s="2">
        <f>('DEPRECATED - DT-Prelim Calcs'!$C$6*DJ40-DK40)/('DEPRECATED - DT-Prelim Calcs'!$C$6*DJ40)*'DEPRECATED - DT-Prelim Calcs'!$C$7*DJ40</f>
        <v>52.650795218949412</v>
      </c>
      <c r="DM40" s="57">
        <f>DL40/'DEPRECATED - DT-Prelim Calcs'!$C$7*('DEPRECATED - DT-Prelim Calcs'!$C$8-'DEPRECATED - DT-Prelim Calcs'!$C$9)+'DEPRECATED - DT-Prelim Calcs'!$C$9</f>
        <v>2805.6448243117052</v>
      </c>
      <c r="DN40" s="57">
        <f t="shared" si="14"/>
        <v>50</v>
      </c>
      <c r="DO40" s="2">
        <f t="shared" si="45"/>
        <v>0.93499464029399981</v>
      </c>
      <c r="DP40" s="57">
        <f>DO40*'DEPRECATED - DT-Prelim Calcs'!$C$21/DJ$2/'DEPRECATED - DT-Prelim Calcs'!$C$19/'DEPRECATED - DT-Prelim Calcs'!$C$18*3.39*'DEPRECATED - DT-Prelim Calcs'!$C$20</f>
        <v>22.991988372439156</v>
      </c>
      <c r="DQ40" s="46">
        <f t="shared" si="46"/>
        <v>0</v>
      </c>
      <c r="DR40" s="57">
        <f>DP39*'DEPRECATED - DT-Prelim Calcs'!$C$11+DR39</f>
        <v>-376.75601274900578</v>
      </c>
      <c r="DS40" s="57">
        <f>DS39+0.5*DP40*'DEPRECATED - DT-Prelim Calcs'!$C$11^2+DR40*'DEPRECATED - DT-Prelim Calcs'!$C$11</f>
        <v>-75289.198957305984</v>
      </c>
      <c r="DT40" s="57">
        <f>MIN('Drive Train'!$F$35-DN39*'DEPRECATED - DT-Prelim Calcs'!$C$21*'Drive Train'!$F$38,DT39+DN$2)</f>
        <v>9</v>
      </c>
      <c r="DU40" s="57">
        <f>'Drive Train'!$F$35-DN40*'DEPRECATED - DT-Prelim Calcs'!$C$21*'Drive Train'!$F$38</f>
        <v>9</v>
      </c>
      <c r="DV40" s="1">
        <f>IF(DS40&gt;='Drive Train'!$F$29,1,0)</f>
        <v>0</v>
      </c>
      <c r="DW40" s="57">
        <f t="shared" si="47"/>
        <v>55.555555555555557</v>
      </c>
      <c r="DX40" s="63">
        <f>DX39+'DEPRECATED - DT-Prelim Calcs'!$C$11</f>
        <v>144</v>
      </c>
      <c r="DY40" s="2">
        <f>EI40/'Drive Train'!$F$35</f>
        <v>0.72580645161290325</v>
      </c>
      <c r="DZ40" s="46">
        <f>EG40*12*60/(PI() * 'Drive Train'!$F$15)/DY$2*DY40</f>
        <v>-187649.03990621315</v>
      </c>
      <c r="EA40" s="2">
        <f>('DEPRECATED - DT-Prelim Calcs'!$C$6*DY40-DZ40)/('DEPRECATED - DT-Prelim Calcs'!$C$6*DY40)*'DEPRECATED - DT-Prelim Calcs'!$C$7*DY40</f>
        <v>86.596132793035082</v>
      </c>
      <c r="EB40" s="57">
        <f>EA40/'DEPRECATED - DT-Prelim Calcs'!$C$7*('DEPRECATED - DT-Prelim Calcs'!$C$8-'DEPRECATED - DT-Prelim Calcs'!$C$9)+'DEPRECATED - DT-Prelim Calcs'!$C$9</f>
        <v>4612.7762810565973</v>
      </c>
      <c r="EC40" s="57">
        <f t="shared" si="15"/>
        <v>50</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-548.79946552248202</v>
      </c>
      <c r="EH40" s="57">
        <f>EH39+0.5*EE40*'DEPRECATED - DT-Prelim Calcs'!$C$11^2+EG40*'DEPRECATED - DT-Prelim Calcs'!$C$11</f>
        <v>-108432.79233225904</v>
      </c>
      <c r="EI40" s="57">
        <f>MIN('Drive Train'!$F$35-EC39*'DEPRECATED - DT-Prelim Calcs'!$C$21*'Drive Train'!$F$38,EI39+EC$2)</f>
        <v>9</v>
      </c>
      <c r="EJ40" s="57">
        <f>'Drive Train'!$F$35-EC40*'DEPRECATED - DT-Prelim Calcs'!$C$21*'Drive Train'!$F$38</f>
        <v>9</v>
      </c>
      <c r="EK40" s="1">
        <f>IF(EH40&gt;='Drive Train'!$F$29,1,0)</f>
        <v>0</v>
      </c>
      <c r="EL40" s="57">
        <f t="shared" si="50"/>
        <v>55.555555555555557</v>
      </c>
      <c r="EM40" s="63">
        <f>EM39+'DEPRECATED - DT-Prelim Calcs'!$C$11</f>
        <v>144</v>
      </c>
      <c r="EN40" s="2">
        <f>EX40/'Drive Train'!$F$35</f>
        <v>0.72580645161290325</v>
      </c>
      <c r="EO40" s="46">
        <f>EV40*12*60/(PI() * 'Drive Train'!$F$15)/EN$2*EN40</f>
        <v>-231430.40358235443</v>
      </c>
      <c r="EP40" s="2">
        <f>('DEPRECATED - DT-Prelim Calcs'!$C$6*EN40-EO40)/('DEPRECATED - DT-Prelim Calcs'!$C$6*EN40)*'DEPRECATED - DT-Prelim Calcs'!$C$7*EN40</f>
        <v>106.39220905185317</v>
      </c>
      <c r="EQ40" s="57">
        <f>EP40/'DEPRECATED - DT-Prelim Calcs'!$C$7*('DEPRECATED - DT-Prelim Calcs'!$C$8-'DEPRECATED - DT-Prelim Calcs'!$C$9)+'DEPRECATED - DT-Prelim Calcs'!$C$9</f>
        <v>5666.6503823040503</v>
      </c>
      <c r="ER40" s="57">
        <f t="shared" si="16"/>
        <v>50</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-601.03631272162716</v>
      </c>
      <c r="EW40" s="57">
        <f>EW39+0.5*ET40*'DEPRECATED - DT-Prelim Calcs'!$C$11^2+EV40*'DEPRECATED - DT-Prelim Calcs'!$C$11</f>
        <v>-144054.59555233741</v>
      </c>
      <c r="EX40" s="57">
        <f>MIN('Drive Train'!$F$35-ER39*'DEPRECATED - DT-Prelim Calcs'!$C$21*'Drive Train'!$F$38,EX39+ER$2)</f>
        <v>9</v>
      </c>
      <c r="EY40" s="57">
        <f>'Drive Train'!$F$35-ER40*'DEPRECATED - DT-Prelim Calcs'!$C$21*'Drive Train'!$F$38</f>
        <v>9</v>
      </c>
      <c r="EZ40" s="1">
        <f>IF(EW40&gt;='Drive Train'!$F$29,1,0)</f>
        <v>0</v>
      </c>
      <c r="FA40" s="57">
        <f t="shared" si="53"/>
        <v>55.555555555555557</v>
      </c>
      <c r="FB40" s="63">
        <f>FB39+'DEPRECATED - DT-Prelim Calcs'!$C$11</f>
        <v>144</v>
      </c>
      <c r="FC40" s="2">
        <f>FM40/'Drive Train'!$F$35</f>
        <v>0.72580645161290325</v>
      </c>
      <c r="FD40" s="46">
        <f>FK40*12*60/(PI() * 'Drive Train'!$F$15)/FC$2*FC40</f>
        <v>-229729.57035290581</v>
      </c>
      <c r="FE40" s="2">
        <f>('DEPRECATED - DT-Prelim Calcs'!$C$6*FC40-FD40)/('DEPRECATED - DT-Prelim Calcs'!$C$6*FC40)*'DEPRECATED - DT-Prelim Calcs'!$C$7*FC40</f>
        <v>105.62316438337828</v>
      </c>
      <c r="FF40" s="57">
        <f>FE40/'DEPRECATED - DT-Prelim Calcs'!$C$7*('DEPRECATED - DT-Prelim Calcs'!$C$8-'DEPRECATED - DT-Prelim Calcs'!$C$9)+'DEPRECATED - DT-Prelim Calcs'!$C$9</f>
        <v>5625.7091246420878</v>
      </c>
      <c r="FG40" s="57">
        <f t="shared" si="17"/>
        <v>50</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-536.52802509649598</v>
      </c>
      <c r="FL40" s="57">
        <f>FL39+0.5*FI40*'DEPRECATED - DT-Prelim Calcs'!$C$11^2+FK40*'DEPRECATED - DT-Prelim Calcs'!$C$11</f>
        <v>-184291.87948681662</v>
      </c>
      <c r="FM40" s="57">
        <f>MIN('Drive Train'!$F$35-FG39*'DEPRECATED - DT-Prelim Calcs'!$C$21*'Drive Train'!$F$38,FM39+FG$2)</f>
        <v>9</v>
      </c>
      <c r="FN40" s="57">
        <f>'Drive Train'!$F$35-FG40*'DEPRECATED - DT-Prelim Calcs'!$C$21*'Drive Train'!$F$38</f>
        <v>9</v>
      </c>
      <c r="FO40" s="1">
        <f>IF(FL40&gt;='Drive Train'!$F$29,1,0)</f>
        <v>0</v>
      </c>
      <c r="FP40" s="57">
        <f t="shared" si="56"/>
        <v>55.555555555555557</v>
      </c>
      <c r="FQ40" s="63">
        <f>FQ39+'DEPRECATED - DT-Prelim Calcs'!$C$11</f>
        <v>144</v>
      </c>
      <c r="FR40" s="2">
        <f>GB40/'Drive Train'!$F$35</f>
        <v>0.72580645161290325</v>
      </c>
      <c r="FS40" s="46">
        <f>FZ40*12*60/(PI() * 'Drive Train'!$F$15)/FR$2*FR40</f>
        <v>-204704.15903161981</v>
      </c>
      <c r="FT40" s="2">
        <f>('DEPRECATED - DT-Prelim Calcs'!$C$6*FR40-FS40)/('DEPRECATED - DT-Prelim Calcs'!$C$6*FR40)*'DEPRECATED - DT-Prelim Calcs'!$C$7*FR40</f>
        <v>94.307734498894376</v>
      </c>
      <c r="FU40" s="57">
        <f>FT40/'DEPRECATED - DT-Prelim Calcs'!$C$7*('DEPRECATED - DT-Prelim Calcs'!$C$8-'DEPRECATED - DT-Prelim Calcs'!$C$9)+'DEPRECATED - DT-Prelim Calcs'!$C$9</f>
        <v>5023.3150772647914</v>
      </c>
      <c r="FV40" s="57">
        <f t="shared" si="18"/>
        <v>50</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-434.33571998613115</v>
      </c>
      <c r="GA40" s="57">
        <f>GA39+0.5*FX40*'DEPRECATED - DT-Prelim Calcs'!$C$11^2+FZ40*'DEPRECATED - DT-Prelim Calcs'!$C$11</f>
        <v>-265762.60926816141</v>
      </c>
      <c r="GB40" s="57">
        <f>MIN('Drive Train'!$F$35-FV39*'DEPRECATED - DT-Prelim Calcs'!$C$21*'Drive Train'!$F$38,GB39+FV$2)</f>
        <v>9</v>
      </c>
      <c r="GC40" s="57">
        <f>'Drive Train'!$F$35-FV40*'DEPRECATED - DT-Prelim Calcs'!$C$21*'Drive Train'!$F$38</f>
        <v>9</v>
      </c>
      <c r="GD40" s="1">
        <f>IF(GA40&gt;='Drive Train'!$F$29,1,0)</f>
        <v>0</v>
      </c>
      <c r="GE40" s="57">
        <f t="shared" si="59"/>
        <v>55.555555555555557</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55.555555555555557</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55.555555555555557</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55.555555555555557</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55.555555555555557</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55.555555555555557</v>
      </c>
      <c r="LZ40" s="63">
        <f>LZ39+'DEPRECATED - DT-Prelim Calcs'!$C$11</f>
        <v>144</v>
      </c>
    </row>
    <row r="41" spans="1:338" x14ac:dyDescent="0.2">
      <c r="C41" s="3" t="s">
        <v>120</v>
      </c>
      <c r="E41" s="121">
        <f>(AK2+E47)*'Drive Train'!F31</f>
        <v>2031.658392867527</v>
      </c>
      <c r="F41" s="121">
        <f>'DEPRECATED - DT-Prelim Calcs'!AZ2*'Drive Train'!F31</f>
        <v>122060.45850739327</v>
      </c>
      <c r="G41" s="121">
        <f>'DEPRECATED - DT-Prelim Calcs'!BO2*'Drive Train'!F31</f>
        <v>90925.623335630677</v>
      </c>
      <c r="H41" s="121">
        <f>'DEPRECATED - DT-Prelim Calcs'!CD2*'Drive Train'!F31</f>
        <v>-20789.30759673463</v>
      </c>
      <c r="I41" s="121">
        <f>'DEPRECATED - DT-Prelim Calcs'!CS2*'Drive Train'!F31</f>
        <v>16193.304479169639</v>
      </c>
      <c r="J41" s="121">
        <f>'DEPRECATED - DT-Prelim Calcs'!DH2*'Drive Train'!F31</f>
        <v>34035.463428280666</v>
      </c>
      <c r="K41" s="121">
        <f>'DEPRECATED - DT-Prelim Calcs'!DW2*'Drive Train'!F31</f>
        <v>62005.215906677127</v>
      </c>
      <c r="L41" s="121">
        <f>'DEPRECATED - DT-Prelim Calcs'!EL2*'Drive Train'!F31</f>
        <v>74386.92652145616</v>
      </c>
      <c r="M41" s="121">
        <f>'DEPRECATED - DT-Prelim Calcs'!FA2*'Drive Train'!F31</f>
        <v>88506.682077675068</v>
      </c>
      <c r="N41" s="121">
        <f>'DEPRECATED - DT-Prelim Calcs'!FP2*'Drive Train'!F31</f>
        <v>115744.3681907971</v>
      </c>
      <c r="O41" s="121">
        <f>'DEPRECATED - DT-Prelim Calcs'!GE2*'Drive Train'!F31</f>
        <v>116413.6581117523</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650.48305563067322</v>
      </c>
      <c r="AK41" s="57">
        <f t="shared" si="8"/>
        <v>0</v>
      </c>
      <c r="AL41" s="63">
        <f>AL40+'DEPRECATED - DT-Prelim Calcs'!$C$11</f>
        <v>148</v>
      </c>
      <c r="AM41" s="2">
        <f>AW41/'Drive Train'!$F$35</f>
        <v>0.87580090424523949</v>
      </c>
      <c r="AN41" s="46">
        <f>AU41*12*60/(PI() * 'Drive Train'!$F$15)/AM$2*AM41</f>
        <v>3839.3757178495944</v>
      </c>
      <c r="AO41" s="2">
        <f>('DEPRECATED - DT-Prelim Calcs'!$C$6*AM41-AN41)/('DEPRECATED - DT-Prelim Calcs'!$C$6*AM41)*'DEPRECATED - DT-Prelim Calcs'!$C$7*AM41</f>
        <v>0.37467727491254271</v>
      </c>
      <c r="AP41" s="57">
        <f>AO41/'DEPRECATED - DT-Prelim Calcs'!$C$7*('DEPRECATED - DT-Prelim Calcs'!$C$8-'DEPRECATED - DT-Prelim Calcs'!$C$9)+'DEPRECATED - DT-Prelim Calcs'!$C$9</f>
        <v>22.646512187252792</v>
      </c>
      <c r="AQ41" s="57">
        <f t="shared" si="9"/>
        <v>22.646512187252792</v>
      </c>
      <c r="AR41" s="2">
        <f t="shared" si="30"/>
        <v>-1.4875742762210376E-5</v>
      </c>
      <c r="AS41" s="57">
        <f>AR41*'DEPRECATED - DT-Prelim Calcs'!$C$21/AM$2/'DEPRECATED - DT-Prelim Calcs'!$C$19/'DEPRECATED - DT-Prelim Calcs'!$C$18*3.39*'DEPRECATED - DT-Prelim Calcs'!$C$20</f>
        <v>-1.0182117383212593E-4</v>
      </c>
      <c r="AT41" s="46">
        <f t="shared" si="31"/>
        <v>0</v>
      </c>
      <c r="AU41" s="57">
        <f>AS40*'DEPRECATED - DT-Prelim Calcs'!$C$11+AU40</f>
        <v>38.256267590489003</v>
      </c>
      <c r="AV41" s="57">
        <f>AV40+0.5*AS41*'DEPRECATED - DT-Prelim Calcs'!$C$11^2+AU41*'DEPRECATED - DT-Prelim Calcs'!$C$11</f>
        <v>5534.6875766742942</v>
      </c>
      <c r="AW41" s="57">
        <f>MIN('Drive Train'!$F$35-AQ40*'DEPRECATED - DT-Prelim Calcs'!$C$21*'Drive Train'!$F$38,AW40+AQ$2)</f>
        <v>10.859931212640969</v>
      </c>
      <c r="AX41" s="57">
        <f>'Drive Train'!$F$35-AQ41*'DEPRECATED - DT-Prelim Calcs'!$C$21*'Drive Train'!$F$38</f>
        <v>10.860037171266811</v>
      </c>
      <c r="AY41" s="1">
        <f>IF(AV41&gt;='Drive Train'!$F$29,1,0)</f>
        <v>1</v>
      </c>
      <c r="AZ41" s="57">
        <f t="shared" si="32"/>
        <v>25.162791319169767</v>
      </c>
      <c r="BA41" s="63">
        <f>BA40+'DEPRECATED - DT-Prelim Calcs'!$C$11</f>
        <v>148</v>
      </c>
      <c r="BB41" s="2">
        <f>BL41/'Drive Train'!$F$35</f>
        <v>1.0871610249672365</v>
      </c>
      <c r="BC41" s="46">
        <f>BJ41*12*60/(PI() * 'Drive Train'!$F$15)/BB$2*BB41</f>
        <v>-93.969552578784288</v>
      </c>
      <c r="BD41" s="2">
        <f>('DEPRECATED - DT-Prelim Calcs'!$C$6*BB41-BC41)/('DEPRECATED - DT-Prelim Calcs'!$C$6*BB41)*'DEPRECATED - DT-Prelim Calcs'!$C$7*BB41</f>
        <v>2.6625471173970952</v>
      </c>
      <c r="BE41" s="57">
        <f>BD41/'DEPRECATED - DT-Prelim Calcs'!$C$7*('DEPRECATED - DT-Prelim Calcs'!$C$8-'DEPRECATED - DT-Prelim Calcs'!$C$9)+'DEPRECATED - DT-Prelim Calcs'!$C$9</f>
        <v>144.44472828300718</v>
      </c>
      <c r="BF41" s="57">
        <f t="shared" si="10"/>
        <v>50</v>
      </c>
      <c r="BG41" s="2">
        <f t="shared" si="33"/>
        <v>0.89587567684455127</v>
      </c>
      <c r="BH41" s="57">
        <f>BG41*'DEPRECATED - DT-Prelim Calcs'!$C$21/BB$2/'DEPRECATED - DT-Prelim Calcs'!$C$19/'DEPRECATED - DT-Prelim Calcs'!$C$18*3.39*'DEPRECATED - DT-Prelim Calcs'!$C$20</f>
        <v>9.311663597840985</v>
      </c>
      <c r="BI41" s="46">
        <f t="shared" si="34"/>
        <v>0</v>
      </c>
      <c r="BJ41" s="57">
        <f>BH40*'DEPRECATED - DT-Prelim Calcs'!$C$11+BJ40</f>
        <v>-0.4967301989963957</v>
      </c>
      <c r="BK41" s="57">
        <f>BK40+0.5*BH41*'DEPRECATED - DT-Prelim Calcs'!$C$11^2+BJ41*'DEPRECATED - DT-Prelim Calcs'!$C$11</f>
        <v>2682.9420775921303</v>
      </c>
      <c r="BL41" s="57">
        <f>MIN('Drive Train'!$F$35-BF40*'DEPRECATED - DT-Prelim Calcs'!$C$21*'Drive Train'!$F$38,BL40+BF$2)</f>
        <v>13.480796709593735</v>
      </c>
      <c r="BM41" s="57">
        <f>'Drive Train'!$F$35-BF41*'DEPRECATED - DT-Prelim Calcs'!$C$21*'Drive Train'!$F$38</f>
        <v>9</v>
      </c>
      <c r="BN41" s="1">
        <f>IF(BK41&gt;='Drive Train'!$F$29,1,0)</f>
        <v>1</v>
      </c>
      <c r="BO41" s="57">
        <f>MIN(BF41,$C$10)*$C$11*1000/60/60</f>
        <v>55.555555555555557</v>
      </c>
      <c r="BP41" s="63">
        <f>BP40+'DEPRECATED - DT-Prelim Calcs'!$C$11</f>
        <v>148</v>
      </c>
      <c r="BQ41" s="2">
        <f>CA41/'Drive Train'!$F$35</f>
        <v>0.72580645161290325</v>
      </c>
      <c r="BR41" s="46">
        <f>BY41*12*60/(PI() * 'Drive Train'!$F$15)/BQ$2*BQ41</f>
        <v>-5924.2002257491977</v>
      </c>
      <c r="BS41" s="2">
        <f>('DEPRECATED - DT-Prelim Calcs'!$C$6*BQ41-BR41)/('DEPRECATED - DT-Prelim Calcs'!$C$6*BQ41)*'DEPRECATED - DT-Prelim Calcs'!$C$7*BQ41</f>
        <v>4.4278656954894551</v>
      </c>
      <c r="BT41" s="57">
        <f>BS41/'DEPRECATED - DT-Prelim Calcs'!$C$7*('DEPRECATED - DT-Prelim Calcs'!$C$8-'DEPRECATED - DT-Prelim Calcs'!$C$9)+'DEPRECATED - DT-Prelim Calcs'!$C$9</f>
        <v>238.42413640302783</v>
      </c>
      <c r="BU41" s="57">
        <f t="shared" si="11"/>
        <v>50</v>
      </c>
      <c r="BV41" s="2">
        <f t="shared" si="36"/>
        <v>1.5861229412834792</v>
      </c>
      <c r="BW41" s="57">
        <f>BV41*'DEPRECATED - DT-Prelim Calcs'!$C$21/BQ$2/'DEPRECATED - DT-Prelim Calcs'!$C$19/'DEPRECATED - DT-Prelim Calcs'!$C$18*3.39*'DEPRECATED - DT-Prelim Calcs'!$C$20</f>
        <v>22.11542102538942</v>
      </c>
      <c r="BX41" s="46">
        <f t="shared" si="37"/>
        <v>0</v>
      </c>
      <c r="BY41" s="57">
        <f>BW40*'DEPRECATED - DT-Prelim Calcs'!$C$11+BY40</f>
        <v>-34.966917644598112</v>
      </c>
      <c r="BZ41" s="57">
        <f>BZ40+0.5*BW41*'DEPRECATED - DT-Prelim Calcs'!$C$11^2+BY41*'DEPRECATED - DT-Prelim Calcs'!$C$11</f>
        <v>-5236.6239098412971</v>
      </c>
      <c r="CA41" s="57">
        <f>MIN('Drive Train'!$F$35-BU40*'DEPRECATED - DT-Prelim Calcs'!$C$21*'Drive Train'!$F$38,CA40+BU$2)</f>
        <v>9</v>
      </c>
      <c r="CB41" s="57">
        <f>'Drive Train'!$F$35-BU41*'DEPRECATED - DT-Prelim Calcs'!$C$21*'Drive Train'!$F$38</f>
        <v>9</v>
      </c>
      <c r="CC41" s="1">
        <f>IF(BZ41&gt;='Drive Train'!$F$29,1,0)</f>
        <v>0</v>
      </c>
      <c r="CD41" s="57">
        <f t="shared" si="38"/>
        <v>55.555555555555557</v>
      </c>
      <c r="CE41" s="63">
        <f>CE40+'DEPRECATED - DT-Prelim Calcs'!$C$11</f>
        <v>148</v>
      </c>
      <c r="CF41" s="2">
        <f>CP41/'Drive Train'!$F$35</f>
        <v>0.72580645161290325</v>
      </c>
      <c r="CG41" s="46">
        <f>CN41*12*60/(PI() * 'Drive Train'!$F$15)/CF$2*CF41</f>
        <v>-67070.45259779536</v>
      </c>
      <c r="CH41" s="2">
        <f>('DEPRECATED - DT-Prelim Calcs'!$C$6*CF41-CG41)/('DEPRECATED - DT-Prelim Calcs'!$C$6*CF41)*'DEPRECATED - DT-Prelim Calcs'!$C$7*CF41</f>
        <v>32.075608325251416</v>
      </c>
      <c r="CI41" s="57">
        <f>CH41/'DEPRECATED - DT-Prelim Calcs'!$C$7*('DEPRECATED - DT-Prelim Calcs'!$C$8-'DEPRECATED - DT-Prelim Calcs'!$C$9)+'DEPRECATED - DT-Prelim Calcs'!$C$9</f>
        <v>1710.2935884355838</v>
      </c>
      <c r="CJ41" s="57">
        <f t="shared" si="12"/>
        <v>50</v>
      </c>
      <c r="CK41" s="2">
        <f t="shared" si="39"/>
        <v>1.3144127551959126</v>
      </c>
      <c r="CL41" s="57">
        <f>CK41*'DEPRECATED - DT-Prelim Calcs'!$C$21/CF$2/'DEPRECATED - DT-Prelim Calcs'!$C$19/'DEPRECATED - DT-Prelim Calcs'!$C$18*3.39*'DEPRECATED - DT-Prelim Calcs'!$C$20</f>
        <v>22.991988372439156</v>
      </c>
      <c r="CM41" s="46">
        <f t="shared" si="40"/>
        <v>0</v>
      </c>
      <c r="CN41" s="57">
        <f>CL40*'DEPRECATED - DT-Prelim Calcs'!$C$11+CN40</f>
        <v>-315.55310511011919</v>
      </c>
      <c r="CO41" s="57">
        <f>CO40+0.5*CL41*'DEPRECATED - DT-Prelim Calcs'!$C$11^2+CN41*'DEPRECATED - DT-Prelim Calcs'!$C$11</f>
        <v>-15526.662108004699</v>
      </c>
      <c r="CP41" s="57">
        <f>MIN('Drive Train'!$F$35-CJ40*'DEPRECATED - DT-Prelim Calcs'!$C$21*'Drive Train'!$F$38,CP40+CJ$2)</f>
        <v>9</v>
      </c>
      <c r="CQ41" s="57">
        <f>'Drive Train'!$F$35-CJ41*'DEPRECATED - DT-Prelim Calcs'!$C$21*'Drive Train'!$F$38</f>
        <v>9</v>
      </c>
      <c r="CR41" s="1">
        <f>IF(CO41&gt;='Drive Train'!$F$29,1,0)</f>
        <v>0</v>
      </c>
      <c r="CS41" s="57">
        <f t="shared" si="41"/>
        <v>55.555555555555557</v>
      </c>
      <c r="CT41" s="63">
        <f>CT40+'DEPRECATED - DT-Prelim Calcs'!$C$11</f>
        <v>148</v>
      </c>
      <c r="CU41" s="2">
        <f>DE41/'Drive Train'!$F$35</f>
        <v>0.72580645161290325</v>
      </c>
      <c r="CV41" s="46">
        <f>DC41*12*60/(PI() * 'Drive Train'!$F$15)/CU$2*CU41</f>
        <v>-10929.377460069973</v>
      </c>
      <c r="CW41" s="2">
        <f>('DEPRECATED - DT-Prelim Calcs'!$C$6*CU41-CV41)/('DEPRECATED - DT-Prelim Calcs'!$C$6*CU41)*'DEPRECATED - DT-Prelim Calcs'!$C$7*CU41</f>
        <v>6.6909946138221139</v>
      </c>
      <c r="CX41" s="57">
        <f>CW41/'DEPRECATED - DT-Prelim Calcs'!$C$7*('DEPRECATED - DT-Prelim Calcs'!$C$8-'DEPRECATED - DT-Prelim Calcs'!$C$9)+'DEPRECATED - DT-Prelim Calcs'!$C$9</f>
        <v>358.90523193086193</v>
      </c>
      <c r="CY41" s="57">
        <f t="shared" si="13"/>
        <v>50</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-42.747197190475376</v>
      </c>
      <c r="DD41" s="57">
        <f>DD40+0.5*DA41*'DEPRECATED - DT-Prelim Calcs'!$C$11^2+DC41*'DEPRECATED - DT-Prelim Calcs'!$C$11</f>
        <v>-34183.087766805605</v>
      </c>
      <c r="DE41" s="57">
        <f>MIN('Drive Train'!$F$35-CY40*'DEPRECATED - DT-Prelim Calcs'!$C$21*'Drive Train'!$F$38,DE40+CY$2)</f>
        <v>9</v>
      </c>
      <c r="DF41" s="57">
        <f>'Drive Train'!$F$35-CY41*'DEPRECATED - DT-Prelim Calcs'!$C$21*'Drive Train'!$F$38</f>
        <v>9</v>
      </c>
      <c r="DG41" s="1">
        <f>IF(DD41&gt;='Drive Train'!$F$29,1,0)</f>
        <v>0</v>
      </c>
      <c r="DH41" s="57">
        <f t="shared" si="44"/>
        <v>55.555555555555557</v>
      </c>
      <c r="DI41" s="63">
        <f>DI40+'DEPRECATED - DT-Prelim Calcs'!$C$11</f>
        <v>148</v>
      </c>
      <c r="DJ41" s="2">
        <f>DT41/'Drive Train'!$F$35</f>
        <v>0.72580645161290325</v>
      </c>
      <c r="DK41" s="46">
        <f>DR41*12*60/(PI() * 'Drive Train'!$F$15)/DJ$2*DJ41</f>
        <v>-85094.834600743357</v>
      </c>
      <c r="DL41" s="2">
        <f>('DEPRECATED - DT-Prelim Calcs'!$C$6*DJ41-DK41)/('DEPRECATED - DT-Prelim Calcs'!$C$6*DJ41)*'DEPRECATED - DT-Prelim Calcs'!$C$7*DJ41</f>
        <v>40.225469606134098</v>
      </c>
      <c r="DM41" s="57">
        <f>DL41/'DEPRECATED - DT-Prelim Calcs'!$C$7*('DEPRECATED - DT-Prelim Calcs'!$C$8-'DEPRECATED - DT-Prelim Calcs'!$C$9)+'DEPRECATED - DT-Prelim Calcs'!$C$9</f>
        <v>2144.1637968742757</v>
      </c>
      <c r="DN41" s="57">
        <f t="shared" si="14"/>
        <v>50</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-284.78805925924917</v>
      </c>
      <c r="DS41" s="57">
        <f>DS40+0.5*DP41*'DEPRECATED - DT-Prelim Calcs'!$C$11^2+DR41*'DEPRECATED - DT-Prelim Calcs'!$C$11</f>
        <v>-76244.415287363459</v>
      </c>
      <c r="DT41" s="57">
        <f>MIN('Drive Train'!$F$35-DN40*'DEPRECATED - DT-Prelim Calcs'!$C$21*'Drive Train'!$F$38,DT40+DN$2)</f>
        <v>9</v>
      </c>
      <c r="DU41" s="57">
        <f>'Drive Train'!$F$35-DN41*'DEPRECATED - DT-Prelim Calcs'!$C$21*'Drive Train'!$F$38</f>
        <v>9</v>
      </c>
      <c r="DV41" s="1">
        <f>IF(DS41&gt;='Drive Train'!$F$29,1,0)</f>
        <v>0</v>
      </c>
      <c r="DW41" s="57">
        <f t="shared" si="47"/>
        <v>55.555555555555557</v>
      </c>
      <c r="DX41" s="63">
        <f>DX40+'DEPRECATED - DT-Prelim Calcs'!$C$11</f>
        <v>148</v>
      </c>
      <c r="DY41" s="2">
        <f>EI41/'Drive Train'!$F$35</f>
        <v>0.72580645161290325</v>
      </c>
      <c r="DZ41" s="46">
        <f>EG41*12*60/(PI() * 'Drive Train'!$F$15)/DY$2*DY41</f>
        <v>-156202.76625129624</v>
      </c>
      <c r="EA41" s="2">
        <f>('DEPRECATED - DT-Prelim Calcs'!$C$6*DY41-DZ41)/('DEPRECATED - DT-Prelim Calcs'!$C$6*DY41)*'DEPRECATED - DT-Prelim Calcs'!$C$7*DY41</f>
        <v>72.377461215483535</v>
      </c>
      <c r="EB41" s="57">
        <f>EA41/'DEPRECATED - DT-Prelim Calcs'!$C$7*('DEPRECATED - DT-Prelim Calcs'!$C$8-'DEPRECATED - DT-Prelim Calcs'!$C$9)+'DEPRECATED - DT-Prelim Calcs'!$C$9</f>
        <v>3855.8237651230447</v>
      </c>
      <c r="EC41" s="57">
        <f t="shared" si="15"/>
        <v>50</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-456.83151203272541</v>
      </c>
      <c r="EH41" s="57">
        <f>EH40+0.5*EE41*'DEPRECATED - DT-Prelim Calcs'!$C$11^2+EG41*'DEPRECATED - DT-Prelim Calcs'!$C$11</f>
        <v>-110076.18247341042</v>
      </c>
      <c r="EI41" s="57">
        <f>MIN('Drive Train'!$F$35-EC40*'DEPRECATED - DT-Prelim Calcs'!$C$21*'Drive Train'!$F$38,EI40+EC$2)</f>
        <v>9</v>
      </c>
      <c r="EJ41" s="57">
        <f>'Drive Train'!$F$35-EC41*'DEPRECATED - DT-Prelim Calcs'!$C$21*'Drive Train'!$F$38</f>
        <v>9</v>
      </c>
      <c r="EK41" s="1">
        <f>IF(EH41&gt;='Drive Train'!$F$29,1,0)</f>
        <v>0</v>
      </c>
      <c r="EL41" s="57">
        <f t="shared" si="50"/>
        <v>55.555555555555557</v>
      </c>
      <c r="EM41" s="63">
        <f>EM40+'DEPRECATED - DT-Prelim Calcs'!$C$11</f>
        <v>148</v>
      </c>
      <c r="EN41" s="2">
        <f>EX41/'Drive Train'!$F$35</f>
        <v>0.72580645161290325</v>
      </c>
      <c r="EO41" s="46">
        <f>EV41*12*60/(PI() * 'Drive Train'!$F$15)/EN$2*EN41</f>
        <v>-196017.93325024084</v>
      </c>
      <c r="EP41" s="2">
        <f>('DEPRECATED - DT-Prelim Calcs'!$C$6*EN41-EO41)/('DEPRECATED - DT-Prelim Calcs'!$C$6*EN41)*'DEPRECATED - DT-Prelim Calcs'!$C$7*EN41</f>
        <v>90.380191509565421</v>
      </c>
      <c r="EQ41" s="57">
        <f>EP41/'DEPRECATED - DT-Prelim Calcs'!$C$7*('DEPRECATED - DT-Prelim Calcs'!$C$8-'DEPRECATED - DT-Prelim Calcs'!$C$9)+'DEPRECATED - DT-Prelim Calcs'!$C$9</f>
        <v>4814.2263778743745</v>
      </c>
      <c r="ER41" s="57">
        <f t="shared" si="16"/>
        <v>50</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-509.06835923187055</v>
      </c>
      <c r="EW41" s="57">
        <f>EW40+0.5*ET41*'DEPRECATED - DT-Prelim Calcs'!$C$11^2+EV41*'DEPRECATED - DT-Prelim Calcs'!$C$11</f>
        <v>-145906.93308228537</v>
      </c>
      <c r="EX41" s="57">
        <f>MIN('Drive Train'!$F$35-ER40*'DEPRECATED - DT-Prelim Calcs'!$C$21*'Drive Train'!$F$38,EX40+ER$2)</f>
        <v>9</v>
      </c>
      <c r="EY41" s="57">
        <f>'Drive Train'!$F$35-ER41*'DEPRECATED - DT-Prelim Calcs'!$C$21*'Drive Train'!$F$38</f>
        <v>9</v>
      </c>
      <c r="EZ41" s="1">
        <f>IF(EW41&gt;='Drive Train'!$F$29,1,0)</f>
        <v>0</v>
      </c>
      <c r="FA41" s="57">
        <f t="shared" si="53"/>
        <v>55.555555555555557</v>
      </c>
      <c r="FB41" s="63">
        <f>FB40+'DEPRECATED - DT-Prelim Calcs'!$C$11</f>
        <v>148</v>
      </c>
      <c r="FC41" s="2">
        <f>FM41/'Drive Train'!$F$35</f>
        <v>0.72580645161290325</v>
      </c>
      <c r="FD41" s="46">
        <f>FK41*12*60/(PI() * 'Drive Train'!$F$15)/FC$2*FC41</f>
        <v>-190350.90334359551</v>
      </c>
      <c r="FE41" s="2">
        <f>('DEPRECATED - DT-Prelim Calcs'!$C$6*FC41-FD41)/('DEPRECATED - DT-Prelim Calcs'!$C$6*FC41)*'DEPRECATED - DT-Prelim Calcs'!$C$7*FC41</f>
        <v>87.817800876354312</v>
      </c>
      <c r="FF41" s="57">
        <f>FE41/'DEPRECATED - DT-Prelim Calcs'!$C$7*('DEPRECATED - DT-Prelim Calcs'!$C$8-'DEPRECATED - DT-Prelim Calcs'!$C$9)+'DEPRECATED - DT-Prelim Calcs'!$C$9</f>
        <v>4677.8136317162898</v>
      </c>
      <c r="FG41" s="57">
        <f t="shared" si="17"/>
        <v>50</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-444.56007160673937</v>
      </c>
      <c r="FL41" s="57">
        <f>FL40+0.5*FI41*'DEPRECATED - DT-Prelim Calcs'!$C$11^2+FK41*'DEPRECATED - DT-Prelim Calcs'!$C$11</f>
        <v>-185886.18386626407</v>
      </c>
      <c r="FM41" s="57">
        <f>MIN('Drive Train'!$F$35-FG40*'DEPRECATED - DT-Prelim Calcs'!$C$21*'Drive Train'!$F$38,FM40+FG$2)</f>
        <v>9</v>
      </c>
      <c r="FN41" s="57">
        <f>'Drive Train'!$F$35-FG41*'DEPRECATED - DT-Prelim Calcs'!$C$21*'Drive Train'!$F$38</f>
        <v>9</v>
      </c>
      <c r="FO41" s="1">
        <f>IF(FL41&gt;='Drive Train'!$F$29,1,0)</f>
        <v>0</v>
      </c>
      <c r="FP41" s="57">
        <f t="shared" si="56"/>
        <v>55.555555555555557</v>
      </c>
      <c r="FQ41" s="63">
        <f>FQ40+'DEPRECATED - DT-Prelim Calcs'!$C$11</f>
        <v>148</v>
      </c>
      <c r="FR41" s="2">
        <f>GB41/'Drive Train'!$F$35</f>
        <v>0.72580645161290325</v>
      </c>
      <c r="FS41" s="46">
        <f>FZ41*12*60/(PI() * 'Drive Train'!$F$15)/FR$2*FR41</f>
        <v>-161359.2953451128</v>
      </c>
      <c r="FT41" s="2">
        <f>('DEPRECATED - DT-Prelim Calcs'!$C$6*FR41-FS41)/('DEPRECATED - DT-Prelim Calcs'!$C$6*FR41)*'DEPRECATED - DT-Prelim Calcs'!$C$7*FR41</f>
        <v>74.709025027134174</v>
      </c>
      <c r="FU41" s="57">
        <f>FT41/'DEPRECATED - DT-Prelim Calcs'!$C$7*('DEPRECATED - DT-Prelim Calcs'!$C$8-'DEPRECATED - DT-Prelim Calcs'!$C$9)+'DEPRECATED - DT-Prelim Calcs'!$C$9</f>
        <v>3979.9480958428694</v>
      </c>
      <c r="FV41" s="57">
        <f t="shared" si="18"/>
        <v>50</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-342.36776649637454</v>
      </c>
      <c r="GA41" s="57">
        <f>GA40+0.5*FX41*'DEPRECATED - DT-Prelim Calcs'!$C$11^2+FZ41*'DEPRECATED - DT-Prelim Calcs'!$C$11</f>
        <v>-266948.14442716743</v>
      </c>
      <c r="GB41" s="57">
        <f>MIN('Drive Train'!$F$35-FV40*'DEPRECATED - DT-Prelim Calcs'!$C$21*'Drive Train'!$F$38,GB40+FV$2)</f>
        <v>9</v>
      </c>
      <c r="GC41" s="57">
        <f>'Drive Train'!$F$35-FV41*'DEPRECATED - DT-Prelim Calcs'!$C$21*'Drive Train'!$F$38</f>
        <v>9</v>
      </c>
      <c r="GD41" s="1">
        <f>IF(GA41&gt;='Drive Train'!$F$29,1,0)</f>
        <v>0</v>
      </c>
      <c r="GE41" s="57">
        <f t="shared" si="59"/>
        <v>55.555555555555557</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55.555555555555557</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55.555555555555557</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55.555555555555557</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55.555555555555557</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55.555555555555557</v>
      </c>
      <c r="LZ41" s="63">
        <f>LZ40+'DEPRECATED - DT-Prelim Calcs'!$C$11</f>
        <v>148</v>
      </c>
    </row>
    <row r="42" spans="1:338" x14ac:dyDescent="0.2">
      <c r="C42" s="58" t="s">
        <v>124</v>
      </c>
      <c r="E42" s="18">
        <f>'DEPRECATED - DT-Prelim Calcs'!AE2</f>
        <v>86.878622550868215</v>
      </c>
      <c r="F42" s="18">
        <f>'DEPRECATED - DT-Prelim Calcs'!AU2</f>
        <v>40.647280665539171</v>
      </c>
      <c r="G42" s="18">
        <f>'DEPRECATED - DT-Prelim Calcs'!BJ2</f>
        <v>36.939503217924717</v>
      </c>
      <c r="H42" s="18">
        <f>'DEPRECATED - DT-Prelim Calcs'!BY2</f>
        <v>53.680010697049283</v>
      </c>
      <c r="I42" s="18">
        <f>'DEPRECATED - DT-Prelim Calcs'!CN2</f>
        <v>74.827548973163104</v>
      </c>
      <c r="J42" s="18">
        <f>'DEPRECATED - DT-Prelim Calcs'!DC2</f>
        <v>79.680337472928926</v>
      </c>
      <c r="K42" s="18">
        <f>'DEPRECATED - DT-Prelim Calcs'!DR2</f>
        <v>88.467811207050815</v>
      </c>
      <c r="L42" s="18">
        <f>'DEPRECATED - DT-Prelim Calcs'!EG2</f>
        <v>91.967953489756638</v>
      </c>
      <c r="M42" s="18">
        <f>'DEPRECATED - DT-Prelim Calcs'!EV2</f>
        <v>91.967953489756638</v>
      </c>
      <c r="N42" s="18">
        <f>'DEPRECATED - DT-Prelim Calcs'!FK2</f>
        <v>94.257495836615192</v>
      </c>
      <c r="O42" s="18">
        <f>'DEPRECATED - DT-Prelim Calcs'!FZ2</f>
        <v>91.967953489756638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650.48305563067322</v>
      </c>
      <c r="AK42" s="57">
        <f t="shared" si="8"/>
        <v>0</v>
      </c>
      <c r="AL42" s="63">
        <f>AL41+'DEPRECATED - DT-Prelim Calcs'!$C$11</f>
        <v>152</v>
      </c>
      <c r="AM42" s="2">
        <f>AW42/'Drive Train'!$F$35</f>
        <v>0.87580944929571047</v>
      </c>
      <c r="AN42" s="46">
        <f>AU42*12*60/(PI() * 'Drive Train'!$F$15)/AM$2*AM42</f>
        <v>3839.3723027865285</v>
      </c>
      <c r="AO42" s="2">
        <f>('DEPRECATED - DT-Prelim Calcs'!$C$6*AM42-AN42)/('DEPRECATED - DT-Prelim Calcs'!$C$6*AM42)*'DEPRECATED - DT-Prelim Calcs'!$C$7*AM42</f>
        <v>0.37469941263089224</v>
      </c>
      <c r="AP42" s="57">
        <f>AO42/'DEPRECATED - DT-Prelim Calcs'!$C$7*('DEPRECATED - DT-Prelim Calcs'!$C$8-'DEPRECATED - DT-Prelim Calcs'!$C$9)+'DEPRECATED - DT-Prelim Calcs'!$C$9</f>
        <v>22.647690722217209</v>
      </c>
      <c r="AQ42" s="57">
        <f t="shared" si="9"/>
        <v>22.647690722217209</v>
      </c>
      <c r="AR42" s="2">
        <f t="shared" si="30"/>
        <v>1.125103118615467E-5</v>
      </c>
      <c r="AS42" s="57">
        <f>AR42*'DEPRECATED - DT-Prelim Calcs'!$C$21/AM$2/'DEPRECATED - DT-Prelim Calcs'!$C$19/'DEPRECATED - DT-Prelim Calcs'!$C$18*3.39*'DEPRECATED - DT-Prelim Calcs'!$C$20</f>
        <v>7.701082362800294E-5</v>
      </c>
      <c r="AT42" s="46">
        <f t="shared" si="31"/>
        <v>0</v>
      </c>
      <c r="AU42" s="57">
        <f>AS41*'DEPRECATED - DT-Prelim Calcs'!$C$11+AU41</f>
        <v>38.255860305793675</v>
      </c>
      <c r="AV42" s="57">
        <f>AV41+0.5*AS42*'DEPRECATED - DT-Prelim Calcs'!$C$11^2+AU42*'DEPRECATED - DT-Prelim Calcs'!$C$11</f>
        <v>5687.7116339840577</v>
      </c>
      <c r="AW42" s="57">
        <f>MIN('Drive Train'!$F$35-AQ41*'DEPRECATED - DT-Prelim Calcs'!$C$21*'Drive Train'!$F$38,AW41+AQ$2)</f>
        <v>10.860037171266811</v>
      </c>
      <c r="AX42" s="57">
        <f>'Drive Train'!$F$35-AQ42*'DEPRECATED - DT-Prelim Calcs'!$C$21*'Drive Train'!$F$38</f>
        <v>10.85995703088923</v>
      </c>
      <c r="AY42" s="1">
        <f>IF(AV42&gt;='Drive Train'!$F$29,1,0)</f>
        <v>1</v>
      </c>
      <c r="AZ42" s="57">
        <f t="shared" si="32"/>
        <v>25.164100802463565</v>
      </c>
      <c r="BA42" s="63">
        <f>BA41+'DEPRECATED - DT-Prelim Calcs'!$C$11</f>
        <v>152</v>
      </c>
      <c r="BB42" s="2">
        <f>BL42/'Drive Train'!$F$35</f>
        <v>0.72580645161290325</v>
      </c>
      <c r="BC42" s="46">
        <f>BJ42*12*60/(PI() * 'Drive Train'!$F$15)/BB$2*BB42</f>
        <v>4641.4106290098716</v>
      </c>
      <c r="BD42" s="2">
        <f>('DEPRECATED - DT-Prelim Calcs'!$C$6*BB42-BC42)/('DEPRECATED - DT-Prelim Calcs'!$C$6*BB42)*'DEPRECATED - DT-Prelim Calcs'!$C$7*BB42</f>
        <v>-0.34945553527402717</v>
      </c>
      <c r="BE42" s="57">
        <f>BD42/'DEPRECATED - DT-Prelim Calcs'!$C$7*('DEPRECATED - DT-Prelim Calcs'!$C$8-'DEPRECATED - DT-Prelim Calcs'!$C$9)+'DEPRECATED - DT-Prelim Calcs'!$C$9</f>
        <v>-15.903794678696137</v>
      </c>
      <c r="BF42" s="57">
        <f t="shared" si="10"/>
        <v>-15.903794678696137</v>
      </c>
      <c r="BG42" s="2">
        <f t="shared" si="33"/>
        <v>-0.89602899405092806</v>
      </c>
      <c r="BH42" s="57">
        <f>BG42*'DEPRECATED - DT-Prelim Calcs'!$C$21/BB$2/'DEPRECATED - DT-Prelim Calcs'!$C$19/'DEPRECATED - DT-Prelim Calcs'!$C$18*3.39*'DEPRECATED - DT-Prelim Calcs'!$C$20</f>
        <v>-9.3132571652147202</v>
      </c>
      <c r="BI42" s="46">
        <f t="shared" si="34"/>
        <v>1</v>
      </c>
      <c r="BJ42" s="57">
        <f>BH41*'DEPRECATED - DT-Prelim Calcs'!$C$11+BJ41</f>
        <v>36.749924192367544</v>
      </c>
      <c r="BK42" s="57">
        <f>BK41+0.5*BH42*'DEPRECATED - DT-Prelim Calcs'!$C$11^2+BJ42*'DEPRECATED - DT-Prelim Calcs'!$C$11</f>
        <v>2755.4357170398825</v>
      </c>
      <c r="BL42" s="57">
        <f>MIN('Drive Train'!$F$35-BF41*'DEPRECATED - DT-Prelim Calcs'!$C$21*'Drive Train'!$F$38,BL41+BF$2)</f>
        <v>9</v>
      </c>
      <c r="BM42" s="57">
        <f>'Drive Train'!$F$35-BF42*'DEPRECATED - DT-Prelim Calcs'!$C$21*'Drive Train'!$F$38</f>
        <v>13.481458038151338</v>
      </c>
      <c r="BN42" s="1">
        <f>IF(BK42&gt;='Drive Train'!$F$29,1,0)</f>
        <v>1</v>
      </c>
      <c r="BO42" s="57">
        <f t="shared" si="35"/>
        <v>-17.67088297632904</v>
      </c>
      <c r="BP42" s="63">
        <f>BP41+'DEPRECATED - DT-Prelim Calcs'!$C$11</f>
        <v>152</v>
      </c>
      <c r="BQ42" s="2">
        <f>CA42/'Drive Train'!$F$35</f>
        <v>0.72580645161290325</v>
      </c>
      <c r="BR42" s="46">
        <f>BY42*12*60/(PI() * 'Drive Train'!$F$15)/BQ$2*BQ42</f>
        <v>9063.2440280214159</v>
      </c>
      <c r="BS42" s="2">
        <f>('DEPRECATED - DT-Prelim Calcs'!$C$6*BQ42-BR42)/('DEPRECATED - DT-Prelim Calcs'!$C$6*BQ42)*'DEPRECATED - DT-Prelim Calcs'!$C$7*BQ42</f>
        <v>-2.3488211059340314</v>
      </c>
      <c r="BT42" s="57">
        <f>BS42/'DEPRECATED - DT-Prelim Calcs'!$C$7*('DEPRECATED - DT-Prelim Calcs'!$C$8-'DEPRECATED - DT-Prelim Calcs'!$C$9)+'DEPRECATED - DT-Prelim Calcs'!$C$9</f>
        <v>-122.34304891756689</v>
      </c>
      <c r="BU42" s="57">
        <f t="shared" si="11"/>
        <v>-122.34304891756689</v>
      </c>
      <c r="BV42" s="2">
        <f t="shared" si="36"/>
        <v>-3.4161105642665532</v>
      </c>
      <c r="BW42" s="57">
        <f>BV42*'DEPRECATED - DT-Prelim Calcs'!$C$21/BQ$2/'DEPRECATED - DT-Prelim Calcs'!$C$19/'DEPRECATED - DT-Prelim Calcs'!$C$18*3.39*'DEPRECATED - DT-Prelim Calcs'!$C$20</f>
        <v>-47.631064044065816</v>
      </c>
      <c r="BX42" s="46">
        <f t="shared" si="37"/>
        <v>1</v>
      </c>
      <c r="BY42" s="57">
        <f>BW41*'DEPRECATED - DT-Prelim Calcs'!$C$11+BY41</f>
        <v>53.494766456959567</v>
      </c>
      <c r="BZ42" s="57">
        <f>BZ41+0.5*BW42*'DEPRECATED - DT-Prelim Calcs'!$C$11^2+BY42*'DEPRECATED - DT-Prelim Calcs'!$C$11</f>
        <v>-5403.6933563659859</v>
      </c>
      <c r="CA42" s="57">
        <f>MIN('Drive Train'!$F$35-BU41*'DEPRECATED - DT-Prelim Calcs'!$C$21*'Drive Train'!$F$38,CA41+BU$2)</f>
        <v>9</v>
      </c>
      <c r="CB42" s="57">
        <f>'Drive Train'!$F$35-BU42*'DEPRECATED - DT-Prelim Calcs'!$C$21*'Drive Train'!$F$38</f>
        <v>20.719327326394549</v>
      </c>
      <c r="CC42" s="1">
        <f>IF(BZ42&gt;='Drive Train'!$F$29,1,0)</f>
        <v>0</v>
      </c>
      <c r="CD42" s="57">
        <f t="shared" si="38"/>
        <v>-135.93672101951879</v>
      </c>
      <c r="CE42" s="63">
        <f>CE41+'DEPRECATED - DT-Prelim Calcs'!$C$11</f>
        <v>152</v>
      </c>
      <c r="CF42" s="2">
        <f>CP42/'Drive Train'!$F$35</f>
        <v>0.72580645161290325</v>
      </c>
      <c r="CG42" s="46">
        <f>CN42*12*60/(PI() * 'Drive Train'!$F$15)/CF$2*CF42</f>
        <v>-47522.76897446865</v>
      </c>
      <c r="CH42" s="2">
        <f>('DEPRECATED - DT-Prelim Calcs'!$C$6*CF42-CG42)/('DEPRECATED - DT-Prelim Calcs'!$C$6*CF42)*'DEPRECATED - DT-Prelim Calcs'!$C$7*CF42</f>
        <v>23.236974641908567</v>
      </c>
      <c r="CI42" s="57">
        <f>CH42/'DEPRECATED - DT-Prelim Calcs'!$C$7*('DEPRECATED - DT-Prelim Calcs'!$C$8-'DEPRECATED - DT-Prelim Calcs'!$C$9)+'DEPRECATED - DT-Prelim Calcs'!$C$9</f>
        <v>1239.7555379904022</v>
      </c>
      <c r="CJ42" s="57">
        <f t="shared" si="12"/>
        <v>50</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-223.58515162036258</v>
      </c>
      <c r="CO42" s="57">
        <f>CO41+0.5*CL42*'DEPRECATED - DT-Prelim Calcs'!$C$11^2+CN42*'DEPRECATED - DT-Prelim Calcs'!$C$11</f>
        <v>-16237.066807506635</v>
      </c>
      <c r="CP42" s="57">
        <f>MIN('Drive Train'!$F$35-CJ41*'DEPRECATED - DT-Prelim Calcs'!$C$21*'Drive Train'!$F$38,CP41+CJ$2)</f>
        <v>9</v>
      </c>
      <c r="CQ42" s="57">
        <f>'Drive Train'!$F$35-CJ42*'DEPRECATED - DT-Prelim Calcs'!$C$21*'Drive Train'!$F$38</f>
        <v>9</v>
      </c>
      <c r="CR42" s="1">
        <f>IF(CO42&gt;='Drive Train'!$F$29,1,0)</f>
        <v>0</v>
      </c>
      <c r="CS42" s="57">
        <f t="shared" si="41"/>
        <v>55.555555555555557</v>
      </c>
      <c r="CT42" s="63">
        <f>CT41+'DEPRECATED - DT-Prelim Calcs'!$C$11</f>
        <v>152</v>
      </c>
      <c r="CU42" s="2">
        <f>DE42/'Drive Train'!$F$35</f>
        <v>0.72580645161290325</v>
      </c>
      <c r="CV42" s="46">
        <f>DC42*12*60/(PI() * 'Drive Train'!$F$15)/CU$2*CU42</f>
        <v>12584.502840453462</v>
      </c>
      <c r="CW42" s="2">
        <f>('DEPRECATED - DT-Prelim Calcs'!$C$6*CU42-CV42)/('DEPRECATED - DT-Prelim Calcs'!$C$6*CU42)*'DEPRECATED - DT-Prelim Calcs'!$C$7*CU42</f>
        <v>-3.9409850342569643</v>
      </c>
      <c r="CX42" s="57">
        <f>CW42/'DEPRECATED - DT-Prelim Calcs'!$C$7*('DEPRECATED - DT-Prelim Calcs'!$C$8-'DEPRECATED - DT-Prelim Calcs'!$C$9)+'DEPRECATED - DT-Prelim Calcs'!$C$9</f>
        <v>-207.10430701044339</v>
      </c>
      <c r="CY42" s="57">
        <f t="shared" si="13"/>
        <v>-207.10430701044339</v>
      </c>
      <c r="CZ42" s="2">
        <f t="shared" si="42"/>
        <v>-5.4229386458385589</v>
      </c>
      <c r="DA42" s="57">
        <f>CZ42*'DEPRECATED - DT-Prelim Calcs'!$C$21/CU$2/'DEPRECATED - DT-Prelim Calcs'!$C$19/'DEPRECATED - DT-Prelim Calcs'!$C$18*3.39*'DEPRECATED - DT-Prelim Calcs'!$C$20</f>
        <v>-114.1059940765066</v>
      </c>
      <c r="DB42" s="46">
        <f t="shared" si="43"/>
        <v>1</v>
      </c>
      <c r="DC42" s="57">
        <f>DA41*'DEPRECATED - DT-Prelim Calcs'!$C$11+DC41</f>
        <v>49.220756299281248</v>
      </c>
      <c r="DD42" s="57">
        <f>DD41+0.5*DA42*'DEPRECATED - DT-Prelim Calcs'!$C$11^2+DC42*'DEPRECATED - DT-Prelim Calcs'!$C$11</f>
        <v>-34899.052694220532</v>
      </c>
      <c r="DE42" s="57">
        <f>MIN('Drive Train'!$F$35-CY41*'DEPRECATED - DT-Prelim Calcs'!$C$21*'Drive Train'!$F$38,DE41+CY$2)</f>
        <v>9</v>
      </c>
      <c r="DF42" s="57">
        <f>'Drive Train'!$F$35-CY42*'DEPRECATED - DT-Prelim Calcs'!$C$21*'Drive Train'!$F$38</f>
        <v>26.483092876710153</v>
      </c>
      <c r="DG42" s="1">
        <f>IF(DD42&gt;='Drive Train'!$F$29,1,0)</f>
        <v>0</v>
      </c>
      <c r="DH42" s="57">
        <f t="shared" si="44"/>
        <v>-230.11589667827045</v>
      </c>
      <c r="DI42" s="63">
        <f>DI41+'DEPRECATED - DT-Prelim Calcs'!$C$11</f>
        <v>152</v>
      </c>
      <c r="DJ42" s="2">
        <f>DT42/'Drive Train'!$F$35</f>
        <v>0.72580645161290325</v>
      </c>
      <c r="DK42" s="46">
        <f>DR42*12*60/(PI() * 'Drive Train'!$F$15)/DJ$2*DJ42</f>
        <v>-57614.757623023208</v>
      </c>
      <c r="DL42" s="2">
        <f>('DEPRECATED - DT-Prelim Calcs'!$C$6*DJ42-DK42)/('DEPRECATED - DT-Prelim Calcs'!$C$6*DJ42)*'DEPRECATED - DT-Prelim Calcs'!$C$7*DJ42</f>
        <v>27.800143993318795</v>
      </c>
      <c r="DM42" s="57">
        <f>DL42/'DEPRECATED - DT-Prelim Calcs'!$C$7*('DEPRECATED - DT-Prelim Calcs'!$C$8-'DEPRECATED - DT-Prelim Calcs'!$C$9)+'DEPRECATED - DT-Prelim Calcs'!$C$9</f>
        <v>1482.6827694368471</v>
      </c>
      <c r="DN42" s="57">
        <f t="shared" si="14"/>
        <v>50</v>
      </c>
      <c r="DO42" s="2">
        <f t="shared" si="45"/>
        <v>0.93499464029399981</v>
      </c>
      <c r="DP42" s="57">
        <f>DO42*'DEPRECATED - DT-Prelim Calcs'!$C$21/DJ$2/'DEPRECATED - DT-Prelim Calcs'!$C$19/'DEPRECATED - DT-Prelim Calcs'!$C$18*3.39*'DEPRECATED - DT-Prelim Calcs'!$C$20</f>
        <v>22.991988372439156</v>
      </c>
      <c r="DQ42" s="46">
        <f t="shared" si="46"/>
        <v>0</v>
      </c>
      <c r="DR42" s="57">
        <f>DP41*'DEPRECATED - DT-Prelim Calcs'!$C$11+DR41</f>
        <v>-192.82010576949256</v>
      </c>
      <c r="DS42" s="57">
        <f>DS41+0.5*DP42*'DEPRECATED - DT-Prelim Calcs'!$C$11^2+DR42*'DEPRECATED - DT-Prelim Calcs'!$C$11</f>
        <v>-76831.759803461915</v>
      </c>
      <c r="DT42" s="57">
        <f>MIN('Drive Train'!$F$35-DN41*'DEPRECATED - DT-Prelim Calcs'!$C$21*'Drive Train'!$F$38,DT41+DN$2)</f>
        <v>9</v>
      </c>
      <c r="DU42" s="57">
        <f>'Drive Train'!$F$35-DN42*'DEPRECATED - DT-Prelim Calcs'!$C$21*'Drive Train'!$F$38</f>
        <v>9</v>
      </c>
      <c r="DV42" s="1">
        <f>IF(DS42&gt;='Drive Train'!$F$29,1,0)</f>
        <v>0</v>
      </c>
      <c r="DW42" s="57">
        <f t="shared" si="47"/>
        <v>55.555555555555557</v>
      </c>
      <c r="DX42" s="63">
        <f>DX41+'DEPRECATED - DT-Prelim Calcs'!$C$11</f>
        <v>152</v>
      </c>
      <c r="DY42" s="2">
        <f>EI42/'Drive Train'!$F$35</f>
        <v>0.72580645161290325</v>
      </c>
      <c r="DZ42" s="46">
        <f>EG42*12*60/(PI() * 'Drive Train'!$F$15)/DY$2*DY42</f>
        <v>-124756.49259637936</v>
      </c>
      <c r="EA42" s="2">
        <f>('DEPRECATED - DT-Prelim Calcs'!$C$6*DY42-DZ42)/('DEPRECATED - DT-Prelim Calcs'!$C$6*DY42)*'DEPRECATED - DT-Prelim Calcs'!$C$7*DY42</f>
        <v>58.158789637932003</v>
      </c>
      <c r="EB42" s="57">
        <f>EA42/'DEPRECATED - DT-Prelim Calcs'!$C$7*('DEPRECATED - DT-Prelim Calcs'!$C$8-'DEPRECATED - DT-Prelim Calcs'!$C$9)+'DEPRECATED - DT-Prelim Calcs'!$C$9</f>
        <v>3098.8712491894921</v>
      </c>
      <c r="EC42" s="57">
        <f t="shared" si="15"/>
        <v>50</v>
      </c>
      <c r="ED42" s="2">
        <f t="shared" si="48"/>
        <v>0.8170673883650269</v>
      </c>
      <c r="EE42" s="57">
        <f>ED42*'DEPRECATED - DT-Prelim Calcs'!$C$21/DY$2/'DEPRECATED - DT-Prelim Calcs'!$C$19/'DEPRECATED - DT-Prelim Calcs'!$C$18*3.39*'DEPRECATED - DT-Prelim Calcs'!$C$20</f>
        <v>22.99198837243916</v>
      </c>
      <c r="EF42" s="46">
        <f t="shared" si="49"/>
        <v>0</v>
      </c>
      <c r="EG42" s="57">
        <f>EE41*'DEPRECATED - DT-Prelim Calcs'!$C$11+EG41</f>
        <v>-364.8635585429688</v>
      </c>
      <c r="EH42" s="57">
        <f>EH41+0.5*EE42*'DEPRECATED - DT-Prelim Calcs'!$C$11^2+EG42*'DEPRECATED - DT-Prelim Calcs'!$C$11</f>
        <v>-111351.70080060278</v>
      </c>
      <c r="EI42" s="57">
        <f>MIN('Drive Train'!$F$35-EC41*'DEPRECATED - DT-Prelim Calcs'!$C$21*'Drive Train'!$F$38,EI41+EC$2)</f>
        <v>9</v>
      </c>
      <c r="EJ42" s="57">
        <f>'Drive Train'!$F$35-EC42*'DEPRECATED - DT-Prelim Calcs'!$C$21*'Drive Train'!$F$38</f>
        <v>9</v>
      </c>
      <c r="EK42" s="1">
        <f>IF(EH42&gt;='Drive Train'!$F$29,1,0)</f>
        <v>0</v>
      </c>
      <c r="EL42" s="57">
        <f t="shared" si="50"/>
        <v>55.555555555555557</v>
      </c>
      <c r="EM42" s="63">
        <f>EM41+'DEPRECATED - DT-Prelim Calcs'!$C$11</f>
        <v>152</v>
      </c>
      <c r="EN42" s="2">
        <f>EX42/'Drive Train'!$F$35</f>
        <v>0.72580645161290325</v>
      </c>
      <c r="EO42" s="46">
        <f>EV42*12*60/(PI() * 'Drive Train'!$F$15)/EN$2*EN42</f>
        <v>-160605.46291812725</v>
      </c>
      <c r="EP42" s="2">
        <f>('DEPRECATED - DT-Prelim Calcs'!$C$6*EN42-EO42)/('DEPRECATED - DT-Prelim Calcs'!$C$6*EN42)*'DEPRECATED - DT-Prelim Calcs'!$C$7*EN42</f>
        <v>74.36817396727767</v>
      </c>
      <c r="EQ42" s="57">
        <f>EP42/'DEPRECATED - DT-Prelim Calcs'!$C$7*('DEPRECATED - DT-Prelim Calcs'!$C$8-'DEPRECATED - DT-Prelim Calcs'!$C$9)+'DEPRECATED - DT-Prelim Calcs'!$C$9</f>
        <v>3961.8023734446988</v>
      </c>
      <c r="ER42" s="57">
        <f t="shared" si="16"/>
        <v>50</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-417.10040574211394</v>
      </c>
      <c r="EW42" s="57">
        <f>EW41+0.5*ET42*'DEPRECATED - DT-Prelim Calcs'!$C$11^2+EV42*'DEPRECATED - DT-Prelim Calcs'!$C$11</f>
        <v>-147391.39879827431</v>
      </c>
      <c r="EX42" s="57">
        <f>MIN('Drive Train'!$F$35-ER41*'DEPRECATED - DT-Prelim Calcs'!$C$21*'Drive Train'!$F$38,EX41+ER$2)</f>
        <v>9</v>
      </c>
      <c r="EY42" s="57">
        <f>'Drive Train'!$F$35-ER42*'DEPRECATED - DT-Prelim Calcs'!$C$21*'Drive Train'!$F$38</f>
        <v>9</v>
      </c>
      <c r="EZ42" s="1">
        <f>IF(EW42&gt;='Drive Train'!$F$29,1,0)</f>
        <v>0</v>
      </c>
      <c r="FA42" s="57">
        <f t="shared" si="53"/>
        <v>55.555555555555557</v>
      </c>
      <c r="FB42" s="63">
        <f>FB41+'DEPRECATED - DT-Prelim Calcs'!$C$11</f>
        <v>152</v>
      </c>
      <c r="FC42" s="2">
        <f>FM42/'Drive Train'!$F$35</f>
        <v>0.72580645161290325</v>
      </c>
      <c r="FD42" s="46">
        <f>FK42*12*60/(PI() * 'Drive Train'!$F$15)/FC$2*FC42</f>
        <v>-150972.23633428515</v>
      </c>
      <c r="FE42" s="2">
        <f>('DEPRECATED - DT-Prelim Calcs'!$C$6*FC42-FD42)/('DEPRECATED - DT-Prelim Calcs'!$C$6*FC42)*'DEPRECATED - DT-Prelim Calcs'!$C$7*FC42</f>
        <v>70.0124373693303</v>
      </c>
      <c r="FF42" s="57">
        <f>FE42/'DEPRECATED - DT-Prelim Calcs'!$C$7*('DEPRECATED - DT-Prelim Calcs'!$C$8-'DEPRECATED - DT-Prelim Calcs'!$C$9)+'DEPRECATED - DT-Prelim Calcs'!$C$9</f>
        <v>3729.9181387904882</v>
      </c>
      <c r="FG42" s="57">
        <f t="shared" si="17"/>
        <v>50</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-352.59211811698276</v>
      </c>
      <c r="FL42" s="57">
        <f>FL41+0.5*FI42*'DEPRECATED - DT-Prelim Calcs'!$C$11^2+FK42*'DEPRECATED - DT-Prelim Calcs'!$C$11</f>
        <v>-187112.61643175248</v>
      </c>
      <c r="FM42" s="57">
        <f>MIN('Drive Train'!$F$35-FG41*'DEPRECATED - DT-Prelim Calcs'!$C$21*'Drive Train'!$F$38,FM41+FG$2)</f>
        <v>9</v>
      </c>
      <c r="FN42" s="57">
        <f>'Drive Train'!$F$35-FG42*'DEPRECATED - DT-Prelim Calcs'!$C$21*'Drive Train'!$F$38</f>
        <v>9</v>
      </c>
      <c r="FO42" s="1">
        <f>IF(FL42&gt;='Drive Train'!$F$29,1,0)</f>
        <v>0</v>
      </c>
      <c r="FP42" s="57">
        <f t="shared" si="56"/>
        <v>55.555555555555557</v>
      </c>
      <c r="FQ42" s="63">
        <f>FQ41+'DEPRECATED - DT-Prelim Calcs'!$C$11</f>
        <v>152</v>
      </c>
      <c r="FR42" s="2">
        <f>GB42/'Drive Train'!$F$35</f>
        <v>0.72580645161290325</v>
      </c>
      <c r="FS42" s="46">
        <f>FZ42*12*60/(PI() * 'Drive Train'!$F$15)/FR$2*FR42</f>
        <v>-118014.4316586057</v>
      </c>
      <c r="FT42" s="2">
        <f>('DEPRECATED - DT-Prelim Calcs'!$C$6*FR42-FS42)/('DEPRECATED - DT-Prelim Calcs'!$C$6*FR42)*'DEPRECATED - DT-Prelim Calcs'!$C$7*FR42</f>
        <v>55.110315555373916</v>
      </c>
      <c r="FU42" s="57">
        <f>FT42/'DEPRECATED - DT-Prelim Calcs'!$C$7*('DEPRECATED - DT-Prelim Calcs'!$C$8-'DEPRECATED - DT-Prelim Calcs'!$C$9)+'DEPRECATED - DT-Prelim Calcs'!$C$9</f>
        <v>2936.5811144209433</v>
      </c>
      <c r="FV42" s="57">
        <f t="shared" si="18"/>
        <v>50</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-250.3998130066179</v>
      </c>
      <c r="GA42" s="57">
        <f>GA41+0.5*FX42*'DEPRECATED - DT-Prelim Calcs'!$C$11^2+FZ42*'DEPRECATED - DT-Prelim Calcs'!$C$11</f>
        <v>-267765.80777221441</v>
      </c>
      <c r="GB42" s="57">
        <f>MIN('Drive Train'!$F$35-FV41*'DEPRECATED - DT-Prelim Calcs'!$C$21*'Drive Train'!$F$38,GB41+FV$2)</f>
        <v>9</v>
      </c>
      <c r="GC42" s="57">
        <f>'Drive Train'!$F$35-FV42*'DEPRECATED - DT-Prelim Calcs'!$C$21*'Drive Train'!$F$38</f>
        <v>9</v>
      </c>
      <c r="GD42" s="1">
        <f>IF(GA42&gt;='Drive Train'!$F$29,1,0)</f>
        <v>0</v>
      </c>
      <c r="GE42" s="57">
        <f t="shared" si="59"/>
        <v>55.555555555555557</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55.555555555555557</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55.555555555555557</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55.555555555555557</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55.555555555555557</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650.48305563067322</v>
      </c>
      <c r="AK43" s="57">
        <f t="shared" si="8"/>
        <v>0</v>
      </c>
      <c r="AL43" s="63">
        <f>AL42+'DEPRECATED - DT-Prelim Calcs'!$C$11</f>
        <v>156</v>
      </c>
      <c r="AM43" s="2">
        <f>AW43/'Drive Train'!$F$35</f>
        <v>0.87580298636203469</v>
      </c>
      <c r="AN43" s="46">
        <f>AU43*12*60/(PI() * 'Drive Train'!$F$15)/AM$2*AM43</f>
        <v>3839.3748856973884</v>
      </c>
      <c r="AO43" s="2">
        <f>('DEPRECATED - DT-Prelim Calcs'!$C$6*AM43-AN43)/('DEPRECATED - DT-Prelim Calcs'!$C$6*AM43)*'DEPRECATED - DT-Prelim Calcs'!$C$7*AM43</f>
        <v>0.37468266907796199</v>
      </c>
      <c r="AP43" s="57">
        <f>AO43/'DEPRECATED - DT-Prelim Calcs'!$C$7*('DEPRECATED - DT-Prelim Calcs'!$C$8-'DEPRECATED - DT-Prelim Calcs'!$C$9)+'DEPRECATED - DT-Prelim Calcs'!$C$9</f>
        <v>22.646799353818473</v>
      </c>
      <c r="AQ43" s="57">
        <f t="shared" si="9"/>
        <v>22.646799353818473</v>
      </c>
      <c r="AR43" s="2">
        <f t="shared" si="30"/>
        <v>-8.5095804324142321E-6</v>
      </c>
      <c r="AS43" s="57">
        <f>AR43*'DEPRECATED - DT-Prelim Calcs'!$C$21/AM$2/'DEPRECATED - DT-Prelim Calcs'!$C$19/'DEPRECATED - DT-Prelim Calcs'!$C$18*3.39*'DEPRECATED - DT-Prelim Calcs'!$C$20</f>
        <v>-5.8246198680472544E-5</v>
      </c>
      <c r="AT43" s="46">
        <f t="shared" si="31"/>
        <v>0</v>
      </c>
      <c r="AU43" s="57">
        <f>AS42*'DEPRECATED - DT-Prelim Calcs'!$C$11+AU42</f>
        <v>38.256168349088185</v>
      </c>
      <c r="AV43" s="57">
        <f>AV42+0.5*AS43*'DEPRECATED - DT-Prelim Calcs'!$C$11^2+AU43*'DEPRECATED - DT-Prelim Calcs'!$C$11</f>
        <v>5840.7358414108212</v>
      </c>
      <c r="AW43" s="57">
        <f>MIN('Drive Train'!$F$35-AQ42*'DEPRECATED - DT-Prelim Calcs'!$C$21*'Drive Train'!$F$38,AW42+AQ$2)</f>
        <v>10.85995703088923</v>
      </c>
      <c r="AX43" s="57">
        <f>'Drive Train'!$F$35-AQ43*'DEPRECATED - DT-Prelim Calcs'!$C$21*'Drive Train'!$F$38</f>
        <v>10.860017643940344</v>
      </c>
      <c r="AY43" s="1">
        <f>IF(AV43&gt;='Drive Train'!$F$29,1,0)</f>
        <v>1</v>
      </c>
      <c r="AZ43" s="57">
        <f t="shared" si="32"/>
        <v>25.163110393131639</v>
      </c>
      <c r="BA43" s="63">
        <f>BA42+'DEPRECATED - DT-Prelim Calcs'!$C$11</f>
        <v>156</v>
      </c>
      <c r="BB43" s="2">
        <f>BL43/'Drive Train'!$F$35</f>
        <v>1.0872143579154305</v>
      </c>
      <c r="BC43" s="46">
        <f>BJ43*12*60/(PI() * 'Drive Train'!$F$15)/BB$2*BB43</f>
        <v>-95.180081958566007</v>
      </c>
      <c r="BD43" s="2">
        <f>('DEPRECATED - DT-Prelim Calcs'!$C$6*BB43-BC43)/('DEPRECATED - DT-Prelim Calcs'!$C$6*BB43)*'DEPRECATED - DT-Prelim Calcs'!$C$7*BB43</f>
        <v>2.6632229998595167</v>
      </c>
      <c r="BE43" s="57">
        <f>BD43/'DEPRECATED - DT-Prelim Calcs'!$C$7*('DEPRECATED - DT-Prelim Calcs'!$C$8-'DEPRECATED - DT-Prelim Calcs'!$C$9)+'DEPRECATED - DT-Prelim Calcs'!$C$9</f>
        <v>144.4807099095336</v>
      </c>
      <c r="BF43" s="57">
        <f t="shared" si="10"/>
        <v>50</v>
      </c>
      <c r="BG43" s="2">
        <f t="shared" si="33"/>
        <v>0.89597047993875056</v>
      </c>
      <c r="BH43" s="57">
        <f>BG43*'DEPRECATED - DT-Prelim Calcs'!$C$21/BB$2/'DEPRECATED - DT-Prelim Calcs'!$C$19/'DEPRECATED - DT-Prelim Calcs'!$C$18*3.39*'DEPRECATED - DT-Prelim Calcs'!$C$20</f>
        <v>9.3126489739863985</v>
      </c>
      <c r="BI43" s="46">
        <f t="shared" si="34"/>
        <v>0</v>
      </c>
      <c r="BJ43" s="57">
        <f>BH42*'DEPRECATED - DT-Prelim Calcs'!$C$11+BJ42</f>
        <v>-0.50310446849133683</v>
      </c>
      <c r="BK43" s="57">
        <f>BK42+0.5*BH43*'DEPRECATED - DT-Prelim Calcs'!$C$11^2+BJ43*'DEPRECATED - DT-Prelim Calcs'!$C$11</f>
        <v>2827.9244909578083</v>
      </c>
      <c r="BL43" s="57">
        <f>MIN('Drive Train'!$F$35-BF42*'DEPRECATED - DT-Prelim Calcs'!$C$21*'Drive Train'!$F$38,BL42+BF$2)</f>
        <v>13.481458038151338</v>
      </c>
      <c r="BM43" s="57">
        <f>'Drive Train'!$F$35-BF43*'DEPRECATED - DT-Prelim Calcs'!$C$21*'Drive Train'!$F$38</f>
        <v>9</v>
      </c>
      <c r="BN43" s="1">
        <f>IF(BK43&gt;='Drive Train'!$F$29,1,0)</f>
        <v>1</v>
      </c>
      <c r="BO43" s="57">
        <f t="shared" si="35"/>
        <v>55.555555555555557</v>
      </c>
      <c r="BP43" s="63">
        <f>BP42+'DEPRECATED - DT-Prelim Calcs'!$C$11</f>
        <v>156</v>
      </c>
      <c r="BQ43" s="2">
        <f>CA43/'Drive Train'!$F$35</f>
        <v>1.6709134940640764</v>
      </c>
      <c r="BR43" s="46">
        <f>BY43*12*60/(PI() * 'Drive Train'!$F$15)/BQ$2*BQ43</f>
        <v>-53446.535685135379</v>
      </c>
      <c r="BS43" s="2">
        <f>('DEPRECATED - DT-Prelim Calcs'!$C$6*BQ43-BR43)/('DEPRECATED - DT-Prelim Calcs'!$C$6*BQ43)*'DEPRECATED - DT-Prelim Calcs'!$C$7*BQ43</f>
        <v>28.193158744179652</v>
      </c>
      <c r="BT43" s="57">
        <f>BS43/'DEPRECATED - DT-Prelim Calcs'!$C$7*('DEPRECATED - DT-Prelim Calcs'!$C$8-'DEPRECATED - DT-Prelim Calcs'!$C$9)+'DEPRECATED - DT-Prelim Calcs'!$C$9</f>
        <v>1503.6055049287343</v>
      </c>
      <c r="BU43" s="57">
        <f t="shared" si="11"/>
        <v>50</v>
      </c>
      <c r="BV43" s="2">
        <f t="shared" si="36"/>
        <v>1.6489905474275997</v>
      </c>
      <c r="BW43" s="57">
        <f>BV43*'DEPRECATED - DT-Prelim Calcs'!$C$21/BQ$2/'DEPRECATED - DT-Prelim Calcs'!$C$19/'DEPRECATED - DT-Prelim Calcs'!$C$18*3.39*'DEPRECATED - DT-Prelim Calcs'!$C$20</f>
        <v>22.99198837243916</v>
      </c>
      <c r="BX43" s="46">
        <f t="shared" si="37"/>
        <v>0</v>
      </c>
      <c r="BY43" s="57">
        <f>BW42*'DEPRECATED - DT-Prelim Calcs'!$C$11+BY42</f>
        <v>-137.02948971930368</v>
      </c>
      <c r="BZ43" s="57">
        <f>BZ42+0.5*BW43*'DEPRECATED - DT-Prelim Calcs'!$C$11^2+BY43*'DEPRECATED - DT-Prelim Calcs'!$C$11</f>
        <v>-5767.8754082636869</v>
      </c>
      <c r="CA43" s="57">
        <f>MIN('Drive Train'!$F$35-BU42*'DEPRECATED - DT-Prelim Calcs'!$C$21*'Drive Train'!$F$38,CA42+BU$2)</f>
        <v>20.719327326394549</v>
      </c>
      <c r="CB43" s="57">
        <f>'Drive Train'!$F$35-BU43*'DEPRECATED - DT-Prelim Calcs'!$C$21*'Drive Train'!$F$38</f>
        <v>9</v>
      </c>
      <c r="CC43" s="1">
        <f>IF(BZ43&gt;='Drive Train'!$F$29,1,0)</f>
        <v>0</v>
      </c>
      <c r="CD43" s="57">
        <f t="shared" si="38"/>
        <v>55.555555555555557</v>
      </c>
      <c r="CE43" s="63">
        <f>CE42+'DEPRECATED - DT-Prelim Calcs'!$C$11</f>
        <v>156</v>
      </c>
      <c r="CF43" s="2">
        <f>CP43/'Drive Train'!$F$35</f>
        <v>0.72580645161290325</v>
      </c>
      <c r="CG43" s="46">
        <f>CN43*12*60/(PI() * 'Drive Train'!$F$15)/CF$2*CF43</f>
        <v>-27975.085351141937</v>
      </c>
      <c r="CH43" s="2">
        <f>('DEPRECATED - DT-Prelim Calcs'!$C$6*CF43-CG43)/('DEPRECATED - DT-Prelim Calcs'!$C$6*CF43)*'DEPRECATED - DT-Prelim Calcs'!$C$7*CF43</f>
        <v>14.398340958565722</v>
      </c>
      <c r="CI43" s="57">
        <f>CH43/'DEPRECATED - DT-Prelim Calcs'!$C$7*('DEPRECATED - DT-Prelim Calcs'!$C$8-'DEPRECATED - DT-Prelim Calcs'!$C$9)+'DEPRECATED - DT-Prelim Calcs'!$C$9</f>
        <v>769.21748754522093</v>
      </c>
      <c r="CJ43" s="57">
        <f t="shared" si="12"/>
        <v>50</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-131.61719813060597</v>
      </c>
      <c r="CO43" s="57">
        <f>CO42+0.5*CL43*'DEPRECATED - DT-Prelim Calcs'!$C$11^2+CN43*'DEPRECATED - DT-Prelim Calcs'!$C$11</f>
        <v>-16579.599693049546</v>
      </c>
      <c r="CP43" s="57">
        <f>MIN('Drive Train'!$F$35-CJ42*'DEPRECATED - DT-Prelim Calcs'!$C$21*'Drive Train'!$F$38,CP42+CJ$2)</f>
        <v>9</v>
      </c>
      <c r="CQ43" s="57">
        <f>'Drive Train'!$F$35-CJ43*'DEPRECATED - DT-Prelim Calcs'!$C$21*'Drive Train'!$F$38</f>
        <v>9</v>
      </c>
      <c r="CR43" s="1">
        <f>IF(CO43&gt;='Drive Train'!$F$29,1,0)</f>
        <v>0</v>
      </c>
      <c r="CS43" s="57">
        <f t="shared" si="41"/>
        <v>55.555555555555557</v>
      </c>
      <c r="CT43" s="63">
        <f>CT42+'DEPRECATED - DT-Prelim Calcs'!$C$11</f>
        <v>156</v>
      </c>
      <c r="CU43" s="2">
        <f>DE43/'Drive Train'!$F$35</f>
        <v>2.1357332965088833</v>
      </c>
      <c r="CV43" s="46">
        <f>DC43*12*60/(PI() * 'Drive Train'!$F$15)/CU$2*CU43</f>
        <v>-306355.14495865128</v>
      </c>
      <c r="CW43" s="2">
        <f>('DEPRECATED - DT-Prelim Calcs'!$C$6*CU43-CV43)/('DEPRECATED - DT-Prelim Calcs'!$C$6*CU43)*'DEPRECATED - DT-Prelim Calcs'!$C$7*CU43</f>
        <v>143.66792387692217</v>
      </c>
      <c r="CX43" s="57">
        <f>CW43/'DEPRECATED - DT-Prelim Calcs'!$C$7*('DEPRECATED - DT-Prelim Calcs'!$C$8-'DEPRECATED - DT-Prelim Calcs'!$C$9)+'DEPRECATED - DT-Prelim Calcs'!$C$9</f>
        <v>7651.079515937392</v>
      </c>
      <c r="CY43" s="57">
        <f t="shared" si="13"/>
        <v>50</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-407.20322000674514</v>
      </c>
      <c r="DD43" s="57">
        <f>DD42+0.5*DA43*'DEPRECATED - DT-Prelim Calcs'!$C$11^2+DC43*'DEPRECATED - DT-Prelim Calcs'!$C$11</f>
        <v>-36343.929667268007</v>
      </c>
      <c r="DE43" s="57">
        <f>MIN('Drive Train'!$F$35-CY42*'DEPRECATED - DT-Prelim Calcs'!$C$21*'Drive Train'!$F$38,DE42+CY$2)</f>
        <v>26.483092876710153</v>
      </c>
      <c r="DF43" s="57">
        <f>'Drive Train'!$F$35-CY43*'DEPRECATED - DT-Prelim Calcs'!$C$21*'Drive Train'!$F$38</f>
        <v>9</v>
      </c>
      <c r="DG43" s="1">
        <f>IF(DD43&gt;='Drive Train'!$F$29,1,0)</f>
        <v>0</v>
      </c>
      <c r="DH43" s="57">
        <f t="shared" si="44"/>
        <v>55.555555555555557</v>
      </c>
      <c r="DI43" s="63">
        <f>DI42+'DEPRECATED - DT-Prelim Calcs'!$C$11</f>
        <v>156</v>
      </c>
      <c r="DJ43" s="2">
        <f>DT43/'Drive Train'!$F$35</f>
        <v>0.72580645161290325</v>
      </c>
      <c r="DK43" s="46">
        <f>DR43*12*60/(PI() * 'Drive Train'!$F$15)/DJ$2*DJ43</f>
        <v>-30134.680645303048</v>
      </c>
      <c r="DL43" s="2">
        <f>('DEPRECATED - DT-Prelim Calcs'!$C$6*DJ43-DK43)/('DEPRECATED - DT-Prelim Calcs'!$C$6*DJ43)*'DEPRECATED - DT-Prelim Calcs'!$C$7*DJ43</f>
        <v>15.374818380503488</v>
      </c>
      <c r="DM43" s="57">
        <f>DL43/'DEPRECATED - DT-Prelim Calcs'!$C$7*('DEPRECATED - DT-Prelim Calcs'!$C$8-'DEPRECATED - DT-Prelim Calcs'!$C$9)+'DEPRECATED - DT-Prelim Calcs'!$C$9</f>
        <v>821.20174199941812</v>
      </c>
      <c r="DN43" s="57">
        <f t="shared" si="14"/>
        <v>50</v>
      </c>
      <c r="DO43" s="2">
        <f t="shared" si="45"/>
        <v>0.93499464029399981</v>
      </c>
      <c r="DP43" s="57">
        <f>DO43*'DEPRECATED - DT-Prelim Calcs'!$C$21/DJ$2/'DEPRECATED - DT-Prelim Calcs'!$C$19/'DEPRECATED - DT-Prelim Calcs'!$C$18*3.39*'DEPRECATED - DT-Prelim Calcs'!$C$20</f>
        <v>22.991988372439156</v>
      </c>
      <c r="DQ43" s="46">
        <f t="shared" si="46"/>
        <v>0</v>
      </c>
      <c r="DR43" s="57">
        <f>DP42*'DEPRECATED - DT-Prelim Calcs'!$C$11+DR42</f>
        <v>-100.85215227973593</v>
      </c>
      <c r="DS43" s="57">
        <f>DS42+0.5*DP43*'DEPRECATED - DT-Prelim Calcs'!$C$11^2+DR43*'DEPRECATED - DT-Prelim Calcs'!$C$11</f>
        <v>-77051.232505601336</v>
      </c>
      <c r="DT43" s="57">
        <f>MIN('Drive Train'!$F$35-DN42*'DEPRECATED - DT-Prelim Calcs'!$C$21*'Drive Train'!$F$38,DT42+DN$2)</f>
        <v>9</v>
      </c>
      <c r="DU43" s="57">
        <f>'Drive Train'!$F$35-DN43*'DEPRECATED - DT-Prelim Calcs'!$C$21*'Drive Train'!$F$38</f>
        <v>9</v>
      </c>
      <c r="DV43" s="1">
        <f>IF(DS43&gt;='Drive Train'!$F$29,1,0)</f>
        <v>0</v>
      </c>
      <c r="DW43" s="57">
        <f t="shared" si="47"/>
        <v>55.555555555555557</v>
      </c>
      <c r="DX43" s="63">
        <f>DX42+'DEPRECATED - DT-Prelim Calcs'!$C$11</f>
        <v>156</v>
      </c>
      <c r="DY43" s="2">
        <f>EI43/'Drive Train'!$F$35</f>
        <v>0.72580645161290325</v>
      </c>
      <c r="DZ43" s="46">
        <f>EG43*12*60/(PI() * 'Drive Train'!$F$15)/DY$2*DY43</f>
        <v>-93310.218941462488</v>
      </c>
      <c r="EA43" s="2">
        <f>('DEPRECATED - DT-Prelim Calcs'!$C$6*DY43-DZ43)/('DEPRECATED - DT-Prelim Calcs'!$C$6*DY43)*'DEPRECATED - DT-Prelim Calcs'!$C$7*DY43</f>
        <v>43.940118060380456</v>
      </c>
      <c r="EB43" s="57">
        <f>EA43/'DEPRECATED - DT-Prelim Calcs'!$C$7*('DEPRECATED - DT-Prelim Calcs'!$C$8-'DEPRECATED - DT-Prelim Calcs'!$C$9)+'DEPRECATED - DT-Prelim Calcs'!$C$9</f>
        <v>2341.9187332559386</v>
      </c>
      <c r="EC43" s="57">
        <f t="shared" si="15"/>
        <v>50</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-272.89560505321219</v>
      </c>
      <c r="EH43" s="57">
        <f>EH42+0.5*EE43*'DEPRECATED - DT-Prelim Calcs'!$C$11^2+EG43*'DEPRECATED - DT-Prelim Calcs'!$C$11</f>
        <v>-112259.3473138361</v>
      </c>
      <c r="EI43" s="57">
        <f>MIN('Drive Train'!$F$35-EC42*'DEPRECATED - DT-Prelim Calcs'!$C$21*'Drive Train'!$F$38,EI42+EC$2)</f>
        <v>9</v>
      </c>
      <c r="EJ43" s="57">
        <f>'Drive Train'!$F$35-EC43*'DEPRECATED - DT-Prelim Calcs'!$C$21*'Drive Train'!$F$38</f>
        <v>9</v>
      </c>
      <c r="EK43" s="1">
        <f>IF(EH43&gt;='Drive Train'!$F$29,1,0)</f>
        <v>0</v>
      </c>
      <c r="EL43" s="57">
        <f t="shared" si="50"/>
        <v>55.555555555555557</v>
      </c>
      <c r="EM43" s="63">
        <f>EM42+'DEPRECATED - DT-Prelim Calcs'!$C$11</f>
        <v>156</v>
      </c>
      <c r="EN43" s="2">
        <f>EX43/'Drive Train'!$F$35</f>
        <v>0.72580645161290325</v>
      </c>
      <c r="EO43" s="46">
        <f>EV43*12*60/(PI() * 'Drive Train'!$F$15)/EN$2*EN43</f>
        <v>-125192.99258601364</v>
      </c>
      <c r="EP43" s="2">
        <f>('DEPRECATED - DT-Prelim Calcs'!$C$6*EN43-EO43)/('DEPRECATED - DT-Prelim Calcs'!$C$6*EN43)*'DEPRECATED - DT-Prelim Calcs'!$C$7*EN43</f>
        <v>58.356156424989891</v>
      </c>
      <c r="EQ43" s="57">
        <f>EP43/'DEPRECATED - DT-Prelim Calcs'!$C$7*('DEPRECATED - DT-Prelim Calcs'!$C$8-'DEPRECATED - DT-Prelim Calcs'!$C$9)+'DEPRECATED - DT-Prelim Calcs'!$C$9</f>
        <v>3109.3783690150217</v>
      </c>
      <c r="ER43" s="57">
        <f t="shared" si="16"/>
        <v>50</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-325.13245225235733</v>
      </c>
      <c r="EW43" s="57">
        <f>EW42+0.5*ET43*'DEPRECATED - DT-Prelim Calcs'!$C$11^2+EV43*'DEPRECATED - DT-Prelim Calcs'!$C$11</f>
        <v>-148507.99270030422</v>
      </c>
      <c r="EX43" s="57">
        <f>MIN('Drive Train'!$F$35-ER42*'DEPRECATED - DT-Prelim Calcs'!$C$21*'Drive Train'!$F$38,EX42+ER$2)</f>
        <v>9</v>
      </c>
      <c r="EY43" s="57">
        <f>'Drive Train'!$F$35-ER43*'DEPRECATED - DT-Prelim Calcs'!$C$21*'Drive Train'!$F$38</f>
        <v>9</v>
      </c>
      <c r="EZ43" s="1">
        <f>IF(EW43&gt;='Drive Train'!$F$29,1,0)</f>
        <v>0</v>
      </c>
      <c r="FA43" s="57">
        <f t="shared" si="53"/>
        <v>55.555555555555557</v>
      </c>
      <c r="FB43" s="63">
        <f>FB42+'DEPRECATED - DT-Prelim Calcs'!$C$11</f>
        <v>156</v>
      </c>
      <c r="FC43" s="2">
        <f>FM43/'Drive Train'!$F$35</f>
        <v>0.72580645161290325</v>
      </c>
      <c r="FD43" s="46">
        <f>FK43*12*60/(PI() * 'Drive Train'!$F$15)/FC$2*FC43</f>
        <v>-111593.56932497483</v>
      </c>
      <c r="FE43" s="2">
        <f>('DEPRECATED - DT-Prelim Calcs'!$C$6*FC43-FD43)/('DEPRECATED - DT-Prelim Calcs'!$C$6*FC43)*'DEPRECATED - DT-Prelim Calcs'!$C$7*FC43</f>
        <v>52.207073862306302</v>
      </c>
      <c r="FF43" s="57">
        <f>FE43/'DEPRECATED - DT-Prelim Calcs'!$C$7*('DEPRECATED - DT-Prelim Calcs'!$C$8-'DEPRECATED - DT-Prelim Calcs'!$C$9)+'DEPRECATED - DT-Prelim Calcs'!$C$9</f>
        <v>2782.022645864688</v>
      </c>
      <c r="FG43" s="57">
        <f t="shared" si="17"/>
        <v>50</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-260.62416462722615</v>
      </c>
      <c r="FL43" s="57">
        <f>FL42+0.5*FI43*'DEPRECATED - DT-Prelim Calcs'!$C$11^2+FK43*'DEPRECATED - DT-Prelim Calcs'!$C$11</f>
        <v>-187971.17718328186</v>
      </c>
      <c r="FM43" s="57">
        <f>MIN('Drive Train'!$F$35-FG42*'DEPRECATED - DT-Prelim Calcs'!$C$21*'Drive Train'!$F$38,FM42+FG$2)</f>
        <v>9</v>
      </c>
      <c r="FN43" s="57">
        <f>'Drive Train'!$F$35-FG43*'DEPRECATED - DT-Prelim Calcs'!$C$21*'Drive Train'!$F$38</f>
        <v>9</v>
      </c>
      <c r="FO43" s="1">
        <f>IF(FL43&gt;='Drive Train'!$F$29,1,0)</f>
        <v>0</v>
      </c>
      <c r="FP43" s="57">
        <f t="shared" si="56"/>
        <v>55.555555555555557</v>
      </c>
      <c r="FQ43" s="63">
        <f>FQ42+'DEPRECATED - DT-Prelim Calcs'!$C$11</f>
        <v>156</v>
      </c>
      <c r="FR43" s="2">
        <f>GB43/'Drive Train'!$F$35</f>
        <v>0.72580645161290325</v>
      </c>
      <c r="FS43" s="46">
        <f>FZ43*12*60/(PI() * 'Drive Train'!$F$15)/FR$2*FR43</f>
        <v>-74669.567972098637</v>
      </c>
      <c r="FT43" s="2">
        <f>('DEPRECATED - DT-Prelim Calcs'!$C$6*FR43-FS43)/('DEPRECATED - DT-Prelim Calcs'!$C$6*FR43)*'DEPRECATED - DT-Prelim Calcs'!$C$7*FR43</f>
        <v>35.511606083613685</v>
      </c>
      <c r="FU43" s="57">
        <f>FT43/'DEPRECATED - DT-Prelim Calcs'!$C$7*('DEPRECATED - DT-Prelim Calcs'!$C$8-'DEPRECATED - DT-Prelim Calcs'!$C$9)+'DEPRECATED - DT-Prelim Calcs'!$C$9</f>
        <v>1893.2141329990193</v>
      </c>
      <c r="FV43" s="57">
        <f t="shared" si="18"/>
        <v>50</v>
      </c>
      <c r="FW43" s="2">
        <f t="shared" si="57"/>
        <v>0.5927743797942352</v>
      </c>
      <c r="FX43" s="57">
        <f>FW43*'DEPRECATED - DT-Prelim Calcs'!$C$21/FR$2/'DEPRECATED - DT-Prelim Calcs'!$C$19/'DEPRECATED - DT-Prelim Calcs'!$C$18*3.39*'DEPRECATED - DT-Prelim Calcs'!$C$20</f>
        <v>22.99198837243916</v>
      </c>
      <c r="FY43" s="46">
        <f t="shared" si="58"/>
        <v>0</v>
      </c>
      <c r="FZ43" s="57">
        <f>FX42*'DEPRECATED - DT-Prelim Calcs'!$C$11+FZ42</f>
        <v>-158.43185951686127</v>
      </c>
      <c r="GA43" s="57">
        <f>GA42+0.5*FX43*'DEPRECATED - DT-Prelim Calcs'!$C$11^2+FZ43*'DEPRECATED - DT-Prelim Calcs'!$C$11</f>
        <v>-268215.59930330236</v>
      </c>
      <c r="GB43" s="57">
        <f>MIN('Drive Train'!$F$35-FV42*'DEPRECATED - DT-Prelim Calcs'!$C$21*'Drive Train'!$F$38,GB42+FV$2)</f>
        <v>9</v>
      </c>
      <c r="GC43" s="57">
        <f>'Drive Train'!$F$35-FV43*'DEPRECATED - DT-Prelim Calcs'!$C$21*'Drive Train'!$F$38</f>
        <v>9</v>
      </c>
      <c r="GD43" s="1">
        <f>IF(GA43&gt;='Drive Train'!$F$29,1,0)</f>
        <v>0</v>
      </c>
      <c r="GE43" s="57">
        <f t="shared" si="59"/>
        <v>55.555555555555557</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55.555555555555557</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55.555555555555557</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55.555555555555557</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55.555555555555557</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650.48305563067322</v>
      </c>
      <c r="AK44" s="57">
        <f t="shared" si="8"/>
        <v>0</v>
      </c>
      <c r="AL44" s="63">
        <f>AL43+'DEPRECATED - DT-Prelim Calcs'!$C$11</f>
        <v>160</v>
      </c>
      <c r="AM44" s="2">
        <f>AW44/'Drive Train'!$F$35</f>
        <v>0.87580787451131803</v>
      </c>
      <c r="AN44" s="46">
        <f>AU44*12*60/(PI() * 'Drive Train'!$F$15)/AM$2*AM44</f>
        <v>3839.3729321340775</v>
      </c>
      <c r="AO44" s="2">
        <f>('DEPRECATED - DT-Prelim Calcs'!$C$6*AM44-AN44)/('DEPRECATED - DT-Prelim Calcs'!$C$6*AM44)*'DEPRECATED - DT-Prelim Calcs'!$C$7*AM44</f>
        <v>0.37469533283623019</v>
      </c>
      <c r="AP44" s="57">
        <f>AO44/'DEPRECATED - DT-Prelim Calcs'!$C$7*('DEPRECATED - DT-Prelim Calcs'!$C$8-'DEPRECATED - DT-Prelim Calcs'!$C$9)+'DEPRECATED - DT-Prelim Calcs'!$C$9</f>
        <v>22.647473528169431</v>
      </c>
      <c r="AQ44" s="57">
        <f t="shared" si="9"/>
        <v>22.647473528169431</v>
      </c>
      <c r="AR44" s="2">
        <f t="shared" si="30"/>
        <v>6.4360934355356392E-6</v>
      </c>
      <c r="AS44" s="57">
        <f>AR44*'DEPRECATED - DT-Prelim Calcs'!$C$21/AM$2/'DEPRECATED - DT-Prelim Calcs'!$C$19/'DEPRECATED - DT-Prelim Calcs'!$C$18*3.39*'DEPRECATED - DT-Prelim Calcs'!$C$20</f>
        <v>4.4053638125838615E-5</v>
      </c>
      <c r="AT44" s="46">
        <f t="shared" si="31"/>
        <v>0</v>
      </c>
      <c r="AU44" s="57">
        <f>AS43*'DEPRECATED - DT-Prelim Calcs'!$C$11+AU43</f>
        <v>38.255935364293464</v>
      </c>
      <c r="AV44" s="57">
        <f>AV43+0.5*AS44*'DEPRECATED - DT-Prelim Calcs'!$C$11^2+AU44*'DEPRECATED - DT-Prelim Calcs'!$C$11</f>
        <v>5993.7599352971001</v>
      </c>
      <c r="AW44" s="57">
        <f>MIN('Drive Train'!$F$35-AQ43*'DEPRECATED - DT-Prelim Calcs'!$C$21*'Drive Train'!$F$38,AW43+AQ$2)</f>
        <v>10.860017643940344</v>
      </c>
      <c r="AX44" s="57">
        <f>'Drive Train'!$F$35-AQ44*'DEPRECATED - DT-Prelim Calcs'!$C$21*'Drive Train'!$F$38</f>
        <v>10.859971800084478</v>
      </c>
      <c r="AY44" s="1">
        <f>IF(AV44&gt;='Drive Train'!$F$29,1,0)</f>
        <v>1</v>
      </c>
      <c r="AZ44" s="57">
        <f t="shared" si="32"/>
        <v>25.163859475743813</v>
      </c>
      <c r="BA44" s="63">
        <f>BA43+'DEPRECATED - DT-Prelim Calcs'!$C$11</f>
        <v>160</v>
      </c>
      <c r="BB44" s="2">
        <f>BL44/'Drive Train'!$F$35</f>
        <v>0.72580645161290325</v>
      </c>
      <c r="BC44" s="46">
        <f>BJ44*12*60/(PI() * 'Drive Train'!$F$15)/BB$2*BB44</f>
        <v>4641.1033777386219</v>
      </c>
      <c r="BD44" s="2">
        <f>('DEPRECATED - DT-Prelim Calcs'!$C$6*BB44-BC44)/('DEPRECATED - DT-Prelim Calcs'!$C$6*BB44)*'DEPRECATED - DT-Prelim Calcs'!$C$7*BB44</f>
        <v>-0.34931660927708319</v>
      </c>
      <c r="BE44" s="57">
        <f>BD44/'DEPRECATED - DT-Prelim Calcs'!$C$7*('DEPRECATED - DT-Prelim Calcs'!$C$8-'DEPRECATED - DT-Prelim Calcs'!$C$9)+'DEPRECATED - DT-Prelim Calcs'!$C$9</f>
        <v>-15.89639874284223</v>
      </c>
      <c r="BF44" s="57">
        <f t="shared" si="10"/>
        <v>-15.89639874284223</v>
      </c>
      <c r="BG44" s="2">
        <f t="shared" si="33"/>
        <v>-0.89585388608185035</v>
      </c>
      <c r="BH44" s="57">
        <f>BG44*'DEPRECATED - DT-Prelim Calcs'!$C$21/BB$2/'DEPRECATED - DT-Prelim Calcs'!$C$19/'DEPRECATED - DT-Prelim Calcs'!$C$18*3.39*'DEPRECATED - DT-Prelim Calcs'!$C$20</f>
        <v>-9.3114371063120203</v>
      </c>
      <c r="BI44" s="46">
        <f t="shared" si="34"/>
        <v>1</v>
      </c>
      <c r="BJ44" s="57">
        <f>BH43*'DEPRECATED - DT-Prelim Calcs'!$C$11+BJ43</f>
        <v>36.747491427454257</v>
      </c>
      <c r="BK44" s="57">
        <f>BK43+0.5*BH44*'DEPRECATED - DT-Prelim Calcs'!$C$11^2+BJ44*'DEPRECATED - DT-Prelim Calcs'!$C$11</f>
        <v>2900.4229598171291</v>
      </c>
      <c r="BL44" s="57">
        <f>MIN('Drive Train'!$F$35-BF43*'DEPRECATED - DT-Prelim Calcs'!$C$21*'Drive Train'!$F$38,BL43+BF$2)</f>
        <v>9</v>
      </c>
      <c r="BM44" s="57">
        <f>'Drive Train'!$F$35-BF44*'DEPRECATED - DT-Prelim Calcs'!$C$21*'Drive Train'!$F$38</f>
        <v>13.480955114513272</v>
      </c>
      <c r="BN44" s="1">
        <f>IF(BK44&gt;='Drive Train'!$F$29,1,0)</f>
        <v>1</v>
      </c>
      <c r="BO44" s="57">
        <f t="shared" si="35"/>
        <v>-17.6626652698247</v>
      </c>
      <c r="BP44" s="63">
        <f>BP43+'DEPRECATED - DT-Prelim Calcs'!$C$11</f>
        <v>160</v>
      </c>
      <c r="BQ44" s="2">
        <f>CA44/'Drive Train'!$F$35</f>
        <v>0.72580645161290325</v>
      </c>
      <c r="BR44" s="46">
        <f>BY44*12*60/(PI() * 'Drive Train'!$F$15)/BQ$2*BQ44</f>
        <v>-7634.4608300048067</v>
      </c>
      <c r="BS44" s="2">
        <f>('DEPRECATED - DT-Prelim Calcs'!$C$6*BQ44-BR44)/('DEPRECATED - DT-Prelim Calcs'!$C$6*BQ44)*'DEPRECATED - DT-Prelim Calcs'!$C$7*BQ44</f>
        <v>5.2011730231172253</v>
      </c>
      <c r="BT44" s="57">
        <f>BS44/'DEPRECATED - DT-Prelim Calcs'!$C$7*('DEPRECATED - DT-Prelim Calcs'!$C$8-'DEPRECATED - DT-Prelim Calcs'!$C$9)+'DEPRECATED - DT-Prelim Calcs'!$C$9</f>
        <v>279.59232318088794</v>
      </c>
      <c r="BU44" s="57">
        <f t="shared" si="11"/>
        <v>50</v>
      </c>
      <c r="BV44" s="2">
        <f t="shared" si="36"/>
        <v>1.6489905474275997</v>
      </c>
      <c r="BW44" s="57">
        <f>BV44*'DEPRECATED - DT-Prelim Calcs'!$C$21/BQ$2/'DEPRECATED - DT-Prelim Calcs'!$C$19/'DEPRECATED - DT-Prelim Calcs'!$C$18*3.39*'DEPRECATED - DT-Prelim Calcs'!$C$20</f>
        <v>22.99198837243916</v>
      </c>
      <c r="BX44" s="46">
        <f t="shared" si="37"/>
        <v>0</v>
      </c>
      <c r="BY44" s="57">
        <f>BW43*'DEPRECATED - DT-Prelim Calcs'!$C$11+BY43</f>
        <v>-45.061536229547045</v>
      </c>
      <c r="BZ44" s="57">
        <f>BZ43+0.5*BW44*'DEPRECATED - DT-Prelim Calcs'!$C$11^2+BY44*'DEPRECATED - DT-Prelim Calcs'!$C$11</f>
        <v>-5764.1856462023616</v>
      </c>
      <c r="CA44" s="57">
        <f>MIN('Drive Train'!$F$35-BU43*'DEPRECATED - DT-Prelim Calcs'!$C$21*'Drive Train'!$F$38,CA43+BU$2)</f>
        <v>9</v>
      </c>
      <c r="CB44" s="57">
        <f>'Drive Train'!$F$35-BU44*'DEPRECATED - DT-Prelim Calcs'!$C$21*'Drive Train'!$F$38</f>
        <v>9</v>
      </c>
      <c r="CC44" s="1">
        <f>IF(BZ44&gt;='Drive Train'!$F$29,1,0)</f>
        <v>0</v>
      </c>
      <c r="CD44" s="57">
        <f t="shared" si="38"/>
        <v>55.555555555555557</v>
      </c>
      <c r="CE44" s="63">
        <f>CE43+'DEPRECATED - DT-Prelim Calcs'!$C$11</f>
        <v>160</v>
      </c>
      <c r="CF44" s="2">
        <f>CP44/'Drive Train'!$F$35</f>
        <v>0.72580645161290325</v>
      </c>
      <c r="CG44" s="46">
        <f>CN44*12*60/(PI() * 'Drive Train'!$F$15)/CF$2*CF44</f>
        <v>-8427.401727815226</v>
      </c>
      <c r="CH44" s="2">
        <f>('DEPRECATED - DT-Prelim Calcs'!$C$6*CF44-CG44)/('DEPRECATED - DT-Prelim Calcs'!$C$6*CF44)*'DEPRECATED - DT-Prelim Calcs'!$C$7*CF44</f>
        <v>5.5597072752228751</v>
      </c>
      <c r="CI44" s="57">
        <f>CH44/'DEPRECATED - DT-Prelim Calcs'!$C$7*('DEPRECATED - DT-Prelim Calcs'!$C$8-'DEPRECATED - DT-Prelim Calcs'!$C$9)+'DEPRECATED - DT-Prelim Calcs'!$C$9</f>
        <v>298.67943710003937</v>
      </c>
      <c r="CJ44" s="57">
        <f t="shared" si="12"/>
        <v>50</v>
      </c>
      <c r="CK44" s="2">
        <f t="shared" si="39"/>
        <v>1.3144127551959126</v>
      </c>
      <c r="CL44" s="57">
        <f>CK44*'DEPRECATED - DT-Prelim Calcs'!$C$21/CF$2/'DEPRECATED - DT-Prelim Calcs'!$C$19/'DEPRECATED - DT-Prelim Calcs'!$C$18*3.39*'DEPRECATED - DT-Prelim Calcs'!$C$20</f>
        <v>22.991988372439156</v>
      </c>
      <c r="CM44" s="46">
        <f t="shared" si="40"/>
        <v>0</v>
      </c>
      <c r="CN44" s="57">
        <f>CL43*'DEPRECATED - DT-Prelim Calcs'!$C$11+CN43</f>
        <v>-39.649244640849346</v>
      </c>
      <c r="CO44" s="57">
        <f>CO43+0.5*CL44*'DEPRECATED - DT-Prelim Calcs'!$C$11^2+CN44*'DEPRECATED - DT-Prelim Calcs'!$C$11</f>
        <v>-16554.260764633429</v>
      </c>
      <c r="CP44" s="57">
        <f>MIN('Drive Train'!$F$35-CJ43*'DEPRECATED - DT-Prelim Calcs'!$C$21*'Drive Train'!$F$38,CP43+CJ$2)</f>
        <v>9</v>
      </c>
      <c r="CQ44" s="57">
        <f>'Drive Train'!$F$35-CJ44*'DEPRECATED - DT-Prelim Calcs'!$C$21*'Drive Train'!$F$38</f>
        <v>9</v>
      </c>
      <c r="CR44" s="1">
        <f>IF(CO44&gt;='Drive Train'!$F$29,1,0)</f>
        <v>0</v>
      </c>
      <c r="CS44" s="57">
        <f t="shared" si="41"/>
        <v>55.555555555555557</v>
      </c>
      <c r="CT44" s="63">
        <f>CT43+'DEPRECATED - DT-Prelim Calcs'!$C$11</f>
        <v>160</v>
      </c>
      <c r="CU44" s="2">
        <f>DE44/'Drive Train'!$F$35</f>
        <v>0.72580645161290325</v>
      </c>
      <c r="CV44" s="46">
        <f>DC44*12*60/(PI() * 'Drive Train'!$F$15)/CU$2*CU44</f>
        <v>-80597.68693460885</v>
      </c>
      <c r="CW44" s="2">
        <f>('DEPRECATED - DT-Prelim Calcs'!$C$6*CU44-CV44)/('DEPRECATED - DT-Prelim Calcs'!$C$6*CU44)*'DEPRECATED - DT-Prelim Calcs'!$C$7*CU44</f>
        <v>38.192050117319056</v>
      </c>
      <c r="CX44" s="57">
        <f>CW44/'DEPRECATED - DT-Prelim Calcs'!$C$7*('DEPRECATED - DT-Prelim Calcs'!$C$8-'DEPRECATED - DT-Prelim Calcs'!$C$9)+'DEPRECATED - DT-Prelim Calcs'!$C$9</f>
        <v>2035.9116307269855</v>
      </c>
      <c r="CY44" s="57">
        <f t="shared" si="13"/>
        <v>50</v>
      </c>
      <c r="CZ44" s="2">
        <f t="shared" si="42"/>
        <v>1.0927045796206987</v>
      </c>
      <c r="DA44" s="57">
        <f>CZ44*'DEPRECATED - DT-Prelim Calcs'!$C$21/CU$2/'DEPRECATED - DT-Prelim Calcs'!$C$19/'DEPRECATED - DT-Prelim Calcs'!$C$18*3.39*'DEPRECATED - DT-Prelim Calcs'!$C$20</f>
        <v>22.991988372439156</v>
      </c>
      <c r="DB44" s="46">
        <f t="shared" si="43"/>
        <v>0</v>
      </c>
      <c r="DC44" s="57">
        <f>DA43*'DEPRECATED - DT-Prelim Calcs'!$C$11+DC43</f>
        <v>-315.23526651698853</v>
      </c>
      <c r="DD44" s="57">
        <f>DD43+0.5*DA44*'DEPRECATED - DT-Prelim Calcs'!$C$11^2+DC44*'DEPRECATED - DT-Prelim Calcs'!$C$11</f>
        <v>-37420.934826356453</v>
      </c>
      <c r="DE44" s="57">
        <f>MIN('Drive Train'!$F$35-CY43*'DEPRECATED - DT-Prelim Calcs'!$C$21*'Drive Train'!$F$38,DE43+CY$2)</f>
        <v>9</v>
      </c>
      <c r="DF44" s="57">
        <f>'Drive Train'!$F$35-CY44*'DEPRECATED - DT-Prelim Calcs'!$C$21*'Drive Train'!$F$38</f>
        <v>9</v>
      </c>
      <c r="DG44" s="1">
        <f>IF(DD44&gt;='Drive Train'!$F$29,1,0)</f>
        <v>0</v>
      </c>
      <c r="DH44" s="57">
        <f t="shared" si="44"/>
        <v>55.555555555555557</v>
      </c>
      <c r="DI44" s="63">
        <f>DI43+'DEPRECATED - DT-Prelim Calcs'!$C$11</f>
        <v>160</v>
      </c>
      <c r="DJ44" s="2">
        <f>DT44/'Drive Train'!$F$35</f>
        <v>0.72580645161290325</v>
      </c>
      <c r="DK44" s="46">
        <f>DR44*12*60/(PI() * 'Drive Train'!$F$15)/DJ$2*DJ44</f>
        <v>-2654.6036675828805</v>
      </c>
      <c r="DL44" s="2">
        <f>('DEPRECATED - DT-Prelim Calcs'!$C$6*DJ44-DK44)/('DEPRECATED - DT-Prelim Calcs'!$C$6*DJ44)*'DEPRECATED - DT-Prelim Calcs'!$C$7*DJ44</f>
        <v>2.9494927676881741</v>
      </c>
      <c r="DM44" s="57">
        <f>DL44/'DEPRECATED - DT-Prelim Calcs'!$C$7*('DEPRECATED - DT-Prelim Calcs'!$C$8-'DEPRECATED - DT-Prelim Calcs'!$C$9)+'DEPRECATED - DT-Prelim Calcs'!$C$9</f>
        <v>159.7207145619887</v>
      </c>
      <c r="DN44" s="57">
        <f t="shared" si="14"/>
        <v>50</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-8.8841987899793082</v>
      </c>
      <c r="DS44" s="57">
        <f>DS43+0.5*DP44*'DEPRECATED - DT-Prelim Calcs'!$C$11^2+DR44*'DEPRECATED - DT-Prelim Calcs'!$C$11</f>
        <v>-76902.833393781737</v>
      </c>
      <c r="DT44" s="57">
        <f>MIN('Drive Train'!$F$35-DN43*'DEPRECATED - DT-Prelim Calcs'!$C$21*'Drive Train'!$F$38,DT43+DN$2)</f>
        <v>9</v>
      </c>
      <c r="DU44" s="57">
        <f>'Drive Train'!$F$35-DN44*'DEPRECATED - DT-Prelim Calcs'!$C$21*'Drive Train'!$F$38</f>
        <v>9</v>
      </c>
      <c r="DV44" s="1">
        <f>IF(DS44&gt;='Drive Train'!$F$29,1,0)</f>
        <v>0</v>
      </c>
      <c r="DW44" s="57">
        <f t="shared" si="47"/>
        <v>55.555555555555557</v>
      </c>
      <c r="DX44" s="63">
        <f>DX43+'DEPRECATED - DT-Prelim Calcs'!$C$11</f>
        <v>160</v>
      </c>
      <c r="DY44" s="2">
        <f>EI44/'Drive Train'!$F$35</f>
        <v>0.72580645161290325</v>
      </c>
      <c r="DZ44" s="46">
        <f>EG44*12*60/(PI() * 'Drive Train'!$F$15)/DY$2*DY44</f>
        <v>-61863.945286545597</v>
      </c>
      <c r="EA44" s="2">
        <f>('DEPRECATED - DT-Prelim Calcs'!$C$6*DY44-DZ44)/('DEPRECATED - DT-Prelim Calcs'!$C$6*DY44)*'DEPRECATED - DT-Prelim Calcs'!$C$7*DY44</f>
        <v>29.721446482828917</v>
      </c>
      <c r="EB44" s="57">
        <f>EA44/'DEPRECATED - DT-Prelim Calcs'!$C$7*('DEPRECATED - DT-Prelim Calcs'!$C$8-'DEPRECATED - DT-Prelim Calcs'!$C$9)+'DEPRECATED - DT-Prelim Calcs'!$C$9</f>
        <v>1584.966217322386</v>
      </c>
      <c r="EC44" s="57">
        <f t="shared" si="15"/>
        <v>50</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-180.92765156345556</v>
      </c>
      <c r="EH44" s="57">
        <f>EH43+0.5*EE44*'DEPRECATED - DT-Prelim Calcs'!$C$11^2+EG44*'DEPRECATED - DT-Prelim Calcs'!$C$11</f>
        <v>-112799.12201311041</v>
      </c>
      <c r="EI44" s="57">
        <f>MIN('Drive Train'!$F$35-EC43*'DEPRECATED - DT-Prelim Calcs'!$C$21*'Drive Train'!$F$38,EI43+EC$2)</f>
        <v>9</v>
      </c>
      <c r="EJ44" s="57">
        <f>'Drive Train'!$F$35-EC44*'DEPRECATED - DT-Prelim Calcs'!$C$21*'Drive Train'!$F$38</f>
        <v>9</v>
      </c>
      <c r="EK44" s="1">
        <f>IF(EH44&gt;='Drive Train'!$F$29,1,0)</f>
        <v>0</v>
      </c>
      <c r="EL44" s="57">
        <f t="shared" si="50"/>
        <v>55.555555555555557</v>
      </c>
      <c r="EM44" s="63">
        <f>EM43+'DEPRECATED - DT-Prelim Calcs'!$C$11</f>
        <v>160</v>
      </c>
      <c r="EN44" s="2">
        <f>EX44/'Drive Train'!$F$35</f>
        <v>0.72580645161290325</v>
      </c>
      <c r="EO44" s="46">
        <f>EV44*12*60/(PI() * 'Drive Train'!$F$15)/EN$2*EN44</f>
        <v>-89780.522253900024</v>
      </c>
      <c r="EP44" s="2">
        <f>('DEPRECATED - DT-Prelim Calcs'!$C$6*EN44-EO44)/('DEPRECATED - DT-Prelim Calcs'!$C$6*EN44)*'DEPRECATED - DT-Prelim Calcs'!$C$7*EN44</f>
        <v>42.344138882702126</v>
      </c>
      <c r="EQ44" s="57">
        <f>EP44/'DEPRECATED - DT-Prelim Calcs'!$C$7*('DEPRECATED - DT-Prelim Calcs'!$C$8-'DEPRECATED - DT-Prelim Calcs'!$C$9)+'DEPRECATED - DT-Prelim Calcs'!$C$9</f>
        <v>2256.9543645853455</v>
      </c>
      <c r="ER44" s="57">
        <f t="shared" si="16"/>
        <v>50</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-233.16449876260069</v>
      </c>
      <c r="EW44" s="57">
        <f>EW43+0.5*ET44*'DEPRECATED - DT-Prelim Calcs'!$C$11^2+EV44*'DEPRECATED - DT-Prelim Calcs'!$C$11</f>
        <v>-149256.7147883751</v>
      </c>
      <c r="EX44" s="57">
        <f>MIN('Drive Train'!$F$35-ER43*'DEPRECATED - DT-Prelim Calcs'!$C$21*'Drive Train'!$F$38,EX43+ER$2)</f>
        <v>9</v>
      </c>
      <c r="EY44" s="57">
        <f>'Drive Train'!$F$35-ER44*'DEPRECATED - DT-Prelim Calcs'!$C$21*'Drive Train'!$F$38</f>
        <v>9</v>
      </c>
      <c r="EZ44" s="1">
        <f>IF(EW44&gt;='Drive Train'!$F$29,1,0)</f>
        <v>0</v>
      </c>
      <c r="FA44" s="57">
        <f t="shared" si="53"/>
        <v>55.555555555555557</v>
      </c>
      <c r="FB44" s="63">
        <f>FB43+'DEPRECATED - DT-Prelim Calcs'!$C$11</f>
        <v>160</v>
      </c>
      <c r="FC44" s="2">
        <f>FM44/'Drive Train'!$F$35</f>
        <v>0.72580645161290325</v>
      </c>
      <c r="FD44" s="46">
        <f>FK44*12*60/(PI() * 'Drive Train'!$F$15)/FC$2*FC44</f>
        <v>-72214.902315664483</v>
      </c>
      <c r="FE44" s="2">
        <f>('DEPRECATED - DT-Prelim Calcs'!$C$6*FC44-FD44)/('DEPRECATED - DT-Prelim Calcs'!$C$6*FC44)*'DEPRECATED - DT-Prelim Calcs'!$C$7*FC44</f>
        <v>34.401710355282297</v>
      </c>
      <c r="FF44" s="57">
        <f>FE44/'DEPRECATED - DT-Prelim Calcs'!$C$7*('DEPRECATED - DT-Prelim Calcs'!$C$8-'DEPRECATED - DT-Prelim Calcs'!$C$9)+'DEPRECATED - DT-Prelim Calcs'!$C$9</f>
        <v>1834.1271529388875</v>
      </c>
      <c r="FG44" s="57">
        <f t="shared" si="17"/>
        <v>50</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-168.65621113746951</v>
      </c>
      <c r="FL44" s="57">
        <f>FL43+0.5*FI44*'DEPRECATED - DT-Prelim Calcs'!$C$11^2+FK44*'DEPRECATED - DT-Prelim Calcs'!$C$11</f>
        <v>-188461.86612085221</v>
      </c>
      <c r="FM44" s="57">
        <f>MIN('Drive Train'!$F$35-FG43*'DEPRECATED - DT-Prelim Calcs'!$C$21*'Drive Train'!$F$38,FM43+FG$2)</f>
        <v>9</v>
      </c>
      <c r="FN44" s="57">
        <f>'Drive Train'!$F$35-FG44*'DEPRECATED - DT-Prelim Calcs'!$C$21*'Drive Train'!$F$38</f>
        <v>9</v>
      </c>
      <c r="FO44" s="1">
        <f>IF(FL44&gt;='Drive Train'!$F$29,1,0)</f>
        <v>0</v>
      </c>
      <c r="FP44" s="57">
        <f t="shared" si="56"/>
        <v>55.555555555555557</v>
      </c>
      <c r="FQ44" s="63">
        <f>FQ43+'DEPRECATED - DT-Prelim Calcs'!$C$11</f>
        <v>160</v>
      </c>
      <c r="FR44" s="2">
        <f>GB44/'Drive Train'!$F$35</f>
        <v>0.72580645161290325</v>
      </c>
      <c r="FS44" s="46">
        <f>FZ44*12*60/(PI() * 'Drive Train'!$F$15)/FR$2*FR44</f>
        <v>-31324.704285591572</v>
      </c>
      <c r="FT44" s="2">
        <f>('DEPRECATED - DT-Prelim Calcs'!$C$6*FR44-FS44)/('DEPRECATED - DT-Prelim Calcs'!$C$6*FR44)*'DEPRECATED - DT-Prelim Calcs'!$C$7*FR44</f>
        <v>15.912896611853455</v>
      </c>
      <c r="FU44" s="57">
        <f>FT44/'DEPRECATED - DT-Prelim Calcs'!$C$7*('DEPRECATED - DT-Prelim Calcs'!$C$8-'DEPRECATED - DT-Prelim Calcs'!$C$9)+'DEPRECATED - DT-Prelim Calcs'!$C$9</f>
        <v>849.84715157709479</v>
      </c>
      <c r="FV44" s="57">
        <f t="shared" si="18"/>
        <v>50</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-66.463906027104628</v>
      </c>
      <c r="GA44" s="57">
        <f>GA43+0.5*FX44*'DEPRECATED - DT-Prelim Calcs'!$C$11^2+FZ44*'DEPRECATED - DT-Prelim Calcs'!$C$11</f>
        <v>-268297.51902043127</v>
      </c>
      <c r="GB44" s="57">
        <f>MIN('Drive Train'!$F$35-FV43*'DEPRECATED - DT-Prelim Calcs'!$C$21*'Drive Train'!$F$38,GB43+FV$2)</f>
        <v>9</v>
      </c>
      <c r="GC44" s="57">
        <f>'Drive Train'!$F$35-FV44*'DEPRECATED - DT-Prelim Calcs'!$C$21*'Drive Train'!$F$38</f>
        <v>9</v>
      </c>
      <c r="GD44" s="1">
        <f>IF(GA44&gt;='Drive Train'!$F$29,1,0)</f>
        <v>0</v>
      </c>
      <c r="GE44" s="57">
        <f t="shared" si="59"/>
        <v>55.555555555555557</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55.555555555555557</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55.555555555555557</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55.555555555555557</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55.555555555555557</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55.555555555555557</v>
      </c>
      <c r="LZ44" s="63">
        <f>LZ43+'DEPRECATED - 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650.48305563067322</v>
      </c>
      <c r="AK45" s="57">
        <f t="shared" si="8"/>
        <v>0</v>
      </c>
      <c r="AL45" s="63">
        <f>AL44+'DEPRECATED - DT-Prelim Calcs'!$C$11</f>
        <v>164</v>
      </c>
      <c r="AM45" s="2">
        <f>AW45/'Drive Train'!$F$35</f>
        <v>0.87580417742616756</v>
      </c>
      <c r="AN45" s="46">
        <f>AU45*12*60/(PI() * 'Drive Train'!$F$15)/AM$2*AM45</f>
        <v>3839.3744096765686</v>
      </c>
      <c r="AO45" s="2">
        <f>('DEPRECATED - DT-Prelim Calcs'!$C$6*AM45-AN45)/('DEPRECATED - DT-Prelim Calcs'!$C$6*AM45)*'DEPRECATED - DT-Prelim Calcs'!$C$7*AM45</f>
        <v>0.37468575477895316</v>
      </c>
      <c r="AP45" s="57">
        <f>AO45/'DEPRECATED - DT-Prelim Calcs'!$C$7*('DEPRECATED - DT-Prelim Calcs'!$C$8-'DEPRECATED - DT-Prelim Calcs'!$C$9)+'DEPRECATED - DT-Prelim Calcs'!$C$9</f>
        <v>22.646963625784103</v>
      </c>
      <c r="AQ45" s="57">
        <f t="shared" si="9"/>
        <v>22.646963625784103</v>
      </c>
      <c r="AR45" s="2">
        <f t="shared" si="30"/>
        <v>-4.8678564549820003E-6</v>
      </c>
      <c r="AS45" s="57">
        <f>AR45*'DEPRECATED - DT-Prelim Calcs'!$C$21/AM$2/'DEPRECATED - DT-Prelim Calcs'!$C$19/'DEPRECATED - DT-Prelim Calcs'!$C$18*3.39*'DEPRECATED - DT-Prelim Calcs'!$C$20</f>
        <v>-3.3319402346193177E-5</v>
      </c>
      <c r="AT45" s="46">
        <f t="shared" si="31"/>
        <v>0</v>
      </c>
      <c r="AU45" s="57">
        <f>AS44*'DEPRECATED - DT-Prelim Calcs'!$C$11+AU44</f>
        <v>38.256111578845967</v>
      </c>
      <c r="AV45" s="57">
        <f>AV44+0.5*AS45*'DEPRECATED - DT-Prelim Calcs'!$C$11^2+AU45*'DEPRECATED - DT-Prelim Calcs'!$C$11</f>
        <v>6146.7841150572658</v>
      </c>
      <c r="AW45" s="57">
        <f>MIN('Drive Train'!$F$35-AQ44*'DEPRECATED - DT-Prelim Calcs'!$C$21*'Drive Train'!$F$38,AW44+AQ$2)</f>
        <v>10.859971800084478</v>
      </c>
      <c r="AX45" s="57">
        <f>'Drive Train'!$F$35-AQ45*'DEPRECATED - DT-Prelim Calcs'!$C$21*'Drive Train'!$F$38</f>
        <v>10.860006473446681</v>
      </c>
      <c r="AY45" s="1">
        <f>IF(AV45&gt;='Drive Train'!$F$29,1,0)</f>
        <v>1</v>
      </c>
      <c r="AZ45" s="57">
        <f t="shared" si="32"/>
        <v>25.163292917537895</v>
      </c>
      <c r="BA45" s="63">
        <f>BA44+'DEPRECATED - DT-Prelim Calcs'!$C$11</f>
        <v>164</v>
      </c>
      <c r="BB45" s="2">
        <f>BL45/'Drive Train'!$F$35</f>
        <v>1.0871737995575219</v>
      </c>
      <c r="BC45" s="46">
        <f>BJ45*12*60/(PI() * 'Drive Train'!$F$15)/BB$2*BB45</f>
        <v>-94.25949421323034</v>
      </c>
      <c r="BD45" s="2">
        <f>('DEPRECATED - DT-Prelim Calcs'!$C$6*BB45-BC45)/('DEPRECATED - DT-Prelim Calcs'!$C$6*BB45)*'DEPRECATED - DT-Prelim Calcs'!$C$7*BB45</f>
        <v>2.6627090034728185</v>
      </c>
      <c r="BE45" s="57">
        <f>BD45/'DEPRECATED - DT-Prelim Calcs'!$C$7*('DEPRECATED - DT-Prelim Calcs'!$C$8-'DEPRECATED - DT-Prelim Calcs'!$C$9)+'DEPRECATED - DT-Prelim Calcs'!$C$9</f>
        <v>144.45334653342846</v>
      </c>
      <c r="BF45" s="57">
        <f t="shared" si="10"/>
        <v>50</v>
      </c>
      <c r="BG45" s="2">
        <f t="shared" si="33"/>
        <v>0.89589838458389781</v>
      </c>
      <c r="BH45" s="57">
        <f>BG45*'DEPRECATED - DT-Prelim Calcs'!$C$21/BB$2/'DEPRECATED - DT-Prelim Calcs'!$C$19/'DEPRECATED - DT-Prelim Calcs'!$C$18*3.39*'DEPRECATED - DT-Prelim Calcs'!$C$20</f>
        <v>9.3118996203554119</v>
      </c>
      <c r="BI45" s="46">
        <f t="shared" si="34"/>
        <v>0</v>
      </c>
      <c r="BJ45" s="57">
        <f>BH44*'DEPRECATED - DT-Prelim Calcs'!$C$11+BJ44</f>
        <v>-0.49825699779382404</v>
      </c>
      <c r="BK45" s="57">
        <f>BK44+0.5*BH45*'DEPRECATED - DT-Prelim Calcs'!$C$11^2+BJ45*'DEPRECATED - DT-Prelim Calcs'!$C$11</f>
        <v>2972.9251287887969</v>
      </c>
      <c r="BL45" s="57">
        <f>MIN('Drive Train'!$F$35-BF44*'DEPRECATED - DT-Prelim Calcs'!$C$21*'Drive Train'!$F$38,BL44+BF$2)</f>
        <v>13.480955114513272</v>
      </c>
      <c r="BM45" s="57">
        <f>'Drive Train'!$F$35-BF45*'DEPRECATED - DT-Prelim Calcs'!$C$21*'Drive Train'!$F$38</f>
        <v>9</v>
      </c>
      <c r="BN45" s="1">
        <f>IF(BK45&gt;='Drive Train'!$F$29,1,0)</f>
        <v>1</v>
      </c>
      <c r="BO45" s="57">
        <f t="shared" si="35"/>
        <v>55.555555555555557</v>
      </c>
      <c r="BP45" s="63">
        <f>BP44+'DEPRECATED - DT-Prelim Calcs'!$C$11</f>
        <v>164</v>
      </c>
      <c r="BQ45" s="2">
        <f>CA45/'Drive Train'!$F$35</f>
        <v>0.72580645161290325</v>
      </c>
      <c r="BR45" s="46">
        <f>BY45*12*60/(PI() * 'Drive Train'!$F$15)/BQ$2*BQ45</f>
        <v>7947.0261161251856</v>
      </c>
      <c r="BS45" s="2">
        <f>('DEPRECATED - DT-Prelim Calcs'!$C$6*BQ45-BR45)/('DEPRECATED - DT-Prelim Calcs'!$C$6*BQ45)*'DEPRECATED - DT-Prelim Calcs'!$C$7*BQ45</f>
        <v>-1.8441146954893943</v>
      </c>
      <c r="BT45" s="57">
        <f>BS45/'DEPRECATED - DT-Prelim Calcs'!$C$7*('DEPRECATED - DT-Prelim Calcs'!$C$8-'DEPRECATED - DT-Prelim Calcs'!$C$9)+'DEPRECATED - DT-Prelim Calcs'!$C$9</f>
        <v>-95.47423876816984</v>
      </c>
      <c r="BU45" s="57">
        <f t="shared" si="11"/>
        <v>-95.47423876816984</v>
      </c>
      <c r="BV45" s="2">
        <f t="shared" si="36"/>
        <v>-2.779958105708737</v>
      </c>
      <c r="BW45" s="57">
        <f>BV45*'DEPRECATED - DT-Prelim Calcs'!$C$21/BQ$2/'DEPRECATED - DT-Prelim Calcs'!$C$19/'DEPRECATED - DT-Prelim Calcs'!$C$18*3.39*'DEPRECATED - DT-Prelim Calcs'!$C$20</f>
        <v>-38.761146655468977</v>
      </c>
      <c r="BX45" s="46">
        <f t="shared" si="37"/>
        <v>1</v>
      </c>
      <c r="BY45" s="57">
        <f>BW44*'DEPRECATED - DT-Prelim Calcs'!$C$11+BY44</f>
        <v>46.906417260209594</v>
      </c>
      <c r="BZ45" s="57">
        <f>BZ44+0.5*BW45*'DEPRECATED - DT-Prelim Calcs'!$C$11^2+BY45*'DEPRECATED - DT-Prelim Calcs'!$C$11</f>
        <v>-5886.6491504052756</v>
      </c>
      <c r="CA45" s="57">
        <f>MIN('Drive Train'!$F$35-BU44*'DEPRECATED - DT-Prelim Calcs'!$C$21*'Drive Train'!$F$38,CA44+BU$2)</f>
        <v>9</v>
      </c>
      <c r="CB45" s="57">
        <f>'Drive Train'!$F$35-BU45*'DEPRECATED - DT-Prelim Calcs'!$C$21*'Drive Train'!$F$38</f>
        <v>18.892248236235549</v>
      </c>
      <c r="CC45" s="1">
        <f>IF(BZ45&gt;='Drive Train'!$F$29,1,0)</f>
        <v>0</v>
      </c>
      <c r="CD45" s="57">
        <f t="shared" si="38"/>
        <v>-106.08248752018872</v>
      </c>
      <c r="CE45" s="63">
        <f>CE44+'DEPRECATED - DT-Prelim Calcs'!$C$11</f>
        <v>164</v>
      </c>
      <c r="CF45" s="2">
        <f>CP45/'Drive Train'!$F$35</f>
        <v>0.72580645161290325</v>
      </c>
      <c r="CG45" s="46">
        <f>CN45*12*60/(PI() * 'Drive Train'!$F$15)/CF$2*CF45</f>
        <v>11120.281895511489</v>
      </c>
      <c r="CH45" s="2">
        <f>('DEPRECATED - DT-Prelim Calcs'!$C$6*CF45-CG45)/('DEPRECATED - DT-Prelim Calcs'!$C$6*CF45)*'DEPRECATED - DT-Prelim Calcs'!$C$7*CF45</f>
        <v>-3.2789264081199745</v>
      </c>
      <c r="CI45" s="57">
        <f>CH45/'DEPRECATED - DT-Prelim Calcs'!$C$7*('DEPRECATED - DT-Prelim Calcs'!$C$8-'DEPRECATED - DT-Prelim Calcs'!$C$9)+'DEPRECATED - DT-Prelim Calcs'!$C$9</f>
        <v>-171.85861334514223</v>
      </c>
      <c r="CJ45" s="57">
        <f t="shared" si="12"/>
        <v>-171.85861334514223</v>
      </c>
      <c r="CK45" s="2">
        <f t="shared" si="39"/>
        <v>-4.5884530637049519</v>
      </c>
      <c r="CL45" s="57">
        <f>CK45*'DEPRECATED - DT-Prelim Calcs'!$C$21/CF$2/'DEPRECATED - DT-Prelim Calcs'!$C$19/'DEPRECATED - DT-Prelim Calcs'!$C$18*3.39*'DEPRECATED - DT-Prelim Calcs'!$C$20</f>
        <v>-80.262200036595573</v>
      </c>
      <c r="CM45" s="46">
        <f t="shared" si="40"/>
        <v>1</v>
      </c>
      <c r="CN45" s="57">
        <f>CL44*'DEPRECATED - DT-Prelim Calcs'!$C$11+CN44</f>
        <v>52.318708848907278</v>
      </c>
      <c r="CO45" s="57">
        <f>CO44+0.5*CL45*'DEPRECATED - DT-Prelim Calcs'!$C$11^2+CN45*'DEPRECATED - DT-Prelim Calcs'!$C$11</f>
        <v>-16987.083529530562</v>
      </c>
      <c r="CP45" s="57">
        <f>MIN('Drive Train'!$F$35-CJ44*'DEPRECATED - DT-Prelim Calcs'!$C$21*'Drive Train'!$F$38,CP44+CJ$2)</f>
        <v>9</v>
      </c>
      <c r="CQ45" s="57">
        <f>'Drive Train'!$F$35-CJ45*'DEPRECATED - DT-Prelim Calcs'!$C$21*'Drive Train'!$F$38</f>
        <v>24.086385707469674</v>
      </c>
      <c r="CR45" s="1">
        <f>IF(CO45&gt;='Drive Train'!$F$29,1,0)</f>
        <v>0</v>
      </c>
      <c r="CS45" s="57">
        <f t="shared" si="41"/>
        <v>-190.95401482793579</v>
      </c>
      <c r="CT45" s="63">
        <f>CT44+'DEPRECATED - DT-Prelim Calcs'!$C$11</f>
        <v>164</v>
      </c>
      <c r="CU45" s="2">
        <f>DE45/'Drive Train'!$F$35</f>
        <v>0.72580645161290325</v>
      </c>
      <c r="CV45" s="46">
        <f>DC45*12*60/(PI() * 'Drive Train'!$F$15)/CU$2*CU45</f>
        <v>-57083.80663408542</v>
      </c>
      <c r="CW45" s="2">
        <f>('DEPRECATED - DT-Prelim Calcs'!$C$6*CU45-CV45)/('DEPRECATED - DT-Prelim Calcs'!$C$6*CU45)*'DEPRECATED - DT-Prelim Calcs'!$C$7*CU45</f>
        <v>27.560070469239982</v>
      </c>
      <c r="CX45" s="57">
        <f>CW45/'DEPRECATED - DT-Prelim Calcs'!$C$7*('DEPRECATED - DT-Prelim Calcs'!$C$8-'DEPRECATED - DT-Prelim Calcs'!$C$9)+'DEPRECATED - DT-Prelim Calcs'!$C$9</f>
        <v>1469.9020917856803</v>
      </c>
      <c r="CY45" s="57">
        <f t="shared" si="13"/>
        <v>50</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-223.26731302723192</v>
      </c>
      <c r="DD45" s="57">
        <f>DD44+0.5*DA45*'DEPRECATED - DT-Prelim Calcs'!$C$11^2+DC45*'DEPRECATED - DT-Prelim Calcs'!$C$11</f>
        <v>-38130.068171485873</v>
      </c>
      <c r="DE45" s="57">
        <f>MIN('Drive Train'!$F$35-CY44*'DEPRECATED - DT-Prelim Calcs'!$C$21*'Drive Train'!$F$38,DE44+CY$2)</f>
        <v>9</v>
      </c>
      <c r="DF45" s="57">
        <f>'Drive Train'!$F$35-CY45*'DEPRECATED - DT-Prelim Calcs'!$C$21*'Drive Train'!$F$38</f>
        <v>9</v>
      </c>
      <c r="DG45" s="1">
        <f>IF(DD45&gt;='Drive Train'!$F$29,1,0)</f>
        <v>0</v>
      </c>
      <c r="DH45" s="57">
        <f t="shared" si="44"/>
        <v>55.555555555555557</v>
      </c>
      <c r="DI45" s="63">
        <f>DI44+'DEPRECATED - DT-Prelim Calcs'!$C$11</f>
        <v>164</v>
      </c>
      <c r="DJ45" s="2">
        <f>DT45/'Drive Train'!$F$35</f>
        <v>0.72580645161290325</v>
      </c>
      <c r="DK45" s="46">
        <f>DR45*12*60/(PI() * 'Drive Train'!$F$15)/DJ$2*DJ45</f>
        <v>24825.47331013728</v>
      </c>
      <c r="DL45" s="2">
        <f>('DEPRECATED - DT-Prelim Calcs'!$C$6*DJ45-DK45)/('DEPRECATED - DT-Prelim Calcs'!$C$6*DJ45)*'DEPRECATED - DT-Prelim Calcs'!$C$7*DJ45</f>
        <v>-9.475832845127135</v>
      </c>
      <c r="DM45" s="57">
        <f>DL45/'DEPRECATED - DT-Prelim Calcs'!$C$7*('DEPRECATED - DT-Prelim Calcs'!$C$8-'DEPRECATED - DT-Prelim Calcs'!$C$9)+'DEPRECATED - DT-Prelim Calcs'!$C$9</f>
        <v>-501.76031287544049</v>
      </c>
      <c r="DN45" s="57">
        <f t="shared" si="14"/>
        <v>-501.76031287544049</v>
      </c>
      <c r="DO45" s="2">
        <f t="shared" si="45"/>
        <v>-12.39928562650493</v>
      </c>
      <c r="DP45" s="57">
        <f>DO45*'DEPRECATED - DT-Prelim Calcs'!$C$21/DJ$2/'DEPRECATED - DT-Prelim Calcs'!$C$19/'DEPRECATED - DT-Prelim Calcs'!$C$18*3.39*'DEPRECATED - DT-Prelim Calcs'!$C$20</f>
        <v>-304.90466861019803</v>
      </c>
      <c r="DQ45" s="46">
        <f t="shared" si="46"/>
        <v>1</v>
      </c>
      <c r="DR45" s="57">
        <f>DP44*'DEPRECATED - DT-Prelim Calcs'!$C$11+DR44</f>
        <v>83.083754699777316</v>
      </c>
      <c r="DS45" s="57">
        <f>DS44+0.5*DP45*'DEPRECATED - DT-Prelim Calcs'!$C$11^2+DR45*'DEPRECATED - DT-Prelim Calcs'!$C$11</f>
        <v>-79009.7357238642</v>
      </c>
      <c r="DT45" s="57">
        <f>MIN('Drive Train'!$F$35-DN44*'DEPRECATED - DT-Prelim Calcs'!$C$21*'Drive Train'!$F$38,DT44+DN$2)</f>
        <v>9</v>
      </c>
      <c r="DU45" s="57">
        <f>'Drive Train'!$F$35-DN45*'DEPRECATED - DT-Prelim Calcs'!$C$21*'Drive Train'!$F$38</f>
        <v>46.519701275529954</v>
      </c>
      <c r="DV45" s="1">
        <f>IF(DS45&gt;='Drive Train'!$F$29,1,0)</f>
        <v>0</v>
      </c>
      <c r="DW45" s="57">
        <f t="shared" si="47"/>
        <v>-557.5114587504894</v>
      </c>
      <c r="DX45" s="63">
        <f>DX44+'DEPRECATED - DT-Prelim Calcs'!$C$11</f>
        <v>164</v>
      </c>
      <c r="DY45" s="2">
        <f>EI45/'Drive Train'!$F$35</f>
        <v>0.72580645161290325</v>
      </c>
      <c r="DZ45" s="46">
        <f>EG45*12*60/(PI() * 'Drive Train'!$F$15)/DY$2*DY45</f>
        <v>-30417.671631628713</v>
      </c>
      <c r="EA45" s="2">
        <f>('DEPRECATED - DT-Prelim Calcs'!$C$6*DY45-DZ45)/('DEPRECATED - DT-Prelim Calcs'!$C$6*DY45)*'DEPRECATED - DT-Prelim Calcs'!$C$7*DY45</f>
        <v>15.502774905277381</v>
      </c>
      <c r="EB45" s="57">
        <f>EA45/'DEPRECATED - DT-Prelim Calcs'!$C$7*('DEPRECATED - DT-Prelim Calcs'!$C$8-'DEPRECATED - DT-Prelim Calcs'!$C$9)+'DEPRECATED - DT-Prelim Calcs'!$C$9</f>
        <v>828.01370138883328</v>
      </c>
      <c r="EC45" s="57">
        <f t="shared" si="15"/>
        <v>50</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-88.959698073698917</v>
      </c>
      <c r="EH45" s="57">
        <f>EH44+0.5*EE45*'DEPRECATED - DT-Prelim Calcs'!$C$11^2+EG45*'DEPRECATED - DT-Prelim Calcs'!$C$11</f>
        <v>-112971.02489842569</v>
      </c>
      <c r="EI45" s="57">
        <f>MIN('Drive Train'!$F$35-EC44*'DEPRECATED - DT-Prelim Calcs'!$C$21*'Drive Train'!$F$38,EI44+EC$2)</f>
        <v>9</v>
      </c>
      <c r="EJ45" s="57">
        <f>'Drive Train'!$F$35-EC45*'DEPRECATED - DT-Prelim Calcs'!$C$21*'Drive Train'!$F$38</f>
        <v>9</v>
      </c>
      <c r="EK45" s="1">
        <f>IF(EH45&gt;='Drive Train'!$F$29,1,0)</f>
        <v>0</v>
      </c>
      <c r="EL45" s="57">
        <f t="shared" si="50"/>
        <v>55.555555555555557</v>
      </c>
      <c r="EM45" s="63">
        <f>EM44+'DEPRECATED - DT-Prelim Calcs'!$C$11</f>
        <v>164</v>
      </c>
      <c r="EN45" s="2">
        <f>EX45/'Drive Train'!$F$35</f>
        <v>0.72580645161290325</v>
      </c>
      <c r="EO45" s="46">
        <f>EV45*12*60/(PI() * 'Drive Train'!$F$15)/EN$2*EN45</f>
        <v>-54368.051921786406</v>
      </c>
      <c r="EP45" s="2">
        <f>('DEPRECATED - DT-Prelim Calcs'!$C$6*EN45-EO45)/('DEPRECATED - DT-Prelim Calcs'!$C$6*EN45)*'DEPRECATED - DT-Prelim Calcs'!$C$7*EN45</f>
        <v>26.33212134041435</v>
      </c>
      <c r="EQ45" s="57">
        <f>EP45/'DEPRECATED - DT-Prelim Calcs'!$C$7*('DEPRECATED - DT-Prelim Calcs'!$C$8-'DEPRECATED - DT-Prelim Calcs'!$C$9)+'DEPRECATED - DT-Prelim Calcs'!$C$9</f>
        <v>1404.5303601556686</v>
      </c>
      <c r="ER45" s="57">
        <f t="shared" si="16"/>
        <v>50</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-141.19654527284405</v>
      </c>
      <c r="EW45" s="57">
        <f>EW44+0.5*ET45*'DEPRECATED - DT-Prelim Calcs'!$C$11^2+EV45*'DEPRECATED - DT-Prelim Calcs'!$C$11</f>
        <v>-149637.56506248697</v>
      </c>
      <c r="EX45" s="57">
        <f>MIN('Drive Train'!$F$35-ER44*'DEPRECATED - DT-Prelim Calcs'!$C$21*'Drive Train'!$F$38,EX44+ER$2)</f>
        <v>9</v>
      </c>
      <c r="EY45" s="57">
        <f>'Drive Train'!$F$35-ER45*'DEPRECATED - DT-Prelim Calcs'!$C$21*'Drive Train'!$F$38</f>
        <v>9</v>
      </c>
      <c r="EZ45" s="1">
        <f>IF(EW45&gt;='Drive Train'!$F$29,1,0)</f>
        <v>0</v>
      </c>
      <c r="FA45" s="57">
        <f t="shared" si="53"/>
        <v>55.555555555555557</v>
      </c>
      <c r="FB45" s="63">
        <f>FB44+'DEPRECATED - DT-Prelim Calcs'!$C$11</f>
        <v>164</v>
      </c>
      <c r="FC45" s="2">
        <f>FM45/'Drive Train'!$F$35</f>
        <v>0.72580645161290325</v>
      </c>
      <c r="FD45" s="46">
        <f>FK45*12*60/(PI() * 'Drive Train'!$F$15)/FC$2*FC45</f>
        <v>-32836.235306354152</v>
      </c>
      <c r="FE45" s="2">
        <f>('DEPRECATED - DT-Prelim Calcs'!$C$6*FC45-FD45)/('DEPRECATED - DT-Prelim Calcs'!$C$6*FC45)*'DEPRECATED - DT-Prelim Calcs'!$C$7*FC45</f>
        <v>16.5963468482583</v>
      </c>
      <c r="FF45" s="57">
        <f>FE45/'DEPRECATED - DT-Prelim Calcs'!$C$7*('DEPRECATED - DT-Prelim Calcs'!$C$8-'DEPRECATED - DT-Prelim Calcs'!$C$9)+'DEPRECATED - DT-Prelim Calcs'!$C$9</f>
        <v>886.23166001308721</v>
      </c>
      <c r="FG45" s="57">
        <f t="shared" si="17"/>
        <v>50</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-76.688257647712874</v>
      </c>
      <c r="FL45" s="57">
        <f>FL44+0.5*FI45*'DEPRECATED - DT-Prelim Calcs'!$C$11^2+FK45*'DEPRECATED - DT-Prelim Calcs'!$C$11</f>
        <v>-188584.68324446355</v>
      </c>
      <c r="FM45" s="57">
        <f>MIN('Drive Train'!$F$35-FG44*'DEPRECATED - DT-Prelim Calcs'!$C$21*'Drive Train'!$F$38,FM44+FG$2)</f>
        <v>9</v>
      </c>
      <c r="FN45" s="57">
        <f>'Drive Train'!$F$35-FG45*'DEPRECATED - DT-Prelim Calcs'!$C$21*'Drive Train'!$F$38</f>
        <v>9</v>
      </c>
      <c r="FO45" s="1">
        <f>IF(FL45&gt;='Drive Train'!$F$29,1,0)</f>
        <v>0</v>
      </c>
      <c r="FP45" s="57">
        <f t="shared" si="56"/>
        <v>55.555555555555557</v>
      </c>
      <c r="FQ45" s="63">
        <f>FQ44+'DEPRECATED - DT-Prelim Calcs'!$C$11</f>
        <v>164</v>
      </c>
      <c r="FR45" s="2">
        <f>GB45/'Drive Train'!$F$35</f>
        <v>0.72580645161290325</v>
      </c>
      <c r="FS45" s="46">
        <f>FZ45*12*60/(PI() * 'Drive Train'!$F$15)/FR$2*FR45</f>
        <v>12020.159400915503</v>
      </c>
      <c r="FT45" s="2">
        <f>('DEPRECATED - DT-Prelim Calcs'!$C$6*FR45-FS45)/('DEPRECATED - DT-Prelim Calcs'!$C$6*FR45)*'DEPRECATED - DT-Prelim Calcs'!$C$7*FR45</f>
        <v>-3.6858128599067803</v>
      </c>
      <c r="FU45" s="57">
        <f>FT45/'DEPRECATED - DT-Prelim Calcs'!$C$7*('DEPRECATED - DT-Prelim Calcs'!$C$8-'DEPRECATED - DT-Prelim Calcs'!$C$9)+'DEPRECATED - DT-Prelim Calcs'!$C$9</f>
        <v>-193.51982984482984</v>
      </c>
      <c r="FV45" s="57">
        <f t="shared" si="18"/>
        <v>-193.51982984482984</v>
      </c>
      <c r="FW45" s="2">
        <f t="shared" si="57"/>
        <v>-5.1013092733774386</v>
      </c>
      <c r="FX45" s="57">
        <f>FW45*'DEPRECATED - DT-Prelim Calcs'!$C$21/FR$2/'DEPRECATED - DT-Prelim Calcs'!$C$19/'DEPRECATED - DT-Prelim Calcs'!$C$18*3.39*'DEPRECATED - DT-Prelim Calcs'!$C$20</f>
        <v>-197.86490019764983</v>
      </c>
      <c r="FY45" s="46">
        <f t="shared" si="58"/>
        <v>1</v>
      </c>
      <c r="FZ45" s="57">
        <f>FX44*'DEPRECATED - DT-Prelim Calcs'!$C$11+FZ44</f>
        <v>25.504047462652011</v>
      </c>
      <c r="GA45" s="57">
        <f>GA44+0.5*FX45*'DEPRECATED - DT-Prelim Calcs'!$C$11^2+FZ45*'DEPRECATED - DT-Prelim Calcs'!$C$11</f>
        <v>-269778.42203216185</v>
      </c>
      <c r="GB45" s="57">
        <f>MIN('Drive Train'!$F$35-FV44*'DEPRECATED - DT-Prelim Calcs'!$C$21*'Drive Train'!$F$38,GB44+FV$2)</f>
        <v>9</v>
      </c>
      <c r="GC45" s="57">
        <f>'Drive Train'!$F$35-FV45*'DEPRECATED - DT-Prelim Calcs'!$C$21*'Drive Train'!$F$38</f>
        <v>25.559348429448431</v>
      </c>
      <c r="GD45" s="1">
        <f>IF(GA45&gt;='Drive Train'!$F$29,1,0)</f>
        <v>0</v>
      </c>
      <c r="GE45" s="57">
        <f t="shared" si="59"/>
        <v>-215.02203316092204</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55.555555555555557</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55.555555555555557</v>
      </c>
      <c r="LZ45" s="63">
        <f>LZ44+'DEPRECATED - 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650.48305563067322</v>
      </c>
      <c r="AK46" s="57">
        <f t="shared" si="8"/>
        <v>0</v>
      </c>
      <c r="AL46" s="63">
        <f>AL45+'DEPRECATED - DT-Prelim Calcs'!$C$11</f>
        <v>168</v>
      </c>
      <c r="AM46" s="2">
        <f>AW46/'Drive Train'!$F$35</f>
        <v>0.87580697366505489</v>
      </c>
      <c r="AN46" s="46">
        <f>AU46*12*60/(PI() * 'Drive Train'!$F$15)/AM$2*AM46</f>
        <v>3839.3732921530009</v>
      </c>
      <c r="AO46" s="2">
        <f>('DEPRECATED - DT-Prelim Calcs'!$C$6*AM46-AN46)/('DEPRECATED - DT-Prelim Calcs'!$C$6*AM46)*'DEPRECATED - DT-Prelim Calcs'!$C$7*AM46</f>
        <v>0.37469299901144404</v>
      </c>
      <c r="AP46" s="57">
        <f>AO46/'DEPRECATED - DT-Prelim Calcs'!$C$7*('DEPRECATED - DT-Prelim Calcs'!$C$8-'DEPRECATED - DT-Prelim Calcs'!$C$9)+'DEPRECATED - DT-Prelim Calcs'!$C$9</f>
        <v>22.647349283472312</v>
      </c>
      <c r="AQ46" s="57">
        <f t="shared" si="9"/>
        <v>22.647349283472312</v>
      </c>
      <c r="AR46" s="2">
        <f t="shared" si="30"/>
        <v>3.681732706650731E-6</v>
      </c>
      <c r="AS46" s="57">
        <f>AR46*'DEPRECATED - DT-Prelim Calcs'!$C$21/AM$2/'DEPRECATED - DT-Prelim Calcs'!$C$19/'DEPRECATED - DT-Prelim Calcs'!$C$18*3.39*'DEPRECATED - DT-Prelim Calcs'!$C$20</f>
        <v>2.5200647249670828E-5</v>
      </c>
      <c r="AT46" s="46">
        <f t="shared" si="31"/>
        <v>0</v>
      </c>
      <c r="AU46" s="57">
        <f>AS45*'DEPRECATED - DT-Prelim Calcs'!$C$11+AU45</f>
        <v>38.255978301236581</v>
      </c>
      <c r="AV46" s="57">
        <f>AV45+0.5*AS46*'DEPRECATED - DT-Prelim Calcs'!$C$11^2+AU46*'DEPRECATED - DT-Prelim Calcs'!$C$11</f>
        <v>6299.8082298673899</v>
      </c>
      <c r="AW46" s="57">
        <f>MIN('Drive Train'!$F$35-AQ45*'DEPRECATED - DT-Prelim Calcs'!$C$21*'Drive Train'!$F$38,AW45+AQ$2)</f>
        <v>10.860006473446681</v>
      </c>
      <c r="AX46" s="57">
        <f>'Drive Train'!$F$35-AQ46*'DEPRECATED - DT-Prelim Calcs'!$C$21*'Drive Train'!$F$38</f>
        <v>10.859980248723883</v>
      </c>
      <c r="AY46" s="1">
        <f>IF(AV46&gt;='Drive Train'!$F$29,1,0)</f>
        <v>1</v>
      </c>
      <c r="AZ46" s="57">
        <f t="shared" si="32"/>
        <v>25.163721426080347</v>
      </c>
      <c r="BA46" s="63">
        <f>BA45+'DEPRECATED - DT-Prelim Calcs'!$C$11</f>
        <v>168</v>
      </c>
      <c r="BB46" s="2">
        <f>BL46/'Drive Train'!$F$35</f>
        <v>0.72580645161290325</v>
      </c>
      <c r="BC46" s="46">
        <f>BJ46*12*60/(PI() * 'Drive Train'!$F$15)/BB$2*BB46</f>
        <v>4641.3370345577032</v>
      </c>
      <c r="BD46" s="2">
        <f>('DEPRECATED - DT-Prelim Calcs'!$C$6*BB46-BC46)/('DEPRECATED - DT-Prelim Calcs'!$C$6*BB46)*'DEPRECATED - DT-Prelim Calcs'!$C$7*BB46</f>
        <v>-0.34942225898327189</v>
      </c>
      <c r="BE46" s="57">
        <f>BD46/'DEPRECATED - DT-Prelim Calcs'!$C$7*('DEPRECATED - DT-Prelim Calcs'!$C$8-'DEPRECATED - DT-Prelim Calcs'!$C$9)+'DEPRECATED - DT-Prelim Calcs'!$C$9</f>
        <v>-15.902023164960077</v>
      </c>
      <c r="BF46" s="57">
        <f t="shared" si="10"/>
        <v>-15.902023164960077</v>
      </c>
      <c r="BG46" s="2">
        <f t="shared" si="33"/>
        <v>-0.89598705126253164</v>
      </c>
      <c r="BH46" s="57">
        <f>BG46*'DEPRECATED - DT-Prelim Calcs'!$C$21/BB$2/'DEPRECATED - DT-Prelim Calcs'!$C$19/'DEPRECATED - DT-Prelim Calcs'!$C$18*3.39*'DEPRECATED - DT-Prelim Calcs'!$C$20</f>
        <v>-9.3128212150644956</v>
      </c>
      <c r="BI46" s="46">
        <f t="shared" si="34"/>
        <v>1</v>
      </c>
      <c r="BJ46" s="57">
        <f>BH45*'DEPRECATED - DT-Prelim Calcs'!$C$11+BJ45</f>
        <v>36.749341483627823</v>
      </c>
      <c r="BK46" s="57">
        <f>BK45+0.5*BH46*'DEPRECATED - DT-Prelim Calcs'!$C$11^2+BJ46*'DEPRECATED - DT-Prelim Calcs'!$C$11</f>
        <v>3045.4199250027923</v>
      </c>
      <c r="BL46" s="57">
        <f>MIN('Drive Train'!$F$35-BF45*'DEPRECATED - DT-Prelim Calcs'!$C$21*'Drive Train'!$F$38,BL45+BF$2)</f>
        <v>9</v>
      </c>
      <c r="BM46" s="57">
        <f>'Drive Train'!$F$35-BF46*'DEPRECATED - DT-Prelim Calcs'!$C$21*'Drive Train'!$F$38</f>
        <v>13.481337575217285</v>
      </c>
      <c r="BN46" s="1">
        <f>IF(BK46&gt;='Drive Train'!$F$29,1,0)</f>
        <v>1</v>
      </c>
      <c r="BO46" s="57">
        <f t="shared" si="35"/>
        <v>-17.668914627733422</v>
      </c>
      <c r="BP46" s="63">
        <f>BP45+'DEPRECATED - DT-Prelim Calcs'!$C$11</f>
        <v>168</v>
      </c>
      <c r="BQ46" s="2">
        <f>CA46/'Drive Train'!$F$35</f>
        <v>1.5235684061480281</v>
      </c>
      <c r="BR46" s="46">
        <f>BY46*12*60/(PI() * 'Drive Train'!$F$15)/BQ$2*BQ46</f>
        <v>-38458.51624861767</v>
      </c>
      <c r="BS46" s="2">
        <f>('DEPRECATED - DT-Prelim Calcs'!$C$6*BQ46-BR46)/('DEPRECATED - DT-Prelim Calcs'!$C$6*BQ46)*'DEPRECATED - DT-Prelim Calcs'!$C$7*BQ46</f>
        <v>21.061110207628868</v>
      </c>
      <c r="BT46" s="57">
        <f>BS46/'DEPRECATED - DT-Prelim Calcs'!$C$7*('DEPRECATED - DT-Prelim Calcs'!$C$8-'DEPRECATED - DT-Prelim Calcs'!$C$9)+'DEPRECATED - DT-Prelim Calcs'!$C$9</f>
        <v>1123.9200994351802</v>
      </c>
      <c r="BU46" s="57">
        <f t="shared" si="11"/>
        <v>50</v>
      </c>
      <c r="BV46" s="2">
        <f t="shared" si="36"/>
        <v>1.6489905474275997</v>
      </c>
      <c r="BW46" s="57">
        <f>BV46*'DEPRECATED - DT-Prelim Calcs'!$C$21/BQ$2/'DEPRECATED - DT-Prelim Calcs'!$C$19/'DEPRECATED - DT-Prelim Calcs'!$C$18*3.39*'DEPRECATED - DT-Prelim Calcs'!$C$20</f>
        <v>22.99198837243916</v>
      </c>
      <c r="BX46" s="46">
        <f t="shared" si="37"/>
        <v>0</v>
      </c>
      <c r="BY46" s="57">
        <f>BW45*'DEPRECATED - DT-Prelim Calcs'!$C$11+BY45</f>
        <v>-108.13816936166631</v>
      </c>
      <c r="BZ46" s="57">
        <f>BZ45+0.5*BW46*'DEPRECATED - DT-Prelim Calcs'!$C$11^2+BY46*'DEPRECATED - DT-Prelim Calcs'!$C$11</f>
        <v>-6135.2659208724272</v>
      </c>
      <c r="CA46" s="57">
        <f>MIN('Drive Train'!$F$35-BU45*'DEPRECATED - DT-Prelim Calcs'!$C$21*'Drive Train'!$F$38,CA45+BU$2)</f>
        <v>18.892248236235549</v>
      </c>
      <c r="CB46" s="57">
        <f>'Drive Train'!$F$35-BU46*'DEPRECATED - DT-Prelim Calcs'!$C$21*'Drive Train'!$F$38</f>
        <v>9</v>
      </c>
      <c r="CC46" s="1">
        <f>IF(BZ46&gt;='Drive Train'!$F$29,1,0)</f>
        <v>0</v>
      </c>
      <c r="CD46" s="57">
        <f t="shared" si="38"/>
        <v>55.555555555555557</v>
      </c>
      <c r="CE46" s="63">
        <f>CE45+'DEPRECATED - DT-Prelim Calcs'!$C$11</f>
        <v>168</v>
      </c>
      <c r="CF46" s="2">
        <f>CP46/'Drive Train'!$F$35</f>
        <v>1.9424504602798123</v>
      </c>
      <c r="CG46" s="46">
        <f>CN46*12*60/(PI() * 'Drive Train'!$F$15)/CF$2*CF46</f>
        <v>-152863.64316536143</v>
      </c>
      <c r="CH46" s="2">
        <f>('DEPRECATED - DT-Prelim Calcs'!$C$6*CF46-CG46)/('DEPRECATED - DT-Prelim Calcs'!$C$6*CF46)*'DEPRECATED - DT-Prelim Calcs'!$C$7*CF46</f>
        <v>73.79976340074171</v>
      </c>
      <c r="CI46" s="57">
        <f>CH46/'DEPRECATED - DT-Prelim Calcs'!$C$7*('DEPRECATED - DT-Prelim Calcs'!$C$8-'DEPRECATED - DT-Prelim Calcs'!$C$9)+'DEPRECATED - DT-Prelim Calcs'!$C$9</f>
        <v>3931.5421760643821</v>
      </c>
      <c r="CJ46" s="57">
        <f t="shared" si="12"/>
        <v>50</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-268.73009129747504</v>
      </c>
      <c r="CO46" s="57">
        <f>CO45+0.5*CL46*'DEPRECATED - DT-Prelim Calcs'!$C$11^2+CN46*'DEPRECATED - DT-Prelim Calcs'!$C$11</f>
        <v>-17878.067987740949</v>
      </c>
      <c r="CP46" s="57">
        <f>MIN('Drive Train'!$F$35-CJ45*'DEPRECATED - DT-Prelim Calcs'!$C$21*'Drive Train'!$F$38,CP45+CJ$2)</f>
        <v>24.086385707469674</v>
      </c>
      <c r="CQ46" s="57">
        <f>'Drive Train'!$F$35-CJ46*'DEPRECATED - DT-Prelim Calcs'!$C$21*'Drive Train'!$F$38</f>
        <v>9</v>
      </c>
      <c r="CR46" s="1">
        <f>IF(CO46&gt;='Drive Train'!$F$29,1,0)</f>
        <v>0</v>
      </c>
      <c r="CS46" s="57">
        <f t="shared" si="41"/>
        <v>55.555555555555557</v>
      </c>
      <c r="CT46" s="63">
        <f>CT45+'DEPRECATED - DT-Prelim Calcs'!$C$11</f>
        <v>168</v>
      </c>
      <c r="CU46" s="2">
        <f>DE46/'Drive Train'!$F$35</f>
        <v>0.72580645161290325</v>
      </c>
      <c r="CV46" s="46">
        <f>DC46*12*60/(PI() * 'Drive Train'!$F$15)/CU$2*CU46</f>
        <v>-33569.926333561983</v>
      </c>
      <c r="CW46" s="2">
        <f>('DEPRECATED - DT-Prelim Calcs'!$C$6*CU46-CV46)/('DEPRECATED - DT-Prelim Calcs'!$C$6*CU46)*'DEPRECATED - DT-Prelim Calcs'!$C$7*CU46</f>
        <v>16.9280908211609</v>
      </c>
      <c r="CX46" s="57">
        <f>CW46/'DEPRECATED - DT-Prelim Calcs'!$C$7*('DEPRECATED - DT-Prelim Calcs'!$C$8-'DEPRECATED - DT-Prelim Calcs'!$C$9)+'DEPRECATED - DT-Prelim Calcs'!$C$9</f>
        <v>903.89255284437502</v>
      </c>
      <c r="CY46" s="57">
        <f t="shared" si="13"/>
        <v>50</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-131.29935953747531</v>
      </c>
      <c r="DD46" s="57">
        <f>DD45+0.5*DA46*'DEPRECATED - DT-Prelim Calcs'!$C$11^2+DC46*'DEPRECATED - DT-Prelim Calcs'!$C$11</f>
        <v>-38471.329702656265</v>
      </c>
      <c r="DE46" s="57">
        <f>MIN('Drive Train'!$F$35-CY45*'DEPRECATED - DT-Prelim Calcs'!$C$21*'Drive Train'!$F$38,DE45+CY$2)</f>
        <v>9</v>
      </c>
      <c r="DF46" s="57">
        <f>'Drive Train'!$F$35-CY46*'DEPRECATED - DT-Prelim Calcs'!$C$21*'Drive Train'!$F$38</f>
        <v>9</v>
      </c>
      <c r="DG46" s="1">
        <f>IF(DD46&gt;='Drive Train'!$F$29,1,0)</f>
        <v>0</v>
      </c>
      <c r="DH46" s="57">
        <f t="shared" si="44"/>
        <v>55.555555555555557</v>
      </c>
      <c r="DI46" s="63">
        <f>DI45+'DEPRECATED - DT-Prelim Calcs'!$C$11</f>
        <v>168</v>
      </c>
      <c r="DJ46" s="2">
        <f>DT46/'Drive Train'!$F$35</f>
        <v>3.7515888125427379</v>
      </c>
      <c r="DK46" s="46">
        <f>DR46*12*60/(PI() * 'Drive Train'!$F$15)/DJ$2*DJ46</f>
        <v>-1755329.3484393065</v>
      </c>
      <c r="DL46" s="2">
        <f>('DEPRECATED - DT-Prelim Calcs'!$C$6*DJ46-DK46)/('DEPRECATED - DT-Prelim Calcs'!$C$6*DJ46)*'DEPRECATED - DT-Prelim Calcs'!$C$7*DJ46</f>
        <v>802.72683180346803</v>
      </c>
      <c r="DM46" s="57">
        <f>DL46/'DEPRECATED - DT-Prelim Calcs'!$C$7*('DEPRECATED - DT-Prelim Calcs'!$C$8-'DEPRECATED - DT-Prelim Calcs'!$C$9)+'DEPRECATED - DT-Prelim Calcs'!$C$9</f>
        <v>42737.078639163883</v>
      </c>
      <c r="DN46" s="57">
        <f t="shared" si="14"/>
        <v>50</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-1136.5349197410148</v>
      </c>
      <c r="DS46" s="57">
        <f>DS45+0.5*DP46*'DEPRECATED - DT-Prelim Calcs'!$C$11^2+DR46*'DEPRECATED - DT-Prelim Calcs'!$C$11</f>
        <v>-83371.939495848739</v>
      </c>
      <c r="DT46" s="57">
        <f>MIN('Drive Train'!$F$35-DN45*'DEPRECATED - DT-Prelim Calcs'!$C$21*'Drive Train'!$F$38,DT45+DN$2)</f>
        <v>46.519701275529954</v>
      </c>
      <c r="DU46" s="57">
        <f>'Drive Train'!$F$35-DN46*'DEPRECATED - DT-Prelim Calcs'!$C$21*'Drive Train'!$F$38</f>
        <v>9</v>
      </c>
      <c r="DV46" s="1">
        <f>IF(DS46&gt;='Drive Train'!$F$29,1,0)</f>
        <v>0</v>
      </c>
      <c r="DW46" s="57">
        <f t="shared" si="47"/>
        <v>55.555555555555557</v>
      </c>
      <c r="DX46" s="63">
        <f>DX45+'DEPRECATED - DT-Prelim Calcs'!$C$11</f>
        <v>168</v>
      </c>
      <c r="DY46" s="2">
        <f>EI46/'Drive Train'!$F$35</f>
        <v>0.72580645161290325</v>
      </c>
      <c r="DZ46" s="46">
        <f>EG46*12*60/(PI() * 'Drive Train'!$F$15)/DY$2*DY46</f>
        <v>1028.6020232881808</v>
      </c>
      <c r="EA46" s="2">
        <f>('DEPRECATED - DT-Prelim Calcs'!$C$6*DY46-DZ46)/('DEPRECATED - DT-Prelim Calcs'!$C$6*DY46)*'DEPRECATED - DT-Prelim Calcs'!$C$7*DY46</f>
        <v>1.2841033277258371</v>
      </c>
      <c r="EB46" s="57">
        <f>EA46/'DEPRECATED - DT-Prelim Calcs'!$C$7*('DEPRECATED - DT-Prelim Calcs'!$C$8-'DEPRECATED - DT-Prelim Calcs'!$C$9)+'DEPRECATED - DT-Prelim Calcs'!$C$9</f>
        <v>71.061185455280054</v>
      </c>
      <c r="EC46" s="57">
        <f t="shared" si="15"/>
        <v>50</v>
      </c>
      <c r="ED46" s="2">
        <f t="shared" si="48"/>
        <v>0.76735953567227255</v>
      </c>
      <c r="EE46" s="57">
        <f>ED46*'DEPRECATED - DT-Prelim Calcs'!$C$21/DY$2/'DEPRECATED - DT-Prelim Calcs'!$C$19/'DEPRECATED - DT-Prelim Calcs'!$C$18*3.39*'DEPRECATED - DT-Prelim Calcs'!$C$20</f>
        <v>21.593226914809986</v>
      </c>
      <c r="EF46" s="46">
        <f t="shared" si="49"/>
        <v>0</v>
      </c>
      <c r="EG46" s="57">
        <f>EE45*'DEPRECATED - DT-Prelim Calcs'!$C$11+EG45</f>
        <v>3.0082554160577217</v>
      </c>
      <c r="EH46" s="57">
        <f>EH45+0.5*EE46*'DEPRECATED - DT-Prelim Calcs'!$C$11^2+EG46*'DEPRECATED - DT-Prelim Calcs'!$C$11</f>
        <v>-112786.24606144297</v>
      </c>
      <c r="EI46" s="57">
        <f>MIN('Drive Train'!$F$35-EC45*'DEPRECATED - DT-Prelim Calcs'!$C$21*'Drive Train'!$F$38,EI45+EC$2)</f>
        <v>9</v>
      </c>
      <c r="EJ46" s="57">
        <f>'Drive Train'!$F$35-EC46*'DEPRECATED - DT-Prelim Calcs'!$C$21*'Drive Train'!$F$38</f>
        <v>9</v>
      </c>
      <c r="EK46" s="1">
        <f>IF(EH46&gt;='Drive Train'!$F$29,1,0)</f>
        <v>0</v>
      </c>
      <c r="EL46" s="57">
        <f t="shared" si="50"/>
        <v>55.555555555555557</v>
      </c>
      <c r="EM46" s="63">
        <f>EM45+'DEPRECATED - DT-Prelim Calcs'!$C$11</f>
        <v>168</v>
      </c>
      <c r="EN46" s="2">
        <f>EX46/'Drive Train'!$F$35</f>
        <v>0.72580645161290325</v>
      </c>
      <c r="EO46" s="46">
        <f>EV46*12*60/(PI() * 'Drive Train'!$F$15)/EN$2*EN46</f>
        <v>-18955.581589672795</v>
      </c>
      <c r="EP46" s="2">
        <f>('DEPRECATED - DT-Prelim Calcs'!$C$6*EN46-EO46)/('DEPRECATED - DT-Prelim Calcs'!$C$6*EN46)*'DEPRECATED - DT-Prelim Calcs'!$C$7*EN46</f>
        <v>10.32010379812658</v>
      </c>
      <c r="EQ46" s="57">
        <f>EP46/'DEPRECATED - DT-Prelim Calcs'!$C$7*('DEPRECATED - DT-Prelim Calcs'!$C$8-'DEPRECATED - DT-Prelim Calcs'!$C$9)+'DEPRECATED - DT-Prelim Calcs'!$C$9</f>
        <v>552.10635572599188</v>
      </c>
      <c r="ER46" s="57">
        <f t="shared" si="16"/>
        <v>50</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-49.22859178308741</v>
      </c>
      <c r="EW46" s="57">
        <f>EW45+0.5*ET46*'DEPRECATED - DT-Prelim Calcs'!$C$11^2+EV46*'DEPRECATED - DT-Prelim Calcs'!$C$11</f>
        <v>-149650.54352263981</v>
      </c>
      <c r="EX46" s="57">
        <f>MIN('Drive Train'!$F$35-ER45*'DEPRECATED - DT-Prelim Calcs'!$C$21*'Drive Train'!$F$38,EX45+ER$2)</f>
        <v>9</v>
      </c>
      <c r="EY46" s="57">
        <f>'Drive Train'!$F$35-ER46*'DEPRECATED - DT-Prelim Calcs'!$C$21*'Drive Train'!$F$38</f>
        <v>9</v>
      </c>
      <c r="EZ46" s="1">
        <f>IF(EW46&gt;='Drive Train'!$F$29,1,0)</f>
        <v>0</v>
      </c>
      <c r="FA46" s="57">
        <f t="shared" si="53"/>
        <v>55.555555555555557</v>
      </c>
      <c r="FB46" s="63">
        <f>FB45+'DEPRECATED - DT-Prelim Calcs'!$C$11</f>
        <v>168</v>
      </c>
      <c r="FC46" s="2">
        <f>FM46/'Drive Train'!$F$35</f>
        <v>0.72580645161290325</v>
      </c>
      <c r="FD46" s="46">
        <f>FK46*12*60/(PI() * 'Drive Train'!$F$15)/FC$2*FC46</f>
        <v>6542.4317029562008</v>
      </c>
      <c r="FE46" s="2">
        <f>('DEPRECATED - DT-Prelim Calcs'!$C$6*FC46-FD46)/('DEPRECATED - DT-Prelim Calcs'!$C$6*FC46)*'DEPRECATED - DT-Prelim Calcs'!$C$7*FC46</f>
        <v>-1.209016658765707</v>
      </c>
      <c r="FF46" s="57">
        <f>FE46/'DEPRECATED - DT-Prelim Calcs'!$C$7*('DEPRECATED - DT-Prelim Calcs'!$C$8-'DEPRECATED - DT-Prelim Calcs'!$C$9)+'DEPRECATED - DT-Prelim Calcs'!$C$9</f>
        <v>-61.663832912713787</v>
      </c>
      <c r="FG46" s="57">
        <f t="shared" si="17"/>
        <v>-61.663832912713787</v>
      </c>
      <c r="FH46" s="2">
        <f t="shared" si="54"/>
        <v>-1.9794547454857465</v>
      </c>
      <c r="FI46" s="57">
        <f>FH46*'DEPRECATED - DT-Prelim Calcs'!$C$21/FC$2/'DEPRECATED - DT-Prelim Calcs'!$C$19/'DEPRECATED - DT-Prelim Calcs'!$C$18*3.39*'DEPRECATED - DT-Prelim Calcs'!$C$20</f>
        <v>-69.751901778537984</v>
      </c>
      <c r="FJ46" s="46">
        <f t="shared" si="55"/>
        <v>1</v>
      </c>
      <c r="FK46" s="57">
        <f>FI45*'DEPRECATED - DT-Prelim Calcs'!$C$11+FK45</f>
        <v>15.279695842043765</v>
      </c>
      <c r="FL46" s="57">
        <f>FL45+0.5*FI46*'DEPRECATED - DT-Prelim Calcs'!$C$11^2+FK46*'DEPRECATED - DT-Prelim Calcs'!$C$11</f>
        <v>-189081.57967532368</v>
      </c>
      <c r="FM46" s="57">
        <f>MIN('Drive Train'!$F$35-FG45*'DEPRECATED - DT-Prelim Calcs'!$C$21*'Drive Train'!$F$38,FM45+FG$2)</f>
        <v>9</v>
      </c>
      <c r="FN46" s="57">
        <f>'Drive Train'!$F$35-FG46*'DEPRECATED - DT-Prelim Calcs'!$C$21*'Drive Train'!$F$38</f>
        <v>16.59314063806454</v>
      </c>
      <c r="FO46" s="1">
        <f>IF(FL46&gt;='Drive Train'!$F$29,1,0)</f>
        <v>0</v>
      </c>
      <c r="FP46" s="57">
        <f t="shared" si="56"/>
        <v>-68.515369903015326</v>
      </c>
      <c r="FQ46" s="63">
        <f>FQ45+'DEPRECATED - DT-Prelim Calcs'!$C$11</f>
        <v>168</v>
      </c>
      <c r="FR46" s="2">
        <f>GB46/'Drive Train'!$F$35</f>
        <v>2.0612377765684218</v>
      </c>
      <c r="FS46" s="46">
        <f>FZ46*12*60/(PI() * 'Drive Train'!$F$15)/FR$2*FR46</f>
        <v>-1025207.9309426892</v>
      </c>
      <c r="FT46" s="2">
        <f>('DEPRECATED - DT-Prelim Calcs'!$C$6*FR46-FS46)/('DEPRECATED - DT-Prelim Calcs'!$C$6*FR46)*'DEPRECATED - DT-Prelim Calcs'!$C$7*FR46</f>
        <v>468.52313905876838</v>
      </c>
      <c r="FU46" s="57">
        <f>FT46/'DEPRECATED - DT-Prelim Calcs'!$C$7*('DEPRECATED - DT-Prelim Calcs'!$C$8-'DEPRECATED - DT-Prelim Calcs'!$C$9)+'DEPRECATED - DT-Prelim Calcs'!$C$9</f>
        <v>24945.23889678008</v>
      </c>
      <c r="FV46" s="57">
        <f t="shared" si="18"/>
        <v>50</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-765.95555332794731</v>
      </c>
      <c r="GA46" s="57">
        <f>GA45+0.5*FX46*'DEPRECATED - DT-Prelim Calcs'!$C$11^2+FZ46*'DEPRECATED - DT-Prelim Calcs'!$C$11</f>
        <v>-272658.30833849416</v>
      </c>
      <c r="GB46" s="57">
        <f>MIN('Drive Train'!$F$35-FV45*'DEPRECATED - DT-Prelim Calcs'!$C$21*'Drive Train'!$F$38,GB45+FV$2)</f>
        <v>25.559348429448431</v>
      </c>
      <c r="GC46" s="57">
        <f>'Drive Train'!$F$35-FV46*'DEPRECATED - DT-Prelim Calcs'!$C$21*'Drive Train'!$F$38</f>
        <v>9</v>
      </c>
      <c r="GD46" s="1">
        <f>IF(GA46&gt;='Drive Train'!$F$29,1,0)</f>
        <v>0</v>
      </c>
      <c r="GE46" s="57">
        <f t="shared" si="59"/>
        <v>55.555555555555557</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55.555555555555557</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55.555555555555557</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55.555555555555557</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55.555555555555557</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55.555555555555557</v>
      </c>
      <c r="LZ46" s="63">
        <f>LZ45+'DEPRECATED - 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650.48305563067322</v>
      </c>
      <c r="AK47" s="57">
        <f t="shared" si="8"/>
        <v>0</v>
      </c>
      <c r="AL47" s="63">
        <f>AL46+'DEPRECATED - DT-Prelim Calcs'!$C$11</f>
        <v>172</v>
      </c>
      <c r="AM47" s="2">
        <f>AW47/'Drive Train'!$F$35</f>
        <v>0.87580485876805503</v>
      </c>
      <c r="AN47" s="46">
        <f>AU47*12*60/(PI() * 'Drive Train'!$F$15)/AM$2*AM47</f>
        <v>3839.3741373738644</v>
      </c>
      <c r="AO47" s="2">
        <f>('DEPRECATED - DT-Prelim Calcs'!$C$6*AM47-AN47)/('DEPRECATED - DT-Prelim Calcs'!$C$6*AM47)*'DEPRECATED - DT-Prelim Calcs'!$C$7*AM47</f>
        <v>0.37468751993663868</v>
      </c>
      <c r="AP47" s="57">
        <f>AO47/'DEPRECATED - DT-Prelim Calcs'!$C$7*('DEPRECATED - DT-Prelim Calcs'!$C$8-'DEPRECATED - DT-Prelim Calcs'!$C$9)+'DEPRECATED - DT-Prelim Calcs'!$C$9</f>
        <v>22.647057596626862</v>
      </c>
      <c r="AQ47" s="57">
        <f t="shared" si="9"/>
        <v>22.647057596626862</v>
      </c>
      <c r="AR47" s="2">
        <f t="shared" si="30"/>
        <v>-2.7846297053213398E-6</v>
      </c>
      <c r="AS47" s="57">
        <f>AR47*'DEPRECATED - DT-Prelim Calcs'!$C$21/AM$2/'DEPRECATED - DT-Prelim Calcs'!$C$19/'DEPRECATED - DT-Prelim Calcs'!$C$18*3.39*'DEPRECATED - DT-Prelim Calcs'!$C$20</f>
        <v>-1.9060175334834546E-5</v>
      </c>
      <c r="AT47" s="46">
        <f t="shared" si="31"/>
        <v>0</v>
      </c>
      <c r="AU47" s="57">
        <f>AS46*'DEPRECATED - DT-Prelim Calcs'!$C$11+AU46</f>
        <v>38.256079103825577</v>
      </c>
      <c r="AV47" s="57">
        <f>AV46+0.5*AS47*'DEPRECATED - DT-Prelim Calcs'!$C$11^2+AU47*'DEPRECATED - DT-Prelim Calcs'!$C$11</f>
        <v>6452.83239380129</v>
      </c>
      <c r="AW47" s="57">
        <f>MIN('Drive Train'!$F$35-AQ46*'DEPRECATED - DT-Prelim Calcs'!$C$21*'Drive Train'!$F$38,AW46+AQ$2)</f>
        <v>10.859980248723883</v>
      </c>
      <c r="AX47" s="57">
        <f>'Drive Train'!$F$35-AQ47*'DEPRECATED - DT-Prelim Calcs'!$C$21*'Drive Train'!$F$38</f>
        <v>10.860000083429373</v>
      </c>
      <c r="AY47" s="1">
        <f>IF(AV47&gt;='Drive Train'!$F$29,1,0)</f>
        <v>1</v>
      </c>
      <c r="AZ47" s="57">
        <f t="shared" si="32"/>
        <v>25.163397329585401</v>
      </c>
      <c r="BA47" s="63">
        <f>BA46+'DEPRECATED - DT-Prelim Calcs'!$C$11</f>
        <v>172</v>
      </c>
      <c r="BB47" s="2">
        <f>BL47/'Drive Train'!$F$35</f>
        <v>1.0872046431626843</v>
      </c>
      <c r="BC47" s="46">
        <f>BJ47*12*60/(PI() * 'Drive Train'!$F$15)/BB$2*BB47</f>
        <v>-94.959571673275391</v>
      </c>
      <c r="BD47" s="2">
        <f>('DEPRECATED - DT-Prelim Calcs'!$C$6*BB47-BC47)/('DEPRECATED - DT-Prelim Calcs'!$C$6*BB47)*'DEPRECATED - DT-Prelim Calcs'!$C$7*BB47</f>
        <v>2.663099881904357</v>
      </c>
      <c r="BE47" s="57">
        <f>BD47/'DEPRECATED - DT-Prelim Calcs'!$C$7*('DEPRECATED - DT-Prelim Calcs'!$C$8-'DEPRECATED - DT-Prelim Calcs'!$C$9)+'DEPRECATED - DT-Prelim Calcs'!$C$9</f>
        <v>144.47415553872571</v>
      </c>
      <c r="BF47" s="57">
        <f t="shared" si="10"/>
        <v>50</v>
      </c>
      <c r="BG47" s="2">
        <f t="shared" si="33"/>
        <v>0.89595321127742766</v>
      </c>
      <c r="BH47" s="57">
        <f>BG47*'DEPRECATED - DT-Prelim Calcs'!$C$21/BB$2/'DEPRECATED - DT-Prelim Calcs'!$C$19/'DEPRECATED - DT-Prelim Calcs'!$C$18*3.39*'DEPRECATED - DT-Prelim Calcs'!$C$20</f>
        <v>9.3124694848349687</v>
      </c>
      <c r="BI47" s="46">
        <f t="shared" si="34"/>
        <v>0</v>
      </c>
      <c r="BJ47" s="57">
        <f>BH46*'DEPRECATED - DT-Prelim Calcs'!$C$11+BJ46</f>
        <v>-0.50194337663015887</v>
      </c>
      <c r="BK47" s="57">
        <f>BK46+0.5*BH47*'DEPRECATED - DT-Prelim Calcs'!$C$11^2+BJ47*'DEPRECATED - DT-Prelim Calcs'!$C$11</f>
        <v>3117.9119073749516</v>
      </c>
      <c r="BL47" s="57">
        <f>MIN('Drive Train'!$F$35-BF46*'DEPRECATED - DT-Prelim Calcs'!$C$21*'Drive Train'!$F$38,BL46+BF$2)</f>
        <v>13.481337575217285</v>
      </c>
      <c r="BM47" s="57">
        <f>'Drive Train'!$F$35-BF47*'DEPRECATED - DT-Prelim Calcs'!$C$21*'Drive Train'!$F$38</f>
        <v>9</v>
      </c>
      <c r="BN47" s="1">
        <f>IF(BK47&gt;='Drive Train'!$F$29,1,0)</f>
        <v>1</v>
      </c>
      <c r="BO47" s="57">
        <f t="shared" si="35"/>
        <v>55.555555555555557</v>
      </c>
      <c r="BP47" s="63">
        <f>BP46+'DEPRECATED - DT-Prelim Calcs'!$C$11</f>
        <v>172</v>
      </c>
      <c r="BQ47" s="2">
        <f>CA47/'Drive Train'!$F$35</f>
        <v>0.72580645161290325</v>
      </c>
      <c r="BR47" s="46">
        <f>BY47*12*60/(PI() * 'Drive Train'!$F$15)/BQ$2*BQ47</f>
        <v>-2739.6065473211543</v>
      </c>
      <c r="BS47" s="2">
        <f>('DEPRECATED - DT-Prelim Calcs'!$C$6*BQ47-BR47)/('DEPRECATED - DT-Prelim Calcs'!$C$6*BQ47)*'DEPRECATED - DT-Prelim Calcs'!$C$7*BQ47</f>
        <v>2.9879274656561368</v>
      </c>
      <c r="BT47" s="57">
        <f>BS47/'DEPRECATED - DT-Prelim Calcs'!$C$7*('DEPRECATED - DT-Prelim Calcs'!$C$8-'DEPRECATED - DT-Prelim Calcs'!$C$9)+'DEPRECATED - DT-Prelim Calcs'!$C$9</f>
        <v>161.76684391854039</v>
      </c>
      <c r="BU47" s="57">
        <f t="shared" si="11"/>
        <v>50</v>
      </c>
      <c r="BV47" s="2">
        <f t="shared" si="36"/>
        <v>1.2111045426229008</v>
      </c>
      <c r="BW47" s="57">
        <f>BV47*'DEPRECATED - DT-Prelim Calcs'!$C$21/BQ$2/'DEPRECATED - DT-Prelim Calcs'!$C$19/'DEPRECATED - DT-Prelim Calcs'!$C$18*3.39*'DEPRECATED - DT-Prelim Calcs'!$C$20</f>
        <v>16.886513755480802</v>
      </c>
      <c r="BX47" s="46">
        <f t="shared" si="37"/>
        <v>0</v>
      </c>
      <c r="BY47" s="57">
        <f>BW46*'DEPRECATED - DT-Prelim Calcs'!$C$11+BY46</f>
        <v>-16.170215871909676</v>
      </c>
      <c r="BZ47" s="57">
        <f>BZ46+0.5*BW47*'DEPRECATED - DT-Prelim Calcs'!$C$11^2+BY47*'DEPRECATED - DT-Prelim Calcs'!$C$11</f>
        <v>-6064.8546743162196</v>
      </c>
      <c r="CA47" s="57">
        <f>MIN('Drive Train'!$F$35-BU46*'DEPRECATED - DT-Prelim Calcs'!$C$21*'Drive Train'!$F$38,CA46+BU$2)</f>
        <v>9</v>
      </c>
      <c r="CB47" s="57">
        <f>'Drive Train'!$F$35-BU47*'DEPRECATED - DT-Prelim Calcs'!$C$21*'Drive Train'!$F$38</f>
        <v>9</v>
      </c>
      <c r="CC47" s="1">
        <f>IF(BZ47&gt;='Drive Train'!$F$29,1,0)</f>
        <v>0</v>
      </c>
      <c r="CD47" s="57">
        <f t="shared" si="38"/>
        <v>55.555555555555557</v>
      </c>
      <c r="CE47" s="63">
        <f>CE46+'DEPRECATED - DT-Prelim Calcs'!$C$11</f>
        <v>172</v>
      </c>
      <c r="CF47" s="2">
        <f>CP47/'Drive Train'!$F$35</f>
        <v>0.72580645161290325</v>
      </c>
      <c r="CG47" s="46">
        <f>CN47*12*60/(PI() * 'Drive Train'!$F$15)/CF$2*CF47</f>
        <v>-37570.590790986855</v>
      </c>
      <c r="CH47" s="2">
        <f>('DEPRECATED - DT-Prelim Calcs'!$C$6*CF47-CG47)/('DEPRECATED - DT-Prelim Calcs'!$C$6*CF47)*'DEPRECATED - DT-Prelim Calcs'!$C$7*CF47</f>
        <v>18.737021654630688</v>
      </c>
      <c r="CI47" s="57">
        <f>CH47/'DEPRECATED - DT-Prelim Calcs'!$C$7*('DEPRECATED - DT-Prelim Calcs'!$C$8-'DEPRECATED - DT-Prelim Calcs'!$C$9)+'DEPRECATED - DT-Prelim Calcs'!$C$9</f>
        <v>1000.193725431169</v>
      </c>
      <c r="CJ47" s="57">
        <f t="shared" si="12"/>
        <v>50</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-176.76213780771843</v>
      </c>
      <c r="CO47" s="57">
        <f>CO46+0.5*CL47*'DEPRECATED - DT-Prelim Calcs'!$C$11^2+CN47*'DEPRECATED - DT-Prelim Calcs'!$C$11</f>
        <v>-18401.180631992309</v>
      </c>
      <c r="CP47" s="57">
        <f>MIN('Drive Train'!$F$35-CJ46*'DEPRECATED - DT-Prelim Calcs'!$C$21*'Drive Train'!$F$38,CP46+CJ$2)</f>
        <v>9</v>
      </c>
      <c r="CQ47" s="57">
        <f>'Drive Train'!$F$35-CJ47*'DEPRECATED - DT-Prelim Calcs'!$C$21*'Drive Train'!$F$38</f>
        <v>9</v>
      </c>
      <c r="CR47" s="1">
        <f>IF(CO47&gt;='Drive Train'!$F$29,1,0)</f>
        <v>0</v>
      </c>
      <c r="CS47" s="57">
        <f t="shared" si="41"/>
        <v>55.555555555555557</v>
      </c>
      <c r="CT47" s="63">
        <f>CT46+'DEPRECATED - DT-Prelim Calcs'!$C$11</f>
        <v>172</v>
      </c>
      <c r="CU47" s="2">
        <f>DE47/'Drive Train'!$F$35</f>
        <v>0.72580645161290325</v>
      </c>
      <c r="CV47" s="46">
        <f>DC47*12*60/(PI() * 'Drive Train'!$F$15)/CU$2*CU47</f>
        <v>-10056.046033038549</v>
      </c>
      <c r="CW47" s="2">
        <f>('DEPRECATED - DT-Prelim Calcs'!$C$6*CU47-CV47)/('DEPRECATED - DT-Prelim Calcs'!$C$6*CU47)*'DEPRECATED - DT-Prelim Calcs'!$C$7*CU47</f>
        <v>6.296111173081826</v>
      </c>
      <c r="CX47" s="57">
        <f>CW47/'DEPRECATED - DT-Prelim Calcs'!$C$7*('DEPRECATED - DT-Prelim Calcs'!$C$8-'DEPRECATED - DT-Prelim Calcs'!$C$9)+'DEPRECATED - DT-Prelim Calcs'!$C$9</f>
        <v>337.88301390306981</v>
      </c>
      <c r="CY47" s="57">
        <f t="shared" si="13"/>
        <v>50</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-39.331406047718687</v>
      </c>
      <c r="DD47" s="57">
        <f>DD46+0.5*DA47*'DEPRECATED - DT-Prelim Calcs'!$C$11^2+DC47*'DEPRECATED - DT-Prelim Calcs'!$C$11</f>
        <v>-38444.71941986763</v>
      </c>
      <c r="DE47" s="57">
        <f>MIN('Drive Train'!$F$35-CY46*'DEPRECATED - DT-Prelim Calcs'!$C$21*'Drive Train'!$F$38,DE46+CY$2)</f>
        <v>9</v>
      </c>
      <c r="DF47" s="57">
        <f>'Drive Train'!$F$35-CY47*'DEPRECATED - DT-Prelim Calcs'!$C$21*'Drive Train'!$F$38</f>
        <v>9</v>
      </c>
      <c r="DG47" s="1">
        <f>IF(DD47&gt;='Drive Train'!$F$29,1,0)</f>
        <v>0</v>
      </c>
      <c r="DH47" s="57">
        <f t="shared" si="44"/>
        <v>55.555555555555557</v>
      </c>
      <c r="DI47" s="63">
        <f>DI46+'DEPRECATED - DT-Prelim Calcs'!$C$11</f>
        <v>172</v>
      </c>
      <c r="DJ47" s="2">
        <f>DT47/'Drive Train'!$F$35</f>
        <v>0.72580645161290325</v>
      </c>
      <c r="DK47" s="46">
        <f>DR47*12*60/(PI() * 'Drive Train'!$F$15)/DJ$2*DJ47</f>
        <v>-312117.20552382764</v>
      </c>
      <c r="DL47" s="2">
        <f>('DEPRECATED - DT-Prelim Calcs'!$C$6*DJ47-DK47)/('DEPRECATED - DT-Prelim Calcs'!$C$6*DJ47)*'DEPRECATED - DT-Prelim Calcs'!$C$7*DJ47</f>
        <v>142.87535964827916</v>
      </c>
      <c r="DM47" s="57">
        <f>DL47/'DEPRECATED - DT-Prelim Calcs'!$C$7*('DEPRECATED - DT-Prelim Calcs'!$C$8-'DEPRECATED - DT-Prelim Calcs'!$C$9)+'DEPRECATED - DT-Prelim Calcs'!$C$9</f>
        <v>7608.8861588689697</v>
      </c>
      <c r="DN47" s="57">
        <f t="shared" si="14"/>
        <v>50</v>
      </c>
      <c r="DO47" s="2">
        <f t="shared" si="45"/>
        <v>0.93499464029399981</v>
      </c>
      <c r="DP47" s="57">
        <f>DO47*'DEPRECATED - DT-Prelim Calcs'!$C$21/DJ$2/'DEPRECATED - DT-Prelim Calcs'!$C$19/'DEPRECATED - DT-Prelim Calcs'!$C$18*3.39*'DEPRECATED - DT-Prelim Calcs'!$C$20</f>
        <v>22.991988372439156</v>
      </c>
      <c r="DQ47" s="46">
        <f t="shared" si="46"/>
        <v>0</v>
      </c>
      <c r="DR47" s="57">
        <f>DP46*'DEPRECATED - DT-Prelim Calcs'!$C$11+DR46</f>
        <v>-1044.5669662512582</v>
      </c>
      <c r="DS47" s="57">
        <f>DS46+0.5*DP47*'DEPRECATED - DT-Prelim Calcs'!$C$11^2+DR47*'DEPRECATED - DT-Prelim Calcs'!$C$11</f>
        <v>-87366.271453874258</v>
      </c>
      <c r="DT47" s="57">
        <f>MIN('Drive Train'!$F$35-DN46*'DEPRECATED - DT-Prelim Calcs'!$C$21*'Drive Train'!$F$38,DT46+DN$2)</f>
        <v>9</v>
      </c>
      <c r="DU47" s="57">
        <f>'Drive Train'!$F$35-DN47*'DEPRECATED - DT-Prelim Calcs'!$C$21*'Drive Train'!$F$38</f>
        <v>9</v>
      </c>
      <c r="DV47" s="1">
        <f>IF(DS47&gt;='Drive Train'!$F$29,1,0)</f>
        <v>0</v>
      </c>
      <c r="DW47" s="57">
        <f t="shared" si="47"/>
        <v>55.555555555555557</v>
      </c>
      <c r="DX47" s="63">
        <f>DX46+'DEPRECATED - DT-Prelim Calcs'!$C$11</f>
        <v>172</v>
      </c>
      <c r="DY47" s="2">
        <f>EI47/'Drive Train'!$F$35</f>
        <v>0.72580645161290325</v>
      </c>
      <c r="DZ47" s="46">
        <f>EG47*12*60/(PI() * 'Drive Train'!$F$15)/DY$2*DY47</f>
        <v>30561.781653362752</v>
      </c>
      <c r="EA47" s="2">
        <f>('DEPRECATED - DT-Prelim Calcs'!$C$6*DY47-DZ47)/('DEPRECATED - DT-Prelim Calcs'!$C$6*DY47)*'DEPRECATED - DT-Prelim Calcs'!$C$7*DY47</f>
        <v>-12.069548249850097</v>
      </c>
      <c r="EB47" s="57">
        <f>EA47/'DEPRECATED - DT-Prelim Calcs'!$C$7*('DEPRECATED - DT-Prelim Calcs'!$C$8-'DEPRECATED - DT-Prelim Calcs'!$C$9)+'DEPRECATED - DT-Prelim Calcs'!$C$9</f>
        <v>-639.84068068704039</v>
      </c>
      <c r="EC47" s="57">
        <f t="shared" si="15"/>
        <v>-639.84068068704039</v>
      </c>
      <c r="ED47" s="2">
        <f t="shared" si="48"/>
        <v>-15.668509867306973</v>
      </c>
      <c r="EE47" s="57">
        <f>ED47*'DEPRECATED - DT-Prelim Calcs'!$C$21/DY$2/'DEPRECATED - DT-Prelim Calcs'!$C$19/'DEPRECATED - DT-Prelim Calcs'!$C$18*3.39*'DEPRECATED - DT-Prelim Calcs'!$C$20</f>
        <v>-440.90634605236187</v>
      </c>
      <c r="EF47" s="46">
        <f t="shared" si="49"/>
        <v>1</v>
      </c>
      <c r="EG47" s="57">
        <f>EE46*'DEPRECATED - DT-Prelim Calcs'!$C$11+EG46</f>
        <v>89.381163075297664</v>
      </c>
      <c r="EH47" s="57">
        <f>EH46+0.5*EE47*'DEPRECATED - DT-Prelim Calcs'!$C$11^2+EG47*'DEPRECATED - DT-Prelim Calcs'!$C$11</f>
        <v>-115955.97217756067</v>
      </c>
      <c r="EI47" s="57">
        <f>MIN('Drive Train'!$F$35-EC46*'DEPRECATED - DT-Prelim Calcs'!$C$21*'Drive Train'!$F$38,EI46+EC$2)</f>
        <v>9</v>
      </c>
      <c r="EJ47" s="57">
        <f>'Drive Train'!$F$35-EC47*'DEPRECATED - DT-Prelim Calcs'!$C$21*'Drive Train'!$F$38</f>
        <v>55.909166286718751</v>
      </c>
      <c r="EK47" s="1">
        <f>IF(EH47&gt;='Drive Train'!$F$29,1,0)</f>
        <v>0</v>
      </c>
      <c r="EL47" s="57">
        <f t="shared" si="50"/>
        <v>-710.93408965226706</v>
      </c>
      <c r="EM47" s="63">
        <f>EM46+'DEPRECATED - DT-Prelim Calcs'!$C$11</f>
        <v>172</v>
      </c>
      <c r="EN47" s="2">
        <f>EX47/'Drive Train'!$F$35</f>
        <v>0.72580645161290325</v>
      </c>
      <c r="EO47" s="46">
        <f>EV47*12*60/(PI() * 'Drive Train'!$F$15)/EN$2*EN47</f>
        <v>16456.888742440817</v>
      </c>
      <c r="EP47" s="2">
        <f>('DEPRECATED - DT-Prelim Calcs'!$C$6*EN47-EO47)/('DEPRECATED - DT-Prelim Calcs'!$C$6*EN47)*'DEPRECATED - DT-Prelim Calcs'!$C$7*EN47</f>
        <v>-5.6919137441611909</v>
      </c>
      <c r="EQ47" s="57">
        <f>EP47/'DEPRECATED - DT-Prelim Calcs'!$C$7*('DEPRECATED - DT-Prelim Calcs'!$C$8-'DEPRECATED - DT-Prelim Calcs'!$C$9)+'DEPRECATED - DT-Prelim Calcs'!$C$9</f>
        <v>-300.31764870368499</v>
      </c>
      <c r="ER47" s="57">
        <f t="shared" si="16"/>
        <v>-300.31764870368499</v>
      </c>
      <c r="ES47" s="2">
        <f t="shared" si="51"/>
        <v>-7.6298803064046519</v>
      </c>
      <c r="ET47" s="57">
        <f>ES47*'DEPRECATED - DT-Prelim Calcs'!$C$21/EN$2/'DEPRECATED - DT-Prelim Calcs'!$C$19/'DEPRECATED - DT-Prelim Calcs'!$C$18*3.39*'DEPRECATED - DT-Prelim Calcs'!$C$20</f>
        <v>-241.78169260970589</v>
      </c>
      <c r="EU47" s="46">
        <f t="shared" si="52"/>
        <v>1</v>
      </c>
      <c r="EV47" s="57">
        <f>ET46*'DEPRECATED - DT-Prelim Calcs'!$C$11+EV46</f>
        <v>42.739361706669229</v>
      </c>
      <c r="EW47" s="57">
        <f>EW46+0.5*ET47*'DEPRECATED - DT-Prelim Calcs'!$C$11^2+EV47*'DEPRECATED - DT-Prelim Calcs'!$C$11</f>
        <v>-151413.83961669079</v>
      </c>
      <c r="EX47" s="57">
        <f>MIN('Drive Train'!$F$35-ER46*'DEPRECATED - DT-Prelim Calcs'!$C$21*'Drive Train'!$F$38,EX46+ER$2)</f>
        <v>9</v>
      </c>
      <c r="EY47" s="57">
        <f>'Drive Train'!$F$35-ER47*'DEPRECATED - DT-Prelim Calcs'!$C$21*'Drive Train'!$F$38</f>
        <v>32.821600111850579</v>
      </c>
      <c r="EZ47" s="1">
        <f>IF(EW47&gt;='Drive Train'!$F$29,1,0)</f>
        <v>0</v>
      </c>
      <c r="FA47" s="57">
        <f t="shared" si="53"/>
        <v>-333.68627633742773</v>
      </c>
      <c r="FB47" s="63">
        <f>FB46+'DEPRECATED - DT-Prelim Calcs'!$C$11</f>
        <v>172</v>
      </c>
      <c r="FC47" s="2">
        <f>FM47/'Drive Train'!$F$35</f>
        <v>1.3381565030697209</v>
      </c>
      <c r="FD47" s="46">
        <f>FK47*12*60/(PI() * 'Drive Train'!$F$15)/FC$2*FC47</f>
        <v>-208193.26127807455</v>
      </c>
      <c r="FE47" s="2">
        <f>('DEPRECATED - DT-Prelim Calcs'!$C$6*FC47-FD47)/('DEPRECATED - DT-Prelim Calcs'!$C$6*FC47)*'DEPRECATED - DT-Prelim Calcs'!$C$7*FC47</f>
        <v>97.361122215579968</v>
      </c>
      <c r="FF47" s="57">
        <f>FE47/'DEPRECATED - DT-Prelim Calcs'!$C$7*('DEPRECATED - DT-Prelim Calcs'!$C$8-'DEPRECATED - DT-Prelim Calcs'!$C$9)+'DEPRECATED - DT-Prelim Calcs'!$C$9</f>
        <v>5185.8667967879292</v>
      </c>
      <c r="FG47" s="57">
        <f t="shared" si="17"/>
        <v>50</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-263.72791127210814</v>
      </c>
      <c r="FL47" s="57">
        <f>FL46+0.5*FI47*'DEPRECATED - DT-Prelim Calcs'!$C$11^2+FK47*'DEPRECATED - DT-Prelim Calcs'!$C$11</f>
        <v>-189952.55541343259</v>
      </c>
      <c r="FM47" s="57">
        <f>MIN('Drive Train'!$F$35-FG46*'DEPRECATED - DT-Prelim Calcs'!$C$21*'Drive Train'!$F$38,FM46+FG$2)</f>
        <v>16.59314063806454</v>
      </c>
      <c r="FN47" s="57">
        <f>'Drive Train'!$F$35-FG47*'DEPRECATED - DT-Prelim Calcs'!$C$21*'Drive Train'!$F$38</f>
        <v>9</v>
      </c>
      <c r="FO47" s="1">
        <f>IF(FL47&gt;='Drive Train'!$F$29,1,0)</f>
        <v>0</v>
      </c>
      <c r="FP47" s="57">
        <f t="shared" si="56"/>
        <v>55.555555555555557</v>
      </c>
      <c r="FQ47" s="63">
        <f>FQ46+'DEPRECATED - DT-Prelim Calcs'!$C$11</f>
        <v>172</v>
      </c>
      <c r="FR47" s="2">
        <f>GB47/'Drive Train'!$F$35</f>
        <v>0.72580645161290325</v>
      </c>
      <c r="FS47" s="46">
        <f>FZ47*12*60/(PI() * 'Drive Train'!$F$15)/FR$2*FR47</f>
        <v>-317653.0468804689</v>
      </c>
      <c r="FT47" s="2">
        <f>('DEPRECATED - DT-Prelim Calcs'!$C$6*FR47-FS47)/('DEPRECATED - DT-Prelim Calcs'!$C$6*FR47)*'DEPRECATED - DT-Prelim Calcs'!$C$7*FR47</f>
        <v>145.37843238176987</v>
      </c>
      <c r="FU47" s="57">
        <f>FT47/'DEPRECATED - DT-Prelim Calcs'!$C$7*('DEPRECATED - DT-Prelim Calcs'!$C$8-'DEPRECATED - DT-Prelim Calcs'!$C$9)+'DEPRECATED - DT-Prelim Calcs'!$C$9</f>
        <v>7742.141026797126</v>
      </c>
      <c r="FV47" s="57">
        <f t="shared" si="18"/>
        <v>50</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-673.9875998381907</v>
      </c>
      <c r="GA47" s="57">
        <f>GA46+0.5*FX47*'DEPRECATED - DT-Prelim Calcs'!$C$11^2+FZ47*'DEPRECATED - DT-Prelim Calcs'!$C$11</f>
        <v>-275170.32283086743</v>
      </c>
      <c r="GB47" s="57">
        <f>MIN('Drive Train'!$F$35-FV46*'DEPRECATED - DT-Prelim Calcs'!$C$21*'Drive Train'!$F$38,GB46+FV$2)</f>
        <v>9</v>
      </c>
      <c r="GC47" s="57">
        <f>'Drive Train'!$F$35-FV47*'DEPRECATED - DT-Prelim Calcs'!$C$21*'Drive Train'!$F$38</f>
        <v>9</v>
      </c>
      <c r="GD47" s="1">
        <f>IF(GA47&gt;='Drive Train'!$F$29,1,0)</f>
        <v>0</v>
      </c>
      <c r="GE47" s="57">
        <f t="shared" si="59"/>
        <v>55.555555555555557</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55.555555555555557</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55.555555555555557</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55.555555555555557</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55.555555555555557</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650.48305563067322</v>
      </c>
      <c r="AK48" s="57">
        <f t="shared" si="8"/>
        <v>0</v>
      </c>
      <c r="AL48" s="63">
        <f>AL47+'DEPRECATED - DT-Prelim Calcs'!$C$11</f>
        <v>176</v>
      </c>
      <c r="AM48" s="2">
        <f>AW48/'Drive Train'!$F$35</f>
        <v>0.8758064583410784</v>
      </c>
      <c r="AN48" s="46">
        <f>AU48*12*60/(PI() * 'Drive Train'!$F$15)/AM$2*AM48</f>
        <v>3839.373498101188</v>
      </c>
      <c r="AO48" s="2">
        <f>('DEPRECATED - DT-Prelim Calcs'!$C$6*AM48-AN48)/('DEPRECATED - DT-Prelim Calcs'!$C$6*AM48)*'DEPRECATED - DT-Prelim Calcs'!$C$7*AM48</f>
        <v>0.37469166395962311</v>
      </c>
      <c r="AP48" s="57">
        <f>AO48/'DEPRECATED - DT-Prelim Calcs'!$C$7*('DEPRECATED - DT-Prelim Calcs'!$C$8-'DEPRECATED - DT-Prelim Calcs'!$C$9)+'DEPRECATED - DT-Prelim Calcs'!$C$9</f>
        <v>22.647278209966657</v>
      </c>
      <c r="AQ48" s="57">
        <f t="shared" si="9"/>
        <v>22.647278209966657</v>
      </c>
      <c r="AR48" s="2">
        <f t="shared" si="30"/>
        <v>2.1061151669332645E-6</v>
      </c>
      <c r="AS48" s="57">
        <f>AR48*'DEPRECATED - DT-Prelim Calcs'!$C$21/AM$2/'DEPRECATED - DT-Prelim Calcs'!$C$19/'DEPRECATED - DT-Prelim Calcs'!$C$18*3.39*'DEPRECATED - DT-Prelim Calcs'!$C$20</f>
        <v>1.4415893172578922E-5</v>
      </c>
      <c r="AT48" s="46">
        <f t="shared" si="31"/>
        <v>0</v>
      </c>
      <c r="AU48" s="57">
        <f>AS47*'DEPRECATED - DT-Prelim Calcs'!$C$11+AU47</f>
        <v>38.256002863124237</v>
      </c>
      <c r="AV48" s="57">
        <f>AV47+0.5*AS48*'DEPRECATED - DT-Prelim Calcs'!$C$11^2+AU48*'DEPRECATED - DT-Prelim Calcs'!$C$11</f>
        <v>6605.8565205809318</v>
      </c>
      <c r="AW48" s="57">
        <f>MIN('Drive Train'!$F$35-AQ47*'DEPRECATED - DT-Prelim Calcs'!$C$21*'Drive Train'!$F$38,AW47+AQ$2)</f>
        <v>10.860000083429373</v>
      </c>
      <c r="AX48" s="57">
        <f>'Drive Train'!$F$35-AQ48*'DEPRECATED - DT-Prelim Calcs'!$C$21*'Drive Train'!$F$38</f>
        <v>10.859985081722268</v>
      </c>
      <c r="AY48" s="1">
        <f>IF(AV48&gt;='Drive Train'!$F$29,1,0)</f>
        <v>1</v>
      </c>
      <c r="AZ48" s="57">
        <f t="shared" si="32"/>
        <v>25.163642455518509</v>
      </c>
      <c r="BA48" s="63">
        <f>BA47+'DEPRECATED - DT-Prelim Calcs'!$C$11</f>
        <v>176</v>
      </c>
      <c r="BB48" s="2">
        <f>BL48/'Drive Train'!$F$35</f>
        <v>0.72580645161290325</v>
      </c>
      <c r="BC48" s="46">
        <f>BJ48*12*60/(PI() * 'Drive Train'!$F$15)/BB$2*BB48</f>
        <v>4641.1593444577384</v>
      </c>
      <c r="BD48" s="2">
        <f>('DEPRECATED - DT-Prelim Calcs'!$C$6*BB48-BC48)/('DEPRECATED - DT-Prelim Calcs'!$C$6*BB48)*'DEPRECATED - DT-Prelim Calcs'!$C$7*BB48</f>
        <v>-0.34934191505439471</v>
      </c>
      <c r="BE48" s="57">
        <f>BD48/'DEPRECATED - DT-Prelim Calcs'!$C$7*('DEPRECATED - DT-Prelim Calcs'!$C$8-'DEPRECATED - DT-Prelim Calcs'!$C$9)+'DEPRECATED - DT-Prelim Calcs'!$C$9</f>
        <v>-15.89774593422359</v>
      </c>
      <c r="BF48" s="57">
        <f t="shared" si="10"/>
        <v>-15.89774593422359</v>
      </c>
      <c r="BG48" s="2">
        <f t="shared" si="33"/>
        <v>-0.89588578251137696</v>
      </c>
      <c r="BH48" s="57">
        <f>BG48*'DEPRECATED - DT-Prelim Calcs'!$C$21/BB$2/'DEPRECATED - DT-Prelim Calcs'!$C$19/'DEPRECATED - DT-Prelim Calcs'!$C$18*3.39*'DEPRECATED - DT-Prelim Calcs'!$C$20</f>
        <v>-9.3117686353728057</v>
      </c>
      <c r="BI48" s="46">
        <f t="shared" si="34"/>
        <v>1</v>
      </c>
      <c r="BJ48" s="57">
        <f>BH47*'DEPRECATED - DT-Prelim Calcs'!$C$11+BJ47</f>
        <v>36.747934562709716</v>
      </c>
      <c r="BK48" s="57">
        <f>BK47+0.5*BH48*'DEPRECATED - DT-Prelim Calcs'!$C$11^2+BJ48*'DEPRECATED - DT-Prelim Calcs'!$C$11</f>
        <v>3190.409496542808</v>
      </c>
      <c r="BL48" s="57">
        <f>MIN('Drive Train'!$F$35-BF47*'DEPRECATED - DT-Prelim Calcs'!$C$21*'Drive Train'!$F$38,BL47+BF$2)</f>
        <v>9</v>
      </c>
      <c r="BM48" s="57">
        <f>'Drive Train'!$F$35-BF48*'DEPRECATED - DT-Prelim Calcs'!$C$21*'Drive Train'!$F$38</f>
        <v>13.481046723527204</v>
      </c>
      <c r="BN48" s="1">
        <f>IF(BK48&gt;='Drive Train'!$F$29,1,0)</f>
        <v>1</v>
      </c>
      <c r="BO48" s="57">
        <f t="shared" si="35"/>
        <v>-17.664162149137322</v>
      </c>
      <c r="BP48" s="63">
        <f>BP47+'DEPRECATED - DT-Prelim Calcs'!$C$11</f>
        <v>176</v>
      </c>
      <c r="BQ48" s="2">
        <f>CA48/'Drive Train'!$F$35</f>
        <v>0.72580645161290325</v>
      </c>
      <c r="BR48" s="46">
        <f>BY48*12*60/(PI() * 'Drive Train'!$F$15)/BQ$2*BQ48</f>
        <v>8704.2489985554694</v>
      </c>
      <c r="BS48" s="2">
        <f>('DEPRECATED - DT-Prelim Calcs'!$C$6*BQ48-BR48)/('DEPRECATED - DT-Prelim Calcs'!$C$6*BQ48)*'DEPRECATED - DT-Prelim Calcs'!$C$7*BQ48</f>
        <v>-2.1864987755376086</v>
      </c>
      <c r="BT48" s="57">
        <f>BS48/'DEPRECATED - DT-Prelim Calcs'!$C$7*('DEPRECATED - DT-Prelim Calcs'!$C$8-'DEPRECATED - DT-Prelim Calcs'!$C$9)+'DEPRECATED - DT-Prelim Calcs'!$C$9</f>
        <v>-113.70157381803951</v>
      </c>
      <c r="BU48" s="57">
        <f t="shared" si="11"/>
        <v>-113.70157381803951</v>
      </c>
      <c r="BV48" s="2">
        <f t="shared" si="36"/>
        <v>-3.2115129062547463</v>
      </c>
      <c r="BW48" s="57">
        <f>BV48*'DEPRECATED - DT-Prelim Calcs'!$C$21/BQ$2/'DEPRECATED - DT-Prelim Calcs'!$C$19/'DEPRECATED - DT-Prelim Calcs'!$C$18*3.39*'DEPRECATED - DT-Prelim Calcs'!$C$20</f>
        <v>-44.778344856940052</v>
      </c>
      <c r="BX48" s="46">
        <f t="shared" si="37"/>
        <v>1</v>
      </c>
      <c r="BY48" s="57">
        <f>BW47*'DEPRECATED - DT-Prelim Calcs'!$C$11+BY47</f>
        <v>51.375839150013533</v>
      </c>
      <c r="BZ48" s="57">
        <f>BZ47+0.5*BW48*'DEPRECATED - DT-Prelim Calcs'!$C$11^2+BY48*'DEPRECATED - DT-Prelim Calcs'!$C$11</f>
        <v>-6217.5780765716863</v>
      </c>
      <c r="CA48" s="57">
        <f>MIN('Drive Train'!$F$35-BU47*'DEPRECATED - DT-Prelim Calcs'!$C$21*'Drive Train'!$F$38,CA47+BU$2)</f>
        <v>9</v>
      </c>
      <c r="CB48" s="57">
        <f>'Drive Train'!$F$35-BU48*'DEPRECATED - DT-Prelim Calcs'!$C$21*'Drive Train'!$F$38</f>
        <v>20.131707019626688</v>
      </c>
      <c r="CC48" s="1">
        <f>IF(BZ48&gt;='Drive Train'!$F$29,1,0)</f>
        <v>0</v>
      </c>
      <c r="CD48" s="57">
        <f t="shared" si="38"/>
        <v>-126.33508202004391</v>
      </c>
      <c r="CE48" s="63">
        <f>CE47+'DEPRECATED - DT-Prelim Calcs'!$C$11</f>
        <v>176</v>
      </c>
      <c r="CF48" s="2">
        <f>CP48/'Drive Train'!$F$35</f>
        <v>0.72580645161290325</v>
      </c>
      <c r="CG48" s="46">
        <f>CN48*12*60/(PI() * 'Drive Train'!$F$15)/CF$2*CF48</f>
        <v>-18022.907167660138</v>
      </c>
      <c r="CH48" s="2">
        <f>('DEPRECATED - DT-Prelim Calcs'!$C$6*CF48-CG48)/('DEPRECATED - DT-Prelim Calcs'!$C$6*CF48)*'DEPRECATED - DT-Prelim Calcs'!$C$7*CF48</f>
        <v>9.8983879712878355</v>
      </c>
      <c r="CI48" s="57">
        <f>CH48/'DEPRECATED - DT-Prelim Calcs'!$C$7*('DEPRECATED - DT-Prelim Calcs'!$C$8-'DEPRECATED - DT-Prelim Calcs'!$C$9)+'DEPRECATED - DT-Prelim Calcs'!$C$9</f>
        <v>529.65567498598728</v>
      </c>
      <c r="CJ48" s="57">
        <f t="shared" si="12"/>
        <v>50</v>
      </c>
      <c r="CK48" s="2">
        <f t="shared" si="39"/>
        <v>1.3144127551959126</v>
      </c>
      <c r="CL48" s="57">
        <f>CK48*'DEPRECATED - DT-Prelim Calcs'!$C$21/CF$2/'DEPRECATED - DT-Prelim Calcs'!$C$19/'DEPRECATED - DT-Prelim Calcs'!$C$18*3.39*'DEPRECATED - DT-Prelim Calcs'!$C$20</f>
        <v>22.991988372439156</v>
      </c>
      <c r="CM48" s="46">
        <f t="shared" si="40"/>
        <v>0</v>
      </c>
      <c r="CN48" s="57">
        <f>CL47*'DEPRECATED - DT-Prelim Calcs'!$C$11+CN47</f>
        <v>-84.794184317961808</v>
      </c>
      <c r="CO48" s="57">
        <f>CO47+0.5*CL48*'DEPRECATED - DT-Prelim Calcs'!$C$11^2+CN48*'DEPRECATED - DT-Prelim Calcs'!$C$11</f>
        <v>-18556.421462284641</v>
      </c>
      <c r="CP48" s="57">
        <f>MIN('Drive Train'!$F$35-CJ47*'DEPRECATED - DT-Prelim Calcs'!$C$21*'Drive Train'!$F$38,CP47+CJ$2)</f>
        <v>9</v>
      </c>
      <c r="CQ48" s="57">
        <f>'Drive Train'!$F$35-CJ48*'DEPRECATED - DT-Prelim Calcs'!$C$21*'Drive Train'!$F$38</f>
        <v>9</v>
      </c>
      <c r="CR48" s="1">
        <f>IF(CO48&gt;='Drive Train'!$F$29,1,0)</f>
        <v>0</v>
      </c>
      <c r="CS48" s="57">
        <f t="shared" si="41"/>
        <v>55.555555555555557</v>
      </c>
      <c r="CT48" s="63">
        <f>CT47+'DEPRECATED - DT-Prelim Calcs'!$C$11</f>
        <v>176</v>
      </c>
      <c r="CU48" s="2">
        <f>DE48/'Drive Train'!$F$35</f>
        <v>0.72580645161290325</v>
      </c>
      <c r="CV48" s="46">
        <f>DC48*12*60/(PI() * 'Drive Train'!$F$15)/CU$2*CU48</f>
        <v>13457.834267484888</v>
      </c>
      <c r="CW48" s="2">
        <f>('DEPRECATED - DT-Prelim Calcs'!$C$6*CU48-CV48)/('DEPRECATED - DT-Prelim Calcs'!$C$6*CU48)*'DEPRECATED - DT-Prelim Calcs'!$C$7*CU48</f>
        <v>-4.3358684749972518</v>
      </c>
      <c r="CX48" s="57">
        <f>CW48/'DEPRECATED - DT-Prelim Calcs'!$C$7*('DEPRECATED - DT-Prelim Calcs'!$C$8-'DEPRECATED - DT-Prelim Calcs'!$C$9)+'DEPRECATED - DT-Prelim Calcs'!$C$9</f>
        <v>-228.12652503823546</v>
      </c>
      <c r="CY48" s="57">
        <f t="shared" si="13"/>
        <v>-228.12652503823546</v>
      </c>
      <c r="CZ48" s="2">
        <f t="shared" si="42"/>
        <v>-5.9206657728813799</v>
      </c>
      <c r="DA48" s="57">
        <f>CZ48*'DEPRECATED - DT-Prelim Calcs'!$C$21/CU$2/'DEPRECATED - DT-Prelim Calcs'!$C$19/'DEPRECATED - DT-Prelim Calcs'!$C$18*3.39*'DEPRECATED - DT-Prelim Calcs'!$C$20</f>
        <v>-124.57884879959057</v>
      </c>
      <c r="DB48" s="46">
        <f t="shared" si="43"/>
        <v>1</v>
      </c>
      <c r="DC48" s="57">
        <f>DA47*'DEPRECATED - DT-Prelim Calcs'!$C$11+DC47</f>
        <v>52.636547442037937</v>
      </c>
      <c r="DD48" s="57">
        <f>DD47+0.5*DA48*'DEPRECATED - DT-Prelim Calcs'!$C$11^2+DC48*'DEPRECATED - DT-Prelim Calcs'!$C$11</f>
        <v>-39230.804020496202</v>
      </c>
      <c r="DE48" s="57">
        <f>MIN('Drive Train'!$F$35-CY47*'DEPRECATED - DT-Prelim Calcs'!$C$21*'Drive Train'!$F$38,DE47+CY$2)</f>
        <v>9</v>
      </c>
      <c r="DF48" s="57">
        <f>'Drive Train'!$F$35-CY48*'DEPRECATED - DT-Prelim Calcs'!$C$21*'Drive Train'!$F$38</f>
        <v>27.912603702600013</v>
      </c>
      <c r="DG48" s="1">
        <f>IF(DD48&gt;='Drive Train'!$F$29,1,0)</f>
        <v>0</v>
      </c>
      <c r="DH48" s="57">
        <f t="shared" si="44"/>
        <v>-253.4739167091505</v>
      </c>
      <c r="DI48" s="63">
        <f>DI47+'DEPRECATED - DT-Prelim Calcs'!$C$11</f>
        <v>176</v>
      </c>
      <c r="DJ48" s="2">
        <f>DT48/'Drive Train'!$F$35</f>
        <v>0.72580645161290325</v>
      </c>
      <c r="DK48" s="46">
        <f>DR48*12*60/(PI() * 'Drive Train'!$F$15)/DJ$2*DJ48</f>
        <v>-284637.12854610756</v>
      </c>
      <c r="DL48" s="2">
        <f>('DEPRECATED - DT-Prelim Calcs'!$C$6*DJ48-DK48)/('DEPRECATED - DT-Prelim Calcs'!$C$6*DJ48)*'DEPRECATED - DT-Prelim Calcs'!$C$7*DJ48</f>
        <v>130.45003403546389</v>
      </c>
      <c r="DM48" s="57">
        <f>DL48/'DEPRECATED - DT-Prelim Calcs'!$C$7*('DEPRECATED - DT-Prelim Calcs'!$C$8-'DEPRECATED - DT-Prelim Calcs'!$C$9)+'DEPRECATED - DT-Prelim Calcs'!$C$9</f>
        <v>6947.405131431542</v>
      </c>
      <c r="DN48" s="57">
        <f t="shared" si="14"/>
        <v>50</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-952.59901276150163</v>
      </c>
      <c r="DS48" s="57">
        <f>DS47+0.5*DP48*'DEPRECATED - DT-Prelim Calcs'!$C$11^2+DR48*'DEPRECATED - DT-Prelim Calcs'!$C$11</f>
        <v>-90992.731597940743</v>
      </c>
      <c r="DT48" s="57">
        <f>MIN('Drive Train'!$F$35-DN47*'DEPRECATED - DT-Prelim Calcs'!$C$21*'Drive Train'!$F$38,DT47+DN$2)</f>
        <v>9</v>
      </c>
      <c r="DU48" s="57">
        <f>'Drive Train'!$F$35-DN48*'DEPRECATED - DT-Prelim Calcs'!$C$21*'Drive Train'!$F$38</f>
        <v>9</v>
      </c>
      <c r="DV48" s="1">
        <f>IF(DS48&gt;='Drive Train'!$F$29,1,0)</f>
        <v>0</v>
      </c>
      <c r="DW48" s="57">
        <f t="shared" si="47"/>
        <v>55.555555555555557</v>
      </c>
      <c r="DX48" s="63">
        <f>DX47+'DEPRECATED - DT-Prelim Calcs'!$C$11</f>
        <v>176</v>
      </c>
      <c r="DY48" s="2">
        <f>EI48/'Drive Train'!$F$35</f>
        <v>4.5088037327998993</v>
      </c>
      <c r="DZ48" s="46">
        <f>EG48*12*60/(PI() * 'Drive Train'!$F$15)/DY$2*DY48</f>
        <v>-3556247.5313783633</v>
      </c>
      <c r="EA48" s="2">
        <f>('DEPRECATED - DT-Prelim Calcs'!$C$6*DY48-DZ48)/('DEPRECATED - DT-Prelim Calcs'!$C$6*DY48)*'DEPRECATED - DT-Prelim Calcs'!$C$7*DY48</f>
        <v>1618.8505604523057</v>
      </c>
      <c r="EB48" s="57">
        <f>EA48/'DEPRECATED - DT-Prelim Calcs'!$C$7*('DEPRECATED - DT-Prelim Calcs'!$C$8-'DEPRECATED - DT-Prelim Calcs'!$C$9)+'DEPRECATED - DT-Prelim Calcs'!$C$9</f>
        <v>86184.661371797018</v>
      </c>
      <c r="EC48" s="57">
        <f t="shared" si="15"/>
        <v>50</v>
      </c>
      <c r="ED48" s="2">
        <f t="shared" si="48"/>
        <v>0.8170673883650269</v>
      </c>
      <c r="EE48" s="57">
        <f>ED48*'DEPRECATED - DT-Prelim Calcs'!$C$21/DY$2/'DEPRECATED - DT-Prelim Calcs'!$C$19/'DEPRECATED - DT-Prelim Calcs'!$C$18*3.39*'DEPRECATED - DT-Prelim Calcs'!$C$20</f>
        <v>22.99198837243916</v>
      </c>
      <c r="EF48" s="46">
        <f t="shared" si="49"/>
        <v>0</v>
      </c>
      <c r="EG48" s="57">
        <f>EE47*'DEPRECATED - DT-Prelim Calcs'!$C$11+EG47</f>
        <v>-1674.2442211341497</v>
      </c>
      <c r="EH48" s="57">
        <f>EH47+0.5*EE48*'DEPRECATED - DT-Prelim Calcs'!$C$11^2+EG48*'DEPRECATED - DT-Prelim Calcs'!$C$11</f>
        <v>-122469.01315511776</v>
      </c>
      <c r="EI48" s="57">
        <f>MIN('Drive Train'!$F$35-EC47*'DEPRECATED - DT-Prelim Calcs'!$C$21*'Drive Train'!$F$38,EI47+EC$2)</f>
        <v>55.909166286718751</v>
      </c>
      <c r="EJ48" s="57">
        <f>'Drive Train'!$F$35-EC48*'DEPRECATED - DT-Prelim Calcs'!$C$21*'Drive Train'!$F$38</f>
        <v>9</v>
      </c>
      <c r="EK48" s="1">
        <f>IF(EH48&gt;='Drive Train'!$F$29,1,0)</f>
        <v>0</v>
      </c>
      <c r="EL48" s="57">
        <f t="shared" si="50"/>
        <v>55.555555555555557</v>
      </c>
      <c r="EM48" s="63">
        <f>EM47+'DEPRECATED - DT-Prelim Calcs'!$C$11</f>
        <v>176</v>
      </c>
      <c r="EN48" s="2">
        <f>EX48/'Drive Train'!$F$35</f>
        <v>2.6469032348266595</v>
      </c>
      <c r="EO48" s="46">
        <f>EV48*12*60/(PI() * 'Drive Train'!$F$15)/EN$2*EN48</f>
        <v>-1298048.6291511708</v>
      </c>
      <c r="EP48" s="2">
        <f>('DEPRECATED - DT-Prelim Calcs'!$C$6*EN48-EO48)/('DEPRECATED - DT-Prelim Calcs'!$C$6*EN48)*'DEPRECATED - DT-Prelim Calcs'!$C$7*EN48</f>
        <v>593.30158768792512</v>
      </c>
      <c r="EQ48" s="57">
        <f>EP48/'DEPRECATED - DT-Prelim Calcs'!$C$7*('DEPRECATED - DT-Prelim Calcs'!$C$8-'DEPRECATED - DT-Prelim Calcs'!$C$9)+'DEPRECATED - DT-Prelim Calcs'!$C$9</f>
        <v>31588.008589361325</v>
      </c>
      <c r="ER48" s="57">
        <f t="shared" si="16"/>
        <v>50</v>
      </c>
      <c r="ES48" s="2">
        <f t="shared" si="51"/>
        <v>0.72555584086814395</v>
      </c>
      <c r="ET48" s="57">
        <f>ES48*'DEPRECATED - DT-Prelim Calcs'!$C$21/EN$2/'DEPRECATED - DT-Prelim Calcs'!$C$19/'DEPRECATED - DT-Prelim Calcs'!$C$18*3.39*'DEPRECATED - DT-Prelim Calcs'!$C$20</f>
        <v>22.99198837243916</v>
      </c>
      <c r="EU48" s="46">
        <f t="shared" si="52"/>
        <v>0</v>
      </c>
      <c r="EV48" s="57">
        <f>ET47*'DEPRECATED - DT-Prelim Calcs'!$C$11+EV47</f>
        <v>-924.38740873215431</v>
      </c>
      <c r="EW48" s="57">
        <f>EW47+0.5*ET48*'DEPRECATED - DT-Prelim Calcs'!$C$11^2+EV48*'DEPRECATED - DT-Prelim Calcs'!$C$11</f>
        <v>-154927.45334463989</v>
      </c>
      <c r="EX48" s="57">
        <f>MIN('Drive Train'!$F$35-ER47*'DEPRECATED - DT-Prelim Calcs'!$C$21*'Drive Train'!$F$38,EX47+ER$2)</f>
        <v>32.821600111850579</v>
      </c>
      <c r="EY48" s="57">
        <f>'Drive Train'!$F$35-ER48*'DEPRECATED - DT-Prelim Calcs'!$C$21*'Drive Train'!$F$38</f>
        <v>9</v>
      </c>
      <c r="EZ48" s="1">
        <f>IF(EW48&gt;='Drive Train'!$F$29,1,0)</f>
        <v>0</v>
      </c>
      <c r="FA48" s="57">
        <f t="shared" si="53"/>
        <v>55.555555555555557</v>
      </c>
      <c r="FB48" s="63">
        <f>FB47+'DEPRECATED - DT-Prelim Calcs'!$C$11</f>
        <v>176</v>
      </c>
      <c r="FC48" s="2">
        <f>FM48/'Drive Train'!$F$35</f>
        <v>0.72580645161290325</v>
      </c>
      <c r="FD48" s="46">
        <f>FK48*12*60/(PI() * 'Drive Train'!$F$15)/FC$2*FC48</f>
        <v>-73543.858772477295</v>
      </c>
      <c r="FE48" s="2">
        <f>('DEPRECATED - DT-Prelim Calcs'!$C$6*FC48-FD48)/('DEPRECATED - DT-Prelim Calcs'!$C$6*FC48)*'DEPRECATED - DT-Prelim Calcs'!$C$7*FC48</f>
        <v>35.002608115304604</v>
      </c>
      <c r="FF48" s="57">
        <f>FE48/'DEPRECATED - DT-Prelim Calcs'!$C$7*('DEPRECATED - DT-Prelim Calcs'!$C$8-'DEPRECATED - DT-Prelim Calcs'!$C$9)+'DEPRECATED - DT-Prelim Calcs'!$C$9</f>
        <v>1866.116855267046</v>
      </c>
      <c r="FG48" s="57">
        <f t="shared" si="17"/>
        <v>50</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-171.75995778235151</v>
      </c>
      <c r="FL48" s="57">
        <f>FL47+0.5*FI48*'DEPRECATED - DT-Prelim Calcs'!$C$11^2+FK48*'DEPRECATED - DT-Prelim Calcs'!$C$11</f>
        <v>-190455.65933758247</v>
      </c>
      <c r="FM48" s="57">
        <f>MIN('Drive Train'!$F$35-FG47*'DEPRECATED - DT-Prelim Calcs'!$C$21*'Drive Train'!$F$38,FM47+FG$2)</f>
        <v>9</v>
      </c>
      <c r="FN48" s="57">
        <f>'Drive Train'!$F$35-FG48*'DEPRECATED - DT-Prelim Calcs'!$C$21*'Drive Train'!$F$38</f>
        <v>9</v>
      </c>
      <c r="FO48" s="1">
        <f>IF(FL48&gt;='Drive Train'!$F$29,1,0)</f>
        <v>0</v>
      </c>
      <c r="FP48" s="57">
        <f t="shared" si="56"/>
        <v>55.555555555555557</v>
      </c>
      <c r="FQ48" s="63">
        <f>FQ47+'DEPRECATED - DT-Prelim Calcs'!$C$11</f>
        <v>176</v>
      </c>
      <c r="FR48" s="2">
        <f>GB48/'Drive Train'!$F$35</f>
        <v>0.72580645161290325</v>
      </c>
      <c r="FS48" s="46">
        <f>FZ48*12*60/(PI() * 'Drive Train'!$F$15)/FR$2*FR48</f>
        <v>-274308.18319396186</v>
      </c>
      <c r="FT48" s="2">
        <f>('DEPRECATED - DT-Prelim Calcs'!$C$6*FR48-FS48)/('DEPRECATED - DT-Prelim Calcs'!$C$6*FR48)*'DEPRECATED - DT-Prelim Calcs'!$C$7*FR48</f>
        <v>125.77972291000965</v>
      </c>
      <c r="FU48" s="57">
        <f>FT48/'DEPRECATED - DT-Prelim Calcs'!$C$7*('DEPRECATED - DT-Prelim Calcs'!$C$8-'DEPRECATED - DT-Prelim Calcs'!$C$9)+'DEPRECATED - DT-Prelim Calcs'!$C$9</f>
        <v>6698.7740453752021</v>
      </c>
      <c r="FV48" s="57">
        <f t="shared" si="18"/>
        <v>50</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-582.01964634843409</v>
      </c>
      <c r="GA48" s="57">
        <f>GA47+0.5*FX48*'DEPRECATED - DT-Prelim Calcs'!$C$11^2+FZ48*'DEPRECATED - DT-Prelim Calcs'!$C$11</f>
        <v>-277314.46550928167</v>
      </c>
      <c r="GB48" s="57">
        <f>MIN('Drive Train'!$F$35-FV47*'DEPRECATED - DT-Prelim Calcs'!$C$21*'Drive Train'!$F$38,GB47+FV$2)</f>
        <v>9</v>
      </c>
      <c r="GC48" s="57">
        <f>'Drive Train'!$F$35-FV48*'DEPRECATED - DT-Prelim Calcs'!$C$21*'Drive Train'!$F$38</f>
        <v>9</v>
      </c>
      <c r="GD48" s="1">
        <f>IF(GA48&gt;='Drive Train'!$F$29,1,0)</f>
        <v>0</v>
      </c>
      <c r="GE48" s="57">
        <f t="shared" si="59"/>
        <v>55.555555555555557</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55.555555555555557</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55.555555555555557</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55.555555555555557</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55.555555555555557</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650.48305563067322</v>
      </c>
      <c r="AK49" s="57">
        <f t="shared" si="8"/>
        <v>0</v>
      </c>
      <c r="AL49" s="63">
        <f>AL48+'DEPRECATED - DT-Prelim Calcs'!$C$11</f>
        <v>180</v>
      </c>
      <c r="AM49" s="2">
        <f>AW49/'Drive Train'!$F$35</f>
        <v>0.87580524852598929</v>
      </c>
      <c r="AN49" s="46">
        <f>AU49*12*60/(PI() * 'Drive Train'!$F$15)/AM$2*AM49</f>
        <v>3839.3739816053858</v>
      </c>
      <c r="AO49" s="2">
        <f>('DEPRECATED - DT-Prelim Calcs'!$C$6*AM49-AN49)/('DEPRECATED - DT-Prelim Calcs'!$C$6*AM49)*'DEPRECATED - DT-Prelim Calcs'!$C$7*AM49</f>
        <v>0.37468852968516136</v>
      </c>
      <c r="AP49" s="57">
        <f>AO49/'DEPRECATED - DT-Prelim Calcs'!$C$7*('DEPRECATED - DT-Prelim Calcs'!$C$8-'DEPRECATED - DT-Prelim Calcs'!$C$9)+'DEPRECATED - DT-Prelim Calcs'!$C$9</f>
        <v>22.647111352118756</v>
      </c>
      <c r="AQ49" s="57">
        <f t="shared" si="9"/>
        <v>22.647111352118756</v>
      </c>
      <c r="AR49" s="2">
        <f t="shared" si="30"/>
        <v>-1.5929317994656245E-6</v>
      </c>
      <c r="AS49" s="57">
        <f>AR49*'DEPRECATED - DT-Prelim Calcs'!$C$21/AM$2/'DEPRECATED - DT-Prelim Calcs'!$C$19/'DEPRECATED - DT-Prelim Calcs'!$C$18*3.39*'DEPRECATED - DT-Prelim Calcs'!$C$20</f>
        <v>-1.0903266361135314E-5</v>
      </c>
      <c r="AT49" s="46">
        <f t="shared" si="31"/>
        <v>0</v>
      </c>
      <c r="AU49" s="57">
        <f>AS48*'DEPRECATED - DT-Prelim Calcs'!$C$11+AU48</f>
        <v>38.256060526696928</v>
      </c>
      <c r="AV49" s="57">
        <f>AV48+0.5*AS49*'DEPRECATED - DT-Prelim Calcs'!$C$11^2+AU49*'DEPRECATED - DT-Prelim Calcs'!$C$11</f>
        <v>6758.8806754615889</v>
      </c>
      <c r="AW49" s="57">
        <f>MIN('Drive Train'!$F$35-AQ48*'DEPRECATED - DT-Prelim Calcs'!$C$21*'Drive Train'!$F$38,AW48+AQ$2)</f>
        <v>10.859985081722268</v>
      </c>
      <c r="AX49" s="57">
        <f>'Drive Train'!$F$35-AQ49*'DEPRECATED - DT-Prelim Calcs'!$C$21*'Drive Train'!$F$38</f>
        <v>10.859996428055926</v>
      </c>
      <c r="AY49" s="1">
        <f>IF(AV49&gt;='Drive Train'!$F$29,1,0)</f>
        <v>1</v>
      </c>
      <c r="AZ49" s="57">
        <f t="shared" si="32"/>
        <v>25.163457057909728</v>
      </c>
      <c r="BA49" s="63">
        <f>BA48+'DEPRECATED - DT-Prelim Calcs'!$C$11</f>
        <v>180</v>
      </c>
      <c r="BB49" s="2">
        <f>BL49/'Drive Train'!$F$35</f>
        <v>1.087181187381226</v>
      </c>
      <c r="BC49" s="46">
        <f>BJ49*12*60/(PI() * 'Drive Train'!$F$15)/BB$2*BB49</f>
        <v>-94.427176871250595</v>
      </c>
      <c r="BD49" s="2">
        <f>('DEPRECATED - DT-Prelim Calcs'!$C$6*BB49-BC49)/('DEPRECATED - DT-Prelim Calcs'!$C$6*BB49)*'DEPRECATED - DT-Prelim Calcs'!$C$7*BB49</f>
        <v>2.662802627115906</v>
      </c>
      <c r="BE49" s="57">
        <f>BD49/'DEPRECATED - DT-Prelim Calcs'!$C$7*('DEPRECATED - DT-Prelim Calcs'!$C$8-'DEPRECATED - DT-Prelim Calcs'!$C$9)+'DEPRECATED - DT-Prelim Calcs'!$C$9</f>
        <v>144.45833072986338</v>
      </c>
      <c r="BF49" s="57">
        <f t="shared" si="10"/>
        <v>50</v>
      </c>
      <c r="BG49" s="2">
        <f t="shared" si="33"/>
        <v>0.89591151696397964</v>
      </c>
      <c r="BH49" s="57">
        <f>BG49*'DEPRECATED - DT-Prelim Calcs'!$C$21/BB$2/'DEPRECATED - DT-Prelim Calcs'!$C$19/'DEPRECATED - DT-Prelim Calcs'!$C$18*3.39*'DEPRECATED - DT-Prelim Calcs'!$C$20</f>
        <v>9.3120361173144452</v>
      </c>
      <c r="BI49" s="46">
        <f t="shared" si="34"/>
        <v>0</v>
      </c>
      <c r="BJ49" s="57">
        <f>BH48*'DEPRECATED - DT-Prelim Calcs'!$C$11+BJ48</f>
        <v>-0.49913997878150695</v>
      </c>
      <c r="BK49" s="57">
        <f>BK48+0.5*BH49*'DEPRECATED - DT-Prelim Calcs'!$C$11^2+BJ49*'DEPRECATED - DT-Prelim Calcs'!$C$11</f>
        <v>3262.9092255661976</v>
      </c>
      <c r="BL49" s="57">
        <f>MIN('Drive Train'!$F$35-BF48*'DEPRECATED - DT-Prelim Calcs'!$C$21*'Drive Train'!$F$38,BL48+BF$2)</f>
        <v>13.481046723527204</v>
      </c>
      <c r="BM49" s="57">
        <f>'Drive Train'!$F$35-BF49*'DEPRECATED - DT-Prelim Calcs'!$C$21*'Drive Train'!$F$38</f>
        <v>9</v>
      </c>
      <c r="BN49" s="1">
        <f>IF(BK49&gt;='Drive Train'!$F$29,1,0)</f>
        <v>1</v>
      </c>
      <c r="BO49" s="57">
        <f t="shared" si="35"/>
        <v>55.555555555555557</v>
      </c>
      <c r="BP49" s="63">
        <f>BP48+'DEPRECATED - DT-Prelim Calcs'!$C$11</f>
        <v>180</v>
      </c>
      <c r="BQ49" s="2">
        <f>CA49/'Drive Train'!$F$35</f>
        <v>1.6235247596473135</v>
      </c>
      <c r="BR49" s="46">
        <f>BY49*12*60/(PI() * 'Drive Train'!$F$15)/BQ$2*BQ49</f>
        <v>-48409.324074194286</v>
      </c>
      <c r="BS49" s="2">
        <f>('DEPRECATED - DT-Prelim Calcs'!$C$6*BQ49-BR49)/('DEPRECATED - DT-Prelim Calcs'!$C$6*BQ49)*'DEPRECATED - DT-Prelim Calcs'!$C$7*BQ49</f>
        <v>25.801338389100543</v>
      </c>
      <c r="BT49" s="57">
        <f>BS49/'DEPRECATED - DT-Prelim Calcs'!$C$7*('DEPRECATED - DT-Prelim Calcs'!$C$8-'DEPRECATED - DT-Prelim Calcs'!$C$9)+'DEPRECATED - DT-Prelim Calcs'!$C$9</f>
        <v>1376.2733258595849</v>
      </c>
      <c r="BU49" s="57">
        <f t="shared" si="11"/>
        <v>50</v>
      </c>
      <c r="BV49" s="2">
        <f t="shared" si="36"/>
        <v>1.6489905474275997</v>
      </c>
      <c r="BW49" s="57">
        <f>BV49*'DEPRECATED - DT-Prelim Calcs'!$C$21/BQ$2/'DEPRECATED - DT-Prelim Calcs'!$C$19/'DEPRECATED - DT-Prelim Calcs'!$C$18*3.39*'DEPRECATED - DT-Prelim Calcs'!$C$20</f>
        <v>22.99198837243916</v>
      </c>
      <c r="BX49" s="46">
        <f t="shared" si="37"/>
        <v>0</v>
      </c>
      <c r="BY49" s="57">
        <f>BW48*'DEPRECATED - DT-Prelim Calcs'!$C$11+BY48</f>
        <v>-127.73754027774667</v>
      </c>
      <c r="BZ49" s="57">
        <f>BZ48+0.5*BW49*'DEPRECATED - DT-Prelim Calcs'!$C$11^2+BY49*'DEPRECATED - DT-Prelim Calcs'!$C$11</f>
        <v>-6544.592330703159</v>
      </c>
      <c r="CA49" s="57">
        <f>MIN('Drive Train'!$F$35-BU48*'DEPRECATED - DT-Prelim Calcs'!$C$21*'Drive Train'!$F$38,CA48+BU$2)</f>
        <v>20.131707019626688</v>
      </c>
      <c r="CB49" s="57">
        <f>'Drive Train'!$F$35-BU49*'DEPRECATED - DT-Prelim Calcs'!$C$21*'Drive Train'!$F$38</f>
        <v>9</v>
      </c>
      <c r="CC49" s="1">
        <f>IF(BZ49&gt;='Drive Train'!$F$29,1,0)</f>
        <v>0</v>
      </c>
      <c r="CD49" s="57">
        <f t="shared" si="38"/>
        <v>55.555555555555557</v>
      </c>
      <c r="CE49" s="63">
        <f>CE48+'DEPRECATED - DT-Prelim Calcs'!$C$11</f>
        <v>180</v>
      </c>
      <c r="CF49" s="2">
        <f>CP49/'Drive Train'!$F$35</f>
        <v>0.72580645161290325</v>
      </c>
      <c r="CG49" s="46">
        <f>CN49*12*60/(PI() * 'Drive Train'!$F$15)/CF$2*CF49</f>
        <v>1524.7764556665757</v>
      </c>
      <c r="CH49" s="2">
        <f>('DEPRECATED - DT-Prelim Calcs'!$C$6*CF49-CG49)/('DEPRECATED - DT-Prelim Calcs'!$C$6*CF49)*'DEPRECATED - DT-Prelim Calcs'!$C$7*CF49</f>
        <v>1.0597542879449866</v>
      </c>
      <c r="CI49" s="57">
        <f>CH49/'DEPRECATED - DT-Prelim Calcs'!$C$7*('DEPRECATED - DT-Prelim Calcs'!$C$8-'DEPRECATED - DT-Prelim Calcs'!$C$9)+'DEPRECATED - DT-Prelim Calcs'!$C$9</f>
        <v>59.117624540805721</v>
      </c>
      <c r="CJ49" s="57">
        <f t="shared" si="12"/>
        <v>50</v>
      </c>
      <c r="CK49" s="2">
        <f t="shared" si="39"/>
        <v>0.70892993369594881</v>
      </c>
      <c r="CL49" s="57">
        <f>CK49*'DEPRECATED - DT-Prelim Calcs'!$C$21/CF$2/'DEPRECATED - DT-Prelim Calcs'!$C$19/'DEPRECATED - DT-Prelim Calcs'!$C$18*3.39*'DEPRECATED - DT-Prelim Calcs'!$C$20</f>
        <v>12.40075366583144</v>
      </c>
      <c r="CM49" s="46">
        <f t="shared" si="40"/>
        <v>0</v>
      </c>
      <c r="CN49" s="57">
        <f>CL48*'DEPRECATED - DT-Prelim Calcs'!$C$11+CN48</f>
        <v>7.1737691717948167</v>
      </c>
      <c r="CO49" s="57">
        <f>CO48+0.5*CL49*'DEPRECATED - DT-Prelim Calcs'!$C$11^2+CN49*'DEPRECATED - DT-Prelim Calcs'!$C$11</f>
        <v>-18428.520356270812</v>
      </c>
      <c r="CP49" s="57">
        <f>MIN('Drive Train'!$F$35-CJ48*'DEPRECATED - DT-Prelim Calcs'!$C$21*'Drive Train'!$F$38,CP48+CJ$2)</f>
        <v>9</v>
      </c>
      <c r="CQ49" s="57">
        <f>'Drive Train'!$F$35-CJ49*'DEPRECATED - DT-Prelim Calcs'!$C$21*'Drive Train'!$F$38</f>
        <v>9</v>
      </c>
      <c r="CR49" s="1">
        <f>IF(CO49&gt;='Drive Train'!$F$29,1,0)</f>
        <v>0</v>
      </c>
      <c r="CS49" s="57">
        <f t="shared" si="41"/>
        <v>55.555555555555557</v>
      </c>
      <c r="CT49" s="63">
        <f>CT48+'DEPRECATED - DT-Prelim Calcs'!$C$11</f>
        <v>180</v>
      </c>
      <c r="CU49" s="2">
        <f>DE49/'Drive Train'!$F$35</f>
        <v>2.2510164276290334</v>
      </c>
      <c r="CV49" s="46">
        <f>DC49*12*60/(PI() * 'Drive Train'!$F$15)/CU$2*CU49</f>
        <v>-353400.89364245353</v>
      </c>
      <c r="CW49" s="2">
        <f>('DEPRECATED - DT-Prelim Calcs'!$C$6*CU49-CV49)/('DEPRECATED - DT-Prelim Calcs'!$C$6*CU49)*'DEPRECATED - DT-Prelim Calcs'!$C$7*CU49</f>
        <v>165.21784896738018</v>
      </c>
      <c r="CX49" s="57">
        <f>CW49/'DEPRECATED - DT-Prelim Calcs'!$C$7*('DEPRECATED - DT-Prelim Calcs'!$C$8-'DEPRECATED - DT-Prelim Calcs'!$C$9)+'DEPRECATED - DT-Prelim Calcs'!$C$9</f>
        <v>8798.3224159812762</v>
      </c>
      <c r="CY49" s="57">
        <f t="shared" si="13"/>
        <v>50</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-445.67884775632433</v>
      </c>
      <c r="DD49" s="57">
        <f>DD48+0.5*DA49*'DEPRECATED - DT-Prelim Calcs'!$C$11^2+DC49*'DEPRECATED - DT-Prelim Calcs'!$C$11</f>
        <v>-40829.583504541988</v>
      </c>
      <c r="DE49" s="57">
        <f>MIN('Drive Train'!$F$35-CY48*'DEPRECATED - DT-Prelim Calcs'!$C$21*'Drive Train'!$F$38,DE48+CY$2)</f>
        <v>27.912603702600013</v>
      </c>
      <c r="DF49" s="57">
        <f>'Drive Train'!$F$35-CY49*'DEPRECATED - DT-Prelim Calcs'!$C$21*'Drive Train'!$F$38</f>
        <v>9</v>
      </c>
      <c r="DG49" s="1">
        <f>IF(DD49&gt;='Drive Train'!$F$29,1,0)</f>
        <v>0</v>
      </c>
      <c r="DH49" s="57">
        <f t="shared" si="44"/>
        <v>55.555555555555557</v>
      </c>
      <c r="DI49" s="63">
        <f>DI48+'DEPRECATED - DT-Prelim Calcs'!$C$11</f>
        <v>180</v>
      </c>
      <c r="DJ49" s="2">
        <f>DT49/'Drive Train'!$F$35</f>
        <v>0.72580645161290325</v>
      </c>
      <c r="DK49" s="46">
        <f>DR49*12*60/(PI() * 'Drive Train'!$F$15)/DJ$2*DJ49</f>
        <v>-257157.05156838743</v>
      </c>
      <c r="DL49" s="2">
        <f>('DEPRECATED - DT-Prelim Calcs'!$C$6*DJ49-DK49)/('DEPRECATED - DT-Prelim Calcs'!$C$6*DJ49)*'DEPRECATED - DT-Prelim Calcs'!$C$7*DJ49</f>
        <v>118.0247084226486</v>
      </c>
      <c r="DM49" s="57">
        <f>DL49/'DEPRECATED - DT-Prelim Calcs'!$C$7*('DEPRECATED - DT-Prelim Calcs'!$C$8-'DEPRECATED - DT-Prelim Calcs'!$C$9)+'DEPRECATED - DT-Prelim Calcs'!$C$9</f>
        <v>6285.9241039941144</v>
      </c>
      <c r="DN49" s="57">
        <f t="shared" si="14"/>
        <v>50</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-860.63105927174502</v>
      </c>
      <c r="DS49" s="57">
        <f>DS48+0.5*DP49*'DEPRECATED - DT-Prelim Calcs'!$C$11^2+DR49*'DEPRECATED - DT-Prelim Calcs'!$C$11</f>
        <v>-94251.319928048208</v>
      </c>
      <c r="DT49" s="57">
        <f>MIN('Drive Train'!$F$35-DN48*'DEPRECATED - DT-Prelim Calcs'!$C$21*'Drive Train'!$F$38,DT48+DN$2)</f>
        <v>9</v>
      </c>
      <c r="DU49" s="57">
        <f>'Drive Train'!$F$35-DN49*'DEPRECATED - DT-Prelim Calcs'!$C$21*'Drive Train'!$F$38</f>
        <v>9</v>
      </c>
      <c r="DV49" s="1">
        <f>IF(DS49&gt;='Drive Train'!$F$29,1,0)</f>
        <v>0</v>
      </c>
      <c r="DW49" s="57">
        <f t="shared" si="47"/>
        <v>55.555555555555557</v>
      </c>
      <c r="DX49" s="63">
        <f>DX48+'DEPRECATED - DT-Prelim Calcs'!$C$11</f>
        <v>180</v>
      </c>
      <c r="DY49" s="2">
        <f>EI49/'Drive Train'!$F$35</f>
        <v>0.72580645161290325</v>
      </c>
      <c r="DZ49" s="46">
        <f>EG49*12*60/(PI() * 'Drive Train'!$F$15)/DY$2*DY49</f>
        <v>-541022.06934036</v>
      </c>
      <c r="EA49" s="2">
        <f>('DEPRECATED - DT-Prelim Calcs'!$C$6*DY49-DZ49)/('DEPRECATED - DT-Prelim Calcs'!$C$6*DY49)*'DEPRECATED - DT-Prelim Calcs'!$C$7*DY49</f>
        <v>246.3764331563172</v>
      </c>
      <c r="EB49" s="57">
        <f>EA49/'DEPRECATED - DT-Prelim Calcs'!$C$7*('DEPRECATED - DT-Prelim Calcs'!$C$8-'DEPRECATED - DT-Prelim Calcs'!$C$9)+'DEPRECATED - DT-Prelim Calcs'!$C$9</f>
        <v>13118.922561807261</v>
      </c>
      <c r="EC49" s="57">
        <f t="shared" si="15"/>
        <v>50</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-1582.2762676443931</v>
      </c>
      <c r="EH49" s="57">
        <f>EH48+0.5*EE49*'DEPRECATED - DT-Prelim Calcs'!$C$11^2+EG49*'DEPRECATED - DT-Prelim Calcs'!$C$11</f>
        <v>-128614.18231871582</v>
      </c>
      <c r="EI49" s="57">
        <f>MIN('Drive Train'!$F$35-EC48*'DEPRECATED - DT-Prelim Calcs'!$C$21*'Drive Train'!$F$38,EI48+EC$2)</f>
        <v>9</v>
      </c>
      <c r="EJ49" s="57">
        <f>'Drive Train'!$F$35-EC49*'DEPRECATED - DT-Prelim Calcs'!$C$21*'Drive Train'!$F$38</f>
        <v>9</v>
      </c>
      <c r="EK49" s="1">
        <f>IF(EH49&gt;='Drive Train'!$F$29,1,0)</f>
        <v>0</v>
      </c>
      <c r="EL49" s="57">
        <f t="shared" si="50"/>
        <v>55.555555555555557</v>
      </c>
      <c r="EM49" s="63">
        <f>EM48+'DEPRECATED - DT-Prelim Calcs'!$C$11</f>
        <v>180</v>
      </c>
      <c r="EN49" s="2">
        <f>EX49/'Drive Train'!$F$35</f>
        <v>0.72580645161290325</v>
      </c>
      <c r="EO49" s="46">
        <f>EV49*12*60/(PI() * 'Drive Train'!$F$15)/EN$2*EN49</f>
        <v>-320525.01055086363</v>
      </c>
      <c r="EP49" s="2">
        <f>('DEPRECATED - DT-Prelim Calcs'!$C$6*EN49-EO49)/('DEPRECATED - DT-Prelim Calcs'!$C$6*EN49)*'DEPRECATED - DT-Prelim Calcs'!$C$7*EN49</f>
        <v>146.6770125779521</v>
      </c>
      <c r="EQ49" s="57">
        <f>EP49/'DEPRECATED - DT-Prelim Calcs'!$C$7*('DEPRECATED - DT-Prelim Calcs'!$C$8-'DEPRECATED - DT-Prelim Calcs'!$C$9)+'DEPRECATED - DT-Prelim Calcs'!$C$9</f>
        <v>7811.2729102702297</v>
      </c>
      <c r="ER49" s="57">
        <f t="shared" si="16"/>
        <v>50</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-832.4194552423977</v>
      </c>
      <c r="EW49" s="57">
        <f>EW48+0.5*ET49*'DEPRECATED - DT-Prelim Calcs'!$C$11^2+EV49*'DEPRECATED - DT-Prelim Calcs'!$C$11</f>
        <v>-158073.19525862994</v>
      </c>
      <c r="EX49" s="57">
        <f>MIN('Drive Train'!$F$35-ER48*'DEPRECATED - DT-Prelim Calcs'!$C$21*'Drive Train'!$F$38,EX48+ER$2)</f>
        <v>9</v>
      </c>
      <c r="EY49" s="57">
        <f>'Drive Train'!$F$35-ER49*'DEPRECATED - DT-Prelim Calcs'!$C$21*'Drive Train'!$F$38</f>
        <v>9</v>
      </c>
      <c r="EZ49" s="1">
        <f>IF(EW49&gt;='Drive Train'!$F$29,1,0)</f>
        <v>0</v>
      </c>
      <c r="FA49" s="57">
        <f t="shared" si="53"/>
        <v>55.555555555555557</v>
      </c>
      <c r="FB49" s="63">
        <f>FB48+'DEPRECATED - DT-Prelim Calcs'!$C$11</f>
        <v>180</v>
      </c>
      <c r="FC49" s="2">
        <f>FM49/'Drive Train'!$F$35</f>
        <v>0.72580645161290325</v>
      </c>
      <c r="FD49" s="46">
        <f>FK49*12*60/(PI() * 'Drive Train'!$F$15)/FC$2*FC49</f>
        <v>-34165.191763166957</v>
      </c>
      <c r="FE49" s="2">
        <f>('DEPRECATED - DT-Prelim Calcs'!$C$6*FC49-FD49)/('DEPRECATED - DT-Prelim Calcs'!$C$6*FC49)*'DEPRECATED - DT-Prelim Calcs'!$C$7*FC49</f>
        <v>17.197244608280599</v>
      </c>
      <c r="FF49" s="57">
        <f>FE49/'DEPRECATED - DT-Prelim Calcs'!$C$7*('DEPRECATED - DT-Prelim Calcs'!$C$8-'DEPRECATED - DT-Prelim Calcs'!$C$9)+'DEPRECATED - DT-Prelim Calcs'!$C$9</f>
        <v>918.22136234124525</v>
      </c>
      <c r="FG49" s="57">
        <f t="shared" si="17"/>
        <v>50</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-79.792004292594868</v>
      </c>
      <c r="FL49" s="57">
        <f>FL48+0.5*FI49*'DEPRECATED - DT-Prelim Calcs'!$C$11^2+FK49*'DEPRECATED - DT-Prelim Calcs'!$C$11</f>
        <v>-190590.89144777335</v>
      </c>
      <c r="FM49" s="57">
        <f>MIN('Drive Train'!$F$35-FG48*'DEPRECATED - DT-Prelim Calcs'!$C$21*'Drive Train'!$F$38,FM48+FG$2)</f>
        <v>9</v>
      </c>
      <c r="FN49" s="57">
        <f>'Drive Train'!$F$35-FG49*'DEPRECATED - DT-Prelim Calcs'!$C$21*'Drive Train'!$F$38</f>
        <v>9</v>
      </c>
      <c r="FO49" s="1">
        <f>IF(FL49&gt;='Drive Train'!$F$29,1,0)</f>
        <v>0</v>
      </c>
      <c r="FP49" s="57">
        <f t="shared" si="56"/>
        <v>55.555555555555557</v>
      </c>
      <c r="FQ49" s="63">
        <f>FQ48+'DEPRECATED - DT-Prelim Calcs'!$C$11</f>
        <v>180</v>
      </c>
      <c r="FR49" s="2">
        <f>GB49/'Drive Train'!$F$35</f>
        <v>0.72580645161290325</v>
      </c>
      <c r="FS49" s="46">
        <f>FZ49*12*60/(PI() * 'Drive Train'!$F$15)/FR$2*FR49</f>
        <v>-230963.31950745478</v>
      </c>
      <c r="FT49" s="2">
        <f>('DEPRECATED - DT-Prelim Calcs'!$C$6*FR49-FS49)/('DEPRECATED - DT-Prelim Calcs'!$C$6*FR49)*'DEPRECATED - DT-Prelim Calcs'!$C$7*FR49</f>
        <v>106.18101343824941</v>
      </c>
      <c r="FU49" s="57">
        <f>FT49/'DEPRECATED - DT-Prelim Calcs'!$C$7*('DEPRECATED - DT-Prelim Calcs'!$C$8-'DEPRECATED - DT-Prelim Calcs'!$C$9)+'DEPRECATED - DT-Prelim Calcs'!$C$9</f>
        <v>5655.4070639532783</v>
      </c>
      <c r="FV49" s="57">
        <f t="shared" si="18"/>
        <v>50</v>
      </c>
      <c r="FW49" s="2">
        <f t="shared" si="57"/>
        <v>0.5927743797942352</v>
      </c>
      <c r="FX49" s="57">
        <f>FW49*'DEPRECATED - DT-Prelim Calcs'!$C$21/FR$2/'DEPRECATED - DT-Prelim Calcs'!$C$19/'DEPRECATED - DT-Prelim Calcs'!$C$18*3.39*'DEPRECATED - DT-Prelim Calcs'!$C$20</f>
        <v>22.99198837243916</v>
      </c>
      <c r="FY49" s="46">
        <f t="shared" si="58"/>
        <v>0</v>
      </c>
      <c r="FZ49" s="57">
        <f>FX48*'DEPRECATED - DT-Prelim Calcs'!$C$11+FZ48</f>
        <v>-490.05169285867748</v>
      </c>
      <c r="GA49" s="57">
        <f>GA48+0.5*FX49*'DEPRECATED - DT-Prelim Calcs'!$C$11^2+FZ49*'DEPRECATED - DT-Prelim Calcs'!$C$11</f>
        <v>-279090.73637373687</v>
      </c>
      <c r="GB49" s="57">
        <f>MIN('Drive Train'!$F$35-FV48*'DEPRECATED - DT-Prelim Calcs'!$C$21*'Drive Train'!$F$38,GB48+FV$2)</f>
        <v>9</v>
      </c>
      <c r="GC49" s="57">
        <f>'Drive Train'!$F$35-FV49*'DEPRECATED - DT-Prelim Calcs'!$C$21*'Drive Train'!$F$38</f>
        <v>9</v>
      </c>
      <c r="GD49" s="1">
        <f>IF(GA49&gt;='Drive Train'!$F$29,1,0)</f>
        <v>0</v>
      </c>
      <c r="GE49" s="57">
        <f t="shared" si="59"/>
        <v>55.555555555555557</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55.555555555555557</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55.555555555555557</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55.555555555555557</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55.555555555555557</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55.555555555555557</v>
      </c>
      <c r="LZ49" s="63">
        <f>LZ48+'DEPRECATED - DT-Prelim Calcs'!$C$11</f>
        <v>180</v>
      </c>
    </row>
    <row r="50" spans="2:338" x14ac:dyDescent="0.2">
      <c r="C50" s="22"/>
      <c r="F50" s="375" t="s">
        <v>131</v>
      </c>
      <c r="G50" s="376"/>
      <c r="H50" s="376"/>
      <c r="I50" s="376"/>
      <c r="J50" s="376"/>
      <c r="K50" s="376"/>
      <c r="L50" s="376"/>
      <c r="M50" s="376"/>
      <c r="N50" s="376"/>
      <c r="O50" s="377"/>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650.48305563067322</v>
      </c>
      <c r="AK50" s="57">
        <f t="shared" si="8"/>
        <v>0</v>
      </c>
      <c r="AL50" s="63">
        <f>AL49+'DEPRECATED - DT-Prelim Calcs'!$C$11</f>
        <v>184</v>
      </c>
      <c r="AM50" s="2">
        <f>AW50/'Drive Train'!$F$35</f>
        <v>0.8758061635528972</v>
      </c>
      <c r="AN50" s="46">
        <f>AU50*12*60/(PI() * 'Drive Train'!$F$15)/AM$2*AM50</f>
        <v>3839.3736159131527</v>
      </c>
      <c r="AO50" s="2">
        <f>('DEPRECATED - DT-Prelim Calcs'!$C$6*AM50-AN50)/('DEPRECATED - DT-Prelim Calcs'!$C$6*AM50)*'DEPRECATED - DT-Prelim Calcs'!$C$7*AM50</f>
        <v>0.37469090025053131</v>
      </c>
      <c r="AP50" s="57">
        <f>AO50/'DEPRECATED - DT-Prelim Calcs'!$C$7*('DEPRECATED - DT-Prelim Calcs'!$C$8-'DEPRECATED - DT-Prelim Calcs'!$C$9)+'DEPRECATED - DT-Prelim Calcs'!$C$9</f>
        <v>22.647237552756501</v>
      </c>
      <c r="AQ50" s="57">
        <f t="shared" si="9"/>
        <v>22.647237552756501</v>
      </c>
      <c r="AR50" s="2">
        <f t="shared" si="30"/>
        <v>1.2047916367885492E-6</v>
      </c>
      <c r="AS50" s="57">
        <f>AR50*'DEPRECATED - DT-Prelim Calcs'!$C$21/AM$2/'DEPRECATED - DT-Prelim Calcs'!$C$19/'DEPRECATED - DT-Prelim Calcs'!$C$18*3.39*'DEPRECATED - DT-Prelim Calcs'!$C$20</f>
        <v>8.2465326701246653E-6</v>
      </c>
      <c r="AT50" s="46">
        <f t="shared" si="31"/>
        <v>0</v>
      </c>
      <c r="AU50" s="57">
        <f>AS49*'DEPRECATED - DT-Prelim Calcs'!$C$11+AU49</f>
        <v>38.256016913631484</v>
      </c>
      <c r="AV50" s="57">
        <f>AV49+0.5*AS50*'DEPRECATED - DT-Prelim Calcs'!$C$11^2+AU50*'DEPRECATED - DT-Prelim Calcs'!$C$11</f>
        <v>6911.9048090883762</v>
      </c>
      <c r="AW50" s="57">
        <f>MIN('Drive Train'!$F$35-AQ49*'DEPRECATED - DT-Prelim Calcs'!$C$21*'Drive Train'!$F$38,AW49+AQ$2)</f>
        <v>10.859996428055926</v>
      </c>
      <c r="AX50" s="57">
        <f>'Drive Train'!$F$35-AQ50*'DEPRECATED - DT-Prelim Calcs'!$C$21*'Drive Train'!$F$38</f>
        <v>10.859987846412558</v>
      </c>
      <c r="AY50" s="1">
        <f>IF(AV50&gt;='Drive Train'!$F$29,1,0)</f>
        <v>1</v>
      </c>
      <c r="AZ50" s="57">
        <f t="shared" si="32"/>
        <v>25.163597280840559</v>
      </c>
      <c r="BA50" s="63">
        <f>BA49+'DEPRECATED - DT-Prelim Calcs'!$C$11</f>
        <v>184</v>
      </c>
      <c r="BB50" s="2">
        <f>BL50/'Drive Train'!$F$35</f>
        <v>0.72580645161290325</v>
      </c>
      <c r="BC50" s="46">
        <f>BJ50*12*60/(PI() * 'Drive Train'!$F$15)/BB$2*BB50</f>
        <v>4641.2944732836368</v>
      </c>
      <c r="BD50" s="2">
        <f>('DEPRECATED - DT-Prelim Calcs'!$C$6*BB50-BC50)/('DEPRECATED - DT-Prelim Calcs'!$C$6*BB50)*'DEPRECATED - DT-Prelim Calcs'!$C$7*BB50</f>
        <v>-0.34940301457980094</v>
      </c>
      <c r="BE50" s="57">
        <f>BD50/'DEPRECATED - DT-Prelim Calcs'!$C$7*('DEPRECATED - DT-Prelim Calcs'!$C$8-'DEPRECATED - DT-Prelim Calcs'!$C$9)+'DEPRECATED - DT-Prelim Calcs'!$C$9</f>
        <v>-15.900998659995214</v>
      </c>
      <c r="BF50" s="57">
        <f t="shared" si="10"/>
        <v>-15.900998659995214</v>
      </c>
      <c r="BG50" s="2">
        <f t="shared" si="33"/>
        <v>-0.89596279483477825</v>
      </c>
      <c r="BH50" s="57">
        <f>BG50*'DEPRECATED - DT-Prelim Calcs'!$C$21/BB$2/'DEPRECATED - DT-Prelim Calcs'!$C$19/'DEPRECATED - DT-Prelim Calcs'!$C$18*3.39*'DEPRECATED - DT-Prelim Calcs'!$C$20</f>
        <v>-9.3125690956006419</v>
      </c>
      <c r="BI50" s="46">
        <f t="shared" si="34"/>
        <v>1</v>
      </c>
      <c r="BJ50" s="57">
        <f>BH49*'DEPRECATED - DT-Prelim Calcs'!$C$11+BJ49</f>
        <v>36.749004490476274</v>
      </c>
      <c r="BK50" s="57">
        <f>BK49+0.5*BH50*'DEPRECATED - DT-Prelim Calcs'!$C$11^2+BJ50*'DEPRECATED - DT-Prelim Calcs'!$C$11</f>
        <v>3335.4046907632978</v>
      </c>
      <c r="BL50" s="57">
        <f>MIN('Drive Train'!$F$35-BF49*'DEPRECATED - DT-Prelim Calcs'!$C$21*'Drive Train'!$F$38,BL49+BF$2)</f>
        <v>9</v>
      </c>
      <c r="BM50" s="57">
        <f>'Drive Train'!$F$35-BF50*'DEPRECATED - DT-Prelim Calcs'!$C$21*'Drive Train'!$F$38</f>
        <v>13.481267908879675</v>
      </c>
      <c r="BN50" s="1">
        <f>IF(BK50&gt;='Drive Train'!$F$29,1,0)</f>
        <v>1</v>
      </c>
      <c r="BO50" s="57">
        <f t="shared" si="35"/>
        <v>-17.667776288883569</v>
      </c>
      <c r="BP50" s="63">
        <f>BP49+'DEPRECATED - DT-Prelim Calcs'!$C$11</f>
        <v>184</v>
      </c>
      <c r="BQ50" s="2">
        <f>CA50/'Drive Train'!$F$35</f>
        <v>0.72580645161290325</v>
      </c>
      <c r="BR50" s="46">
        <f>BY50*12*60/(PI() * 'Drive Train'!$F$15)/BQ$2*BQ50</f>
        <v>-6060.1908431898219</v>
      </c>
      <c r="BS50" s="2">
        <f>('DEPRECATED - DT-Prelim Calcs'!$C$6*BQ50-BR50)/('DEPRECATED - DT-Prelim Calcs'!$C$6*BQ50)*'DEPRECATED - DT-Prelim Calcs'!$C$7*BQ50</f>
        <v>4.4893548864898118</v>
      </c>
      <c r="BT50" s="57">
        <f>BS50/'DEPRECATED - DT-Prelim Calcs'!$C$7*('DEPRECATED - DT-Prelim Calcs'!$C$8-'DEPRECATED - DT-Prelim Calcs'!$C$9)+'DEPRECATED - DT-Prelim Calcs'!$C$9</f>
        <v>241.69760661271485</v>
      </c>
      <c r="BU50" s="57">
        <f t="shared" si="11"/>
        <v>50</v>
      </c>
      <c r="BV50" s="2">
        <f t="shared" si="36"/>
        <v>1.602137224025703</v>
      </c>
      <c r="BW50" s="57">
        <f>BV50*'DEPRECATED - DT-Prelim Calcs'!$C$21/BQ$2/'DEPRECATED - DT-Prelim Calcs'!$C$19/'DEPRECATED - DT-Prelim Calcs'!$C$18*3.39*'DEPRECATED - DT-Prelim Calcs'!$C$20</f>
        <v>22.338709268718986</v>
      </c>
      <c r="BX50" s="46">
        <f t="shared" si="37"/>
        <v>0</v>
      </c>
      <c r="BY50" s="57">
        <f>BW49*'DEPRECATED - DT-Prelim Calcs'!$C$11+BY49</f>
        <v>-35.769586787990036</v>
      </c>
      <c r="BZ50" s="57">
        <f>BZ49+0.5*BW50*'DEPRECATED - DT-Prelim Calcs'!$C$11^2+BY50*'DEPRECATED - DT-Prelim Calcs'!$C$11</f>
        <v>-6508.9610037053671</v>
      </c>
      <c r="CA50" s="57">
        <f>MIN('Drive Train'!$F$35-BU49*'DEPRECATED - DT-Prelim Calcs'!$C$21*'Drive Train'!$F$38,CA49+BU$2)</f>
        <v>9</v>
      </c>
      <c r="CB50" s="57">
        <f>'Drive Train'!$F$35-BU50*'DEPRECATED - DT-Prelim Calcs'!$C$21*'Drive Train'!$F$38</f>
        <v>9</v>
      </c>
      <c r="CC50" s="1">
        <f>IF(BZ50&gt;='Drive Train'!$F$29,1,0)</f>
        <v>0</v>
      </c>
      <c r="CD50" s="57">
        <f t="shared" si="38"/>
        <v>55.555555555555557</v>
      </c>
      <c r="CE50" s="63">
        <f>CE49+'DEPRECATED - DT-Prelim Calcs'!$C$11</f>
        <v>184</v>
      </c>
      <c r="CF50" s="2">
        <f>CP50/'Drive Train'!$F$35</f>
        <v>0.72580645161290325</v>
      </c>
      <c r="CG50" s="46">
        <f>CN50*12*60/(PI() * 'Drive Train'!$F$15)/CF$2*CF50</f>
        <v>12067.840649325344</v>
      </c>
      <c r="CH50" s="2">
        <f>('DEPRECATED - DT-Prelim Calcs'!$C$6*CF50-CG50)/('DEPRECATED - DT-Prelim Calcs'!$C$6*CF50)*'DEPRECATED - DT-Prelim Calcs'!$C$7*CF50</f>
        <v>-3.7073722986812112</v>
      </c>
      <c r="CI50" s="57">
        <f>CH50/'DEPRECATED - DT-Prelim Calcs'!$C$7*('DEPRECATED - DT-Prelim Calcs'!$C$8-'DEPRECATED - DT-Prelim Calcs'!$C$9)+'DEPRECATED - DT-Prelim Calcs'!$C$9</f>
        <v>-194.66757922024871</v>
      </c>
      <c r="CJ50" s="57">
        <f t="shared" si="12"/>
        <v>-194.66757922024871</v>
      </c>
      <c r="CK50" s="2">
        <f t="shared" si="39"/>
        <v>-5.1284836656531345</v>
      </c>
      <c r="CL50" s="57">
        <f>CK50*'DEPRECATED - DT-Prelim Calcs'!$C$21/CF$2/'DEPRECATED - DT-Prelim Calcs'!$C$19/'DEPRECATED - DT-Prelim Calcs'!$C$18*3.39*'DEPRECATED - DT-Prelim Calcs'!$C$20</f>
        <v>-89.70853055314879</v>
      </c>
      <c r="CM50" s="46">
        <f t="shared" si="40"/>
        <v>1</v>
      </c>
      <c r="CN50" s="57">
        <f>CL49*'DEPRECATED - DT-Prelim Calcs'!$C$11+CN49</f>
        <v>56.776783835120575</v>
      </c>
      <c r="CO50" s="57">
        <f>CO49+0.5*CL50*'DEPRECATED - DT-Prelim Calcs'!$C$11^2+CN50*'DEPRECATED - DT-Prelim Calcs'!$C$11</f>
        <v>-18919.081465355517</v>
      </c>
      <c r="CP50" s="57">
        <f>MIN('Drive Train'!$F$35-CJ49*'DEPRECATED - DT-Prelim Calcs'!$C$21*'Drive Train'!$F$38,CP49+CJ$2)</f>
        <v>9</v>
      </c>
      <c r="CQ50" s="57">
        <f>'Drive Train'!$F$35-CJ50*'DEPRECATED - DT-Prelim Calcs'!$C$21*'Drive Train'!$F$38</f>
        <v>25.637395386976912</v>
      </c>
      <c r="CR50" s="1">
        <f>IF(CO50&gt;='Drive Train'!$F$29,1,0)</f>
        <v>0</v>
      </c>
      <c r="CS50" s="57">
        <f t="shared" si="41"/>
        <v>-216.29731024472079</v>
      </c>
      <c r="CT50" s="63">
        <f>CT49+'DEPRECATED - DT-Prelim Calcs'!$C$11</f>
        <v>184</v>
      </c>
      <c r="CU50" s="2">
        <f>DE50/'Drive Train'!$F$35</f>
        <v>0.72580645161290325</v>
      </c>
      <c r="CV50" s="46">
        <f>DC50*12*60/(PI() * 'Drive Train'!$F$15)/CU$2*CU50</f>
        <v>-90434.932095140452</v>
      </c>
      <c r="CW50" s="2">
        <f>('DEPRECATED - DT-Prelim Calcs'!$C$6*CU50-CV50)/('DEPRECATED - DT-Prelim Calcs'!$C$6*CU50)*'DEPRECATED - DT-Prelim Calcs'!$C$7*CU50</f>
        <v>42.640035264951543</v>
      </c>
      <c r="CX50" s="57">
        <f>CW50/'DEPRECATED - DT-Prelim Calcs'!$C$7*('DEPRECATED - DT-Prelim Calcs'!$C$8-'DEPRECATED - DT-Prelim Calcs'!$C$9)+'DEPRECATED - DT-Prelim Calcs'!$C$9</f>
        <v>2272.7068566362168</v>
      </c>
      <c r="CY50" s="57">
        <f t="shared" si="13"/>
        <v>50</v>
      </c>
      <c r="CZ50" s="2">
        <f t="shared" si="42"/>
        <v>1.0927045796206987</v>
      </c>
      <c r="DA50" s="57">
        <f>CZ50*'DEPRECATED - DT-Prelim Calcs'!$C$21/CU$2/'DEPRECATED - DT-Prelim Calcs'!$C$19/'DEPRECATED - DT-Prelim Calcs'!$C$18*3.39*'DEPRECATED - DT-Prelim Calcs'!$C$20</f>
        <v>22.991988372439156</v>
      </c>
      <c r="DB50" s="46">
        <f t="shared" si="43"/>
        <v>0</v>
      </c>
      <c r="DC50" s="57">
        <f>DA49*'DEPRECATED - DT-Prelim Calcs'!$C$11+DC49</f>
        <v>-353.71089426656772</v>
      </c>
      <c r="DD50" s="57">
        <f>DD49+0.5*DA50*'DEPRECATED - DT-Prelim Calcs'!$C$11^2+DC50*'DEPRECATED - DT-Prelim Calcs'!$C$11</f>
        <v>-42060.491174628747</v>
      </c>
      <c r="DE50" s="57">
        <f>MIN('Drive Train'!$F$35-CY49*'DEPRECATED - DT-Prelim Calcs'!$C$21*'Drive Train'!$F$38,DE49+CY$2)</f>
        <v>9</v>
      </c>
      <c r="DF50" s="57">
        <f>'Drive Train'!$F$35-CY50*'DEPRECATED - DT-Prelim Calcs'!$C$21*'Drive Train'!$F$38</f>
        <v>9</v>
      </c>
      <c r="DG50" s="1">
        <f>IF(DD50&gt;='Drive Train'!$F$29,1,0)</f>
        <v>0</v>
      </c>
      <c r="DH50" s="57">
        <f t="shared" si="44"/>
        <v>55.555555555555557</v>
      </c>
      <c r="DI50" s="63">
        <f>DI49+'DEPRECATED - DT-Prelim Calcs'!$C$11</f>
        <v>184</v>
      </c>
      <c r="DJ50" s="2">
        <f>DT50/'Drive Train'!$F$35</f>
        <v>0.72580645161290325</v>
      </c>
      <c r="DK50" s="46">
        <f>DR50*12*60/(PI() * 'Drive Train'!$F$15)/DJ$2*DJ50</f>
        <v>-229676.9745906672</v>
      </c>
      <c r="DL50" s="2">
        <f>('DEPRECATED - DT-Prelim Calcs'!$C$6*DJ50-DK50)/('DEPRECATED - DT-Prelim Calcs'!$C$6*DJ50)*'DEPRECATED - DT-Prelim Calcs'!$C$7*DJ50</f>
        <v>105.59938280983327</v>
      </c>
      <c r="DM50" s="57">
        <f>DL50/'DEPRECATED - DT-Prelim Calcs'!$C$7*('DEPRECATED - DT-Prelim Calcs'!$C$8-'DEPRECATED - DT-Prelim Calcs'!$C$9)+'DEPRECATED - DT-Prelim Calcs'!$C$9</f>
        <v>5624.4430765566849</v>
      </c>
      <c r="DN50" s="57">
        <f t="shared" si="14"/>
        <v>50</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-768.66310578198841</v>
      </c>
      <c r="DS50" s="57">
        <f>DS49+0.5*DP50*'DEPRECATED - DT-Prelim Calcs'!$C$11^2+DR50*'DEPRECATED - DT-Prelim Calcs'!$C$11</f>
        <v>-97142.036444196638</v>
      </c>
      <c r="DT50" s="57">
        <f>MIN('Drive Train'!$F$35-DN49*'DEPRECATED - DT-Prelim Calcs'!$C$21*'Drive Train'!$F$38,DT49+DN$2)</f>
        <v>9</v>
      </c>
      <c r="DU50" s="57">
        <f>'Drive Train'!$F$35-DN50*'DEPRECATED - DT-Prelim Calcs'!$C$21*'Drive Train'!$F$38</f>
        <v>9</v>
      </c>
      <c r="DV50" s="1">
        <f>IF(DS50&gt;='Drive Train'!$F$29,1,0)</f>
        <v>0</v>
      </c>
      <c r="DW50" s="57">
        <f t="shared" si="47"/>
        <v>55.555555555555557</v>
      </c>
      <c r="DX50" s="63">
        <f>DX49+'DEPRECATED - DT-Prelim Calcs'!$C$11</f>
        <v>184</v>
      </c>
      <c r="DY50" s="2">
        <f>EI50/'Drive Train'!$F$35</f>
        <v>0.72580645161290325</v>
      </c>
      <c r="DZ50" s="46">
        <f>EG50*12*60/(PI() * 'Drive Train'!$F$15)/DY$2*DY50</f>
        <v>-509575.79568544292</v>
      </c>
      <c r="EA50" s="2">
        <f>('DEPRECATED - DT-Prelim Calcs'!$C$6*DY50-DZ50)/('DEPRECATED - DT-Prelim Calcs'!$C$6*DY50)*'DEPRECATED - DT-Prelim Calcs'!$C$7*DY50</f>
        <v>232.15776157876562</v>
      </c>
      <c r="EB50" s="57">
        <f>EA50/'DEPRECATED - DT-Prelim Calcs'!$C$7*('DEPRECATED - DT-Prelim Calcs'!$C$8-'DEPRECATED - DT-Prelim Calcs'!$C$9)+'DEPRECATED - DT-Prelim Calcs'!$C$9</f>
        <v>12361.970045873706</v>
      </c>
      <c r="EC50" s="57">
        <f t="shared" si="15"/>
        <v>50</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-1490.3083141546365</v>
      </c>
      <c r="EH50" s="57">
        <f>EH49+0.5*EE50*'DEPRECATED - DT-Prelim Calcs'!$C$11^2+EG50*'DEPRECATED - DT-Prelim Calcs'!$C$11</f>
        <v>-134391.47966835485</v>
      </c>
      <c r="EI50" s="57">
        <f>MIN('Drive Train'!$F$35-EC49*'DEPRECATED - DT-Prelim Calcs'!$C$21*'Drive Train'!$F$38,EI49+EC$2)</f>
        <v>9</v>
      </c>
      <c r="EJ50" s="57">
        <f>'Drive Train'!$F$35-EC50*'DEPRECATED - DT-Prelim Calcs'!$C$21*'Drive Train'!$F$38</f>
        <v>9</v>
      </c>
      <c r="EK50" s="1">
        <f>IF(EH50&gt;='Drive Train'!$F$29,1,0)</f>
        <v>0</v>
      </c>
      <c r="EL50" s="57">
        <f t="shared" si="50"/>
        <v>55.555555555555557</v>
      </c>
      <c r="EM50" s="63">
        <f>EM49+'DEPRECATED - DT-Prelim Calcs'!$C$11</f>
        <v>184</v>
      </c>
      <c r="EN50" s="2">
        <f>EX50/'Drive Train'!$F$35</f>
        <v>0.72580645161290325</v>
      </c>
      <c r="EO50" s="46">
        <f>EV50*12*60/(PI() * 'Drive Train'!$F$15)/EN$2*EN50</f>
        <v>-285112.54021875007</v>
      </c>
      <c r="EP50" s="2">
        <f>('DEPRECATED - DT-Prelim Calcs'!$C$6*EN50-EO50)/('DEPRECATED - DT-Prelim Calcs'!$C$6*EN50)*'DEPRECATED - DT-Prelim Calcs'!$C$7*EN50</f>
        <v>130.66499503566436</v>
      </c>
      <c r="EQ50" s="57">
        <f>EP50/'DEPRECATED - DT-Prelim Calcs'!$C$7*('DEPRECATED - DT-Prelim Calcs'!$C$8-'DEPRECATED - DT-Prelim Calcs'!$C$9)+'DEPRECATED - DT-Prelim Calcs'!$C$9</f>
        <v>6958.8489058405548</v>
      </c>
      <c r="ER50" s="57">
        <f t="shared" si="16"/>
        <v>50</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-740.45150175264109</v>
      </c>
      <c r="EW50" s="57">
        <f>EW49+0.5*ET50*'DEPRECATED - DT-Prelim Calcs'!$C$11^2+EV50*'DEPRECATED - DT-Prelim Calcs'!$C$11</f>
        <v>-160851.065358661</v>
      </c>
      <c r="EX50" s="57">
        <f>MIN('Drive Train'!$F$35-ER49*'DEPRECATED - DT-Prelim Calcs'!$C$21*'Drive Train'!$F$38,EX49+ER$2)</f>
        <v>9</v>
      </c>
      <c r="EY50" s="57">
        <f>'Drive Train'!$F$35-ER50*'DEPRECATED - DT-Prelim Calcs'!$C$21*'Drive Train'!$F$38</f>
        <v>9</v>
      </c>
      <c r="EZ50" s="1">
        <f>IF(EW50&gt;='Drive Train'!$F$29,1,0)</f>
        <v>0</v>
      </c>
      <c r="FA50" s="57">
        <f t="shared" si="53"/>
        <v>55.555555555555557</v>
      </c>
      <c r="FB50" s="63">
        <f>FB49+'DEPRECATED - DT-Prelim Calcs'!$C$11</f>
        <v>184</v>
      </c>
      <c r="FC50" s="2">
        <f>FM50/'Drive Train'!$F$35</f>
        <v>0.72580645161290325</v>
      </c>
      <c r="FD50" s="46">
        <f>FK50*12*60/(PI() * 'Drive Train'!$F$15)/FC$2*FC50</f>
        <v>5213.4752461433918</v>
      </c>
      <c r="FE50" s="2">
        <f>('DEPRECATED - DT-Prelim Calcs'!$C$6*FC50-FD50)/('DEPRECATED - DT-Prelim Calcs'!$C$6*FC50)*'DEPRECATED - DT-Prelim Calcs'!$C$7*FC50</f>
        <v>-0.60811889874340508</v>
      </c>
      <c r="FF50" s="57">
        <f>FE50/'DEPRECATED - DT-Prelim Calcs'!$C$7*('DEPRECATED - DT-Prelim Calcs'!$C$8-'DEPRECATED - DT-Prelim Calcs'!$C$9)+'DEPRECATED - DT-Prelim Calcs'!$C$9</f>
        <v>-29.674130584555552</v>
      </c>
      <c r="FG50" s="57">
        <f t="shared" si="17"/>
        <v>-29.674130584555552</v>
      </c>
      <c r="FH50" s="2">
        <f t="shared" si="54"/>
        <v>-1.2220588030737891</v>
      </c>
      <c r="FI50" s="57">
        <f>FH50*'DEPRECATED - DT-Prelim Calcs'!$C$21/FC$2/'DEPRECATED - DT-Prelim Calcs'!$C$19/'DEPRECATED - DT-Prelim Calcs'!$C$18*3.39*'DEPRECATED - DT-Prelim Calcs'!$C$20</f>
        <v>-43.062831213493098</v>
      </c>
      <c r="FJ50" s="46">
        <f t="shared" si="55"/>
        <v>1</v>
      </c>
      <c r="FK50" s="57">
        <f>FI49*'DEPRECATED - DT-Prelim Calcs'!$C$11+FK49</f>
        <v>12.175949197161771</v>
      </c>
      <c r="FL50" s="57">
        <f>FL49+0.5*FI50*'DEPRECATED - DT-Prelim Calcs'!$C$11^2+FK50*'DEPRECATED - DT-Prelim Calcs'!$C$11</f>
        <v>-190886.69030069266</v>
      </c>
      <c r="FM50" s="57">
        <f>MIN('Drive Train'!$F$35-FG49*'DEPRECATED - DT-Prelim Calcs'!$C$21*'Drive Train'!$F$38,FM49+FG$2)</f>
        <v>9</v>
      </c>
      <c r="FN50" s="57">
        <f>'Drive Train'!$F$35-FG50*'DEPRECATED - DT-Prelim Calcs'!$C$21*'Drive Train'!$F$38</f>
        <v>14.417840879749779</v>
      </c>
      <c r="FO50" s="1">
        <f>IF(FL50&gt;='Drive Train'!$F$29,1,0)</f>
        <v>0</v>
      </c>
      <c r="FP50" s="57">
        <f t="shared" si="56"/>
        <v>-32.971256205061721</v>
      </c>
      <c r="FQ50" s="63">
        <f>FQ49+'DEPRECATED - DT-Prelim Calcs'!$C$11</f>
        <v>184</v>
      </c>
      <c r="FR50" s="2">
        <f>GB50/'Drive Train'!$F$35</f>
        <v>0.72580645161290325</v>
      </c>
      <c r="FS50" s="46">
        <f>FZ50*12*60/(PI() * 'Drive Train'!$F$15)/FR$2*FR50</f>
        <v>-187618.4558209478</v>
      </c>
      <c r="FT50" s="2">
        <f>('DEPRECATED - DT-Prelim Calcs'!$C$6*FR50-FS50)/('DEPRECATED - DT-Prelim Calcs'!$C$6*FR50)*'DEPRECATED - DT-Prelim Calcs'!$C$7*FR50</f>
        <v>86.582303966489221</v>
      </c>
      <c r="FU50" s="57">
        <f>FT50/'DEPRECATED - DT-Prelim Calcs'!$C$7*('DEPRECATED - DT-Prelim Calcs'!$C$8-'DEPRECATED - DT-Prelim Calcs'!$C$9)+'DEPRECATED - DT-Prelim Calcs'!$C$9</f>
        <v>4612.0400825313554</v>
      </c>
      <c r="FV50" s="57">
        <f t="shared" si="18"/>
        <v>50</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-398.08373936892087</v>
      </c>
      <c r="GA50" s="57">
        <f>GA49+0.5*FX50*'DEPRECATED - DT-Prelim Calcs'!$C$11^2+FZ50*'DEPRECATED - DT-Prelim Calcs'!$C$11</f>
        <v>-280499.13542423304</v>
      </c>
      <c r="GB50" s="57">
        <f>MIN('Drive Train'!$F$35-FV49*'DEPRECATED - DT-Prelim Calcs'!$C$21*'Drive Train'!$F$38,GB49+FV$2)</f>
        <v>9</v>
      </c>
      <c r="GC50" s="57">
        <f>'Drive Train'!$F$35-FV50*'DEPRECATED - DT-Prelim Calcs'!$C$21*'Drive Train'!$F$38</f>
        <v>9</v>
      </c>
      <c r="GD50" s="1">
        <f>IF(GA50&gt;='Drive Train'!$F$29,1,0)</f>
        <v>0</v>
      </c>
      <c r="GE50" s="57">
        <f t="shared" si="59"/>
        <v>55.555555555555557</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55.555555555555557</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55.555555555555557</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55.555555555555557</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55.555555555555557</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650.48305563067322</v>
      </c>
      <c r="AK51" s="57">
        <f t="shared" si="8"/>
        <v>0</v>
      </c>
      <c r="AL51" s="63">
        <f>AL50+'DEPRECATED - DT-Prelim Calcs'!$C$11</f>
        <v>188</v>
      </c>
      <c r="AM51" s="2">
        <f>AW51/'Drive Train'!$F$35</f>
        <v>0.87580547148488375</v>
      </c>
      <c r="AN51" s="46">
        <f>AU51*12*60/(PI() * 'Drive Train'!$F$15)/AM$2*AM51</f>
        <v>3839.3738924991449</v>
      </c>
      <c r="AO51" s="2">
        <f>('DEPRECATED - DT-Prelim Calcs'!$C$6*AM51-AN51)/('DEPRECATED - DT-Prelim Calcs'!$C$6*AM51)*'DEPRECATED - DT-Prelim Calcs'!$C$7*AM51</f>
        <v>0.37468910730616106</v>
      </c>
      <c r="AP51" s="57">
        <f>AO51/'DEPRECATED - DT-Prelim Calcs'!$C$7*('DEPRECATED - DT-Prelim Calcs'!$C$8-'DEPRECATED - DT-Prelim Calcs'!$C$9)+'DEPRECATED - DT-Prelim Calcs'!$C$9</f>
        <v>22.647142102647496</v>
      </c>
      <c r="AQ51" s="57">
        <f t="shared" si="9"/>
        <v>22.647142102647496</v>
      </c>
      <c r="AR51" s="2">
        <f t="shared" si="30"/>
        <v>-9.1122774908969362E-7</v>
      </c>
      <c r="AS51" s="57">
        <f>AR51*'DEPRECATED - DT-Prelim Calcs'!$C$21/AM$2/'DEPRECATED - DT-Prelim Calcs'!$C$19/'DEPRECATED - DT-Prelim Calcs'!$C$18*3.39*'DEPRECATED - DT-Prelim Calcs'!$C$20</f>
        <v>-6.2371526937409933E-6</v>
      </c>
      <c r="AT51" s="46">
        <f t="shared" si="31"/>
        <v>0</v>
      </c>
      <c r="AU51" s="57">
        <f>AS50*'DEPRECATED - DT-Prelim Calcs'!$C$11+AU50</f>
        <v>38.256049899762168</v>
      </c>
      <c r="AV51" s="57">
        <f>AV50+0.5*AS51*'DEPRECATED - DT-Prelim Calcs'!$C$11^2+AU51*'DEPRECATED - DT-Prelim Calcs'!$C$11</f>
        <v>7064.928958790204</v>
      </c>
      <c r="AW51" s="57">
        <f>MIN('Drive Train'!$F$35-AQ50*'DEPRECATED - DT-Prelim Calcs'!$C$21*'Drive Train'!$F$38,AW50+AQ$2)</f>
        <v>10.859987846412558</v>
      </c>
      <c r="AX51" s="57">
        <f>'Drive Train'!$F$35-AQ51*'DEPRECATED - DT-Prelim Calcs'!$C$21*'Drive Train'!$F$38</f>
        <v>10.85999433701997</v>
      </c>
      <c r="AY51" s="1">
        <f>IF(AV51&gt;='Drive Train'!$F$29,1,0)</f>
        <v>1</v>
      </c>
      <c r="AZ51" s="57">
        <f t="shared" si="32"/>
        <v>25.163491225163888</v>
      </c>
      <c r="BA51" s="63">
        <f>BA50+'DEPRECATED - DT-Prelim Calcs'!$C$11</f>
        <v>188</v>
      </c>
      <c r="BB51" s="2">
        <f>BL51/'Drive Train'!$F$35</f>
        <v>1.087199024909651</v>
      </c>
      <c r="BC51" s="46">
        <f>BJ51*12*60/(PI() * 'Drive Train'!$F$15)/BB$2*BB51</f>
        <v>-94.832047565683496</v>
      </c>
      <c r="BD51" s="2">
        <f>('DEPRECATED - DT-Prelim Calcs'!$C$6*BB51-BC51)/('DEPRECATED - DT-Prelim Calcs'!$C$6*BB51)*'DEPRECATED - DT-Prelim Calcs'!$C$7*BB51</f>
        <v>2.6630286809203074</v>
      </c>
      <c r="BE51" s="57">
        <f>BD51/'DEPRECATED - DT-Prelim Calcs'!$C$7*('DEPRECATED - DT-Prelim Calcs'!$C$8-'DEPRECATED - DT-Prelim Calcs'!$C$9)+'DEPRECATED - DT-Prelim Calcs'!$C$9</f>
        <v>144.47036504650433</v>
      </c>
      <c r="BF51" s="57">
        <f t="shared" si="10"/>
        <v>50</v>
      </c>
      <c r="BG51" s="2">
        <f t="shared" si="33"/>
        <v>0.89594322443459262</v>
      </c>
      <c r="BH51" s="57">
        <f>BG51*'DEPRECATED - DT-Prelim Calcs'!$C$21/BB$2/'DEPRECATED - DT-Prelim Calcs'!$C$19/'DEPRECATED - DT-Prelim Calcs'!$C$18*3.39*'DEPRECATED - DT-Prelim Calcs'!$C$20</f>
        <v>9.3123656823506629</v>
      </c>
      <c r="BI51" s="46">
        <f t="shared" si="34"/>
        <v>0</v>
      </c>
      <c r="BJ51" s="57">
        <f>BH50*'DEPRECATED - DT-Prelim Calcs'!$C$11+BJ50</f>
        <v>-0.50127189192629373</v>
      </c>
      <c r="BK51" s="57">
        <f>BK50+0.5*BH51*'DEPRECATED - DT-Prelim Calcs'!$C$11^2+BJ51*'DEPRECATED - DT-Prelim Calcs'!$C$11</f>
        <v>3407.898528654398</v>
      </c>
      <c r="BL51" s="57">
        <f>MIN('Drive Train'!$F$35-BF50*'DEPRECATED - DT-Prelim Calcs'!$C$21*'Drive Train'!$F$38,BL50+BF$2)</f>
        <v>13.481267908879675</v>
      </c>
      <c r="BM51" s="57">
        <f>'Drive Train'!$F$35-BF51*'DEPRECATED - DT-Prelim Calcs'!$C$21*'Drive Train'!$F$38</f>
        <v>9</v>
      </c>
      <c r="BN51" s="1">
        <f>IF(BK51&gt;='Drive Train'!$F$29,1,0)</f>
        <v>1</v>
      </c>
      <c r="BO51" s="57">
        <f t="shared" si="35"/>
        <v>55.555555555555557</v>
      </c>
      <c r="BP51" s="63">
        <f>BP50+'DEPRECATED - DT-Prelim Calcs'!$C$11</f>
        <v>188</v>
      </c>
      <c r="BQ51" s="2">
        <f>CA51/'Drive Train'!$F$35</f>
        <v>0.72580645161290325</v>
      </c>
      <c r="BR51" s="46">
        <f>BY51*12*60/(PI() * 'Drive Train'!$F$15)/BQ$2*BQ51</f>
        <v>9078.5740702952171</v>
      </c>
      <c r="BS51" s="2">
        <f>('DEPRECATED - DT-Prelim Calcs'!$C$6*BQ51-BR51)/('DEPRECATED - DT-Prelim Calcs'!$C$6*BQ51)*'DEPRECATED - DT-Prelim Calcs'!$C$7*BQ51</f>
        <v>-2.3557527010334423</v>
      </c>
      <c r="BT51" s="57">
        <f>BS51/'DEPRECATED - DT-Prelim Calcs'!$C$7*('DEPRECATED - DT-Prelim Calcs'!$C$8-'DEPRECATED - DT-Prelim Calcs'!$C$9)+'DEPRECATED - DT-Prelim Calcs'!$C$9</f>
        <v>-122.71206288074301</v>
      </c>
      <c r="BU51" s="57">
        <f t="shared" si="11"/>
        <v>-122.71206288074301</v>
      </c>
      <c r="BV51" s="2">
        <f t="shared" si="36"/>
        <v>-3.4248474282590928</v>
      </c>
      <c r="BW51" s="57">
        <f>BV51*'DEPRECATED - DT-Prelim Calcs'!$C$21/BQ$2/'DEPRECATED - DT-Prelim Calcs'!$C$19/'DEPRECATED - DT-Prelim Calcs'!$C$18*3.39*'DEPRECATED - DT-Prelim Calcs'!$C$20</f>
        <v>-47.752882738321787</v>
      </c>
      <c r="BX51" s="46">
        <f t="shared" si="37"/>
        <v>1</v>
      </c>
      <c r="BY51" s="57">
        <f>BW50*'DEPRECATED - DT-Prelim Calcs'!$C$11+BY50</f>
        <v>53.585250286885909</v>
      </c>
      <c r="BZ51" s="57">
        <f>BZ50+0.5*BW51*'DEPRECATED - DT-Prelim Calcs'!$C$11^2+BY51*'DEPRECATED - DT-Prelim Calcs'!$C$11</f>
        <v>-6676.6430644643979</v>
      </c>
      <c r="CA51" s="57">
        <f>MIN('Drive Train'!$F$35-BU50*'DEPRECATED - DT-Prelim Calcs'!$C$21*'Drive Train'!$F$38,CA50+BU$2)</f>
        <v>9</v>
      </c>
      <c r="CB51" s="57">
        <f>'Drive Train'!$F$35-BU51*'DEPRECATED - DT-Prelim Calcs'!$C$21*'Drive Train'!$F$38</f>
        <v>20.744420275890526</v>
      </c>
      <c r="CC51" s="1">
        <f>IF(BZ51&gt;='Drive Train'!$F$29,1,0)</f>
        <v>0</v>
      </c>
      <c r="CD51" s="57">
        <f t="shared" si="38"/>
        <v>-136.34673653415888</v>
      </c>
      <c r="CE51" s="63">
        <f>CE50+'DEPRECATED - DT-Prelim Calcs'!$C$11</f>
        <v>188</v>
      </c>
      <c r="CF51" s="2">
        <f>CP51/'Drive Train'!$F$35</f>
        <v>2.0675318860465253</v>
      </c>
      <c r="CG51" s="46">
        <f>CN51*12*60/(PI() * 'Drive Train'!$F$15)/CF$2*CF51</f>
        <v>-182885.62126998548</v>
      </c>
      <c r="CH51" s="2">
        <f>('DEPRECATED - DT-Prelim Calcs'!$C$6*CF51-CG51)/('DEPRECATED - DT-Prelim Calcs'!$C$6*CF51)*'DEPRECATED - DT-Prelim Calcs'!$C$7*CF51</f>
        <v>87.675875158817732</v>
      </c>
      <c r="CI51" s="57">
        <f>CH51/'DEPRECATED - DT-Prelim Calcs'!$C$7*('DEPRECATED - DT-Prelim Calcs'!$C$8-'DEPRECATED - DT-Prelim Calcs'!$C$9)+'DEPRECATED - DT-Prelim Calcs'!$C$9</f>
        <v>4670.2580011934915</v>
      </c>
      <c r="CJ51" s="57">
        <f t="shared" si="12"/>
        <v>50</v>
      </c>
      <c r="CK51" s="2">
        <f t="shared" si="39"/>
        <v>1.3144127551959126</v>
      </c>
      <c r="CL51" s="57">
        <f>CK51*'DEPRECATED - DT-Prelim Calcs'!$C$21/CF$2/'DEPRECATED - DT-Prelim Calcs'!$C$19/'DEPRECATED - DT-Prelim Calcs'!$C$18*3.39*'DEPRECATED - DT-Prelim Calcs'!$C$20</f>
        <v>22.991988372439156</v>
      </c>
      <c r="CM51" s="46">
        <f t="shared" si="40"/>
        <v>0</v>
      </c>
      <c r="CN51" s="57">
        <f>CL50*'DEPRECATED - DT-Prelim Calcs'!$C$11+CN50</f>
        <v>-302.05733837747459</v>
      </c>
      <c r="CO51" s="57">
        <f>CO50+0.5*CL51*'DEPRECATED - DT-Prelim Calcs'!$C$11^2+CN51*'DEPRECATED - DT-Prelim Calcs'!$C$11</f>
        <v>-19943.374911885901</v>
      </c>
      <c r="CP51" s="57">
        <f>MIN('Drive Train'!$F$35-CJ50*'DEPRECATED - DT-Prelim Calcs'!$C$21*'Drive Train'!$F$38,CP50+CJ$2)</f>
        <v>25.637395386976912</v>
      </c>
      <c r="CQ51" s="57">
        <f>'Drive Train'!$F$35-CJ51*'DEPRECATED - DT-Prelim Calcs'!$C$21*'Drive Train'!$F$38</f>
        <v>9</v>
      </c>
      <c r="CR51" s="1">
        <f>IF(CO51&gt;='Drive Train'!$F$29,1,0)</f>
        <v>0</v>
      </c>
      <c r="CS51" s="57">
        <f t="shared" si="41"/>
        <v>55.555555555555557</v>
      </c>
      <c r="CT51" s="63">
        <f>CT50+'DEPRECATED - DT-Prelim Calcs'!$C$11</f>
        <v>188</v>
      </c>
      <c r="CU51" s="2">
        <f>DE51/'Drive Train'!$F$35</f>
        <v>0.72580645161290325</v>
      </c>
      <c r="CV51" s="46">
        <f>DC51*12*60/(PI() * 'Drive Train'!$F$15)/CU$2*CU51</f>
        <v>-66921.051794617015</v>
      </c>
      <c r="CW51" s="2">
        <f>('DEPRECATED - DT-Prelim Calcs'!$C$6*CU51-CV51)/('DEPRECATED - DT-Prelim Calcs'!$C$6*CU51)*'DEPRECATED - DT-Prelim Calcs'!$C$7*CU51</f>
        <v>32.008055616872468</v>
      </c>
      <c r="CX51" s="57">
        <f>CW51/'DEPRECATED - DT-Prelim Calcs'!$C$7*('DEPRECATED - DT-Prelim Calcs'!$C$8-'DEPRECATED - DT-Prelim Calcs'!$C$9)+'DEPRECATED - DT-Prelim Calcs'!$C$9</f>
        <v>1706.697317694912</v>
      </c>
      <c r="CY51" s="57">
        <f t="shared" si="13"/>
        <v>50</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-261.74294077681111</v>
      </c>
      <c r="DD51" s="57">
        <f>DD50+0.5*DA51*'DEPRECATED - DT-Prelim Calcs'!$C$11^2+DC51*'DEPRECATED - DT-Prelim Calcs'!$C$11</f>
        <v>-42923.527030756479</v>
      </c>
      <c r="DE51" s="57">
        <f>MIN('Drive Train'!$F$35-CY50*'DEPRECATED - DT-Prelim Calcs'!$C$21*'Drive Train'!$F$38,DE50+CY$2)</f>
        <v>9</v>
      </c>
      <c r="DF51" s="57">
        <f>'Drive Train'!$F$35-CY51*'DEPRECATED - DT-Prelim Calcs'!$C$21*'Drive Train'!$F$38</f>
        <v>9</v>
      </c>
      <c r="DG51" s="1">
        <f>IF(DD51&gt;='Drive Train'!$F$29,1,0)</f>
        <v>0</v>
      </c>
      <c r="DH51" s="57">
        <f t="shared" si="44"/>
        <v>55.555555555555557</v>
      </c>
      <c r="DI51" s="63">
        <f>DI50+'DEPRECATED - DT-Prelim Calcs'!$C$11</f>
        <v>188</v>
      </c>
      <c r="DJ51" s="2">
        <f>DT51/'Drive Train'!$F$35</f>
        <v>0.72580645161290325</v>
      </c>
      <c r="DK51" s="46">
        <f>DR51*12*60/(PI() * 'Drive Train'!$F$15)/DJ$2*DJ51</f>
        <v>-202196.89761294707</v>
      </c>
      <c r="DL51" s="2">
        <f>('DEPRECATED - DT-Prelim Calcs'!$C$6*DJ51-DK51)/('DEPRECATED - DT-Prelim Calcs'!$C$6*DJ51)*'DEPRECATED - DT-Prelim Calcs'!$C$7*DJ51</f>
        <v>93.174057197017973</v>
      </c>
      <c r="DM51" s="57">
        <f>DL51/'DEPRECATED - DT-Prelim Calcs'!$C$7*('DEPRECATED - DT-Prelim Calcs'!$C$8-'DEPRECATED - DT-Prelim Calcs'!$C$9)+'DEPRECATED - DT-Prelim Calcs'!$C$9</f>
        <v>4962.9620491192554</v>
      </c>
      <c r="DN51" s="57">
        <f t="shared" si="14"/>
        <v>50</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-676.6951522922318</v>
      </c>
      <c r="DS51" s="57">
        <f>DS50+0.5*DP51*'DEPRECATED - DT-Prelim Calcs'!$C$11^2+DR51*'DEPRECATED - DT-Prelim Calcs'!$C$11</f>
        <v>-99664.881146386047</v>
      </c>
      <c r="DT51" s="57">
        <f>MIN('Drive Train'!$F$35-DN50*'DEPRECATED - DT-Prelim Calcs'!$C$21*'Drive Train'!$F$38,DT50+DN$2)</f>
        <v>9</v>
      </c>
      <c r="DU51" s="57">
        <f>'Drive Train'!$F$35-DN51*'DEPRECATED - DT-Prelim Calcs'!$C$21*'Drive Train'!$F$38</f>
        <v>9</v>
      </c>
      <c r="DV51" s="1">
        <f>IF(DS51&gt;='Drive Train'!$F$29,1,0)</f>
        <v>0</v>
      </c>
      <c r="DW51" s="57">
        <f t="shared" si="47"/>
        <v>55.555555555555557</v>
      </c>
      <c r="DX51" s="63">
        <f>DX50+'DEPRECATED - DT-Prelim Calcs'!$C$11</f>
        <v>188</v>
      </c>
      <c r="DY51" s="2">
        <f>EI51/'Drive Train'!$F$35</f>
        <v>0.72580645161290325</v>
      </c>
      <c r="DZ51" s="46">
        <f>EG51*12*60/(PI() * 'Drive Train'!$F$15)/DY$2*DY51</f>
        <v>-478129.52203052607</v>
      </c>
      <c r="EA51" s="2">
        <f>('DEPRECATED - DT-Prelim Calcs'!$C$6*DY51-DZ51)/('DEPRECATED - DT-Prelim Calcs'!$C$6*DY51)*'DEPRECATED - DT-Prelim Calcs'!$C$7*DY51</f>
        <v>217.93909000121411</v>
      </c>
      <c r="EB51" s="57">
        <f>EA51/'DEPRECATED - DT-Prelim Calcs'!$C$7*('DEPRECATED - DT-Prelim Calcs'!$C$8-'DEPRECATED - DT-Prelim Calcs'!$C$9)+'DEPRECATED - DT-Prelim Calcs'!$C$9</f>
        <v>11605.017529940154</v>
      </c>
      <c r="EC51" s="57">
        <f t="shared" si="15"/>
        <v>50</v>
      </c>
      <c r="ED51" s="2">
        <f t="shared" si="48"/>
        <v>0.8170673883650269</v>
      </c>
      <c r="EE51" s="57">
        <f>ED51*'DEPRECATED - DT-Prelim Calcs'!$C$21/DY$2/'DEPRECATED - DT-Prelim Calcs'!$C$19/'DEPRECATED - DT-Prelim Calcs'!$C$18*3.39*'DEPRECATED - DT-Prelim Calcs'!$C$20</f>
        <v>22.99198837243916</v>
      </c>
      <c r="EF51" s="46">
        <f t="shared" si="49"/>
        <v>0</v>
      </c>
      <c r="EG51" s="57">
        <f>EE50*'DEPRECATED - DT-Prelim Calcs'!$C$11+EG50</f>
        <v>-1398.3403606648799</v>
      </c>
      <c r="EH51" s="57">
        <f>EH50+0.5*EE51*'DEPRECATED - DT-Prelim Calcs'!$C$11^2+EG51*'DEPRECATED - DT-Prelim Calcs'!$C$11</f>
        <v>-139800.90520403485</v>
      </c>
      <c r="EI51" s="57">
        <f>MIN('Drive Train'!$F$35-EC50*'DEPRECATED - DT-Prelim Calcs'!$C$21*'Drive Train'!$F$38,EI50+EC$2)</f>
        <v>9</v>
      </c>
      <c r="EJ51" s="57">
        <f>'Drive Train'!$F$35-EC51*'DEPRECATED - DT-Prelim Calcs'!$C$21*'Drive Train'!$F$38</f>
        <v>9</v>
      </c>
      <c r="EK51" s="1">
        <f>IF(EH51&gt;='Drive Train'!$F$29,1,0)</f>
        <v>0</v>
      </c>
      <c r="EL51" s="57">
        <f t="shared" si="50"/>
        <v>55.555555555555557</v>
      </c>
      <c r="EM51" s="63">
        <f>EM50+'DEPRECATED - DT-Prelim Calcs'!$C$11</f>
        <v>188</v>
      </c>
      <c r="EN51" s="2">
        <f>EX51/'Drive Train'!$F$35</f>
        <v>0.72580645161290325</v>
      </c>
      <c r="EO51" s="46">
        <f>EV51*12*60/(PI() * 'Drive Train'!$F$15)/EN$2*EN51</f>
        <v>-249700.06988663643</v>
      </c>
      <c r="EP51" s="2">
        <f>('DEPRECATED - DT-Prelim Calcs'!$C$6*EN51-EO51)/('DEPRECATED - DT-Prelim Calcs'!$C$6*EN51)*'DEPRECATED - DT-Prelim Calcs'!$C$7*EN51</f>
        <v>114.65297749337658</v>
      </c>
      <c r="EQ51" s="57">
        <f>EP51/'DEPRECATED - DT-Prelim Calcs'!$C$7*('DEPRECATED - DT-Prelim Calcs'!$C$8-'DEPRECATED - DT-Prelim Calcs'!$C$9)+'DEPRECATED - DT-Prelim Calcs'!$C$9</f>
        <v>6106.4249014108782</v>
      </c>
      <c r="ER51" s="57">
        <f t="shared" si="16"/>
        <v>50</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-648.48354826288448</v>
      </c>
      <c r="EW51" s="57">
        <f>EW50+0.5*ET51*'DEPRECATED - DT-Prelim Calcs'!$C$11^2+EV51*'DEPRECATED - DT-Prelim Calcs'!$C$11</f>
        <v>-163261.06364473302</v>
      </c>
      <c r="EX51" s="57">
        <f>MIN('Drive Train'!$F$35-ER50*'DEPRECATED - DT-Prelim Calcs'!$C$21*'Drive Train'!$F$38,EX50+ER$2)</f>
        <v>9</v>
      </c>
      <c r="EY51" s="57">
        <f>'Drive Train'!$F$35-ER51*'DEPRECATED - DT-Prelim Calcs'!$C$21*'Drive Train'!$F$38</f>
        <v>9</v>
      </c>
      <c r="EZ51" s="1">
        <f>IF(EW51&gt;='Drive Train'!$F$29,1,0)</f>
        <v>0</v>
      </c>
      <c r="FA51" s="57">
        <f t="shared" si="53"/>
        <v>55.555555555555557</v>
      </c>
      <c r="FB51" s="63">
        <f>FB50+'DEPRECATED - DT-Prelim Calcs'!$C$11</f>
        <v>188</v>
      </c>
      <c r="FC51" s="2">
        <f>FM51/'Drive Train'!$F$35</f>
        <v>1.1627291032056273</v>
      </c>
      <c r="FD51" s="46">
        <f>FK51*12*60/(PI() * 'Drive Train'!$F$15)/FC$2*FC51</f>
        <v>-109801.11161150329</v>
      </c>
      <c r="FE51" s="2">
        <f>('DEPRECATED - DT-Prelim Calcs'!$C$6*FC51-FD51)/('DEPRECATED - DT-Prelim Calcs'!$C$6*FC51)*'DEPRECATED - DT-Prelim Calcs'!$C$7*FC51</f>
        <v>52.449584077510345</v>
      </c>
      <c r="FF51" s="57">
        <f>FE51/'DEPRECATED - DT-Prelim Calcs'!$C$7*('DEPRECATED - DT-Prelim Calcs'!$C$8-'DEPRECATED - DT-Prelim Calcs'!$C$9)+'DEPRECATED - DT-Prelim Calcs'!$C$9</f>
        <v>2794.9330444583306</v>
      </c>
      <c r="FG51" s="57">
        <f t="shared" si="17"/>
        <v>50</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-160.07537565681062</v>
      </c>
      <c r="FL51" s="57">
        <f>FL50+0.5*FI51*'DEPRECATED - DT-Prelim Calcs'!$C$11^2+FK51*'DEPRECATED - DT-Prelim Calcs'!$C$11</f>
        <v>-191343.05589634037</v>
      </c>
      <c r="FM51" s="57">
        <f>MIN('Drive Train'!$F$35-FG50*'DEPRECATED - DT-Prelim Calcs'!$C$21*'Drive Train'!$F$38,FM50+FG$2)</f>
        <v>14.417840879749779</v>
      </c>
      <c r="FN51" s="57">
        <f>'Drive Train'!$F$35-FG51*'DEPRECATED - DT-Prelim Calcs'!$C$21*'Drive Train'!$F$38</f>
        <v>9</v>
      </c>
      <c r="FO51" s="1">
        <f>IF(FL51&gt;='Drive Train'!$F$29,1,0)</f>
        <v>0</v>
      </c>
      <c r="FP51" s="57">
        <f t="shared" si="56"/>
        <v>55.555555555555557</v>
      </c>
      <c r="FQ51" s="63">
        <f>FQ50+'DEPRECATED - DT-Prelim Calcs'!$C$11</f>
        <v>188</v>
      </c>
      <c r="FR51" s="2">
        <f>GB51/'Drive Train'!$F$35</f>
        <v>0.72580645161290325</v>
      </c>
      <c r="FS51" s="46">
        <f>FZ51*12*60/(PI() * 'Drive Train'!$F$15)/FR$2*FR51</f>
        <v>-144273.5921344407</v>
      </c>
      <c r="FT51" s="2">
        <f>('DEPRECATED - DT-Prelim Calcs'!$C$6*FR51-FS51)/('DEPRECATED - DT-Prelim Calcs'!$C$6*FR51)*'DEPRECATED - DT-Prelim Calcs'!$C$7*FR51</f>
        <v>66.983594494728962</v>
      </c>
      <c r="FU51" s="57">
        <f>FT51/'DEPRECATED - DT-Prelim Calcs'!$C$7*('DEPRECATED - DT-Prelim Calcs'!$C$8-'DEPRECATED - DT-Prelim Calcs'!$C$9)+'DEPRECATED - DT-Prelim Calcs'!$C$9</f>
        <v>3568.6731011094298</v>
      </c>
      <c r="FV51" s="57">
        <f t="shared" si="18"/>
        <v>50</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-306.11578587916426</v>
      </c>
      <c r="GA51" s="57">
        <f>GA50+0.5*FX51*'DEPRECATED - DT-Prelim Calcs'!$C$11^2+FZ51*'DEPRECATED - DT-Prelim Calcs'!$C$11</f>
        <v>-281539.66266077023</v>
      </c>
      <c r="GB51" s="57">
        <f>MIN('Drive Train'!$F$35-FV50*'DEPRECATED - DT-Prelim Calcs'!$C$21*'Drive Train'!$F$38,GB50+FV$2)</f>
        <v>9</v>
      </c>
      <c r="GC51" s="57">
        <f>'Drive Train'!$F$35-FV51*'DEPRECATED - DT-Prelim Calcs'!$C$21*'Drive Train'!$F$38</f>
        <v>9</v>
      </c>
      <c r="GD51" s="1">
        <f>IF(GA51&gt;='Drive Train'!$F$29,1,0)</f>
        <v>0</v>
      </c>
      <c r="GE51" s="57">
        <f t="shared" si="59"/>
        <v>55.555555555555557</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55.555555555555557</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55.555555555555557</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55.555555555555557</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55.555555555555557</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650.48305563067322</v>
      </c>
      <c r="AK52" s="57">
        <f t="shared" si="8"/>
        <v>0</v>
      </c>
      <c r="AL52" s="63">
        <f>AL51+'DEPRECATED - DT-Prelim Calcs'!$C$11</f>
        <v>192</v>
      </c>
      <c r="AM52" s="2">
        <f>AW52/'Drive Train'!$F$35</f>
        <v>0.87580599492096523</v>
      </c>
      <c r="AN52" s="46">
        <f>AU52*12*60/(PI() * 'Drive Train'!$F$15)/AM$2*AM52</f>
        <v>3839.3736833069793</v>
      </c>
      <c r="AO52" s="2">
        <f>('DEPRECATED - DT-Prelim Calcs'!$C$6*AM52-AN52)/('DEPRECATED - DT-Prelim Calcs'!$C$6*AM52)*'DEPRECATED - DT-Prelim Calcs'!$C$7*AM52</f>
        <v>0.37469046337494455</v>
      </c>
      <c r="AP52" s="57">
        <f>AO52/'DEPRECATED - DT-Prelim Calcs'!$C$7*('DEPRECATED - DT-Prelim Calcs'!$C$8-'DEPRECATED - DT-Prelim Calcs'!$C$9)+'DEPRECATED - DT-Prelim Calcs'!$C$9</f>
        <v>22.647214295022984</v>
      </c>
      <c r="AQ52" s="57">
        <f t="shared" si="9"/>
        <v>22.647214295022984</v>
      </c>
      <c r="AR52" s="2">
        <f t="shared" si="30"/>
        <v>6.8919442319792523E-7</v>
      </c>
      <c r="AS52" s="57">
        <f>AR52*'DEPRECATED - DT-Prelim Calcs'!$C$21/AM$2/'DEPRECATED - DT-Prelim Calcs'!$C$19/'DEPRECATED - DT-Prelim Calcs'!$C$18*3.39*'DEPRECATED - DT-Prelim Calcs'!$C$20</f>
        <v>4.71738361507809E-6</v>
      </c>
      <c r="AT52" s="46">
        <f t="shared" si="31"/>
        <v>0</v>
      </c>
      <c r="AU52" s="57">
        <f>AS51*'DEPRECATED - DT-Prelim Calcs'!$C$11+AU51</f>
        <v>38.256024951151396</v>
      </c>
      <c r="AV52" s="57">
        <f>AV51+0.5*AS52*'DEPRECATED - DT-Prelim Calcs'!$C$11^2+AU52*'DEPRECATED - DT-Prelim Calcs'!$C$11</f>
        <v>7217.9530963338784</v>
      </c>
      <c r="AW52" s="57">
        <f>MIN('Drive Train'!$F$35-AQ51*'DEPRECATED - DT-Prelim Calcs'!$C$21*'Drive Train'!$F$38,AW51+AQ$2)</f>
        <v>10.85999433701997</v>
      </c>
      <c r="AX52" s="57">
        <f>'Drive Train'!$F$35-AQ52*'DEPRECATED - DT-Prelim Calcs'!$C$21*'Drive Train'!$F$38</f>
        <v>10.859989427938437</v>
      </c>
      <c r="AY52" s="1">
        <f>IF(AV52&gt;='Drive Train'!$F$29,1,0)</f>
        <v>1</v>
      </c>
      <c r="AZ52" s="57">
        <f t="shared" si="32"/>
        <v>25.163571438914424</v>
      </c>
      <c r="BA52" s="63">
        <f>BA51+'DEPRECATED - DT-Prelim Calcs'!$C$11</f>
        <v>192</v>
      </c>
      <c r="BB52" s="2">
        <f>BL52/'Drive Train'!$F$35</f>
        <v>0.72580645161290325</v>
      </c>
      <c r="BC52" s="46">
        <f>BJ52*12*60/(PI() * 'Drive Train'!$F$15)/BB$2*BB52</f>
        <v>4641.1917112299689</v>
      </c>
      <c r="BD52" s="2">
        <f>('DEPRECATED - DT-Prelim Calcs'!$C$6*BB52-BC52)/('DEPRECATED - DT-Prelim Calcs'!$C$6*BB52)*'DEPRECATED - DT-Prelim Calcs'!$C$7*BB52</f>
        <v>-0.34935654993639764</v>
      </c>
      <c r="BE52" s="57">
        <f>BD52/'DEPRECATED - DT-Prelim Calcs'!$C$7*('DEPRECATED - DT-Prelim Calcs'!$C$8-'DEPRECATED - DT-Prelim Calcs'!$C$9)+'DEPRECATED - DT-Prelim Calcs'!$C$9</f>
        <v>-15.898525044331876</v>
      </c>
      <c r="BF52" s="57">
        <f t="shared" si="10"/>
        <v>-15.898525044331876</v>
      </c>
      <c r="BG52" s="2">
        <f t="shared" si="33"/>
        <v>-0.89590422891105448</v>
      </c>
      <c r="BH52" s="57">
        <f>BG52*'DEPRECATED - DT-Prelim Calcs'!$C$21/BB$2/'DEPRECATED - DT-Prelim Calcs'!$C$19/'DEPRECATED - DT-Prelim Calcs'!$C$18*3.39*'DEPRECATED - DT-Prelim Calcs'!$C$20</f>
        <v>-9.3119603658470531</v>
      </c>
      <c r="BI52" s="46">
        <f t="shared" si="34"/>
        <v>1</v>
      </c>
      <c r="BJ52" s="57">
        <f>BH51*'DEPRECATED - DT-Prelim Calcs'!$C$11+BJ51</f>
        <v>36.748190837476358</v>
      </c>
      <c r="BK52" s="57">
        <f>BK51+0.5*BH52*'DEPRECATED - DT-Prelim Calcs'!$C$11^2+BJ52*'DEPRECATED - DT-Prelim Calcs'!$C$11</f>
        <v>3480.3956090775273</v>
      </c>
      <c r="BL52" s="57">
        <f>MIN('Drive Train'!$F$35-BF51*'DEPRECATED - DT-Prelim Calcs'!$C$21*'Drive Train'!$F$38,BL51+BF$2)</f>
        <v>9</v>
      </c>
      <c r="BM52" s="57">
        <f>'Drive Train'!$F$35-BF52*'DEPRECATED - DT-Prelim Calcs'!$C$21*'Drive Train'!$F$38</f>
        <v>13.481099703014568</v>
      </c>
      <c r="BN52" s="1">
        <f>IF(BK52&gt;='Drive Train'!$F$29,1,0)</f>
        <v>1</v>
      </c>
      <c r="BO52" s="57">
        <f t="shared" si="35"/>
        <v>-17.66502782703542</v>
      </c>
      <c r="BP52" s="63">
        <f>BP51+'DEPRECATED - DT-Prelim Calcs'!$C$11</f>
        <v>192</v>
      </c>
      <c r="BQ52" s="2">
        <f>CA52/'Drive Train'!$F$35</f>
        <v>1.6729371190234295</v>
      </c>
      <c r="BR52" s="46">
        <f>BY52*12*60/(PI() * 'Drive Train'!$F$15)/BQ$2*BQ52</f>
        <v>-53666.214676769981</v>
      </c>
      <c r="BS52" s="2">
        <f>('DEPRECATED - DT-Prelim Calcs'!$C$6*BQ52-BR52)/('DEPRECATED - DT-Prelim Calcs'!$C$6*BQ52)*'DEPRECATED - DT-Prelim Calcs'!$C$7*BQ52</f>
        <v>28.297365205629891</v>
      </c>
      <c r="BT52" s="57">
        <f>BS52/'DEPRECATED - DT-Prelim Calcs'!$C$7*('DEPRECATED - DT-Prelim Calcs'!$C$8-'DEPRECATED - DT-Prelim Calcs'!$C$9)+'DEPRECATED - DT-Prelim Calcs'!$C$9</f>
        <v>1509.1530937271016</v>
      </c>
      <c r="BU52" s="57">
        <f t="shared" si="11"/>
        <v>50</v>
      </c>
      <c r="BV52" s="2">
        <f t="shared" si="36"/>
        <v>1.6489905474275997</v>
      </c>
      <c r="BW52" s="57">
        <f>BV52*'DEPRECATED - DT-Prelim Calcs'!$C$21/BQ$2/'DEPRECATED - DT-Prelim Calcs'!$C$19/'DEPRECATED - DT-Prelim Calcs'!$C$18*3.39*'DEPRECATED - DT-Prelim Calcs'!$C$20</f>
        <v>22.99198837243916</v>
      </c>
      <c r="BX52" s="46">
        <f t="shared" si="37"/>
        <v>0</v>
      </c>
      <c r="BY52" s="57">
        <f>BW51*'DEPRECATED - DT-Prelim Calcs'!$C$11+BY51</f>
        <v>-137.42628066640123</v>
      </c>
      <c r="BZ52" s="57">
        <f>BZ51+0.5*BW52*'DEPRECATED - DT-Prelim Calcs'!$C$11^2+BY52*'DEPRECATED - DT-Prelim Calcs'!$C$11</f>
        <v>-7042.4122801504891</v>
      </c>
      <c r="CA52" s="57">
        <f>MIN('Drive Train'!$F$35-BU51*'DEPRECATED - DT-Prelim Calcs'!$C$21*'Drive Train'!$F$38,CA51+BU$2)</f>
        <v>20.744420275890526</v>
      </c>
      <c r="CB52" s="57">
        <f>'Drive Train'!$F$35-BU52*'DEPRECATED - DT-Prelim Calcs'!$C$21*'Drive Train'!$F$38</f>
        <v>9</v>
      </c>
      <c r="CC52" s="1">
        <f>IF(BZ52&gt;='Drive Train'!$F$29,1,0)</f>
        <v>0</v>
      </c>
      <c r="CD52" s="57">
        <f t="shared" si="38"/>
        <v>55.555555555555557</v>
      </c>
      <c r="CE52" s="63">
        <f>CE51+'DEPRECATED - DT-Prelim Calcs'!$C$11</f>
        <v>192</v>
      </c>
      <c r="CF52" s="2">
        <f>CP52/'Drive Train'!$F$35</f>
        <v>0.72580645161290325</v>
      </c>
      <c r="CG52" s="46">
        <f>CN52*12*60/(PI() * 'Drive Train'!$F$15)/CF$2*CF52</f>
        <v>-44654.259147582736</v>
      </c>
      <c r="CH52" s="2">
        <f>('DEPRECATED - DT-Prelim Calcs'!$C$6*CF52-CG52)/('DEPRECATED - DT-Prelim Calcs'!$C$6*CF52)*'DEPRECATED - DT-Prelim Calcs'!$C$7*CF52</f>
        <v>21.939956127312875</v>
      </c>
      <c r="CI52" s="57">
        <f>CH52/'DEPRECATED - DT-Prelim Calcs'!$C$7*('DEPRECATED - DT-Prelim Calcs'!$C$8-'DEPRECATED - DT-Prelim Calcs'!$C$9)+'DEPRECATED - DT-Prelim Calcs'!$C$9</f>
        <v>1170.7067930017602</v>
      </c>
      <c r="CJ52" s="57">
        <f t="shared" si="12"/>
        <v>50</v>
      </c>
      <c r="CK52" s="2">
        <f t="shared" si="39"/>
        <v>1.3144127551959126</v>
      </c>
      <c r="CL52" s="57">
        <f>CK52*'DEPRECATED - DT-Prelim Calcs'!$C$21/CF$2/'DEPRECATED - DT-Prelim Calcs'!$C$19/'DEPRECATED - DT-Prelim Calcs'!$C$18*3.39*'DEPRECATED - DT-Prelim Calcs'!$C$20</f>
        <v>22.991988372439156</v>
      </c>
      <c r="CM52" s="46">
        <f t="shared" si="40"/>
        <v>0</v>
      </c>
      <c r="CN52" s="57">
        <f>CL51*'DEPRECATED - DT-Prelim Calcs'!$C$11+CN51</f>
        <v>-210.08938488771798</v>
      </c>
      <c r="CO52" s="57">
        <f>CO51+0.5*CL52*'DEPRECATED - DT-Prelim Calcs'!$C$11^2+CN52*'DEPRECATED - DT-Prelim Calcs'!$C$11</f>
        <v>-20599.796544457258</v>
      </c>
      <c r="CP52" s="57">
        <f>MIN('Drive Train'!$F$35-CJ51*'DEPRECATED - DT-Prelim Calcs'!$C$21*'Drive Train'!$F$38,CP51+CJ$2)</f>
        <v>9</v>
      </c>
      <c r="CQ52" s="57">
        <f>'Drive Train'!$F$35-CJ52*'DEPRECATED - DT-Prelim Calcs'!$C$21*'Drive Train'!$F$38</f>
        <v>9</v>
      </c>
      <c r="CR52" s="1">
        <f>IF(CO52&gt;='Drive Train'!$F$29,1,0)</f>
        <v>0</v>
      </c>
      <c r="CS52" s="57">
        <f t="shared" si="41"/>
        <v>55.555555555555557</v>
      </c>
      <c r="CT52" s="63">
        <f>CT51+'DEPRECATED - DT-Prelim Calcs'!$C$11</f>
        <v>192</v>
      </c>
      <c r="CU52" s="2">
        <f>DE52/'Drive Train'!$F$35</f>
        <v>0.72580645161290325</v>
      </c>
      <c r="CV52" s="46">
        <f>DC52*12*60/(PI() * 'Drive Train'!$F$15)/CU$2*CU52</f>
        <v>-43407.171494093571</v>
      </c>
      <c r="CW52" s="2">
        <f>('DEPRECATED - DT-Prelim Calcs'!$C$6*CU52-CV52)/('DEPRECATED - DT-Prelim Calcs'!$C$6*CU52)*'DEPRECATED - DT-Prelim Calcs'!$C$7*CU52</f>
        <v>21.376075968793383</v>
      </c>
      <c r="CX52" s="57">
        <f>CW52/'DEPRECATED - DT-Prelim Calcs'!$C$7*('DEPRECATED - DT-Prelim Calcs'!$C$8-'DEPRECATED - DT-Prelim Calcs'!$C$9)+'DEPRECATED - DT-Prelim Calcs'!$C$9</f>
        <v>1140.6877787536064</v>
      </c>
      <c r="CY52" s="57">
        <f t="shared" si="13"/>
        <v>50</v>
      </c>
      <c r="CZ52" s="2">
        <f t="shared" si="42"/>
        <v>1.0927045796206987</v>
      </c>
      <c r="DA52" s="57">
        <f>CZ52*'DEPRECATED - DT-Prelim Calcs'!$C$21/CU$2/'DEPRECATED - DT-Prelim Calcs'!$C$19/'DEPRECATED - DT-Prelim Calcs'!$C$18*3.39*'DEPRECATED - DT-Prelim Calcs'!$C$20</f>
        <v>22.991988372439156</v>
      </c>
      <c r="DB52" s="46">
        <f t="shared" si="43"/>
        <v>0</v>
      </c>
      <c r="DC52" s="57">
        <f>DA51*'DEPRECATED - DT-Prelim Calcs'!$C$11+DC51</f>
        <v>-169.7749872870545</v>
      </c>
      <c r="DD52" s="57">
        <f>DD51+0.5*DA52*'DEPRECATED - DT-Prelim Calcs'!$C$11^2+DC52*'DEPRECATED - DT-Prelim Calcs'!$C$11</f>
        <v>-43418.691072925183</v>
      </c>
      <c r="DE52" s="57">
        <f>MIN('Drive Train'!$F$35-CY51*'DEPRECATED - DT-Prelim Calcs'!$C$21*'Drive Train'!$F$38,DE51+CY$2)</f>
        <v>9</v>
      </c>
      <c r="DF52" s="57">
        <f>'Drive Train'!$F$35-CY52*'DEPRECATED - DT-Prelim Calcs'!$C$21*'Drive Train'!$F$38</f>
        <v>9</v>
      </c>
      <c r="DG52" s="1">
        <f>IF(DD52&gt;='Drive Train'!$F$29,1,0)</f>
        <v>0</v>
      </c>
      <c r="DH52" s="57">
        <f t="shared" si="44"/>
        <v>55.555555555555557</v>
      </c>
      <c r="DI52" s="63">
        <f>DI51+'DEPRECATED - DT-Prelim Calcs'!$C$11</f>
        <v>192</v>
      </c>
      <c r="DJ52" s="2">
        <f>DT52/'Drive Train'!$F$35</f>
        <v>0.72580645161290325</v>
      </c>
      <c r="DK52" s="46">
        <f>DR52*12*60/(PI() * 'Drive Train'!$F$15)/DJ$2*DJ52</f>
        <v>-174716.8206352269</v>
      </c>
      <c r="DL52" s="2">
        <f>('DEPRECATED - DT-Prelim Calcs'!$C$6*DJ52-DK52)/('DEPRECATED - DT-Prelim Calcs'!$C$6*DJ52)*'DEPRECATED - DT-Prelim Calcs'!$C$7*DJ52</f>
        <v>80.748731584202645</v>
      </c>
      <c r="DM52" s="57">
        <f>DL52/'DEPRECATED - DT-Prelim Calcs'!$C$7*('DEPRECATED - DT-Prelim Calcs'!$C$8-'DEPRECATED - DT-Prelim Calcs'!$C$9)+'DEPRECATED - DT-Prelim Calcs'!$C$9</f>
        <v>4301.481021681826</v>
      </c>
      <c r="DN52" s="57">
        <f t="shared" si="14"/>
        <v>50</v>
      </c>
      <c r="DO52" s="2">
        <f t="shared" si="45"/>
        <v>0.93499464029399981</v>
      </c>
      <c r="DP52" s="57">
        <f>DO52*'DEPRECATED - DT-Prelim Calcs'!$C$21/DJ$2/'DEPRECATED - DT-Prelim Calcs'!$C$19/'DEPRECATED - DT-Prelim Calcs'!$C$18*3.39*'DEPRECATED - DT-Prelim Calcs'!$C$20</f>
        <v>22.991988372439156</v>
      </c>
      <c r="DQ52" s="46">
        <f t="shared" si="46"/>
        <v>0</v>
      </c>
      <c r="DR52" s="57">
        <f>DP51*'DEPRECATED - DT-Prelim Calcs'!$C$11+DR51</f>
        <v>-584.72719880247519</v>
      </c>
      <c r="DS52" s="57">
        <f>DS51+0.5*DP52*'DEPRECATED - DT-Prelim Calcs'!$C$11^2+DR52*'DEPRECATED - DT-Prelim Calcs'!$C$11</f>
        <v>-101819.85403461644</v>
      </c>
      <c r="DT52" s="57">
        <f>MIN('Drive Train'!$F$35-DN51*'DEPRECATED - DT-Prelim Calcs'!$C$21*'Drive Train'!$F$38,DT51+DN$2)</f>
        <v>9</v>
      </c>
      <c r="DU52" s="57">
        <f>'Drive Train'!$F$35-DN52*'DEPRECATED - DT-Prelim Calcs'!$C$21*'Drive Train'!$F$38</f>
        <v>9</v>
      </c>
      <c r="DV52" s="1">
        <f>IF(DS52&gt;='Drive Train'!$F$29,1,0)</f>
        <v>0</v>
      </c>
      <c r="DW52" s="57">
        <f t="shared" si="47"/>
        <v>55.555555555555557</v>
      </c>
      <c r="DX52" s="63">
        <f>DX51+'DEPRECATED - DT-Prelim Calcs'!$C$11</f>
        <v>192</v>
      </c>
      <c r="DY52" s="2">
        <f>EI52/'Drive Train'!$F$35</f>
        <v>0.72580645161290325</v>
      </c>
      <c r="DZ52" s="46">
        <f>EG52*12*60/(PI() * 'Drive Train'!$F$15)/DY$2*DY52</f>
        <v>-446683.24837560923</v>
      </c>
      <c r="EA52" s="2">
        <f>('DEPRECATED - DT-Prelim Calcs'!$C$6*DY52-DZ52)/('DEPRECATED - DT-Prelim Calcs'!$C$6*DY52)*'DEPRECATED - DT-Prelim Calcs'!$C$7*DY52</f>
        <v>203.72041842366261</v>
      </c>
      <c r="EB52" s="57">
        <f>EA52/'DEPRECATED - DT-Prelim Calcs'!$C$7*('DEPRECATED - DT-Prelim Calcs'!$C$8-'DEPRECATED - DT-Prelim Calcs'!$C$9)+'DEPRECATED - DT-Prelim Calcs'!$C$9</f>
        <v>10848.065014006605</v>
      </c>
      <c r="EC52" s="57">
        <f t="shared" si="15"/>
        <v>50</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-1306.3724071751233</v>
      </c>
      <c r="EH52" s="57">
        <f>EH51+0.5*EE52*'DEPRECATED - DT-Prelim Calcs'!$C$11^2+EG52*'DEPRECATED - DT-Prelim Calcs'!$C$11</f>
        <v>-144842.45892575581</v>
      </c>
      <c r="EI52" s="57">
        <f>MIN('Drive Train'!$F$35-EC51*'DEPRECATED - DT-Prelim Calcs'!$C$21*'Drive Train'!$F$38,EI51+EC$2)</f>
        <v>9</v>
      </c>
      <c r="EJ52" s="57">
        <f>'Drive Train'!$F$35-EC52*'DEPRECATED - DT-Prelim Calcs'!$C$21*'Drive Train'!$F$38</f>
        <v>9</v>
      </c>
      <c r="EK52" s="1">
        <f>IF(EH52&gt;='Drive Train'!$F$29,1,0)</f>
        <v>0</v>
      </c>
      <c r="EL52" s="57">
        <f t="shared" si="50"/>
        <v>55.555555555555557</v>
      </c>
      <c r="EM52" s="63">
        <f>EM51+'DEPRECATED - DT-Prelim Calcs'!$C$11</f>
        <v>192</v>
      </c>
      <c r="EN52" s="2">
        <f>EX52/'Drive Train'!$F$35</f>
        <v>0.72580645161290325</v>
      </c>
      <c r="EO52" s="46">
        <f>EV52*12*60/(PI() * 'Drive Train'!$F$15)/EN$2*EN52</f>
        <v>-214287.59955452287</v>
      </c>
      <c r="EP52" s="2">
        <f>('DEPRECATED - DT-Prelim Calcs'!$C$6*EN52-EO52)/('DEPRECATED - DT-Prelim Calcs'!$C$6*EN52)*'DEPRECATED - DT-Prelim Calcs'!$C$7*EN52</f>
        <v>98.640959951088817</v>
      </c>
      <c r="EQ52" s="57">
        <f>EP52/'DEPRECATED - DT-Prelim Calcs'!$C$7*('DEPRECATED - DT-Prelim Calcs'!$C$8-'DEPRECATED - DT-Prelim Calcs'!$C$9)+'DEPRECATED - DT-Prelim Calcs'!$C$9</f>
        <v>5254.0008969812015</v>
      </c>
      <c r="ER52" s="57">
        <f t="shared" si="16"/>
        <v>50</v>
      </c>
      <c r="ES52" s="2">
        <f t="shared" si="51"/>
        <v>0.72555584086814395</v>
      </c>
      <c r="ET52" s="57">
        <f>ES52*'DEPRECATED - DT-Prelim Calcs'!$C$21/EN$2/'DEPRECATED - DT-Prelim Calcs'!$C$19/'DEPRECATED - DT-Prelim Calcs'!$C$18*3.39*'DEPRECATED - DT-Prelim Calcs'!$C$20</f>
        <v>22.99198837243916</v>
      </c>
      <c r="EU52" s="46">
        <f t="shared" si="52"/>
        <v>0</v>
      </c>
      <c r="EV52" s="57">
        <f>ET51*'DEPRECATED - DT-Prelim Calcs'!$C$11+EV51</f>
        <v>-556.51559477312787</v>
      </c>
      <c r="EW52" s="57">
        <f>EW51+0.5*ET52*'DEPRECATED - DT-Prelim Calcs'!$C$11^2+EV52*'DEPRECATED - DT-Prelim Calcs'!$C$11</f>
        <v>-165303.190116846</v>
      </c>
      <c r="EX52" s="57">
        <f>MIN('Drive Train'!$F$35-ER51*'DEPRECATED - DT-Prelim Calcs'!$C$21*'Drive Train'!$F$38,EX51+ER$2)</f>
        <v>9</v>
      </c>
      <c r="EY52" s="57">
        <f>'Drive Train'!$F$35-ER52*'DEPRECATED - DT-Prelim Calcs'!$C$21*'Drive Train'!$F$38</f>
        <v>9</v>
      </c>
      <c r="EZ52" s="1">
        <f>IF(EW52&gt;='Drive Train'!$F$29,1,0)</f>
        <v>0</v>
      </c>
      <c r="FA52" s="57">
        <f t="shared" si="53"/>
        <v>55.555555555555557</v>
      </c>
      <c r="FB52" s="63">
        <f>FB51+'DEPRECATED - DT-Prelim Calcs'!$C$11</f>
        <v>192</v>
      </c>
      <c r="FC52" s="2">
        <f>FM52/'Drive Train'!$F$35</f>
        <v>0.72580645161290325</v>
      </c>
      <c r="FD52" s="46">
        <f>FK52*12*60/(PI() * 'Drive Train'!$F$15)/FC$2*FC52</f>
        <v>-29162.10915444214</v>
      </c>
      <c r="FE52" s="2">
        <f>('DEPRECATED - DT-Prelim Calcs'!$C$6*FC52-FD52)/('DEPRECATED - DT-Prelim Calcs'!$C$6*FC52)*'DEPRECATED - DT-Prelim Calcs'!$C$7*FC52</f>
        <v>14.935062790827166</v>
      </c>
      <c r="FF52" s="57">
        <f>FE52/'DEPRECATED - DT-Prelim Calcs'!$C$7*('DEPRECATED - DT-Prelim Calcs'!$C$8-'DEPRECATED - DT-Prelim Calcs'!$C$9)+'DEPRECATED - DT-Prelim Calcs'!$C$9</f>
        <v>797.79068716312258</v>
      </c>
      <c r="FG52" s="57">
        <f t="shared" si="17"/>
        <v>50</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-68.107422167053983</v>
      </c>
      <c r="FL52" s="57">
        <f>FL51+0.5*FI52*'DEPRECATED - DT-Prelim Calcs'!$C$11^2+FK52*'DEPRECATED - DT-Prelim Calcs'!$C$11</f>
        <v>-191431.54967802909</v>
      </c>
      <c r="FM52" s="57">
        <f>MIN('Drive Train'!$F$35-FG51*'DEPRECATED - DT-Prelim Calcs'!$C$21*'Drive Train'!$F$38,FM51+FG$2)</f>
        <v>9</v>
      </c>
      <c r="FN52" s="57">
        <f>'Drive Train'!$F$35-FG52*'DEPRECATED - DT-Prelim Calcs'!$C$21*'Drive Train'!$F$38</f>
        <v>9</v>
      </c>
      <c r="FO52" s="1">
        <f>IF(FL52&gt;='Drive Train'!$F$29,1,0)</f>
        <v>0</v>
      </c>
      <c r="FP52" s="57">
        <f t="shared" si="56"/>
        <v>55.555555555555557</v>
      </c>
      <c r="FQ52" s="63">
        <f>FQ51+'DEPRECATED - DT-Prelim Calcs'!$C$11</f>
        <v>192</v>
      </c>
      <c r="FR52" s="2">
        <f>GB52/'Drive Train'!$F$35</f>
        <v>0.72580645161290325</v>
      </c>
      <c r="FS52" s="46">
        <f>FZ52*12*60/(PI() * 'Drive Train'!$F$15)/FR$2*FR52</f>
        <v>-100928.72844793364</v>
      </c>
      <c r="FT52" s="2">
        <f>('DEPRECATED - DT-Prelim Calcs'!$C$6*FR52-FS52)/('DEPRECATED - DT-Prelim Calcs'!$C$6*FR52)*'DEPRECATED - DT-Prelim Calcs'!$C$7*FR52</f>
        <v>47.384885022968732</v>
      </c>
      <c r="FU52" s="57">
        <f>FT52/'DEPRECATED - DT-Prelim Calcs'!$C$7*('DEPRECATED - DT-Prelim Calcs'!$C$8-'DEPRECATED - DT-Prelim Calcs'!$C$9)+'DEPRECATED - DT-Prelim Calcs'!$C$9</f>
        <v>2525.3061196875055</v>
      </c>
      <c r="FV52" s="57">
        <f t="shared" si="18"/>
        <v>50</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-214.14783238940763</v>
      </c>
      <c r="GA52" s="57">
        <f>GA51+0.5*FX52*'DEPRECATED - DT-Prelim Calcs'!$C$11^2+FZ52*'DEPRECATED - DT-Prelim Calcs'!$C$11</f>
        <v>-282212.31808334839</v>
      </c>
      <c r="GB52" s="57">
        <f>MIN('Drive Train'!$F$35-FV51*'DEPRECATED - DT-Prelim Calcs'!$C$21*'Drive Train'!$F$38,GB51+FV$2)</f>
        <v>9</v>
      </c>
      <c r="GC52" s="57">
        <f>'Drive Train'!$F$35-FV52*'DEPRECATED - DT-Prelim Calcs'!$C$21*'Drive Train'!$F$38</f>
        <v>9</v>
      </c>
      <c r="GD52" s="1">
        <f>IF(GA52&gt;='Drive Train'!$F$29,1,0)</f>
        <v>0</v>
      </c>
      <c r="GE52" s="57">
        <f t="shared" si="59"/>
        <v>55.555555555555557</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55.555555555555557</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55.555555555555557</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55.555555555555557</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55.555555555555557</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650.48305563067322</v>
      </c>
      <c r="AK53" s="57">
        <f t="shared" si="8"/>
        <v>0</v>
      </c>
      <c r="AL53" s="63">
        <f>AL52+'DEPRECATED - DT-Prelim Calcs'!$C$11</f>
        <v>196</v>
      </c>
      <c r="AM53" s="2">
        <f>AW53/'Drive Train'!$F$35</f>
        <v>0.87580559902729327</v>
      </c>
      <c r="AN53" s="46">
        <f>AU53*12*60/(PI() * 'Drive Train'!$F$15)/AM$2*AM53</f>
        <v>3839.3738415264943</v>
      </c>
      <c r="AO53" s="2">
        <f>('DEPRECATED - DT-Prelim Calcs'!$C$6*AM53-AN53)/('DEPRECATED - DT-Prelim Calcs'!$C$6*AM53)*'DEPRECATED - DT-Prelim Calcs'!$C$7*AM53</f>
        <v>0.37468943773103919</v>
      </c>
      <c r="AP53" s="57">
        <f>AO53/'DEPRECATED - DT-Prelim Calcs'!$C$7*('DEPRECATED - DT-Prelim Calcs'!$C$8-'DEPRECATED - DT-Prelim Calcs'!$C$9)+'DEPRECATED - DT-Prelim Calcs'!$C$9</f>
        <v>22.647159693316318</v>
      </c>
      <c r="AQ53" s="57">
        <f t="shared" si="9"/>
        <v>22.647159693316318</v>
      </c>
      <c r="AR53" s="2">
        <f t="shared" si="30"/>
        <v>-5.2126276617325829E-7</v>
      </c>
      <c r="AS53" s="57">
        <f>AR53*'DEPRECATED - DT-Prelim Calcs'!$C$21/AM$2/'DEPRECATED - DT-Prelim Calcs'!$C$19/'DEPRECATED - DT-Prelim Calcs'!$C$18*3.39*'DEPRECATED - DT-Prelim Calcs'!$C$20</f>
        <v>-3.5679285112117446E-6</v>
      </c>
      <c r="AT53" s="46">
        <f t="shared" si="31"/>
        <v>0</v>
      </c>
      <c r="AU53" s="57">
        <f>AS52*'DEPRECATED - DT-Prelim Calcs'!$C$11+AU52</f>
        <v>38.256043820685854</v>
      </c>
      <c r="AV53" s="57">
        <f>AV52+0.5*AS53*'DEPRECATED - DT-Prelim Calcs'!$C$11^2+AU53*'DEPRECATED - DT-Prelim Calcs'!$C$11</f>
        <v>7370.9772430731937</v>
      </c>
      <c r="AW53" s="57">
        <f>MIN('Drive Train'!$F$35-AQ52*'DEPRECATED - DT-Prelim Calcs'!$C$21*'Drive Train'!$F$38,AW52+AQ$2)</f>
        <v>10.859989427938437</v>
      </c>
      <c r="AX53" s="57">
        <f>'Drive Train'!$F$35-AQ53*'DEPRECATED - DT-Prelim Calcs'!$C$21*'Drive Train'!$F$38</f>
        <v>10.85999314085449</v>
      </c>
      <c r="AY53" s="1">
        <f>IF(AV53&gt;='Drive Train'!$F$29,1,0)</f>
        <v>1</v>
      </c>
      <c r="AZ53" s="57">
        <f t="shared" si="32"/>
        <v>25.163510770351468</v>
      </c>
      <c r="BA53" s="63">
        <f>BA52+'DEPRECATED - DT-Prelim Calcs'!$C$11</f>
        <v>196</v>
      </c>
      <c r="BB53" s="2">
        <f>BL53/'Drive Train'!$F$35</f>
        <v>1.0871854599205297</v>
      </c>
      <c r="BC53" s="46">
        <f>BJ53*12*60/(PI() * 'Drive Train'!$F$15)/BB$2*BB53</f>
        <v>-94.524152439452692</v>
      </c>
      <c r="BD53" s="2">
        <f>('DEPRECATED - DT-Prelim Calcs'!$C$6*BB53-BC53)/('DEPRECATED - DT-Prelim Calcs'!$C$6*BB53)*'DEPRECATED - DT-Prelim Calcs'!$C$7*BB53</f>
        <v>2.6628567721756591</v>
      </c>
      <c r="BE53" s="57">
        <f>BD53/'DEPRECATED - DT-Prelim Calcs'!$C$7*('DEPRECATED - DT-Prelim Calcs'!$C$8-'DEPRECATED - DT-Prelim Calcs'!$C$9)+'DEPRECATED - DT-Prelim Calcs'!$C$9</f>
        <v>144.46121322412324</v>
      </c>
      <c r="BF53" s="57">
        <f t="shared" si="10"/>
        <v>50</v>
      </c>
      <c r="BG53" s="2">
        <f t="shared" si="33"/>
        <v>0.89591911170531269</v>
      </c>
      <c r="BH53" s="57">
        <f>BG53*'DEPRECATED - DT-Prelim Calcs'!$C$21/BB$2/'DEPRECATED - DT-Prelim Calcs'!$C$19/'DEPRECATED - DT-Prelim Calcs'!$C$18*3.39*'DEPRECATED - DT-Prelim Calcs'!$C$20</f>
        <v>9.3121150564778077</v>
      </c>
      <c r="BI53" s="46">
        <f t="shared" si="34"/>
        <v>0</v>
      </c>
      <c r="BJ53" s="57">
        <f>BH52*'DEPRECATED - DT-Prelim Calcs'!$C$11+BJ52</f>
        <v>-0.49965062591185472</v>
      </c>
      <c r="BK53" s="57">
        <f>BK52+0.5*BH53*'DEPRECATED - DT-Prelim Calcs'!$C$11^2+BJ53*'DEPRECATED - DT-Prelim Calcs'!$C$11</f>
        <v>3552.8939270257024</v>
      </c>
      <c r="BL53" s="57">
        <f>MIN('Drive Train'!$F$35-BF52*'DEPRECATED - DT-Prelim Calcs'!$C$21*'Drive Train'!$F$38,BL52+BF$2)</f>
        <v>13.481099703014568</v>
      </c>
      <c r="BM53" s="57">
        <f>'Drive Train'!$F$35-BF53*'DEPRECATED - DT-Prelim Calcs'!$C$21*'Drive Train'!$F$38</f>
        <v>9</v>
      </c>
      <c r="BN53" s="1">
        <f>IF(BK53&gt;='Drive Train'!$F$29,1,0)</f>
        <v>1</v>
      </c>
      <c r="BO53" s="57">
        <f t="shared" si="35"/>
        <v>55.555555555555557</v>
      </c>
      <c r="BP53" s="63">
        <f>BP52+'DEPRECATED - DT-Prelim Calcs'!$C$11</f>
        <v>196</v>
      </c>
      <c r="BQ53" s="2">
        <f>CA53/'Drive Train'!$F$35</f>
        <v>0.72580645161290325</v>
      </c>
      <c r="BR53" s="46">
        <f>BY53*12*60/(PI() * 'Drive Train'!$F$15)/BQ$2*BQ53</f>
        <v>-7701.6863441968953</v>
      </c>
      <c r="BS53" s="2">
        <f>('DEPRECATED - DT-Prelim Calcs'!$C$6*BQ53-BR53)/('DEPRECATED - DT-Prelim Calcs'!$C$6*BQ53)*'DEPRECATED - DT-Prelim Calcs'!$C$7*BQ53</f>
        <v>5.2315695501721846</v>
      </c>
      <c r="BT53" s="57">
        <f>BS53/'DEPRECATED - DT-Prelim Calcs'!$C$7*('DEPRECATED - DT-Prelim Calcs'!$C$8-'DEPRECATED - DT-Prelim Calcs'!$C$9)+'DEPRECATED - DT-Prelim Calcs'!$C$9</f>
        <v>281.21052833489262</v>
      </c>
      <c r="BU53" s="57">
        <f t="shared" si="11"/>
        <v>50</v>
      </c>
      <c r="BV53" s="2">
        <f t="shared" si="36"/>
        <v>1.6489905474275997</v>
      </c>
      <c r="BW53" s="57">
        <f>BV53*'DEPRECATED - DT-Prelim Calcs'!$C$21/BQ$2/'DEPRECATED - DT-Prelim Calcs'!$C$19/'DEPRECATED - DT-Prelim Calcs'!$C$18*3.39*'DEPRECATED - DT-Prelim Calcs'!$C$20</f>
        <v>22.99198837243916</v>
      </c>
      <c r="BX53" s="46">
        <f t="shared" si="37"/>
        <v>0</v>
      </c>
      <c r="BY53" s="57">
        <f>BW52*'DEPRECATED - DT-Prelim Calcs'!$C$11+BY52</f>
        <v>-45.458327176644588</v>
      </c>
      <c r="BZ53" s="57">
        <f>BZ52+0.5*BW53*'DEPRECATED - DT-Prelim Calcs'!$C$11^2+BY53*'DEPRECATED - DT-Prelim Calcs'!$C$11</f>
        <v>-7040.3096818775539</v>
      </c>
      <c r="CA53" s="57">
        <f>MIN('Drive Train'!$F$35-BU52*'DEPRECATED - DT-Prelim Calcs'!$C$21*'Drive Train'!$F$38,CA52+BU$2)</f>
        <v>9</v>
      </c>
      <c r="CB53" s="57">
        <f>'Drive Train'!$F$35-BU53*'DEPRECATED - DT-Prelim Calcs'!$C$21*'Drive Train'!$F$38</f>
        <v>9</v>
      </c>
      <c r="CC53" s="1">
        <f>IF(BZ53&gt;='Drive Train'!$F$29,1,0)</f>
        <v>0</v>
      </c>
      <c r="CD53" s="57">
        <f t="shared" si="38"/>
        <v>55.555555555555557</v>
      </c>
      <c r="CE53" s="63">
        <f>CE52+'DEPRECATED - DT-Prelim Calcs'!$C$11</f>
        <v>196</v>
      </c>
      <c r="CF53" s="2">
        <f>CP53/'Drive Train'!$F$35</f>
        <v>0.72580645161290325</v>
      </c>
      <c r="CG53" s="46">
        <f>CN53*12*60/(PI() * 'Drive Train'!$F$15)/CF$2*CF53</f>
        <v>-25106.575524256012</v>
      </c>
      <c r="CH53" s="2">
        <f>('DEPRECATED - DT-Prelim Calcs'!$C$6*CF53-CG53)/('DEPRECATED - DT-Prelim Calcs'!$C$6*CF53)*'DEPRECATED - DT-Prelim Calcs'!$C$7*CF53</f>
        <v>13.101322443970021</v>
      </c>
      <c r="CI53" s="57">
        <f>CH53/'DEPRECATED - DT-Prelim Calcs'!$C$7*('DEPRECATED - DT-Prelim Calcs'!$C$8-'DEPRECATED - DT-Prelim Calcs'!$C$9)+'DEPRECATED - DT-Prelim Calcs'!$C$9</f>
        <v>700.16874255657831</v>
      </c>
      <c r="CJ53" s="57">
        <f t="shared" si="12"/>
        <v>50</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-118.12143139796136</v>
      </c>
      <c r="CO53" s="57">
        <f>CO52+0.5*CL53*'DEPRECATED - DT-Prelim Calcs'!$C$11^2+CN53*'DEPRECATED - DT-Prelim Calcs'!$C$11</f>
        <v>-20888.346363069591</v>
      </c>
      <c r="CP53" s="57">
        <f>MIN('Drive Train'!$F$35-CJ52*'DEPRECATED - DT-Prelim Calcs'!$C$21*'Drive Train'!$F$38,CP52+CJ$2)</f>
        <v>9</v>
      </c>
      <c r="CQ53" s="57">
        <f>'Drive Train'!$F$35-CJ53*'DEPRECATED - DT-Prelim Calcs'!$C$21*'Drive Train'!$F$38</f>
        <v>9</v>
      </c>
      <c r="CR53" s="1">
        <f>IF(CO53&gt;='Drive Train'!$F$29,1,0)</f>
        <v>0</v>
      </c>
      <c r="CS53" s="57">
        <f t="shared" si="41"/>
        <v>55.555555555555557</v>
      </c>
      <c r="CT53" s="63">
        <f>CT52+'DEPRECATED - DT-Prelim Calcs'!$C$11</f>
        <v>196</v>
      </c>
      <c r="CU53" s="2">
        <f>DE53/'Drive Train'!$F$35</f>
        <v>0.72580645161290325</v>
      </c>
      <c r="CV53" s="46">
        <f>DC53*12*60/(PI() * 'Drive Train'!$F$15)/CU$2*CU53</f>
        <v>-19893.291193570141</v>
      </c>
      <c r="CW53" s="2">
        <f>('DEPRECATED - DT-Prelim Calcs'!$C$6*CU53-CV53)/('DEPRECATED - DT-Prelim Calcs'!$C$6*CU53)*'DEPRECATED - DT-Prelim Calcs'!$C$7*CU53</f>
        <v>10.744096320714309</v>
      </c>
      <c r="CX53" s="57">
        <f>CW53/'DEPRECATED - DT-Prelim Calcs'!$C$7*('DEPRECATED - DT-Prelim Calcs'!$C$8-'DEPRECATED - DT-Prelim Calcs'!$C$9)+'DEPRECATED - DT-Prelim Calcs'!$C$9</f>
        <v>574.67823981230117</v>
      </c>
      <c r="CY53" s="57">
        <f t="shared" si="13"/>
        <v>50</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-77.807033797297876</v>
      </c>
      <c r="DD53" s="57">
        <f>DD52+0.5*DA53*'DEPRECATED - DT-Prelim Calcs'!$C$11^2+DC53*'DEPRECATED - DT-Prelim Calcs'!$C$11</f>
        <v>-43545.983301134867</v>
      </c>
      <c r="DE53" s="57">
        <f>MIN('Drive Train'!$F$35-CY52*'DEPRECATED - DT-Prelim Calcs'!$C$21*'Drive Train'!$F$38,DE52+CY$2)</f>
        <v>9</v>
      </c>
      <c r="DF53" s="57">
        <f>'Drive Train'!$F$35-CY53*'DEPRECATED - DT-Prelim Calcs'!$C$21*'Drive Train'!$F$38</f>
        <v>9</v>
      </c>
      <c r="DG53" s="1">
        <f>IF(DD53&gt;='Drive Train'!$F$29,1,0)</f>
        <v>0</v>
      </c>
      <c r="DH53" s="57">
        <f t="shared" si="44"/>
        <v>55.555555555555557</v>
      </c>
      <c r="DI53" s="63">
        <f>DI52+'DEPRECATED - DT-Prelim Calcs'!$C$11</f>
        <v>196</v>
      </c>
      <c r="DJ53" s="2">
        <f>DT53/'Drive Train'!$F$35</f>
        <v>0.72580645161290325</v>
      </c>
      <c r="DK53" s="46">
        <f>DR53*12*60/(PI() * 'Drive Train'!$F$15)/DJ$2*DJ53</f>
        <v>-147236.74365750677</v>
      </c>
      <c r="DL53" s="2">
        <f>('DEPRECATED - DT-Prelim Calcs'!$C$6*DJ53-DK53)/('DEPRECATED - DT-Prelim Calcs'!$C$6*DJ53)*'DEPRECATED - DT-Prelim Calcs'!$C$7*DJ53</f>
        <v>68.323405971387359</v>
      </c>
      <c r="DM53" s="57">
        <f>DL53/'DEPRECATED - DT-Prelim Calcs'!$C$7*('DEPRECATED - DT-Prelim Calcs'!$C$8-'DEPRECATED - DT-Prelim Calcs'!$C$9)+'DEPRECATED - DT-Prelim Calcs'!$C$9</f>
        <v>3639.9999942443978</v>
      </c>
      <c r="DN53" s="57">
        <f t="shared" si="14"/>
        <v>50</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-492.75924531271858</v>
      </c>
      <c r="DS53" s="57">
        <f>DS52+0.5*DP53*'DEPRECATED - DT-Prelim Calcs'!$C$11^2+DR53*'DEPRECATED - DT-Prelim Calcs'!$C$11</f>
        <v>-103606.95510888779</v>
      </c>
      <c r="DT53" s="57">
        <f>MIN('Drive Train'!$F$35-DN52*'DEPRECATED - DT-Prelim Calcs'!$C$21*'Drive Train'!$F$38,DT52+DN$2)</f>
        <v>9</v>
      </c>
      <c r="DU53" s="57">
        <f>'Drive Train'!$F$35-DN53*'DEPRECATED - DT-Prelim Calcs'!$C$21*'Drive Train'!$F$38</f>
        <v>9</v>
      </c>
      <c r="DV53" s="1">
        <f>IF(DS53&gt;='Drive Train'!$F$29,1,0)</f>
        <v>0</v>
      </c>
      <c r="DW53" s="57">
        <f t="shared" si="47"/>
        <v>55.555555555555557</v>
      </c>
      <c r="DX53" s="63">
        <f>DX52+'DEPRECATED - DT-Prelim Calcs'!$C$11</f>
        <v>196</v>
      </c>
      <c r="DY53" s="2">
        <f>EI53/'Drive Train'!$F$35</f>
        <v>0.72580645161290325</v>
      </c>
      <c r="DZ53" s="46">
        <f>EG53*12*60/(PI() * 'Drive Train'!$F$15)/DY$2*DY53</f>
        <v>-415236.97472069238</v>
      </c>
      <c r="EA53" s="2">
        <f>('DEPRECATED - DT-Prelim Calcs'!$C$6*DY53-DZ53)/('DEPRECATED - DT-Prelim Calcs'!$C$6*DY53)*'DEPRECATED - DT-Prelim Calcs'!$C$7*DY53</f>
        <v>189.50174684611105</v>
      </c>
      <c r="EB53" s="57">
        <f>EA53/'DEPRECATED - DT-Prelim Calcs'!$C$7*('DEPRECATED - DT-Prelim Calcs'!$C$8-'DEPRECATED - DT-Prelim Calcs'!$C$9)+'DEPRECATED - DT-Prelim Calcs'!$C$9</f>
        <v>10091.112498073049</v>
      </c>
      <c r="EC53" s="57">
        <f t="shared" si="15"/>
        <v>50</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-1214.4044536853667</v>
      </c>
      <c r="EH53" s="57">
        <f>EH52+0.5*EE53*'DEPRECATED - DT-Prelim Calcs'!$C$11^2+EG53*'DEPRECATED - DT-Prelim Calcs'!$C$11</f>
        <v>-149516.14083351777</v>
      </c>
      <c r="EI53" s="57">
        <f>MIN('Drive Train'!$F$35-EC52*'DEPRECATED - DT-Prelim Calcs'!$C$21*'Drive Train'!$F$38,EI52+EC$2)</f>
        <v>9</v>
      </c>
      <c r="EJ53" s="57">
        <f>'Drive Train'!$F$35-EC53*'DEPRECATED - DT-Prelim Calcs'!$C$21*'Drive Train'!$F$38</f>
        <v>9</v>
      </c>
      <c r="EK53" s="1">
        <f>IF(EH53&gt;='Drive Train'!$F$29,1,0)</f>
        <v>0</v>
      </c>
      <c r="EL53" s="57">
        <f t="shared" si="50"/>
        <v>55.555555555555557</v>
      </c>
      <c r="EM53" s="63">
        <f>EM52+'DEPRECATED - DT-Prelim Calcs'!$C$11</f>
        <v>196</v>
      </c>
      <c r="EN53" s="2">
        <f>EX53/'Drive Train'!$F$35</f>
        <v>0.72580645161290325</v>
      </c>
      <c r="EO53" s="46">
        <f>EV53*12*60/(PI() * 'Drive Train'!$F$15)/EN$2*EN53</f>
        <v>-178875.12922240925</v>
      </c>
      <c r="EP53" s="2">
        <f>('DEPRECATED - DT-Prelim Calcs'!$C$6*EN53-EO53)/('DEPRECATED - DT-Prelim Calcs'!$C$6*EN53)*'DEPRECATED - DT-Prelim Calcs'!$C$7*EN53</f>
        <v>82.628942408801052</v>
      </c>
      <c r="EQ53" s="57">
        <f>EP53/'DEPRECATED - DT-Prelim Calcs'!$C$7*('DEPRECATED - DT-Prelim Calcs'!$C$8-'DEPRECATED - DT-Prelim Calcs'!$C$9)+'DEPRECATED - DT-Prelim Calcs'!$C$9</f>
        <v>4401.5768925515249</v>
      </c>
      <c r="ER53" s="57">
        <f t="shared" si="16"/>
        <v>50</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-464.54764128337126</v>
      </c>
      <c r="EW53" s="57">
        <f>EW52+0.5*ET53*'DEPRECATED - DT-Prelim Calcs'!$C$11^2+EV53*'DEPRECATED - DT-Prelim Calcs'!$C$11</f>
        <v>-166977.44477499998</v>
      </c>
      <c r="EX53" s="57">
        <f>MIN('Drive Train'!$F$35-ER52*'DEPRECATED - DT-Prelim Calcs'!$C$21*'Drive Train'!$F$38,EX52+ER$2)</f>
        <v>9</v>
      </c>
      <c r="EY53" s="57">
        <f>'Drive Train'!$F$35-ER53*'DEPRECATED - DT-Prelim Calcs'!$C$21*'Drive Train'!$F$38</f>
        <v>9</v>
      </c>
      <c r="EZ53" s="1">
        <f>IF(EW53&gt;='Drive Train'!$F$29,1,0)</f>
        <v>0</v>
      </c>
      <c r="FA53" s="57">
        <f t="shared" si="53"/>
        <v>55.555555555555557</v>
      </c>
      <c r="FB53" s="63">
        <f>FB52+'DEPRECATED - DT-Prelim Calcs'!$C$11</f>
        <v>196</v>
      </c>
      <c r="FC53" s="2">
        <f>FM53/'Drive Train'!$F$35</f>
        <v>0.72580645161290325</v>
      </c>
      <c r="FD53" s="46">
        <f>FK53*12*60/(PI() * 'Drive Train'!$F$15)/FC$2*FC53</f>
        <v>10216.55785486821</v>
      </c>
      <c r="FE53" s="2">
        <f>('DEPRECATED - DT-Prelim Calcs'!$C$6*FC53-FD53)/('DEPRECATED - DT-Prelim Calcs'!$C$6*FC53)*'DEPRECATED - DT-Prelim Calcs'!$C$7*FC53</f>
        <v>-2.8703007161968404</v>
      </c>
      <c r="FF53" s="57">
        <f>FE53/'DEPRECATED - DT-Prelim Calcs'!$C$7*('DEPRECATED - DT-Prelim Calcs'!$C$8-'DEPRECATED - DT-Prelim Calcs'!$C$9)+'DEPRECATED - DT-Prelim Calcs'!$C$9</f>
        <v>-150.1048057626783</v>
      </c>
      <c r="FG53" s="57">
        <f t="shared" si="17"/>
        <v>-150.1048057626783</v>
      </c>
      <c r="FH53" s="2">
        <f t="shared" si="54"/>
        <v>-4.0734046451247696</v>
      </c>
      <c r="FI53" s="57">
        <f>FH53*'DEPRECATED - DT-Prelim Calcs'!$C$21/FC$2/'DEPRECATED - DT-Prelim Calcs'!$C$19/'DEPRECATED - DT-Prelim Calcs'!$C$18*3.39*'DEPRECATED - DT-Prelim Calcs'!$C$20</f>
        <v>-143.53837659534878</v>
      </c>
      <c r="FJ53" s="46">
        <f t="shared" si="55"/>
        <v>1</v>
      </c>
      <c r="FK53" s="57">
        <f>FI52*'DEPRECATED - DT-Prelim Calcs'!$C$11+FK52</f>
        <v>23.860531322702656</v>
      </c>
      <c r="FL53" s="57">
        <f>FL52+0.5*FI53*'DEPRECATED - DT-Prelim Calcs'!$C$11^2+FK53*'DEPRECATED - DT-Prelim Calcs'!$C$11</f>
        <v>-192484.41456550107</v>
      </c>
      <c r="FM53" s="57">
        <f>MIN('Drive Train'!$F$35-FG52*'DEPRECATED - DT-Prelim Calcs'!$C$21*'Drive Train'!$F$38,FM52+FG$2)</f>
        <v>9</v>
      </c>
      <c r="FN53" s="57">
        <f>'Drive Train'!$F$35-FG53*'DEPRECATED - DT-Prelim Calcs'!$C$21*'Drive Train'!$F$38</f>
        <v>22.607126791862125</v>
      </c>
      <c r="FO53" s="1">
        <f>IF(FL53&gt;='Drive Train'!$F$29,1,0)</f>
        <v>0</v>
      </c>
      <c r="FP53" s="57">
        <f t="shared" si="56"/>
        <v>-166.783117514087</v>
      </c>
      <c r="FQ53" s="63">
        <f>FQ52+'DEPRECATED - DT-Prelim Calcs'!$C$11</f>
        <v>196</v>
      </c>
      <c r="FR53" s="2">
        <f>GB53/'Drive Train'!$F$35</f>
        <v>0.72580645161290325</v>
      </c>
      <c r="FS53" s="46">
        <f>FZ53*12*60/(PI() * 'Drive Train'!$F$15)/FR$2*FR53</f>
        <v>-57583.864761426557</v>
      </c>
      <c r="FT53" s="2">
        <f>('DEPRECATED - DT-Prelim Calcs'!$C$6*FR53-FS53)/('DEPRECATED - DT-Prelim Calcs'!$C$6*FR53)*'DEPRECATED - DT-Prelim Calcs'!$C$7*FR53</f>
        <v>27.786175551208487</v>
      </c>
      <c r="FU53" s="57">
        <f>FT53/'DEPRECATED - DT-Prelim Calcs'!$C$7*('DEPRECATED - DT-Prelim Calcs'!$C$8-'DEPRECATED - DT-Prelim Calcs'!$C$9)+'DEPRECATED - DT-Prelim Calcs'!$C$9</f>
        <v>1481.9391382655806</v>
      </c>
      <c r="FV53" s="57">
        <f t="shared" si="18"/>
        <v>50</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-122.17987889965099</v>
      </c>
      <c r="GA53" s="57">
        <f>GA52+0.5*FX53*'DEPRECATED - DT-Prelim Calcs'!$C$11^2+FZ53*'DEPRECATED - DT-Prelim Calcs'!$C$11</f>
        <v>-282517.10169196752</v>
      </c>
      <c r="GB53" s="57">
        <f>MIN('Drive Train'!$F$35-FV52*'DEPRECATED - DT-Prelim Calcs'!$C$21*'Drive Train'!$F$38,GB52+FV$2)</f>
        <v>9</v>
      </c>
      <c r="GC53" s="57">
        <f>'Drive Train'!$F$35-FV53*'DEPRECATED - DT-Prelim Calcs'!$C$21*'Drive Train'!$F$38</f>
        <v>9</v>
      </c>
      <c r="GD53" s="1">
        <f>IF(GA53&gt;='Drive Train'!$F$29,1,0)</f>
        <v>0</v>
      </c>
      <c r="GE53" s="57">
        <f t="shared" si="59"/>
        <v>55.555555555555557</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55.555555555555557</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55.555555555555557</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55.555555555555557</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55.555555555555557</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55.555555555555557</v>
      </c>
      <c r="LZ53" s="63">
        <f>LZ52+'DEPRECATED - DT-Prelim Calcs'!$C$11</f>
        <v>196</v>
      </c>
    </row>
    <row r="54" spans="2:338" x14ac:dyDescent="0.2">
      <c r="B54" s="20"/>
      <c r="C54" s="3" t="str">
        <f>C37</f>
        <v>Acceleration Distance (ft)</v>
      </c>
      <c r="E54" s="17">
        <f>E37</f>
        <v>521.27173530520929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650.48305563067322</v>
      </c>
      <c r="AK54" s="57">
        <f t="shared" si="8"/>
        <v>0</v>
      </c>
      <c r="AL54" s="63">
        <f>AL53+'DEPRECATED - DT-Prelim Calcs'!$C$11</f>
        <v>200</v>
      </c>
      <c r="AM54" s="2">
        <f>AW54/'Drive Train'!$F$35</f>
        <v>0.8758058984560072</v>
      </c>
      <c r="AN54" s="46">
        <f>AU54*12*60/(PI() * 'Drive Train'!$F$15)/AM$2*AM54</f>
        <v>3839.3737218592923</v>
      </c>
      <c r="AO54" s="2">
        <f>('DEPRECATED - DT-Prelim Calcs'!$C$6*AM54-AN54)/('DEPRECATED - DT-Prelim Calcs'!$C$6*AM54)*'DEPRECATED - DT-Prelim Calcs'!$C$7*AM54</f>
        <v>0.3746902134626745</v>
      </c>
      <c r="AP54" s="57">
        <f>AO54/'DEPRECATED - DT-Prelim Calcs'!$C$7*('DEPRECATED - DT-Prelim Calcs'!$C$8-'DEPRECATED - DT-Prelim Calcs'!$C$9)+'DEPRECATED - DT-Prelim Calcs'!$C$9</f>
        <v>22.647200990564787</v>
      </c>
      <c r="AQ54" s="57">
        <f t="shared" si="9"/>
        <v>22.647200990564787</v>
      </c>
      <c r="AR54" s="2">
        <f t="shared" si="30"/>
        <v>3.9424986619795988E-7</v>
      </c>
      <c r="AS54" s="57">
        <f>AR54*'DEPRECATED - DT-Prelim Calcs'!$C$21/AM$2/'DEPRECATED - DT-Prelim Calcs'!$C$19/'DEPRECATED - DT-Prelim Calcs'!$C$18*3.39*'DEPRECATED - DT-Prelim Calcs'!$C$20</f>
        <v>2.6985532622553931E-6</v>
      </c>
      <c r="AT54" s="46">
        <f t="shared" si="31"/>
        <v>0</v>
      </c>
      <c r="AU54" s="57">
        <f>AS53*'DEPRECATED - DT-Prelim Calcs'!$C$11+AU53</f>
        <v>38.25602954897181</v>
      </c>
      <c r="AV54" s="57">
        <f>AV53+0.5*AS54*'DEPRECATED - DT-Prelim Calcs'!$C$11^2+AU54*'DEPRECATED - DT-Prelim Calcs'!$C$11</f>
        <v>7524.0013828575075</v>
      </c>
      <c r="AW54" s="57">
        <f>MIN('Drive Train'!$F$35-AQ53*'DEPRECATED - DT-Prelim Calcs'!$C$21*'Drive Train'!$F$38,AW53+AQ$2)</f>
        <v>10.85999314085449</v>
      </c>
      <c r="AX54" s="57">
        <f>'Drive Train'!$F$35-AQ54*'DEPRECATED - DT-Prelim Calcs'!$C$21*'Drive Train'!$F$38</f>
        <v>10.859990332641594</v>
      </c>
      <c r="AY54" s="1">
        <f>IF(AV54&gt;='Drive Train'!$F$29,1,0)</f>
        <v>1</v>
      </c>
      <c r="AZ54" s="57">
        <f t="shared" si="32"/>
        <v>25.163556656183097</v>
      </c>
      <c r="BA54" s="63">
        <f>BA53+'DEPRECATED - DT-Prelim Calcs'!$C$11</f>
        <v>200</v>
      </c>
      <c r="BB54" s="2">
        <f>BL54/'Drive Train'!$F$35</f>
        <v>0.72580645161290325</v>
      </c>
      <c r="BC54" s="46">
        <f>BJ54*12*60/(PI() * 'Drive Train'!$F$15)/BB$2*BB54</f>
        <v>4641.2698591721564</v>
      </c>
      <c r="BD54" s="2">
        <f>('DEPRECATED - DT-Prelim Calcs'!$C$6*BB54-BC54)/('DEPRECATED - DT-Prelim Calcs'!$C$6*BB54)*'DEPRECATED - DT-Prelim Calcs'!$C$7*BB54</f>
        <v>-0.34939188512226482</v>
      </c>
      <c r="BE54" s="57">
        <f>BD54/'DEPRECATED - DT-Prelim Calcs'!$C$7*('DEPRECATED - DT-Prelim Calcs'!$C$8-'DEPRECATED - DT-Prelim Calcs'!$C$9)+'DEPRECATED - DT-Prelim Calcs'!$C$9</f>
        <v>-15.900406166467459</v>
      </c>
      <c r="BF54" s="57">
        <f t="shared" si="10"/>
        <v>-15.900406166467459</v>
      </c>
      <c r="BG54" s="2">
        <f t="shared" si="33"/>
        <v>-0.89594876681447277</v>
      </c>
      <c r="BH54" s="57">
        <f>BG54*'DEPRECATED - DT-Prelim Calcs'!$C$21/BB$2/'DEPRECATED - DT-Prelim Calcs'!$C$19/'DEPRECATED - DT-Prelim Calcs'!$C$18*3.39*'DEPRECATED - DT-Prelim Calcs'!$C$20</f>
        <v>-9.3124232894252952</v>
      </c>
      <c r="BI54" s="46">
        <f t="shared" si="34"/>
        <v>1</v>
      </c>
      <c r="BJ54" s="57">
        <f>BH53*'DEPRECATED - DT-Prelim Calcs'!$C$11+BJ53</f>
        <v>36.748809599999376</v>
      </c>
      <c r="BK54" s="57">
        <f>BK53+0.5*BH54*'DEPRECATED - DT-Prelim Calcs'!$C$11^2+BJ54*'DEPRECATED - DT-Prelim Calcs'!$C$11</f>
        <v>3625.3897791102977</v>
      </c>
      <c r="BL54" s="57">
        <f>MIN('Drive Train'!$F$35-BF53*'DEPRECATED - DT-Prelim Calcs'!$C$21*'Drive Train'!$F$38,BL53+BF$2)</f>
        <v>9</v>
      </c>
      <c r="BM54" s="57">
        <f>'Drive Train'!$F$35-BF54*'DEPRECATED - DT-Prelim Calcs'!$C$21*'Drive Train'!$F$38</f>
        <v>13.481227619319787</v>
      </c>
      <c r="BN54" s="1">
        <f>IF(BK54&gt;='Drive Train'!$F$29,1,0)</f>
        <v>1</v>
      </c>
      <c r="BO54" s="57">
        <f t="shared" si="35"/>
        <v>-17.667117962741621</v>
      </c>
      <c r="BP54" s="63">
        <f>BP53+'DEPRECATED - DT-Prelim Calcs'!$C$11</f>
        <v>200</v>
      </c>
      <c r="BQ54" s="2">
        <f>CA54/'Drive Train'!$F$35</f>
        <v>0.72580645161290325</v>
      </c>
      <c r="BR54" s="46">
        <f>BY54*12*60/(PI() * 'Drive Train'!$F$15)/BQ$2*BQ54</f>
        <v>7879.8006019330969</v>
      </c>
      <c r="BS54" s="2">
        <f>('DEPRECATED - DT-Prelim Calcs'!$C$6*BQ54-BR54)/('DEPRECATED - DT-Prelim Calcs'!$C$6*BQ54)*'DEPRECATED - DT-Prelim Calcs'!$C$7*BQ54</f>
        <v>-1.8137181684344352</v>
      </c>
      <c r="BT54" s="57">
        <f>BS54/'DEPRECATED - DT-Prelim Calcs'!$C$7*('DEPRECATED - DT-Prelim Calcs'!$C$8-'DEPRECATED - DT-Prelim Calcs'!$C$9)+'DEPRECATED - DT-Prelim Calcs'!$C$9</f>
        <v>-93.85603361416517</v>
      </c>
      <c r="BU54" s="57">
        <f t="shared" si="11"/>
        <v>-93.85603361416517</v>
      </c>
      <c r="BV54" s="2">
        <f t="shared" si="36"/>
        <v>-2.741645088442727</v>
      </c>
      <c r="BW54" s="57">
        <f>BV54*'DEPRECATED - DT-Prelim Calcs'!$C$21/BQ$2/'DEPRECATED - DT-Prelim Calcs'!$C$19/'DEPRECATED - DT-Prelim Calcs'!$C$18*3.39*'DEPRECATED - DT-Prelim Calcs'!$C$20</f>
        <v>-38.226945626319761</v>
      </c>
      <c r="BX54" s="46">
        <f t="shared" si="37"/>
        <v>1</v>
      </c>
      <c r="BY54" s="57">
        <f>BW53*'DEPRECATED - DT-Prelim Calcs'!$C$11+BY53</f>
        <v>46.509626313112051</v>
      </c>
      <c r="BZ54" s="57">
        <f>BZ53+0.5*BW54*'DEPRECATED - DT-Prelim Calcs'!$C$11^2+BY54*'DEPRECATED - DT-Prelim Calcs'!$C$11</f>
        <v>-7160.0867416356641</v>
      </c>
      <c r="CA54" s="57">
        <f>MIN('Drive Train'!$F$35-BU53*'DEPRECATED - DT-Prelim Calcs'!$C$21*'Drive Train'!$F$38,CA53+BU$2)</f>
        <v>9</v>
      </c>
      <c r="CB54" s="57">
        <f>'Drive Train'!$F$35-BU54*'DEPRECATED - DT-Prelim Calcs'!$C$21*'Drive Train'!$F$38</f>
        <v>18.782210285763234</v>
      </c>
      <c r="CC54" s="1">
        <f>IF(BZ54&gt;='Drive Train'!$F$29,1,0)</f>
        <v>0</v>
      </c>
      <c r="CD54" s="57">
        <f t="shared" si="38"/>
        <v>-104.28448179351685</v>
      </c>
      <c r="CE54" s="63">
        <f>CE53+'DEPRECATED - DT-Prelim Calcs'!$C$11</f>
        <v>200</v>
      </c>
      <c r="CF54" s="2">
        <f>CP54/'Drive Train'!$F$35</f>
        <v>0.72580645161290325</v>
      </c>
      <c r="CG54" s="46">
        <f>CN54*12*60/(PI() * 'Drive Train'!$F$15)/CF$2*CF54</f>
        <v>-5558.8919009293013</v>
      </c>
      <c r="CH54" s="2">
        <f>('DEPRECATED - DT-Prelim Calcs'!$C$6*CF54-CG54)/('DEPRECATED - DT-Prelim Calcs'!$C$6*CF54)*'DEPRECATED - DT-Prelim Calcs'!$C$7*CF54</f>
        <v>4.2626887606271753</v>
      </c>
      <c r="CI54" s="57">
        <f>CH54/'DEPRECATED - DT-Prelim Calcs'!$C$7*('DEPRECATED - DT-Prelim Calcs'!$C$8-'DEPRECATED - DT-Prelim Calcs'!$C$9)+'DEPRECATED - DT-Prelim Calcs'!$C$9</f>
        <v>229.63069211139694</v>
      </c>
      <c r="CJ54" s="57">
        <f t="shared" si="12"/>
        <v>50</v>
      </c>
      <c r="CK54" s="2">
        <f t="shared" si="39"/>
        <v>1.3144127551959126</v>
      </c>
      <c r="CL54" s="57">
        <f>CK54*'DEPRECATED - DT-Prelim Calcs'!$C$21/CF$2/'DEPRECATED - DT-Prelim Calcs'!$C$19/'DEPRECATED - DT-Prelim Calcs'!$C$18*3.39*'DEPRECATED - DT-Prelim Calcs'!$C$20</f>
        <v>22.991988372439156</v>
      </c>
      <c r="CM54" s="46">
        <f t="shared" si="40"/>
        <v>0</v>
      </c>
      <c r="CN54" s="57">
        <f>CL53*'DEPRECATED - DT-Prelim Calcs'!$C$11+CN53</f>
        <v>-26.153477908204735</v>
      </c>
      <c r="CO54" s="57">
        <f>CO53+0.5*CL54*'DEPRECATED - DT-Prelim Calcs'!$C$11^2+CN54*'DEPRECATED - DT-Prelim Calcs'!$C$11</f>
        <v>-20809.024367722897</v>
      </c>
      <c r="CP54" s="57">
        <f>MIN('Drive Train'!$F$35-CJ53*'DEPRECATED - DT-Prelim Calcs'!$C$21*'Drive Train'!$F$38,CP53+CJ$2)</f>
        <v>9</v>
      </c>
      <c r="CQ54" s="57">
        <f>'Drive Train'!$F$35-CJ54*'DEPRECATED - DT-Prelim Calcs'!$C$21*'Drive Train'!$F$38</f>
        <v>9</v>
      </c>
      <c r="CR54" s="1">
        <f>IF(CO54&gt;='Drive Train'!$F$29,1,0)</f>
        <v>0</v>
      </c>
      <c r="CS54" s="57">
        <f t="shared" si="41"/>
        <v>55.555555555555557</v>
      </c>
      <c r="CT54" s="63">
        <f>CT53+'DEPRECATED - DT-Prelim Calcs'!$C$11</f>
        <v>200</v>
      </c>
      <c r="CU54" s="2">
        <f>DE54/'Drive Train'!$F$35</f>
        <v>0.72580645161290325</v>
      </c>
      <c r="CV54" s="46">
        <f>DC54*12*60/(PI() * 'Drive Train'!$F$15)/CU$2*CU54</f>
        <v>3620.589106953295</v>
      </c>
      <c r="CW54" s="2">
        <f>('DEPRECATED - DT-Prelim Calcs'!$C$6*CU54-CV54)/('DEPRECATED - DT-Prelim Calcs'!$C$6*CU54)*'DEPRECATED - DT-Prelim Calcs'!$C$7*CU54</f>
        <v>0.11211667263523169</v>
      </c>
      <c r="CX54" s="57">
        <f>CW54/'DEPRECATED - DT-Prelim Calcs'!$C$7*('DEPRECATED - DT-Prelim Calcs'!$C$8-'DEPRECATED - DT-Prelim Calcs'!$C$9)+'DEPRECATED - DT-Prelim Calcs'!$C$9</f>
        <v>8.668700870995945</v>
      </c>
      <c r="CY54" s="57">
        <f t="shared" si="13"/>
        <v>8.668700870995945</v>
      </c>
      <c r="CZ54" s="2">
        <f t="shared" si="42"/>
        <v>-0.31424463627993865</v>
      </c>
      <c r="DA54" s="57">
        <f>CZ54*'DEPRECATED - DT-Prelim Calcs'!$C$21/CU$2/'DEPRECATED - DT-Prelim Calcs'!$C$19/'DEPRECATED - DT-Prelim Calcs'!$C$18*3.39*'DEPRECATED - DT-Prelim Calcs'!$C$20</f>
        <v>-6.6121339273216124</v>
      </c>
      <c r="DB54" s="46">
        <f t="shared" si="43"/>
        <v>1</v>
      </c>
      <c r="DC54" s="57">
        <f>DA53*'DEPRECATED - DT-Prelim Calcs'!$C$11+DC53</f>
        <v>14.160919692458748</v>
      </c>
      <c r="DD54" s="57">
        <f>DD53+0.5*DA54*'DEPRECATED - DT-Prelim Calcs'!$C$11^2+DC54*'DEPRECATED - DT-Prelim Calcs'!$C$11</f>
        <v>-43542.236693783605</v>
      </c>
      <c r="DE54" s="57">
        <f>MIN('Drive Train'!$F$35-CY53*'DEPRECATED - DT-Prelim Calcs'!$C$21*'Drive Train'!$F$38,DE53+CY$2)</f>
        <v>9</v>
      </c>
      <c r="DF54" s="57">
        <f>'Drive Train'!$F$35-CY54*'DEPRECATED - DT-Prelim Calcs'!$C$21*'Drive Train'!$F$38</f>
        <v>11.810528340772276</v>
      </c>
      <c r="DG54" s="1">
        <f>IF(DD54&gt;='Drive Train'!$F$29,1,0)</f>
        <v>0</v>
      </c>
      <c r="DH54" s="57">
        <f t="shared" si="44"/>
        <v>9.6318898566621609</v>
      </c>
      <c r="DI54" s="63">
        <f>DI53+'DEPRECATED - DT-Prelim Calcs'!$C$11</f>
        <v>200</v>
      </c>
      <c r="DJ54" s="2">
        <f>DT54/'Drive Train'!$F$35</f>
        <v>0.72580645161290325</v>
      </c>
      <c r="DK54" s="46">
        <f>DR54*12*60/(PI() * 'Drive Train'!$F$15)/DJ$2*DJ54</f>
        <v>-119756.66667978661</v>
      </c>
      <c r="DL54" s="2">
        <f>('DEPRECATED - DT-Prelim Calcs'!$C$6*DJ54-DK54)/('DEPRECATED - DT-Prelim Calcs'!$C$6*DJ54)*'DEPRECATED - DT-Prelim Calcs'!$C$7*DJ54</f>
        <v>55.898080358572045</v>
      </c>
      <c r="DM54" s="57">
        <f>DL54/'DEPRECATED - DT-Prelim Calcs'!$C$7*('DEPRECATED - DT-Prelim Calcs'!$C$8-'DEPRECATED - DT-Prelim Calcs'!$C$9)+'DEPRECATED - DT-Prelim Calcs'!$C$9</f>
        <v>2978.5189668069684</v>
      </c>
      <c r="DN54" s="57">
        <f t="shared" si="14"/>
        <v>50</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-400.79129182296197</v>
      </c>
      <c r="DS54" s="57">
        <f>DS53+0.5*DP54*'DEPRECATED - DT-Prelim Calcs'!$C$11^2+DR54*'DEPRECATED - DT-Prelim Calcs'!$C$11</f>
        <v>-105026.18436920013</v>
      </c>
      <c r="DT54" s="57">
        <f>MIN('Drive Train'!$F$35-DN53*'DEPRECATED - DT-Prelim Calcs'!$C$21*'Drive Train'!$F$38,DT53+DN$2)</f>
        <v>9</v>
      </c>
      <c r="DU54" s="57">
        <f>'Drive Train'!$F$35-DN54*'DEPRECATED - DT-Prelim Calcs'!$C$21*'Drive Train'!$F$38</f>
        <v>9</v>
      </c>
      <c r="DV54" s="1">
        <f>IF(DS54&gt;='Drive Train'!$F$29,1,0)</f>
        <v>0</v>
      </c>
      <c r="DW54" s="57">
        <f t="shared" si="47"/>
        <v>55.555555555555557</v>
      </c>
      <c r="DX54" s="63">
        <f>DX53+'DEPRECATED - DT-Prelim Calcs'!$C$11</f>
        <v>200</v>
      </c>
      <c r="DY54" s="2">
        <f>EI54/'Drive Train'!$F$35</f>
        <v>0.72580645161290325</v>
      </c>
      <c r="DZ54" s="46">
        <f>EG54*12*60/(PI() * 'Drive Train'!$F$15)/DY$2*DY54</f>
        <v>-383790.70106577541</v>
      </c>
      <c r="EA54" s="2">
        <f>('DEPRECATED - DT-Prelim Calcs'!$C$6*DY54-DZ54)/('DEPRECATED - DT-Prelim Calcs'!$C$6*DY54)*'DEPRECATED - DT-Prelim Calcs'!$C$7*DY54</f>
        <v>175.28307526855949</v>
      </c>
      <c r="EB54" s="57">
        <f>EA54/'DEPRECATED - DT-Prelim Calcs'!$C$7*('DEPRECATED - DT-Prelim Calcs'!$C$8-'DEPRECATED - DT-Prelim Calcs'!$C$9)+'DEPRECATED - DT-Prelim Calcs'!$C$9</f>
        <v>9334.1599821394957</v>
      </c>
      <c r="EC54" s="57">
        <f t="shared" si="15"/>
        <v>50</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-1122.4365001956101</v>
      </c>
      <c r="EH54" s="57">
        <f>EH53+0.5*EE54*'DEPRECATED - DT-Prelim Calcs'!$C$11^2+EG54*'DEPRECATED - DT-Prelim Calcs'!$C$11</f>
        <v>-153821.95092732069</v>
      </c>
      <c r="EI54" s="57">
        <f>MIN('Drive Train'!$F$35-EC53*'DEPRECATED - DT-Prelim Calcs'!$C$21*'Drive Train'!$F$38,EI53+EC$2)</f>
        <v>9</v>
      </c>
      <c r="EJ54" s="57">
        <f>'Drive Train'!$F$35-EC54*'DEPRECATED - DT-Prelim Calcs'!$C$21*'Drive Train'!$F$38</f>
        <v>9</v>
      </c>
      <c r="EK54" s="1">
        <f>IF(EH54&gt;='Drive Train'!$F$29,1,0)</f>
        <v>0</v>
      </c>
      <c r="EL54" s="57">
        <f t="shared" si="50"/>
        <v>55.555555555555557</v>
      </c>
      <c r="EM54" s="63">
        <f>EM53+'DEPRECATED - DT-Prelim Calcs'!$C$11</f>
        <v>200</v>
      </c>
      <c r="EN54" s="2">
        <f>EX54/'Drive Train'!$F$35</f>
        <v>0.72580645161290325</v>
      </c>
      <c r="EO54" s="46">
        <f>EV54*12*60/(PI() * 'Drive Train'!$F$15)/EN$2*EN54</f>
        <v>-143462.65889029569</v>
      </c>
      <c r="EP54" s="2">
        <f>('DEPRECATED - DT-Prelim Calcs'!$C$6*EN54-EO54)/('DEPRECATED - DT-Prelim Calcs'!$C$6*EN54)*'DEPRECATED - DT-Prelim Calcs'!$C$7*EN54</f>
        <v>66.616924866513301</v>
      </c>
      <c r="EQ54" s="57">
        <f>EP54/'DEPRECATED - DT-Prelim Calcs'!$C$7*('DEPRECATED - DT-Prelim Calcs'!$C$8-'DEPRECATED - DT-Prelim Calcs'!$C$9)+'DEPRECATED - DT-Prelim Calcs'!$C$9</f>
        <v>3549.1528881218492</v>
      </c>
      <c r="ER54" s="57">
        <f t="shared" si="16"/>
        <v>50</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-372.57968779361465</v>
      </c>
      <c r="EW54" s="57">
        <f>EW53+0.5*ET54*'DEPRECATED - DT-Prelim Calcs'!$C$11^2+EV54*'DEPRECATED - DT-Prelim Calcs'!$C$11</f>
        <v>-168283.82761919493</v>
      </c>
      <c r="EX54" s="57">
        <f>MIN('Drive Train'!$F$35-ER53*'DEPRECATED - DT-Prelim Calcs'!$C$21*'Drive Train'!$F$38,EX53+ER$2)</f>
        <v>9</v>
      </c>
      <c r="EY54" s="57">
        <f>'Drive Train'!$F$35-ER54*'DEPRECATED - DT-Prelim Calcs'!$C$21*'Drive Train'!$F$38</f>
        <v>9</v>
      </c>
      <c r="EZ54" s="1">
        <f>IF(EW54&gt;='Drive Train'!$F$29,1,0)</f>
        <v>0</v>
      </c>
      <c r="FA54" s="57">
        <f t="shared" si="53"/>
        <v>55.555555555555557</v>
      </c>
      <c r="FB54" s="63">
        <f>FB53+'DEPRECATED - DT-Prelim Calcs'!$C$11</f>
        <v>200</v>
      </c>
      <c r="FC54" s="2">
        <f>FM54/'Drive Train'!$F$35</f>
        <v>1.8231553864404939</v>
      </c>
      <c r="FD54" s="46">
        <f>FK54*12*60/(PI() * 'Drive Train'!$F$15)/FC$2*FC54</f>
        <v>-591863.17259753856</v>
      </c>
      <c r="FE54" s="2">
        <f>('DEPRECATED - DT-Prelim Calcs'!$C$6*FC54-FD54)/('DEPRECATED - DT-Prelim Calcs'!$C$6*FC54)*'DEPRECATED - DT-Prelim Calcs'!$C$7*FC54</f>
        <v>272.00923524306046</v>
      </c>
      <c r="FF54" s="57">
        <f>FE54/'DEPRECATED - DT-Prelim Calcs'!$C$7*('DEPRECATED - DT-Prelim Calcs'!$C$8-'DEPRECATED - DT-Prelim Calcs'!$C$9)+'DEPRECATED - DT-Prelim Calcs'!$C$9</f>
        <v>14483.52360235878</v>
      </c>
      <c r="FG54" s="57">
        <f t="shared" si="17"/>
        <v>50</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-550.29297505869249</v>
      </c>
      <c r="FL54" s="57">
        <f>FL53+0.5*FI54*'DEPRECATED - DT-Prelim Calcs'!$C$11^2+FK54*'DEPRECATED - DT-Prelim Calcs'!$C$11</f>
        <v>-194501.65055875632</v>
      </c>
      <c r="FM54" s="57">
        <f>MIN('Drive Train'!$F$35-FG53*'DEPRECATED - DT-Prelim Calcs'!$C$21*'Drive Train'!$F$38,FM53+FG$2)</f>
        <v>22.607126791862125</v>
      </c>
      <c r="FN54" s="57">
        <f>'Drive Train'!$F$35-FG54*'DEPRECATED - DT-Prelim Calcs'!$C$21*'Drive Train'!$F$38</f>
        <v>9</v>
      </c>
      <c r="FO54" s="1">
        <f>IF(FL54&gt;='Drive Train'!$F$29,1,0)</f>
        <v>0</v>
      </c>
      <c r="FP54" s="57">
        <f t="shared" si="56"/>
        <v>55.555555555555557</v>
      </c>
      <c r="FQ54" s="63">
        <f>FQ53+'DEPRECATED - DT-Prelim Calcs'!$C$11</f>
        <v>200</v>
      </c>
      <c r="FR54" s="2">
        <f>GB54/'Drive Train'!$F$35</f>
        <v>0.72580645161290325</v>
      </c>
      <c r="FS54" s="46">
        <f>FZ54*12*60/(PI() * 'Drive Train'!$F$15)/FR$2*FR54</f>
        <v>-14239.001074919484</v>
      </c>
      <c r="FT54" s="2">
        <f>('DEPRECATED - DT-Prelim Calcs'!$C$6*FR54-FS54)/('DEPRECATED - DT-Prelim Calcs'!$C$6*FR54)*'DEPRECATED - DT-Prelim Calcs'!$C$7*FR54</f>
        <v>8.1874660794482512</v>
      </c>
      <c r="FU54" s="57">
        <f>FT54/'DEPRECATED - DT-Prelim Calcs'!$C$7*('DEPRECATED - DT-Prelim Calcs'!$C$8-'DEPRECATED - DT-Prelim Calcs'!$C$9)+'DEPRECATED - DT-Prelim Calcs'!$C$9</f>
        <v>438.57215684365582</v>
      </c>
      <c r="FV54" s="57">
        <f t="shared" si="18"/>
        <v>50</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-30.211925409894349</v>
      </c>
      <c r="GA54" s="57">
        <f>GA53+0.5*FX54*'DEPRECATED - DT-Prelim Calcs'!$C$11^2+FZ54*'DEPRECATED - DT-Prelim Calcs'!$C$11</f>
        <v>-282454.01348662761</v>
      </c>
      <c r="GB54" s="57">
        <f>MIN('Drive Train'!$F$35-FV53*'DEPRECATED - DT-Prelim Calcs'!$C$21*'Drive Train'!$F$38,GB53+FV$2)</f>
        <v>9</v>
      </c>
      <c r="GC54" s="57">
        <f>'Drive Train'!$F$35-FV54*'DEPRECATED - DT-Prelim Calcs'!$C$21*'Drive Train'!$F$38</f>
        <v>9</v>
      </c>
      <c r="GD54" s="1">
        <f>IF(GA54&gt;='Drive Train'!$F$29,1,0)</f>
        <v>0</v>
      </c>
      <c r="GE54" s="57">
        <f t="shared" si="59"/>
        <v>55.555555555555557</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55.555555555555557</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55.555555555555557</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55.555555555555557</v>
      </c>
      <c r="LZ54" s="63">
        <f>LZ53+'DEPRECATED - DT-Prelim Calcs'!$C$11</f>
        <v>200</v>
      </c>
    </row>
    <row r="55" spans="2:338" x14ac:dyDescent="0.2">
      <c r="B55" s="20"/>
      <c r="C55" s="3" t="str">
        <f t="shared" ref="C55:C59" si="94">C39</f>
        <v>Min Voltage (V)</v>
      </c>
      <c r="E55" s="16">
        <f t="shared" ref="E55:E59" si="95">E39</f>
        <v>9</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650.48305563067322</v>
      </c>
      <c r="AK55" s="57">
        <f t="shared" si="8"/>
        <v>0</v>
      </c>
      <c r="AL55" s="63">
        <f>AL54+'DEPRECATED - DT-Prelim Calcs'!$C$11</f>
        <v>204</v>
      </c>
      <c r="AM55" s="2">
        <f>AW55/'Drive Train'!$F$35</f>
        <v>0.87580567198722525</v>
      </c>
      <c r="AN55" s="46">
        <f>AU55*12*60/(PI() * 'Drive Train'!$F$15)/AM$2*AM55</f>
        <v>3839.3738123678995</v>
      </c>
      <c r="AO55" s="2">
        <f>('DEPRECATED - DT-Prelim Calcs'!$C$6*AM55-AN55)/('DEPRECATED - DT-Prelim Calcs'!$C$6*AM55)*'DEPRECATED - DT-Prelim Calcs'!$C$7*AM55</f>
        <v>0.37468962674875556</v>
      </c>
      <c r="AP55" s="57">
        <f>AO55/'DEPRECATED - DT-Prelim Calcs'!$C$7*('DEPRECATED - DT-Prelim Calcs'!$C$8-'DEPRECATED - DT-Prelim Calcs'!$C$9)+'DEPRECATED - DT-Prelim Calcs'!$C$9</f>
        <v>22.647169755960721</v>
      </c>
      <c r="AQ55" s="57">
        <f t="shared" si="9"/>
        <v>22.647169755960721</v>
      </c>
      <c r="AR55" s="2">
        <f t="shared" si="30"/>
        <v>-2.98185471925283E-7</v>
      </c>
      <c r="AS55" s="57">
        <f>AR55*'DEPRECATED - DT-Prelim Calcs'!$C$21/AM$2/'DEPRECATED - DT-Prelim Calcs'!$C$19/'DEPRECATED - DT-Prelim Calcs'!$C$18*3.39*'DEPRECATED - DT-Prelim Calcs'!$C$20</f>
        <v>-2.0410136997157469E-6</v>
      </c>
      <c r="AT55" s="46">
        <f t="shared" si="31"/>
        <v>0</v>
      </c>
      <c r="AU55" s="57">
        <f>AS54*'DEPRECATED - DT-Prelim Calcs'!$C$11+AU54</f>
        <v>38.256040343184857</v>
      </c>
      <c r="AV55" s="57">
        <f>AV54+0.5*AS55*'DEPRECATED - DT-Prelim Calcs'!$C$11^2+AU55*'DEPRECATED - DT-Prelim Calcs'!$C$11</f>
        <v>7677.0255279021376</v>
      </c>
      <c r="AW55" s="57">
        <f>MIN('Drive Train'!$F$35-AQ54*'DEPRECATED - DT-Prelim Calcs'!$C$21*'Drive Train'!$F$38,AW54+AQ$2)</f>
        <v>10.859990332641594</v>
      </c>
      <c r="AX55" s="57">
        <f>'Drive Train'!$F$35-AQ55*'DEPRECATED - DT-Prelim Calcs'!$C$21*'Drive Train'!$F$38</f>
        <v>10.859992456594671</v>
      </c>
      <c r="AY55" s="1">
        <f>IF(AV55&gt;='Drive Train'!$F$29,1,0)</f>
        <v>1</v>
      </c>
      <c r="AZ55" s="57">
        <f t="shared" si="32"/>
        <v>25.163521951067466</v>
      </c>
      <c r="BA55" s="63">
        <f>BA54+'DEPRECATED - DT-Prelim Calcs'!$C$11</f>
        <v>204</v>
      </c>
      <c r="BB55" s="2">
        <f>BL55/'Drive Train'!$F$35</f>
        <v>1.0871957757515958</v>
      </c>
      <c r="BC55" s="46">
        <f>BJ55*12*60/(PI() * 'Drive Train'!$F$15)/BB$2*BB55</f>
        <v>-94.75829819688407</v>
      </c>
      <c r="BD55" s="2">
        <f>('DEPRECATED - DT-Prelim Calcs'!$C$6*BB55-BC55)/('DEPRECATED - DT-Prelim Calcs'!$C$6*BB55)*'DEPRECATED - DT-Prelim Calcs'!$C$7*BB55</f>
        <v>2.6629875041119071</v>
      </c>
      <c r="BE55" s="57">
        <f>BD55/'DEPRECATED - DT-Prelim Calcs'!$C$7*('DEPRECATED - DT-Prelim Calcs'!$C$8-'DEPRECATED - DT-Prelim Calcs'!$C$9)+'DEPRECATED - DT-Prelim Calcs'!$C$9</f>
        <v>144.46817293674593</v>
      </c>
      <c r="BF55" s="57">
        <f t="shared" si="10"/>
        <v>50</v>
      </c>
      <c r="BG55" s="2">
        <f t="shared" si="33"/>
        <v>0.89593744882593751</v>
      </c>
      <c r="BH55" s="57">
        <f>BG55*'DEPRECATED - DT-Prelim Calcs'!$C$21/BB$2/'DEPRECATED - DT-Prelim Calcs'!$C$19/'DEPRECATED - DT-Prelim Calcs'!$C$18*3.39*'DEPRECATED - DT-Prelim Calcs'!$C$20</f>
        <v>9.3123056511139009</v>
      </c>
      <c r="BI55" s="46">
        <f t="shared" si="34"/>
        <v>0</v>
      </c>
      <c r="BJ55" s="57">
        <f>BH54*'DEPRECATED - DT-Prelim Calcs'!$C$11+BJ54</f>
        <v>-0.5008835577018047</v>
      </c>
      <c r="BK55" s="57">
        <f>BK54+0.5*BH55*'DEPRECATED - DT-Prelim Calcs'!$C$11^2+BJ55*'DEPRECATED - DT-Prelim Calcs'!$C$11</f>
        <v>3697.8846900884014</v>
      </c>
      <c r="BL55" s="57">
        <f>MIN('Drive Train'!$F$35-BF54*'DEPRECATED - DT-Prelim Calcs'!$C$21*'Drive Train'!$F$38,BL54+BF$2)</f>
        <v>13.481227619319787</v>
      </c>
      <c r="BM55" s="57">
        <f>'Drive Train'!$F$35-BF55*'DEPRECATED - DT-Prelim Calcs'!$C$21*'Drive Train'!$F$38</f>
        <v>9</v>
      </c>
      <c r="BN55" s="1">
        <f>IF(BK55&gt;='Drive Train'!$F$29,1,0)</f>
        <v>1</v>
      </c>
      <c r="BO55" s="57">
        <f t="shared" si="35"/>
        <v>55.555555555555557</v>
      </c>
      <c r="BP55" s="63">
        <f>BP54+'DEPRECATED - DT-Prelim Calcs'!$C$11</f>
        <v>204</v>
      </c>
      <c r="BQ55" s="2">
        <f>CA55/'Drive Train'!$F$35</f>
        <v>1.5146943778841317</v>
      </c>
      <c r="BR55" s="46">
        <f>BY55*12*60/(PI() * 'Drive Train'!$F$15)/BQ$2*BQ55</f>
        <v>-37619.296420473467</v>
      </c>
      <c r="BS55" s="2">
        <f>('DEPRECATED - DT-Prelim Calcs'!$C$6*BQ55-BR55)/('DEPRECATED - DT-Prelim Calcs'!$C$6*BQ55)*'DEPRECATED - DT-Prelim Calcs'!$C$7*BQ55</f>
        <v>20.6602641774064</v>
      </c>
      <c r="BT55" s="57">
        <f>BS55/'DEPRECATED - DT-Prelim Calcs'!$C$7*('DEPRECATED - DT-Prelim Calcs'!$C$8-'DEPRECATED - DT-Prelim Calcs'!$C$9)+'DEPRECATED - DT-Prelim Calcs'!$C$9</f>
        <v>1102.5804539258261</v>
      </c>
      <c r="BU55" s="57">
        <f t="shared" si="11"/>
        <v>50</v>
      </c>
      <c r="BV55" s="2">
        <f t="shared" si="36"/>
        <v>1.6489905474275997</v>
      </c>
      <c r="BW55" s="57">
        <f>BV55*'DEPRECATED - DT-Prelim Calcs'!$C$21/BQ$2/'DEPRECATED - DT-Prelim Calcs'!$C$19/'DEPRECATED - DT-Prelim Calcs'!$C$18*3.39*'DEPRECATED - DT-Prelim Calcs'!$C$20</f>
        <v>22.99198837243916</v>
      </c>
      <c r="BX55" s="46">
        <f t="shared" si="37"/>
        <v>0</v>
      </c>
      <c r="BY55" s="57">
        <f>BW54*'DEPRECATED - DT-Prelim Calcs'!$C$11+BY54</f>
        <v>-106.39815619216699</v>
      </c>
      <c r="BZ55" s="57">
        <f>BZ54+0.5*BW55*'DEPRECATED - DT-Prelim Calcs'!$C$11^2+BY55*'DEPRECATED - DT-Prelim Calcs'!$C$11</f>
        <v>-7401.7434594248189</v>
      </c>
      <c r="CA55" s="57">
        <f>MIN('Drive Train'!$F$35-BU54*'DEPRECATED - DT-Prelim Calcs'!$C$21*'Drive Train'!$F$38,CA54+BU$2)</f>
        <v>18.782210285763234</v>
      </c>
      <c r="CB55" s="57">
        <f>'Drive Train'!$F$35-BU55*'DEPRECATED - DT-Prelim Calcs'!$C$21*'Drive Train'!$F$38</f>
        <v>9</v>
      </c>
      <c r="CC55" s="1">
        <f>IF(BZ55&gt;='Drive Train'!$F$29,1,0)</f>
        <v>0</v>
      </c>
      <c r="CD55" s="57">
        <f t="shared" si="38"/>
        <v>55.555555555555557</v>
      </c>
      <c r="CE55" s="63">
        <f>CE54+'DEPRECATED - DT-Prelim Calcs'!$C$11</f>
        <v>204</v>
      </c>
      <c r="CF55" s="2">
        <f>CP55/'Drive Train'!$F$35</f>
        <v>0.72580645161290325</v>
      </c>
      <c r="CG55" s="46">
        <f>CN55*12*60/(PI() * 'Drive Train'!$F$15)/CF$2*CF55</f>
        <v>13988.791722397413</v>
      </c>
      <c r="CH55" s="2">
        <f>('DEPRECATED - DT-Prelim Calcs'!$C$6*CF55-CG55)/('DEPRECATED - DT-Prelim Calcs'!$C$6*CF55)*'DEPRECATED - DT-Prelim Calcs'!$C$7*CF55</f>
        <v>-4.5759449227156734</v>
      </c>
      <c r="CI55" s="57">
        <f>CH55/'DEPRECATED - DT-Prelim Calcs'!$C$7*('DEPRECATED - DT-Prelim Calcs'!$C$8-'DEPRECATED - DT-Prelim Calcs'!$C$9)+'DEPRECATED - DT-Prelim Calcs'!$C$9</f>
        <v>-240.9073583337846</v>
      </c>
      <c r="CJ55" s="57">
        <f t="shared" si="12"/>
        <v>-240.9073583337846</v>
      </c>
      <c r="CK55" s="2">
        <f t="shared" si="39"/>
        <v>-6.2232678783774302</v>
      </c>
      <c r="CL55" s="57">
        <f>CK55*'DEPRECATED - DT-Prelim Calcs'!$C$21/CF$2/'DEPRECATED - DT-Prelim Calcs'!$C$19/'DEPRECATED - DT-Prelim Calcs'!$C$18*3.39*'DEPRECATED - DT-Prelim Calcs'!$C$20</f>
        <v>-108.85872959814756</v>
      </c>
      <c r="CM55" s="46">
        <f t="shared" si="40"/>
        <v>1</v>
      </c>
      <c r="CN55" s="57">
        <f>CL54*'DEPRECATED - DT-Prelim Calcs'!$C$11+CN54</f>
        <v>65.814475581551889</v>
      </c>
      <c r="CO55" s="57">
        <f>CO54+0.5*CL55*'DEPRECATED - DT-Prelim Calcs'!$C$11^2+CN55*'DEPRECATED - DT-Prelim Calcs'!$C$11</f>
        <v>-21416.636302181869</v>
      </c>
      <c r="CP55" s="57">
        <f>MIN('Drive Train'!$F$35-CJ54*'DEPRECATED - DT-Prelim Calcs'!$C$21*'Drive Train'!$F$38,CP54+CJ$2)</f>
        <v>9</v>
      </c>
      <c r="CQ55" s="57">
        <f>'Drive Train'!$F$35-CJ55*'DEPRECATED - DT-Prelim Calcs'!$C$21*'Drive Train'!$F$38</f>
        <v>28.781700366697358</v>
      </c>
      <c r="CR55" s="1">
        <f>IF(CO55&gt;='Drive Train'!$F$29,1,0)</f>
        <v>0</v>
      </c>
      <c r="CS55" s="57">
        <f t="shared" si="41"/>
        <v>-267.67484259309401</v>
      </c>
      <c r="CT55" s="63">
        <f>CT54+'DEPRECATED - DT-Prelim Calcs'!$C$11</f>
        <v>204</v>
      </c>
      <c r="CU55" s="2">
        <f>DE55/'Drive Train'!$F$35</f>
        <v>0.95246196296550611</v>
      </c>
      <c r="CV55" s="46">
        <f>DC55*12*60/(PI() * 'Drive Train'!$F$15)/CU$2*CU55</f>
        <v>-4122.7047019352494</v>
      </c>
      <c r="CW55" s="2">
        <f>('DEPRECATED - DT-Prelim Calcs'!$C$6*CU55-CV55)/('DEPRECATED - DT-Prelim Calcs'!$C$6*CU55)*'DEPRECATED - DT-Prelim Calcs'!$C$7*CU55</f>
        <v>4.1595455880947032</v>
      </c>
      <c r="CX55" s="57">
        <f>CW55/'DEPRECATED - DT-Prelim Calcs'!$C$7*('DEPRECATED - DT-Prelim Calcs'!$C$8-'DEPRECATED - DT-Prelim Calcs'!$C$9)+'DEPRECATED - DT-Prelim Calcs'!$C$9</f>
        <v>224.1397091089421</v>
      </c>
      <c r="CY55" s="57">
        <f t="shared" si="13"/>
        <v>50</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-12.287616016827702</v>
      </c>
      <c r="DD55" s="57">
        <f>DD54+0.5*DA55*'DEPRECATED - DT-Prelim Calcs'!$C$11^2+DC55*'DEPRECATED - DT-Prelim Calcs'!$C$11</f>
        <v>-43407.451250871403</v>
      </c>
      <c r="DE55" s="57">
        <f>MIN('Drive Train'!$F$35-CY54*'DEPRECATED - DT-Prelim Calcs'!$C$21*'Drive Train'!$F$38,DE54+CY$2)</f>
        <v>11.810528340772276</v>
      </c>
      <c r="DF55" s="57">
        <f>'Drive Train'!$F$35-CY55*'DEPRECATED - DT-Prelim Calcs'!$C$21*'Drive Train'!$F$38</f>
        <v>9</v>
      </c>
      <c r="DG55" s="1">
        <f>IF(DD55&gt;='Drive Train'!$F$29,1,0)</f>
        <v>0</v>
      </c>
      <c r="DH55" s="57">
        <f t="shared" si="44"/>
        <v>55.555555555555557</v>
      </c>
      <c r="DI55" s="63">
        <f>DI54+'DEPRECATED - DT-Prelim Calcs'!$C$11</f>
        <v>204</v>
      </c>
      <c r="DJ55" s="2">
        <f>DT55/'Drive Train'!$F$35</f>
        <v>0.72580645161290325</v>
      </c>
      <c r="DK55" s="46">
        <f>DR55*12*60/(PI() * 'Drive Train'!$F$15)/DJ$2*DJ55</f>
        <v>-92276.589702066442</v>
      </c>
      <c r="DL55" s="2">
        <f>('DEPRECATED - DT-Prelim Calcs'!$C$6*DJ55-DK55)/('DEPRECATED - DT-Prelim Calcs'!$C$6*DJ55)*'DEPRECATED - DT-Prelim Calcs'!$C$7*DJ55</f>
        <v>43.472754745756731</v>
      </c>
      <c r="DM55" s="57">
        <f>DL55/'DEPRECATED - DT-Prelim Calcs'!$C$7*('DEPRECATED - DT-Prelim Calcs'!$C$8-'DEPRECATED - DT-Prelim Calcs'!$C$9)+'DEPRECATED - DT-Prelim Calcs'!$C$9</f>
        <v>2317.0379393695389</v>
      </c>
      <c r="DN55" s="57">
        <f t="shared" si="14"/>
        <v>50</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-308.82333833320536</v>
      </c>
      <c r="DS55" s="57">
        <f>DS54+0.5*DP55*'DEPRECATED - DT-Prelim Calcs'!$C$11^2+DR55*'DEPRECATED - DT-Prelim Calcs'!$C$11</f>
        <v>-106077.54181555343</v>
      </c>
      <c r="DT55" s="57">
        <f>MIN('Drive Train'!$F$35-DN54*'DEPRECATED - DT-Prelim Calcs'!$C$21*'Drive Train'!$F$38,DT54+DN$2)</f>
        <v>9</v>
      </c>
      <c r="DU55" s="57">
        <f>'Drive Train'!$F$35-DN55*'DEPRECATED - DT-Prelim Calcs'!$C$21*'Drive Train'!$F$38</f>
        <v>9</v>
      </c>
      <c r="DV55" s="1">
        <f>IF(DS55&gt;='Drive Train'!$F$29,1,0)</f>
        <v>0</v>
      </c>
      <c r="DW55" s="57">
        <f t="shared" si="47"/>
        <v>55.555555555555557</v>
      </c>
      <c r="DX55" s="63">
        <f>DX54+'DEPRECATED - DT-Prelim Calcs'!$C$11</f>
        <v>204</v>
      </c>
      <c r="DY55" s="2">
        <f>EI55/'Drive Train'!$F$35</f>
        <v>0.72580645161290325</v>
      </c>
      <c r="DZ55" s="46">
        <f>EG55*12*60/(PI() * 'Drive Train'!$F$15)/DY$2*DY55</f>
        <v>-352344.42741085857</v>
      </c>
      <c r="EA55" s="2">
        <f>('DEPRECATED - DT-Prelim Calcs'!$C$6*DY55-DZ55)/('DEPRECATED - DT-Prelim Calcs'!$C$6*DY55)*'DEPRECATED - DT-Prelim Calcs'!$C$7*DY55</f>
        <v>161.06440369100795</v>
      </c>
      <c r="EB55" s="57">
        <f>EA55/'DEPRECATED - DT-Prelim Calcs'!$C$7*('DEPRECATED - DT-Prelim Calcs'!$C$8-'DEPRECATED - DT-Prelim Calcs'!$C$9)+'DEPRECATED - DT-Prelim Calcs'!$C$9</f>
        <v>8577.207466205944</v>
      </c>
      <c r="EC55" s="57">
        <f t="shared" si="15"/>
        <v>50</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-1030.4685467058534</v>
      </c>
      <c r="EH55" s="57">
        <f>EH54+0.5*EE55*'DEPRECATED - DT-Prelim Calcs'!$C$11^2+EG55*'DEPRECATED - DT-Prelim Calcs'!$C$11</f>
        <v>-157759.88920716458</v>
      </c>
      <c r="EI55" s="57">
        <f>MIN('Drive Train'!$F$35-EC54*'DEPRECATED - DT-Prelim Calcs'!$C$21*'Drive Train'!$F$38,EI54+EC$2)</f>
        <v>9</v>
      </c>
      <c r="EJ55" s="57">
        <f>'Drive Train'!$F$35-EC55*'DEPRECATED - DT-Prelim Calcs'!$C$21*'Drive Train'!$F$38</f>
        <v>9</v>
      </c>
      <c r="EK55" s="1">
        <f>IF(EH55&gt;='Drive Train'!$F$29,1,0)</f>
        <v>0</v>
      </c>
      <c r="EL55" s="57">
        <f t="shared" si="50"/>
        <v>55.555555555555557</v>
      </c>
      <c r="EM55" s="63">
        <f>EM54+'DEPRECATED - DT-Prelim Calcs'!$C$11</f>
        <v>204</v>
      </c>
      <c r="EN55" s="2">
        <f>EX55/'Drive Train'!$F$35</f>
        <v>0.72580645161290325</v>
      </c>
      <c r="EO55" s="46">
        <f>EV55*12*60/(PI() * 'Drive Train'!$F$15)/EN$2*EN55</f>
        <v>-108050.18855818204</v>
      </c>
      <c r="EP55" s="2">
        <f>('DEPRECATED - DT-Prelim Calcs'!$C$6*EN55-EO55)/('DEPRECATED - DT-Prelim Calcs'!$C$6*EN55)*'DEPRECATED - DT-Prelim Calcs'!$C$7*EN55</f>
        <v>50.604907324225515</v>
      </c>
      <c r="EQ55" s="57">
        <f>EP55/'DEPRECATED - DT-Prelim Calcs'!$C$7*('DEPRECATED - DT-Prelim Calcs'!$C$8-'DEPRECATED - DT-Prelim Calcs'!$C$9)+'DEPRECATED - DT-Prelim Calcs'!$C$9</f>
        <v>2696.7288836921716</v>
      </c>
      <c r="ER55" s="57">
        <f t="shared" si="16"/>
        <v>50</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-280.61173430385804</v>
      </c>
      <c r="EW55" s="57">
        <f>EW54+0.5*ET55*'DEPRECATED - DT-Prelim Calcs'!$C$11^2+EV55*'DEPRECATED - DT-Prelim Calcs'!$C$11</f>
        <v>-169222.33864943084</v>
      </c>
      <c r="EX55" s="57">
        <f>MIN('Drive Train'!$F$35-ER54*'DEPRECATED - DT-Prelim Calcs'!$C$21*'Drive Train'!$F$38,EX54+ER$2)</f>
        <v>9</v>
      </c>
      <c r="EY55" s="57">
        <f>'Drive Train'!$F$35-ER55*'DEPRECATED - DT-Prelim Calcs'!$C$21*'Drive Train'!$F$38</f>
        <v>9</v>
      </c>
      <c r="EZ55" s="1">
        <f>IF(EW55&gt;='Drive Train'!$F$29,1,0)</f>
        <v>0</v>
      </c>
      <c r="FA55" s="57">
        <f t="shared" si="53"/>
        <v>55.555555555555557</v>
      </c>
      <c r="FB55" s="63">
        <f>FB54+'DEPRECATED - DT-Prelim Calcs'!$C$11</f>
        <v>204</v>
      </c>
      <c r="FC55" s="2">
        <f>FM55/'Drive Train'!$F$35</f>
        <v>0.72580645161290325</v>
      </c>
      <c r="FD55" s="46">
        <f>FK55*12*60/(PI() * 'Drive Train'!$F$15)/FC$2*FC55</f>
        <v>-196244.75397735488</v>
      </c>
      <c r="FE55" s="2">
        <f>('DEPRECATED - DT-Prelim Calcs'!$C$6*FC55-FD55)/('DEPRECATED - DT-Prelim Calcs'!$C$6*FC55)*'DEPRECATED - DT-Prelim Calcs'!$C$7*FC55</f>
        <v>90.482750224827114</v>
      </c>
      <c r="FF55" s="57">
        <f>FE55/'DEPRECATED - DT-Prelim Calcs'!$C$7*('DEPRECATED - DT-Prelim Calcs'!$C$8-'DEPRECATED - DT-Prelim Calcs'!$C$9)+'DEPRECATED - DT-Prelim Calcs'!$C$9</f>
        <v>4819.6862464088463</v>
      </c>
      <c r="FG55" s="57">
        <f t="shared" si="17"/>
        <v>50</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-458.32502156893588</v>
      </c>
      <c r="FL55" s="57">
        <f>FL54+0.5*FI55*'DEPRECATED - DT-Prelim Calcs'!$C$11^2+FK55*'DEPRECATED - DT-Prelim Calcs'!$C$11</f>
        <v>-196151.01473805253</v>
      </c>
      <c r="FM55" s="57">
        <f>MIN('Drive Train'!$F$35-FG54*'DEPRECATED - DT-Prelim Calcs'!$C$21*'Drive Train'!$F$38,FM54+FG$2)</f>
        <v>9</v>
      </c>
      <c r="FN55" s="57">
        <f>'Drive Train'!$F$35-FG55*'DEPRECATED - DT-Prelim Calcs'!$C$21*'Drive Train'!$F$38</f>
        <v>9</v>
      </c>
      <c r="FO55" s="1">
        <f>IF(FL55&gt;='Drive Train'!$F$29,1,0)</f>
        <v>0</v>
      </c>
      <c r="FP55" s="57">
        <f t="shared" si="56"/>
        <v>55.555555555555557</v>
      </c>
      <c r="FQ55" s="63">
        <f>FQ54+'DEPRECATED - DT-Prelim Calcs'!$C$11</f>
        <v>204</v>
      </c>
      <c r="FR55" s="2">
        <f>GB55/'Drive Train'!$F$35</f>
        <v>0.72580645161290325</v>
      </c>
      <c r="FS55" s="46">
        <f>FZ55*12*60/(PI() * 'Drive Train'!$F$15)/FR$2*FR55</f>
        <v>29105.862611587589</v>
      </c>
      <c r="FT55" s="2">
        <f>('DEPRECATED - DT-Prelim Calcs'!$C$6*FR55-FS55)/('DEPRECATED - DT-Prelim Calcs'!$C$6*FR55)*'DEPRECATED - DT-Prelim Calcs'!$C$7*FR55</f>
        <v>-11.411243392311983</v>
      </c>
      <c r="FU55" s="57">
        <f>FT55/'DEPRECATED - DT-Prelim Calcs'!$C$7*('DEPRECATED - DT-Prelim Calcs'!$C$8-'DEPRECATED - DT-Prelim Calcs'!$C$9)+'DEPRECATED - DT-Prelim Calcs'!$C$9</f>
        <v>-604.7948245782685</v>
      </c>
      <c r="FV55" s="57">
        <f t="shared" si="18"/>
        <v>-604.7948245782685</v>
      </c>
      <c r="FW55" s="2">
        <f t="shared" si="57"/>
        <v>-14.838755687576061</v>
      </c>
      <c r="FX55" s="57">
        <f>FW55*'DEPRECATED - DT-Prelim Calcs'!$C$21/FR$2/'DEPRECATED - DT-Prelim Calcs'!$C$19/'DEPRECATED - DT-Prelim Calcs'!$C$18*3.39*'DEPRECATED - DT-Prelim Calcs'!$C$20</f>
        <v>-575.55203102509688</v>
      </c>
      <c r="FY55" s="46">
        <f t="shared" si="58"/>
        <v>1</v>
      </c>
      <c r="FZ55" s="57">
        <f>FX54*'DEPRECATED - DT-Prelim Calcs'!$C$11+FZ54</f>
        <v>61.75602807986229</v>
      </c>
      <c r="GA55" s="57">
        <f>GA54+0.5*FX55*'DEPRECATED - DT-Prelim Calcs'!$C$11^2+FZ55*'DEPRECATED - DT-Prelim Calcs'!$C$11</f>
        <v>-286811.4056225089</v>
      </c>
      <c r="GB55" s="57">
        <f>MIN('Drive Train'!$F$35-FV54*'DEPRECATED - DT-Prelim Calcs'!$C$21*'Drive Train'!$F$38,GB54+FV$2)</f>
        <v>9</v>
      </c>
      <c r="GC55" s="57">
        <f>'Drive Train'!$F$35-FV55*'DEPRECATED - DT-Prelim Calcs'!$C$21*'Drive Train'!$F$38</f>
        <v>53.526048071322258</v>
      </c>
      <c r="GD55" s="1">
        <f>IF(GA55&gt;='Drive Train'!$F$29,1,0)</f>
        <v>0</v>
      </c>
      <c r="GE55" s="57">
        <f t="shared" si="59"/>
        <v>-671.99424953140942</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55.555555555555557</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55.555555555555557</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55.555555555555557</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55.555555555555557</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55.555555555555557</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650.48305563067322</v>
      </c>
      <c r="AK56" s="57">
        <f t="shared" si="8"/>
        <v>0</v>
      </c>
      <c r="AL56" s="63">
        <f>AL55+'DEPRECATED - DT-Prelim Calcs'!$C$11</f>
        <v>208</v>
      </c>
      <c r="AM56" s="2">
        <f>AW56/'Drive Train'!$F$35</f>
        <v>0.87580584327376376</v>
      </c>
      <c r="AN56" s="46">
        <f>AU56*12*60/(PI() * 'Drive Train'!$F$15)/AM$2*AM56</f>
        <v>3839.373743912945</v>
      </c>
      <c r="AO56" s="2">
        <f>('DEPRECATED - DT-Prelim Calcs'!$C$6*AM56-AN56)/('DEPRECATED - DT-Prelim Calcs'!$C$6*AM56)*'DEPRECATED - DT-Prelim Calcs'!$C$7*AM56</f>
        <v>0.37469007050174108</v>
      </c>
      <c r="AP56" s="57">
        <f>AO56/'DEPRECATED - DT-Prelim Calcs'!$C$7*('DEPRECATED - DT-Prelim Calcs'!$C$8-'DEPRECATED - DT-Prelim Calcs'!$C$9)+'DEPRECATED - DT-Prelim Calcs'!$C$9</f>
        <v>22.647193379822976</v>
      </c>
      <c r="AQ56" s="57">
        <f t="shared" si="9"/>
        <v>22.647193379822976</v>
      </c>
      <c r="AR56" s="2">
        <f t="shared" si="30"/>
        <v>2.2552845713175174E-7</v>
      </c>
      <c r="AS56" s="57">
        <f>AR56*'DEPRECATED - DT-Prelim Calcs'!$C$21/AM$2/'DEPRECATED - DT-Prelim Calcs'!$C$19/'DEPRECATED - DT-Prelim Calcs'!$C$18*3.39*'DEPRECATED - DT-Prelim Calcs'!$C$20</f>
        <v>1.5436924800850158E-6</v>
      </c>
      <c r="AT56" s="46">
        <f t="shared" si="31"/>
        <v>0</v>
      </c>
      <c r="AU56" s="57">
        <f>AS55*'DEPRECATED - DT-Prelim Calcs'!$C$11+AU55</f>
        <v>38.256032179130059</v>
      </c>
      <c r="AV56" s="57">
        <f>AV55+0.5*AS56*'DEPRECATED - DT-Prelim Calcs'!$C$11^2+AU56*'DEPRECATED - DT-Prelim Calcs'!$C$11</f>
        <v>7830.0496689681977</v>
      </c>
      <c r="AW56" s="57">
        <f>MIN('Drive Train'!$F$35-AQ55*'DEPRECATED - DT-Prelim Calcs'!$C$21*'Drive Train'!$F$38,AW55+AQ$2)</f>
        <v>10.859992456594671</v>
      </c>
      <c r="AX56" s="57">
        <f>'Drive Train'!$F$35-AQ56*'DEPRECATED - DT-Prelim Calcs'!$C$21*'Drive Train'!$F$38</f>
        <v>10.859990850172037</v>
      </c>
      <c r="AY56" s="1">
        <f>IF(AV56&gt;='Drive Train'!$F$29,1,0)</f>
        <v>1</v>
      </c>
      <c r="AZ56" s="57">
        <f t="shared" si="32"/>
        <v>25.163548199803309</v>
      </c>
      <c r="BA56" s="63">
        <f>BA55+'DEPRECATED - DT-Prelim Calcs'!$C$11</f>
        <v>208</v>
      </c>
      <c r="BB56" s="2">
        <f>BL56/'Drive Train'!$F$35</f>
        <v>0.72580645161290325</v>
      </c>
      <c r="BC56" s="46">
        <f>BJ56*12*60/(PI() * 'Drive Train'!$F$15)/BB$2*BB56</f>
        <v>4641.2104296390735</v>
      </c>
      <c r="BD56" s="2">
        <f>('DEPRECATED - DT-Prelim Calcs'!$C$6*BB56-BC56)/('DEPRECATED - DT-Prelim Calcs'!$C$6*BB56)*'DEPRECATED - DT-Prelim Calcs'!$C$7*BB56</f>
        <v>-0.3493650136073061</v>
      </c>
      <c r="BE56" s="57">
        <f>BD56/'DEPRECATED - DT-Prelim Calcs'!$C$7*('DEPRECATED - DT-Prelim Calcs'!$C$8-'DEPRECATED - DT-Prelim Calcs'!$C$9)+'DEPRECATED - DT-Prelim Calcs'!$C$9</f>
        <v>-15.898975620671109</v>
      </c>
      <c r="BF56" s="57">
        <f t="shared" si="10"/>
        <v>-15.898975620671109</v>
      </c>
      <c r="BG56" s="2">
        <f t="shared" si="33"/>
        <v>-0.89591489686562276</v>
      </c>
      <c r="BH56" s="57">
        <f>BG56*'DEPRECATED - DT-Prelim Calcs'!$C$21/BB$2/'DEPRECATED - DT-Prelim Calcs'!$C$19/'DEPRECATED - DT-Prelim Calcs'!$C$18*3.39*'DEPRECATED - DT-Prelim Calcs'!$C$20</f>
        <v>-9.3120712477548722</v>
      </c>
      <c r="BI56" s="46">
        <f t="shared" si="34"/>
        <v>1</v>
      </c>
      <c r="BJ56" s="57">
        <f>BH55*'DEPRECATED - DT-Prelim Calcs'!$C$11+BJ55</f>
        <v>36.748339046753799</v>
      </c>
      <c r="BK56" s="57">
        <f>BK55+0.5*BH56*'DEPRECATED - DT-Prelim Calcs'!$C$11^2+BJ56*'DEPRECATED - DT-Prelim Calcs'!$C$11</f>
        <v>3770.3814762933775</v>
      </c>
      <c r="BL56" s="57">
        <f>MIN('Drive Train'!$F$35-BF55*'DEPRECATED - DT-Prelim Calcs'!$C$21*'Drive Train'!$F$38,BL55+BF$2)</f>
        <v>9</v>
      </c>
      <c r="BM56" s="57">
        <f>'Drive Train'!$F$35-BF56*'DEPRECATED - DT-Prelim Calcs'!$C$21*'Drive Train'!$F$38</f>
        <v>13.481130342205637</v>
      </c>
      <c r="BN56" s="1">
        <f>IF(BK56&gt;='Drive Train'!$F$29,1,0)</f>
        <v>1</v>
      </c>
      <c r="BO56" s="57">
        <f t="shared" si="35"/>
        <v>-17.665528467412344</v>
      </c>
      <c r="BP56" s="63">
        <f>BP55+'DEPRECATED - DT-Prelim Calcs'!$C$11</f>
        <v>208</v>
      </c>
      <c r="BQ56" s="2">
        <f>CA56/'Drive Train'!$F$35</f>
        <v>0.72580645161290325</v>
      </c>
      <c r="BR56" s="46">
        <f>BY56*12*60/(PI() * 'Drive Train'!$F$15)/BQ$2*BQ56</f>
        <v>-2444.8082892554498</v>
      </c>
      <c r="BS56" s="2">
        <f>('DEPRECATED - DT-Prelim Calcs'!$C$6*BQ56-BR56)/('DEPRECATED - DT-Prelim Calcs'!$C$6*BQ56)*'DEPRECATED - DT-Prelim Calcs'!$C$7*BQ56</f>
        <v>2.8546321932474412</v>
      </c>
      <c r="BT56" s="57">
        <f>BS56/'DEPRECATED - DT-Prelim Calcs'!$C$7*('DEPRECATED - DT-Prelim Calcs'!$C$8-'DEPRECATED - DT-Prelim Calcs'!$C$9)+'DEPRECATED - DT-Prelim Calcs'!$C$9</f>
        <v>154.67066821313142</v>
      </c>
      <c r="BU56" s="57">
        <f t="shared" si="11"/>
        <v>50</v>
      </c>
      <c r="BV56" s="2">
        <f t="shared" si="36"/>
        <v>1.1763890398519792</v>
      </c>
      <c r="BW56" s="57">
        <f>BV56*'DEPRECATED - DT-Prelim Calcs'!$C$21/BQ$2/'DEPRECATED - DT-Prelim Calcs'!$C$19/'DEPRECATED - DT-Prelim Calcs'!$C$18*3.39*'DEPRECATED - DT-Prelim Calcs'!$C$20</f>
        <v>16.402473117832784</v>
      </c>
      <c r="BX56" s="46">
        <f t="shared" si="37"/>
        <v>0</v>
      </c>
      <c r="BY56" s="57">
        <f>BW55*'DEPRECATED - DT-Prelim Calcs'!$C$11+BY55</f>
        <v>-14.430202702410355</v>
      </c>
      <c r="BZ56" s="57">
        <f>BZ55+0.5*BW56*'DEPRECATED - DT-Prelim Calcs'!$C$11^2+BY56*'DEPRECATED - DT-Prelim Calcs'!$C$11</f>
        <v>-7328.2444852917979</v>
      </c>
      <c r="CA56" s="57">
        <f>MIN('Drive Train'!$F$35-BU55*'DEPRECATED - DT-Prelim Calcs'!$C$21*'Drive Train'!$F$38,CA55+BU$2)</f>
        <v>9</v>
      </c>
      <c r="CB56" s="57">
        <f>'Drive Train'!$F$35-BU56*'DEPRECATED - DT-Prelim Calcs'!$C$21*'Drive Train'!$F$38</f>
        <v>9</v>
      </c>
      <c r="CC56" s="1">
        <f>IF(BZ56&gt;='Drive Train'!$F$29,1,0)</f>
        <v>0</v>
      </c>
      <c r="CD56" s="57">
        <f t="shared" si="38"/>
        <v>55.555555555555557</v>
      </c>
      <c r="CE56" s="63">
        <f>CE55+'DEPRECATED - DT-Prelim Calcs'!$C$11</f>
        <v>208</v>
      </c>
      <c r="CF56" s="2">
        <f>CP56/'Drive Train'!$F$35</f>
        <v>2.321104868282045</v>
      </c>
      <c r="CG56" s="46">
        <f>CN56*12*60/(PI() * 'Drive Train'!$F$15)/CF$2*CF56</f>
        <v>-251239.9510437311</v>
      </c>
      <c r="CH56" s="2">
        <f>('DEPRECATED - DT-Prelim Calcs'!$C$6*CF56-CG56)/('DEPRECATED - DT-Prelim Calcs'!$C$6*CF56)*'DEPRECATED - DT-Prelim Calcs'!$C$7*CF56</f>
        <v>119.19391564351506</v>
      </c>
      <c r="CI56" s="57">
        <f>CH56/'DEPRECATED - DT-Prelim Calcs'!$C$7*('DEPRECATED - DT-Prelim Calcs'!$C$8-'DEPRECATED - DT-Prelim Calcs'!$C$9)+'DEPRECATED - DT-Prelim Calcs'!$C$9</f>
        <v>6348.1686211879587</v>
      </c>
      <c r="CJ56" s="57">
        <f t="shared" si="12"/>
        <v>50</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-369.62044281103834</v>
      </c>
      <c r="CO56" s="57">
        <f>CO55+0.5*CL56*'DEPRECATED - DT-Prelim Calcs'!$C$11^2+CN56*'DEPRECATED - DT-Prelim Calcs'!$C$11</f>
        <v>-22711.18216644651</v>
      </c>
      <c r="CP56" s="57">
        <f>MIN('Drive Train'!$F$35-CJ55*'DEPRECATED - DT-Prelim Calcs'!$C$21*'Drive Train'!$F$38,CP55+CJ$2)</f>
        <v>28.781700366697358</v>
      </c>
      <c r="CQ56" s="57">
        <f>'Drive Train'!$F$35-CJ56*'DEPRECATED - DT-Prelim Calcs'!$C$21*'Drive Train'!$F$38</f>
        <v>9</v>
      </c>
      <c r="CR56" s="1">
        <f>IF(CO56&gt;='Drive Train'!$F$29,1,0)</f>
        <v>0</v>
      </c>
      <c r="CS56" s="57">
        <f t="shared" si="41"/>
        <v>55.555555555555557</v>
      </c>
      <c r="CT56" s="63">
        <f>CT55+'DEPRECATED - DT-Prelim Calcs'!$C$11</f>
        <v>208</v>
      </c>
      <c r="CU56" s="2">
        <f>DE56/'Drive Train'!$F$35</f>
        <v>0.72580645161290325</v>
      </c>
      <c r="CV56" s="46">
        <f>DC56*12*60/(PI() * 'Drive Train'!$F$15)/CU$2*CU56</f>
        <v>20372.247577004564</v>
      </c>
      <c r="CW56" s="2">
        <f>('DEPRECATED - DT-Prelim Calcs'!$C$6*CU56-CV56)/('DEPRECATED - DT-Prelim Calcs'!$C$6*CU56)*'DEPRECATED - DT-Prelim Calcs'!$C$7*CU56</f>
        <v>-7.4622729920596207</v>
      </c>
      <c r="CX56" s="57">
        <f>CW56/'DEPRECATED - DT-Prelim Calcs'!$C$7*('DEPRECATED - DT-Prelim Calcs'!$C$8-'DEPRECATED - DT-Prelim Calcs'!$C$9)+'DEPRECATED - DT-Prelim Calcs'!$C$9</f>
        <v>-394.56540451504122</v>
      </c>
      <c r="CY56" s="57">
        <f t="shared" si="13"/>
        <v>-394.56540451504122</v>
      </c>
      <c r="CZ56" s="2">
        <f t="shared" si="42"/>
        <v>-9.8613130062369656</v>
      </c>
      <c r="DA56" s="57">
        <f>CZ56*'DEPRECATED - DT-Prelim Calcs'!$C$21/CU$2/'DEPRECATED - DT-Prelim Calcs'!$C$19/'DEPRECATED - DT-Prelim Calcs'!$C$18*3.39*'DEPRECATED - DT-Prelim Calcs'!$C$20</f>
        <v>-207.49541843696366</v>
      </c>
      <c r="DB56" s="46">
        <f t="shared" si="43"/>
        <v>1</v>
      </c>
      <c r="DC56" s="57">
        <f>DA55*'DEPRECATED - DT-Prelim Calcs'!$C$11+DC55</f>
        <v>79.680337472928926</v>
      </c>
      <c r="DD56" s="57">
        <f>DD55+0.5*DA56*'DEPRECATED - DT-Prelim Calcs'!$C$11^2+DC56*'DEPRECATED - DT-Prelim Calcs'!$C$11</f>
        <v>-44748.693248475392</v>
      </c>
      <c r="DE56" s="57">
        <f>MIN('Drive Train'!$F$35-CY55*'DEPRECATED - DT-Prelim Calcs'!$C$21*'Drive Train'!$F$38,DE55+CY$2)</f>
        <v>9</v>
      </c>
      <c r="DF56" s="57">
        <f>'Drive Train'!$F$35-CY56*'DEPRECATED - DT-Prelim Calcs'!$C$21*'Drive Train'!$F$38</f>
        <v>39.230447507022802</v>
      </c>
      <c r="DG56" s="1">
        <f>IF(DD56&gt;='Drive Train'!$F$29,1,0)</f>
        <v>0</v>
      </c>
      <c r="DH56" s="57">
        <f t="shared" si="44"/>
        <v>-438.40600501671247</v>
      </c>
      <c r="DI56" s="63">
        <f>DI55+'DEPRECATED - DT-Prelim Calcs'!$C$11</f>
        <v>208</v>
      </c>
      <c r="DJ56" s="2">
        <f>DT56/'Drive Train'!$F$35</f>
        <v>0.72580645161290325</v>
      </c>
      <c r="DK56" s="46">
        <f>DR56*12*60/(PI() * 'Drive Train'!$F$15)/DJ$2*DJ56</f>
        <v>-64796.512724346285</v>
      </c>
      <c r="DL56" s="2">
        <f>('DEPRECATED - DT-Prelim Calcs'!$C$6*DJ56-DK56)/('DEPRECATED - DT-Prelim Calcs'!$C$6*DJ56)*'DEPRECATED - DT-Prelim Calcs'!$C$7*DJ56</f>
        <v>31.047429132941431</v>
      </c>
      <c r="DM56" s="57">
        <f>DL56/'DEPRECATED - DT-Prelim Calcs'!$C$7*('DEPRECATED - DT-Prelim Calcs'!$C$8-'DEPRECATED - DT-Prelim Calcs'!$C$9)+'DEPRECATED - DT-Prelim Calcs'!$C$9</f>
        <v>1655.5569119321103</v>
      </c>
      <c r="DN56" s="57">
        <f t="shared" si="14"/>
        <v>50</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-216.85538484344875</v>
      </c>
      <c r="DS56" s="57">
        <f>DS55+0.5*DP56*'DEPRECATED - DT-Prelim Calcs'!$C$11^2+DR56*'DEPRECATED - DT-Prelim Calcs'!$C$11</f>
        <v>-106761.02744794771</v>
      </c>
      <c r="DT56" s="57">
        <f>MIN('Drive Train'!$F$35-DN55*'DEPRECATED - DT-Prelim Calcs'!$C$21*'Drive Train'!$F$38,DT55+DN$2)</f>
        <v>9</v>
      </c>
      <c r="DU56" s="57">
        <f>'Drive Train'!$F$35-DN56*'DEPRECATED - DT-Prelim Calcs'!$C$21*'Drive Train'!$F$38</f>
        <v>9</v>
      </c>
      <c r="DV56" s="1">
        <f>IF(DS56&gt;='Drive Train'!$F$29,1,0)</f>
        <v>0</v>
      </c>
      <c r="DW56" s="57">
        <f t="shared" si="47"/>
        <v>55.555555555555557</v>
      </c>
      <c r="DX56" s="63">
        <f>DX55+'DEPRECATED - DT-Prelim Calcs'!$C$11</f>
        <v>208</v>
      </c>
      <c r="DY56" s="2">
        <f>EI56/'Drive Train'!$F$35</f>
        <v>0.72580645161290325</v>
      </c>
      <c r="DZ56" s="46">
        <f>EG56*12*60/(PI() * 'Drive Train'!$F$15)/DY$2*DY56</f>
        <v>-320898.15375594166</v>
      </c>
      <c r="EA56" s="2">
        <f>('DEPRECATED - DT-Prelim Calcs'!$C$6*DY56-DZ56)/('DEPRECATED - DT-Prelim Calcs'!$C$6*DY56)*'DEPRECATED - DT-Prelim Calcs'!$C$7*DY56</f>
        <v>146.84573211345642</v>
      </c>
      <c r="EB56" s="57">
        <f>EA56/'DEPRECATED - DT-Prelim Calcs'!$C$7*('DEPRECATED - DT-Prelim Calcs'!$C$8-'DEPRECATED - DT-Prelim Calcs'!$C$9)+'DEPRECATED - DT-Prelim Calcs'!$C$9</f>
        <v>7820.2549502723896</v>
      </c>
      <c r="EC56" s="57">
        <f t="shared" si="15"/>
        <v>50</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-938.50059321609683</v>
      </c>
      <c r="EH56" s="57">
        <f>EH55+0.5*EE56*'DEPRECATED - DT-Prelim Calcs'!$C$11^2+EG56*'DEPRECATED - DT-Prelim Calcs'!$C$11</f>
        <v>-161329.95567304947</v>
      </c>
      <c r="EI56" s="57">
        <f>MIN('Drive Train'!$F$35-EC55*'DEPRECATED - DT-Prelim Calcs'!$C$21*'Drive Train'!$F$38,EI55+EC$2)</f>
        <v>9</v>
      </c>
      <c r="EJ56" s="57">
        <f>'Drive Train'!$F$35-EC56*'DEPRECATED - DT-Prelim Calcs'!$C$21*'Drive Train'!$F$38</f>
        <v>9</v>
      </c>
      <c r="EK56" s="1">
        <f>IF(EH56&gt;='Drive Train'!$F$29,1,0)</f>
        <v>0</v>
      </c>
      <c r="EL56" s="57">
        <f t="shared" si="50"/>
        <v>55.555555555555557</v>
      </c>
      <c r="EM56" s="63">
        <f>EM55+'DEPRECATED - DT-Prelim Calcs'!$C$11</f>
        <v>208</v>
      </c>
      <c r="EN56" s="2">
        <f>EX56/'Drive Train'!$F$35</f>
        <v>0.72580645161290325</v>
      </c>
      <c r="EO56" s="46">
        <f>EV56*12*60/(PI() * 'Drive Train'!$F$15)/EN$2*EN56</f>
        <v>-72637.718226068435</v>
      </c>
      <c r="EP56" s="2">
        <f>('DEPRECATED - DT-Prelim Calcs'!$C$6*EN56-EO56)/('DEPRECATED - DT-Prelim Calcs'!$C$6*EN56)*'DEPRECATED - DT-Prelim Calcs'!$C$7*EN56</f>
        <v>34.592889781937743</v>
      </c>
      <c r="EQ56" s="57">
        <f>EP56/'DEPRECATED - DT-Prelim Calcs'!$C$7*('DEPRECATED - DT-Prelim Calcs'!$C$8-'DEPRECATED - DT-Prelim Calcs'!$C$9)+'DEPRECATED - DT-Prelim Calcs'!$C$9</f>
        <v>1844.304879262495</v>
      </c>
      <c r="ER56" s="57">
        <f t="shared" si="16"/>
        <v>50</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-188.6437808141014</v>
      </c>
      <c r="EW56" s="57">
        <f>EW55+0.5*ET56*'DEPRECATED - DT-Prelim Calcs'!$C$11^2+EV56*'DEPRECATED - DT-Prelim Calcs'!$C$11</f>
        <v>-169792.97786570771</v>
      </c>
      <c r="EX56" s="57">
        <f>MIN('Drive Train'!$F$35-ER55*'DEPRECATED - DT-Prelim Calcs'!$C$21*'Drive Train'!$F$38,EX55+ER$2)</f>
        <v>9</v>
      </c>
      <c r="EY56" s="57">
        <f>'Drive Train'!$F$35-ER56*'DEPRECATED - DT-Prelim Calcs'!$C$21*'Drive Train'!$F$38</f>
        <v>9</v>
      </c>
      <c r="EZ56" s="1">
        <f>IF(EW56&gt;='Drive Train'!$F$29,1,0)</f>
        <v>0</v>
      </c>
      <c r="FA56" s="57">
        <f t="shared" si="53"/>
        <v>55.555555555555557</v>
      </c>
      <c r="FB56" s="63">
        <f>FB55+'DEPRECATED - DT-Prelim Calcs'!$C$11</f>
        <v>208</v>
      </c>
      <c r="FC56" s="2">
        <f>FM56/'Drive Train'!$F$35</f>
        <v>0.72580645161290325</v>
      </c>
      <c r="FD56" s="46">
        <f>FK56*12*60/(PI() * 'Drive Train'!$F$15)/FC$2*FC56</f>
        <v>-156866.08696804455</v>
      </c>
      <c r="FE56" s="2">
        <f>('DEPRECATED - DT-Prelim Calcs'!$C$6*FC56-FD56)/('DEPRECATED - DT-Prelim Calcs'!$C$6*FC56)*'DEPRECATED - DT-Prelim Calcs'!$C$7*FC56</f>
        <v>72.677386717803131</v>
      </c>
      <c r="FF56" s="57">
        <f>FE56/'DEPRECATED - DT-Prelim Calcs'!$C$7*('DEPRECATED - DT-Prelim Calcs'!$C$8-'DEPRECATED - DT-Prelim Calcs'!$C$9)+'DEPRECATED - DT-Prelim Calcs'!$C$9</f>
        <v>3871.790753483046</v>
      </c>
      <c r="FG56" s="57">
        <f t="shared" si="17"/>
        <v>50</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-366.35706807917927</v>
      </c>
      <c r="FL56" s="57">
        <f>FL55+0.5*FI56*'DEPRECATED - DT-Prelim Calcs'!$C$11^2+FK56*'DEPRECATED - DT-Prelim Calcs'!$C$11</f>
        <v>-197432.50710338974</v>
      </c>
      <c r="FM56" s="57">
        <f>MIN('Drive Train'!$F$35-FG55*'DEPRECATED - DT-Prelim Calcs'!$C$21*'Drive Train'!$F$38,FM55+FG$2)</f>
        <v>9</v>
      </c>
      <c r="FN56" s="57">
        <f>'Drive Train'!$F$35-FG56*'DEPRECATED - DT-Prelim Calcs'!$C$21*'Drive Train'!$F$38</f>
        <v>9</v>
      </c>
      <c r="FO56" s="1">
        <f>IF(FL56&gt;='Drive Train'!$F$29,1,0)</f>
        <v>0</v>
      </c>
      <c r="FP56" s="57">
        <f t="shared" si="56"/>
        <v>55.555555555555557</v>
      </c>
      <c r="FQ56" s="63">
        <f>FQ55+'DEPRECATED - DT-Prelim Calcs'!$C$11</f>
        <v>208</v>
      </c>
      <c r="FR56" s="2">
        <f>GB56/'Drive Train'!$F$35</f>
        <v>4.3166167799453437</v>
      </c>
      <c r="FS56" s="46">
        <f>FZ56*12*60/(PI() * 'Drive Train'!$F$15)/FR$2*FR56</f>
        <v>-6279997.2258153139</v>
      </c>
      <c r="FT56" s="2">
        <f>('DEPRECATED - DT-Prelim Calcs'!$C$6*FR56-FS56)/('DEPRECATED - DT-Prelim Calcs'!$C$6*FR56)*'DEPRECATED - DT-Prelim Calcs'!$C$7*FR56</f>
        <v>2849.9515106450917</v>
      </c>
      <c r="FU56" s="57">
        <f>FT56/'DEPRECATED - DT-Prelim Calcs'!$C$7*('DEPRECATED - DT-Prelim Calcs'!$C$8-'DEPRECATED - DT-Prelim Calcs'!$C$9)+'DEPRECATED - DT-Prelim Calcs'!$C$9</f>
        <v>151724.18498579474</v>
      </c>
      <c r="FV56" s="57">
        <f t="shared" si="18"/>
        <v>50</v>
      </c>
      <c r="FW56" s="2">
        <f t="shared" si="57"/>
        <v>0.5927743797942352</v>
      </c>
      <c r="FX56" s="57">
        <f>FW56*'DEPRECATED - DT-Prelim Calcs'!$C$21/FR$2/'DEPRECATED - DT-Prelim Calcs'!$C$19/'DEPRECATED - DT-Prelim Calcs'!$C$18*3.39*'DEPRECATED - DT-Prelim Calcs'!$C$20</f>
        <v>22.99198837243916</v>
      </c>
      <c r="FY56" s="46">
        <f t="shared" si="58"/>
        <v>0</v>
      </c>
      <c r="FZ56" s="57">
        <f>FX55*'DEPRECATED - DT-Prelim Calcs'!$C$11+FZ55</f>
        <v>-2240.4520960205255</v>
      </c>
      <c r="GA56" s="57">
        <f>GA55+0.5*FX56*'DEPRECATED - DT-Prelim Calcs'!$C$11^2+FZ56*'DEPRECATED - DT-Prelim Calcs'!$C$11</f>
        <v>-295589.27809961152</v>
      </c>
      <c r="GB56" s="57">
        <f>MIN('Drive Train'!$F$35-FV55*'DEPRECATED - DT-Prelim Calcs'!$C$21*'Drive Train'!$F$38,GB55+FV$2)</f>
        <v>53.526048071322258</v>
      </c>
      <c r="GC56" s="57">
        <f>'Drive Train'!$F$35-FV56*'DEPRECATED - DT-Prelim Calcs'!$C$21*'Drive Train'!$F$38</f>
        <v>9</v>
      </c>
      <c r="GD56" s="1">
        <f>IF(GA56&gt;='Drive Train'!$F$29,1,0)</f>
        <v>0</v>
      </c>
      <c r="GE56" s="57">
        <f t="shared" si="59"/>
        <v>55.555555555555557</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55.555555555555557</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55.555555555555557</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55.555555555555557</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55.555555555555557</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2031.658392867527</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0.13827456387147868</v>
      </c>
      <c r="L57" s="65">
        <f>'DEPRECATED - DT-Prelim Calcs'!KF2/('Drive Train'!F39*1000)</f>
        <v>0.12191762561777567</v>
      </c>
      <c r="M57" s="65">
        <f>'DEPRECATED - DT-Prelim Calcs'!KU2/('Drive Train'!F39*1000)</f>
        <v>0.1453777646396692</v>
      </c>
      <c r="N57" s="65">
        <f>'DEPRECATED - DT-Prelim Calcs'!LJ2/('Drive Train'!F39*1000)</f>
        <v>0.12175139264762992</v>
      </c>
      <c r="O57" s="65">
        <f>'DEPRECATED - DT-Prelim Calcs'!LY2/('Drive Train'!F39*1000)</f>
        <v>0.12289151831308032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650.48305563067322</v>
      </c>
      <c r="AK57" s="57">
        <f t="shared" si="8"/>
        <v>0</v>
      </c>
      <c r="AL57" s="63">
        <f>AL56+'DEPRECATED - DT-Prelim Calcs'!$C$11</f>
        <v>212</v>
      </c>
      <c r="AM57" s="2">
        <f>AW57/'Drive Train'!$F$35</f>
        <v>0.87580571372355143</v>
      </c>
      <c r="AN57" s="46">
        <f>AU57*12*60/(PI() * 'Drive Train'!$F$15)/AM$2*AM57</f>
        <v>3839.3737956878967</v>
      </c>
      <c r="AO57" s="2">
        <f>('DEPRECATED - DT-Prelim Calcs'!$C$6*AM57-AN57)/('DEPRECATED - DT-Prelim Calcs'!$C$6*AM57)*'DEPRECATED - DT-Prelim Calcs'!$C$7*AM57</f>
        <v>0.37468973487529172</v>
      </c>
      <c r="AP57" s="57">
        <f>AO57/'DEPRECATED - DT-Prelim Calcs'!$C$7*('DEPRECATED - DT-Prelim Calcs'!$C$8-'DEPRECATED - DT-Prelim Calcs'!$C$9)+'DEPRECATED - DT-Prelim Calcs'!$C$9</f>
        <v>22.647175512240636</v>
      </c>
      <c r="AQ57" s="57">
        <f t="shared" si="9"/>
        <v>22.647175512240636</v>
      </c>
      <c r="AR57" s="2">
        <f t="shared" si="30"/>
        <v>-1.7057534579256739E-7</v>
      </c>
      <c r="AS57" s="57">
        <f>AR57*'DEPRECATED - DT-Prelim Calcs'!$C$21/AM$2/'DEPRECATED - DT-Prelim Calcs'!$C$19/'DEPRECATED - DT-Prelim Calcs'!$C$18*3.39*'DEPRECATED - DT-Prelim Calcs'!$C$20</f>
        <v>-1.1675505696119788E-6</v>
      </c>
      <c r="AT57" s="46">
        <f t="shared" si="31"/>
        <v>0</v>
      </c>
      <c r="AU57" s="57">
        <f>AS56*'DEPRECATED - DT-Prelim Calcs'!$C$11+AU56</f>
        <v>38.256038353899982</v>
      </c>
      <c r="AV57" s="57">
        <f>AV56+0.5*AS57*'DEPRECATED - DT-Prelim Calcs'!$C$11^2+AU57*'DEPRECATED - DT-Prelim Calcs'!$C$11</f>
        <v>7983.0738130433938</v>
      </c>
      <c r="AW57" s="57">
        <f>MIN('Drive Train'!$F$35-AQ56*'DEPRECATED - DT-Prelim Calcs'!$C$21*'Drive Train'!$F$38,AW56+AQ$2)</f>
        <v>10.859990850172037</v>
      </c>
      <c r="AX57" s="57">
        <f>'Drive Train'!$F$35-AQ57*'DEPRECATED - DT-Prelim Calcs'!$C$21*'Drive Train'!$F$38</f>
        <v>10.859992065167637</v>
      </c>
      <c r="AY57" s="1">
        <f>IF(AV57&gt;='Drive Train'!$F$29,1,0)</f>
        <v>1</v>
      </c>
      <c r="AZ57" s="57">
        <f t="shared" si="32"/>
        <v>25.163528346934037</v>
      </c>
      <c r="BA57" s="63">
        <f>BA56+'DEPRECATED - DT-Prelim Calcs'!$C$11</f>
        <v>212</v>
      </c>
      <c r="BB57" s="2">
        <f>BL57/'Drive Train'!$F$35</f>
        <v>1.0871879308230352</v>
      </c>
      <c r="BC57" s="46">
        <f>BJ57*12*60/(PI() * 'Drive Train'!$F$15)/BB$2*BB57</f>
        <v>-94.580235868532824</v>
      </c>
      <c r="BD57" s="2">
        <f>('DEPRECATED - DT-Prelim Calcs'!$C$6*BB57-BC57)/('DEPRECATED - DT-Prelim Calcs'!$C$6*BB57)*'DEPRECATED - DT-Prelim Calcs'!$C$7*BB57</f>
        <v>2.662888085599306</v>
      </c>
      <c r="BE57" s="57">
        <f>BD57/'DEPRECATED - DT-Prelim Calcs'!$C$7*('DEPRECATED - DT-Prelim Calcs'!$C$8-'DEPRECATED - DT-Prelim Calcs'!$C$9)+'DEPRECATED - DT-Prelim Calcs'!$C$9</f>
        <v>144.46288024165599</v>
      </c>
      <c r="BF57" s="57">
        <f t="shared" si="10"/>
        <v>50</v>
      </c>
      <c r="BG57" s="2">
        <f t="shared" si="33"/>
        <v>0.89592350390958642</v>
      </c>
      <c r="BH57" s="57">
        <f>BG57*'DEPRECATED - DT-Prelim Calcs'!$C$21/BB$2/'DEPRECATED - DT-Prelim Calcs'!$C$19/'DEPRECATED - DT-Prelim Calcs'!$C$18*3.39*'DEPRECATED - DT-Prelim Calcs'!$C$20</f>
        <v>9.3121607087147247</v>
      </c>
      <c r="BI57" s="46">
        <f t="shared" si="34"/>
        <v>0</v>
      </c>
      <c r="BJ57" s="57">
        <f>BH56*'DEPRECATED - DT-Prelim Calcs'!$C$11+BJ56</f>
        <v>-0.49994594426568995</v>
      </c>
      <c r="BK57" s="57">
        <f>BK56+0.5*BH57*'DEPRECATED - DT-Prelim Calcs'!$C$11^2+BJ57*'DEPRECATED - DT-Prelim Calcs'!$C$11</f>
        <v>3842.8789781860323</v>
      </c>
      <c r="BL57" s="57">
        <f>MIN('Drive Train'!$F$35-BF56*'DEPRECATED - DT-Prelim Calcs'!$C$21*'Drive Train'!$F$38,BL56+BF$2)</f>
        <v>13.481130342205637</v>
      </c>
      <c r="BM57" s="57">
        <f>'Drive Train'!$F$35-BF57*'DEPRECATED - DT-Prelim Calcs'!$C$21*'Drive Train'!$F$38</f>
        <v>9</v>
      </c>
      <c r="BN57" s="1">
        <f>IF(BK57&gt;='Drive Train'!$F$29,1,0)</f>
        <v>1</v>
      </c>
      <c r="BO57" s="57">
        <f t="shared" si="35"/>
        <v>55.555555555555557</v>
      </c>
      <c r="BP57" s="63">
        <f>BP56+'DEPRECATED - DT-Prelim Calcs'!$C$11</f>
        <v>212</v>
      </c>
      <c r="BQ57" s="2">
        <f>CA57/'Drive Train'!$F$35</f>
        <v>0.72580645161290325</v>
      </c>
      <c r="BR57" s="46">
        <f>BY57*12*60/(PI() * 'Drive Train'!$F$15)/BQ$2*BQ57</f>
        <v>8671.0167811904412</v>
      </c>
      <c r="BS57" s="2">
        <f>('DEPRECATED - DT-Prelim Calcs'!$C$6*BQ57-BR57)/('DEPRECATED - DT-Prelim Calcs'!$C$6*BQ57)*'DEPRECATED - DT-Prelim Calcs'!$C$7*BQ57</f>
        <v>-2.1714725759410389</v>
      </c>
      <c r="BT57" s="57">
        <f>BS57/'DEPRECATED - DT-Prelim Calcs'!$C$7*('DEPRECATED - DT-Prelim Calcs'!$C$8-'DEPRECATED - DT-Prelim Calcs'!$C$9)+'DEPRECATED - DT-Prelim Calcs'!$C$9</f>
        <v>-112.90163132499389</v>
      </c>
      <c r="BU57" s="57">
        <f t="shared" si="11"/>
        <v>-112.90163132499389</v>
      </c>
      <c r="BV57" s="2">
        <f t="shared" si="36"/>
        <v>-3.1925732739886992</v>
      </c>
      <c r="BW57" s="57">
        <f>BV57*'DEPRECATED - DT-Prelim Calcs'!$C$21/BQ$2/'DEPRECATED - DT-Prelim Calcs'!$C$19/'DEPRECATED - DT-Prelim Calcs'!$C$18*3.39*'DEPRECATED - DT-Prelim Calcs'!$C$20</f>
        <v>-44.514268264434079</v>
      </c>
      <c r="BX57" s="46">
        <f t="shared" si="37"/>
        <v>1</v>
      </c>
      <c r="BY57" s="57">
        <f>BW56*'DEPRECATED - DT-Prelim Calcs'!$C$11+BY56</f>
        <v>51.179689768920781</v>
      </c>
      <c r="BZ57" s="57">
        <f>BZ56+0.5*BW57*'DEPRECATED - DT-Prelim Calcs'!$C$11^2+BY57*'DEPRECATED - DT-Prelim Calcs'!$C$11</f>
        <v>-7479.6398723315879</v>
      </c>
      <c r="CA57" s="57">
        <f>MIN('Drive Train'!$F$35-BU56*'DEPRECATED - DT-Prelim Calcs'!$C$21*'Drive Train'!$F$38,CA56+BU$2)</f>
        <v>9</v>
      </c>
      <c r="CB57" s="57">
        <f>'Drive Train'!$F$35-BU57*'DEPRECATED - DT-Prelim Calcs'!$C$21*'Drive Train'!$F$38</f>
        <v>20.077310930099586</v>
      </c>
      <c r="CC57" s="1">
        <f>IF(BZ57&gt;='Drive Train'!$F$29,1,0)</f>
        <v>0</v>
      </c>
      <c r="CD57" s="57">
        <f t="shared" si="38"/>
        <v>-125.44625702777098</v>
      </c>
      <c r="CE57" s="63">
        <f>CE56+'DEPRECATED - DT-Prelim Calcs'!$C$11</f>
        <v>212</v>
      </c>
      <c r="CF57" s="2">
        <f>CP57/'Drive Train'!$F$35</f>
        <v>0.72580645161290325</v>
      </c>
      <c r="CG57" s="46">
        <f>CN57*12*60/(PI() * 'Drive Train'!$F$15)/CF$2*CF57</f>
        <v>-59014.719938136106</v>
      </c>
      <c r="CH57" s="2">
        <f>('DEPRECATED - DT-Prelim Calcs'!$C$6*CF57-CG57)/('DEPRECATED - DT-Prelim Calcs'!$C$6*CF57)*'DEPRECATED - DT-Prelim Calcs'!$C$7*CF57</f>
        <v>28.433147591709428</v>
      </c>
      <c r="CI57" s="57">
        <f>CH57/'DEPRECATED - DT-Prelim Calcs'!$C$7*('DEPRECATED - DT-Prelim Calcs'!$C$8-'DEPRECATED - DT-Prelim Calcs'!$C$9)+'DEPRECATED - DT-Prelim Calcs'!$C$9</f>
        <v>1516.3816746955683</v>
      </c>
      <c r="CJ57" s="57">
        <f t="shared" si="12"/>
        <v>50</v>
      </c>
      <c r="CK57" s="2">
        <f t="shared" si="39"/>
        <v>1.3144127551959126</v>
      </c>
      <c r="CL57" s="57">
        <f>CK57*'DEPRECATED - DT-Prelim Calcs'!$C$21/CF$2/'DEPRECATED - DT-Prelim Calcs'!$C$19/'DEPRECATED - DT-Prelim Calcs'!$C$18*3.39*'DEPRECATED - DT-Prelim Calcs'!$C$20</f>
        <v>22.991988372439156</v>
      </c>
      <c r="CM57" s="46">
        <f t="shared" si="40"/>
        <v>0</v>
      </c>
      <c r="CN57" s="57">
        <f>CL56*'DEPRECATED - DT-Prelim Calcs'!$C$11+CN56</f>
        <v>-277.65248932128173</v>
      </c>
      <c r="CO57" s="57">
        <f>CO56+0.5*CL57*'DEPRECATED - DT-Prelim Calcs'!$C$11^2+CN57*'DEPRECATED - DT-Prelim Calcs'!$C$11</f>
        <v>-23637.856216752123</v>
      </c>
      <c r="CP57" s="57">
        <f>MIN('Drive Train'!$F$35-CJ56*'DEPRECATED - DT-Prelim Calcs'!$C$21*'Drive Train'!$F$38,CP56+CJ$2)</f>
        <v>9</v>
      </c>
      <c r="CQ57" s="57">
        <f>'Drive Train'!$F$35-CJ57*'DEPRECATED - DT-Prelim Calcs'!$C$21*'Drive Train'!$F$38</f>
        <v>9</v>
      </c>
      <c r="CR57" s="1">
        <f>IF(CO57&gt;='Drive Train'!$F$29,1,0)</f>
        <v>0</v>
      </c>
      <c r="CS57" s="57">
        <f t="shared" si="41"/>
        <v>55.555555555555557</v>
      </c>
      <c r="CT57" s="63">
        <f>CT56+'DEPRECATED - DT-Prelim Calcs'!$C$11</f>
        <v>212</v>
      </c>
      <c r="CU57" s="2">
        <f>DE57/'Drive Train'!$F$35</f>
        <v>3.1637457666953872</v>
      </c>
      <c r="CV57" s="46">
        <f>DC57*12*60/(PI() * 'Drive Train'!$F$15)/CU$2*CU57</f>
        <v>-836188.62093140883</v>
      </c>
      <c r="CW57" s="2">
        <f>('DEPRECATED - DT-Prelim Calcs'!$C$6*CU57-CV57)/('DEPRECATED - DT-Prelim Calcs'!$C$6*CU57)*'DEPRECATED - DT-Prelim Calcs'!$C$7*CU57</f>
        <v>385.71366603032408</v>
      </c>
      <c r="CX57" s="57">
        <f>CW57/'DEPRECATED - DT-Prelim Calcs'!$C$7*('DEPRECATED - DT-Prelim Calcs'!$C$8-'DEPRECATED - DT-Prelim Calcs'!$C$9)+'DEPRECATED - DT-Prelim Calcs'!$C$9</f>
        <v>20536.7511832741</v>
      </c>
      <c r="CY57" s="57">
        <f t="shared" si="13"/>
        <v>50</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-750.30133627492569</v>
      </c>
      <c r="DD57" s="57">
        <f>DD56+0.5*DA57*'DEPRECATED - DT-Prelim Calcs'!$C$11^2+DC57*'DEPRECATED - DT-Prelim Calcs'!$C$11</f>
        <v>-47565.962686595587</v>
      </c>
      <c r="DE57" s="57">
        <f>MIN('Drive Train'!$F$35-CY56*'DEPRECATED - DT-Prelim Calcs'!$C$21*'Drive Train'!$F$38,DE56+CY$2)</f>
        <v>39.230447507022802</v>
      </c>
      <c r="DF57" s="57">
        <f>'Drive Train'!$F$35-CY57*'DEPRECATED - DT-Prelim Calcs'!$C$21*'Drive Train'!$F$38</f>
        <v>9</v>
      </c>
      <c r="DG57" s="1">
        <f>IF(DD57&gt;='Drive Train'!$F$29,1,0)</f>
        <v>0</v>
      </c>
      <c r="DH57" s="57">
        <f t="shared" si="44"/>
        <v>55.555555555555557</v>
      </c>
      <c r="DI57" s="63">
        <f>DI56+'DEPRECATED - DT-Prelim Calcs'!$C$11</f>
        <v>212</v>
      </c>
      <c r="DJ57" s="2">
        <f>DT57/'Drive Train'!$F$35</f>
        <v>0.72580645161290325</v>
      </c>
      <c r="DK57" s="46">
        <f>DR57*12*60/(PI() * 'Drive Train'!$F$15)/DJ$2*DJ57</f>
        <v>-37316.435746626114</v>
      </c>
      <c r="DL57" s="2">
        <f>('DEPRECATED - DT-Prelim Calcs'!$C$6*DJ57-DK57)/('DEPRECATED - DT-Prelim Calcs'!$C$6*DJ57)*'DEPRECATED - DT-Prelim Calcs'!$C$7*DJ57</f>
        <v>18.62210352012611</v>
      </c>
      <c r="DM57" s="57">
        <f>DL57/'DEPRECATED - DT-Prelim Calcs'!$C$7*('DEPRECATED - DT-Prelim Calcs'!$C$8-'DEPRECATED - DT-Prelim Calcs'!$C$9)+'DEPRECATED - DT-Prelim Calcs'!$C$9</f>
        <v>994.07588449468051</v>
      </c>
      <c r="DN57" s="57">
        <f t="shared" si="14"/>
        <v>50</v>
      </c>
      <c r="DO57" s="2">
        <f t="shared" si="45"/>
        <v>0.93499464029399981</v>
      </c>
      <c r="DP57" s="57">
        <f>DO57*'DEPRECATED - DT-Prelim Calcs'!$C$21/DJ$2/'DEPRECATED - DT-Prelim Calcs'!$C$19/'DEPRECATED - DT-Prelim Calcs'!$C$18*3.39*'DEPRECATED - DT-Prelim Calcs'!$C$20</f>
        <v>22.991988372439156</v>
      </c>
      <c r="DQ57" s="46">
        <f t="shared" si="46"/>
        <v>0</v>
      </c>
      <c r="DR57" s="57">
        <f>DP56*'DEPRECATED - DT-Prelim Calcs'!$C$11+DR56</f>
        <v>-124.88743135369212</v>
      </c>
      <c r="DS57" s="57">
        <f>DS56+0.5*DP57*'DEPRECATED - DT-Prelim Calcs'!$C$11^2+DR57*'DEPRECATED - DT-Prelim Calcs'!$C$11</f>
        <v>-107076.64126638295</v>
      </c>
      <c r="DT57" s="57">
        <f>MIN('Drive Train'!$F$35-DN56*'DEPRECATED - DT-Prelim Calcs'!$C$21*'Drive Train'!$F$38,DT56+DN$2)</f>
        <v>9</v>
      </c>
      <c r="DU57" s="57">
        <f>'Drive Train'!$F$35-DN57*'DEPRECATED - DT-Prelim Calcs'!$C$21*'Drive Train'!$F$38</f>
        <v>9</v>
      </c>
      <c r="DV57" s="1">
        <f>IF(DS57&gt;='Drive Train'!$F$29,1,0)</f>
        <v>0</v>
      </c>
      <c r="DW57" s="57">
        <f t="shared" si="47"/>
        <v>55.555555555555557</v>
      </c>
      <c r="DX57" s="63">
        <f>DX56+'DEPRECATED - DT-Prelim Calcs'!$C$11</f>
        <v>212</v>
      </c>
      <c r="DY57" s="2">
        <f>EI57/'Drive Train'!$F$35</f>
        <v>0.72580645161290325</v>
      </c>
      <c r="DZ57" s="46">
        <f>EG57*12*60/(PI() * 'Drive Train'!$F$15)/DY$2*DY57</f>
        <v>-289451.88010102481</v>
      </c>
      <c r="EA57" s="2">
        <f>('DEPRECATED - DT-Prelim Calcs'!$C$6*DY57-DZ57)/('DEPRECATED - DT-Prelim Calcs'!$C$6*DY57)*'DEPRECATED - DT-Prelim Calcs'!$C$7*DY57</f>
        <v>132.62706053590492</v>
      </c>
      <c r="EB57" s="57">
        <f>EA57/'DEPRECATED - DT-Prelim Calcs'!$C$7*('DEPRECATED - DT-Prelim Calcs'!$C$8-'DEPRECATED - DT-Prelim Calcs'!$C$9)+'DEPRECATED - DT-Prelim Calcs'!$C$9</f>
        <v>7063.3024343388388</v>
      </c>
      <c r="EC57" s="57">
        <f t="shared" si="15"/>
        <v>50</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-846.53263972634022</v>
      </c>
      <c r="EH57" s="57">
        <f>EH56+0.5*EE57*'DEPRECATED - DT-Prelim Calcs'!$C$11^2+EG57*'DEPRECATED - DT-Prelim Calcs'!$C$11</f>
        <v>-164532.15032497532</v>
      </c>
      <c r="EI57" s="57">
        <f>MIN('Drive Train'!$F$35-EC56*'DEPRECATED - DT-Prelim Calcs'!$C$21*'Drive Train'!$F$38,EI56+EC$2)</f>
        <v>9</v>
      </c>
      <c r="EJ57" s="57">
        <f>'Drive Train'!$F$35-EC57*'DEPRECATED - DT-Prelim Calcs'!$C$21*'Drive Train'!$F$38</f>
        <v>9</v>
      </c>
      <c r="EK57" s="1">
        <f>IF(EH57&gt;='Drive Train'!$F$29,1,0)</f>
        <v>0</v>
      </c>
      <c r="EL57" s="57">
        <f t="shared" si="50"/>
        <v>55.555555555555557</v>
      </c>
      <c r="EM57" s="63">
        <f>EM56+'DEPRECATED - DT-Prelim Calcs'!$C$11</f>
        <v>212</v>
      </c>
      <c r="EN57" s="2">
        <f>EX57/'Drive Train'!$F$35</f>
        <v>0.72580645161290325</v>
      </c>
      <c r="EO57" s="46">
        <f>EV57*12*60/(PI() * 'Drive Train'!$F$15)/EN$2*EN57</f>
        <v>-37225.247893954816</v>
      </c>
      <c r="EP57" s="2">
        <f>('DEPRECATED - DT-Prelim Calcs'!$C$6*EN57-EO57)/('DEPRECATED - DT-Prelim Calcs'!$C$6*EN57)*'DEPRECATED - DT-Prelim Calcs'!$C$7*EN57</f>
        <v>18.58087223964997</v>
      </c>
      <c r="EQ57" s="57">
        <f>EP57/'DEPRECATED - DT-Prelim Calcs'!$C$7*('DEPRECATED - DT-Prelim Calcs'!$C$8-'DEPRECATED - DT-Prelim Calcs'!$C$9)+'DEPRECATED - DT-Prelim Calcs'!$C$9</f>
        <v>991.88087483281799</v>
      </c>
      <c r="ER57" s="57">
        <f t="shared" si="16"/>
        <v>50</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-96.675827324344766</v>
      </c>
      <c r="EW57" s="57">
        <f>EW56+0.5*ET57*'DEPRECATED - DT-Prelim Calcs'!$C$11^2+EV57*'DEPRECATED - DT-Prelim Calcs'!$C$11</f>
        <v>-169995.74526802558</v>
      </c>
      <c r="EX57" s="57">
        <f>MIN('Drive Train'!$F$35-ER56*'DEPRECATED - DT-Prelim Calcs'!$C$21*'Drive Train'!$F$38,EX56+ER$2)</f>
        <v>9</v>
      </c>
      <c r="EY57" s="57">
        <f>'Drive Train'!$F$35-ER57*'DEPRECATED - DT-Prelim Calcs'!$C$21*'Drive Train'!$F$38</f>
        <v>9</v>
      </c>
      <c r="EZ57" s="1">
        <f>IF(EW57&gt;='Drive Train'!$F$29,1,0)</f>
        <v>0</v>
      </c>
      <c r="FA57" s="57">
        <f t="shared" si="53"/>
        <v>55.555555555555557</v>
      </c>
      <c r="FB57" s="63">
        <f>FB56+'DEPRECATED - DT-Prelim Calcs'!$C$11</f>
        <v>212</v>
      </c>
      <c r="FC57" s="2">
        <f>FM57/'Drive Train'!$F$35</f>
        <v>0.72580645161290325</v>
      </c>
      <c r="FD57" s="46">
        <f>FK57*12*60/(PI() * 'Drive Train'!$F$15)/FC$2*FC57</f>
        <v>-117487.41995873423</v>
      </c>
      <c r="FE57" s="2">
        <f>('DEPRECATED - DT-Prelim Calcs'!$C$6*FC57-FD57)/('DEPRECATED - DT-Prelim Calcs'!$C$6*FC57)*'DEPRECATED - DT-Prelim Calcs'!$C$7*FC57</f>
        <v>54.872023210779133</v>
      </c>
      <c r="FF57" s="57">
        <f>FE57/'DEPRECATED - DT-Prelim Calcs'!$C$7*('DEPRECATED - DT-Prelim Calcs'!$C$8-'DEPRECATED - DT-Prelim Calcs'!$C$9)+'DEPRECATED - DT-Prelim Calcs'!$C$9</f>
        <v>2923.8952605572458</v>
      </c>
      <c r="FG57" s="57">
        <f t="shared" si="17"/>
        <v>50</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-274.38911458942266</v>
      </c>
      <c r="FL57" s="57">
        <f>FL56+0.5*FI57*'DEPRECATED - DT-Prelim Calcs'!$C$11^2+FK57*'DEPRECATED - DT-Prelim Calcs'!$C$11</f>
        <v>-198346.12765476792</v>
      </c>
      <c r="FM57" s="57">
        <f>MIN('Drive Train'!$F$35-FG56*'DEPRECATED - DT-Prelim Calcs'!$C$21*'Drive Train'!$F$38,FM56+FG$2)</f>
        <v>9</v>
      </c>
      <c r="FN57" s="57">
        <f>'Drive Train'!$F$35-FG57*'DEPRECATED - DT-Prelim Calcs'!$C$21*'Drive Train'!$F$38</f>
        <v>9</v>
      </c>
      <c r="FO57" s="1">
        <f>IF(FL57&gt;='Drive Train'!$F$29,1,0)</f>
        <v>0</v>
      </c>
      <c r="FP57" s="57">
        <f t="shared" si="56"/>
        <v>55.555555555555557</v>
      </c>
      <c r="FQ57" s="63">
        <f>FQ56+'DEPRECATED - DT-Prelim Calcs'!$C$11</f>
        <v>212</v>
      </c>
      <c r="FR57" s="2">
        <f>GB57/'Drive Train'!$F$35</f>
        <v>0.72580645161290325</v>
      </c>
      <c r="FS57" s="46">
        <f>FZ57*12*60/(PI() * 'Drive Train'!$F$15)/FR$2*FR57</f>
        <v>-1012589.1547754242</v>
      </c>
      <c r="FT57" s="2">
        <f>('DEPRECATED - DT-Prelim Calcs'!$C$6*FR57-FS57)/('DEPRECATED - DT-Prelim Calcs'!$C$6*FR57)*'DEPRECATED - DT-Prelim Calcs'!$C$7*FR57</f>
        <v>459.5990740378378</v>
      </c>
      <c r="FU57" s="57">
        <f>FT57/'DEPRECATED - DT-Prelim Calcs'!$C$7*('DEPRECATED - DT-Prelim Calcs'!$C$8-'DEPRECATED - DT-Prelim Calcs'!$C$9)+'DEPRECATED - DT-Prelim Calcs'!$C$9</f>
        <v>24470.152779690703</v>
      </c>
      <c r="FV57" s="57">
        <f t="shared" si="18"/>
        <v>50</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-2148.4841425307686</v>
      </c>
      <c r="GA57" s="57">
        <f>GA56+0.5*FX57*'DEPRECATED - DT-Prelim Calcs'!$C$11^2+FZ57*'DEPRECATED - DT-Prelim Calcs'!$C$11</f>
        <v>-303999.2787627551</v>
      </c>
      <c r="GB57" s="57">
        <f>MIN('Drive Train'!$F$35-FV56*'DEPRECATED - DT-Prelim Calcs'!$C$21*'Drive Train'!$F$38,GB56+FV$2)</f>
        <v>9</v>
      </c>
      <c r="GC57" s="57">
        <f>'Drive Train'!$F$35-FV57*'DEPRECATED - DT-Prelim Calcs'!$C$21*'Drive Train'!$F$38</f>
        <v>9</v>
      </c>
      <c r="GD57" s="1">
        <f>IF(GA57&gt;='Drive Train'!$F$29,1,0)</f>
        <v>0</v>
      </c>
      <c r="GE57" s="57">
        <f t="shared" si="59"/>
        <v>55.555555555555557</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55.555555555555557</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55.555555555555557</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55.555555555555557</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55.555555555555557</v>
      </c>
      <c r="LZ57" s="63">
        <f>LZ56+'DEPRECATED - DT-Prelim Calcs'!$C$11</f>
        <v>212</v>
      </c>
    </row>
    <row r="58" spans="2:338" x14ac:dyDescent="0.2">
      <c r="B58" s="20"/>
      <c r="C58" s="3" t="str">
        <f t="shared" si="94"/>
        <v>Max Speed (ft/s)</v>
      </c>
      <c r="E58" s="17">
        <f t="shared" si="95"/>
        <v>86.878622550868215</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650.48305563067322</v>
      </c>
      <c r="AK58" s="57">
        <f t="shared" si="8"/>
        <v>0</v>
      </c>
      <c r="AL58" s="63">
        <f>AL57+'DEPRECATED - DT-Prelim Calcs'!$C$11</f>
        <v>216</v>
      </c>
      <c r="AM58" s="2">
        <f>AW58/'Drive Train'!$F$35</f>
        <v>0.87580581170706751</v>
      </c>
      <c r="AN58" s="46">
        <f>AU58*12*60/(PI() * 'Drive Train'!$F$15)/AM$2*AM58</f>
        <v>3839.373756528621</v>
      </c>
      <c r="AO58" s="2">
        <f>('DEPRECATED - DT-Prelim Calcs'!$C$6*AM58-AN58)/('DEPRECATED - DT-Prelim Calcs'!$C$6*AM58)*'DEPRECATED - DT-Prelim Calcs'!$C$7*AM58</f>
        <v>0.37468998872172943</v>
      </c>
      <c r="AP58" s="57">
        <f>AO58/'DEPRECATED - DT-Prelim Calcs'!$C$7*('DEPRECATED - DT-Prelim Calcs'!$C$8-'DEPRECATED - DT-Prelim Calcs'!$C$9)+'DEPRECATED - DT-Prelim Calcs'!$C$9</f>
        <v>22.6471890261402</v>
      </c>
      <c r="AQ58" s="57">
        <f t="shared" si="9"/>
        <v>22.6471890261402</v>
      </c>
      <c r="AR58" s="2">
        <f t="shared" si="30"/>
        <v>1.2901230622697213E-7</v>
      </c>
      <c r="AS58" s="57">
        <f>AR58*'DEPRECATED - DT-Prelim Calcs'!$C$21/AM$2/'DEPRECATED - DT-Prelim Calcs'!$C$19/'DEPRECATED - DT-Prelim Calcs'!$C$18*3.39*'DEPRECATED - DT-Prelim Calcs'!$C$20</f>
        <v>8.8306074317112603E-7</v>
      </c>
      <c r="AT58" s="46">
        <f t="shared" si="31"/>
        <v>0</v>
      </c>
      <c r="AU58" s="57">
        <f>AS57*'DEPRECATED - DT-Prelim Calcs'!$C$11+AU57</f>
        <v>38.256033683697702</v>
      </c>
      <c r="AV58" s="57">
        <f>AV57+0.5*AS58*'DEPRECATED - DT-Prelim Calcs'!$C$11^2+AU58*'DEPRECATED - DT-Prelim Calcs'!$C$11</f>
        <v>8136.0979548426703</v>
      </c>
      <c r="AW58" s="57">
        <f>MIN('Drive Train'!$F$35-AQ57*'DEPRECATED - DT-Prelim Calcs'!$C$21*'Drive Train'!$F$38,AW57+AQ$2)</f>
        <v>10.859992065167637</v>
      </c>
      <c r="AX58" s="57">
        <f>'Drive Train'!$F$35-AQ58*'DEPRECATED - DT-Prelim Calcs'!$C$21*'Drive Train'!$F$38</f>
        <v>10.859991146222466</v>
      </c>
      <c r="AY58" s="1">
        <f>IF(AV58&gt;='Drive Train'!$F$29,1,0)</f>
        <v>1</v>
      </c>
      <c r="AZ58" s="57">
        <f t="shared" si="32"/>
        <v>25.163543362378</v>
      </c>
      <c r="BA58" s="63">
        <f>BA57+'DEPRECATED - DT-Prelim Calcs'!$C$11</f>
        <v>216</v>
      </c>
      <c r="BB58" s="2">
        <f>BL58/'Drive Train'!$F$35</f>
        <v>0.72580645161290325</v>
      </c>
      <c r="BC58" s="46">
        <f>BJ58*12*60/(PI() * 'Drive Train'!$F$15)/BB$2*BB58</f>
        <v>4641.2556242955607</v>
      </c>
      <c r="BD58" s="2">
        <f>('DEPRECATED - DT-Prelim Calcs'!$C$6*BB58-BC58)/('DEPRECATED - DT-Prelim Calcs'!$C$6*BB58)*'DEPRECATED - DT-Prelim Calcs'!$C$7*BB58</f>
        <v>-0.34938544871464833</v>
      </c>
      <c r="BE58" s="57">
        <f>BD58/'DEPRECATED - DT-Prelim Calcs'!$C$7*('DEPRECATED - DT-Prelim Calcs'!$C$8-'DEPRECATED - DT-Prelim Calcs'!$C$9)+'DEPRECATED - DT-Prelim Calcs'!$C$9</f>
        <v>-15.900063514559911</v>
      </c>
      <c r="BF58" s="57">
        <f t="shared" si="10"/>
        <v>-15.900063514559911</v>
      </c>
      <c r="BG58" s="2">
        <f t="shared" si="33"/>
        <v>-0.89594065410489598</v>
      </c>
      <c r="BH58" s="57">
        <f>BG58*'DEPRECATED - DT-Prelim Calcs'!$C$21/BB$2/'DEPRECATED - DT-Prelim Calcs'!$C$19/'DEPRECATED - DT-Prelim Calcs'!$C$18*3.39*'DEPRECATED - DT-Prelim Calcs'!$C$20</f>
        <v>-9.3123389665394321</v>
      </c>
      <c r="BI58" s="46">
        <f t="shared" si="34"/>
        <v>1</v>
      </c>
      <c r="BJ58" s="57">
        <f>BH57*'DEPRECATED - DT-Prelim Calcs'!$C$11+BJ57</f>
        <v>36.748696890593209</v>
      </c>
      <c r="BK58" s="57">
        <f>BK57+0.5*BH58*'DEPRECATED - DT-Prelim Calcs'!$C$11^2+BJ58*'DEPRECATED - DT-Prelim Calcs'!$C$11</f>
        <v>3915.37505401609</v>
      </c>
      <c r="BL58" s="57">
        <f>MIN('Drive Train'!$F$35-BF57*'DEPRECATED - DT-Prelim Calcs'!$C$21*'Drive Train'!$F$38,BL57+BF$2)</f>
        <v>9</v>
      </c>
      <c r="BM58" s="57">
        <f>'Drive Train'!$F$35-BF58*'DEPRECATED - DT-Prelim Calcs'!$C$21*'Drive Train'!$F$38</f>
        <v>13.481204318990073</v>
      </c>
      <c r="BN58" s="1">
        <f>IF(BK58&gt;='Drive Train'!$F$29,1,0)</f>
        <v>1</v>
      </c>
      <c r="BO58" s="57">
        <f t="shared" si="35"/>
        <v>-17.6667372383999</v>
      </c>
      <c r="BP58" s="63">
        <f>BP57+'DEPRECATED - DT-Prelim Calcs'!$C$11</f>
        <v>216</v>
      </c>
      <c r="BQ58" s="2">
        <f>CA58/'Drive Train'!$F$35</f>
        <v>1.6191379782338375</v>
      </c>
      <c r="BR58" s="46">
        <f>BY58*12*60/(PI() * 'Drive Train'!$F$15)/BQ$2*BQ58</f>
        <v>-47953.42442838633</v>
      </c>
      <c r="BS58" s="2">
        <f>('DEPRECATED - DT-Prelim Calcs'!$C$6*BQ58-BR58)/('DEPRECATED - DT-Prelim Calcs'!$C$6*BQ58)*'DEPRECATED - DT-Prelim Calcs'!$C$7*BQ58</f>
        <v>25.58462775688896</v>
      </c>
      <c r="BT58" s="57">
        <f>BS58/'DEPRECATED - DT-Prelim Calcs'!$C$7*('DEPRECATED - DT-Prelim Calcs'!$C$8-'DEPRECATED - DT-Prelim Calcs'!$C$9)+'DEPRECATED - DT-Prelim Calcs'!$C$9</f>
        <v>1364.7364071406032</v>
      </c>
      <c r="BU58" s="57">
        <f t="shared" si="11"/>
        <v>50</v>
      </c>
      <c r="BV58" s="2">
        <f t="shared" si="36"/>
        <v>1.6489905474275997</v>
      </c>
      <c r="BW58" s="57">
        <f>BV58*'DEPRECATED - DT-Prelim Calcs'!$C$21/BQ$2/'DEPRECATED - DT-Prelim Calcs'!$C$19/'DEPRECATED - DT-Prelim Calcs'!$C$18*3.39*'DEPRECATED - DT-Prelim Calcs'!$C$20</f>
        <v>22.99198837243916</v>
      </c>
      <c r="BX58" s="46">
        <f t="shared" si="37"/>
        <v>0</v>
      </c>
      <c r="BY58" s="57">
        <f>BW57*'DEPRECATED - DT-Prelim Calcs'!$C$11+BY57</f>
        <v>-126.87738328881554</v>
      </c>
      <c r="BZ58" s="57">
        <f>BZ57+0.5*BW58*'DEPRECATED - DT-Prelim Calcs'!$C$11^2+BY58*'DEPRECATED - DT-Prelim Calcs'!$C$11</f>
        <v>-7803.2134985073362</v>
      </c>
      <c r="CA58" s="57">
        <f>MIN('Drive Train'!$F$35-BU57*'DEPRECATED - DT-Prelim Calcs'!$C$21*'Drive Train'!$F$38,CA57+BU$2)</f>
        <v>20.077310930099586</v>
      </c>
      <c r="CB58" s="57">
        <f>'Drive Train'!$F$35-BU58*'DEPRECATED - DT-Prelim Calcs'!$C$21*'Drive Train'!$F$38</f>
        <v>9</v>
      </c>
      <c r="CC58" s="1">
        <f>IF(BZ58&gt;='Drive Train'!$F$29,1,0)</f>
        <v>0</v>
      </c>
      <c r="CD58" s="57">
        <f t="shared" si="38"/>
        <v>55.555555555555557</v>
      </c>
      <c r="CE58" s="63">
        <f>CE57+'DEPRECATED - DT-Prelim Calcs'!$C$11</f>
        <v>216</v>
      </c>
      <c r="CF58" s="2">
        <f>CP58/'Drive Train'!$F$35</f>
        <v>0.72580645161290325</v>
      </c>
      <c r="CG58" s="46">
        <f>CN58*12*60/(PI() * 'Drive Train'!$F$15)/CF$2*CF58</f>
        <v>-39467.036314809389</v>
      </c>
      <c r="CH58" s="2">
        <f>('DEPRECATED - DT-Prelim Calcs'!$C$6*CF58-CG58)/('DEPRECATED - DT-Prelim Calcs'!$C$6*CF58)*'DEPRECATED - DT-Prelim Calcs'!$C$7*CF58</f>
        <v>19.594513908366576</v>
      </c>
      <c r="CI58" s="57">
        <f>CH58/'DEPRECATED - DT-Prelim Calcs'!$C$7*('DEPRECATED - DT-Prelim Calcs'!$C$8-'DEPRECATED - DT-Prelim Calcs'!$C$9)+'DEPRECATED - DT-Prelim Calcs'!$C$9</f>
        <v>1045.8436242503867</v>
      </c>
      <c r="CJ58" s="57">
        <f t="shared" si="12"/>
        <v>50</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-185.68453583152512</v>
      </c>
      <c r="CO58" s="57">
        <f>CO57+0.5*CL58*'DEPRECATED - DT-Prelim Calcs'!$C$11^2+CN58*'DEPRECATED - DT-Prelim Calcs'!$C$11</f>
        <v>-24196.658453098709</v>
      </c>
      <c r="CP58" s="57">
        <f>MIN('Drive Train'!$F$35-CJ57*'DEPRECATED - DT-Prelim Calcs'!$C$21*'Drive Train'!$F$38,CP57+CJ$2)</f>
        <v>9</v>
      </c>
      <c r="CQ58" s="57">
        <f>'Drive Train'!$F$35-CJ58*'DEPRECATED - DT-Prelim Calcs'!$C$21*'Drive Train'!$F$38</f>
        <v>9</v>
      </c>
      <c r="CR58" s="1">
        <f>IF(CO58&gt;='Drive Train'!$F$29,1,0)</f>
        <v>0</v>
      </c>
      <c r="CS58" s="57">
        <f t="shared" si="41"/>
        <v>55.555555555555557</v>
      </c>
      <c r="CT58" s="63">
        <f>CT57+'DEPRECATED - DT-Prelim Calcs'!$C$11</f>
        <v>216</v>
      </c>
      <c r="CU58" s="2">
        <f>DE58/'Drive Train'!$F$35</f>
        <v>0.72580645161290325</v>
      </c>
      <c r="CV58" s="46">
        <f>DC58*12*60/(PI() * 'Drive Train'!$F$15)/CU$2*CU58</f>
        <v>-168319.20003931911</v>
      </c>
      <c r="CW58" s="2">
        <f>('DEPRECATED - DT-Prelim Calcs'!$C$6*CU58-CV58)/('DEPRECATED - DT-Prelim Calcs'!$C$6*CU58)*'DEPRECATED - DT-Prelim Calcs'!$C$7*CU58</f>
        <v>77.855998819448843</v>
      </c>
      <c r="CX58" s="57">
        <f>CW58/'DEPRECATED - DT-Prelim Calcs'!$C$7*('DEPRECATED - DT-Prelim Calcs'!$C$8-'DEPRECATED - DT-Prelim Calcs'!$C$9)+'DEPRECATED - DT-Prelim Calcs'!$C$9</f>
        <v>4147.4820118403677</v>
      </c>
      <c r="CY58" s="57">
        <f t="shared" si="13"/>
        <v>50</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-658.33338278516908</v>
      </c>
      <c r="DD58" s="57">
        <f>DD57+0.5*DA58*'DEPRECATED - DT-Prelim Calcs'!$C$11^2+DC58*'DEPRECATED - DT-Prelim Calcs'!$C$11</f>
        <v>-50015.360310756754</v>
      </c>
      <c r="DE58" s="57">
        <f>MIN('Drive Train'!$F$35-CY57*'DEPRECATED - DT-Prelim Calcs'!$C$21*'Drive Train'!$F$38,DE57+CY$2)</f>
        <v>9</v>
      </c>
      <c r="DF58" s="57">
        <f>'Drive Train'!$F$35-CY58*'DEPRECATED - DT-Prelim Calcs'!$C$21*'Drive Train'!$F$38</f>
        <v>9</v>
      </c>
      <c r="DG58" s="1">
        <f>IF(DD58&gt;='Drive Train'!$F$29,1,0)</f>
        <v>0</v>
      </c>
      <c r="DH58" s="57">
        <f t="shared" si="44"/>
        <v>55.555555555555557</v>
      </c>
      <c r="DI58" s="63">
        <f>DI57+'DEPRECATED - DT-Prelim Calcs'!$C$11</f>
        <v>216</v>
      </c>
      <c r="DJ58" s="2">
        <f>DT58/'Drive Train'!$F$35</f>
        <v>0.72580645161290325</v>
      </c>
      <c r="DK58" s="46">
        <f>DR58*12*60/(PI() * 'Drive Train'!$F$15)/DJ$2*DJ58</f>
        <v>-9836.3587689059514</v>
      </c>
      <c r="DL58" s="2">
        <f>('DEPRECATED - DT-Prelim Calcs'!$C$6*DJ58-DK58)/('DEPRECATED - DT-Prelim Calcs'!$C$6*DJ58)*'DEPRECATED - DT-Prelim Calcs'!$C$7*DJ58</f>
        <v>6.1967779073108016</v>
      </c>
      <c r="DM58" s="57">
        <f>DL58/'DEPRECATED - DT-Prelim Calcs'!$C$7*('DEPRECATED - DT-Prelim Calcs'!$C$8-'DEPRECATED - DT-Prelim Calcs'!$C$9)+'DEPRECATED - DT-Prelim Calcs'!$C$9</f>
        <v>332.59485705725137</v>
      </c>
      <c r="DN58" s="57">
        <f t="shared" si="14"/>
        <v>50</v>
      </c>
      <c r="DO58" s="2">
        <f t="shared" si="45"/>
        <v>0.93499464029399981</v>
      </c>
      <c r="DP58" s="57">
        <f>DO58*'DEPRECATED - DT-Prelim Calcs'!$C$21/DJ$2/'DEPRECATED - DT-Prelim Calcs'!$C$19/'DEPRECATED - DT-Prelim Calcs'!$C$18*3.39*'DEPRECATED - DT-Prelim Calcs'!$C$20</f>
        <v>22.991988372439156</v>
      </c>
      <c r="DQ58" s="46">
        <f t="shared" si="46"/>
        <v>0</v>
      </c>
      <c r="DR58" s="57">
        <f>DP57*'DEPRECATED - DT-Prelim Calcs'!$C$11+DR57</f>
        <v>-32.919477863935498</v>
      </c>
      <c r="DS58" s="57">
        <f>DS57+0.5*DP58*'DEPRECATED - DT-Prelim Calcs'!$C$11^2+DR58*'DEPRECATED - DT-Prelim Calcs'!$C$11</f>
        <v>-107024.38327085918</v>
      </c>
      <c r="DT58" s="57">
        <f>MIN('Drive Train'!$F$35-DN57*'DEPRECATED - DT-Prelim Calcs'!$C$21*'Drive Train'!$F$38,DT57+DN$2)</f>
        <v>9</v>
      </c>
      <c r="DU58" s="57">
        <f>'Drive Train'!$F$35-DN58*'DEPRECATED - DT-Prelim Calcs'!$C$21*'Drive Train'!$F$38</f>
        <v>9</v>
      </c>
      <c r="DV58" s="1">
        <f>IF(DS58&gt;='Drive Train'!$F$29,1,0)</f>
        <v>0</v>
      </c>
      <c r="DW58" s="57">
        <f t="shared" si="47"/>
        <v>55.555555555555557</v>
      </c>
      <c r="DX58" s="63">
        <f>DX57+'DEPRECATED - DT-Prelim Calcs'!$C$11</f>
        <v>216</v>
      </c>
      <c r="DY58" s="2">
        <f>EI58/'Drive Train'!$F$35</f>
        <v>0.72580645161290325</v>
      </c>
      <c r="DZ58" s="46">
        <f>EG58*12*60/(PI() * 'Drive Train'!$F$15)/DY$2*DY58</f>
        <v>-258005.60644610794</v>
      </c>
      <c r="EA58" s="2">
        <f>('DEPRECATED - DT-Prelim Calcs'!$C$6*DY58-DZ58)/('DEPRECATED - DT-Prelim Calcs'!$C$6*DY58)*'DEPRECATED - DT-Prelim Calcs'!$C$7*DY58</f>
        <v>118.40838895835336</v>
      </c>
      <c r="EB58" s="57">
        <f>EA58/'DEPRECATED - DT-Prelim Calcs'!$C$7*('DEPRECATED - DT-Prelim Calcs'!$C$8-'DEPRECATED - DT-Prelim Calcs'!$C$9)+'DEPRECATED - DT-Prelim Calcs'!$C$9</f>
        <v>6306.3499184052844</v>
      </c>
      <c r="EC58" s="57">
        <f t="shared" si="15"/>
        <v>50</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-754.56468623658361</v>
      </c>
      <c r="EH58" s="57">
        <f>EH57+0.5*EE58*'DEPRECATED - DT-Prelim Calcs'!$C$11^2+EG58*'DEPRECATED - DT-Prelim Calcs'!$C$11</f>
        <v>-167366.47316294213</v>
      </c>
      <c r="EI58" s="57">
        <f>MIN('Drive Train'!$F$35-EC57*'DEPRECATED - DT-Prelim Calcs'!$C$21*'Drive Train'!$F$38,EI57+EC$2)</f>
        <v>9</v>
      </c>
      <c r="EJ58" s="57">
        <f>'Drive Train'!$F$35-EC58*'DEPRECATED - DT-Prelim Calcs'!$C$21*'Drive Train'!$F$38</f>
        <v>9</v>
      </c>
      <c r="EK58" s="1">
        <f>IF(EH58&gt;='Drive Train'!$F$29,1,0)</f>
        <v>0</v>
      </c>
      <c r="EL58" s="57">
        <f t="shared" si="50"/>
        <v>55.555555555555557</v>
      </c>
      <c r="EM58" s="63">
        <f>EM57+'DEPRECATED - DT-Prelim Calcs'!$C$11</f>
        <v>216</v>
      </c>
      <c r="EN58" s="2">
        <f>EX58/'Drive Train'!$F$35</f>
        <v>0.72580645161290325</v>
      </c>
      <c r="EO58" s="46">
        <f>EV58*12*60/(PI() * 'Drive Train'!$F$15)/EN$2*EN58</f>
        <v>-1812.7775618412013</v>
      </c>
      <c r="EP58" s="2">
        <f>('DEPRECATED - DT-Prelim Calcs'!$C$6*EN58-EO58)/('DEPRECATED - DT-Prelim Calcs'!$C$6*EN58)*'DEPRECATED - DT-Prelim Calcs'!$C$7*EN58</f>
        <v>2.5688546973621991</v>
      </c>
      <c r="EQ58" s="57">
        <f>EP58/'DEPRECATED - DT-Prelim Calcs'!$C$7*('DEPRECATED - DT-Prelim Calcs'!$C$8-'DEPRECATED - DT-Prelim Calcs'!$C$9)+'DEPRECATED - DT-Prelim Calcs'!$C$9</f>
        <v>139.45687040314112</v>
      </c>
      <c r="ER58" s="57">
        <f t="shared" si="16"/>
        <v>50</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-4.7078738345881277</v>
      </c>
      <c r="EW58" s="57">
        <f>EW57+0.5*ET58*'DEPRECATED - DT-Prelim Calcs'!$C$11^2+EV58*'DEPRECATED - DT-Prelim Calcs'!$C$11</f>
        <v>-169830.64085638442</v>
      </c>
      <c r="EX58" s="57">
        <f>MIN('Drive Train'!$F$35-ER57*'DEPRECATED - DT-Prelim Calcs'!$C$21*'Drive Train'!$F$38,EX57+ER$2)</f>
        <v>9</v>
      </c>
      <c r="EY58" s="57">
        <f>'Drive Train'!$F$35-ER58*'DEPRECATED - DT-Prelim Calcs'!$C$21*'Drive Train'!$F$38</f>
        <v>9</v>
      </c>
      <c r="EZ58" s="1">
        <f>IF(EW58&gt;='Drive Train'!$F$29,1,0)</f>
        <v>0</v>
      </c>
      <c r="FA58" s="57">
        <f t="shared" si="53"/>
        <v>55.555555555555557</v>
      </c>
      <c r="FB58" s="63">
        <f>FB57+'DEPRECATED - DT-Prelim Calcs'!$C$11</f>
        <v>216</v>
      </c>
      <c r="FC58" s="2">
        <f>FM58/'Drive Train'!$F$35</f>
        <v>0.72580645161290325</v>
      </c>
      <c r="FD58" s="46">
        <f>FK58*12*60/(PI() * 'Drive Train'!$F$15)/FC$2*FC58</f>
        <v>-78108.752949423855</v>
      </c>
      <c r="FE58" s="2">
        <f>('DEPRECATED - DT-Prelim Calcs'!$C$6*FC58-FD58)/('DEPRECATED - DT-Prelim Calcs'!$C$6*FC58)*'DEPRECATED - DT-Prelim Calcs'!$C$7*FC58</f>
        <v>37.066659703755107</v>
      </c>
      <c r="FF58" s="57">
        <f>FE58/'DEPRECATED - DT-Prelim Calcs'!$C$7*('DEPRECATED - DT-Prelim Calcs'!$C$8-'DEPRECATED - DT-Prelim Calcs'!$C$9)+'DEPRECATED - DT-Prelim Calcs'!$C$9</f>
        <v>1975.9997676314442</v>
      </c>
      <c r="FG58" s="57">
        <f t="shared" si="17"/>
        <v>50</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-182.42116109966602</v>
      </c>
      <c r="FL58" s="57">
        <f>FL57+0.5*FI58*'DEPRECATED - DT-Prelim Calcs'!$C$11^2+FK58*'DEPRECATED - DT-Prelim Calcs'!$C$11</f>
        <v>-198891.87639218706</v>
      </c>
      <c r="FM58" s="57">
        <f>MIN('Drive Train'!$F$35-FG57*'DEPRECATED - DT-Prelim Calcs'!$C$21*'Drive Train'!$F$38,FM57+FG$2)</f>
        <v>9</v>
      </c>
      <c r="FN58" s="57">
        <f>'Drive Train'!$F$35-FG58*'DEPRECATED - DT-Prelim Calcs'!$C$21*'Drive Train'!$F$38</f>
        <v>9</v>
      </c>
      <c r="FO58" s="1">
        <f>IF(FL58&gt;='Drive Train'!$F$29,1,0)</f>
        <v>0</v>
      </c>
      <c r="FP58" s="57">
        <f t="shared" si="56"/>
        <v>55.555555555555557</v>
      </c>
      <c r="FQ58" s="63">
        <f>FQ57+'DEPRECATED - DT-Prelim Calcs'!$C$11</f>
        <v>216</v>
      </c>
      <c r="FR58" s="2">
        <f>GB58/'Drive Train'!$F$35</f>
        <v>0.72580645161290325</v>
      </c>
      <c r="FS58" s="46">
        <f>FZ58*12*60/(PI() * 'Drive Train'!$F$15)/FR$2*FR58</f>
        <v>-969244.29108891683</v>
      </c>
      <c r="FT58" s="2">
        <f>('DEPRECATED - DT-Prelim Calcs'!$C$6*FR58-FS58)/('DEPRECATED - DT-Prelim Calcs'!$C$6*FR58)*'DEPRECATED - DT-Prelim Calcs'!$C$7*FR58</f>
        <v>440.00036456607745</v>
      </c>
      <c r="FU58" s="57">
        <f>FT58/'DEPRECATED - DT-Prelim Calcs'!$C$7*('DEPRECATED - DT-Prelim Calcs'!$C$8-'DEPRECATED - DT-Prelim Calcs'!$C$9)+'DEPRECATED - DT-Prelim Calcs'!$C$9</f>
        <v>23426.785798268771</v>
      </c>
      <c r="FV58" s="57">
        <f t="shared" si="18"/>
        <v>50</v>
      </c>
      <c r="FW58" s="2">
        <f t="shared" si="57"/>
        <v>0.5927743797942352</v>
      </c>
      <c r="FX58" s="57">
        <f>FW58*'DEPRECATED - DT-Prelim Calcs'!$C$21/FR$2/'DEPRECATED - DT-Prelim Calcs'!$C$19/'DEPRECATED - DT-Prelim Calcs'!$C$18*3.39*'DEPRECATED - DT-Prelim Calcs'!$C$20</f>
        <v>22.99198837243916</v>
      </c>
      <c r="FY58" s="46">
        <f t="shared" si="58"/>
        <v>0</v>
      </c>
      <c r="FZ58" s="57">
        <f>FX57*'DEPRECATED - DT-Prelim Calcs'!$C$11+FZ57</f>
        <v>-2056.5161890410118</v>
      </c>
      <c r="GA58" s="57">
        <f>GA57+0.5*FX58*'DEPRECATED - DT-Prelim Calcs'!$C$11^2+FZ58*'DEPRECATED - DT-Prelim Calcs'!$C$11</f>
        <v>-312041.40761193965</v>
      </c>
      <c r="GB58" s="57">
        <f>MIN('Drive Train'!$F$35-FV57*'DEPRECATED - DT-Prelim Calcs'!$C$21*'Drive Train'!$F$38,GB57+FV$2)</f>
        <v>9</v>
      </c>
      <c r="GC58" s="57">
        <f>'Drive Train'!$F$35-FV58*'DEPRECATED - DT-Prelim Calcs'!$C$21*'Drive Train'!$F$38</f>
        <v>9</v>
      </c>
      <c r="GD58" s="1">
        <f>IF(GA58&gt;='Drive Train'!$F$29,1,0)</f>
        <v>0</v>
      </c>
      <c r="GE58" s="57">
        <f t="shared" si="59"/>
        <v>55.555555555555557</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55.555555555555557</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55.555555555555557</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55.555555555555557</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55.555555555555557</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55.555555555555557</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650.48305563067322</v>
      </c>
      <c r="AK59" s="57">
        <f t="shared" si="8"/>
        <v>0</v>
      </c>
      <c r="AL59" s="63">
        <f>AL58+'DEPRECATED - DT-Prelim Calcs'!$C$11</f>
        <v>220</v>
      </c>
      <c r="AM59" s="2">
        <f>AW59/'Drive Train'!$F$35</f>
        <v>0.87580573759858593</v>
      </c>
      <c r="AN59" s="46">
        <f>AU59*12*60/(PI() * 'Drive Train'!$F$15)/AM$2*AM59</f>
        <v>3839.3737861461955</v>
      </c>
      <c r="AO59" s="2">
        <f>('DEPRECATED - DT-Prelim Calcs'!$C$6*AM59-AN59)/('DEPRECATED - DT-Prelim Calcs'!$C$6*AM59)*'DEPRECATED - DT-Prelim Calcs'!$C$7*AM59</f>
        <v>0.37468979672847763</v>
      </c>
      <c r="AP59" s="57">
        <f>AO59/'DEPRECATED - DT-Prelim Calcs'!$C$7*('DEPRECATED - DT-Prelim Calcs'!$C$8-'DEPRECATED - DT-Prelim Calcs'!$C$9)+'DEPRECATED - DT-Prelim Calcs'!$C$9</f>
        <v>22.647178805088664</v>
      </c>
      <c r="AQ59" s="57">
        <f t="shared" si="9"/>
        <v>22.647178805088664</v>
      </c>
      <c r="AR59" s="2">
        <f t="shared" si="30"/>
        <v>-9.7576681123978659E-8</v>
      </c>
      <c r="AS59" s="57">
        <f>AR59*'DEPRECATED - DT-Prelim Calcs'!$C$21/AM$2/'DEPRECATED - DT-Prelim Calcs'!$C$19/'DEPRECATED - DT-Prelim Calcs'!$C$18*3.39*'DEPRECATED - DT-Prelim Calcs'!$C$20</f>
        <v>-6.67890832041402E-7</v>
      </c>
      <c r="AT59" s="46">
        <f t="shared" si="31"/>
        <v>0</v>
      </c>
      <c r="AU59" s="57">
        <f>AS58*'DEPRECATED - DT-Prelim Calcs'!$C$11+AU58</f>
        <v>38.256037215940673</v>
      </c>
      <c r="AV59" s="57">
        <f>AV58+0.5*AS59*'DEPRECATED - DT-Prelim Calcs'!$C$11^2+AU59*'DEPRECATED - DT-Prelim Calcs'!$C$11</f>
        <v>8289.1220983633066</v>
      </c>
      <c r="AW59" s="57">
        <f>MIN('Drive Train'!$F$35-AQ58*'DEPRECATED - DT-Prelim Calcs'!$C$21*'Drive Train'!$F$38,AW58+AQ$2)</f>
        <v>10.859991146222466</v>
      </c>
      <c r="AX59" s="57">
        <f>'Drive Train'!$F$35-AQ59*'DEPRECATED - DT-Prelim Calcs'!$C$21*'Drive Train'!$F$38</f>
        <v>10.85999184125397</v>
      </c>
      <c r="AY59" s="1">
        <f>IF(AV59&gt;='Drive Train'!$F$29,1,0)</f>
        <v>1</v>
      </c>
      <c r="AZ59" s="57">
        <f t="shared" si="32"/>
        <v>25.163532005654073</v>
      </c>
      <c r="BA59" s="63">
        <f>BA58+'DEPRECATED - DT-Prelim Calcs'!$C$11</f>
        <v>220</v>
      </c>
      <c r="BB59" s="2">
        <f>BL59/'Drive Train'!$F$35</f>
        <v>1.0871938966927479</v>
      </c>
      <c r="BC59" s="46">
        <f>BJ59*12*60/(PI() * 'Drive Train'!$F$15)/BB$2*BB59</f>
        <v>-94.715647531558176</v>
      </c>
      <c r="BD59" s="2">
        <f>('DEPRECATED - DT-Prelim Calcs'!$C$6*BB59-BC59)/('DEPRECATED - DT-Prelim Calcs'!$C$6*BB59)*'DEPRECATED - DT-Prelim Calcs'!$C$7*BB59</f>
        <v>2.6629636907576759</v>
      </c>
      <c r="BE59" s="57">
        <f>BD59/'DEPRECATED - DT-Prelim Calcs'!$C$7*('DEPRECATED - DT-Prelim Calcs'!$C$8-'DEPRECATED - DT-Prelim Calcs'!$C$9)+'DEPRECATED - DT-Prelim Calcs'!$C$9</f>
        <v>144.46690519676756</v>
      </c>
      <c r="BF59" s="57">
        <f t="shared" si="10"/>
        <v>50</v>
      </c>
      <c r="BG59" s="2">
        <f t="shared" si="33"/>
        <v>0.895934108665699</v>
      </c>
      <c r="BH59" s="57">
        <f>BG59*'DEPRECATED - DT-Prelim Calcs'!$C$21/BB$2/'DEPRECATED - DT-Prelim Calcs'!$C$19/'DEPRECATED - DT-Prelim Calcs'!$C$18*3.39*'DEPRECATED - DT-Prelim Calcs'!$C$20</f>
        <v>9.3122709337426066</v>
      </c>
      <c r="BI59" s="46">
        <f t="shared" si="34"/>
        <v>0</v>
      </c>
      <c r="BJ59" s="57">
        <f>BH58*'DEPRECATED - DT-Prelim Calcs'!$C$11+BJ58</f>
        <v>-0.50065897556451944</v>
      </c>
      <c r="BK59" s="57">
        <f>BK58+0.5*BH59*'DEPRECATED - DT-Prelim Calcs'!$C$11^2+BJ59*'DEPRECATED - DT-Prelim Calcs'!$C$11</f>
        <v>3987.8705855837725</v>
      </c>
      <c r="BL59" s="57">
        <f>MIN('Drive Train'!$F$35-BF58*'DEPRECATED - DT-Prelim Calcs'!$C$21*'Drive Train'!$F$38,BL58+BF$2)</f>
        <v>13.481204318990073</v>
      </c>
      <c r="BM59" s="57">
        <f>'Drive Train'!$F$35-BF59*'DEPRECATED - DT-Prelim Calcs'!$C$21*'Drive Train'!$F$38</f>
        <v>9</v>
      </c>
      <c r="BN59" s="1">
        <f>IF(BK59&gt;='Drive Train'!$F$29,1,0)</f>
        <v>1</v>
      </c>
      <c r="BO59" s="57">
        <f t="shared" si="35"/>
        <v>55.555555555555557</v>
      </c>
      <c r="BP59" s="63">
        <f>BP58+'DEPRECATED - DT-Prelim Calcs'!$C$11</f>
        <v>220</v>
      </c>
      <c r="BQ59" s="2">
        <f>CA59/'Drive Train'!$F$35</f>
        <v>0.72580645161290325</v>
      </c>
      <c r="BR59" s="46">
        <f>BY59*12*60/(PI() * 'Drive Train'!$F$15)/BQ$2*BQ59</f>
        <v>-5914.4604622681045</v>
      </c>
      <c r="BS59" s="2">
        <f>('DEPRECATED - DT-Prelim Calcs'!$C$6*BQ59-BR59)/('DEPRECATED - DT-Prelim Calcs'!$C$6*BQ59)*'DEPRECATED - DT-Prelim Calcs'!$C$7*BQ59</f>
        <v>4.4234617874238946</v>
      </c>
      <c r="BT59" s="57">
        <f>BS59/'DEPRECATED - DT-Prelim Calcs'!$C$7*('DEPRECATED - DT-Prelim Calcs'!$C$8-'DEPRECATED - DT-Prelim Calcs'!$C$9)+'DEPRECATED - DT-Prelim Calcs'!$C$9</f>
        <v>238.18968768733845</v>
      </c>
      <c r="BU59" s="57">
        <f t="shared" si="11"/>
        <v>50</v>
      </c>
      <c r="BV59" s="2">
        <f t="shared" si="36"/>
        <v>1.5849759847568885</v>
      </c>
      <c r="BW59" s="57">
        <f>BV59*'DEPRECATED - DT-Prelim Calcs'!$C$21/BQ$2/'DEPRECATED - DT-Prelim Calcs'!$C$19/'DEPRECATED - DT-Prelim Calcs'!$C$18*3.39*'DEPRECATED - DT-Prelim Calcs'!$C$20</f>
        <v>22.099428931823933</v>
      </c>
      <c r="BX59" s="46">
        <f t="shared" si="37"/>
        <v>0</v>
      </c>
      <c r="BY59" s="57">
        <f>BW58*'DEPRECATED - DT-Prelim Calcs'!$C$11+BY58</f>
        <v>-34.909429799058898</v>
      </c>
      <c r="BZ59" s="57">
        <f>BZ58+0.5*BW59*'DEPRECATED - DT-Prelim Calcs'!$C$11^2+BY59*'DEPRECATED - DT-Prelim Calcs'!$C$11</f>
        <v>-7766.0557862489804</v>
      </c>
      <c r="CA59" s="57">
        <f>MIN('Drive Train'!$F$35-BU58*'DEPRECATED - DT-Prelim Calcs'!$C$21*'Drive Train'!$F$38,CA58+BU$2)</f>
        <v>9</v>
      </c>
      <c r="CB59" s="57">
        <f>'Drive Train'!$F$35-BU59*'DEPRECATED - DT-Prelim Calcs'!$C$21*'Drive Train'!$F$38</f>
        <v>9</v>
      </c>
      <c r="CC59" s="1">
        <f>IF(BZ59&gt;='Drive Train'!$F$29,1,0)</f>
        <v>0</v>
      </c>
      <c r="CD59" s="57">
        <f t="shared" si="38"/>
        <v>55.555555555555557</v>
      </c>
      <c r="CE59" s="63">
        <f>CE58+'DEPRECATED - DT-Prelim Calcs'!$C$11</f>
        <v>220</v>
      </c>
      <c r="CF59" s="2">
        <f>CP59/'Drive Train'!$F$35</f>
        <v>0.72580645161290325</v>
      </c>
      <c r="CG59" s="46">
        <f>CN59*12*60/(PI() * 'Drive Train'!$F$15)/CF$2*CF59</f>
        <v>-19919.352691482683</v>
      </c>
      <c r="CH59" s="2">
        <f>('DEPRECATED - DT-Prelim Calcs'!$C$6*CF59-CG59)/('DEPRECATED - DT-Prelim Calcs'!$C$6*CF59)*'DEPRECATED - DT-Prelim Calcs'!$C$7*CF59</f>
        <v>10.755880225023732</v>
      </c>
      <c r="CI59" s="57">
        <f>CH59/'DEPRECATED - DT-Prelim Calcs'!$C$7*('DEPRECATED - DT-Prelim Calcs'!$C$8-'DEPRECATED - DT-Prelim Calcs'!$C$9)+'DEPRECATED - DT-Prelim Calcs'!$C$9</f>
        <v>575.30557380520543</v>
      </c>
      <c r="CJ59" s="57">
        <f t="shared" si="12"/>
        <v>50</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-93.7165823417685</v>
      </c>
      <c r="CO59" s="57">
        <f>CO58+0.5*CL59*'DEPRECATED - DT-Prelim Calcs'!$C$11^2+CN59*'DEPRECATED - DT-Prelim Calcs'!$C$11</f>
        <v>-24387.588875486268</v>
      </c>
      <c r="CP59" s="57">
        <f>MIN('Drive Train'!$F$35-CJ58*'DEPRECATED - DT-Prelim Calcs'!$C$21*'Drive Train'!$F$38,CP58+CJ$2)</f>
        <v>9</v>
      </c>
      <c r="CQ59" s="57">
        <f>'Drive Train'!$F$35-CJ59*'DEPRECATED - DT-Prelim Calcs'!$C$21*'Drive Train'!$F$38</f>
        <v>9</v>
      </c>
      <c r="CR59" s="1">
        <f>IF(CO59&gt;='Drive Train'!$F$29,1,0)</f>
        <v>0</v>
      </c>
      <c r="CS59" s="57">
        <f t="shared" si="41"/>
        <v>55.555555555555557</v>
      </c>
      <c r="CT59" s="63">
        <f>CT58+'DEPRECATED - DT-Prelim Calcs'!$C$11</f>
        <v>220</v>
      </c>
      <c r="CU59" s="2">
        <f>DE59/'Drive Train'!$F$35</f>
        <v>0.72580645161290325</v>
      </c>
      <c r="CV59" s="46">
        <f>DC59*12*60/(PI() * 'Drive Train'!$F$15)/CU$2*CU59</f>
        <v>-144805.31973879569</v>
      </c>
      <c r="CW59" s="2">
        <f>('DEPRECATED - DT-Prelim Calcs'!$C$6*CU59-CV59)/('DEPRECATED - DT-Prelim Calcs'!$C$6*CU59)*'DEPRECATED - DT-Prelim Calcs'!$C$7*CU59</f>
        <v>67.224019171369775</v>
      </c>
      <c r="CX59" s="57">
        <f>CW59/'DEPRECATED - DT-Prelim Calcs'!$C$7*('DEPRECATED - DT-Prelim Calcs'!$C$8-'DEPRECATED - DT-Prelim Calcs'!$C$9)+'DEPRECATED - DT-Prelim Calcs'!$C$9</f>
        <v>3581.4724728990632</v>
      </c>
      <c r="CY59" s="57">
        <f t="shared" si="13"/>
        <v>50</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-566.36542929541247</v>
      </c>
      <c r="DD59" s="57">
        <f>DD58+0.5*DA59*'DEPRECATED - DT-Prelim Calcs'!$C$11^2+DC59*'DEPRECATED - DT-Prelim Calcs'!$C$11</f>
        <v>-52096.886120958894</v>
      </c>
      <c r="DE59" s="57">
        <f>MIN('Drive Train'!$F$35-CY58*'DEPRECATED - DT-Prelim Calcs'!$C$21*'Drive Train'!$F$38,DE58+CY$2)</f>
        <v>9</v>
      </c>
      <c r="DF59" s="57">
        <f>'Drive Train'!$F$35-CY59*'DEPRECATED - DT-Prelim Calcs'!$C$21*'Drive Train'!$F$38</f>
        <v>9</v>
      </c>
      <c r="DG59" s="1">
        <f>IF(DD59&gt;='Drive Train'!$F$29,1,0)</f>
        <v>0</v>
      </c>
      <c r="DH59" s="57">
        <f t="shared" si="44"/>
        <v>55.555555555555557</v>
      </c>
      <c r="DI59" s="63">
        <f>DI58+'DEPRECATED - DT-Prelim Calcs'!$C$11</f>
        <v>220</v>
      </c>
      <c r="DJ59" s="2">
        <f>DT59/'Drive Train'!$F$35</f>
        <v>0.72580645161290325</v>
      </c>
      <c r="DK59" s="46">
        <f>DR59*12*60/(PI() * 'Drive Train'!$F$15)/DJ$2*DJ59</f>
        <v>17643.718208814211</v>
      </c>
      <c r="DL59" s="2">
        <f>('DEPRECATED - DT-Prelim Calcs'!$C$6*DJ59-DK59)/('DEPRECATED - DT-Prelim Calcs'!$C$6*DJ59)*'DEPRECATED - DT-Prelim Calcs'!$C$7*DJ59</f>
        <v>-6.228547705504508</v>
      </c>
      <c r="DM59" s="57">
        <f>DL59/'DEPRECATED - DT-Prelim Calcs'!$C$7*('DEPRECATED - DT-Prelim Calcs'!$C$8-'DEPRECATED - DT-Prelim Calcs'!$C$9)+'DEPRECATED - DT-Prelim Calcs'!$C$9</f>
        <v>-328.88617038017776</v>
      </c>
      <c r="DN59" s="57">
        <f t="shared" si="14"/>
        <v>-328.88617038017776</v>
      </c>
      <c r="DO59" s="2">
        <f t="shared" si="45"/>
        <v>-8.3062755468641907</v>
      </c>
      <c r="DP59" s="57">
        <f>DO59*'DEPRECATED - DT-Prelim Calcs'!$C$21/DJ$2/'DEPRECATED - DT-Prelim Calcs'!$C$19/'DEPRECATED - DT-Prelim Calcs'!$C$18*3.39*'DEPRECATED - DT-Prelim Calcs'!$C$20</f>
        <v>-204.25549255739702</v>
      </c>
      <c r="DQ59" s="46">
        <f t="shared" si="46"/>
        <v>1</v>
      </c>
      <c r="DR59" s="57">
        <f>DP58*'DEPRECATED - DT-Prelim Calcs'!$C$11+DR58</f>
        <v>59.048475625821126</v>
      </c>
      <c r="DS59" s="57">
        <f>DS58+0.5*DP59*'DEPRECATED - DT-Prelim Calcs'!$C$11^2+DR59*'DEPRECATED - DT-Prelim Calcs'!$C$11</f>
        <v>-108422.23330881506</v>
      </c>
      <c r="DT59" s="57">
        <f>MIN('Drive Train'!$F$35-DN58*'DEPRECATED - DT-Prelim Calcs'!$C$21*'Drive Train'!$F$38,DT58+DN$2)</f>
        <v>9</v>
      </c>
      <c r="DU59" s="57">
        <f>'Drive Train'!$F$35-DN59*'DEPRECATED - DT-Prelim Calcs'!$C$21*'Drive Train'!$F$38</f>
        <v>34.764259585852088</v>
      </c>
      <c r="DV59" s="1">
        <f>IF(DS59&gt;='Drive Train'!$F$29,1,0)</f>
        <v>0</v>
      </c>
      <c r="DW59" s="57">
        <f t="shared" si="47"/>
        <v>-365.42907820019747</v>
      </c>
      <c r="DX59" s="63">
        <f>DX58+'DEPRECATED - DT-Prelim Calcs'!$C$11</f>
        <v>220</v>
      </c>
      <c r="DY59" s="2">
        <f>EI59/'Drive Train'!$F$35</f>
        <v>0.72580645161290325</v>
      </c>
      <c r="DZ59" s="46">
        <f>EG59*12*60/(PI() * 'Drive Train'!$F$15)/DY$2*DY59</f>
        <v>-226559.33279119103</v>
      </c>
      <c r="EA59" s="2">
        <f>('DEPRECATED - DT-Prelim Calcs'!$C$6*DY59-DZ59)/('DEPRECATED - DT-Prelim Calcs'!$C$6*DY59)*'DEPRECATED - DT-Prelim Calcs'!$C$7*DY59</f>
        <v>104.18971738080184</v>
      </c>
      <c r="EB59" s="57">
        <f>EA59/'DEPRECATED - DT-Prelim Calcs'!$C$7*('DEPRECATED - DT-Prelim Calcs'!$C$8-'DEPRECATED - DT-Prelim Calcs'!$C$9)+'DEPRECATED - DT-Prelim Calcs'!$C$9</f>
        <v>5549.3974024717327</v>
      </c>
      <c r="EC59" s="57">
        <f t="shared" si="15"/>
        <v>50</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-662.596732746827</v>
      </c>
      <c r="EH59" s="57">
        <f>EH58+0.5*EE59*'DEPRECATED - DT-Prelim Calcs'!$C$11^2+EG59*'DEPRECATED - DT-Prelim Calcs'!$C$11</f>
        <v>-169832.92418694991</v>
      </c>
      <c r="EI59" s="57">
        <f>MIN('Drive Train'!$F$35-EC58*'DEPRECATED - DT-Prelim Calcs'!$C$21*'Drive Train'!$F$38,EI58+EC$2)</f>
        <v>9</v>
      </c>
      <c r="EJ59" s="57">
        <f>'Drive Train'!$F$35-EC59*'DEPRECATED - DT-Prelim Calcs'!$C$21*'Drive Train'!$F$38</f>
        <v>9</v>
      </c>
      <c r="EK59" s="1">
        <f>IF(EH59&gt;='Drive Train'!$F$29,1,0)</f>
        <v>0</v>
      </c>
      <c r="EL59" s="57">
        <f t="shared" si="50"/>
        <v>55.555555555555557</v>
      </c>
      <c r="EM59" s="63">
        <f>EM58+'DEPRECATED - DT-Prelim Calcs'!$C$11</f>
        <v>220</v>
      </c>
      <c r="EN59" s="2">
        <f>EX59/'Drive Train'!$F$35</f>
        <v>0.72580645161290325</v>
      </c>
      <c r="EO59" s="46">
        <f>EV59*12*60/(PI() * 'Drive Train'!$F$15)/EN$2*EN59</f>
        <v>33599.692770272413</v>
      </c>
      <c r="EP59" s="2">
        <f>('DEPRECATED - DT-Prelim Calcs'!$C$6*EN59-EO59)/('DEPRECATED - DT-Prelim Calcs'!$C$6*EN59)*'DEPRECATED - DT-Prelim Calcs'!$C$7*EN59</f>
        <v>-13.443162844925572</v>
      </c>
      <c r="EQ59" s="57">
        <f>EP59/'DEPRECATED - DT-Prelim Calcs'!$C$7*('DEPRECATED - DT-Prelim Calcs'!$C$8-'DEPRECATED - DT-Prelim Calcs'!$C$9)+'DEPRECATED - DT-Prelim Calcs'!$C$9</f>
        <v>-712.96713402653563</v>
      </c>
      <c r="ER59" s="57">
        <f t="shared" si="16"/>
        <v>-712.96713402653563</v>
      </c>
      <c r="ES59" s="2">
        <f t="shared" si="51"/>
        <v>-17.399869492793673</v>
      </c>
      <c r="ET59" s="57">
        <f>ES59*'DEPRECATED - DT-Prelim Calcs'!$C$21/EN$2/'DEPRECATED - DT-Prelim Calcs'!$C$19/'DEPRECATED - DT-Prelim Calcs'!$C$18*3.39*'DEPRECATED - DT-Prelim Calcs'!$C$20</f>
        <v>-551.38085110250518</v>
      </c>
      <c r="EU59" s="46">
        <f t="shared" si="52"/>
        <v>1</v>
      </c>
      <c r="EV59" s="57">
        <f>ET58*'DEPRECATED - DT-Prelim Calcs'!$C$11+EV58</f>
        <v>87.260079655168511</v>
      </c>
      <c r="EW59" s="57">
        <f>EW58+0.5*ET59*'DEPRECATED - DT-Prelim Calcs'!$C$11^2+EV59*'DEPRECATED - DT-Prelim Calcs'!$C$11</f>
        <v>-173892.64734658378</v>
      </c>
      <c r="EX59" s="57">
        <f>MIN('Drive Train'!$F$35-ER58*'DEPRECATED - DT-Prelim Calcs'!$C$21*'Drive Train'!$F$38,EX58+ER$2)</f>
        <v>9</v>
      </c>
      <c r="EY59" s="57">
        <f>'Drive Train'!$F$35-ER59*'DEPRECATED - DT-Prelim Calcs'!$C$21*'Drive Train'!$F$38</f>
        <v>60.881765113804427</v>
      </c>
      <c r="EZ59" s="1">
        <f>IF(EW59&gt;='Drive Train'!$F$29,1,0)</f>
        <v>0</v>
      </c>
      <c r="FA59" s="57">
        <f t="shared" si="53"/>
        <v>-792.18570447392847</v>
      </c>
      <c r="FB59" s="63">
        <f>FB58+'DEPRECATED - DT-Prelim Calcs'!$C$11</f>
        <v>220</v>
      </c>
      <c r="FC59" s="2">
        <f>FM59/'Drive Train'!$F$35</f>
        <v>0.72580645161290325</v>
      </c>
      <c r="FD59" s="46">
        <f>FK59*12*60/(PI() * 'Drive Train'!$F$15)/FC$2*FC59</f>
        <v>-38730.085940113524</v>
      </c>
      <c r="FE59" s="2">
        <f>('DEPRECATED - DT-Prelim Calcs'!$C$6*FC59-FD59)/('DEPRECATED - DT-Prelim Calcs'!$C$6*FC59)*'DEPRECATED - DT-Prelim Calcs'!$C$7*FC59</f>
        <v>19.261296196731113</v>
      </c>
      <c r="FF59" s="57">
        <f>FE59/'DEPRECATED - DT-Prelim Calcs'!$C$7*('DEPRECATED - DT-Prelim Calcs'!$C$8-'DEPRECATED - DT-Prelim Calcs'!$C$9)+'DEPRECATED - DT-Prelim Calcs'!$C$9</f>
        <v>1028.104274705644</v>
      </c>
      <c r="FG59" s="57">
        <f t="shared" si="17"/>
        <v>50</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-90.453207609909384</v>
      </c>
      <c r="FL59" s="57">
        <f>FL58+0.5*FI59*'DEPRECATED - DT-Prelim Calcs'!$C$11^2+FK59*'DEPRECATED - DT-Prelim Calcs'!$C$11</f>
        <v>-199069.75331564716</v>
      </c>
      <c r="FM59" s="57">
        <f>MIN('Drive Train'!$F$35-FG58*'DEPRECATED - DT-Prelim Calcs'!$C$21*'Drive Train'!$F$38,FM58+FG$2)</f>
        <v>9</v>
      </c>
      <c r="FN59" s="57">
        <f>'Drive Train'!$F$35-FG59*'DEPRECATED - DT-Prelim Calcs'!$C$21*'Drive Train'!$F$38</f>
        <v>9</v>
      </c>
      <c r="FO59" s="1">
        <f>IF(FL59&gt;='Drive Train'!$F$29,1,0)</f>
        <v>0</v>
      </c>
      <c r="FP59" s="57">
        <f t="shared" si="56"/>
        <v>55.555555555555557</v>
      </c>
      <c r="FQ59" s="63">
        <f>FQ58+'DEPRECATED - DT-Prelim Calcs'!$C$11</f>
        <v>220</v>
      </c>
      <c r="FR59" s="2">
        <f>GB59/'Drive Train'!$F$35</f>
        <v>0.72580645161290325</v>
      </c>
      <c r="FS59" s="46">
        <f>FZ59*12*60/(PI() * 'Drive Train'!$F$15)/FR$2*FR59</f>
        <v>-925899.42740240996</v>
      </c>
      <c r="FT59" s="2">
        <f>('DEPRECATED - DT-Prelim Calcs'!$C$6*FR59-FS59)/('DEPRECATED - DT-Prelim Calcs'!$C$6*FR59)*'DEPRECATED - DT-Prelim Calcs'!$C$7*FR59</f>
        <v>420.40165509431739</v>
      </c>
      <c r="FU59" s="57">
        <f>FT59/'DEPRECATED - DT-Prelim Calcs'!$C$7*('DEPRECATED - DT-Prelim Calcs'!$C$8-'DEPRECATED - DT-Prelim Calcs'!$C$9)+'DEPRECATED - DT-Prelim Calcs'!$C$9</f>
        <v>22383.418816846857</v>
      </c>
      <c r="FV59" s="57">
        <f t="shared" si="18"/>
        <v>50</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-1964.5482355512552</v>
      </c>
      <c r="GA59" s="57">
        <f>GA58+0.5*FX59*'DEPRECATED - DT-Prelim Calcs'!$C$11^2+FZ59*'DEPRECATED - DT-Prelim Calcs'!$C$11</f>
        <v>-319715.66464716516</v>
      </c>
      <c r="GB59" s="57">
        <f>MIN('Drive Train'!$F$35-FV58*'DEPRECATED - DT-Prelim Calcs'!$C$21*'Drive Train'!$F$38,GB58+FV$2)</f>
        <v>9</v>
      </c>
      <c r="GC59" s="57">
        <f>'Drive Train'!$F$35-FV59*'DEPRECATED - DT-Prelim Calcs'!$C$21*'Drive Train'!$F$38</f>
        <v>9</v>
      </c>
      <c r="GD59" s="1">
        <f>IF(GA59&gt;='Drive Train'!$F$29,1,0)</f>
        <v>0</v>
      </c>
      <c r="GE59" s="57">
        <f t="shared" si="59"/>
        <v>55.555555555555557</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55.555555555555557</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55.555555555555557</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55.555555555555557</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55.555555555555557</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55.555555555555557</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650.48305563067322</v>
      </c>
      <c r="AK60" s="57">
        <f t="shared" si="8"/>
        <v>0</v>
      </c>
      <c r="AL60" s="63">
        <f>AL59+'DEPRECATED - DT-Prelim Calcs'!$C$11</f>
        <v>224</v>
      </c>
      <c r="AM60" s="2">
        <f>AW60/'Drive Train'!$F$35</f>
        <v>0.87580579364951372</v>
      </c>
      <c r="AN60" s="46">
        <f>AU60*12*60/(PI() * 'Drive Train'!$F$15)/AM$2*AM60</f>
        <v>3839.3737637453482</v>
      </c>
      <c r="AO60" s="2">
        <f>('DEPRECATED - DT-Prelim Calcs'!$C$6*AM60-AN60)/('DEPRECATED - DT-Prelim Calcs'!$C$6*AM60)*'DEPRECATED - DT-Prelim Calcs'!$C$7*AM60</f>
        <v>0.37468994193992661</v>
      </c>
      <c r="AP60" s="57">
        <f>AO60/'DEPRECATED - DT-Prelim Calcs'!$C$7*('DEPRECATED - DT-Prelim Calcs'!$C$8-'DEPRECATED - DT-Prelim Calcs'!$C$9)+'DEPRECATED - DT-Prelim Calcs'!$C$9</f>
        <v>22.647186535640078</v>
      </c>
      <c r="AQ60" s="57">
        <f t="shared" si="9"/>
        <v>22.647186535640078</v>
      </c>
      <c r="AR60" s="2">
        <f t="shared" si="30"/>
        <v>7.3800776045906957E-8</v>
      </c>
      <c r="AS60" s="57">
        <f>AR60*'DEPRECATED - DT-Prelim Calcs'!$C$21/AM$2/'DEPRECATED - DT-Prelim Calcs'!$C$19/'DEPRECATED - DT-Prelim Calcs'!$C$18*3.39*'DEPRECATED - DT-Prelim Calcs'!$C$20</f>
        <v>5.0515001279838719E-7</v>
      </c>
      <c r="AT60" s="46">
        <f t="shared" si="31"/>
        <v>0</v>
      </c>
      <c r="AU60" s="57">
        <f>AS59*'DEPRECATED - DT-Prelim Calcs'!$C$11+AU59</f>
        <v>38.256034544377343</v>
      </c>
      <c r="AV60" s="57">
        <f>AV59+0.5*AS60*'DEPRECATED - DT-Prelim Calcs'!$C$11^2+AU60*'DEPRECATED - DT-Prelim Calcs'!$C$11</f>
        <v>8442.1462405820148</v>
      </c>
      <c r="AW60" s="57">
        <f>MIN('Drive Train'!$F$35-AQ59*'DEPRECATED - DT-Prelim Calcs'!$C$21*'Drive Train'!$F$38,AW59+AQ$2)</f>
        <v>10.85999184125397</v>
      </c>
      <c r="AX60" s="57">
        <f>'Drive Train'!$F$35-AQ60*'DEPRECATED - DT-Prelim Calcs'!$C$21*'Drive Train'!$F$38</f>
        <v>10.859991315576474</v>
      </c>
      <c r="AY60" s="1">
        <f>IF(AV60&gt;='Drive Train'!$F$29,1,0)</f>
        <v>1</v>
      </c>
      <c r="AZ60" s="57">
        <f t="shared" si="32"/>
        <v>25.163540595155645</v>
      </c>
      <c r="BA60" s="63">
        <f>BA59+'DEPRECATED - DT-Prelim Calcs'!$C$11</f>
        <v>224</v>
      </c>
      <c r="BB60" s="2">
        <f>BL60/'Drive Train'!$F$35</f>
        <v>0.72580645161290325</v>
      </c>
      <c r="BC60" s="46">
        <f>BJ60*12*60/(PI() * 'Drive Train'!$F$15)/BB$2*BB60</f>
        <v>4641.2212549026162</v>
      </c>
      <c r="BD60" s="2">
        <f>('DEPRECATED - DT-Prelim Calcs'!$C$6*BB60-BC60)/('DEPRECATED - DT-Prelim Calcs'!$C$6*BB60)*'DEPRECATED - DT-Prelim Calcs'!$C$7*BB60</f>
        <v>-0.34936990833247272</v>
      </c>
      <c r="BE60" s="57">
        <f>BD60/'DEPRECATED - DT-Prelim Calcs'!$C$7*('DEPRECATED - DT-Prelim Calcs'!$C$8-'DEPRECATED - DT-Prelim Calcs'!$C$9)+'DEPRECATED - DT-Prelim Calcs'!$C$9</f>
        <v>-15.899236198778528</v>
      </c>
      <c r="BF60" s="57">
        <f t="shared" si="10"/>
        <v>-15.899236198778528</v>
      </c>
      <c r="BG60" s="2">
        <f t="shared" si="33"/>
        <v>-0.89592106637602353</v>
      </c>
      <c r="BH60" s="57">
        <f>BG60*'DEPRECATED - DT-Prelim Calcs'!$C$21/BB$2/'DEPRECATED - DT-Prelim Calcs'!$C$19/'DEPRECATED - DT-Prelim Calcs'!$C$18*3.39*'DEPRECATED - DT-Prelim Calcs'!$C$20</f>
        <v>-9.3121353731763996</v>
      </c>
      <c r="BI60" s="46">
        <f t="shared" si="34"/>
        <v>1</v>
      </c>
      <c r="BJ60" s="57">
        <f>BH59*'DEPRECATED - DT-Prelim Calcs'!$C$11+BJ59</f>
        <v>36.748424759405907</v>
      </c>
      <c r="BK60" s="57">
        <f>BK59+0.5*BH60*'DEPRECATED - DT-Prelim Calcs'!$C$11^2+BJ60*'DEPRECATED - DT-Prelim Calcs'!$C$11</f>
        <v>4060.3672016359851</v>
      </c>
      <c r="BL60" s="57">
        <f>MIN('Drive Train'!$F$35-BF59*'DEPRECATED - DT-Prelim Calcs'!$C$21*'Drive Train'!$F$38,BL59+BF$2)</f>
        <v>9</v>
      </c>
      <c r="BM60" s="57">
        <f>'Drive Train'!$F$35-BF60*'DEPRECATED - DT-Prelim Calcs'!$C$21*'Drive Train'!$F$38</f>
        <v>13.48114806151694</v>
      </c>
      <c r="BN60" s="1">
        <f>IF(BK60&gt;='Drive Train'!$F$29,1,0)</f>
        <v>1</v>
      </c>
      <c r="BO60" s="57">
        <f t="shared" si="35"/>
        <v>-17.665817998642808</v>
      </c>
      <c r="BP60" s="63">
        <f>BP59+'DEPRECATED - DT-Prelim Calcs'!$C$11</f>
        <v>224</v>
      </c>
      <c r="BQ60" s="2">
        <f>CA60/'Drive Train'!$F$35</f>
        <v>0.72580645161290325</v>
      </c>
      <c r="BR60" s="46">
        <f>BY60*12*60/(PI() * 'Drive Train'!$F$15)/BQ$2*BQ60</f>
        <v>9062.1460773781109</v>
      </c>
      <c r="BS60" s="2">
        <f>('DEPRECATED - DT-Prelim Calcs'!$C$6*BQ60-BR60)/('DEPRECATED - DT-Prelim Calcs'!$C$6*BQ60)*'DEPRECATED - DT-Prelim Calcs'!$C$7*BQ60</f>
        <v>-2.3483246592078841</v>
      </c>
      <c r="BT60" s="57">
        <f>BS60/'DEPRECATED - DT-Prelim Calcs'!$C$7*('DEPRECATED - DT-Prelim Calcs'!$C$8-'DEPRECATED - DT-Prelim Calcs'!$C$9)+'DEPRECATED - DT-Prelim Calcs'!$C$9</f>
        <v>-122.31661982422057</v>
      </c>
      <c r="BU60" s="57">
        <f t="shared" si="11"/>
        <v>-122.31661982422057</v>
      </c>
      <c r="BV60" s="2">
        <f t="shared" si="36"/>
        <v>-3.415484822649554</v>
      </c>
      <c r="BW60" s="57">
        <f>BV60*'DEPRECATED - DT-Prelim Calcs'!$C$21/BQ$2/'DEPRECATED - DT-Prelim Calcs'!$C$19/'DEPRECATED - DT-Prelim Calcs'!$C$18*3.39*'DEPRECATED - DT-Prelim Calcs'!$C$20</f>
        <v>-47.622339285755579</v>
      </c>
      <c r="BX60" s="46">
        <f t="shared" si="37"/>
        <v>1</v>
      </c>
      <c r="BY60" s="57">
        <f>BW59*'DEPRECATED - DT-Prelim Calcs'!$C$11+BY59</f>
        <v>53.488285928236834</v>
      </c>
      <c r="BZ60" s="57">
        <f>BZ59+0.5*BW60*'DEPRECATED - DT-Prelim Calcs'!$C$11^2+BY60*'DEPRECATED - DT-Prelim Calcs'!$C$11</f>
        <v>-7933.0813568220783</v>
      </c>
      <c r="CA60" s="57">
        <f>MIN('Drive Train'!$F$35-BU59*'DEPRECATED - DT-Prelim Calcs'!$C$21*'Drive Train'!$F$38,CA59+BU$2)</f>
        <v>9</v>
      </c>
      <c r="CB60" s="57">
        <f>'Drive Train'!$F$35-BU60*'DEPRECATED - DT-Prelim Calcs'!$C$21*'Drive Train'!$F$38</f>
        <v>20.717530148046997</v>
      </c>
      <c r="CC60" s="1">
        <f>IF(BZ60&gt;='Drive Train'!$F$29,1,0)</f>
        <v>0</v>
      </c>
      <c r="CD60" s="57">
        <f t="shared" si="38"/>
        <v>-135.90735536024508</v>
      </c>
      <c r="CE60" s="63">
        <f>CE59+'DEPRECATED - DT-Prelim Calcs'!$C$11</f>
        <v>224</v>
      </c>
      <c r="CF60" s="2">
        <f>CP60/'Drive Train'!$F$35</f>
        <v>0.72580645161290325</v>
      </c>
      <c r="CG60" s="46">
        <f>CN60*12*60/(PI() * 'Drive Train'!$F$15)/CF$2*CF60</f>
        <v>-371.6690681559669</v>
      </c>
      <c r="CH60" s="2">
        <f>('DEPRECATED - DT-Prelim Calcs'!$C$6*CF60-CG60)/('DEPRECATED - DT-Prelim Calcs'!$C$6*CF60)*'DEPRECATED - DT-Prelim Calcs'!$C$7*CF60</f>
        <v>1.9172465416808833</v>
      </c>
      <c r="CI60" s="57">
        <f>CH60/'DEPRECATED - DT-Prelim Calcs'!$C$7*('DEPRECATED - DT-Prelim Calcs'!$C$8-'DEPRECATED - DT-Prelim Calcs'!$C$9)+'DEPRECATED - DT-Prelim Calcs'!$C$9</f>
        <v>104.76752336002379</v>
      </c>
      <c r="CJ60" s="57">
        <f t="shared" si="12"/>
        <v>50</v>
      </c>
      <c r="CK60" s="2">
        <f t="shared" si="39"/>
        <v>0.93225574392678801</v>
      </c>
      <c r="CL60" s="57">
        <f>CK60*'DEPRECATED - DT-Prelim Calcs'!$C$21/CF$2/'DEPRECATED - DT-Prelim Calcs'!$C$19/'DEPRECATED - DT-Prelim Calcs'!$C$18*3.39*'DEPRECATED - DT-Prelim Calcs'!$C$20</f>
        <v>16.307216389808648</v>
      </c>
      <c r="CM60" s="46">
        <f t="shared" si="40"/>
        <v>0</v>
      </c>
      <c r="CN60" s="57">
        <f>CL59*'DEPRECATED - DT-Prelim Calcs'!$C$11+CN59</f>
        <v>-1.7486288520118762</v>
      </c>
      <c r="CO60" s="57">
        <f>CO59+0.5*CL60*'DEPRECATED - DT-Prelim Calcs'!$C$11^2+CN60*'DEPRECATED - DT-Prelim Calcs'!$C$11</f>
        <v>-24264.125659775847</v>
      </c>
      <c r="CP60" s="57">
        <f>MIN('Drive Train'!$F$35-CJ59*'DEPRECATED - DT-Prelim Calcs'!$C$21*'Drive Train'!$F$38,CP59+CJ$2)</f>
        <v>9</v>
      </c>
      <c r="CQ60" s="57">
        <f>'Drive Train'!$F$35-CJ60*'DEPRECATED - DT-Prelim Calcs'!$C$21*'Drive Train'!$F$38</f>
        <v>9</v>
      </c>
      <c r="CR60" s="1">
        <f>IF(CO60&gt;='Drive Train'!$F$29,1,0)</f>
        <v>0</v>
      </c>
      <c r="CS60" s="57">
        <f t="shared" si="41"/>
        <v>55.555555555555557</v>
      </c>
      <c r="CT60" s="63">
        <f>CT59+'DEPRECATED - DT-Prelim Calcs'!$C$11</f>
        <v>224</v>
      </c>
      <c r="CU60" s="2">
        <f>DE60/'Drive Train'!$F$35</f>
        <v>0.72580645161290325</v>
      </c>
      <c r="CV60" s="46">
        <f>DC60*12*60/(PI() * 'Drive Train'!$F$15)/CU$2*CU60</f>
        <v>-121291.43943827227</v>
      </c>
      <c r="CW60" s="2">
        <f>('DEPRECATED - DT-Prelim Calcs'!$C$6*CU60-CV60)/('DEPRECATED - DT-Prelim Calcs'!$C$6*CU60)*'DEPRECATED - DT-Prelim Calcs'!$C$7*CU60</f>
        <v>56.592039523290694</v>
      </c>
      <c r="CX60" s="57">
        <f>CW60/'DEPRECATED - DT-Prelim Calcs'!$C$7*('DEPRECATED - DT-Prelim Calcs'!$C$8-'DEPRECATED - DT-Prelim Calcs'!$C$9)+'DEPRECATED - DT-Prelim Calcs'!$C$9</f>
        <v>3015.4629339577577</v>
      </c>
      <c r="CY60" s="57">
        <f t="shared" si="13"/>
        <v>50</v>
      </c>
      <c r="CZ60" s="2">
        <f t="shared" si="42"/>
        <v>1.0927045796206987</v>
      </c>
      <c r="DA60" s="57">
        <f>CZ60*'DEPRECATED - DT-Prelim Calcs'!$C$21/CU$2/'DEPRECATED - DT-Prelim Calcs'!$C$19/'DEPRECATED - DT-Prelim Calcs'!$C$18*3.39*'DEPRECATED - DT-Prelim Calcs'!$C$20</f>
        <v>22.991988372439156</v>
      </c>
      <c r="DB60" s="46">
        <f t="shared" si="43"/>
        <v>0</v>
      </c>
      <c r="DC60" s="57">
        <f>DA59*'DEPRECATED - DT-Prelim Calcs'!$C$11+DC59</f>
        <v>-474.39747580565586</v>
      </c>
      <c r="DD60" s="57">
        <f>DD59+0.5*DA60*'DEPRECATED - DT-Prelim Calcs'!$C$11^2+DC60*'DEPRECATED - DT-Prelim Calcs'!$C$11</f>
        <v>-53810.540117202007</v>
      </c>
      <c r="DE60" s="57">
        <f>MIN('Drive Train'!$F$35-CY59*'DEPRECATED - DT-Prelim Calcs'!$C$21*'Drive Train'!$F$38,DE59+CY$2)</f>
        <v>9</v>
      </c>
      <c r="DF60" s="57">
        <f>'Drive Train'!$F$35-CY60*'DEPRECATED - DT-Prelim Calcs'!$C$21*'Drive Train'!$F$38</f>
        <v>9</v>
      </c>
      <c r="DG60" s="1">
        <f>IF(DD60&gt;='Drive Train'!$F$29,1,0)</f>
        <v>0</v>
      </c>
      <c r="DH60" s="57">
        <f t="shared" si="44"/>
        <v>55.555555555555557</v>
      </c>
      <c r="DI60" s="63">
        <f>DI59+'DEPRECATED - DT-Prelim Calcs'!$C$11</f>
        <v>224</v>
      </c>
      <c r="DJ60" s="2">
        <f>DT60/'Drive Train'!$F$35</f>
        <v>2.8035693214396846</v>
      </c>
      <c r="DK60" s="46">
        <f>DR60*12*60/(PI() * 'Drive Train'!$F$15)/DJ$2*DJ60</f>
        <v>-874834.52976295387</v>
      </c>
      <c r="DL60" s="2">
        <f>('DEPRECATED - DT-Prelim Calcs'!$C$6*DJ60-DK60)/('DEPRECATED - DT-Prelim Calcs'!$C$6*DJ60)*'DEPRECATED - DT-Prelim Calcs'!$C$7*DJ60</f>
        <v>402.31968212634303</v>
      </c>
      <c r="DM60" s="57">
        <f>DL60/'DEPRECATED - DT-Prelim Calcs'!$C$7*('DEPRECATED - DT-Prelim Calcs'!$C$8-'DEPRECATED - DT-Prelim Calcs'!$C$9)+'DEPRECATED - DT-Prelim Calcs'!$C$9</f>
        <v>21420.797600336024</v>
      </c>
      <c r="DN60" s="57">
        <f t="shared" si="14"/>
        <v>50</v>
      </c>
      <c r="DO60" s="2">
        <f t="shared" si="45"/>
        <v>0.93499464029399981</v>
      </c>
      <c r="DP60" s="57">
        <f>DO60*'DEPRECATED - DT-Prelim Calcs'!$C$21/DJ$2/'DEPRECATED - DT-Prelim Calcs'!$C$19/'DEPRECATED - DT-Prelim Calcs'!$C$18*3.39*'DEPRECATED - DT-Prelim Calcs'!$C$20</f>
        <v>22.991988372439156</v>
      </c>
      <c r="DQ60" s="46">
        <f t="shared" si="46"/>
        <v>0</v>
      </c>
      <c r="DR60" s="57">
        <f>DP59*'DEPRECATED - DT-Prelim Calcs'!$C$11+DR59</f>
        <v>-757.97349460376699</v>
      </c>
      <c r="DS60" s="57">
        <f>DS59+0.5*DP60*'DEPRECATED - DT-Prelim Calcs'!$C$11^2+DR60*'DEPRECATED - DT-Prelim Calcs'!$C$11</f>
        <v>-111270.19138025062</v>
      </c>
      <c r="DT60" s="57">
        <f>MIN('Drive Train'!$F$35-DN59*'DEPRECATED - DT-Prelim Calcs'!$C$21*'Drive Train'!$F$38,DT59+DN$2)</f>
        <v>34.764259585852088</v>
      </c>
      <c r="DU60" s="57">
        <f>'Drive Train'!$F$35-DN60*'DEPRECATED - DT-Prelim Calcs'!$C$21*'Drive Train'!$F$38</f>
        <v>9</v>
      </c>
      <c r="DV60" s="1">
        <f>IF(DS60&gt;='Drive Train'!$F$29,1,0)</f>
        <v>0</v>
      </c>
      <c r="DW60" s="57">
        <f t="shared" si="47"/>
        <v>55.555555555555557</v>
      </c>
      <c r="DX60" s="63">
        <f>DX59+'DEPRECATED - DT-Prelim Calcs'!$C$11</f>
        <v>224</v>
      </c>
      <c r="DY60" s="2">
        <f>EI60/'Drive Train'!$F$35</f>
        <v>0.72580645161290325</v>
      </c>
      <c r="DZ60" s="46">
        <f>EG60*12*60/(PI() * 'Drive Train'!$F$15)/DY$2*DY60</f>
        <v>-195113.05913627415</v>
      </c>
      <c r="EA60" s="2">
        <f>('DEPRECATED - DT-Prelim Calcs'!$C$6*DY60-DZ60)/('DEPRECATED - DT-Prelim Calcs'!$C$6*DY60)*'DEPRECATED - DT-Prelim Calcs'!$C$7*DY60</f>
        <v>89.971045803250277</v>
      </c>
      <c r="EB60" s="57">
        <f>EA60/'DEPRECATED - DT-Prelim Calcs'!$C$7*('DEPRECATED - DT-Prelim Calcs'!$C$8-'DEPRECATED - DT-Prelim Calcs'!$C$9)+'DEPRECATED - DT-Prelim Calcs'!$C$9</f>
        <v>4792.4448865381792</v>
      </c>
      <c r="EC60" s="57">
        <f t="shared" si="15"/>
        <v>50</v>
      </c>
      <c r="ED60" s="2">
        <f t="shared" si="48"/>
        <v>0.8170673883650269</v>
      </c>
      <c r="EE60" s="57">
        <f>ED60*'DEPRECATED - DT-Prelim Calcs'!$C$21/DY$2/'DEPRECATED - DT-Prelim Calcs'!$C$19/'DEPRECATED - DT-Prelim Calcs'!$C$18*3.39*'DEPRECATED - DT-Prelim Calcs'!$C$20</f>
        <v>22.99198837243916</v>
      </c>
      <c r="EF60" s="46">
        <f t="shared" si="49"/>
        <v>0</v>
      </c>
      <c r="EG60" s="57">
        <f>EE59*'DEPRECATED - DT-Prelim Calcs'!$C$11+EG59</f>
        <v>-570.62877925707039</v>
      </c>
      <c r="EH60" s="57">
        <f>EH59+0.5*EE60*'DEPRECATED - DT-Prelim Calcs'!$C$11^2+EG60*'DEPRECATED - DT-Prelim Calcs'!$C$11</f>
        <v>-171931.50339699868</v>
      </c>
      <c r="EI60" s="57">
        <f>MIN('Drive Train'!$F$35-EC59*'DEPRECATED - DT-Prelim Calcs'!$C$21*'Drive Train'!$F$38,EI59+EC$2)</f>
        <v>9</v>
      </c>
      <c r="EJ60" s="57">
        <f>'Drive Train'!$F$35-EC60*'DEPRECATED - DT-Prelim Calcs'!$C$21*'Drive Train'!$F$38</f>
        <v>9</v>
      </c>
      <c r="EK60" s="1">
        <f>IF(EH60&gt;='Drive Train'!$F$29,1,0)</f>
        <v>0</v>
      </c>
      <c r="EL60" s="57">
        <f t="shared" si="50"/>
        <v>55.555555555555557</v>
      </c>
      <c r="EM60" s="63">
        <f>EM59+'DEPRECATED - DT-Prelim Calcs'!$C$11</f>
        <v>224</v>
      </c>
      <c r="EN60" s="2">
        <f>EX60/'Drive Train'!$F$35</f>
        <v>4.9098197672422925</v>
      </c>
      <c r="EO60" s="46">
        <f>EV60*12*60/(PI() * 'Drive Train'!$F$15)/EN$2*EN60</f>
        <v>-5517525.8172643129</v>
      </c>
      <c r="EP60" s="2">
        <f>('DEPRECATED - DT-Prelim Calcs'!$C$6*EN60-EO60)/('DEPRECATED - DT-Prelim Calcs'!$C$6*EN60)*'DEPRECATED - DT-Prelim Calcs'!$C$7*EN60</f>
        <v>2506.6238888298599</v>
      </c>
      <c r="EQ60" s="57">
        <f>EP60/'DEPRECATED - DT-Prelim Calcs'!$C$7*('DEPRECATED - DT-Prelim Calcs'!$C$8-'DEPRECATED - DT-Prelim Calcs'!$C$9)+'DEPRECATED - DT-Prelim Calcs'!$C$9</f>
        <v>133446.61906094235</v>
      </c>
      <c r="ER60" s="57">
        <f t="shared" si="16"/>
        <v>50</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-2118.263324754852</v>
      </c>
      <c r="EW60" s="57">
        <f>EW59+0.5*ET60*'DEPRECATED - DT-Prelim Calcs'!$C$11^2+EV60*'DEPRECATED - DT-Prelim Calcs'!$C$11</f>
        <v>-182181.76473862366</v>
      </c>
      <c r="EX60" s="57">
        <f>MIN('Drive Train'!$F$35-ER59*'DEPRECATED - DT-Prelim Calcs'!$C$21*'Drive Train'!$F$38,EX59+ER$2)</f>
        <v>60.881765113804427</v>
      </c>
      <c r="EY60" s="57">
        <f>'Drive Train'!$F$35-ER60*'DEPRECATED - DT-Prelim Calcs'!$C$21*'Drive Train'!$F$38</f>
        <v>9</v>
      </c>
      <c r="EZ60" s="1">
        <f>IF(EW60&gt;='Drive Train'!$F$29,1,0)</f>
        <v>0</v>
      </c>
      <c r="FA60" s="57">
        <f t="shared" si="53"/>
        <v>55.555555555555557</v>
      </c>
      <c r="FB60" s="63">
        <f>FB59+'DEPRECATED - DT-Prelim Calcs'!$C$11</f>
        <v>224</v>
      </c>
      <c r="FC60" s="2">
        <f>FM60/'Drive Train'!$F$35</f>
        <v>0.72580645161290325</v>
      </c>
      <c r="FD60" s="46">
        <f>FK60*12*60/(PI() * 'Drive Train'!$F$15)/FC$2*FC60</f>
        <v>648.58106919682075</v>
      </c>
      <c r="FE60" s="2">
        <f>('DEPRECATED - DT-Prelim Calcs'!$C$6*FC60-FD60)/('DEPRECATED - DT-Prelim Calcs'!$C$6*FC60)*'DEPRECATED - DT-Prelim Calcs'!$C$7*FC60</f>
        <v>1.4559326897071083</v>
      </c>
      <c r="FF60" s="57">
        <f>FE60/'DEPRECATED - DT-Prelim Calcs'!$C$7*('DEPRECATED - DT-Prelim Calcs'!$C$8-'DEPRECATED - DT-Prelim Calcs'!$C$9)+'DEPRECATED - DT-Prelim Calcs'!$C$9</f>
        <v>80.208781779843164</v>
      </c>
      <c r="FG60" s="57">
        <f t="shared" si="17"/>
        <v>50</v>
      </c>
      <c r="FH60" s="2">
        <f t="shared" si="54"/>
        <v>0.65247827416199988</v>
      </c>
      <c r="FI60" s="57">
        <f>FH60*'DEPRECATED - DT-Prelim Calcs'!$C$21/FC$2/'DEPRECATED - DT-Prelim Calcs'!$C$19/'DEPRECATED - DT-Prelim Calcs'!$C$18*3.39*'DEPRECATED - DT-Prelim Calcs'!$C$20</f>
        <v>22.99198837243916</v>
      </c>
      <c r="FJ60" s="46">
        <f t="shared" si="55"/>
        <v>0</v>
      </c>
      <c r="FK60" s="57">
        <f>FI59*'DEPRECATED - DT-Prelim Calcs'!$C$11+FK59</f>
        <v>1.5147458798472542</v>
      </c>
      <c r="FL60" s="57">
        <f>FL59+0.5*FI60*'DEPRECATED - DT-Prelim Calcs'!$C$11^2+FK60*'DEPRECATED - DT-Prelim Calcs'!$C$11</f>
        <v>-198879.75842514826</v>
      </c>
      <c r="FM60" s="57">
        <f>MIN('Drive Train'!$F$35-FG59*'DEPRECATED - DT-Prelim Calcs'!$C$21*'Drive Train'!$F$38,FM59+FG$2)</f>
        <v>9</v>
      </c>
      <c r="FN60" s="57">
        <f>'Drive Train'!$F$35-FG60*'DEPRECATED - DT-Prelim Calcs'!$C$21*'Drive Train'!$F$38</f>
        <v>9</v>
      </c>
      <c r="FO60" s="1">
        <f>IF(FL60&gt;='Drive Train'!$F$29,1,0)</f>
        <v>0</v>
      </c>
      <c r="FP60" s="57">
        <f t="shared" si="56"/>
        <v>55.555555555555557</v>
      </c>
      <c r="FQ60" s="63">
        <f>FQ59+'DEPRECATED - DT-Prelim Calcs'!$C$11</f>
        <v>224</v>
      </c>
      <c r="FR60" s="2">
        <f>GB60/'Drive Train'!$F$35</f>
        <v>0.72580645161290325</v>
      </c>
      <c r="FS60" s="46">
        <f>FZ60*12*60/(PI() * 'Drive Train'!$F$15)/FR$2*FR60</f>
        <v>-882554.56371590297</v>
      </c>
      <c r="FT60" s="2">
        <f>('DEPRECATED - DT-Prelim Calcs'!$C$6*FR60-FS60)/('DEPRECATED - DT-Prelim Calcs'!$C$6*FR60)*'DEPRECATED - DT-Prelim Calcs'!$C$7*FR60</f>
        <v>400.8029456225571</v>
      </c>
      <c r="FU60" s="57">
        <f>FT60/'DEPRECATED - DT-Prelim Calcs'!$C$7*('DEPRECATED - DT-Prelim Calcs'!$C$8-'DEPRECATED - DT-Prelim Calcs'!$C$9)+'DEPRECATED - DT-Prelim Calcs'!$C$9</f>
        <v>21340.051835424929</v>
      </c>
      <c r="FV60" s="57">
        <f t="shared" si="18"/>
        <v>50</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-1872.5802820614986</v>
      </c>
      <c r="GA60" s="57">
        <f>GA59+0.5*FX60*'DEPRECATED - DT-Prelim Calcs'!$C$11^2+FZ60*'DEPRECATED - DT-Prelim Calcs'!$C$11</f>
        <v>-327022.04986843164</v>
      </c>
      <c r="GB60" s="57">
        <f>MIN('Drive Train'!$F$35-FV59*'DEPRECATED - DT-Prelim Calcs'!$C$21*'Drive Train'!$F$38,GB59+FV$2)</f>
        <v>9</v>
      </c>
      <c r="GC60" s="57">
        <f>'Drive Train'!$F$35-FV60*'DEPRECATED - DT-Prelim Calcs'!$C$21*'Drive Train'!$F$38</f>
        <v>9</v>
      </c>
      <c r="GD60" s="1">
        <f>IF(GA60&gt;='Drive Train'!$F$29,1,0)</f>
        <v>0</v>
      </c>
      <c r="GE60" s="57">
        <f t="shared" si="59"/>
        <v>55.555555555555557</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55.555555555555557</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55.555555555555557</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55.555555555555557</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55.555555555555557</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55.555555555555557</v>
      </c>
      <c r="LZ60" s="63">
        <f>LZ59+'DEPRECATED - DT-Prelim Calcs'!$C$11</f>
        <v>224</v>
      </c>
    </row>
    <row r="61" spans="2:338" x14ac:dyDescent="0.2">
      <c r="B61" s="21"/>
      <c r="C61" s="31"/>
      <c r="F61" s="68" t="s">
        <v>35</v>
      </c>
      <c r="G61" s="68" t="s">
        <v>106</v>
      </c>
      <c r="H61" s="68" t="s">
        <v>113</v>
      </c>
      <c r="I61" s="68" t="s">
        <v>127</v>
      </c>
      <c r="J61" s="68" t="s">
        <v>132</v>
      </c>
      <c r="L61" s="378" t="s">
        <v>135</v>
      </c>
      <c r="M61" s="378"/>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650.48305563067322</v>
      </c>
      <c r="AK61" s="57">
        <f t="shared" si="8"/>
        <v>0</v>
      </c>
      <c r="AL61" s="63">
        <f>AL60+'DEPRECATED - DT-Prelim Calcs'!$C$11</f>
        <v>228</v>
      </c>
      <c r="AM61" s="2">
        <f>AW61/'Drive Train'!$F$35</f>
        <v>0.87580575125616722</v>
      </c>
      <c r="AN61" s="46">
        <f>AU61*12*60/(PI() * 'Drive Train'!$F$15)/AM$2*AM61</f>
        <v>3839.373780687918</v>
      </c>
      <c r="AO61" s="2">
        <f>('DEPRECATED - DT-Prelim Calcs'!$C$6*AM61-AN61)/('DEPRECATED - DT-Prelim Calcs'!$C$6*AM61)*'DEPRECATED - DT-Prelim Calcs'!$C$7*AM61</f>
        <v>0.37468983211125007</v>
      </c>
      <c r="AP61" s="57">
        <f>AO61/'DEPRECATED - DT-Prelim Calcs'!$C$7*('DEPRECATED - DT-Prelim Calcs'!$C$8-'DEPRECATED - DT-Prelim Calcs'!$C$9)+'DEPRECATED - DT-Prelim Calcs'!$C$9</f>
        <v>22.647180688744143</v>
      </c>
      <c r="AQ61" s="57">
        <f t="shared" si="9"/>
        <v>22.647180688744143</v>
      </c>
      <c r="AR61" s="2">
        <f t="shared" si="30"/>
        <v>-5.5818199617974074E-8</v>
      </c>
      <c r="AS61" s="57">
        <f>AR61*'DEPRECATED - DT-Prelim Calcs'!$C$21/AM$2/'DEPRECATED - DT-Prelim Calcs'!$C$19/'DEPRECATED - DT-Prelim Calcs'!$C$18*3.39*'DEPRECATED - DT-Prelim Calcs'!$C$20</f>
        <v>-3.8206324868268563E-7</v>
      </c>
      <c r="AT61" s="46">
        <f t="shared" si="31"/>
        <v>0</v>
      </c>
      <c r="AU61" s="57">
        <f>AS60*'DEPRECATED - DT-Prelim Calcs'!$C$11+AU60</f>
        <v>38.256036564977393</v>
      </c>
      <c r="AV61" s="57">
        <f>AV60+0.5*AS61*'DEPRECATED - DT-Prelim Calcs'!$C$11^2+AU61*'DEPRECATED - DT-Prelim Calcs'!$C$11</f>
        <v>8595.1703837854184</v>
      </c>
      <c r="AW61" s="57">
        <f>MIN('Drive Train'!$F$35-AQ60*'DEPRECATED - DT-Prelim Calcs'!$C$21*'Drive Train'!$F$38,AW60+AQ$2)</f>
        <v>10.859991315576474</v>
      </c>
      <c r="AX61" s="57">
        <f>'Drive Train'!$F$35-AQ61*'DEPRECATED - DT-Prelim Calcs'!$C$21*'Drive Train'!$F$38</f>
        <v>10.859991713165398</v>
      </c>
      <c r="AY61" s="1">
        <f>IF(AV61&gt;='Drive Train'!$F$29,1,0)</f>
        <v>1</v>
      </c>
      <c r="AZ61" s="57">
        <f t="shared" si="32"/>
        <v>25.1635340986046</v>
      </c>
      <c r="BA61" s="63">
        <f>BA60+'DEPRECATED - DT-Prelim Calcs'!$C$11</f>
        <v>228</v>
      </c>
      <c r="BB61" s="2">
        <f>BL61/'Drive Train'!$F$35</f>
        <v>1.0871893597997533</v>
      </c>
      <c r="BC61" s="46">
        <f>BJ61*12*60/(PI() * 'Drive Train'!$F$15)/BB$2*BB61</f>
        <v>-94.612670252576763</v>
      </c>
      <c r="BD61" s="2">
        <f>('DEPRECATED - DT-Prelim Calcs'!$C$6*BB61-BC61)/('DEPRECATED - DT-Prelim Calcs'!$C$6*BB61)*'DEPRECATED - DT-Prelim Calcs'!$C$7*BB61</f>
        <v>2.662906194886395</v>
      </c>
      <c r="BE61" s="57">
        <f>BD61/'DEPRECATED - DT-Prelim Calcs'!$C$7*('DEPRECATED - DT-Prelim Calcs'!$C$8-'DEPRECATED - DT-Prelim Calcs'!$C$9)+'DEPRECATED - DT-Prelim Calcs'!$C$9</f>
        <v>144.4638443169811</v>
      </c>
      <c r="BF61" s="57">
        <f t="shared" si="10"/>
        <v>50</v>
      </c>
      <c r="BG61" s="2">
        <f t="shared" si="33"/>
        <v>0.89592604401694953</v>
      </c>
      <c r="BH61" s="57">
        <f>BG61*'DEPRECATED - DT-Prelim Calcs'!$C$21/BB$2/'DEPRECATED - DT-Prelim Calcs'!$C$19/'DEPRECATED - DT-Prelim Calcs'!$C$18*3.39*'DEPRECATED - DT-Prelim Calcs'!$C$20</f>
        <v>9.3121871103973248</v>
      </c>
      <c r="BI61" s="46">
        <f t="shared" si="34"/>
        <v>0</v>
      </c>
      <c r="BJ61" s="57">
        <f>BH60*'DEPRECATED - DT-Prelim Calcs'!$C$11+BJ60</f>
        <v>-0.50011673329969142</v>
      </c>
      <c r="BK61" s="57">
        <f>BK60+0.5*BH61*'DEPRECATED - DT-Prelim Calcs'!$C$11^2+BJ61*'DEPRECATED - DT-Prelim Calcs'!$C$11</f>
        <v>4132.8642315859652</v>
      </c>
      <c r="BL61" s="57">
        <f>MIN('Drive Train'!$F$35-BF60*'DEPRECATED - DT-Prelim Calcs'!$C$21*'Drive Train'!$F$38,BL60+BF$2)</f>
        <v>13.48114806151694</v>
      </c>
      <c r="BM61" s="57">
        <f>'Drive Train'!$F$35-BF61*'DEPRECATED - DT-Prelim Calcs'!$C$21*'Drive Train'!$F$38</f>
        <v>9</v>
      </c>
      <c r="BN61" s="1">
        <f>IF(BK61&gt;='Drive Train'!$F$29,1,0)</f>
        <v>1</v>
      </c>
      <c r="BO61" s="57">
        <f t="shared" si="35"/>
        <v>55.555555555555557</v>
      </c>
      <c r="BP61" s="63">
        <f>BP60+'DEPRECATED - DT-Prelim Calcs'!$C$11</f>
        <v>228</v>
      </c>
      <c r="BQ61" s="2">
        <f>CA61/'Drive Train'!$F$35</f>
        <v>1.6707685603263707</v>
      </c>
      <c r="BR61" s="46">
        <f>BY61*12*60/(PI() * 'Drive Train'!$F$15)/BQ$2*BQ61</f>
        <v>-53430.816474707317</v>
      </c>
      <c r="BS61" s="2">
        <f>('DEPRECATED - DT-Prelim Calcs'!$C$6*BQ61-BR61)/('DEPRECATED - DT-Prelim Calcs'!$C$6*BQ61)*'DEPRECATED - DT-Prelim Calcs'!$C$7*BQ61</f>
        <v>28.185701893434331</v>
      </c>
      <c r="BT61" s="57">
        <f>BS61/'DEPRECATED - DT-Prelim Calcs'!$C$7*('DEPRECATED - DT-Prelim Calcs'!$C$8-'DEPRECATED - DT-Prelim Calcs'!$C$9)+'DEPRECATED - DT-Prelim Calcs'!$C$9</f>
        <v>1503.2085281857364</v>
      </c>
      <c r="BU61" s="57">
        <f t="shared" si="11"/>
        <v>50</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-137.0010712147855</v>
      </c>
      <c r="BZ61" s="57">
        <f>BZ60+0.5*BW61*'DEPRECATED - DT-Prelim Calcs'!$C$11^2+BY61*'DEPRECATED - DT-Prelim Calcs'!$C$11</f>
        <v>-8297.1497347017066</v>
      </c>
      <c r="CA61" s="57">
        <f>MIN('Drive Train'!$F$35-BU60*'DEPRECATED - DT-Prelim Calcs'!$C$21*'Drive Train'!$F$38,CA60+BU$2)</f>
        <v>20.717530148046997</v>
      </c>
      <c r="CB61" s="57">
        <f>'Drive Train'!$F$35-BU61*'DEPRECATED - DT-Prelim Calcs'!$C$21*'Drive Train'!$F$38</f>
        <v>9</v>
      </c>
      <c r="CC61" s="1">
        <f>IF(BZ61&gt;='Drive Train'!$F$29,1,0)</f>
        <v>0</v>
      </c>
      <c r="CD61" s="57">
        <f t="shared" si="38"/>
        <v>55.555555555555557</v>
      </c>
      <c r="CE61" s="63">
        <f>CE60+'DEPRECATED - DT-Prelim Calcs'!$C$11</f>
        <v>228</v>
      </c>
      <c r="CF61" s="2">
        <f>CP61/'Drive Train'!$F$35</f>
        <v>0.72580645161290325</v>
      </c>
      <c r="CG61" s="46">
        <f>CN61*12*60/(PI() * 'Drive Train'!$F$15)/CF$2*CF61</f>
        <v>13492.651911895497</v>
      </c>
      <c r="CH61" s="2">
        <f>('DEPRECATED - DT-Prelim Calcs'!$C$6*CF61-CG61)/('DEPRECATED - DT-Prelim Calcs'!$C$6*CF61)*'DEPRECATED - DT-Prelim Calcs'!$C$7*CF61</f>
        <v>-4.3516115374793465</v>
      </c>
      <c r="CI61" s="57">
        <f>CH61/'DEPRECATED - DT-Prelim Calcs'!$C$7*('DEPRECATED - DT-Prelim Calcs'!$C$8-'DEPRECATED - DT-Prelim Calcs'!$C$9)+'DEPRECATED - DT-Prelim Calcs'!$C$9</f>
        <v>-228.96463081269718</v>
      </c>
      <c r="CJ61" s="57">
        <f t="shared" si="12"/>
        <v>-228.96463081269718</v>
      </c>
      <c r="CK61" s="2">
        <f t="shared" si="39"/>
        <v>-5.9405089682439884</v>
      </c>
      <c r="CL61" s="57">
        <f>CK61*'DEPRECATED - DT-Prelim Calcs'!$C$21/CF$2/'DEPRECATED - DT-Prelim Calcs'!$C$19/'DEPRECATED - DT-Prelim Calcs'!$C$18*3.39*'DEPRECATED - DT-Prelim Calcs'!$C$20</f>
        <v>-103.91265040932939</v>
      </c>
      <c r="CM61" s="46">
        <f t="shared" si="40"/>
        <v>1</v>
      </c>
      <c r="CN61" s="57">
        <f>CL60*'DEPRECATED - DT-Prelim Calcs'!$C$11+CN60</f>
        <v>63.480236707222716</v>
      </c>
      <c r="CO61" s="57">
        <f>CO60+0.5*CL61*'DEPRECATED - DT-Prelim Calcs'!$C$11^2+CN61*'DEPRECATED - DT-Prelim Calcs'!$C$11</f>
        <v>-24841.505916221591</v>
      </c>
      <c r="CP61" s="57">
        <f>MIN('Drive Train'!$F$35-CJ60*'DEPRECATED - DT-Prelim Calcs'!$C$21*'Drive Train'!$F$38,CP60+CJ$2)</f>
        <v>9</v>
      </c>
      <c r="CQ61" s="57">
        <f>'Drive Train'!$F$35-CJ61*'DEPRECATED - DT-Prelim Calcs'!$C$21*'Drive Train'!$F$38</f>
        <v>27.969594895263409</v>
      </c>
      <c r="CR61" s="1">
        <f>IF(CO61&gt;='Drive Train'!$F$29,1,0)</f>
        <v>0</v>
      </c>
      <c r="CS61" s="57">
        <f t="shared" si="41"/>
        <v>-254.40514534744131</v>
      </c>
      <c r="CT61" s="63">
        <f>CT60+'DEPRECATED - DT-Prelim Calcs'!$C$11</f>
        <v>228</v>
      </c>
      <c r="CU61" s="2">
        <f>DE61/'Drive Train'!$F$35</f>
        <v>0.72580645161290325</v>
      </c>
      <c r="CV61" s="46">
        <f>DC61*12*60/(PI() * 'Drive Train'!$F$15)/CU$2*CU61</f>
        <v>-97777.559137748831</v>
      </c>
      <c r="CW61" s="2">
        <f>('DEPRECATED - DT-Prelim Calcs'!$C$6*CU61-CV61)/('DEPRECATED - DT-Prelim Calcs'!$C$6*CU61)*'DEPRECATED - DT-Prelim Calcs'!$C$7*CU61</f>
        <v>45.96005987521162</v>
      </c>
      <c r="CX61" s="57">
        <f>CW61/'DEPRECATED - DT-Prelim Calcs'!$C$7*('DEPRECATED - DT-Prelim Calcs'!$C$8-'DEPRECATED - DT-Prelim Calcs'!$C$9)+'DEPRECATED - DT-Prelim Calcs'!$C$9</f>
        <v>2449.4533950164523</v>
      </c>
      <c r="CY61" s="57">
        <f t="shared" si="13"/>
        <v>50</v>
      </c>
      <c r="CZ61" s="2">
        <f t="shared" si="42"/>
        <v>1.0927045796206987</v>
      </c>
      <c r="DA61" s="57">
        <f>CZ61*'DEPRECATED - DT-Prelim Calcs'!$C$21/CU$2/'DEPRECATED - DT-Prelim Calcs'!$C$19/'DEPRECATED - DT-Prelim Calcs'!$C$18*3.39*'DEPRECATED - DT-Prelim Calcs'!$C$20</f>
        <v>22.991988372439156</v>
      </c>
      <c r="DB61" s="46">
        <f t="shared" si="43"/>
        <v>0</v>
      </c>
      <c r="DC61" s="57">
        <f>DA60*'DEPRECATED - DT-Prelim Calcs'!$C$11+DC60</f>
        <v>-382.42952231589925</v>
      </c>
      <c r="DD61" s="57">
        <f>DD60+0.5*DA61*'DEPRECATED - DT-Prelim Calcs'!$C$11^2+DC61*'DEPRECATED - DT-Prelim Calcs'!$C$11</f>
        <v>-55156.322299486092</v>
      </c>
      <c r="DE61" s="57">
        <f>MIN('Drive Train'!$F$35-CY60*'DEPRECATED - DT-Prelim Calcs'!$C$21*'Drive Train'!$F$38,DE60+CY$2)</f>
        <v>9</v>
      </c>
      <c r="DF61" s="57">
        <f>'Drive Train'!$F$35-CY61*'DEPRECATED - DT-Prelim Calcs'!$C$21*'Drive Train'!$F$38</f>
        <v>9</v>
      </c>
      <c r="DG61" s="1">
        <f>IF(DD61&gt;='Drive Train'!$F$29,1,0)</f>
        <v>0</v>
      </c>
      <c r="DH61" s="57">
        <f t="shared" si="44"/>
        <v>55.555555555555557</v>
      </c>
      <c r="DI61" s="63">
        <f>DI60+'DEPRECATED - DT-Prelim Calcs'!$C$11</f>
        <v>228</v>
      </c>
      <c r="DJ61" s="2">
        <f>DT61/'Drive Train'!$F$35</f>
        <v>0.72580645161290325</v>
      </c>
      <c r="DK61" s="46">
        <f>DR61*12*60/(PI() * 'Drive Train'!$F$15)/DJ$2*DJ61</f>
        <v>-199002.83569362713</v>
      </c>
      <c r="DL61" s="2">
        <f>('DEPRECATED - DT-Prelim Calcs'!$C$6*DJ61-DK61)/('DEPRECATED - DT-Prelim Calcs'!$C$6*DJ61)*'DEPRECATED - DT-Prelim Calcs'!$C$7*DJ61</f>
        <v>91.729837830120957</v>
      </c>
      <c r="DM61" s="57">
        <f>DL61/'DEPRECATED - DT-Prelim Calcs'!$C$7*('DEPRECATED - DT-Prelim Calcs'!$C$8-'DEPRECATED - DT-Prelim Calcs'!$C$9)+'DEPRECATED - DT-Prelim Calcs'!$C$9</f>
        <v>4886.0768438193018</v>
      </c>
      <c r="DN61" s="57">
        <f t="shared" si="14"/>
        <v>50</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-666.00554111401038</v>
      </c>
      <c r="DS61" s="57">
        <f>DS60+0.5*DP61*'DEPRECATED - DT-Prelim Calcs'!$C$11^2+DR61*'DEPRECATED - DT-Prelim Calcs'!$C$11</f>
        <v>-113750.27763772714</v>
      </c>
      <c r="DT61" s="57">
        <f>MIN('Drive Train'!$F$35-DN60*'DEPRECATED - DT-Prelim Calcs'!$C$21*'Drive Train'!$F$38,DT60+DN$2)</f>
        <v>9</v>
      </c>
      <c r="DU61" s="57">
        <f>'Drive Train'!$F$35-DN61*'DEPRECATED - DT-Prelim Calcs'!$C$21*'Drive Train'!$F$38</f>
        <v>9</v>
      </c>
      <c r="DV61" s="1">
        <f>IF(DS61&gt;='Drive Train'!$F$29,1,0)</f>
        <v>0</v>
      </c>
      <c r="DW61" s="57">
        <f t="shared" si="47"/>
        <v>55.555555555555557</v>
      </c>
      <c r="DX61" s="63">
        <f>DX60+'DEPRECATED - DT-Prelim Calcs'!$C$11</f>
        <v>228</v>
      </c>
      <c r="DY61" s="2">
        <f>EI61/'Drive Train'!$F$35</f>
        <v>0.72580645161290325</v>
      </c>
      <c r="DZ61" s="46">
        <f>EG61*12*60/(PI() * 'Drive Train'!$F$15)/DY$2*DY61</f>
        <v>-163666.78548135728</v>
      </c>
      <c r="EA61" s="2">
        <f>('DEPRECATED - DT-Prelim Calcs'!$C$6*DY61-DZ61)/('DEPRECATED - DT-Prelim Calcs'!$C$6*DY61)*'DEPRECATED - DT-Prelim Calcs'!$C$7*DY61</f>
        <v>75.752374225698759</v>
      </c>
      <c r="EB61" s="57">
        <f>EA61/'DEPRECATED - DT-Prelim Calcs'!$C$7*('DEPRECATED - DT-Prelim Calcs'!$C$8-'DEPRECATED - DT-Prelim Calcs'!$C$9)+'DEPRECATED - DT-Prelim Calcs'!$C$9</f>
        <v>4035.492370604627</v>
      </c>
      <c r="EC61" s="57">
        <f t="shared" si="15"/>
        <v>50</v>
      </c>
      <c r="ED61" s="2">
        <f t="shared" si="48"/>
        <v>0.8170673883650269</v>
      </c>
      <c r="EE61" s="57">
        <f>ED61*'DEPRECATED - DT-Prelim Calcs'!$C$21/DY$2/'DEPRECATED - DT-Prelim Calcs'!$C$19/'DEPRECATED - DT-Prelim Calcs'!$C$18*3.39*'DEPRECATED - DT-Prelim Calcs'!$C$20</f>
        <v>22.99198837243916</v>
      </c>
      <c r="EF61" s="46">
        <f t="shared" si="49"/>
        <v>0</v>
      </c>
      <c r="EG61" s="57">
        <f>EE60*'DEPRECATED - DT-Prelim Calcs'!$C$11+EG60</f>
        <v>-478.66082576731378</v>
      </c>
      <c r="EH61" s="57">
        <f>EH60+0.5*EE61*'DEPRECATED - DT-Prelim Calcs'!$C$11^2+EG61*'DEPRECATED - DT-Prelim Calcs'!$C$11</f>
        <v>-173662.21079308842</v>
      </c>
      <c r="EI61" s="57">
        <f>MIN('Drive Train'!$F$35-EC60*'DEPRECATED - DT-Prelim Calcs'!$C$21*'Drive Train'!$F$38,EI60+EC$2)</f>
        <v>9</v>
      </c>
      <c r="EJ61" s="57">
        <f>'Drive Train'!$F$35-EC61*'DEPRECATED - DT-Prelim Calcs'!$C$21*'Drive Train'!$F$38</f>
        <v>9</v>
      </c>
      <c r="EK61" s="1">
        <f>IF(EH61&gt;='Drive Train'!$F$29,1,0)</f>
        <v>0</v>
      </c>
      <c r="EL61" s="57">
        <f t="shared" si="50"/>
        <v>55.555555555555557</v>
      </c>
      <c r="EM61" s="63">
        <f>EM60+'DEPRECATED - DT-Prelim Calcs'!$C$11</f>
        <v>228</v>
      </c>
      <c r="EN61" s="2">
        <f>EX61/'Drive Train'!$F$35</f>
        <v>0.72580645161290325</v>
      </c>
      <c r="EO61" s="46">
        <f>EV61*12*60/(PI() * 'Drive Train'!$F$15)/EN$2*EN61</f>
        <v>-780229.65605096892</v>
      </c>
      <c r="EP61" s="2">
        <f>('DEPRECATED - DT-Prelim Calcs'!$C$6*EN61-EO61)/('DEPRECATED - DT-Prelim Calcs'!$C$6*EN61)*'DEPRECATED - DT-Prelim Calcs'!$C$7*EN61</f>
        <v>354.53596110614228</v>
      </c>
      <c r="EQ61" s="57">
        <f>EP61/'DEPRECATED - DT-Prelim Calcs'!$C$7*('DEPRECATED - DT-Prelim Calcs'!$C$8-'DEPRECATED - DT-Prelim Calcs'!$C$9)+'DEPRECATED - DT-Prelim Calcs'!$C$9</f>
        <v>18876.958842289652</v>
      </c>
      <c r="ER61" s="57">
        <f t="shared" si="16"/>
        <v>50</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-2026.2953712650954</v>
      </c>
      <c r="EW61" s="57">
        <f>EW60+0.5*ET61*'DEPRECATED - DT-Prelim Calcs'!$C$11^2+EV61*'DEPRECATED - DT-Prelim Calcs'!$C$11</f>
        <v>-190103.01031670452</v>
      </c>
      <c r="EX61" s="57">
        <f>MIN('Drive Train'!$F$35-ER60*'DEPRECATED - DT-Prelim Calcs'!$C$21*'Drive Train'!$F$38,EX60+ER$2)</f>
        <v>9</v>
      </c>
      <c r="EY61" s="57">
        <f>'Drive Train'!$F$35-ER61*'DEPRECATED - DT-Prelim Calcs'!$C$21*'Drive Train'!$F$38</f>
        <v>9</v>
      </c>
      <c r="EZ61" s="1">
        <f>IF(EW61&gt;='Drive Train'!$F$29,1,0)</f>
        <v>0</v>
      </c>
      <c r="FA61" s="57">
        <f t="shared" si="53"/>
        <v>55.555555555555557</v>
      </c>
      <c r="FB61" s="63">
        <f>FB60+'DEPRECATED - DT-Prelim Calcs'!$C$11</f>
        <v>228</v>
      </c>
      <c r="FC61" s="2">
        <f>FM61/'Drive Train'!$F$35</f>
        <v>0.72580645161290325</v>
      </c>
      <c r="FD61" s="46">
        <f>FK61*12*60/(PI() * 'Drive Train'!$F$15)/FC$2*FC61</f>
        <v>40027.24807850716</v>
      </c>
      <c r="FE61" s="2">
        <f>('DEPRECATED - DT-Prelim Calcs'!$C$6*FC61-FD61)/('DEPRECATED - DT-Prelim Calcs'!$C$6*FC61)*'DEPRECATED - DT-Prelim Calcs'!$C$7*FC61</f>
        <v>-16.349430817316893</v>
      </c>
      <c r="FF61" s="57">
        <f>FE61/'DEPRECATED - DT-Prelim Calcs'!$C$7*('DEPRECATED - DT-Prelim Calcs'!$C$8-'DEPRECATED - DT-Prelim Calcs'!$C$9)+'DEPRECATED - DT-Prelim Calcs'!$C$9</f>
        <v>-867.68671114595747</v>
      </c>
      <c r="FG61" s="57">
        <f t="shared" si="17"/>
        <v>-867.68671114595747</v>
      </c>
      <c r="FH61" s="2">
        <f t="shared" si="54"/>
        <v>-21.063047684320495</v>
      </c>
      <c r="FI61" s="57">
        <f>FH61*'DEPRECATED - DT-Prelim Calcs'!$C$21/FC$2/'DEPRECATED - DT-Prelim Calcs'!$C$19/'DEPRECATED - DT-Prelim Calcs'!$C$18*3.39*'DEPRECATED - DT-Prelim Calcs'!$C$20</f>
        <v>-742.21834905998583</v>
      </c>
      <c r="FJ61" s="46">
        <f t="shared" si="55"/>
        <v>1</v>
      </c>
      <c r="FK61" s="57">
        <f>FI60*'DEPRECATED - DT-Prelim Calcs'!$C$11+FK60</f>
        <v>93.482699369603893</v>
      </c>
      <c r="FL61" s="57">
        <f>FL60+0.5*FI61*'DEPRECATED - DT-Prelim Calcs'!$C$11^2+FK61*'DEPRECATED - DT-Prelim Calcs'!$C$11</f>
        <v>-204443.57442014973</v>
      </c>
      <c r="FM61" s="57">
        <f>MIN('Drive Train'!$F$35-FG60*'DEPRECATED - DT-Prelim Calcs'!$C$21*'Drive Train'!$F$38,FM60+FG$2)</f>
        <v>9</v>
      </c>
      <c r="FN61" s="57">
        <f>'Drive Train'!$F$35-FG61*'DEPRECATED - DT-Prelim Calcs'!$C$21*'Drive Train'!$F$38</f>
        <v>71.402696357925109</v>
      </c>
      <c r="FO61" s="1">
        <f>IF(FL61&gt;='Drive Train'!$F$29,1,0)</f>
        <v>0</v>
      </c>
      <c r="FP61" s="57">
        <f t="shared" si="56"/>
        <v>-964.09634571773051</v>
      </c>
      <c r="FQ61" s="63">
        <f>FQ60+'DEPRECATED - DT-Prelim Calcs'!$C$11</f>
        <v>228</v>
      </c>
      <c r="FR61" s="2">
        <f>GB61/'Drive Train'!$F$35</f>
        <v>0.72580645161290325</v>
      </c>
      <c r="FS61" s="46">
        <f>FZ61*12*60/(PI() * 'Drive Train'!$F$15)/FR$2*FR61</f>
        <v>-839209.70002939575</v>
      </c>
      <c r="FT61" s="2">
        <f>('DEPRECATED - DT-Prelim Calcs'!$C$6*FR61-FS61)/('DEPRECATED - DT-Prelim Calcs'!$C$6*FR61)*'DEPRECATED - DT-Prelim Calcs'!$C$7*FR61</f>
        <v>381.20423615079687</v>
      </c>
      <c r="FU61" s="57">
        <f>FT61/'DEPRECATED - DT-Prelim Calcs'!$C$7*('DEPRECATED - DT-Prelim Calcs'!$C$8-'DEPRECATED - DT-Prelim Calcs'!$C$9)+'DEPRECATED - DT-Prelim Calcs'!$C$9</f>
        <v>20296.684854003004</v>
      </c>
      <c r="FV61" s="57">
        <f t="shared" si="18"/>
        <v>50</v>
      </c>
      <c r="FW61" s="2">
        <f t="shared" si="57"/>
        <v>0.5927743797942352</v>
      </c>
      <c r="FX61" s="57">
        <f>FW61*'DEPRECATED - DT-Prelim Calcs'!$C$21/FR$2/'DEPRECATED - DT-Prelim Calcs'!$C$19/'DEPRECATED - DT-Prelim Calcs'!$C$18*3.39*'DEPRECATED - DT-Prelim Calcs'!$C$20</f>
        <v>22.99198837243916</v>
      </c>
      <c r="FY61" s="46">
        <f t="shared" si="58"/>
        <v>0</v>
      </c>
      <c r="FZ61" s="57">
        <f>FX60*'DEPRECATED - DT-Prelim Calcs'!$C$11+FZ60</f>
        <v>-1780.612328571742</v>
      </c>
      <c r="GA61" s="57">
        <f>GA60+0.5*FX61*'DEPRECATED - DT-Prelim Calcs'!$C$11^2+FZ61*'DEPRECATED - DT-Prelim Calcs'!$C$11</f>
        <v>-333960.56327573914</v>
      </c>
      <c r="GB61" s="57">
        <f>MIN('Drive Train'!$F$35-FV60*'DEPRECATED - DT-Prelim Calcs'!$C$21*'Drive Train'!$F$38,GB60+FV$2)</f>
        <v>9</v>
      </c>
      <c r="GC61" s="57">
        <f>'Drive Train'!$F$35-FV61*'DEPRECATED - DT-Prelim Calcs'!$C$21*'Drive Train'!$F$38</f>
        <v>9</v>
      </c>
      <c r="GD61" s="1">
        <f>IF(GA61&gt;='Drive Train'!$F$29,1,0)</f>
        <v>0</v>
      </c>
      <c r="GE61" s="57">
        <f t="shared" si="59"/>
        <v>55.555555555555557</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55.555555555555557</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55.555555555555557</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55.555555555555557</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55.555555555555557</v>
      </c>
      <c r="LZ61" s="63">
        <f>LZ60+'DEPRECATED - DT-Prelim Calcs'!$C$11</f>
        <v>228</v>
      </c>
    </row>
    <row r="62" spans="2:338" ht="51" x14ac:dyDescent="0.2">
      <c r="B62" s="21"/>
      <c r="C62" s="88" t="s">
        <v>72</v>
      </c>
      <c r="D62" s="89"/>
      <c r="E62" s="15">
        <f>E34</f>
        <v>10.714285714285714</v>
      </c>
      <c r="F62" s="69">
        <v>0</v>
      </c>
      <c r="G62" s="69">
        <v>0</v>
      </c>
      <c r="H62" s="69">
        <v>0</v>
      </c>
      <c r="I62" s="69">
        <v>0</v>
      </c>
      <c r="J62" s="68">
        <f>C10</f>
        <v>50</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650.48305563067322</v>
      </c>
      <c r="AK62" s="57">
        <f t="shared" si="8"/>
        <v>0</v>
      </c>
      <c r="AL62" s="63">
        <f>AL61+'DEPRECATED - DT-Prelim Calcs'!$C$11</f>
        <v>232</v>
      </c>
      <c r="AM62" s="2">
        <f>AW62/'Drive Train'!$F$35</f>
        <v>0.87580578331979009</v>
      </c>
      <c r="AN62" s="46">
        <f>AU62*12*60/(PI() * 'Drive Train'!$F$15)/AM$2*AM62</f>
        <v>3839.3737678736393</v>
      </c>
      <c r="AO62" s="2">
        <f>('DEPRECATED - DT-Prelim Calcs'!$C$6*AM62-AN62)/('DEPRECATED - DT-Prelim Calcs'!$C$6*AM62)*'DEPRECATED - DT-Prelim Calcs'!$C$7*AM62</f>
        <v>0.37468991517865458</v>
      </c>
      <c r="AP62" s="57">
        <f>AO62/'DEPRECATED - DT-Prelim Calcs'!$C$7*('DEPRECATED - DT-Prelim Calcs'!$C$8-'DEPRECATED - DT-Prelim Calcs'!$C$9)+'DEPRECATED - DT-Prelim Calcs'!$C$9</f>
        <v>22.647185110963228</v>
      </c>
      <c r="AQ62" s="57">
        <f t="shared" si="9"/>
        <v>22.647185110963228</v>
      </c>
      <c r="AR62" s="2">
        <f t="shared" si="30"/>
        <v>4.2217324802695799E-8</v>
      </c>
      <c r="AS62" s="57">
        <f>AR62*'DEPRECATED - DT-Prelim Calcs'!$C$21/AM$2/'DEPRECATED - DT-Prelim Calcs'!$C$19/'DEPRECATED - DT-Prelim Calcs'!$C$18*3.39*'DEPRECATED - DT-Prelim Calcs'!$C$20</f>
        <v>2.8896826438694628E-7</v>
      </c>
      <c r="AT62" s="46">
        <f t="shared" si="31"/>
        <v>0</v>
      </c>
      <c r="AU62" s="57">
        <f>AS61*'DEPRECATED - DT-Prelim Calcs'!$C$11+AU61</f>
        <v>38.256035036724398</v>
      </c>
      <c r="AV62" s="57">
        <f>AV61+0.5*AS62*'DEPRECATED - DT-Prelim Calcs'!$C$11^2+AU62*'DEPRECATED - DT-Prelim Calcs'!$C$11</f>
        <v>8748.1945262440622</v>
      </c>
      <c r="AW62" s="57">
        <f>MIN('Drive Train'!$F$35-AQ61*'DEPRECATED - DT-Prelim Calcs'!$C$21*'Drive Train'!$F$38,AW61+AQ$2)</f>
        <v>10.859991713165398</v>
      </c>
      <c r="AX62" s="57">
        <f>'Drive Train'!$F$35-AQ62*'DEPRECATED - DT-Prelim Calcs'!$C$21*'Drive Train'!$F$38</f>
        <v>10.859991412454502</v>
      </c>
      <c r="AY62" s="1">
        <f>IF(AV62&gt;='Drive Train'!$F$29,1,0)</f>
        <v>1</v>
      </c>
      <c r="AZ62" s="57">
        <f t="shared" si="32"/>
        <v>25.163539012181367</v>
      </c>
      <c r="BA62" s="63">
        <f>BA61+'DEPRECATED - DT-Prelim Calcs'!$C$11</f>
        <v>232</v>
      </c>
      <c r="BB62" s="2">
        <f>BL62/'Drive Train'!$F$35</f>
        <v>0.72580645161290325</v>
      </c>
      <c r="BC62" s="46">
        <f>BJ62*12*60/(PI() * 'Drive Train'!$F$15)/BB$2*BB62</f>
        <v>4641.24739195649</v>
      </c>
      <c r="BD62" s="2">
        <f>('DEPRECATED - DT-Prelim Calcs'!$C$6*BB62-BC62)/('DEPRECATED - DT-Prelim Calcs'!$C$6*BB62)*'DEPRECATED - DT-Prelim Calcs'!$C$7*BB62</f>
        <v>-0.3493817263999841</v>
      </c>
      <c r="BE62" s="57">
        <f>BD62/'DEPRECATED - DT-Prelim Calcs'!$C$7*('DEPRECATED - DT-Prelim Calcs'!$C$8-'DEPRECATED - DT-Prelim Calcs'!$C$9)+'DEPRECATED - DT-Prelim Calcs'!$C$9</f>
        <v>-15.89986535150123</v>
      </c>
      <c r="BF62" s="57">
        <f t="shared" si="10"/>
        <v>-15.89986535150123</v>
      </c>
      <c r="BG62" s="2">
        <f t="shared" si="33"/>
        <v>-0.89593596234831008</v>
      </c>
      <c r="BH62" s="57">
        <f>BG62*'DEPRECATED - DT-Prelim Calcs'!$C$21/BB$2/'DEPRECATED - DT-Prelim Calcs'!$C$19/'DEPRECATED - DT-Prelim Calcs'!$C$18*3.39*'DEPRECATED - DT-Prelim Calcs'!$C$20</f>
        <v>-9.3122902007785804</v>
      </c>
      <c r="BI62" s="46">
        <f t="shared" si="34"/>
        <v>1</v>
      </c>
      <c r="BJ62" s="57">
        <f>BH61*'DEPRECATED - DT-Prelim Calcs'!$C$11+BJ61</f>
        <v>36.748631708289608</v>
      </c>
      <c r="BK62" s="57">
        <f>BK61+0.5*BH62*'DEPRECATED - DT-Prelim Calcs'!$C$11^2+BJ62*'DEPRECATED - DT-Prelim Calcs'!$C$11</f>
        <v>4205.3604368128945</v>
      </c>
      <c r="BL62" s="57">
        <f>MIN('Drive Train'!$F$35-BF61*'DEPRECATED - DT-Prelim Calcs'!$C$21*'Drive Train'!$F$38,BL61+BF$2)</f>
        <v>9</v>
      </c>
      <c r="BM62" s="57">
        <f>'Drive Train'!$F$35-BF62*'DEPRECATED - DT-Prelim Calcs'!$C$21*'Drive Train'!$F$38</f>
        <v>13.481190843902084</v>
      </c>
      <c r="BN62" s="1">
        <f>IF(BK62&gt;='Drive Train'!$F$29,1,0)</f>
        <v>1</v>
      </c>
      <c r="BO62" s="57">
        <f t="shared" si="35"/>
        <v>-17.66651705722359</v>
      </c>
      <c r="BP62" s="63">
        <f>BP61+'DEPRECATED - DT-Prelim Calcs'!$C$11</f>
        <v>232</v>
      </c>
      <c r="BQ62" s="2">
        <f>CA62/'Drive Train'!$F$35</f>
        <v>0.72580645161290325</v>
      </c>
      <c r="BR62" s="46">
        <f>BY62*12*60/(PI() * 'Drive Train'!$F$15)/BQ$2*BQ62</f>
        <v>-7629.6460816019517</v>
      </c>
      <c r="BS62" s="2">
        <f>('DEPRECATED - DT-Prelim Calcs'!$C$6*BQ62-BR62)/('DEPRECATED - DT-Prelim Calcs'!$C$6*BQ62)*'DEPRECATED - DT-Prelim Calcs'!$C$7*BQ62</f>
        <v>5.1989959980420135</v>
      </c>
      <c r="BT62" s="57">
        <f>BS62/'DEPRECATED - DT-Prelim Calcs'!$C$7*('DEPRECATED - DT-Prelim Calcs'!$C$8-'DEPRECATED - DT-Prelim Calcs'!$C$9)+'DEPRECATED - DT-Prelim Calcs'!$C$9</f>
        <v>279.47642595385486</v>
      </c>
      <c r="BU62" s="57">
        <f t="shared" si="11"/>
        <v>50</v>
      </c>
      <c r="BV62" s="2">
        <f t="shared" si="36"/>
        <v>1.6489905474275997</v>
      </c>
      <c r="BW62" s="57">
        <f>BV62*'DEPRECATED - DT-Prelim Calcs'!$C$21/BQ$2/'DEPRECATED - DT-Prelim Calcs'!$C$19/'DEPRECATED - DT-Prelim Calcs'!$C$18*3.39*'DEPRECATED - DT-Prelim Calcs'!$C$20</f>
        <v>22.99198837243916</v>
      </c>
      <c r="BX62" s="46">
        <f t="shared" si="37"/>
        <v>0</v>
      </c>
      <c r="BY62" s="57">
        <f>BW61*'DEPRECATED - DT-Prelim Calcs'!$C$11+BY61</f>
        <v>-45.033117725028859</v>
      </c>
      <c r="BZ62" s="57">
        <f>BZ61+0.5*BW62*'DEPRECATED - DT-Prelim Calcs'!$C$11^2+BY62*'DEPRECATED - DT-Prelim Calcs'!$C$11</f>
        <v>-8293.3462986223076</v>
      </c>
      <c r="CA62" s="57">
        <f>MIN('Drive Train'!$F$35-BU61*'DEPRECATED - DT-Prelim Calcs'!$C$21*'Drive Train'!$F$38,CA61+BU$2)</f>
        <v>9</v>
      </c>
      <c r="CB62" s="57">
        <f>'Drive Train'!$F$35-BU62*'DEPRECATED - DT-Prelim Calcs'!$C$21*'Drive Train'!$F$38</f>
        <v>9</v>
      </c>
      <c r="CC62" s="1">
        <f>IF(BZ62&gt;='Drive Train'!$F$29,1,0)</f>
        <v>0</v>
      </c>
      <c r="CD62" s="57">
        <f t="shared" si="38"/>
        <v>55.555555555555557</v>
      </c>
      <c r="CE62" s="63">
        <f>CE61+'DEPRECATED - DT-Prelim Calcs'!$C$11</f>
        <v>232</v>
      </c>
      <c r="CF62" s="2">
        <f>CP62/'Drive Train'!$F$35</f>
        <v>2.2556124915535007</v>
      </c>
      <c r="CG62" s="46">
        <f>CN62*12*60/(PI() * 'Drive Train'!$F$15)/CF$2*CF62</f>
        <v>-232624.39308065645</v>
      </c>
      <c r="CH62" s="2">
        <f>('DEPRECATED - DT-Prelim Calcs'!$C$6*CF62-CG62)/('DEPRECATED - DT-Prelim Calcs'!$C$6*CF62)*'DEPRECATED - DT-Prelim Calcs'!$C$7*CF62</f>
        <v>110.61891303229537</v>
      </c>
      <c r="CI62" s="57">
        <f>CH62/'DEPRECATED - DT-Prelim Calcs'!$C$7*('DEPRECATED - DT-Prelim Calcs'!$C$8-'DEPRECATED - DT-Prelim Calcs'!$C$9)+'DEPRECATED - DT-Prelim Calcs'!$C$9</f>
        <v>5891.6653701425294</v>
      </c>
      <c r="CJ62" s="57">
        <f t="shared" si="12"/>
        <v>50</v>
      </c>
      <c r="CK62" s="2">
        <f t="shared" si="39"/>
        <v>1.3144127551959126</v>
      </c>
      <c r="CL62" s="57">
        <f>CK62*'DEPRECATED - DT-Prelim Calcs'!$C$21/CF$2/'DEPRECATED - DT-Prelim Calcs'!$C$19/'DEPRECATED - DT-Prelim Calcs'!$C$18*3.39*'DEPRECATED - DT-Prelim Calcs'!$C$20</f>
        <v>22.991988372439156</v>
      </c>
      <c r="CM62" s="46">
        <f t="shared" si="40"/>
        <v>0</v>
      </c>
      <c r="CN62" s="57">
        <f>CL61*'DEPRECATED - DT-Prelim Calcs'!$C$11+CN61</f>
        <v>-352.17036493009482</v>
      </c>
      <c r="CO62" s="57">
        <f>CO61+0.5*CL62*'DEPRECATED - DT-Prelim Calcs'!$C$11^2+CN62*'DEPRECATED - DT-Prelim Calcs'!$C$11</f>
        <v>-26066.251468962459</v>
      </c>
      <c r="CP62" s="57">
        <f>MIN('Drive Train'!$F$35-CJ61*'DEPRECATED - DT-Prelim Calcs'!$C$21*'Drive Train'!$F$38,CP61+CJ$2)</f>
        <v>27.969594895263409</v>
      </c>
      <c r="CQ62" s="57">
        <f>'Drive Train'!$F$35-CJ62*'DEPRECATED - DT-Prelim Calcs'!$C$21*'Drive Train'!$F$38</f>
        <v>9</v>
      </c>
      <c r="CR62" s="1">
        <f>IF(CO62&gt;='Drive Train'!$F$29,1,0)</f>
        <v>0</v>
      </c>
      <c r="CS62" s="57">
        <f t="shared" si="41"/>
        <v>55.555555555555557</v>
      </c>
      <c r="CT62" s="63">
        <f>CT61+'DEPRECATED - DT-Prelim Calcs'!$C$11</f>
        <v>232</v>
      </c>
      <c r="CU62" s="2">
        <f>DE62/'Drive Train'!$F$35</f>
        <v>0.72580645161290325</v>
      </c>
      <c r="CV62" s="46">
        <f>DC62*12*60/(PI() * 'Drive Train'!$F$15)/CU$2*CU62</f>
        <v>-74263.67883722538</v>
      </c>
      <c r="CW62" s="2">
        <f>('DEPRECATED - DT-Prelim Calcs'!$C$6*CU62-CV62)/('DEPRECATED - DT-Prelim Calcs'!$C$6*CU62)*'DEPRECATED - DT-Prelim Calcs'!$C$7*CU62</f>
        <v>35.328080227132538</v>
      </c>
      <c r="CX62" s="57">
        <f>CW62/'DEPRECATED - DT-Prelim Calcs'!$C$7*('DEPRECATED - DT-Prelim Calcs'!$C$8-'DEPRECATED - DT-Prelim Calcs'!$C$9)+'DEPRECATED - DT-Prelim Calcs'!$C$9</f>
        <v>1883.4438560751471</v>
      </c>
      <c r="CY62" s="57">
        <f t="shared" si="13"/>
        <v>50</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-290.46156882614264</v>
      </c>
      <c r="DD62" s="57">
        <f>DD61+0.5*DA62*'DEPRECATED - DT-Prelim Calcs'!$C$11^2+DC62*'DEPRECATED - DT-Prelim Calcs'!$C$11</f>
        <v>-56134.232667811149</v>
      </c>
      <c r="DE62" s="57">
        <f>MIN('Drive Train'!$F$35-CY61*'DEPRECATED - DT-Prelim Calcs'!$C$21*'Drive Train'!$F$38,DE61+CY$2)</f>
        <v>9</v>
      </c>
      <c r="DF62" s="57">
        <f>'Drive Train'!$F$35-CY62*'DEPRECATED - DT-Prelim Calcs'!$C$21*'Drive Train'!$F$38</f>
        <v>9</v>
      </c>
      <c r="DG62" s="1">
        <f>IF(DD62&gt;='Drive Train'!$F$29,1,0)</f>
        <v>0</v>
      </c>
      <c r="DH62" s="57">
        <f t="shared" si="44"/>
        <v>55.555555555555557</v>
      </c>
      <c r="DI62" s="63">
        <f>DI61+'DEPRECATED - DT-Prelim Calcs'!$C$11</f>
        <v>232</v>
      </c>
      <c r="DJ62" s="2">
        <f>DT62/'Drive Train'!$F$35</f>
        <v>0.72580645161290325</v>
      </c>
      <c r="DK62" s="46">
        <f>DR62*12*60/(PI() * 'Drive Train'!$F$15)/DJ$2*DJ62</f>
        <v>-171522.75871590691</v>
      </c>
      <c r="DL62" s="2">
        <f>('DEPRECATED - DT-Prelim Calcs'!$C$6*DJ62-DK62)/('DEPRECATED - DT-Prelim Calcs'!$C$6*DJ62)*'DEPRECATED - DT-Prelim Calcs'!$C$7*DJ62</f>
        <v>79.304512217305614</v>
      </c>
      <c r="DM62" s="57">
        <f>DL62/'DEPRECATED - DT-Prelim Calcs'!$C$7*('DEPRECATED - DT-Prelim Calcs'!$C$8-'DEPRECATED - DT-Prelim Calcs'!$C$9)+'DEPRECATED - DT-Prelim Calcs'!$C$9</f>
        <v>4224.5958163818714</v>
      </c>
      <c r="DN62" s="57">
        <f t="shared" si="14"/>
        <v>50</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-574.03758762425377</v>
      </c>
      <c r="DS62" s="57">
        <f>DS61+0.5*DP62*'DEPRECATED - DT-Prelim Calcs'!$C$11^2+DR62*'DEPRECATED - DT-Prelim Calcs'!$C$11</f>
        <v>-115862.49208124464</v>
      </c>
      <c r="DT62" s="57">
        <f>MIN('Drive Train'!$F$35-DN61*'DEPRECATED - DT-Prelim Calcs'!$C$21*'Drive Train'!$F$38,DT61+DN$2)</f>
        <v>9</v>
      </c>
      <c r="DU62" s="57">
        <f>'Drive Train'!$F$35-DN62*'DEPRECATED - DT-Prelim Calcs'!$C$21*'Drive Train'!$F$38</f>
        <v>9</v>
      </c>
      <c r="DV62" s="1">
        <f>IF(DS62&gt;='Drive Train'!$F$29,1,0)</f>
        <v>0</v>
      </c>
      <c r="DW62" s="57">
        <f t="shared" si="47"/>
        <v>55.555555555555557</v>
      </c>
      <c r="DX62" s="63">
        <f>DX61+'DEPRECATED - DT-Prelim Calcs'!$C$11</f>
        <v>232</v>
      </c>
      <c r="DY62" s="2">
        <f>EI62/'Drive Train'!$F$35</f>
        <v>0.72580645161290325</v>
      </c>
      <c r="DZ62" s="46">
        <f>EG62*12*60/(PI() * 'Drive Train'!$F$15)/DY$2*DY62</f>
        <v>-132220.51182644043</v>
      </c>
      <c r="EA62" s="2">
        <f>('DEPRECATED - DT-Prelim Calcs'!$C$6*DY62-DZ62)/('DEPRECATED - DT-Prelim Calcs'!$C$6*DY62)*'DEPRECATED - DT-Prelim Calcs'!$C$7*DY62</f>
        <v>61.533702648147226</v>
      </c>
      <c r="EB62" s="57">
        <f>EA62/'DEPRECATED - DT-Prelim Calcs'!$C$7*('DEPRECATED - DT-Prelim Calcs'!$C$8-'DEPRECATED - DT-Prelim Calcs'!$C$9)+'DEPRECATED - DT-Prelim Calcs'!$C$9</f>
        <v>3278.539854671074</v>
      </c>
      <c r="EC62" s="57">
        <f t="shared" si="15"/>
        <v>50</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-386.69287227755717</v>
      </c>
      <c r="EH62" s="57">
        <f>EH61+0.5*EE62*'DEPRECATED - DT-Prelim Calcs'!$C$11^2+EG62*'DEPRECATED - DT-Prelim Calcs'!$C$11</f>
        <v>-175025.04637521913</v>
      </c>
      <c r="EI62" s="57">
        <f>MIN('Drive Train'!$F$35-EC61*'DEPRECATED - DT-Prelim Calcs'!$C$21*'Drive Train'!$F$38,EI61+EC$2)</f>
        <v>9</v>
      </c>
      <c r="EJ62" s="57">
        <f>'Drive Train'!$F$35-EC62*'DEPRECATED - DT-Prelim Calcs'!$C$21*'Drive Train'!$F$38</f>
        <v>9</v>
      </c>
      <c r="EK62" s="1">
        <f>IF(EH62&gt;='Drive Train'!$F$29,1,0)</f>
        <v>0</v>
      </c>
      <c r="EL62" s="57">
        <f t="shared" si="50"/>
        <v>55.555555555555557</v>
      </c>
      <c r="EM62" s="63">
        <f>EM61+'DEPRECATED - DT-Prelim Calcs'!$C$11</f>
        <v>232</v>
      </c>
      <c r="EN62" s="2">
        <f>EX62/'Drive Train'!$F$35</f>
        <v>0.72580645161290325</v>
      </c>
      <c r="EO62" s="46">
        <f>EV62*12*60/(PI() * 'Drive Train'!$F$15)/EN$2*EN62</f>
        <v>-744817.18571885524</v>
      </c>
      <c r="EP62" s="2">
        <f>('DEPRECATED - DT-Prelim Calcs'!$C$6*EN62-EO62)/('DEPRECATED - DT-Prelim Calcs'!$C$6*EN62)*'DEPRECATED - DT-Prelim Calcs'!$C$7*EN62</f>
        <v>338.52394356385452</v>
      </c>
      <c r="EQ62" s="57">
        <f>EP62/'DEPRECATED - DT-Prelim Calcs'!$C$7*('DEPRECATED - DT-Prelim Calcs'!$C$8-'DEPRECATED - DT-Prelim Calcs'!$C$9)+'DEPRECATED - DT-Prelim Calcs'!$C$9</f>
        <v>18024.534837859974</v>
      </c>
      <c r="ER62" s="57">
        <f t="shared" si="16"/>
        <v>50</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-1934.3274177753387</v>
      </c>
      <c r="EW62" s="57">
        <f>EW61+0.5*ET62*'DEPRECATED - DT-Prelim Calcs'!$C$11^2+EV62*'DEPRECATED - DT-Prelim Calcs'!$C$11</f>
        <v>-197656.38408082636</v>
      </c>
      <c r="EX62" s="57">
        <f>MIN('Drive Train'!$F$35-ER61*'DEPRECATED - DT-Prelim Calcs'!$C$21*'Drive Train'!$F$38,EX61+ER$2)</f>
        <v>9</v>
      </c>
      <c r="EY62" s="57">
        <f>'Drive Train'!$F$35-ER62*'DEPRECATED - DT-Prelim Calcs'!$C$21*'Drive Train'!$F$38</f>
        <v>9</v>
      </c>
      <c r="EZ62" s="1">
        <f>IF(EW62&gt;='Drive Train'!$F$29,1,0)</f>
        <v>0</v>
      </c>
      <c r="FA62" s="57">
        <f t="shared" si="53"/>
        <v>55.555555555555557</v>
      </c>
      <c r="FB62" s="63">
        <f>FB61+'DEPRECATED - DT-Prelim Calcs'!$C$11</f>
        <v>232</v>
      </c>
      <c r="FC62" s="2">
        <f>FM62/'Drive Train'!$F$35</f>
        <v>5.7582819643487992</v>
      </c>
      <c r="FD62" s="46">
        <f>FK62*12*60/(PI() * 'Drive Train'!$F$15)/FC$2*FC62</f>
        <v>-9767725.68573552</v>
      </c>
      <c r="FE62" s="2">
        <f>('DEPRECATED - DT-Prelim Calcs'!$C$6*FC62-FD62)/('DEPRECATED - DT-Prelim Calcs'!$C$6*FC62)*'DEPRECATED - DT-Prelim Calcs'!$C$7*FC62</f>
        <v>4430.4288483938562</v>
      </c>
      <c r="FF62" s="57">
        <f>FE62/'DEPRECATED - DT-Prelim Calcs'!$C$7*('DEPRECATED - DT-Prelim Calcs'!$C$8-'DEPRECATED - DT-Prelim Calcs'!$C$9)+'DEPRECATED - DT-Prelim Calcs'!$C$9</f>
        <v>235863.28972984722</v>
      </c>
      <c r="FG62" s="57">
        <f t="shared" si="17"/>
        <v>50</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-2875.3906968703395</v>
      </c>
      <c r="FL62" s="57">
        <f>FL61+0.5*FI62*'DEPRECATED - DT-Prelim Calcs'!$C$11^2+FK62*'DEPRECATED - DT-Prelim Calcs'!$C$11</f>
        <v>-215761.20130065156</v>
      </c>
      <c r="FM62" s="57">
        <f>MIN('Drive Train'!$F$35-FG61*'DEPRECATED - DT-Prelim Calcs'!$C$21*'Drive Train'!$F$38,FM61+FG$2)</f>
        <v>71.402696357925109</v>
      </c>
      <c r="FN62" s="57">
        <f>'Drive Train'!$F$35-FG62*'DEPRECATED - DT-Prelim Calcs'!$C$21*'Drive Train'!$F$38</f>
        <v>9</v>
      </c>
      <c r="FO62" s="1">
        <f>IF(FL62&gt;='Drive Train'!$F$29,1,0)</f>
        <v>0</v>
      </c>
      <c r="FP62" s="57">
        <f t="shared" si="56"/>
        <v>55.555555555555557</v>
      </c>
      <c r="FQ62" s="63">
        <f>FQ61+'DEPRECATED - DT-Prelim Calcs'!$C$11</f>
        <v>232</v>
      </c>
      <c r="FR62" s="2">
        <f>GB62/'Drive Train'!$F$35</f>
        <v>0.72580645161290325</v>
      </c>
      <c r="FS62" s="46">
        <f>FZ62*12*60/(PI() * 'Drive Train'!$F$15)/FR$2*FR62</f>
        <v>-795864.83634288877</v>
      </c>
      <c r="FT62" s="2">
        <f>('DEPRECATED - DT-Prelim Calcs'!$C$6*FR62-FS62)/('DEPRECATED - DT-Prelim Calcs'!$C$6*FR62)*'DEPRECATED - DT-Prelim Calcs'!$C$7*FR62</f>
        <v>361.60552667903664</v>
      </c>
      <c r="FU62" s="57">
        <f>FT62/'DEPRECATED - DT-Prelim Calcs'!$C$7*('DEPRECATED - DT-Prelim Calcs'!$C$8-'DEPRECATED - DT-Prelim Calcs'!$C$9)+'DEPRECATED - DT-Prelim Calcs'!$C$9</f>
        <v>19253.317872581079</v>
      </c>
      <c r="FV62" s="57">
        <f t="shared" si="18"/>
        <v>50</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-1688.6443750819853</v>
      </c>
      <c r="GA62" s="57">
        <f>GA61+0.5*FX62*'DEPRECATED - DT-Prelim Calcs'!$C$11^2+FZ62*'DEPRECATED - DT-Prelim Calcs'!$C$11</f>
        <v>-340531.20486908761</v>
      </c>
      <c r="GB62" s="57">
        <f>MIN('Drive Train'!$F$35-FV61*'DEPRECATED - DT-Prelim Calcs'!$C$21*'Drive Train'!$F$38,GB61+FV$2)</f>
        <v>9</v>
      </c>
      <c r="GC62" s="57">
        <f>'Drive Train'!$F$35-FV62*'DEPRECATED - DT-Prelim Calcs'!$C$21*'Drive Train'!$F$38</f>
        <v>9</v>
      </c>
      <c r="GD62" s="1">
        <f>IF(GA62&gt;='Drive Train'!$F$29,1,0)</f>
        <v>0</v>
      </c>
      <c r="GE62" s="57">
        <f t="shared" si="59"/>
        <v>55.555555555555557</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55.555555555555557</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55.555555555555557</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55.555555555555557</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55.555555555555557</v>
      </c>
      <c r="LZ62" s="63">
        <f>LZ61+'DEPRECATED - DT-Prelim Calcs'!$C$11</f>
        <v>232</v>
      </c>
    </row>
    <row r="63" spans="2:338" x14ac:dyDescent="0.2">
      <c r="B63" s="20"/>
      <c r="C63" s="88"/>
      <c r="D63" s="89"/>
      <c r="E63" s="15">
        <f>E34</f>
        <v>10.714285714285714</v>
      </c>
      <c r="F63" s="26">
        <f>'Drive Train'!L5</f>
        <v>1.840000000000001</v>
      </c>
      <c r="G63" s="18">
        <f>E42</f>
        <v>86.878622550868215</v>
      </c>
      <c r="H63" s="18">
        <f>E43</f>
        <v>4</v>
      </c>
      <c r="I63" s="19">
        <f>E45</f>
        <v>55.43250595341938</v>
      </c>
      <c r="J63" s="68">
        <f>J62</f>
        <v>50</v>
      </c>
      <c r="K63" s="68">
        <f>E55</f>
        <v>9</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650.48305563067322</v>
      </c>
      <c r="AK63" s="57">
        <f t="shared" si="8"/>
        <v>0</v>
      </c>
      <c r="AL63" s="63">
        <f>AL62+'DEPRECATED - DT-Prelim Calcs'!$C$11</f>
        <v>236</v>
      </c>
      <c r="AM63" s="2">
        <f>AW63/'Drive Train'!$F$35</f>
        <v>0.87580575906891145</v>
      </c>
      <c r="AN63" s="46">
        <f>AU63*12*60/(PI() * 'Drive Train'!$F$15)/AM$2*AM63</f>
        <v>3839.3737775655427</v>
      </c>
      <c r="AO63" s="2">
        <f>('DEPRECATED - DT-Prelim Calcs'!$C$6*AM63-AN63)/('DEPRECATED - DT-Prelim Calcs'!$C$6*AM63)*'DEPRECATED - DT-Prelim Calcs'!$C$7*AM63</f>
        <v>0.37468985235176921</v>
      </c>
      <c r="AP63" s="57">
        <f>AO63/'DEPRECATED - DT-Prelim Calcs'!$C$7*('DEPRECATED - DT-Prelim Calcs'!$C$8-'DEPRECATED - DT-Prelim Calcs'!$C$9)+'DEPRECATED - DT-Prelim Calcs'!$C$9</f>
        <v>22.647181766278834</v>
      </c>
      <c r="AQ63" s="57">
        <f t="shared" si="9"/>
        <v>22.647181766278834</v>
      </c>
      <c r="AR63" s="2">
        <f t="shared" si="30"/>
        <v>-3.1930491473097788E-8</v>
      </c>
      <c r="AS63" s="57">
        <f>AR63*'DEPRECATED - DT-Prelim Calcs'!$C$21/AM$2/'DEPRECATED - DT-Prelim Calcs'!$C$19/'DEPRECATED - DT-Prelim Calcs'!$C$18*3.39*'DEPRECATED - DT-Prelim Calcs'!$C$20</f>
        <v>-2.1855716213960744E-7</v>
      </c>
      <c r="AT63" s="46">
        <f t="shared" si="31"/>
        <v>0</v>
      </c>
      <c r="AU63" s="57">
        <f>AS62*'DEPRECATED - DT-Prelim Calcs'!$C$11+AU62</f>
        <v>38.256036192597456</v>
      </c>
      <c r="AV63" s="57">
        <f>AV62+0.5*AS63*'DEPRECATED - DT-Prelim Calcs'!$C$11^2+AU63*'DEPRECATED - DT-Prelim Calcs'!$C$11</f>
        <v>8901.2186692659943</v>
      </c>
      <c r="AW63" s="57">
        <f>MIN('Drive Train'!$F$35-AQ62*'DEPRECATED - DT-Prelim Calcs'!$C$21*'Drive Train'!$F$38,AW62+AQ$2)</f>
        <v>10.859991412454502</v>
      </c>
      <c r="AX63" s="57">
        <f>'Drive Train'!$F$35-AQ63*'DEPRECATED - DT-Prelim Calcs'!$C$21*'Drive Train'!$F$38</f>
        <v>10.859991639893039</v>
      </c>
      <c r="AY63" s="1">
        <f>IF(AV63&gt;='Drive Train'!$F$29,1,0)</f>
        <v>1</v>
      </c>
      <c r="AZ63" s="57">
        <f t="shared" si="32"/>
        <v>25.163535295865369</v>
      </c>
      <c r="BA63" s="63">
        <f>BA62+'DEPRECATED - DT-Prelim Calcs'!$C$11</f>
        <v>236</v>
      </c>
      <c r="BB63" s="2">
        <f>BL63/'Drive Train'!$F$35</f>
        <v>1.0871928099921035</v>
      </c>
      <c r="BC63" s="46">
        <f>BJ63*12*60/(PI() * 'Drive Train'!$F$15)/BB$2*BB63</f>
        <v>-94.690981790197355</v>
      </c>
      <c r="BD63" s="2">
        <f>('DEPRECATED - DT-Prelim Calcs'!$C$6*BB63-BC63)/('DEPRECATED - DT-Prelim Calcs'!$C$6*BB63)*'DEPRECATED - DT-Prelim Calcs'!$C$7*BB63</f>
        <v>2.6629499190067434</v>
      </c>
      <c r="BE63" s="57">
        <f>BD63/'DEPRECATED - DT-Prelim Calcs'!$C$7*('DEPRECATED - DT-Prelim Calcs'!$C$8-'DEPRECATED - DT-Prelim Calcs'!$C$9)+'DEPRECATED - DT-Prelim Calcs'!$C$9</f>
        <v>144.46617203674904</v>
      </c>
      <c r="BF63" s="57">
        <f t="shared" si="10"/>
        <v>50</v>
      </c>
      <c r="BG63" s="2">
        <f t="shared" si="33"/>
        <v>0.89593217697830796</v>
      </c>
      <c r="BH63" s="57">
        <f>BG63*'DEPRECATED - DT-Prelim Calcs'!$C$21/BB$2/'DEPRECATED - DT-Prelim Calcs'!$C$19/'DEPRECATED - DT-Prelim Calcs'!$C$18*3.39*'DEPRECATED - DT-Prelim Calcs'!$C$20</f>
        <v>9.3122508559308894</v>
      </c>
      <c r="BI63" s="46">
        <f t="shared" si="34"/>
        <v>0</v>
      </c>
      <c r="BJ63" s="57">
        <f>BH62*'DEPRECATED - DT-Prelim Calcs'!$C$11+BJ62</f>
        <v>-0.50052909482471364</v>
      </c>
      <c r="BK63" s="57">
        <f>BK62+0.5*BH63*'DEPRECATED - DT-Prelim Calcs'!$C$11^2+BJ63*'DEPRECATED - DT-Prelim Calcs'!$C$11</f>
        <v>4277.8563272810425</v>
      </c>
      <c r="BL63" s="57">
        <f>MIN('Drive Train'!$F$35-BF62*'DEPRECATED - DT-Prelim Calcs'!$C$21*'Drive Train'!$F$38,BL62+BF$2)</f>
        <v>13.481190843902084</v>
      </c>
      <c r="BM63" s="57">
        <f>'Drive Train'!$F$35-BF63*'DEPRECATED - DT-Prelim Calcs'!$C$21*'Drive Train'!$F$38</f>
        <v>9</v>
      </c>
      <c r="BN63" s="1">
        <f>IF(BK63&gt;='Drive Train'!$F$29,1,0)</f>
        <v>1</v>
      </c>
      <c r="BO63" s="57">
        <f t="shared" si="35"/>
        <v>55.555555555555557</v>
      </c>
      <c r="BP63" s="63">
        <f>BP62+'DEPRECATED - DT-Prelim Calcs'!$C$11</f>
        <v>236</v>
      </c>
      <c r="BQ63" s="2">
        <f>CA63/'Drive Train'!$F$35</f>
        <v>0.72580645161290325</v>
      </c>
      <c r="BR63" s="46">
        <f>BY63*12*60/(PI() * 'Drive Train'!$F$15)/BQ$2*BQ63</f>
        <v>7951.8408645280397</v>
      </c>
      <c r="BS63" s="2">
        <f>('DEPRECATED - DT-Prelim Calcs'!$C$6*BQ63-BR63)/('DEPRECATED - DT-Prelim Calcs'!$C$6*BQ63)*'DEPRECATED - DT-Prelim Calcs'!$C$7*BQ63</f>
        <v>-1.8462917205646063</v>
      </c>
      <c r="BT63" s="57">
        <f>BS63/'DEPRECATED - DT-Prelim Calcs'!$C$7*('DEPRECATED - DT-Prelim Calcs'!$C$8-'DEPRECATED - DT-Prelim Calcs'!$C$9)+'DEPRECATED - DT-Prelim Calcs'!$C$9</f>
        <v>-95.5901359952029</v>
      </c>
      <c r="BU63" s="57">
        <f t="shared" si="11"/>
        <v>-95.5901359952029</v>
      </c>
      <c r="BV63" s="2">
        <f t="shared" si="36"/>
        <v>-2.7827021165341952</v>
      </c>
      <c r="BW63" s="57">
        <f>BV63*'DEPRECATED - DT-Prelim Calcs'!$C$21/BQ$2/'DEPRECATED - DT-Prelim Calcs'!$C$19/'DEPRECATED - DT-Prelim Calcs'!$C$18*3.39*'DEPRECATED - DT-Prelim Calcs'!$C$20</f>
        <v>-38.799406586728871</v>
      </c>
      <c r="BX63" s="46">
        <f t="shared" si="37"/>
        <v>1</v>
      </c>
      <c r="BY63" s="57">
        <f>BW62*'DEPRECATED - DT-Prelim Calcs'!$C$11+BY62</f>
        <v>46.934835764727779</v>
      </c>
      <c r="BZ63" s="57">
        <f>BZ62+0.5*BW63*'DEPRECATED - DT-Prelim Calcs'!$C$11^2+BY63*'DEPRECATED - DT-Prelim Calcs'!$C$11</f>
        <v>-8416.0022082572268</v>
      </c>
      <c r="CA63" s="57">
        <f>MIN('Drive Train'!$F$35-BU62*'DEPRECATED - DT-Prelim Calcs'!$C$21*'Drive Train'!$F$38,CA62+BU$2)</f>
        <v>9</v>
      </c>
      <c r="CB63" s="57">
        <f>'Drive Train'!$F$35-BU63*'DEPRECATED - DT-Prelim Calcs'!$C$21*'Drive Train'!$F$38</f>
        <v>18.900129247673796</v>
      </c>
      <c r="CC63" s="1">
        <f>IF(BZ63&gt;='Drive Train'!$F$29,1,0)</f>
        <v>0</v>
      </c>
      <c r="CD63" s="57">
        <f t="shared" si="38"/>
        <v>-106.21126221689211</v>
      </c>
      <c r="CE63" s="63">
        <f>CE62+'DEPRECATED - DT-Prelim Calcs'!$C$11</f>
        <v>236</v>
      </c>
      <c r="CF63" s="2">
        <f>CP63/'Drive Train'!$F$35</f>
        <v>0.72580645161290325</v>
      </c>
      <c r="CG63" s="46">
        <f>CN63*12*60/(PI() * 'Drive Train'!$F$15)/CF$2*CF63</f>
        <v>-55305.725786634328</v>
      </c>
      <c r="CH63" s="2">
        <f>('DEPRECATED - DT-Prelim Calcs'!$C$6*CF63-CG63)/('DEPRECATED - DT-Prelim Calcs'!$C$6*CF63)*'DEPRECATED - DT-Prelim Calcs'!$C$7*CF63</f>
        <v>26.756097703319316</v>
      </c>
      <c r="CI63" s="57">
        <f>CH63/'DEPRECATED - DT-Prelim Calcs'!$C$7*('DEPRECATED - DT-Prelim Calcs'!$C$8-'DEPRECATED - DT-Prelim Calcs'!$C$9)+'DEPRECATED - DT-Prelim Calcs'!$C$9</f>
        <v>1427.1013839567918</v>
      </c>
      <c r="CJ63" s="57">
        <f t="shared" si="12"/>
        <v>50</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-260.20241144033821</v>
      </c>
      <c r="CO63" s="57">
        <f>CO62+0.5*CL63*'DEPRECATED - DT-Prelim Calcs'!$C$11^2+CN63*'DEPRECATED - DT-Prelim Calcs'!$C$11</f>
        <v>-26923.125207744299</v>
      </c>
      <c r="CP63" s="57">
        <f>MIN('Drive Train'!$F$35-CJ62*'DEPRECATED - DT-Prelim Calcs'!$C$21*'Drive Train'!$F$38,CP62+CJ$2)</f>
        <v>9</v>
      </c>
      <c r="CQ63" s="57">
        <f>'Drive Train'!$F$35-CJ63*'DEPRECATED - DT-Prelim Calcs'!$C$21*'Drive Train'!$F$38</f>
        <v>9</v>
      </c>
      <c r="CR63" s="1">
        <f>IF(CO63&gt;='Drive Train'!$F$29,1,0)</f>
        <v>0</v>
      </c>
      <c r="CS63" s="57">
        <f t="shared" si="41"/>
        <v>55.555555555555557</v>
      </c>
      <c r="CT63" s="63">
        <f>CT62+'DEPRECATED - DT-Prelim Calcs'!$C$11</f>
        <v>236</v>
      </c>
      <c r="CU63" s="2">
        <f>DE63/'Drive Train'!$F$35</f>
        <v>0.72580645161290325</v>
      </c>
      <c r="CV63" s="46">
        <f>DC63*12*60/(PI() * 'Drive Train'!$F$15)/CU$2*CU63</f>
        <v>-50749.798536701957</v>
      </c>
      <c r="CW63" s="2">
        <f>('DEPRECATED - DT-Prelim Calcs'!$C$6*CU63-CV63)/('DEPRECATED - DT-Prelim Calcs'!$C$6*CU63)*'DEPRECATED - DT-Prelim Calcs'!$C$7*CU63</f>
        <v>24.696100579053461</v>
      </c>
      <c r="CX63" s="57">
        <f>CW63/'DEPRECATED - DT-Prelim Calcs'!$C$7*('DEPRECATED - DT-Prelim Calcs'!$C$8-'DEPRECATED - DT-Prelim Calcs'!$C$9)+'DEPRECATED - DT-Prelim Calcs'!$C$9</f>
        <v>1317.4343171338419</v>
      </c>
      <c r="CY63" s="57">
        <f t="shared" si="13"/>
        <v>50</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-198.49361533638603</v>
      </c>
      <c r="DD63" s="57">
        <f>DD62+0.5*DA63*'DEPRECATED - DT-Prelim Calcs'!$C$11^2+DC63*'DEPRECATED - DT-Prelim Calcs'!$C$11</f>
        <v>-56744.27122217718</v>
      </c>
      <c r="DE63" s="57">
        <f>MIN('Drive Train'!$F$35-CY62*'DEPRECATED - DT-Prelim Calcs'!$C$21*'Drive Train'!$F$38,DE62+CY$2)</f>
        <v>9</v>
      </c>
      <c r="DF63" s="57">
        <f>'Drive Train'!$F$35-CY63*'DEPRECATED - DT-Prelim Calcs'!$C$21*'Drive Train'!$F$38</f>
        <v>9</v>
      </c>
      <c r="DG63" s="1">
        <f>IF(DD63&gt;='Drive Train'!$F$29,1,0)</f>
        <v>0</v>
      </c>
      <c r="DH63" s="57">
        <f t="shared" si="44"/>
        <v>55.555555555555557</v>
      </c>
      <c r="DI63" s="63">
        <f>DI62+'DEPRECATED - DT-Prelim Calcs'!$C$11</f>
        <v>236</v>
      </c>
      <c r="DJ63" s="2">
        <f>DT63/'Drive Train'!$F$35</f>
        <v>0.72580645161290325</v>
      </c>
      <c r="DK63" s="46">
        <f>DR63*12*60/(PI() * 'Drive Train'!$F$15)/DJ$2*DJ63</f>
        <v>-144042.6817381868</v>
      </c>
      <c r="DL63" s="2">
        <f>('DEPRECATED - DT-Prelim Calcs'!$C$6*DJ63-DK63)/('DEPRECATED - DT-Prelim Calcs'!$C$6*DJ63)*'DEPRECATED - DT-Prelim Calcs'!$C$7*DJ63</f>
        <v>66.879186604490343</v>
      </c>
      <c r="DM63" s="57">
        <f>DL63/'DEPRECATED - DT-Prelim Calcs'!$C$7*('DEPRECATED - DT-Prelim Calcs'!$C$8-'DEPRECATED - DT-Prelim Calcs'!$C$9)+'DEPRECATED - DT-Prelim Calcs'!$C$9</f>
        <v>3563.1147889444442</v>
      </c>
      <c r="DN63" s="57">
        <f t="shared" si="14"/>
        <v>50</v>
      </c>
      <c r="DO63" s="2">
        <f t="shared" si="45"/>
        <v>0.93499464029399981</v>
      </c>
      <c r="DP63" s="57">
        <f>DO63*'DEPRECATED - DT-Prelim Calcs'!$C$21/DJ$2/'DEPRECATED - DT-Prelim Calcs'!$C$19/'DEPRECATED - DT-Prelim Calcs'!$C$18*3.39*'DEPRECATED - DT-Prelim Calcs'!$C$20</f>
        <v>22.991988372439156</v>
      </c>
      <c r="DQ63" s="46">
        <f t="shared" si="46"/>
        <v>0</v>
      </c>
      <c r="DR63" s="57">
        <f>DP62*'DEPRECATED - DT-Prelim Calcs'!$C$11+DR62</f>
        <v>-482.06963413449716</v>
      </c>
      <c r="DS63" s="57">
        <f>DS62+0.5*DP63*'DEPRECATED - DT-Prelim Calcs'!$C$11^2+DR63*'DEPRECATED - DT-Prelim Calcs'!$C$11</f>
        <v>-117606.8347108031</v>
      </c>
      <c r="DT63" s="57">
        <f>MIN('Drive Train'!$F$35-DN62*'DEPRECATED - DT-Prelim Calcs'!$C$21*'Drive Train'!$F$38,DT62+DN$2)</f>
        <v>9</v>
      </c>
      <c r="DU63" s="57">
        <f>'Drive Train'!$F$35-DN63*'DEPRECATED - DT-Prelim Calcs'!$C$21*'Drive Train'!$F$38</f>
        <v>9</v>
      </c>
      <c r="DV63" s="1">
        <f>IF(DS63&gt;='Drive Train'!$F$29,1,0)</f>
        <v>0</v>
      </c>
      <c r="DW63" s="57">
        <f t="shared" si="47"/>
        <v>55.555555555555557</v>
      </c>
      <c r="DX63" s="63">
        <f>DX62+'DEPRECATED - DT-Prelim Calcs'!$C$11</f>
        <v>236</v>
      </c>
      <c r="DY63" s="2">
        <f>EI63/'Drive Train'!$F$35</f>
        <v>0.72580645161290325</v>
      </c>
      <c r="DZ63" s="46">
        <f>EG63*12*60/(PI() * 'Drive Train'!$F$15)/DY$2*DY63</f>
        <v>-100774.23817152352</v>
      </c>
      <c r="EA63" s="2">
        <f>('DEPRECATED - DT-Prelim Calcs'!$C$6*DY63-DZ63)/('DEPRECATED - DT-Prelim Calcs'!$C$6*DY63)*'DEPRECATED - DT-Prelim Calcs'!$C$7*DY63</f>
        <v>47.315031070595666</v>
      </c>
      <c r="EB63" s="57">
        <f>EA63/'DEPRECATED - DT-Prelim Calcs'!$C$7*('DEPRECATED - DT-Prelim Calcs'!$C$8-'DEPRECATED - DT-Prelim Calcs'!$C$9)+'DEPRECATED - DT-Prelim Calcs'!$C$9</f>
        <v>2521.5873387375204</v>
      </c>
      <c r="EC63" s="57">
        <f t="shared" si="15"/>
        <v>50</v>
      </c>
      <c r="ED63" s="2">
        <f t="shared" si="48"/>
        <v>0.8170673883650269</v>
      </c>
      <c r="EE63" s="57">
        <f>ED63*'DEPRECATED - DT-Prelim Calcs'!$C$21/DY$2/'DEPRECATED - DT-Prelim Calcs'!$C$19/'DEPRECATED - DT-Prelim Calcs'!$C$18*3.39*'DEPRECATED - DT-Prelim Calcs'!$C$20</f>
        <v>22.99198837243916</v>
      </c>
      <c r="EF63" s="46">
        <f t="shared" si="49"/>
        <v>0</v>
      </c>
      <c r="EG63" s="57">
        <f>EE62*'DEPRECATED - DT-Prelim Calcs'!$C$11+EG62</f>
        <v>-294.72491878780056</v>
      </c>
      <c r="EH63" s="57">
        <f>EH62+0.5*EE63*'DEPRECATED - DT-Prelim Calcs'!$C$11^2+EG63*'DEPRECATED - DT-Prelim Calcs'!$C$11</f>
        <v>-176020.0101433908</v>
      </c>
      <c r="EI63" s="57">
        <f>MIN('Drive Train'!$F$35-EC62*'DEPRECATED - DT-Prelim Calcs'!$C$21*'Drive Train'!$F$38,EI62+EC$2)</f>
        <v>9</v>
      </c>
      <c r="EJ63" s="57">
        <f>'Drive Train'!$F$35-EC63*'DEPRECATED - DT-Prelim Calcs'!$C$21*'Drive Train'!$F$38</f>
        <v>9</v>
      </c>
      <c r="EK63" s="1">
        <f>IF(EH63&gt;='Drive Train'!$F$29,1,0)</f>
        <v>0</v>
      </c>
      <c r="EL63" s="57">
        <f t="shared" si="50"/>
        <v>55.555555555555557</v>
      </c>
      <c r="EM63" s="63">
        <f>EM62+'DEPRECATED - DT-Prelim Calcs'!$C$11</f>
        <v>236</v>
      </c>
      <c r="EN63" s="2">
        <f>EX63/'Drive Train'!$F$35</f>
        <v>0.72580645161290325</v>
      </c>
      <c r="EO63" s="46">
        <f>EV63*12*60/(PI() * 'Drive Train'!$F$15)/EN$2*EN63</f>
        <v>-709404.71538674179</v>
      </c>
      <c r="EP63" s="2">
        <f>('DEPRECATED - DT-Prelim Calcs'!$C$6*EN63-EO63)/('DEPRECATED - DT-Prelim Calcs'!$C$6*EN63)*'DEPRECATED - DT-Prelim Calcs'!$C$7*EN63</f>
        <v>322.51192602156681</v>
      </c>
      <c r="EQ63" s="57">
        <f>EP63/'DEPRECATED - DT-Prelim Calcs'!$C$7*('DEPRECATED - DT-Prelim Calcs'!$C$8-'DEPRECATED - DT-Prelim Calcs'!$C$9)+'DEPRECATED - DT-Prelim Calcs'!$C$9</f>
        <v>17172.110833430303</v>
      </c>
      <c r="ER63" s="57">
        <f t="shared" si="16"/>
        <v>50</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-1842.3594642855821</v>
      </c>
      <c r="EW63" s="57">
        <f>EW62+0.5*ET63*'DEPRECATED - DT-Prelim Calcs'!$C$11^2+EV63*'DEPRECATED - DT-Prelim Calcs'!$C$11</f>
        <v>-204841.88603098918</v>
      </c>
      <c r="EX63" s="57">
        <f>MIN('Drive Train'!$F$35-ER62*'DEPRECATED - DT-Prelim Calcs'!$C$21*'Drive Train'!$F$38,EX62+ER$2)</f>
        <v>9</v>
      </c>
      <c r="EY63" s="57">
        <f>'Drive Train'!$F$35-ER63*'DEPRECATED - DT-Prelim Calcs'!$C$21*'Drive Train'!$F$38</f>
        <v>9</v>
      </c>
      <c r="EZ63" s="1">
        <f>IF(EW63&gt;='Drive Train'!$F$29,1,0)</f>
        <v>0</v>
      </c>
      <c r="FA63" s="57">
        <f t="shared" si="53"/>
        <v>55.555555555555557</v>
      </c>
      <c r="FB63" s="63">
        <f>FB62+'DEPRECATED - DT-Prelim Calcs'!$C$11</f>
        <v>236</v>
      </c>
      <c r="FC63" s="2">
        <f>FM63/'Drive Train'!$F$35</f>
        <v>0.72580645161290325</v>
      </c>
      <c r="FD63" s="46">
        <f>FK63*12*60/(PI() * 'Drive Train'!$F$15)/FC$2*FC63</f>
        <v>-1191800.7653604371</v>
      </c>
      <c r="FE63" s="2">
        <f>('DEPRECATED - DT-Prelim Calcs'!$C$6*FC63-FD63)/('DEPRECATED - DT-Prelim Calcs'!$C$6*FC63)*'DEPRECATED - DT-Prelim Calcs'!$C$7*FC63</f>
        <v>540.63096550310638</v>
      </c>
      <c r="FF63" s="57">
        <f>FE63/'DEPRECATED - DT-Prelim Calcs'!$C$7*('DEPRECATED - DT-Prelim Calcs'!$C$8-'DEPRECATED - DT-Prelim Calcs'!$C$9)+'DEPRECATED - DT-Prelim Calcs'!$C$9</f>
        <v>28784.008246493177</v>
      </c>
      <c r="FG63" s="57">
        <f t="shared" si="17"/>
        <v>50</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-2783.4227433805827</v>
      </c>
      <c r="FL63" s="57">
        <f>FL62+0.5*FI63*'DEPRECATED - DT-Prelim Calcs'!$C$11^2+FK63*'DEPRECATED - DT-Prelim Calcs'!$C$11</f>
        <v>-226710.95636719436</v>
      </c>
      <c r="FM63" s="57">
        <f>MIN('Drive Train'!$F$35-FG62*'DEPRECATED - DT-Prelim Calcs'!$C$21*'Drive Train'!$F$38,FM62+FG$2)</f>
        <v>9</v>
      </c>
      <c r="FN63" s="57">
        <f>'Drive Train'!$F$35-FG63*'DEPRECATED - DT-Prelim Calcs'!$C$21*'Drive Train'!$F$38</f>
        <v>9</v>
      </c>
      <c r="FO63" s="1">
        <f>IF(FL63&gt;='Drive Train'!$F$29,1,0)</f>
        <v>0</v>
      </c>
      <c r="FP63" s="57">
        <f t="shared" si="56"/>
        <v>55.555555555555557</v>
      </c>
      <c r="FQ63" s="63">
        <f>FQ62+'DEPRECATED - DT-Prelim Calcs'!$C$11</f>
        <v>236</v>
      </c>
      <c r="FR63" s="2">
        <f>GB63/'Drive Train'!$F$35</f>
        <v>0.72580645161290325</v>
      </c>
      <c r="FS63" s="46">
        <f>FZ63*12*60/(PI() * 'Drive Train'!$F$15)/FR$2*FR63</f>
        <v>-752519.97265638167</v>
      </c>
      <c r="FT63" s="2">
        <f>('DEPRECATED - DT-Prelim Calcs'!$C$6*FR63-FS63)/('DEPRECATED - DT-Prelim Calcs'!$C$6*FR63)*'DEPRECATED - DT-Prelim Calcs'!$C$7*FR63</f>
        <v>342.00681720727636</v>
      </c>
      <c r="FU63" s="57">
        <f>FT63/'DEPRECATED - DT-Prelim Calcs'!$C$7*('DEPRECATED - DT-Prelim Calcs'!$C$8-'DEPRECATED - DT-Prelim Calcs'!$C$9)+'DEPRECATED - DT-Prelim Calcs'!$C$9</f>
        <v>18209.950891159155</v>
      </c>
      <c r="FV63" s="57">
        <f t="shared" si="18"/>
        <v>50</v>
      </c>
      <c r="FW63" s="2">
        <f t="shared" si="57"/>
        <v>0.5927743797942352</v>
      </c>
      <c r="FX63" s="57">
        <f>FW63*'DEPRECATED - DT-Prelim Calcs'!$C$21/FR$2/'DEPRECATED - DT-Prelim Calcs'!$C$19/'DEPRECATED - DT-Prelim Calcs'!$C$18*3.39*'DEPRECATED - DT-Prelim Calcs'!$C$20</f>
        <v>22.99198837243916</v>
      </c>
      <c r="FY63" s="46">
        <f t="shared" si="58"/>
        <v>0</v>
      </c>
      <c r="FZ63" s="57">
        <f>FX62*'DEPRECATED - DT-Prelim Calcs'!$C$11+FZ62</f>
        <v>-1596.6764215922287</v>
      </c>
      <c r="GA63" s="57">
        <f>GA62+0.5*FX63*'DEPRECATED - DT-Prelim Calcs'!$C$11^2+FZ63*'DEPRECATED - DT-Prelim Calcs'!$C$11</f>
        <v>-346733.97464847704</v>
      </c>
      <c r="GB63" s="57">
        <f>MIN('Drive Train'!$F$35-FV62*'DEPRECATED - DT-Prelim Calcs'!$C$21*'Drive Train'!$F$38,GB62+FV$2)</f>
        <v>9</v>
      </c>
      <c r="GC63" s="57">
        <f>'Drive Train'!$F$35-FV63*'DEPRECATED - DT-Prelim Calcs'!$C$21*'Drive Train'!$F$38</f>
        <v>9</v>
      </c>
      <c r="GD63" s="1">
        <f>IF(GA63&gt;='Drive Train'!$F$29,1,0)</f>
        <v>0</v>
      </c>
      <c r="GE63" s="57">
        <f t="shared" si="59"/>
        <v>55.555555555555557</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55.555555555555557</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55.555555555555557</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55.555555555555557</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55.555555555555557</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650.48305563067322</v>
      </c>
      <c r="AK64" s="57">
        <f t="shared" si="8"/>
        <v>0</v>
      </c>
      <c r="AL64" s="63">
        <f>AL63+'DEPRECATED - DT-Prelim Calcs'!$C$11</f>
        <v>240</v>
      </c>
      <c r="AM64" s="2">
        <f>AW64/'Drive Train'!$F$35</f>
        <v>0.87580577741072896</v>
      </c>
      <c r="AN64" s="46">
        <f>AU64*12*60/(PI() * 'Drive Train'!$F$15)/AM$2*AM64</f>
        <v>3839.3737702352059</v>
      </c>
      <c r="AO64" s="2">
        <f>('DEPRECATED - DT-Prelim Calcs'!$C$6*AM64-AN64)/('DEPRECATED - DT-Prelim Calcs'!$C$6*AM64)*'DEPRECATED - DT-Prelim Calcs'!$C$7*AM64</f>
        <v>0.37468989987001688</v>
      </c>
      <c r="AP64" s="57">
        <f>AO64/'DEPRECATED - DT-Prelim Calcs'!$C$7*('DEPRECATED - DT-Prelim Calcs'!$C$8-'DEPRECATED - DT-Prelim Calcs'!$C$9)+'DEPRECATED - DT-Prelim Calcs'!$C$9</f>
        <v>22.647184295984715</v>
      </c>
      <c r="AQ64" s="57">
        <f t="shared" si="9"/>
        <v>22.647184295984715</v>
      </c>
      <c r="AR64" s="2">
        <f t="shared" si="30"/>
        <v>2.4150186128668594E-8</v>
      </c>
      <c r="AS64" s="57">
        <f>AR64*'DEPRECATED - DT-Prelim Calcs'!$C$21/AM$2/'DEPRECATED - DT-Prelim Calcs'!$C$19/'DEPRECATED - DT-Prelim Calcs'!$C$18*3.39*'DEPRECATED - DT-Prelim Calcs'!$C$20</f>
        <v>1.653026903726843E-7</v>
      </c>
      <c r="AT64" s="46">
        <f t="shared" si="31"/>
        <v>0</v>
      </c>
      <c r="AU64" s="57">
        <f>AS63*'DEPRECATED - DT-Prelim Calcs'!$C$11+AU63</f>
        <v>38.256035318368809</v>
      </c>
      <c r="AV64" s="57">
        <f>AV63+0.5*AS64*'DEPRECATED - DT-Prelim Calcs'!$C$11^2+AU64*'DEPRECATED - DT-Prelim Calcs'!$C$11</f>
        <v>9054.2428118618918</v>
      </c>
      <c r="AW64" s="57">
        <f>MIN('Drive Train'!$F$35-AQ63*'DEPRECATED - DT-Prelim Calcs'!$C$21*'Drive Train'!$F$38,AW63+AQ$2)</f>
        <v>10.859991639893039</v>
      </c>
      <c r="AX64" s="57">
        <f>'Drive Train'!$F$35-AQ64*'DEPRECATED - DT-Prelim Calcs'!$C$21*'Drive Train'!$F$38</f>
        <v>10.859991467873039</v>
      </c>
      <c r="AY64" s="1">
        <f>IF(AV64&gt;='Drive Train'!$F$29,1,0)</f>
        <v>1</v>
      </c>
      <c r="AZ64" s="57">
        <f t="shared" si="32"/>
        <v>25.163538106649685</v>
      </c>
      <c r="BA64" s="63">
        <f>BA63+'DEPRECATED - DT-Prelim Calcs'!$C$11</f>
        <v>240</v>
      </c>
      <c r="BB64" s="2">
        <f>BL64/'Drive Train'!$F$35</f>
        <v>0.72580645161290325</v>
      </c>
      <c r="BC64" s="46">
        <f>BJ64*12*60/(PI() * 'Drive Train'!$F$15)/BB$2*BB64</f>
        <v>4641.227515388221</v>
      </c>
      <c r="BD64" s="2">
        <f>('DEPRECATED - DT-Prelim Calcs'!$C$6*BB64-BC64)/('DEPRECATED - DT-Prelim Calcs'!$C$6*BB64)*'DEPRECATED - DT-Prelim Calcs'!$C$7*BB64</f>
        <v>-0.34937273905860922</v>
      </c>
      <c r="BE64" s="57">
        <f>BD64/'DEPRECATED - DT-Prelim Calcs'!$C$7*('DEPRECATED - DT-Prelim Calcs'!$C$8-'DEPRECATED - DT-Prelim Calcs'!$C$9)+'DEPRECATED - DT-Prelim Calcs'!$C$9</f>
        <v>-15.899386896771606</v>
      </c>
      <c r="BF64" s="57">
        <f t="shared" si="10"/>
        <v>-15.899386896771606</v>
      </c>
      <c r="BG64" s="2">
        <f t="shared" si="33"/>
        <v>-0.89592463433821712</v>
      </c>
      <c r="BH64" s="57">
        <f>BG64*'DEPRECATED - DT-Prelim Calcs'!$C$21/BB$2/'DEPRECATED - DT-Prelim Calcs'!$C$19/'DEPRECATED - DT-Prelim Calcs'!$C$18*3.39*'DEPRECATED - DT-Prelim Calcs'!$C$20</f>
        <v>-9.3121724583038734</v>
      </c>
      <c r="BI64" s="46">
        <f t="shared" si="34"/>
        <v>1</v>
      </c>
      <c r="BJ64" s="57">
        <f>BH63*'DEPRECATED - DT-Prelim Calcs'!$C$11+BJ63</f>
        <v>36.748474328898844</v>
      </c>
      <c r="BK64" s="57">
        <f>BK63+0.5*BH64*'DEPRECATED - DT-Prelim Calcs'!$C$11^2+BJ64*'DEPRECATED - DT-Prelim Calcs'!$C$11</f>
        <v>4350.3528449302066</v>
      </c>
      <c r="BL64" s="57">
        <f>MIN('Drive Train'!$F$35-BF63*'DEPRECATED - DT-Prelim Calcs'!$C$21*'Drive Train'!$F$38,BL63+BF$2)</f>
        <v>9</v>
      </c>
      <c r="BM64" s="57">
        <f>'Drive Train'!$F$35-BF64*'DEPRECATED - DT-Prelim Calcs'!$C$21*'Drive Train'!$F$38</f>
        <v>13.48115830898047</v>
      </c>
      <c r="BN64" s="1">
        <f>IF(BK64&gt;='Drive Train'!$F$29,1,0)</f>
        <v>1</v>
      </c>
      <c r="BO64" s="57">
        <f t="shared" si="35"/>
        <v>-17.665985440857341</v>
      </c>
      <c r="BP64" s="63">
        <f>BP63+'DEPRECATED - DT-Prelim Calcs'!$C$11</f>
        <v>240</v>
      </c>
      <c r="BQ64" s="2">
        <f>CA64/'Drive Train'!$F$35</f>
        <v>1.5242039715865965</v>
      </c>
      <c r="BR64" s="46">
        <f>BY64*12*60/(PI() * 'Drive Train'!$F$15)/BQ$2*BQ64</f>
        <v>-38518.898519205541</v>
      </c>
      <c r="BS64" s="2">
        <f>('DEPRECATED - DT-Prelim Calcs'!$C$6*BQ64-BR64)/('DEPRECATED - DT-Prelim Calcs'!$C$6*BQ64)*'DEPRECATED - DT-Prelim Calcs'!$C$7*BQ64</f>
        <v>21.089944222796746</v>
      </c>
      <c r="BT64" s="57">
        <f>BS64/'DEPRECATED - DT-Prelim Calcs'!$C$7*('DEPRECATED - DT-Prelim Calcs'!$C$8-'DEPRECATED - DT-Prelim Calcs'!$C$9)+'DEPRECATED - DT-Prelim Calcs'!$C$9</f>
        <v>1125.4551219024161</v>
      </c>
      <c r="BU64" s="57">
        <f t="shared" si="11"/>
        <v>50</v>
      </c>
      <c r="BV64" s="2">
        <f t="shared" si="36"/>
        <v>1.6489905474275997</v>
      </c>
      <c r="BW64" s="57">
        <f>BV64*'DEPRECATED - DT-Prelim Calcs'!$C$21/BQ$2/'DEPRECATED - DT-Prelim Calcs'!$C$19/'DEPRECATED - DT-Prelim Calcs'!$C$18*3.39*'DEPRECATED - DT-Prelim Calcs'!$C$20</f>
        <v>22.99198837243916</v>
      </c>
      <c r="BX64" s="46">
        <f t="shared" si="37"/>
        <v>0</v>
      </c>
      <c r="BY64" s="57">
        <f>BW63*'DEPRECATED - DT-Prelim Calcs'!$C$11+BY63</f>
        <v>-108.26279058218771</v>
      </c>
      <c r="BZ64" s="57">
        <f>BZ63+0.5*BW64*'DEPRECATED - DT-Prelim Calcs'!$C$11^2+BY64*'DEPRECATED - DT-Prelim Calcs'!$C$11</f>
        <v>-8665.1174636064643</v>
      </c>
      <c r="CA64" s="57">
        <f>MIN('Drive Train'!$F$35-BU63*'DEPRECATED - DT-Prelim Calcs'!$C$21*'Drive Train'!$F$38,CA63+BU$2)</f>
        <v>18.900129247673796</v>
      </c>
      <c r="CB64" s="57">
        <f>'Drive Train'!$F$35-BU64*'DEPRECATED - DT-Prelim Calcs'!$C$21*'Drive Train'!$F$38</f>
        <v>9</v>
      </c>
      <c r="CC64" s="1">
        <f>IF(BZ64&gt;='Drive Train'!$F$29,1,0)</f>
        <v>0</v>
      </c>
      <c r="CD64" s="57">
        <f t="shared" si="38"/>
        <v>55.555555555555557</v>
      </c>
      <c r="CE64" s="63">
        <f>CE63+'DEPRECATED - DT-Prelim Calcs'!$C$11</f>
        <v>240</v>
      </c>
      <c r="CF64" s="2">
        <f>CP64/'Drive Train'!$F$35</f>
        <v>0.72580645161290325</v>
      </c>
      <c r="CG64" s="46">
        <f>CN64*12*60/(PI() * 'Drive Train'!$F$15)/CF$2*CF64</f>
        <v>-35758.042163307611</v>
      </c>
      <c r="CH64" s="2">
        <f>('DEPRECATED - DT-Prelim Calcs'!$C$6*CF64-CG64)/('DEPRECATED - DT-Prelim Calcs'!$C$6*CF64)*'DEPRECATED - DT-Prelim Calcs'!$C$7*CF64</f>
        <v>17.917464019976467</v>
      </c>
      <c r="CI64" s="57">
        <f>CH64/'DEPRECATED - DT-Prelim Calcs'!$C$7*('DEPRECATED - DT-Prelim Calcs'!$C$8-'DEPRECATED - DT-Prelim Calcs'!$C$9)+'DEPRECATED - DT-Prelim Calcs'!$C$9</f>
        <v>956.56333351161038</v>
      </c>
      <c r="CJ64" s="57">
        <f t="shared" si="12"/>
        <v>50</v>
      </c>
      <c r="CK64" s="2">
        <f t="shared" si="39"/>
        <v>1.3144127551959126</v>
      </c>
      <c r="CL64" s="57">
        <f>CK64*'DEPRECATED - DT-Prelim Calcs'!$C$21/CF$2/'DEPRECATED - DT-Prelim Calcs'!$C$19/'DEPRECATED - DT-Prelim Calcs'!$C$18*3.39*'DEPRECATED - DT-Prelim Calcs'!$C$20</f>
        <v>22.991988372439156</v>
      </c>
      <c r="CM64" s="46">
        <f t="shared" si="40"/>
        <v>0</v>
      </c>
      <c r="CN64" s="57">
        <f>CL63*'DEPRECATED - DT-Prelim Calcs'!$C$11+CN63</f>
        <v>-168.2344579505816</v>
      </c>
      <c r="CO64" s="57">
        <f>CO63+0.5*CL64*'DEPRECATED - DT-Prelim Calcs'!$C$11^2+CN64*'DEPRECATED - DT-Prelim Calcs'!$C$11</f>
        <v>-27412.127132567111</v>
      </c>
      <c r="CP64" s="57">
        <f>MIN('Drive Train'!$F$35-CJ63*'DEPRECATED - DT-Prelim Calcs'!$C$21*'Drive Train'!$F$38,CP63+CJ$2)</f>
        <v>9</v>
      </c>
      <c r="CQ64" s="57">
        <f>'Drive Train'!$F$35-CJ64*'DEPRECATED - DT-Prelim Calcs'!$C$21*'Drive Train'!$F$38</f>
        <v>9</v>
      </c>
      <c r="CR64" s="1">
        <f>IF(CO64&gt;='Drive Train'!$F$29,1,0)</f>
        <v>0</v>
      </c>
      <c r="CS64" s="57">
        <f t="shared" si="41"/>
        <v>55.555555555555557</v>
      </c>
      <c r="CT64" s="63">
        <f>CT63+'DEPRECATED - DT-Prelim Calcs'!$C$11</f>
        <v>240</v>
      </c>
      <c r="CU64" s="2">
        <f>DE64/'Drive Train'!$F$35</f>
        <v>0.72580645161290325</v>
      </c>
      <c r="CV64" s="46">
        <f>DC64*12*60/(PI() * 'Drive Train'!$F$15)/CU$2*CU64</f>
        <v>-27235.91823617851</v>
      </c>
      <c r="CW64" s="2">
        <f>('DEPRECATED - DT-Prelim Calcs'!$C$6*CU64-CV64)/('DEPRECATED - DT-Prelim Calcs'!$C$6*CU64)*'DEPRECATED - DT-Prelim Calcs'!$C$7*CU64</f>
        <v>14.064120930974379</v>
      </c>
      <c r="CX64" s="57">
        <f>CW64/'DEPRECATED - DT-Prelim Calcs'!$C$7*('DEPRECATED - DT-Prelim Calcs'!$C$8-'DEPRECATED - DT-Prelim Calcs'!$C$9)+'DEPRECATED - DT-Prelim Calcs'!$C$9</f>
        <v>751.42477819253645</v>
      </c>
      <c r="CY64" s="57">
        <f t="shared" si="13"/>
        <v>50</v>
      </c>
      <c r="CZ64" s="2">
        <f t="shared" si="42"/>
        <v>1.0927045796206987</v>
      </c>
      <c r="DA64" s="57">
        <f>CZ64*'DEPRECATED - DT-Prelim Calcs'!$C$21/CU$2/'DEPRECATED - DT-Prelim Calcs'!$C$19/'DEPRECATED - DT-Prelim Calcs'!$C$18*3.39*'DEPRECATED - DT-Prelim Calcs'!$C$20</f>
        <v>22.991988372439156</v>
      </c>
      <c r="DB64" s="46">
        <f t="shared" si="43"/>
        <v>0</v>
      </c>
      <c r="DC64" s="57">
        <f>DA63*'DEPRECATED - DT-Prelim Calcs'!$C$11+DC63</f>
        <v>-106.5256618466294</v>
      </c>
      <c r="DD64" s="57">
        <f>DD63+0.5*DA64*'DEPRECATED - DT-Prelim Calcs'!$C$11^2+DC64*'DEPRECATED - DT-Prelim Calcs'!$C$11</f>
        <v>-56986.43796258419</v>
      </c>
      <c r="DE64" s="57">
        <f>MIN('Drive Train'!$F$35-CY63*'DEPRECATED - DT-Prelim Calcs'!$C$21*'Drive Train'!$F$38,DE63+CY$2)</f>
        <v>9</v>
      </c>
      <c r="DF64" s="57">
        <f>'Drive Train'!$F$35-CY64*'DEPRECATED - DT-Prelim Calcs'!$C$21*'Drive Train'!$F$38</f>
        <v>9</v>
      </c>
      <c r="DG64" s="1">
        <f>IF(DD64&gt;='Drive Train'!$F$29,1,0)</f>
        <v>0</v>
      </c>
      <c r="DH64" s="57">
        <f t="shared" si="44"/>
        <v>55.555555555555557</v>
      </c>
      <c r="DI64" s="63">
        <f>DI63+'DEPRECATED - DT-Prelim Calcs'!$C$11</f>
        <v>240</v>
      </c>
      <c r="DJ64" s="2">
        <f>DT64/'Drive Train'!$F$35</f>
        <v>0.72580645161290325</v>
      </c>
      <c r="DK64" s="46">
        <f>DR64*12*60/(PI() * 'Drive Train'!$F$15)/DJ$2*DJ64</f>
        <v>-116562.60476046662</v>
      </c>
      <c r="DL64" s="2">
        <f>('DEPRECATED - DT-Prelim Calcs'!$C$6*DJ64-DK64)/('DEPRECATED - DT-Prelim Calcs'!$C$6*DJ64)*'DEPRECATED - DT-Prelim Calcs'!$C$7*DJ64</f>
        <v>54.453860991675008</v>
      </c>
      <c r="DM64" s="57">
        <f>DL64/'DEPRECATED - DT-Prelim Calcs'!$C$7*('DEPRECATED - DT-Prelim Calcs'!$C$8-'DEPRECATED - DT-Prelim Calcs'!$C$9)+'DEPRECATED - DT-Prelim Calcs'!$C$9</f>
        <v>2901.6337615070138</v>
      </c>
      <c r="DN64" s="57">
        <f t="shared" si="14"/>
        <v>50</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-390.10168064474055</v>
      </c>
      <c r="DS64" s="57">
        <f>DS63+0.5*DP64*'DEPRECATED - DT-Prelim Calcs'!$C$11^2+DR64*'DEPRECATED - DT-Prelim Calcs'!$C$11</f>
        <v>-118983.30552640255</v>
      </c>
      <c r="DT64" s="57">
        <f>MIN('Drive Train'!$F$35-DN63*'DEPRECATED - DT-Prelim Calcs'!$C$21*'Drive Train'!$F$38,DT63+DN$2)</f>
        <v>9</v>
      </c>
      <c r="DU64" s="57">
        <f>'Drive Train'!$F$35-DN64*'DEPRECATED - DT-Prelim Calcs'!$C$21*'Drive Train'!$F$38</f>
        <v>9</v>
      </c>
      <c r="DV64" s="1">
        <f>IF(DS64&gt;='Drive Train'!$F$29,1,0)</f>
        <v>0</v>
      </c>
      <c r="DW64" s="57">
        <f t="shared" si="47"/>
        <v>55.555555555555557</v>
      </c>
      <c r="DX64" s="63">
        <f>DX63+'DEPRECATED - DT-Prelim Calcs'!$C$11</f>
        <v>240</v>
      </c>
      <c r="DY64" s="2">
        <f>EI64/'Drive Train'!$F$35</f>
        <v>0.72580645161290325</v>
      </c>
      <c r="DZ64" s="46">
        <f>EG64*12*60/(PI() * 'Drive Train'!$F$15)/DY$2*DY64</f>
        <v>-69327.964516606633</v>
      </c>
      <c r="EA64" s="2">
        <f>('DEPRECATED - DT-Prelim Calcs'!$C$6*DY64-DZ64)/('DEPRECATED - DT-Prelim Calcs'!$C$6*DY64)*'DEPRECATED - DT-Prelim Calcs'!$C$7*DY64</f>
        <v>33.096359493044133</v>
      </c>
      <c r="EB64" s="57">
        <f>EA64/'DEPRECATED - DT-Prelim Calcs'!$C$7*('DEPRECATED - DT-Prelim Calcs'!$C$8-'DEPRECATED - DT-Prelim Calcs'!$C$9)+'DEPRECATED - DT-Prelim Calcs'!$C$9</f>
        <v>1764.6348228039678</v>
      </c>
      <c r="EC64" s="57">
        <f t="shared" si="15"/>
        <v>50</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-202.75696529804392</v>
      </c>
      <c r="EH64" s="57">
        <f>EH63+0.5*EE64*'DEPRECATED - DT-Prelim Calcs'!$C$11^2+EG64*'DEPRECATED - DT-Prelim Calcs'!$C$11</f>
        <v>-176647.10209760346</v>
      </c>
      <c r="EI64" s="57">
        <f>MIN('Drive Train'!$F$35-EC63*'DEPRECATED - DT-Prelim Calcs'!$C$21*'Drive Train'!$F$38,EI63+EC$2)</f>
        <v>9</v>
      </c>
      <c r="EJ64" s="57">
        <f>'Drive Train'!$F$35-EC64*'DEPRECATED - DT-Prelim Calcs'!$C$21*'Drive Train'!$F$38</f>
        <v>9</v>
      </c>
      <c r="EK64" s="1">
        <f>IF(EH64&gt;='Drive Train'!$F$29,1,0)</f>
        <v>0</v>
      </c>
      <c r="EL64" s="57">
        <f t="shared" si="50"/>
        <v>55.555555555555557</v>
      </c>
      <c r="EM64" s="63">
        <f>EM63+'DEPRECATED - DT-Prelim Calcs'!$C$11</f>
        <v>240</v>
      </c>
      <c r="EN64" s="2">
        <f>EX64/'Drive Train'!$F$35</f>
        <v>0.72580645161290325</v>
      </c>
      <c r="EO64" s="46">
        <f>EV64*12*60/(PI() * 'Drive Train'!$F$15)/EN$2*EN64</f>
        <v>-673992.24505462812</v>
      </c>
      <c r="EP64" s="2">
        <f>('DEPRECATED - DT-Prelim Calcs'!$C$6*EN64-EO64)/('DEPRECATED - DT-Prelim Calcs'!$C$6*EN64)*'DEPRECATED - DT-Prelim Calcs'!$C$7*EN64</f>
        <v>306.49990847927899</v>
      </c>
      <c r="EQ64" s="57">
        <f>EP64/'DEPRECATED - DT-Prelim Calcs'!$C$7*('DEPRECATED - DT-Prelim Calcs'!$C$8-'DEPRECATED - DT-Prelim Calcs'!$C$9)+'DEPRECATED - DT-Prelim Calcs'!$C$9</f>
        <v>16319.68682900062</v>
      </c>
      <c r="ER64" s="57">
        <f t="shared" si="16"/>
        <v>50</v>
      </c>
      <c r="ES64" s="2">
        <f t="shared" si="51"/>
        <v>0.72555584086814395</v>
      </c>
      <c r="ET64" s="57">
        <f>ES64*'DEPRECATED - DT-Prelim Calcs'!$C$21/EN$2/'DEPRECATED - DT-Prelim Calcs'!$C$19/'DEPRECATED - DT-Prelim Calcs'!$C$18*3.39*'DEPRECATED - DT-Prelim Calcs'!$C$20</f>
        <v>22.99198837243916</v>
      </c>
      <c r="EU64" s="46">
        <f t="shared" si="52"/>
        <v>0</v>
      </c>
      <c r="EV64" s="57">
        <f>ET63*'DEPRECATED - DT-Prelim Calcs'!$C$11+EV63</f>
        <v>-1750.3915107958255</v>
      </c>
      <c r="EW64" s="57">
        <f>EW63+0.5*ET64*'DEPRECATED - DT-Prelim Calcs'!$C$11^2+EV64*'DEPRECATED - DT-Prelim Calcs'!$C$11</f>
        <v>-211659.51616719295</v>
      </c>
      <c r="EX64" s="57">
        <f>MIN('Drive Train'!$F$35-ER63*'DEPRECATED - DT-Prelim Calcs'!$C$21*'Drive Train'!$F$38,EX63+ER$2)</f>
        <v>9</v>
      </c>
      <c r="EY64" s="57">
        <f>'Drive Train'!$F$35-ER64*'DEPRECATED - DT-Prelim Calcs'!$C$21*'Drive Train'!$F$38</f>
        <v>9</v>
      </c>
      <c r="EZ64" s="1">
        <f>IF(EW64&gt;='Drive Train'!$F$29,1,0)</f>
        <v>0</v>
      </c>
      <c r="FA64" s="57">
        <f t="shared" si="53"/>
        <v>55.555555555555557</v>
      </c>
      <c r="FB64" s="63">
        <f>FB63+'DEPRECATED - DT-Prelim Calcs'!$C$11</f>
        <v>240</v>
      </c>
      <c r="FC64" s="2">
        <f>FM64/'Drive Train'!$F$35</f>
        <v>0.72580645161290325</v>
      </c>
      <c r="FD64" s="46">
        <f>FK64*12*60/(PI() * 'Drive Train'!$F$15)/FC$2*FC64</f>
        <v>-1152422.0983511265</v>
      </c>
      <c r="FE64" s="2">
        <f>('DEPRECATED - DT-Prelim Calcs'!$C$6*FC64-FD64)/('DEPRECATED - DT-Prelim Calcs'!$C$6*FC64)*'DEPRECATED - DT-Prelim Calcs'!$C$7*FC64</f>
        <v>522.82560199608224</v>
      </c>
      <c r="FF64" s="57">
        <f>FE64/'DEPRECATED - DT-Prelim Calcs'!$C$7*('DEPRECATED - DT-Prelim Calcs'!$C$8-'DEPRECATED - DT-Prelim Calcs'!$C$9)+'DEPRECATED - DT-Prelim Calcs'!$C$9</f>
        <v>27836.11275356737</v>
      </c>
      <c r="FG64" s="57">
        <f t="shared" si="17"/>
        <v>50</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-2691.4547898908259</v>
      </c>
      <c r="FL64" s="57">
        <f>FL63+0.5*FI64*'DEPRECATED - DT-Prelim Calcs'!$C$11^2+FK64*'DEPRECATED - DT-Prelim Calcs'!$C$11</f>
        <v>-237292.83961977815</v>
      </c>
      <c r="FM64" s="57">
        <f>MIN('Drive Train'!$F$35-FG63*'DEPRECATED - DT-Prelim Calcs'!$C$21*'Drive Train'!$F$38,FM63+FG$2)</f>
        <v>9</v>
      </c>
      <c r="FN64" s="57">
        <f>'Drive Train'!$F$35-FG64*'DEPRECATED - DT-Prelim Calcs'!$C$21*'Drive Train'!$F$38</f>
        <v>9</v>
      </c>
      <c r="FO64" s="1">
        <f>IF(FL64&gt;='Drive Train'!$F$29,1,0)</f>
        <v>0</v>
      </c>
      <c r="FP64" s="57">
        <f t="shared" si="56"/>
        <v>55.555555555555557</v>
      </c>
      <c r="FQ64" s="63">
        <f>FQ63+'DEPRECATED - DT-Prelim Calcs'!$C$11</f>
        <v>240</v>
      </c>
      <c r="FR64" s="2">
        <f>GB64/'Drive Train'!$F$35</f>
        <v>0.72580645161290325</v>
      </c>
      <c r="FS64" s="46">
        <f>FZ64*12*60/(PI() * 'Drive Train'!$F$15)/FR$2*FR64</f>
        <v>-709175.10896987468</v>
      </c>
      <c r="FT64" s="2">
        <f>('DEPRECATED - DT-Prelim Calcs'!$C$6*FR64-FS64)/('DEPRECATED - DT-Prelim Calcs'!$C$6*FR64)*'DEPRECATED - DT-Prelim Calcs'!$C$7*FR64</f>
        <v>322.40810773551618</v>
      </c>
      <c r="FU64" s="57">
        <f>FT64/'DEPRECATED - DT-Prelim Calcs'!$C$7*('DEPRECATED - DT-Prelim Calcs'!$C$8-'DEPRECATED - DT-Prelim Calcs'!$C$9)+'DEPRECATED - DT-Prelim Calcs'!$C$9</f>
        <v>17166.583909737234</v>
      </c>
      <c r="FV64" s="57">
        <f t="shared" si="18"/>
        <v>50</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-1504.7084681024721</v>
      </c>
      <c r="GA64" s="57">
        <f>GA63+0.5*FX64*'DEPRECATED - DT-Prelim Calcs'!$C$11^2+FZ64*'DEPRECATED - DT-Prelim Calcs'!$C$11</f>
        <v>-352568.87261390744</v>
      </c>
      <c r="GB64" s="57">
        <f>MIN('Drive Train'!$F$35-FV63*'DEPRECATED - DT-Prelim Calcs'!$C$21*'Drive Train'!$F$38,GB63+FV$2)</f>
        <v>9</v>
      </c>
      <c r="GC64" s="57">
        <f>'Drive Train'!$F$35-FV64*'DEPRECATED - DT-Prelim Calcs'!$C$21*'Drive Train'!$F$38</f>
        <v>9</v>
      </c>
      <c r="GD64" s="1">
        <f>IF(GA64&gt;='Drive Train'!$F$29,1,0)</f>
        <v>0</v>
      </c>
      <c r="GE64" s="57">
        <f t="shared" si="59"/>
        <v>55.555555555555557</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55.555555555555557</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55.555555555555557</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55.555555555555557</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55.555555555555557</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55.555555555555557</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650.48305563067322</v>
      </c>
      <c r="AK65" s="57">
        <f t="shared" si="8"/>
        <v>0</v>
      </c>
      <c r="AL65" s="63">
        <f>AL64+'DEPRECATED - DT-Prelim Calcs'!$C$11</f>
        <v>244</v>
      </c>
      <c r="AM65" s="2">
        <f>AW65/'Drive Train'!$F$35</f>
        <v>0.87580576353814832</v>
      </c>
      <c r="AN65" s="46">
        <f>AU65*12*60/(PI() * 'Drive Train'!$F$15)/AM$2*AM65</f>
        <v>3839.3737757794047</v>
      </c>
      <c r="AO65" s="2">
        <f>('DEPRECATED - DT-Prelim Calcs'!$C$6*AM65-AN65)/('DEPRECATED - DT-Prelim Calcs'!$C$6*AM65)*'DEPRECATED - DT-Prelim Calcs'!$C$7*AM65</f>
        <v>0.37468986393024617</v>
      </c>
      <c r="AP65" s="57">
        <f>AO65/'DEPRECATED - DT-Prelim Calcs'!$C$7*('DEPRECATED - DT-Prelim Calcs'!$C$8-'DEPRECATED - DT-Prelim Calcs'!$C$9)+'DEPRECATED - DT-Prelim Calcs'!$C$9</f>
        <v>22.64718238267659</v>
      </c>
      <c r="AQ65" s="57">
        <f t="shared" si="9"/>
        <v>22.64718238267659</v>
      </c>
      <c r="AR65" s="2">
        <f t="shared" si="30"/>
        <v>-1.8265660151062235E-8</v>
      </c>
      <c r="AS65" s="57">
        <f>AR65*'DEPRECATED - DT-Prelim Calcs'!$C$21/AM$2/'DEPRECATED - DT-Prelim Calcs'!$C$19/'DEPRECATED - DT-Prelim Calcs'!$C$18*3.39*'DEPRECATED - DT-Prelim Calcs'!$C$20</f>
        <v>-1.2502440968019887E-7</v>
      </c>
      <c r="AT65" s="46">
        <f t="shared" si="31"/>
        <v>0</v>
      </c>
      <c r="AU65" s="57">
        <f>AS64*'DEPRECATED - DT-Prelim Calcs'!$C$11+AU64</f>
        <v>38.256035979579572</v>
      </c>
      <c r="AV65" s="57">
        <f>AV64+0.5*AS65*'DEPRECATED - DT-Prelim Calcs'!$C$11^2+AU65*'DEPRECATED - DT-Prelim Calcs'!$C$11</f>
        <v>9207.266954780016</v>
      </c>
      <c r="AW65" s="57">
        <f>MIN('Drive Train'!$F$35-AQ64*'DEPRECATED - DT-Prelim Calcs'!$C$21*'Drive Train'!$F$38,AW64+AQ$2)</f>
        <v>10.859991467873039</v>
      </c>
      <c r="AX65" s="57">
        <f>'Drive Train'!$F$35-AQ65*'DEPRECATED - DT-Prelim Calcs'!$C$21*'Drive Train'!$F$38</f>
        <v>10.859991597977992</v>
      </c>
      <c r="AY65" s="1">
        <f>IF(AV65&gt;='Drive Train'!$F$29,1,0)</f>
        <v>1</v>
      </c>
      <c r="AZ65" s="57">
        <f t="shared" si="32"/>
        <v>25.163535980751767</v>
      </c>
      <c r="BA65" s="63">
        <f>BA64+'DEPRECATED - DT-Prelim Calcs'!$C$11</f>
        <v>244</v>
      </c>
      <c r="BB65" s="2">
        <f>BL65/'Drive Train'!$F$35</f>
        <v>1.0871901862081024</v>
      </c>
      <c r="BC65" s="46">
        <f>BJ65*12*60/(PI() * 'Drive Train'!$F$15)/BB$2*BB65</f>
        <v>-94.631427801827755</v>
      </c>
      <c r="BD65" s="2">
        <f>('DEPRECATED - DT-Prelim Calcs'!$C$6*BB65-BC65)/('DEPRECATED - DT-Prelim Calcs'!$C$6*BB65)*'DEPRECATED - DT-Prelim Calcs'!$C$7*BB65</f>
        <v>2.6629166678989384</v>
      </c>
      <c r="BE65" s="57">
        <f>BD65/'DEPRECATED - DT-Prelim Calcs'!$C$7*('DEPRECATED - DT-Prelim Calcs'!$C$8-'DEPRECATED - DT-Prelim Calcs'!$C$9)+'DEPRECATED - DT-Prelim Calcs'!$C$9</f>
        <v>144.46440186366547</v>
      </c>
      <c r="BF65" s="57">
        <f t="shared" si="10"/>
        <v>50</v>
      </c>
      <c r="BG65" s="2">
        <f t="shared" si="33"/>
        <v>0.89592751301634344</v>
      </c>
      <c r="BH65" s="57">
        <f>BG65*'DEPRECATED - DT-Prelim Calcs'!$C$21/BB$2/'DEPRECATED - DT-Prelim Calcs'!$C$19/'DEPRECATED - DT-Prelim Calcs'!$C$18*3.39*'DEPRECATED - DT-Prelim Calcs'!$C$20</f>
        <v>9.3122023790652158</v>
      </c>
      <c r="BI65" s="46">
        <f t="shared" si="34"/>
        <v>0</v>
      </c>
      <c r="BJ65" s="57">
        <f>BH64*'DEPRECATED - DT-Prelim Calcs'!$C$11+BJ64</f>
        <v>-0.50021550431664963</v>
      </c>
      <c r="BK65" s="57">
        <f>BK64+0.5*BH65*'DEPRECATED - DT-Prelim Calcs'!$C$11^2+BJ65*'DEPRECATED - DT-Prelim Calcs'!$C$11</f>
        <v>4422.8496019454615</v>
      </c>
      <c r="BL65" s="57">
        <f>MIN('Drive Train'!$F$35-BF64*'DEPRECATED - DT-Prelim Calcs'!$C$21*'Drive Train'!$F$38,BL64+BF$2)</f>
        <v>13.48115830898047</v>
      </c>
      <c r="BM65" s="57">
        <f>'Drive Train'!$F$35-BF65*'DEPRECATED - DT-Prelim Calcs'!$C$21*'Drive Train'!$F$38</f>
        <v>9</v>
      </c>
      <c r="BN65" s="1">
        <f>IF(BK65&gt;='Drive Train'!$F$29,1,0)</f>
        <v>1</v>
      </c>
      <c r="BO65" s="57">
        <f t="shared" si="35"/>
        <v>55.555555555555557</v>
      </c>
      <c r="BP65" s="63">
        <f>BP64+'DEPRECATED - DT-Prelim Calcs'!$C$11</f>
        <v>244</v>
      </c>
      <c r="BQ65" s="2">
        <f>CA65/'Drive Train'!$F$35</f>
        <v>0.72580645161290325</v>
      </c>
      <c r="BR65" s="46">
        <f>BY65*12*60/(PI() * 'Drive Train'!$F$15)/BQ$2*BQ65</f>
        <v>-2760.7202488561247</v>
      </c>
      <c r="BS65" s="2">
        <f>('DEPRECATED - DT-Prelim Calcs'!$C$6*BQ65-BR65)/('DEPRECATED - DT-Prelim Calcs'!$C$6*BQ65)*'DEPRECATED - DT-Prelim Calcs'!$C$7*BQ65</f>
        <v>2.9974741862376151</v>
      </c>
      <c r="BT65" s="57">
        <f>BS65/'DEPRECATED - DT-Prelim Calcs'!$C$7*('DEPRECATED - DT-Prelim Calcs'!$C$8-'DEPRECATED - DT-Prelim Calcs'!$C$9)+'DEPRECATED - DT-Prelim Calcs'!$C$9</f>
        <v>162.27507804742157</v>
      </c>
      <c r="BU65" s="57">
        <f t="shared" si="11"/>
        <v>50</v>
      </c>
      <c r="BV65" s="2">
        <f t="shared" si="36"/>
        <v>1.2135908964058268</v>
      </c>
      <c r="BW65" s="57">
        <f>BV65*'DEPRECATED - DT-Prelim Calcs'!$C$21/BQ$2/'DEPRECATED - DT-Prelim Calcs'!$C$19/'DEPRECATED - DT-Prelim Calcs'!$C$18*3.39*'DEPRECATED - DT-Prelim Calcs'!$C$20</f>
        <v>16.921181156913747</v>
      </c>
      <c r="BX65" s="46">
        <f t="shared" si="37"/>
        <v>0</v>
      </c>
      <c r="BY65" s="57">
        <f>BW64*'DEPRECATED - DT-Prelim Calcs'!$C$11+BY64</f>
        <v>-16.294837092431067</v>
      </c>
      <c r="BZ65" s="57">
        <f>BZ64+0.5*BW65*'DEPRECATED - DT-Prelim Calcs'!$C$11^2+BY65*'DEPRECATED - DT-Prelim Calcs'!$C$11</f>
        <v>-8594.9273627208786</v>
      </c>
      <c r="CA65" s="57">
        <f>MIN('Drive Train'!$F$35-BU64*'DEPRECATED - DT-Prelim Calcs'!$C$21*'Drive Train'!$F$38,CA64+BU$2)</f>
        <v>9</v>
      </c>
      <c r="CB65" s="57">
        <f>'Drive Train'!$F$35-BU65*'DEPRECATED - DT-Prelim Calcs'!$C$21*'Drive Train'!$F$38</f>
        <v>9</v>
      </c>
      <c r="CC65" s="1">
        <f>IF(BZ65&gt;='Drive Train'!$F$29,1,0)</f>
        <v>0</v>
      </c>
      <c r="CD65" s="57">
        <f t="shared" si="38"/>
        <v>55.555555555555557</v>
      </c>
      <c r="CE65" s="63">
        <f>CE64+'DEPRECATED - DT-Prelim Calcs'!$C$11</f>
        <v>244</v>
      </c>
      <c r="CF65" s="2">
        <f>CP65/'Drive Train'!$F$35</f>
        <v>0.72580645161290325</v>
      </c>
      <c r="CG65" s="46">
        <f>CN65*12*60/(PI() * 'Drive Train'!$F$15)/CF$2*CF65</f>
        <v>-16210.358539980898</v>
      </c>
      <c r="CH65" s="2">
        <f>('DEPRECATED - DT-Prelim Calcs'!$C$6*CF65-CG65)/('DEPRECATED - DT-Prelim Calcs'!$C$6*CF65)*'DEPRECATED - DT-Prelim Calcs'!$C$7*CF65</f>
        <v>9.0788303366336187</v>
      </c>
      <c r="CI65" s="57">
        <f>CH65/'DEPRECATED - DT-Prelim Calcs'!$C$7*('DEPRECATED - DT-Prelim Calcs'!$C$8-'DEPRECATED - DT-Prelim Calcs'!$C$9)+'DEPRECATED - DT-Prelim Calcs'!$C$9</f>
        <v>486.02528306642876</v>
      </c>
      <c r="CJ65" s="57">
        <f t="shared" si="12"/>
        <v>50</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-76.266504460824976</v>
      </c>
      <c r="CO65" s="57">
        <f>CO64+0.5*CL65*'DEPRECATED - DT-Prelim Calcs'!$C$11^2+CN65*'DEPRECATED - DT-Prelim Calcs'!$C$11</f>
        <v>-27533.257243430897</v>
      </c>
      <c r="CP65" s="57">
        <f>MIN('Drive Train'!$F$35-CJ64*'DEPRECATED - DT-Prelim Calcs'!$C$21*'Drive Train'!$F$38,CP64+CJ$2)</f>
        <v>9</v>
      </c>
      <c r="CQ65" s="57">
        <f>'Drive Train'!$F$35-CJ65*'DEPRECATED - DT-Prelim Calcs'!$C$21*'Drive Train'!$F$38</f>
        <v>9</v>
      </c>
      <c r="CR65" s="1">
        <f>IF(CO65&gt;='Drive Train'!$F$29,1,0)</f>
        <v>0</v>
      </c>
      <c r="CS65" s="57">
        <f t="shared" si="41"/>
        <v>55.555555555555557</v>
      </c>
      <c r="CT65" s="63">
        <f>CT64+'DEPRECATED - DT-Prelim Calcs'!$C$11</f>
        <v>244</v>
      </c>
      <c r="CU65" s="2">
        <f>DE65/'Drive Train'!$F$35</f>
        <v>0.72580645161290325</v>
      </c>
      <c r="CV65" s="46">
        <f>DC65*12*60/(PI() * 'Drive Train'!$F$15)/CU$2*CU65</f>
        <v>-3722.0379356550807</v>
      </c>
      <c r="CW65" s="2">
        <f>('DEPRECATED - DT-Prelim Calcs'!$C$6*CU65-CV65)/('DEPRECATED - DT-Prelim Calcs'!$C$6*CU65)*'DEPRECATED - DT-Prelim Calcs'!$C$7*CU65</f>
        <v>3.4321412828953042</v>
      </c>
      <c r="CX65" s="57">
        <f>CW65/'DEPRECATED - DT-Prelim Calcs'!$C$7*('DEPRECATED - DT-Prelim Calcs'!$C$8-'DEPRECATED - DT-Prelim Calcs'!$C$9)+'DEPRECATED - DT-Prelim Calcs'!$C$9</f>
        <v>185.41523925123136</v>
      </c>
      <c r="CY65" s="57">
        <f t="shared" si="13"/>
        <v>50</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-14.55770835687278</v>
      </c>
      <c r="DD65" s="57">
        <f>DD64+0.5*DA65*'DEPRECATED - DT-Prelim Calcs'!$C$11^2+DC65*'DEPRECATED - DT-Prelim Calcs'!$C$11</f>
        <v>-56860.732889032173</v>
      </c>
      <c r="DE65" s="57">
        <f>MIN('Drive Train'!$F$35-CY64*'DEPRECATED - DT-Prelim Calcs'!$C$21*'Drive Train'!$F$38,DE64+CY$2)</f>
        <v>9</v>
      </c>
      <c r="DF65" s="57">
        <f>'Drive Train'!$F$35-CY65*'DEPRECATED - DT-Prelim Calcs'!$C$21*'Drive Train'!$F$38</f>
        <v>9</v>
      </c>
      <c r="DG65" s="1">
        <f>IF(DD65&gt;='Drive Train'!$F$29,1,0)</f>
        <v>0</v>
      </c>
      <c r="DH65" s="57">
        <f t="shared" si="44"/>
        <v>55.555555555555557</v>
      </c>
      <c r="DI65" s="63">
        <f>DI64+'DEPRECATED - DT-Prelim Calcs'!$C$11</f>
        <v>244</v>
      </c>
      <c r="DJ65" s="2">
        <f>DT65/'Drive Train'!$F$35</f>
        <v>0.72580645161290325</v>
      </c>
      <c r="DK65" s="46">
        <f>DR65*12*60/(PI() * 'Drive Train'!$F$15)/DJ$2*DJ65</f>
        <v>-89082.52778274646</v>
      </c>
      <c r="DL65" s="2">
        <f>('DEPRECATED - DT-Prelim Calcs'!$C$6*DJ65-DK65)/('DEPRECATED - DT-Prelim Calcs'!$C$6*DJ65)*'DEPRECATED - DT-Prelim Calcs'!$C$7*DJ65</f>
        <v>42.028535378859701</v>
      </c>
      <c r="DM65" s="57">
        <f>DL65/'DEPRECATED - DT-Prelim Calcs'!$C$7*('DEPRECATED - DT-Prelim Calcs'!$C$8-'DEPRECATED - DT-Prelim Calcs'!$C$9)+'DEPRECATED - DT-Prelim Calcs'!$C$9</f>
        <v>2240.1527340695848</v>
      </c>
      <c r="DN65" s="57">
        <f t="shared" si="14"/>
        <v>50</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-298.13372715498394</v>
      </c>
      <c r="DS65" s="57">
        <f>DS64+0.5*DP65*'DEPRECATED - DT-Prelim Calcs'!$C$11^2+DR65*'DEPRECATED - DT-Prelim Calcs'!$C$11</f>
        <v>-119991.90452804297</v>
      </c>
      <c r="DT65" s="57">
        <f>MIN('Drive Train'!$F$35-DN64*'DEPRECATED - DT-Prelim Calcs'!$C$21*'Drive Train'!$F$38,DT64+DN$2)</f>
        <v>9</v>
      </c>
      <c r="DU65" s="57">
        <f>'Drive Train'!$F$35-DN65*'DEPRECATED - DT-Prelim Calcs'!$C$21*'Drive Train'!$F$38</f>
        <v>9</v>
      </c>
      <c r="DV65" s="1">
        <f>IF(DS65&gt;='Drive Train'!$F$29,1,0)</f>
        <v>0</v>
      </c>
      <c r="DW65" s="57">
        <f t="shared" si="47"/>
        <v>55.555555555555557</v>
      </c>
      <c r="DX65" s="63">
        <f>DX64+'DEPRECATED - DT-Prelim Calcs'!$C$11</f>
        <v>244</v>
      </c>
      <c r="DY65" s="2">
        <f>EI65/'Drive Train'!$F$35</f>
        <v>0.72580645161290325</v>
      </c>
      <c r="DZ65" s="46">
        <f>EG65*12*60/(PI() * 'Drive Train'!$F$15)/DY$2*DY65</f>
        <v>-37881.690861689749</v>
      </c>
      <c r="EA65" s="2">
        <f>('DEPRECATED - DT-Prelim Calcs'!$C$6*DY65-DZ65)/('DEPRECATED - DT-Prelim Calcs'!$C$6*DY65)*'DEPRECATED - DT-Prelim Calcs'!$C$7*DY65</f>
        <v>18.877687915492594</v>
      </c>
      <c r="EB65" s="57">
        <f>EA65/'DEPRECATED - DT-Prelim Calcs'!$C$7*('DEPRECATED - DT-Prelim Calcs'!$C$8-'DEPRECATED - DT-Prelim Calcs'!$C$9)+'DEPRECATED - DT-Prelim Calcs'!$C$9</f>
        <v>1007.682306870415</v>
      </c>
      <c r="EC65" s="57">
        <f t="shared" si="15"/>
        <v>50</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-110.78901180828728</v>
      </c>
      <c r="EH65" s="57">
        <f>EH64+0.5*EE65*'DEPRECATED - DT-Prelim Calcs'!$C$11^2+EG65*'DEPRECATED - DT-Prelim Calcs'!$C$11</f>
        <v>-176906.32223785709</v>
      </c>
      <c r="EI65" s="57">
        <f>MIN('Drive Train'!$F$35-EC64*'DEPRECATED - DT-Prelim Calcs'!$C$21*'Drive Train'!$F$38,EI64+EC$2)</f>
        <v>9</v>
      </c>
      <c r="EJ65" s="57">
        <f>'Drive Train'!$F$35-EC65*'DEPRECATED - DT-Prelim Calcs'!$C$21*'Drive Train'!$F$38</f>
        <v>9</v>
      </c>
      <c r="EK65" s="1">
        <f>IF(EH65&gt;='Drive Train'!$F$29,1,0)</f>
        <v>0</v>
      </c>
      <c r="EL65" s="57">
        <f t="shared" si="50"/>
        <v>55.555555555555557</v>
      </c>
      <c r="EM65" s="63">
        <f>EM64+'DEPRECATED - DT-Prelim Calcs'!$C$11</f>
        <v>244</v>
      </c>
      <c r="EN65" s="2">
        <f>EX65/'Drive Train'!$F$35</f>
        <v>0.72580645161290325</v>
      </c>
      <c r="EO65" s="46">
        <f>EV65*12*60/(PI() * 'Drive Train'!$F$15)/EN$2*EN65</f>
        <v>-638579.77472251456</v>
      </c>
      <c r="EP65" s="2">
        <f>('DEPRECATED - DT-Prelim Calcs'!$C$6*EN65-EO65)/('DEPRECATED - DT-Prelim Calcs'!$C$6*EN65)*'DEPRECATED - DT-Prelim Calcs'!$C$7*EN65</f>
        <v>290.48789093699122</v>
      </c>
      <c r="EQ65" s="57">
        <f>EP65/'DEPRECATED - DT-Prelim Calcs'!$C$7*('DEPRECATED - DT-Prelim Calcs'!$C$8-'DEPRECATED - DT-Prelim Calcs'!$C$9)+'DEPRECATED - DT-Prelim Calcs'!$C$9</f>
        <v>15467.262824570944</v>
      </c>
      <c r="ER65" s="57">
        <f t="shared" si="16"/>
        <v>50</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-1658.4235573060689</v>
      </c>
      <c r="EW65" s="57">
        <f>EW64+0.5*ET65*'DEPRECATED - DT-Prelim Calcs'!$C$11^2+EV65*'DEPRECATED - DT-Prelim Calcs'!$C$11</f>
        <v>-218109.27448943772</v>
      </c>
      <c r="EX65" s="57">
        <f>MIN('Drive Train'!$F$35-ER64*'DEPRECATED - DT-Prelim Calcs'!$C$21*'Drive Train'!$F$38,EX64+ER$2)</f>
        <v>9</v>
      </c>
      <c r="EY65" s="57">
        <f>'Drive Train'!$F$35-ER65*'DEPRECATED - DT-Prelim Calcs'!$C$21*'Drive Train'!$F$38</f>
        <v>9</v>
      </c>
      <c r="EZ65" s="1">
        <f>IF(EW65&gt;='Drive Train'!$F$29,1,0)</f>
        <v>0</v>
      </c>
      <c r="FA65" s="57">
        <f t="shared" si="53"/>
        <v>55.555555555555557</v>
      </c>
      <c r="FB65" s="63">
        <f>FB64+'DEPRECATED - DT-Prelim Calcs'!$C$11</f>
        <v>244</v>
      </c>
      <c r="FC65" s="2">
        <f>FM65/'Drive Train'!$F$35</f>
        <v>0.72580645161290325</v>
      </c>
      <c r="FD65" s="46">
        <f>FK65*12*60/(PI() * 'Drive Train'!$F$15)/FC$2*FC65</f>
        <v>-1113043.4313418164</v>
      </c>
      <c r="FE65" s="2">
        <f>('DEPRECATED - DT-Prelim Calcs'!$C$6*FC65-FD65)/('DEPRECATED - DT-Prelim Calcs'!$C$6*FC65)*'DEPRECATED - DT-Prelim Calcs'!$C$7*FC65</f>
        <v>505.02023848905833</v>
      </c>
      <c r="FF65" s="57">
        <f>FE65/'DEPRECATED - DT-Prelim Calcs'!$C$7*('DEPRECATED - DT-Prelim Calcs'!$C$8-'DEPRECATED - DT-Prelim Calcs'!$C$9)+'DEPRECATED - DT-Prelim Calcs'!$C$9</f>
        <v>26888.217260641573</v>
      </c>
      <c r="FG65" s="57">
        <f t="shared" si="17"/>
        <v>50</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-2599.486836401069</v>
      </c>
      <c r="FL65" s="57">
        <f>FL64+0.5*FI65*'DEPRECATED - DT-Prelim Calcs'!$C$11^2+FK65*'DEPRECATED - DT-Prelim Calcs'!$C$11</f>
        <v>-247506.85105840291</v>
      </c>
      <c r="FM65" s="57">
        <f>MIN('Drive Train'!$F$35-FG64*'DEPRECATED - DT-Prelim Calcs'!$C$21*'Drive Train'!$F$38,FM64+FG$2)</f>
        <v>9</v>
      </c>
      <c r="FN65" s="57">
        <f>'Drive Train'!$F$35-FG65*'DEPRECATED - DT-Prelim Calcs'!$C$21*'Drive Train'!$F$38</f>
        <v>9</v>
      </c>
      <c r="FO65" s="1">
        <f>IF(FL65&gt;='Drive Train'!$F$29,1,0)</f>
        <v>0</v>
      </c>
      <c r="FP65" s="57">
        <f t="shared" si="56"/>
        <v>55.555555555555557</v>
      </c>
      <c r="FQ65" s="63">
        <f>FQ64+'DEPRECATED - DT-Prelim Calcs'!$C$11</f>
        <v>244</v>
      </c>
      <c r="FR65" s="2">
        <f>GB65/'Drive Train'!$F$35</f>
        <v>0.72580645161290325</v>
      </c>
      <c r="FS65" s="46">
        <f>FZ65*12*60/(PI() * 'Drive Train'!$F$15)/FR$2*FR65</f>
        <v>-665830.24528336758</v>
      </c>
      <c r="FT65" s="2">
        <f>('DEPRECATED - DT-Prelim Calcs'!$C$6*FR65-FS65)/('DEPRECATED - DT-Prelim Calcs'!$C$6*FR65)*'DEPRECATED - DT-Prelim Calcs'!$C$7*FR65</f>
        <v>302.80939826375595</v>
      </c>
      <c r="FU65" s="57">
        <f>FT65/'DEPRECATED - DT-Prelim Calcs'!$C$7*('DEPRECATED - DT-Prelim Calcs'!$C$8-'DEPRECATED - DT-Prelim Calcs'!$C$9)+'DEPRECATED - DT-Prelim Calcs'!$C$9</f>
        <v>16123.216928315307</v>
      </c>
      <c r="FV65" s="57">
        <f t="shared" si="18"/>
        <v>50</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-1412.7405146127155</v>
      </c>
      <c r="GA65" s="57">
        <f>GA64+0.5*FX65*'DEPRECATED - DT-Prelim Calcs'!$C$11^2+FZ65*'DEPRECATED - DT-Prelim Calcs'!$C$11</f>
        <v>-358035.89876537881</v>
      </c>
      <c r="GB65" s="57">
        <f>MIN('Drive Train'!$F$35-FV64*'DEPRECATED - DT-Prelim Calcs'!$C$21*'Drive Train'!$F$38,GB64+FV$2)</f>
        <v>9</v>
      </c>
      <c r="GC65" s="57">
        <f>'Drive Train'!$F$35-FV65*'DEPRECATED - DT-Prelim Calcs'!$C$21*'Drive Train'!$F$38</f>
        <v>9</v>
      </c>
      <c r="GD65" s="1">
        <f>IF(GA65&gt;='Drive Train'!$F$29,1,0)</f>
        <v>0</v>
      </c>
      <c r="GE65" s="57">
        <f t="shared" si="59"/>
        <v>55.555555555555557</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55.555555555555557</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55.555555555555557</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55.555555555555557</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55.555555555555557</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650.48305563067322</v>
      </c>
      <c r="AK66" s="57">
        <f t="shared" si="8"/>
        <v>0</v>
      </c>
      <c r="AL66" s="63">
        <f>AL65+'DEPRECATED - DT-Prelim Calcs'!$C$11</f>
        <v>248</v>
      </c>
      <c r="AM66" s="2">
        <f>AW66/'Drive Train'!$F$35</f>
        <v>0.87580577403048321</v>
      </c>
      <c r="AN66" s="46">
        <f>AU66*12*60/(PI() * 'Drive Train'!$F$15)/AM$2*AM66</f>
        <v>3839.3737715861262</v>
      </c>
      <c r="AO66" s="2">
        <f>('DEPRECATED - DT-Prelim Calcs'!$C$6*AM66-AN66)/('DEPRECATED - DT-Prelim Calcs'!$C$6*AM66)*'DEPRECATED - DT-Prelim Calcs'!$C$7*AM66</f>
        <v>0.37468989111279577</v>
      </c>
      <c r="AP66" s="57">
        <f>AO66/'DEPRECATED - DT-Prelim Calcs'!$C$7*('DEPRECATED - DT-Prelim Calcs'!$C$8-'DEPRECATED - DT-Prelim Calcs'!$C$9)+'DEPRECATED - DT-Prelim Calcs'!$C$9</f>
        <v>22.64718382978079</v>
      </c>
      <c r="AQ66" s="57">
        <f t="shared" si="9"/>
        <v>22.64718382978079</v>
      </c>
      <c r="AR66" s="2">
        <f t="shared" si="30"/>
        <v>1.3814979937798455E-8</v>
      </c>
      <c r="AS66" s="57">
        <f>AR66*'DEPRECATED - DT-Prelim Calcs'!$C$21/AM$2/'DEPRECATED - DT-Prelim Calcs'!$C$19/'DEPRECATED - DT-Prelim Calcs'!$C$18*3.39*'DEPRECATED - DT-Prelim Calcs'!$C$20</f>
        <v>9.4560486573303342E-8</v>
      </c>
      <c r="AT66" s="46">
        <f t="shared" si="31"/>
        <v>0</v>
      </c>
      <c r="AU66" s="57">
        <f>AS65*'DEPRECATED - DT-Prelim Calcs'!$C$11+AU65</f>
        <v>38.25603547948193</v>
      </c>
      <c r="AV66" s="57">
        <f>AV65+0.5*AS66*'DEPRECATED - DT-Prelim Calcs'!$C$11^2+AU66*'DEPRECATED - DT-Prelim Calcs'!$C$11</f>
        <v>9360.2910974544266</v>
      </c>
      <c r="AW66" s="57">
        <f>MIN('Drive Train'!$F$35-AQ65*'DEPRECATED - DT-Prelim Calcs'!$C$21*'Drive Train'!$F$38,AW65+AQ$2)</f>
        <v>10.859991597977992</v>
      </c>
      <c r="AX66" s="57">
        <f>'Drive Train'!$F$35-AQ66*'DEPRECATED - DT-Prelim Calcs'!$C$21*'Drive Train'!$F$38</f>
        <v>10.859991499574907</v>
      </c>
      <c r="AY66" s="1">
        <f>IF(AV66&gt;='Drive Train'!$F$29,1,0)</f>
        <v>1</v>
      </c>
      <c r="AZ66" s="57">
        <f t="shared" si="32"/>
        <v>25.163537588645326</v>
      </c>
      <c r="BA66" s="63">
        <f>BA65+'DEPRECATED - DT-Prelim Calcs'!$C$11</f>
        <v>248</v>
      </c>
      <c r="BB66" s="2">
        <f>BL66/'Drive Train'!$F$35</f>
        <v>0.72580645161290325</v>
      </c>
      <c r="BC66" s="46">
        <f>BJ66*12*60/(PI() * 'Drive Train'!$F$15)/BB$2*BB66</f>
        <v>4641.2426310155615</v>
      </c>
      <c r="BD66" s="2">
        <f>('DEPRECATED - DT-Prelim Calcs'!$C$6*BB66-BC66)/('DEPRECATED - DT-Prelim Calcs'!$C$6*BB66)*'DEPRECATED - DT-Prelim Calcs'!$C$7*BB66</f>
        <v>-0.34937957370436734</v>
      </c>
      <c r="BE66" s="57">
        <f>BD66/'DEPRECATED - DT-Prelim Calcs'!$C$7*('DEPRECATED - DT-Prelim Calcs'!$C$8-'DEPRECATED - DT-Prelim Calcs'!$C$9)+'DEPRECATED - DT-Prelim Calcs'!$C$9</f>
        <v>-15.899750749489765</v>
      </c>
      <c r="BF66" s="57">
        <f t="shared" si="10"/>
        <v>-15.899750749489765</v>
      </c>
      <c r="BG66" s="2">
        <f t="shared" si="33"/>
        <v>-0.89593324900332227</v>
      </c>
      <c r="BH66" s="57">
        <f>BG66*'DEPRECATED - DT-Prelim Calcs'!$C$21/BB$2/'DEPRECATED - DT-Prelim Calcs'!$C$19/'DEPRECATED - DT-Prelim Calcs'!$C$18*3.39*'DEPRECATED - DT-Prelim Calcs'!$C$20</f>
        <v>-9.312261998477295</v>
      </c>
      <c r="BI66" s="46">
        <f t="shared" si="34"/>
        <v>1</v>
      </c>
      <c r="BJ66" s="57">
        <f>BH65*'DEPRECATED - DT-Prelim Calcs'!$C$11+BJ65</f>
        <v>36.748594011944213</v>
      </c>
      <c r="BK66" s="57">
        <f>BK65+0.5*BH66*'DEPRECATED - DT-Prelim Calcs'!$C$11^2+BJ66*'DEPRECATED - DT-Prelim Calcs'!$C$11</f>
        <v>4495.3458820054202</v>
      </c>
      <c r="BL66" s="57">
        <f>MIN('Drive Train'!$F$35-BF65*'DEPRECATED - DT-Prelim Calcs'!$C$21*'Drive Train'!$F$38,BL65+BF$2)</f>
        <v>9</v>
      </c>
      <c r="BM66" s="57">
        <f>'Drive Train'!$F$35-BF66*'DEPRECATED - DT-Prelim Calcs'!$C$21*'Drive Train'!$F$38</f>
        <v>13.481183050965305</v>
      </c>
      <c r="BN66" s="1">
        <f>IF(BK66&gt;='Drive Train'!$F$29,1,0)</f>
        <v>1</v>
      </c>
      <c r="BO66" s="57">
        <f t="shared" si="35"/>
        <v>-17.666389721655296</v>
      </c>
      <c r="BP66" s="63">
        <f>BP65+'DEPRECATED - DT-Prelim Calcs'!$C$11</f>
        <v>248</v>
      </c>
      <c r="BQ66" s="2">
        <f>CA66/'Drive Train'!$F$35</f>
        <v>0.72580645161290325</v>
      </c>
      <c r="BR66" s="46">
        <f>BY66*12*60/(PI() * 'Drive Train'!$F$15)/BQ$2*BQ66</f>
        <v>8706.629118178269</v>
      </c>
      <c r="BS66" s="2">
        <f>('DEPRECATED - DT-Prelim Calcs'!$C$6*BQ66-BR66)/('DEPRECATED - DT-Prelim Calcs'!$C$6*BQ66)*'DEPRECATED - DT-Prelim Calcs'!$C$7*BQ66</f>
        <v>-2.1875749647103944</v>
      </c>
      <c r="BT66" s="57">
        <f>BS66/'DEPRECATED - DT-Prelim Calcs'!$C$7*('DEPRECATED - DT-Prelim Calcs'!$C$8-'DEPRECATED - DT-Prelim Calcs'!$C$9)+'DEPRECATED - DT-Prelim Calcs'!$C$9</f>
        <v>-113.75886637856581</v>
      </c>
      <c r="BU66" s="57">
        <f t="shared" si="11"/>
        <v>-113.75886637856581</v>
      </c>
      <c r="BV66" s="2">
        <f t="shared" si="36"/>
        <v>-3.2128693787979383</v>
      </c>
      <c r="BW66" s="57">
        <f>BV66*'DEPRECATED - DT-Prelim Calcs'!$C$21/BQ$2/'DEPRECATED - DT-Prelim Calcs'!$C$19/'DEPRECATED - DT-Prelim Calcs'!$C$18*3.39*'DEPRECATED - DT-Prelim Calcs'!$C$20</f>
        <v>-44.797258246704025</v>
      </c>
      <c r="BX66" s="46">
        <f t="shared" si="37"/>
        <v>1</v>
      </c>
      <c r="BY66" s="57">
        <f>BW65*'DEPRECATED - DT-Prelim Calcs'!$C$11+BY65</f>
        <v>51.38988753522392</v>
      </c>
      <c r="BZ66" s="57">
        <f>BZ65+0.5*BW66*'DEPRECATED - DT-Prelim Calcs'!$C$11^2+BY66*'DEPRECATED - DT-Prelim Calcs'!$C$11</f>
        <v>-8747.7458785536164</v>
      </c>
      <c r="CA66" s="57">
        <f>MIN('Drive Train'!$F$35-BU65*'DEPRECATED - DT-Prelim Calcs'!$C$21*'Drive Train'!$F$38,CA65+BU$2)</f>
        <v>9</v>
      </c>
      <c r="CB66" s="57">
        <f>'Drive Train'!$F$35-BU66*'DEPRECATED - DT-Prelim Calcs'!$C$21*'Drive Train'!$F$38</f>
        <v>20.135602913742474</v>
      </c>
      <c r="CC66" s="1">
        <f>IF(BZ66&gt;='Drive Train'!$F$29,1,0)</f>
        <v>0</v>
      </c>
      <c r="CD66" s="57">
        <f t="shared" si="38"/>
        <v>-126.39874042062868</v>
      </c>
      <c r="CE66" s="63">
        <f>CE65+'DEPRECATED - DT-Prelim Calcs'!$C$11</f>
        <v>248</v>
      </c>
      <c r="CF66" s="2">
        <f>CP66/'Drive Train'!$F$35</f>
        <v>0.72580645161290325</v>
      </c>
      <c r="CG66" s="46">
        <f>CN66*12*60/(PI() * 'Drive Train'!$F$15)/CF$2*CF66</f>
        <v>3337.3250833458178</v>
      </c>
      <c r="CH66" s="2">
        <f>('DEPRECATED - DT-Prelim Calcs'!$C$6*CF66-CG66)/('DEPRECATED - DT-Prelim Calcs'!$C$6*CF66)*'DEPRECATED - DT-Prelim Calcs'!$C$7*CF66</f>
        <v>0.24019665329077017</v>
      </c>
      <c r="CI66" s="57">
        <f>CH66/'DEPRECATED - DT-Prelim Calcs'!$C$7*('DEPRECATED - DT-Prelim Calcs'!$C$8-'DEPRECATED - DT-Prelim Calcs'!$C$9)+'DEPRECATED - DT-Prelim Calcs'!$C$9</f>
        <v>15.487232621247227</v>
      </c>
      <c r="CJ66" s="57">
        <f t="shared" si="12"/>
        <v>15.487232621247227</v>
      </c>
      <c r="CK66" s="2">
        <f t="shared" si="39"/>
        <v>-0.1528074266469614</v>
      </c>
      <c r="CL66" s="57">
        <f>CK66*'DEPRECATED - DT-Prelim Calcs'!$C$21/CF$2/'DEPRECATED - DT-Prelim Calcs'!$C$19/'DEPRECATED - DT-Prelim Calcs'!$C$18*3.39*'DEPRECATED - DT-Prelim Calcs'!$C$20</f>
        <v>-2.6729401116969709</v>
      </c>
      <c r="CM66" s="46">
        <f t="shared" si="40"/>
        <v>1</v>
      </c>
      <c r="CN66" s="57">
        <f>CL65*'DEPRECATED - DT-Prelim Calcs'!$C$11+CN65</f>
        <v>15.701449028931648</v>
      </c>
      <c r="CO66" s="57">
        <f>CO65+0.5*CL66*'DEPRECATED - DT-Prelim Calcs'!$C$11^2+CN66*'DEPRECATED - DT-Prelim Calcs'!$C$11</f>
        <v>-27491.834968208743</v>
      </c>
      <c r="CP66" s="57">
        <f>MIN('Drive Train'!$F$35-CJ65*'DEPRECATED - DT-Prelim Calcs'!$C$21*'Drive Train'!$F$38,CP65+CJ$2)</f>
        <v>9</v>
      </c>
      <c r="CQ66" s="57">
        <f>'Drive Train'!$F$35-CJ66*'DEPRECATED - DT-Prelim Calcs'!$C$21*'Drive Train'!$F$38</f>
        <v>11.346868181755189</v>
      </c>
      <c r="CR66" s="1">
        <f>IF(CO66&gt;='Drive Train'!$F$29,1,0)</f>
        <v>0</v>
      </c>
      <c r="CS66" s="57">
        <f t="shared" si="41"/>
        <v>17.208036245830254</v>
      </c>
      <c r="CT66" s="63">
        <f>CT65+'DEPRECATED - DT-Prelim Calcs'!$C$11</f>
        <v>248</v>
      </c>
      <c r="CU66" s="2">
        <f>DE66/'Drive Train'!$F$35</f>
        <v>0.72580645161290325</v>
      </c>
      <c r="CV66" s="46">
        <f>DC66*12*60/(PI() * 'Drive Train'!$F$15)/CU$2*CU66</f>
        <v>19791.842364868353</v>
      </c>
      <c r="CW66" s="2">
        <f>('DEPRECATED - DT-Prelim Calcs'!$C$6*CU66-CV66)/('DEPRECATED - DT-Prelim Calcs'!$C$6*CU66)*'DEPRECATED - DT-Prelim Calcs'!$C$7*CU66</f>
        <v>-7.1998383651837736</v>
      </c>
      <c r="CX66" s="57">
        <f>CW66/'DEPRECATED - DT-Prelim Calcs'!$C$7*('DEPRECATED - DT-Prelim Calcs'!$C$8-'DEPRECATED - DT-Prelim Calcs'!$C$9)+'DEPRECATED - DT-Prelim Calcs'!$C$9</f>
        <v>-380.59429969007397</v>
      </c>
      <c r="CY66" s="57">
        <f t="shared" si="13"/>
        <v>-380.59429969007397</v>
      </c>
      <c r="CZ66" s="2">
        <f t="shared" si="42"/>
        <v>-9.5305297436453635</v>
      </c>
      <c r="DA66" s="57">
        <f>CZ66*'DEPRECATED - DT-Prelim Calcs'!$C$21/CU$2/'DEPRECATED - DT-Prelim Calcs'!$C$19/'DEPRECATED - DT-Prelim Calcs'!$C$18*3.39*'DEPRECATED - DT-Prelim Calcs'!$C$20</f>
        <v>-200.53528935070725</v>
      </c>
      <c r="DB66" s="46">
        <f t="shared" si="43"/>
        <v>1</v>
      </c>
      <c r="DC66" s="57">
        <f>DA65*'DEPRECATED - DT-Prelim Calcs'!$C$11+DC65</f>
        <v>77.410245132883844</v>
      </c>
      <c r="DD66" s="57">
        <f>DD65+0.5*DA66*'DEPRECATED - DT-Prelim Calcs'!$C$11^2+DC66*'DEPRECATED - DT-Prelim Calcs'!$C$11</f>
        <v>-58155.374223306295</v>
      </c>
      <c r="DE66" s="57">
        <f>MIN('Drive Train'!$F$35-CY65*'DEPRECATED - DT-Prelim Calcs'!$C$21*'Drive Train'!$F$38,DE65+CY$2)</f>
        <v>9</v>
      </c>
      <c r="DF66" s="57">
        <f>'Drive Train'!$F$35-CY66*'DEPRECATED - DT-Prelim Calcs'!$C$21*'Drive Train'!$F$38</f>
        <v>38.280412378925035</v>
      </c>
      <c r="DG66" s="1">
        <f>IF(DD66&gt;='Drive Train'!$F$29,1,0)</f>
        <v>0</v>
      </c>
      <c r="DH66" s="57">
        <f t="shared" si="44"/>
        <v>-422.88255521119322</v>
      </c>
      <c r="DI66" s="63">
        <f>DI65+'DEPRECATED - DT-Prelim Calcs'!$C$11</f>
        <v>248</v>
      </c>
      <c r="DJ66" s="2">
        <f>DT66/'Drive Train'!$F$35</f>
        <v>0.72580645161290325</v>
      </c>
      <c r="DK66" s="46">
        <f>DR66*12*60/(PI() * 'Drive Train'!$F$15)/DJ$2*DJ66</f>
        <v>-61602.45080502631</v>
      </c>
      <c r="DL66" s="2">
        <f>('DEPRECATED - DT-Prelim Calcs'!$C$6*DJ66-DK66)/('DEPRECATED - DT-Prelim Calcs'!$C$6*DJ66)*'DEPRECATED - DT-Prelim Calcs'!$C$7*DJ66</f>
        <v>29.603209766044397</v>
      </c>
      <c r="DM66" s="57">
        <f>DL66/'DEPRECATED - DT-Prelim Calcs'!$C$7*('DEPRECATED - DT-Prelim Calcs'!$C$8-'DEPRECATED - DT-Prelim Calcs'!$C$9)+'DEPRECATED - DT-Prelim Calcs'!$C$9</f>
        <v>1578.6717066321562</v>
      </c>
      <c r="DN66" s="57">
        <f t="shared" si="14"/>
        <v>50</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-206.16577366522733</v>
      </c>
      <c r="DS66" s="57">
        <f>DS65+0.5*DP66*'DEPRECATED - DT-Prelim Calcs'!$C$11^2+DR66*'DEPRECATED - DT-Prelim Calcs'!$C$11</f>
        <v>-120632.63171572436</v>
      </c>
      <c r="DT66" s="57">
        <f>MIN('Drive Train'!$F$35-DN65*'DEPRECATED - DT-Prelim Calcs'!$C$21*'Drive Train'!$F$38,DT65+DN$2)</f>
        <v>9</v>
      </c>
      <c r="DU66" s="57">
        <f>'Drive Train'!$F$35-DN66*'DEPRECATED - DT-Prelim Calcs'!$C$21*'Drive Train'!$F$38</f>
        <v>9</v>
      </c>
      <c r="DV66" s="1">
        <f>IF(DS66&gt;='Drive Train'!$F$29,1,0)</f>
        <v>0</v>
      </c>
      <c r="DW66" s="57">
        <f t="shared" si="47"/>
        <v>55.555555555555557</v>
      </c>
      <c r="DX66" s="63">
        <f>DX65+'DEPRECATED - DT-Prelim Calcs'!$C$11</f>
        <v>248</v>
      </c>
      <c r="DY66" s="2">
        <f>EI66/'Drive Train'!$F$35</f>
        <v>0.72580645161290325</v>
      </c>
      <c r="DZ66" s="46">
        <f>EG66*12*60/(PI() * 'Drive Train'!$F$15)/DY$2*DY66</f>
        <v>-6435.417206772845</v>
      </c>
      <c r="EA66" s="2">
        <f>('DEPRECATED - DT-Prelim Calcs'!$C$6*DY66-DZ66)/('DEPRECATED - DT-Prelim Calcs'!$C$6*DY66)*'DEPRECATED - DT-Prelim Calcs'!$C$7*DY66</f>
        <v>4.6590163379410479</v>
      </c>
      <c r="EB66" s="57">
        <f>EA66/'DEPRECATED - DT-Prelim Calcs'!$C$7*('DEPRECATED - DT-Prelim Calcs'!$C$8-'DEPRECATED - DT-Prelim Calcs'!$C$9)+'DEPRECATED - DT-Prelim Calcs'!$C$9</f>
        <v>250.7297909368616</v>
      </c>
      <c r="EC66" s="57">
        <f t="shared" si="15"/>
        <v>50</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-18.821058318530646</v>
      </c>
      <c r="EH66" s="57">
        <f>EH65+0.5*EE66*'DEPRECATED - DT-Prelim Calcs'!$C$11^2+EG66*'DEPRECATED - DT-Prelim Calcs'!$C$11</f>
        <v>-176797.67056415169</v>
      </c>
      <c r="EI66" s="57">
        <f>MIN('Drive Train'!$F$35-EC65*'DEPRECATED - DT-Prelim Calcs'!$C$21*'Drive Train'!$F$38,EI65+EC$2)</f>
        <v>9</v>
      </c>
      <c r="EJ66" s="57">
        <f>'Drive Train'!$F$35-EC66*'DEPRECATED - DT-Prelim Calcs'!$C$21*'Drive Train'!$F$38</f>
        <v>9</v>
      </c>
      <c r="EK66" s="1">
        <f>IF(EH66&gt;='Drive Train'!$F$29,1,0)</f>
        <v>0</v>
      </c>
      <c r="EL66" s="57">
        <f t="shared" si="50"/>
        <v>55.555555555555557</v>
      </c>
      <c r="EM66" s="63">
        <f>EM65+'DEPRECATED - DT-Prelim Calcs'!$C$11</f>
        <v>248</v>
      </c>
      <c r="EN66" s="2">
        <f>EX66/'Drive Train'!$F$35</f>
        <v>0.72580645161290325</v>
      </c>
      <c r="EO66" s="46">
        <f>EV66*12*60/(PI() * 'Drive Train'!$F$15)/EN$2*EN66</f>
        <v>-603167.30439040088</v>
      </c>
      <c r="EP66" s="2">
        <f>('DEPRECATED - DT-Prelim Calcs'!$C$6*EN66-EO66)/('DEPRECATED - DT-Prelim Calcs'!$C$6*EN66)*'DEPRECATED - DT-Prelim Calcs'!$C$7*EN66</f>
        <v>274.47587339470346</v>
      </c>
      <c r="EQ66" s="57">
        <f>EP66/'DEPRECATED - DT-Prelim Calcs'!$C$7*('DEPRECATED - DT-Prelim Calcs'!$C$8-'DEPRECATED - DT-Prelim Calcs'!$C$9)+'DEPRECATED - DT-Prelim Calcs'!$C$9</f>
        <v>14614.838820141269</v>
      </c>
      <c r="ER66" s="57">
        <f t="shared" si="16"/>
        <v>50</v>
      </c>
      <c r="ES66" s="2">
        <f t="shared" si="51"/>
        <v>0.72555584086814395</v>
      </c>
      <c r="ET66" s="57">
        <f>ES66*'DEPRECATED - DT-Prelim Calcs'!$C$21/EN$2/'DEPRECATED - DT-Prelim Calcs'!$C$19/'DEPRECATED - DT-Prelim Calcs'!$C$18*3.39*'DEPRECATED - DT-Prelim Calcs'!$C$20</f>
        <v>22.99198837243916</v>
      </c>
      <c r="EU66" s="46">
        <f t="shared" si="52"/>
        <v>0</v>
      </c>
      <c r="EV66" s="57">
        <f>ET65*'DEPRECATED - DT-Prelim Calcs'!$C$11+EV65</f>
        <v>-1566.4556038163123</v>
      </c>
      <c r="EW66" s="57">
        <f>EW65+0.5*ET66*'DEPRECATED - DT-Prelim Calcs'!$C$11^2+EV66*'DEPRECATED - DT-Prelim Calcs'!$C$11</f>
        <v>-224191.16099772346</v>
      </c>
      <c r="EX66" s="57">
        <f>MIN('Drive Train'!$F$35-ER65*'DEPRECATED - DT-Prelim Calcs'!$C$21*'Drive Train'!$F$38,EX65+ER$2)</f>
        <v>9</v>
      </c>
      <c r="EY66" s="57">
        <f>'Drive Train'!$F$35-ER66*'DEPRECATED - DT-Prelim Calcs'!$C$21*'Drive Train'!$F$38</f>
        <v>9</v>
      </c>
      <c r="EZ66" s="1">
        <f>IF(EW66&gt;='Drive Train'!$F$29,1,0)</f>
        <v>0</v>
      </c>
      <c r="FA66" s="57">
        <f t="shared" si="53"/>
        <v>55.555555555555557</v>
      </c>
      <c r="FB66" s="63">
        <f>FB65+'DEPRECATED - DT-Prelim Calcs'!$C$11</f>
        <v>248</v>
      </c>
      <c r="FC66" s="2">
        <f>FM66/'Drive Train'!$F$35</f>
        <v>0.72580645161290325</v>
      </c>
      <c r="FD66" s="46">
        <f>FK66*12*60/(PI() * 'Drive Train'!$F$15)/FC$2*FC66</f>
        <v>-1073664.7643325056</v>
      </c>
      <c r="FE66" s="2">
        <f>('DEPRECATED - DT-Prelim Calcs'!$C$6*FC66-FD66)/('DEPRECATED - DT-Prelim Calcs'!$C$6*FC66)*'DEPRECATED - DT-Prelim Calcs'!$C$7*FC66</f>
        <v>487.21487498203413</v>
      </c>
      <c r="FF66" s="57">
        <f>FE66/'DEPRECATED - DT-Prelim Calcs'!$C$7*('DEPRECATED - DT-Prelim Calcs'!$C$8-'DEPRECATED - DT-Prelim Calcs'!$C$9)+'DEPRECATED - DT-Prelim Calcs'!$C$9</f>
        <v>25940.321767715759</v>
      </c>
      <c r="FG66" s="57">
        <f t="shared" si="17"/>
        <v>50</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-2507.5188829113122</v>
      </c>
      <c r="FL66" s="57">
        <f>FL65+0.5*FI66*'DEPRECATED - DT-Prelim Calcs'!$C$11^2+FK66*'DEPRECATED - DT-Prelim Calcs'!$C$11</f>
        <v>-257352.99068306864</v>
      </c>
      <c r="FM66" s="57">
        <f>MIN('Drive Train'!$F$35-FG65*'DEPRECATED - DT-Prelim Calcs'!$C$21*'Drive Train'!$F$38,FM65+FG$2)</f>
        <v>9</v>
      </c>
      <c r="FN66" s="57">
        <f>'Drive Train'!$F$35-FG66*'DEPRECATED - DT-Prelim Calcs'!$C$21*'Drive Train'!$F$38</f>
        <v>9</v>
      </c>
      <c r="FO66" s="1">
        <f>IF(FL66&gt;='Drive Train'!$F$29,1,0)</f>
        <v>0</v>
      </c>
      <c r="FP66" s="57">
        <f t="shared" si="56"/>
        <v>55.555555555555557</v>
      </c>
      <c r="FQ66" s="63">
        <f>FQ65+'DEPRECATED - DT-Prelim Calcs'!$C$11</f>
        <v>248</v>
      </c>
      <c r="FR66" s="2">
        <f>GB66/'Drive Train'!$F$35</f>
        <v>0.72580645161290325</v>
      </c>
      <c r="FS66" s="46">
        <f>FZ66*12*60/(PI() * 'Drive Train'!$F$15)/FR$2*FR66</f>
        <v>-622485.38159686048</v>
      </c>
      <c r="FT66" s="2">
        <f>('DEPRECATED - DT-Prelim Calcs'!$C$6*FR66-FS66)/('DEPRECATED - DT-Prelim Calcs'!$C$6*FR66)*'DEPRECATED - DT-Prelim Calcs'!$C$7*FR66</f>
        <v>283.21068879199572</v>
      </c>
      <c r="FU66" s="57">
        <f>FT66/'DEPRECATED - DT-Prelim Calcs'!$C$7*('DEPRECATED - DT-Prelim Calcs'!$C$8-'DEPRECATED - DT-Prelim Calcs'!$C$9)+'DEPRECATED - DT-Prelim Calcs'!$C$9</f>
        <v>15079.849946893384</v>
      </c>
      <c r="FV66" s="57">
        <f t="shared" si="18"/>
        <v>50</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-1320.7725611229589</v>
      </c>
      <c r="GA66" s="57">
        <f>GA65+0.5*FX66*'DEPRECATED - DT-Prelim Calcs'!$C$11^2+FZ66*'DEPRECATED - DT-Prelim Calcs'!$C$11</f>
        <v>-363135.05310289114</v>
      </c>
      <c r="GB66" s="57">
        <f>MIN('Drive Train'!$F$35-FV65*'DEPRECATED - DT-Prelim Calcs'!$C$21*'Drive Train'!$F$38,GB65+FV$2)</f>
        <v>9</v>
      </c>
      <c r="GC66" s="57">
        <f>'Drive Train'!$F$35-FV66*'DEPRECATED - DT-Prelim Calcs'!$C$21*'Drive Train'!$F$38</f>
        <v>9</v>
      </c>
      <c r="GD66" s="1">
        <f>IF(GA66&gt;='Drive Train'!$F$29,1,0)</f>
        <v>0</v>
      </c>
      <c r="GE66" s="57">
        <f t="shared" si="59"/>
        <v>55.555555555555557</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55.555555555555557</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55.555555555555557</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55.555555555555557</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55.555555555555557</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55.555555555555557</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650.48305563067322</v>
      </c>
      <c r="AK67" s="57">
        <f t="shared" si="8"/>
        <v>0</v>
      </c>
      <c r="AL67" s="63">
        <f>AL66+'DEPRECATED - DT-Prelim Calcs'!$C$11</f>
        <v>252</v>
      </c>
      <c r="AM67" s="2">
        <f>AW67/'Drive Train'!$F$35</f>
        <v>0.87580576609475047</v>
      </c>
      <c r="AN67" s="46">
        <f>AU67*12*60/(PI() * 'Drive Train'!$F$15)/AM$2*AM67</f>
        <v>3839.3737747576542</v>
      </c>
      <c r="AO67" s="2">
        <f>('DEPRECATED - DT-Prelim Calcs'!$C$6*AM67-AN67)/('DEPRECATED - DT-Prelim Calcs'!$C$6*AM67)*'DEPRECATED - DT-Prelim Calcs'!$C$7*AM67</f>
        <v>0.37468987055364938</v>
      </c>
      <c r="AP67" s="57">
        <f>AO67/'DEPRECATED - DT-Prelim Calcs'!$C$7*('DEPRECATED - DT-Prelim Calcs'!$C$8-'DEPRECATED - DT-Prelim Calcs'!$C$9)+'DEPRECATED - DT-Prelim Calcs'!$C$9</f>
        <v>22.64718273528349</v>
      </c>
      <c r="AQ67" s="57">
        <f t="shared" si="9"/>
        <v>22.64718273528349</v>
      </c>
      <c r="AR67" s="2">
        <f t="shared" si="30"/>
        <v>-1.0448769571791416E-8</v>
      </c>
      <c r="AS67" s="57">
        <f>AR67*'DEPRECATED - DT-Prelim Calcs'!$C$21/AM$2/'DEPRECATED - DT-Prelim Calcs'!$C$19/'DEPRECATED - DT-Prelim Calcs'!$C$18*3.39*'DEPRECATED - DT-Prelim Calcs'!$C$20</f>
        <v>-7.1519520060799761E-8</v>
      </c>
      <c r="AT67" s="46">
        <f t="shared" si="31"/>
        <v>0</v>
      </c>
      <c r="AU67" s="57">
        <f>AS66*'DEPRECATED - DT-Prelim Calcs'!$C$11+AU66</f>
        <v>38.25603585772388</v>
      </c>
      <c r="AV67" s="57">
        <f>AV66+0.5*AS67*'DEPRECATED - DT-Prelim Calcs'!$C$11^2+AU67*'DEPRECATED - DT-Prelim Calcs'!$C$11</f>
        <v>9513.3152403131662</v>
      </c>
      <c r="AW67" s="57">
        <f>MIN('Drive Train'!$F$35-AQ66*'DEPRECATED - DT-Prelim Calcs'!$C$21*'Drive Train'!$F$38,AW66+AQ$2)</f>
        <v>10.859991499574907</v>
      </c>
      <c r="AX67" s="57">
        <f>'Drive Train'!$F$35-AQ67*'DEPRECATED - DT-Prelim Calcs'!$C$21*'Drive Train'!$F$38</f>
        <v>10.859991574000723</v>
      </c>
      <c r="AY67" s="1">
        <f>IF(AV67&gt;='Drive Train'!$F$29,1,0)</f>
        <v>1</v>
      </c>
      <c r="AZ67" s="57">
        <f t="shared" si="32"/>
        <v>25.163536372537216</v>
      </c>
      <c r="BA67" s="63">
        <f>BA66+'DEPRECATED - DT-Prelim Calcs'!$C$11</f>
        <v>252</v>
      </c>
      <c r="BB67" s="2">
        <f>BL67/'Drive Train'!$F$35</f>
        <v>1.0871921815294601</v>
      </c>
      <c r="BC67" s="46">
        <f>BJ67*12*60/(PI() * 'Drive Train'!$F$15)/BB$2*BB67</f>
        <v>-94.676717077334388</v>
      </c>
      <c r="BD67" s="2">
        <f>('DEPRECATED - DT-Prelim Calcs'!$C$6*BB67-BC67)/('DEPRECATED - DT-Prelim Calcs'!$C$6*BB67)*'DEPRECATED - DT-Prelim Calcs'!$C$7*BB67</f>
        <v>2.6629419545134612</v>
      </c>
      <c r="BE67" s="57">
        <f>BD67/'DEPRECATED - DT-Prelim Calcs'!$C$7*('DEPRECATED - DT-Prelim Calcs'!$C$8-'DEPRECATED - DT-Prelim Calcs'!$C$9)+'DEPRECATED - DT-Prelim Calcs'!$C$9</f>
        <v>144.46574803488673</v>
      </c>
      <c r="BF67" s="57">
        <f t="shared" si="10"/>
        <v>50</v>
      </c>
      <c r="BG67" s="2">
        <f t="shared" si="33"/>
        <v>0.89593105984143073</v>
      </c>
      <c r="BH67" s="57">
        <f>BG67*'DEPRECATED - DT-Prelim Calcs'!$C$21/BB$2/'DEPRECATED - DT-Prelim Calcs'!$C$19/'DEPRECATED - DT-Prelim Calcs'!$C$18*3.39*'DEPRECATED - DT-Prelim Calcs'!$C$20</f>
        <v>9.3122392444952151</v>
      </c>
      <c r="BI67" s="46">
        <f t="shared" si="34"/>
        <v>0</v>
      </c>
      <c r="BJ67" s="57">
        <f>BH66*'DEPRECATED - DT-Prelim Calcs'!$C$11+BJ66</f>
        <v>-0.50045398196496649</v>
      </c>
      <c r="BK67" s="57">
        <f>BK66+0.5*BH67*'DEPRECATED - DT-Prelim Calcs'!$C$11^2+BJ67*'DEPRECATED - DT-Prelim Calcs'!$C$11</f>
        <v>4567.8419800335223</v>
      </c>
      <c r="BL67" s="57">
        <f>MIN('Drive Train'!$F$35-BF66*'DEPRECATED - DT-Prelim Calcs'!$C$21*'Drive Train'!$F$38,BL66+BF$2)</f>
        <v>13.481183050965305</v>
      </c>
      <c r="BM67" s="57">
        <f>'Drive Train'!$F$35-BF67*'DEPRECATED - DT-Prelim Calcs'!$C$21*'Drive Train'!$F$38</f>
        <v>9</v>
      </c>
      <c r="BN67" s="1">
        <f>IF(BK67&gt;='Drive Train'!$F$29,1,0)</f>
        <v>1</v>
      </c>
      <c r="BO67" s="57">
        <f t="shared" si="35"/>
        <v>55.555555555555557</v>
      </c>
      <c r="BP67" s="63">
        <f>BP66+'DEPRECATED - DT-Prelim Calcs'!$C$11</f>
        <v>252</v>
      </c>
      <c r="BQ67" s="2">
        <f>CA67/'Drive Train'!$F$35</f>
        <v>1.623838944656651</v>
      </c>
      <c r="BR67" s="46">
        <f>BY67*12*60/(PI() * 'Drive Train'!$F$15)/BQ$2*BQ67</f>
        <v>-48442.043595330215</v>
      </c>
      <c r="BS67" s="2">
        <f>('DEPRECATED - DT-Prelim Calcs'!$C$6*BQ67-BR67)/('DEPRECATED - DT-Prelim Calcs'!$C$6*BQ67)*'DEPRECATED - DT-Prelim Calcs'!$C$7*BQ67</f>
        <v>25.816889955073904</v>
      </c>
      <c r="BT67" s="57">
        <f>BS67/'DEPRECATED - DT-Prelim Calcs'!$C$7*('DEPRECATED - DT-Prelim Calcs'!$C$8-'DEPRECATED - DT-Prelim Calcs'!$C$9)+'DEPRECATED - DT-Prelim Calcs'!$C$9</f>
        <v>1377.1012370273786</v>
      </c>
      <c r="BU67" s="57">
        <f t="shared" si="11"/>
        <v>50</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-127.79914545159218</v>
      </c>
      <c r="BZ67" s="57">
        <f>BZ66+0.5*BW67*'DEPRECATED - DT-Prelim Calcs'!$C$11^2+BY67*'DEPRECATED - DT-Prelim Calcs'!$C$11</f>
        <v>-9075.0065533804718</v>
      </c>
      <c r="CA67" s="57">
        <f>MIN('Drive Train'!$F$35-BU66*'DEPRECATED - DT-Prelim Calcs'!$C$21*'Drive Train'!$F$38,CA66+BU$2)</f>
        <v>20.135602913742474</v>
      </c>
      <c r="CB67" s="57">
        <f>'Drive Train'!$F$35-BU67*'DEPRECATED - DT-Prelim Calcs'!$C$21*'Drive Train'!$F$38</f>
        <v>9</v>
      </c>
      <c r="CC67" s="1">
        <f>IF(BZ67&gt;='Drive Train'!$F$29,1,0)</f>
        <v>0</v>
      </c>
      <c r="CD67" s="57">
        <f t="shared" si="38"/>
        <v>55.555555555555557</v>
      </c>
      <c r="CE67" s="63">
        <f>CE66+'DEPRECATED - DT-Prelim Calcs'!$C$11</f>
        <v>252</v>
      </c>
      <c r="CF67" s="2">
        <f>CP67/'Drive Train'!$F$35</f>
        <v>0.91507001465767657</v>
      </c>
      <c r="CG67" s="46">
        <f>CN67*12*60/(PI() * 'Drive Train'!$F$15)/CF$2*CF67</f>
        <v>1342.4651140338335</v>
      </c>
      <c r="CH67" s="2">
        <f>('DEPRECATED - DT-Prelim Calcs'!$C$6*CF67-CG67)/('DEPRECATED - DT-Prelim Calcs'!$C$6*CF67)*'DEPRECATED - DT-Prelim Calcs'!$C$7*CF67</f>
        <v>1.598312933294693</v>
      </c>
      <c r="CI67" s="57">
        <f>CH67/'DEPRECATED - DT-Prelim Calcs'!$C$7*('DEPRECATED - DT-Prelim Calcs'!$C$8-'DEPRECATED - DT-Prelim Calcs'!$C$9)+'DEPRECATED - DT-Prelim Calcs'!$C$9</f>
        <v>87.788609685356491</v>
      </c>
      <c r="CJ67" s="57">
        <f t="shared" si="12"/>
        <v>50</v>
      </c>
      <c r="CK67" s="2">
        <f t="shared" si="39"/>
        <v>0.76309643128988358</v>
      </c>
      <c r="CL67" s="57">
        <f>CK67*'DEPRECATED - DT-Prelim Calcs'!$C$21/CF$2/'DEPRECATED - DT-Prelim Calcs'!$C$19/'DEPRECATED - DT-Prelim Calcs'!$C$18*3.39*'DEPRECATED - DT-Prelim Calcs'!$C$20</f>
        <v>13.348245599345031</v>
      </c>
      <c r="CM67" s="46">
        <f t="shared" si="40"/>
        <v>0</v>
      </c>
      <c r="CN67" s="57">
        <f>CL66*'DEPRECATED - DT-Prelim Calcs'!$C$11+CN66</f>
        <v>5.0096885821437649</v>
      </c>
      <c r="CO67" s="57">
        <f>CO66+0.5*CL67*'DEPRECATED - DT-Prelim Calcs'!$C$11^2+CN67*'DEPRECATED - DT-Prelim Calcs'!$C$11</f>
        <v>-27365.010249085408</v>
      </c>
      <c r="CP67" s="57">
        <f>MIN('Drive Train'!$F$35-CJ66*'DEPRECATED - DT-Prelim Calcs'!$C$21*'Drive Train'!$F$38,CP66+CJ$2)</f>
        <v>11.346868181755189</v>
      </c>
      <c r="CQ67" s="57">
        <f>'Drive Train'!$F$35-CJ67*'DEPRECATED - DT-Prelim Calcs'!$C$21*'Drive Train'!$F$38</f>
        <v>9</v>
      </c>
      <c r="CR67" s="1">
        <f>IF(CO67&gt;='Drive Train'!$F$29,1,0)</f>
        <v>0</v>
      </c>
      <c r="CS67" s="57">
        <f t="shared" si="41"/>
        <v>55.555555555555557</v>
      </c>
      <c r="CT67" s="63">
        <f>CT66+'DEPRECATED - DT-Prelim Calcs'!$C$11</f>
        <v>252</v>
      </c>
      <c r="CU67" s="2">
        <f>DE67/'Drive Train'!$F$35</f>
        <v>3.0871300305584706</v>
      </c>
      <c r="CV67" s="46">
        <f>DC67*12*60/(PI() * 'Drive Train'!$F$15)/CU$2*CU67</f>
        <v>-788131.46168708324</v>
      </c>
      <c r="CW67" s="2">
        <f>('DEPRECATED - DT-Prelim Calcs'!$C$6*CU67-CV67)/('DEPRECATED - DT-Prelim Calcs'!$C$6*CU67)*'DEPRECATED - DT-Prelim Calcs'!$C$7*CU67</f>
        <v>363.79961239163293</v>
      </c>
      <c r="CX67" s="57">
        <f>CW67/'DEPRECATED - DT-Prelim Calcs'!$C$7*('DEPRECATED - DT-Prelim Calcs'!$C$8-'DEPRECATED - DT-Prelim Calcs'!$C$9)+'DEPRECATED - DT-Prelim Calcs'!$C$9</f>
        <v>19370.123348484027</v>
      </c>
      <c r="CY67" s="57">
        <f t="shared" si="13"/>
        <v>50</v>
      </c>
      <c r="CZ67" s="2">
        <f t="shared" si="42"/>
        <v>1.0927045796206987</v>
      </c>
      <c r="DA67" s="57">
        <f>CZ67*'DEPRECATED - DT-Prelim Calcs'!$C$21/CU$2/'DEPRECATED - DT-Prelim Calcs'!$C$19/'DEPRECATED - DT-Prelim Calcs'!$C$18*3.39*'DEPRECATED - DT-Prelim Calcs'!$C$20</f>
        <v>22.991988372439156</v>
      </c>
      <c r="DB67" s="46">
        <f t="shared" si="43"/>
        <v>0</v>
      </c>
      <c r="DC67" s="57">
        <f>DA66*'DEPRECATED - DT-Prelim Calcs'!$C$11+DC66</f>
        <v>-724.73091226994518</v>
      </c>
      <c r="DD67" s="57">
        <f>DD66+0.5*DA67*'DEPRECATED - DT-Prelim Calcs'!$C$11^2+DC67*'DEPRECATED - DT-Prelim Calcs'!$C$11</f>
        <v>-60870.361965406562</v>
      </c>
      <c r="DE67" s="57">
        <f>MIN('Drive Train'!$F$35-CY66*'DEPRECATED - DT-Prelim Calcs'!$C$21*'Drive Train'!$F$38,DE66+CY$2)</f>
        <v>38.280412378925035</v>
      </c>
      <c r="DF67" s="57">
        <f>'Drive Train'!$F$35-CY67*'DEPRECATED - DT-Prelim Calcs'!$C$21*'Drive Train'!$F$38</f>
        <v>9</v>
      </c>
      <c r="DG67" s="1">
        <f>IF(DD67&gt;='Drive Train'!$F$29,1,0)</f>
        <v>0</v>
      </c>
      <c r="DH67" s="57">
        <f t="shared" si="44"/>
        <v>55.555555555555557</v>
      </c>
      <c r="DI67" s="63">
        <f>DI66+'DEPRECATED - DT-Prelim Calcs'!$C$11</f>
        <v>252</v>
      </c>
      <c r="DJ67" s="2">
        <f>DT67/'Drive Train'!$F$35</f>
        <v>0.72580645161290325</v>
      </c>
      <c r="DK67" s="46">
        <f>DR67*12*60/(PI() * 'Drive Train'!$F$15)/DJ$2*DJ67</f>
        <v>-34122.373827306139</v>
      </c>
      <c r="DL67" s="2">
        <f>('DEPRECATED - DT-Prelim Calcs'!$C$6*DJ67-DK67)/('DEPRECATED - DT-Prelim Calcs'!$C$6*DJ67)*'DEPRECATED - DT-Prelim Calcs'!$C$7*DJ67</f>
        <v>17.177884153229087</v>
      </c>
      <c r="DM67" s="57">
        <f>DL67/'DEPRECATED - DT-Prelim Calcs'!$C$7*('DEPRECATED - DT-Prelim Calcs'!$C$8-'DEPRECATED - DT-Prelim Calcs'!$C$9)+'DEPRECATED - DT-Prelim Calcs'!$C$9</f>
        <v>917.19067919472695</v>
      </c>
      <c r="DN67" s="57">
        <f t="shared" si="14"/>
        <v>50</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-114.19782017547071</v>
      </c>
      <c r="DS67" s="57">
        <f>DS66+0.5*DP67*'DEPRECATED - DT-Prelim Calcs'!$C$11^2+DR67*'DEPRECATED - DT-Prelim Calcs'!$C$11</f>
        <v>-120905.48708944673</v>
      </c>
      <c r="DT67" s="57">
        <f>MIN('Drive Train'!$F$35-DN66*'DEPRECATED - DT-Prelim Calcs'!$C$21*'Drive Train'!$F$38,DT66+DN$2)</f>
        <v>9</v>
      </c>
      <c r="DU67" s="57">
        <f>'Drive Train'!$F$35-DN67*'DEPRECATED - DT-Prelim Calcs'!$C$21*'Drive Train'!$F$38</f>
        <v>9</v>
      </c>
      <c r="DV67" s="1">
        <f>IF(DS67&gt;='Drive Train'!$F$29,1,0)</f>
        <v>0</v>
      </c>
      <c r="DW67" s="57">
        <f t="shared" si="47"/>
        <v>55.555555555555557</v>
      </c>
      <c r="DX67" s="63">
        <f>DX66+'DEPRECATED - DT-Prelim Calcs'!$C$11</f>
        <v>252</v>
      </c>
      <c r="DY67" s="2">
        <f>EI67/'Drive Train'!$F$35</f>
        <v>0.72580645161290325</v>
      </c>
      <c r="DZ67" s="46">
        <f>EG67*12*60/(PI() * 'Drive Train'!$F$15)/DY$2*DY67</f>
        <v>25010.856448144044</v>
      </c>
      <c r="EA67" s="2">
        <f>('DEPRECATED - DT-Prelim Calcs'!$C$6*DY67-DZ67)/('DEPRECATED - DT-Prelim Calcs'!$C$6*DY67)*'DEPRECATED - DT-Prelim Calcs'!$C$7*DY67</f>
        <v>-9.5596552396104926</v>
      </c>
      <c r="EB67" s="57">
        <f>EA67/'DEPRECATED - DT-Prelim Calcs'!$C$7*('DEPRECATED - DT-Prelim Calcs'!$C$8-'DEPRECATED - DT-Prelim Calcs'!$C$9)+'DEPRECATED - DT-Prelim Calcs'!$C$9</f>
        <v>-506.2227249966914</v>
      </c>
      <c r="EC67" s="57">
        <f t="shared" si="15"/>
        <v>-506.2227249966914</v>
      </c>
      <c r="ED67" s="2">
        <f t="shared" si="48"/>
        <v>-12.504938776988622</v>
      </c>
      <c r="EE67" s="57">
        <f>ED67*'DEPRECATED - DT-Prelim Calcs'!$C$21/DY$2/'DEPRECATED - DT-Prelim Calcs'!$C$19/'DEPRECATED - DT-Prelim Calcs'!$C$18*3.39*'DEPRECATED - DT-Prelim Calcs'!$C$20</f>
        <v>-351.88457041947021</v>
      </c>
      <c r="EF67" s="46">
        <f t="shared" si="49"/>
        <v>1</v>
      </c>
      <c r="EG67" s="57">
        <f>EE66*'DEPRECATED - DT-Prelim Calcs'!$C$11+EG66</f>
        <v>73.146895171225992</v>
      </c>
      <c r="EH67" s="57">
        <f>EH66+0.5*EE67*'DEPRECATED - DT-Prelim Calcs'!$C$11^2+EG67*'DEPRECATED - DT-Prelim Calcs'!$C$11</f>
        <v>-179320.15954682257</v>
      </c>
      <c r="EI67" s="57">
        <f>MIN('Drive Train'!$F$35-EC66*'DEPRECATED - DT-Prelim Calcs'!$C$21*'Drive Train'!$F$38,EI66+EC$2)</f>
        <v>9</v>
      </c>
      <c r="EJ67" s="57">
        <f>'Drive Train'!$F$35-EC67*'DEPRECATED - DT-Prelim Calcs'!$C$21*'Drive Train'!$F$38</f>
        <v>46.823145299775014</v>
      </c>
      <c r="EK67" s="1">
        <f>IF(EH67&gt;='Drive Train'!$F$29,1,0)</f>
        <v>0</v>
      </c>
      <c r="EL67" s="57">
        <f t="shared" si="50"/>
        <v>-562.46969444076819</v>
      </c>
      <c r="EM67" s="63">
        <f>EM66+'DEPRECATED - DT-Prelim Calcs'!$C$11</f>
        <v>252</v>
      </c>
      <c r="EN67" s="2">
        <f>EX67/'Drive Train'!$F$35</f>
        <v>0.72580645161290325</v>
      </c>
      <c r="EO67" s="46">
        <f>EV67*12*60/(PI() * 'Drive Train'!$F$15)/EN$2*EN67</f>
        <v>-567754.83405828732</v>
      </c>
      <c r="EP67" s="2">
        <f>('DEPRECATED - DT-Prelim Calcs'!$C$6*EN67-EO67)/('DEPRECATED - DT-Prelim Calcs'!$C$6*EN67)*'DEPRECATED - DT-Prelim Calcs'!$C$7*EN67</f>
        <v>258.46385585241569</v>
      </c>
      <c r="EQ67" s="57">
        <f>EP67/'DEPRECATED - DT-Prelim Calcs'!$C$7*('DEPRECATED - DT-Prelim Calcs'!$C$8-'DEPRECATED - DT-Prelim Calcs'!$C$9)+'DEPRECATED - DT-Prelim Calcs'!$C$9</f>
        <v>13762.414815711592</v>
      </c>
      <c r="ER67" s="57">
        <f t="shared" si="16"/>
        <v>50</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-1474.4876503265557</v>
      </c>
      <c r="EW67" s="57">
        <f>EW66+0.5*ET67*'DEPRECATED - DT-Prelim Calcs'!$C$11^2+EV67*'DEPRECATED - DT-Prelim Calcs'!$C$11</f>
        <v>-229905.17569205016</v>
      </c>
      <c r="EX67" s="57">
        <f>MIN('Drive Train'!$F$35-ER66*'DEPRECATED - DT-Prelim Calcs'!$C$21*'Drive Train'!$F$38,EX66+ER$2)</f>
        <v>9</v>
      </c>
      <c r="EY67" s="57">
        <f>'Drive Train'!$F$35-ER67*'DEPRECATED - DT-Prelim Calcs'!$C$21*'Drive Train'!$F$38</f>
        <v>9</v>
      </c>
      <c r="EZ67" s="1">
        <f>IF(EW67&gt;='Drive Train'!$F$29,1,0)</f>
        <v>0</v>
      </c>
      <c r="FA67" s="57">
        <f t="shared" si="53"/>
        <v>55.555555555555557</v>
      </c>
      <c r="FB67" s="63">
        <f>FB66+'DEPRECATED - DT-Prelim Calcs'!$C$11</f>
        <v>252</v>
      </c>
      <c r="FC67" s="2">
        <f>FM67/'Drive Train'!$F$35</f>
        <v>0.72580645161290325</v>
      </c>
      <c r="FD67" s="46">
        <f>FK67*12*60/(PI() * 'Drive Train'!$F$15)/FC$2*FC67</f>
        <v>-1034286.0973231955</v>
      </c>
      <c r="FE67" s="2">
        <f>('DEPRECATED - DT-Prelim Calcs'!$C$6*FC67-FD67)/('DEPRECATED - DT-Prelim Calcs'!$C$6*FC67)*'DEPRECATED - DT-Prelim Calcs'!$C$7*FC67</f>
        <v>469.40951147501022</v>
      </c>
      <c r="FF67" s="57">
        <f>FE67/'DEPRECATED - DT-Prelim Calcs'!$C$7*('DEPRECATED - DT-Prelim Calcs'!$C$8-'DEPRECATED - DT-Prelim Calcs'!$C$9)+'DEPRECATED - DT-Prelim Calcs'!$C$9</f>
        <v>24992.426274789963</v>
      </c>
      <c r="FG67" s="57">
        <f t="shared" si="17"/>
        <v>50</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-2415.5509294215553</v>
      </c>
      <c r="FL67" s="57">
        <f>FL66+0.5*FI67*'DEPRECATED - DT-Prelim Calcs'!$C$11^2+FK67*'DEPRECATED - DT-Prelim Calcs'!$C$11</f>
        <v>-266831.25849377533</v>
      </c>
      <c r="FM67" s="57">
        <f>MIN('Drive Train'!$F$35-FG66*'DEPRECATED - DT-Prelim Calcs'!$C$21*'Drive Train'!$F$38,FM66+FG$2)</f>
        <v>9</v>
      </c>
      <c r="FN67" s="57">
        <f>'Drive Train'!$F$35-FG67*'DEPRECATED - DT-Prelim Calcs'!$C$21*'Drive Train'!$F$38</f>
        <v>9</v>
      </c>
      <c r="FO67" s="1">
        <f>IF(FL67&gt;='Drive Train'!$F$29,1,0)</f>
        <v>0</v>
      </c>
      <c r="FP67" s="57">
        <f t="shared" si="56"/>
        <v>55.555555555555557</v>
      </c>
      <c r="FQ67" s="63">
        <f>FQ66+'DEPRECATED - DT-Prelim Calcs'!$C$11</f>
        <v>252</v>
      </c>
      <c r="FR67" s="2">
        <f>GB67/'Drive Train'!$F$35</f>
        <v>0.72580645161290325</v>
      </c>
      <c r="FS67" s="46">
        <f>FZ67*12*60/(PI() * 'Drive Train'!$F$15)/FR$2*FR67</f>
        <v>-579140.51791035349</v>
      </c>
      <c r="FT67" s="2">
        <f>('DEPRECATED - DT-Prelim Calcs'!$C$6*FR67-FS67)/('DEPRECATED - DT-Prelim Calcs'!$C$6*FR67)*'DEPRECATED - DT-Prelim Calcs'!$C$7*FR67</f>
        <v>263.61197932023549</v>
      </c>
      <c r="FU67" s="57">
        <f>FT67/'DEPRECATED - DT-Prelim Calcs'!$C$7*('DEPRECATED - DT-Prelim Calcs'!$C$8-'DEPRECATED - DT-Prelim Calcs'!$C$9)+'DEPRECATED - DT-Prelim Calcs'!$C$9</f>
        <v>14036.482965471458</v>
      </c>
      <c r="FV67" s="57">
        <f t="shared" si="18"/>
        <v>50</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-1228.8046076332023</v>
      </c>
      <c r="GA67" s="57">
        <f>GA66+0.5*FX67*'DEPRECATED - DT-Prelim Calcs'!$C$11^2+FZ67*'DEPRECATED - DT-Prelim Calcs'!$C$11</f>
        <v>-367866.33562644443</v>
      </c>
      <c r="GB67" s="57">
        <f>MIN('Drive Train'!$F$35-FV66*'DEPRECATED - DT-Prelim Calcs'!$C$21*'Drive Train'!$F$38,GB66+FV$2)</f>
        <v>9</v>
      </c>
      <c r="GC67" s="57">
        <f>'Drive Train'!$F$35-FV67*'DEPRECATED - DT-Prelim Calcs'!$C$21*'Drive Train'!$F$38</f>
        <v>9</v>
      </c>
      <c r="GD67" s="1">
        <f>IF(GA67&gt;='Drive Train'!$F$29,1,0)</f>
        <v>0</v>
      </c>
      <c r="GE67" s="57">
        <f t="shared" si="59"/>
        <v>55.555555555555557</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55.555555555555557</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55.555555555555557</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55.555555555555557</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55.555555555555557</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650.48305563067322</v>
      </c>
      <c r="AK68" s="57">
        <f t="shared" si="8"/>
        <v>0</v>
      </c>
      <c r="AL68" s="63">
        <f>AL67+'DEPRECATED - DT-Prelim Calcs'!$C$11</f>
        <v>256</v>
      </c>
      <c r="AM68" s="2">
        <f>AW68/'Drive Train'!$F$35</f>
        <v>0.87580577209683252</v>
      </c>
      <c r="AN68" s="46">
        <f>AU68*12*60/(PI() * 'Drive Train'!$F$15)/AM$2*AM68</f>
        <v>3839.3737723589124</v>
      </c>
      <c r="AO68" s="2">
        <f>('DEPRECATED - DT-Prelim Calcs'!$C$6*AM68-AN68)/('DEPRECATED - DT-Prelim Calcs'!$C$6*AM68)*'DEPRECATED - DT-Prelim Calcs'!$C$7*AM68</f>
        <v>0.37468988610327669</v>
      </c>
      <c r="AP68" s="57">
        <f>AO68/'DEPRECATED - DT-Prelim Calcs'!$C$7*('DEPRECATED - DT-Prelim Calcs'!$C$8-'DEPRECATED - DT-Prelim Calcs'!$C$9)+'DEPRECATED - DT-Prelim Calcs'!$C$9</f>
        <v>22.647183563091453</v>
      </c>
      <c r="AQ68" s="57">
        <f t="shared" si="9"/>
        <v>22.647183563091453</v>
      </c>
      <c r="AR68" s="2">
        <f t="shared" si="30"/>
        <v>7.9027831501043977E-9</v>
      </c>
      <c r="AS68" s="57">
        <f>AR68*'DEPRECATED - DT-Prelim Calcs'!$C$21/AM$2/'DEPRECATED - DT-Prelim Calcs'!$C$19/'DEPRECATED - DT-Prelim Calcs'!$C$18*3.39*'DEPRECATED - DT-Prelim Calcs'!$C$20</f>
        <v>5.4092805296991457E-8</v>
      </c>
      <c r="AT68" s="46">
        <f t="shared" si="31"/>
        <v>0</v>
      </c>
      <c r="AU68" s="57">
        <f>AS67*'DEPRECATED - DT-Prelim Calcs'!$C$11+AU67</f>
        <v>38.256035571645803</v>
      </c>
      <c r="AV68" s="57">
        <f>AV67+0.5*AS68*'DEPRECATED - DT-Prelim Calcs'!$C$11^2+AU68*'DEPRECATED - DT-Prelim Calcs'!$C$11</f>
        <v>9666.3393830324931</v>
      </c>
      <c r="AW68" s="57">
        <f>MIN('Drive Train'!$F$35-AQ67*'DEPRECATED - DT-Prelim Calcs'!$C$21*'Drive Train'!$F$38,AW67+AQ$2)</f>
        <v>10.859991574000723</v>
      </c>
      <c r="AX68" s="57">
        <f>'Drive Train'!$F$35-AQ68*'DEPRECATED - DT-Prelim Calcs'!$C$21*'Drive Train'!$F$38</f>
        <v>10.859991517709782</v>
      </c>
      <c r="AY68" s="1">
        <f>IF(AV68&gt;='Drive Train'!$F$29,1,0)</f>
        <v>1</v>
      </c>
      <c r="AZ68" s="57">
        <f t="shared" si="32"/>
        <v>25.163537292323838</v>
      </c>
      <c r="BA68" s="63">
        <f>BA67+'DEPRECATED - DT-Prelim Calcs'!$C$11</f>
        <v>256</v>
      </c>
      <c r="BB68" s="2">
        <f>BL68/'Drive Train'!$F$35</f>
        <v>0.72580645161290325</v>
      </c>
      <c r="BC68" s="46">
        <f>BJ68*12*60/(PI() * 'Drive Train'!$F$15)/BB$2*BB68</f>
        <v>4641.2311359633568</v>
      </c>
      <c r="BD68" s="2">
        <f>('DEPRECATED - DT-Prelim Calcs'!$C$6*BB68-BC68)/('DEPRECATED - DT-Prelim Calcs'!$C$6*BB68)*'DEPRECATED - DT-Prelim Calcs'!$C$7*BB68</f>
        <v>-0.34937437612916783</v>
      </c>
      <c r="BE68" s="57">
        <f>BD68/'DEPRECATED - DT-Prelim Calcs'!$C$7*('DEPRECATED - DT-Prelim Calcs'!$C$8-'DEPRECATED - DT-Prelim Calcs'!$C$9)+'DEPRECATED - DT-Prelim Calcs'!$C$9</f>
        <v>-15.899474048702171</v>
      </c>
      <c r="BF68" s="57">
        <f t="shared" si="10"/>
        <v>-15.899474048702171</v>
      </c>
      <c r="BG68" s="2">
        <f t="shared" si="33"/>
        <v>-0.89592669776843947</v>
      </c>
      <c r="BH68" s="57">
        <f>BG68*'DEPRECATED - DT-Prelim Calcs'!$C$21/BB$2/'DEPRECATED - DT-Prelim Calcs'!$C$19/'DEPRECATED - DT-Prelim Calcs'!$C$18*3.39*'DEPRECATED - DT-Prelim Calcs'!$C$20</f>
        <v>-9.3121939054405534</v>
      </c>
      <c r="BI68" s="46">
        <f t="shared" si="34"/>
        <v>1</v>
      </c>
      <c r="BJ68" s="57">
        <f>BH67*'DEPRECATED - DT-Prelim Calcs'!$C$11+BJ67</f>
        <v>36.748502996015894</v>
      </c>
      <c r="BK68" s="57">
        <f>BK67+0.5*BH68*'DEPRECATED - DT-Prelim Calcs'!$C$11^2+BJ68*'DEPRECATED - DT-Prelim Calcs'!$C$11</f>
        <v>4640.3384407740614</v>
      </c>
      <c r="BL68" s="57">
        <f>MIN('Drive Train'!$F$35-BF67*'DEPRECATED - DT-Prelim Calcs'!$C$21*'Drive Train'!$F$38,BL67+BF$2)</f>
        <v>9</v>
      </c>
      <c r="BM68" s="57">
        <f>'Drive Train'!$F$35-BF68*'DEPRECATED - DT-Prelim Calcs'!$C$21*'Drive Train'!$F$38</f>
        <v>13.481164235311748</v>
      </c>
      <c r="BN68" s="1">
        <f>IF(BK68&gt;='Drive Train'!$F$29,1,0)</f>
        <v>1</v>
      </c>
      <c r="BO68" s="57">
        <f t="shared" si="35"/>
        <v>-17.666082276335747</v>
      </c>
      <c r="BP68" s="63">
        <f>BP67+'DEPRECATED - DT-Prelim Calcs'!$C$11</f>
        <v>256</v>
      </c>
      <c r="BQ68" s="2">
        <f>CA68/'Drive Train'!$F$35</f>
        <v>0.72580645161290325</v>
      </c>
      <c r="BR68" s="46">
        <f>BY68*12*60/(PI() * 'Drive Train'!$F$15)/BQ$2*BQ68</f>
        <v>-6070.6281768007593</v>
      </c>
      <c r="BS68" s="2">
        <f>('DEPRECATED - DT-Prelim Calcs'!$C$6*BQ68-BR68)/('DEPRECATED - DT-Prelim Calcs'!$C$6*BQ68)*'DEPRECATED - DT-Prelim Calcs'!$C$7*BQ68</f>
        <v>4.4940742061900671</v>
      </c>
      <c r="BT68" s="57">
        <f>BS68/'DEPRECATED - DT-Prelim Calcs'!$C$7*('DEPRECATED - DT-Prelim Calcs'!$C$8-'DEPRECATED - DT-Prelim Calcs'!$C$9)+'DEPRECATED - DT-Prelim Calcs'!$C$9</f>
        <v>241.94884674447536</v>
      </c>
      <c r="BU68" s="57">
        <f t="shared" si="11"/>
        <v>50</v>
      </c>
      <c r="BV68" s="2">
        <f t="shared" si="36"/>
        <v>1.603366326552526</v>
      </c>
      <c r="BW68" s="57">
        <f>BV68*'DEPRECATED - DT-Prelim Calcs'!$C$21/BQ$2/'DEPRECATED - DT-Prelim Calcs'!$C$19/'DEPRECATED - DT-Prelim Calcs'!$C$18*3.39*'DEPRECATED - DT-Prelim Calcs'!$C$20</f>
        <v>22.355846729603368</v>
      </c>
      <c r="BX68" s="46">
        <f t="shared" si="37"/>
        <v>0</v>
      </c>
      <c r="BY68" s="57">
        <f>BW67*'DEPRECATED - DT-Prelim Calcs'!$C$11+BY67</f>
        <v>-35.831191961835543</v>
      </c>
      <c r="BZ68" s="57">
        <f>BZ67+0.5*BW68*'DEPRECATED - DT-Prelim Calcs'!$C$11^2+BY68*'DEPRECATED - DT-Prelim Calcs'!$C$11</f>
        <v>-9039.4845473909863</v>
      </c>
      <c r="CA68" s="57">
        <f>MIN('Drive Train'!$F$35-BU67*'DEPRECATED - DT-Prelim Calcs'!$C$21*'Drive Train'!$F$38,CA67+BU$2)</f>
        <v>9</v>
      </c>
      <c r="CB68" s="57">
        <f>'Drive Train'!$F$35-BU68*'DEPRECATED - DT-Prelim Calcs'!$C$21*'Drive Train'!$F$38</f>
        <v>9</v>
      </c>
      <c r="CC68" s="1">
        <f>IF(BZ68&gt;='Drive Train'!$F$29,1,0)</f>
        <v>0</v>
      </c>
      <c r="CD68" s="57">
        <f t="shared" si="38"/>
        <v>55.555555555555557</v>
      </c>
      <c r="CE68" s="63">
        <f>CE67+'DEPRECATED - DT-Prelim Calcs'!$C$11</f>
        <v>256</v>
      </c>
      <c r="CF68" s="2">
        <f>CP68/'Drive Train'!$F$35</f>
        <v>0.72580645161290325</v>
      </c>
      <c r="CG68" s="46">
        <f>CN68*12*60/(PI() * 'Drive Train'!$F$15)/CF$2*CF68</f>
        <v>12413.421107517986</v>
      </c>
      <c r="CH68" s="2">
        <f>('DEPRECATED - DT-Prelim Calcs'!$C$6*CF68-CG68)/('DEPRECATED - DT-Prelim Calcs'!$C$6*CF68)*'DEPRECATED - DT-Prelim Calcs'!$C$7*CF68</f>
        <v>-3.863629128745802</v>
      </c>
      <c r="CI68" s="57">
        <f>CH68/'DEPRECATED - DT-Prelim Calcs'!$C$7*('DEPRECATED - DT-Prelim Calcs'!$C$8-'DEPRECATED - DT-Prelim Calcs'!$C$9)+'DEPRECATED - DT-Prelim Calcs'!$C$9</f>
        <v>-202.98614822327238</v>
      </c>
      <c r="CJ68" s="57">
        <f t="shared" si="12"/>
        <v>-202.98614822327238</v>
      </c>
      <c r="CK68" s="2">
        <f t="shared" si="39"/>
        <v>-5.3254361206942118</v>
      </c>
      <c r="CL68" s="57">
        <f>CK68*'DEPRECATED - DT-Prelim Calcs'!$C$21/CF$2/'DEPRECATED - DT-Prelim Calcs'!$C$19/'DEPRECATED - DT-Prelim Calcs'!$C$18*3.39*'DEPRECATED - DT-Prelim Calcs'!$C$20</f>
        <v>-93.15366492081769</v>
      </c>
      <c r="CM68" s="46">
        <f t="shared" si="40"/>
        <v>1</v>
      </c>
      <c r="CN68" s="57">
        <f>CL67*'DEPRECATED - DT-Prelim Calcs'!$C$11+CN67</f>
        <v>58.40267097952389</v>
      </c>
      <c r="CO68" s="57">
        <f>CO67+0.5*CL68*'DEPRECATED - DT-Prelim Calcs'!$C$11^2+CN68*'DEPRECATED - DT-Prelim Calcs'!$C$11</f>
        <v>-27876.628884533857</v>
      </c>
      <c r="CP68" s="57">
        <f>MIN('Drive Train'!$F$35-CJ67*'DEPRECATED - DT-Prelim Calcs'!$C$21*'Drive Train'!$F$38,CP67+CJ$2)</f>
        <v>9</v>
      </c>
      <c r="CQ68" s="57">
        <f>'Drive Train'!$F$35-CJ68*'DEPRECATED - DT-Prelim Calcs'!$C$21*'Drive Train'!$F$38</f>
        <v>26.203058079182526</v>
      </c>
      <c r="CR68" s="1">
        <f>IF(CO68&gt;='Drive Train'!$F$29,1,0)</f>
        <v>0</v>
      </c>
      <c r="CS68" s="57">
        <f t="shared" si="41"/>
        <v>-225.54016469252485</v>
      </c>
      <c r="CT68" s="63">
        <f>CT67+'DEPRECATED - DT-Prelim Calcs'!$C$11</f>
        <v>256</v>
      </c>
      <c r="CU68" s="2">
        <f>DE68/'Drive Train'!$F$35</f>
        <v>0.72580645161290325</v>
      </c>
      <c r="CV68" s="46">
        <f>DC68*12*60/(PI() * 'Drive Train'!$F$15)/CU$2*CU68</f>
        <v>-161781.48916861121</v>
      </c>
      <c r="CW68" s="2">
        <f>('DEPRECATED - DT-Prelim Calcs'!$C$6*CU68-CV68)/('DEPRECATED - DT-Prelim Calcs'!$C$6*CU68)*'DEPRECATED - DT-Prelim Calcs'!$C$7*CU68</f>
        <v>74.899923172468348</v>
      </c>
      <c r="CX68" s="57">
        <f>CW68/'DEPRECATED - DT-Prelim Calcs'!$C$7*('DEPRECATED - DT-Prelim Calcs'!$C$8-'DEPRECATED - DT-Prelim Calcs'!$C$9)+'DEPRECATED - DT-Prelim Calcs'!$C$9</f>
        <v>3990.1108477293315</v>
      </c>
      <c r="CY68" s="57">
        <f t="shared" si="13"/>
        <v>50</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-632.76295878018857</v>
      </c>
      <c r="DD68" s="57">
        <f>DD67+0.5*DA68*'DEPRECATED - DT-Prelim Calcs'!$C$11^2+DC68*'DEPRECATED - DT-Prelim Calcs'!$C$11</f>
        <v>-63217.47789354781</v>
      </c>
      <c r="DE68" s="57">
        <f>MIN('Drive Train'!$F$35-CY67*'DEPRECATED - DT-Prelim Calcs'!$C$21*'Drive Train'!$F$38,DE67+CY$2)</f>
        <v>9</v>
      </c>
      <c r="DF68" s="57">
        <f>'Drive Train'!$F$35-CY68*'DEPRECATED - DT-Prelim Calcs'!$C$21*'Drive Train'!$F$38</f>
        <v>9</v>
      </c>
      <c r="DG68" s="1">
        <f>IF(DD68&gt;='Drive Train'!$F$29,1,0)</f>
        <v>0</v>
      </c>
      <c r="DH68" s="57">
        <f t="shared" si="44"/>
        <v>55.555555555555557</v>
      </c>
      <c r="DI68" s="63">
        <f>DI67+'DEPRECATED - DT-Prelim Calcs'!$C$11</f>
        <v>256</v>
      </c>
      <c r="DJ68" s="2">
        <f>DT68/'Drive Train'!$F$35</f>
        <v>0.72580645161290325</v>
      </c>
      <c r="DK68" s="46">
        <f>DR68*12*60/(PI() * 'Drive Train'!$F$15)/DJ$2*DJ68</f>
        <v>-6642.2968495859777</v>
      </c>
      <c r="DL68" s="2">
        <f>('DEPRECATED - DT-Prelim Calcs'!$C$6*DJ68-DK68)/('DEPRECATED - DT-Prelim Calcs'!$C$6*DJ68)*'DEPRECATED - DT-Prelim Calcs'!$C$7*DJ68</f>
        <v>4.7525585404137773</v>
      </c>
      <c r="DM68" s="57">
        <f>DL68/'DEPRECATED - DT-Prelim Calcs'!$C$7*('DEPRECATED - DT-Prelim Calcs'!$C$8-'DEPRECATED - DT-Prelim Calcs'!$C$9)+'DEPRECATED - DT-Prelim Calcs'!$C$9</f>
        <v>255.70965175729776</v>
      </c>
      <c r="DN68" s="57">
        <f t="shared" si="14"/>
        <v>50</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-22.229866685714086</v>
      </c>
      <c r="DS68" s="57">
        <f>DS67+0.5*DP68*'DEPRECATED - DT-Prelim Calcs'!$C$11^2+DR68*'DEPRECATED - DT-Prelim Calcs'!$C$11</f>
        <v>-120810.47064921007</v>
      </c>
      <c r="DT68" s="57">
        <f>MIN('Drive Train'!$F$35-DN67*'DEPRECATED - DT-Prelim Calcs'!$C$21*'Drive Train'!$F$38,DT67+DN$2)</f>
        <v>9</v>
      </c>
      <c r="DU68" s="57">
        <f>'Drive Train'!$F$35-DN68*'DEPRECATED - DT-Prelim Calcs'!$C$21*'Drive Train'!$F$38</f>
        <v>9</v>
      </c>
      <c r="DV68" s="1">
        <f>IF(DS68&gt;='Drive Train'!$F$29,1,0)</f>
        <v>0</v>
      </c>
      <c r="DW68" s="57">
        <f t="shared" si="47"/>
        <v>55.555555555555557</v>
      </c>
      <c r="DX68" s="63">
        <f>DX67+'DEPRECATED - DT-Prelim Calcs'!$C$11</f>
        <v>256</v>
      </c>
      <c r="DY68" s="2">
        <f>EI68/'Drive Train'!$F$35</f>
        <v>3.7760601048205653</v>
      </c>
      <c r="DZ68" s="46">
        <f>EG68*12*60/(PI() * 'Drive Train'!$F$15)/DY$2*DY68</f>
        <v>-2373744.4980680854</v>
      </c>
      <c r="EA68" s="2">
        <f>('DEPRECATED - DT-Prelim Calcs'!$C$6*DY68-DZ68)/('DEPRECATED - DT-Prelim Calcs'!$C$6*DY68)*'DEPRECATED - DT-Prelim Calcs'!$C$7*DY68</f>
        <v>1082.4069165494443</v>
      </c>
      <c r="EB68" s="57">
        <f>EA68/'DEPRECATED - DT-Prelim Calcs'!$C$7*('DEPRECATED - DT-Prelim Calcs'!$C$8-'DEPRECATED - DT-Prelim Calcs'!$C$9)+'DEPRECATED - DT-Prelim Calcs'!$C$9</f>
        <v>57626.271532487008</v>
      </c>
      <c r="EC68" s="57">
        <f t="shared" si="15"/>
        <v>50</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-1334.3913865066547</v>
      </c>
      <c r="EH68" s="57">
        <f>EH67+0.5*EE68*'DEPRECATED - DT-Prelim Calcs'!$C$11^2+EG68*'DEPRECATED - DT-Prelim Calcs'!$C$11</f>
        <v>-184473.78918586968</v>
      </c>
      <c r="EI68" s="57">
        <f>MIN('Drive Train'!$F$35-EC67*'DEPRECATED - DT-Prelim Calcs'!$C$21*'Drive Train'!$F$38,EI67+EC$2)</f>
        <v>46.823145299775014</v>
      </c>
      <c r="EJ68" s="57">
        <f>'Drive Train'!$F$35-EC68*'DEPRECATED - DT-Prelim Calcs'!$C$21*'Drive Train'!$F$38</f>
        <v>9</v>
      </c>
      <c r="EK68" s="1">
        <f>IF(EH68&gt;='Drive Train'!$F$29,1,0)</f>
        <v>0</v>
      </c>
      <c r="EL68" s="57">
        <f t="shared" si="50"/>
        <v>55.555555555555557</v>
      </c>
      <c r="EM68" s="63">
        <f>EM67+'DEPRECATED - DT-Prelim Calcs'!$C$11</f>
        <v>256</v>
      </c>
      <c r="EN68" s="2">
        <f>EX68/'Drive Train'!$F$35</f>
        <v>0.72580645161290325</v>
      </c>
      <c r="EO68" s="46">
        <f>EV68*12*60/(PI() * 'Drive Train'!$F$15)/EN$2*EN68</f>
        <v>-532342.36372617364</v>
      </c>
      <c r="EP68" s="2">
        <f>('DEPRECATED - DT-Prelim Calcs'!$C$6*EN68-EO68)/('DEPRECATED - DT-Prelim Calcs'!$C$6*EN68)*'DEPRECATED - DT-Prelim Calcs'!$C$7*EN68</f>
        <v>242.45183831012795</v>
      </c>
      <c r="EQ68" s="57">
        <f>EP68/'DEPRECATED - DT-Prelim Calcs'!$C$7*('DEPRECATED - DT-Prelim Calcs'!$C$8-'DEPRECATED - DT-Prelim Calcs'!$C$9)+'DEPRECATED - DT-Prelim Calcs'!$C$9</f>
        <v>12909.990811281918</v>
      </c>
      <c r="ER68" s="57">
        <f t="shared" si="16"/>
        <v>50</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-1382.5196968367991</v>
      </c>
      <c r="EW68" s="57">
        <f>EW67+0.5*ET68*'DEPRECATED - DT-Prelim Calcs'!$C$11^2+EV68*'DEPRECATED - DT-Prelim Calcs'!$C$11</f>
        <v>-235251.31857241783</v>
      </c>
      <c r="EX68" s="57">
        <f>MIN('Drive Train'!$F$35-ER67*'DEPRECATED - DT-Prelim Calcs'!$C$21*'Drive Train'!$F$38,EX67+ER$2)</f>
        <v>9</v>
      </c>
      <c r="EY68" s="57">
        <f>'Drive Train'!$F$35-ER68*'DEPRECATED - DT-Prelim Calcs'!$C$21*'Drive Train'!$F$38</f>
        <v>9</v>
      </c>
      <c r="EZ68" s="1">
        <f>IF(EW68&gt;='Drive Train'!$F$29,1,0)</f>
        <v>0</v>
      </c>
      <c r="FA68" s="57">
        <f t="shared" si="53"/>
        <v>55.555555555555557</v>
      </c>
      <c r="FB68" s="63">
        <f>FB67+'DEPRECATED - DT-Prelim Calcs'!$C$11</f>
        <v>256</v>
      </c>
      <c r="FC68" s="2">
        <f>FM68/'Drive Train'!$F$35</f>
        <v>0.72580645161290325</v>
      </c>
      <c r="FD68" s="46">
        <f>FK68*12*60/(PI() * 'Drive Train'!$F$15)/FC$2*FC68</f>
        <v>-994907.43031388486</v>
      </c>
      <c r="FE68" s="2">
        <f>('DEPRECATED - DT-Prelim Calcs'!$C$6*FC68-FD68)/('DEPRECATED - DT-Prelim Calcs'!$C$6*FC68)*'DEPRECATED - DT-Prelim Calcs'!$C$7*FC68</f>
        <v>451.60414796798608</v>
      </c>
      <c r="FF68" s="57">
        <f>FE68/'DEPRECATED - DT-Prelim Calcs'!$C$7*('DEPRECATED - DT-Prelim Calcs'!$C$8-'DEPRECATED - DT-Prelim Calcs'!$C$9)+'DEPRECATED - DT-Prelim Calcs'!$C$9</f>
        <v>24044.530781864156</v>
      </c>
      <c r="FG68" s="57">
        <f t="shared" si="17"/>
        <v>50</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-2323.5829759317985</v>
      </c>
      <c r="FL68" s="57">
        <f>FL67+0.5*FI68*'DEPRECATED - DT-Prelim Calcs'!$C$11^2+FK68*'DEPRECATED - DT-Prelim Calcs'!$C$11</f>
        <v>-275941.65449052304</v>
      </c>
      <c r="FM68" s="57">
        <f>MIN('Drive Train'!$F$35-FG67*'DEPRECATED - DT-Prelim Calcs'!$C$21*'Drive Train'!$F$38,FM67+FG$2)</f>
        <v>9</v>
      </c>
      <c r="FN68" s="57">
        <f>'Drive Train'!$F$35-FG68*'DEPRECATED - DT-Prelim Calcs'!$C$21*'Drive Train'!$F$38</f>
        <v>9</v>
      </c>
      <c r="FO68" s="1">
        <f>IF(FL68&gt;='Drive Train'!$F$29,1,0)</f>
        <v>0</v>
      </c>
      <c r="FP68" s="57">
        <f t="shared" si="56"/>
        <v>55.555555555555557</v>
      </c>
      <c r="FQ68" s="63">
        <f>FQ67+'DEPRECATED - DT-Prelim Calcs'!$C$11</f>
        <v>256</v>
      </c>
      <c r="FR68" s="2">
        <f>GB68/'Drive Train'!$F$35</f>
        <v>0.72580645161290325</v>
      </c>
      <c r="FS68" s="46">
        <f>FZ68*12*60/(PI() * 'Drive Train'!$F$15)/FR$2*FR68</f>
        <v>-535795.65422384627</v>
      </c>
      <c r="FT68" s="2">
        <f>('DEPRECATED - DT-Prelim Calcs'!$C$6*FR68-FS68)/('DEPRECATED - DT-Prelim Calcs'!$C$6*FR68)*'DEPRECATED - DT-Prelim Calcs'!$C$7*FR68</f>
        <v>244.01326984847515</v>
      </c>
      <c r="FU68" s="57">
        <f>FT68/'DEPRECATED - DT-Prelim Calcs'!$C$7*('DEPRECATED - DT-Prelim Calcs'!$C$8-'DEPRECATED - DT-Prelim Calcs'!$C$9)+'DEPRECATED - DT-Prelim Calcs'!$C$9</f>
        <v>12993.115984049529</v>
      </c>
      <c r="FV68" s="57">
        <f t="shared" si="18"/>
        <v>50</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-1136.8366541434457</v>
      </c>
      <c r="GA68" s="57">
        <f>GA67+0.5*FX68*'DEPRECATED - DT-Prelim Calcs'!$C$11^2+FZ68*'DEPRECATED - DT-Prelim Calcs'!$C$11</f>
        <v>-372229.74633603875</v>
      </c>
      <c r="GB68" s="57">
        <f>MIN('Drive Train'!$F$35-FV67*'DEPRECATED - DT-Prelim Calcs'!$C$21*'Drive Train'!$F$38,GB67+FV$2)</f>
        <v>9</v>
      </c>
      <c r="GC68" s="57">
        <f>'Drive Train'!$F$35-FV68*'DEPRECATED - DT-Prelim Calcs'!$C$21*'Drive Train'!$F$38</f>
        <v>9</v>
      </c>
      <c r="GD68" s="1">
        <f>IF(GA68&gt;='Drive Train'!$F$29,1,0)</f>
        <v>0</v>
      </c>
      <c r="GE68" s="57">
        <f t="shared" si="59"/>
        <v>55.555555555555557</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55.555555555555557</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55.555555555555557</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55.555555555555557</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55.555555555555557</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55.555555555555557</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650.48305563067322</v>
      </c>
      <c r="AK69" s="57">
        <f t="shared" ref="AK69:AK75" si="104">MIN(W69,$C$10)*$C$11*1000/60/60</f>
        <v>0</v>
      </c>
      <c r="AL69" s="63">
        <f>AL68+'DEPRECATED - DT-Prelim Calcs'!$C$11</f>
        <v>260</v>
      </c>
      <c r="AM69" s="2">
        <f>AW69/'Drive Train'!$F$35</f>
        <v>0.87580576755724038</v>
      </c>
      <c r="AN69" s="46">
        <f>AU69*12*60/(PI() * 'Drive Train'!$F$15)/AM$2*AM69</f>
        <v>3839.3737741731684</v>
      </c>
      <c r="AO69" s="2">
        <f>('DEPRECATED - DT-Prelim Calcs'!$C$6*AM69-AN69)/('DEPRECATED - DT-Prelim Calcs'!$C$6*AM69)*'DEPRECATED - DT-Prelim Calcs'!$C$7*AM69</f>
        <v>0.37468987434252998</v>
      </c>
      <c r="AP69" s="57">
        <f>AO69/'DEPRECATED - DT-Prelim Calcs'!$C$7*('DEPRECATED - DT-Prelim Calcs'!$C$8-'DEPRECATED - DT-Prelim Calcs'!$C$9)+'DEPRECATED - DT-Prelim Calcs'!$C$9</f>
        <v>22.647182936990291</v>
      </c>
      <c r="AQ69" s="57">
        <f t="shared" ref="AQ69:AQ132" si="105">MIN(AP69,AO$2)</f>
        <v>22.647182936990291</v>
      </c>
      <c r="AR69" s="2">
        <f t="shared" si="30"/>
        <v>-5.9771613214465447E-9</v>
      </c>
      <c r="AS69" s="57">
        <f>AR69*'DEPRECATED - DT-Prelim Calcs'!$C$21/AM$2/'DEPRECATED - DT-Prelim Calcs'!$C$19/'DEPRECATED - DT-Prelim Calcs'!$C$18*3.39*'DEPRECATED - DT-Prelim Calcs'!$C$20</f>
        <v>-4.0912349162135988E-8</v>
      </c>
      <c r="AT69" s="46">
        <f t="shared" si="31"/>
        <v>0</v>
      </c>
      <c r="AU69" s="57">
        <f>AS68*'DEPRECATED - DT-Prelim Calcs'!$C$11+AU68</f>
        <v>38.256035788017023</v>
      </c>
      <c r="AV69" s="57">
        <f>AV68+0.5*AS69*'DEPRECATED - DT-Prelim Calcs'!$C$11^2+AU69*'DEPRECATED - DT-Prelim Calcs'!$C$11</f>
        <v>9819.3635258572631</v>
      </c>
      <c r="AW69" s="57">
        <f>MIN('Drive Train'!$F$35-AQ68*'DEPRECATED - DT-Prelim Calcs'!$C$21*'Drive Train'!$F$38,AW68+AQ$2)</f>
        <v>10.859991517709782</v>
      </c>
      <c r="AX69" s="57">
        <f>'Drive Train'!$F$35-AQ69*'DEPRECATED - DT-Prelim Calcs'!$C$21*'Drive Train'!$F$38</f>
        <v>10.85999156028466</v>
      </c>
      <c r="AY69" s="1">
        <f>IF(AV69&gt;='Drive Train'!$F$29,1,0)</f>
        <v>1</v>
      </c>
      <c r="AZ69" s="57">
        <f t="shared" si="32"/>
        <v>25.163536596655881</v>
      </c>
      <c r="BA69" s="63">
        <f>BA68+'DEPRECATED - DT-Prelim Calcs'!$C$11</f>
        <v>260</v>
      </c>
      <c r="BB69" s="2">
        <f>BL69/'Drive Train'!$F$35</f>
        <v>1.0871906641380442</v>
      </c>
      <c r="BC69" s="46">
        <f>BJ69*12*60/(PI() * 'Drive Train'!$F$15)/BB$2*BB69</f>
        <v>-94.642275713936513</v>
      </c>
      <c r="BD69" s="2">
        <f>('DEPRECATED - DT-Prelim Calcs'!$C$6*BB69-BC69)/('DEPRECATED - DT-Prelim Calcs'!$C$6*BB69)*'DEPRECATED - DT-Prelim Calcs'!$C$7*BB69</f>
        <v>2.6629227246759859</v>
      </c>
      <c r="BE69" s="57">
        <f>BD69/'DEPRECATED - DT-Prelim Calcs'!$C$7*('DEPRECATED - DT-Prelim Calcs'!$C$8-'DEPRECATED - DT-Prelim Calcs'!$C$9)+'DEPRECATED - DT-Prelim Calcs'!$C$9</f>
        <v>144.46472430536474</v>
      </c>
      <c r="BF69" s="57">
        <f t="shared" ref="BF69:BF132" si="106">MIN(BE69,BD$2)</f>
        <v>50</v>
      </c>
      <c r="BG69" s="2">
        <f t="shared" si="33"/>
        <v>0.89592836257067776</v>
      </c>
      <c r="BH69" s="57">
        <f>BG69*'DEPRECATED - DT-Prelim Calcs'!$C$21/BB$2/'DEPRECATED - DT-Prelim Calcs'!$C$19/'DEPRECATED - DT-Prelim Calcs'!$C$18*3.39*'DEPRECATED - DT-Prelim Calcs'!$C$20</f>
        <v>9.3122112092683054</v>
      </c>
      <c r="BI69" s="46">
        <f t="shared" si="34"/>
        <v>0</v>
      </c>
      <c r="BJ69" s="57">
        <f>BH68*'DEPRECATED - DT-Prelim Calcs'!$C$11+BJ68</f>
        <v>-0.50027262574631948</v>
      </c>
      <c r="BK69" s="57">
        <f>BK68+0.5*BH69*'DEPRECATED - DT-Prelim Calcs'!$C$11^2+BJ69*'DEPRECATED - DT-Prelim Calcs'!$C$11</f>
        <v>4712.8350399452229</v>
      </c>
      <c r="BL69" s="57">
        <f>MIN('Drive Train'!$F$35-BF68*'DEPRECATED - DT-Prelim Calcs'!$C$21*'Drive Train'!$F$38,BL68+BF$2)</f>
        <v>13.481164235311748</v>
      </c>
      <c r="BM69" s="57">
        <f>'Drive Train'!$F$35-BF69*'DEPRECATED - DT-Prelim Calcs'!$C$21*'Drive Train'!$F$38</f>
        <v>9</v>
      </c>
      <c r="BN69" s="1">
        <f>IF(BK69&gt;='Drive Train'!$F$29,1,0)</f>
        <v>1</v>
      </c>
      <c r="BO69" s="57">
        <f t="shared" si="35"/>
        <v>55.555555555555557</v>
      </c>
      <c r="BP69" s="63">
        <f>BP68+'DEPRECATED - DT-Prelim Calcs'!$C$11</f>
        <v>260</v>
      </c>
      <c r="BQ69" s="2">
        <f>CA69/'Drive Train'!$F$35</f>
        <v>0.72580645161290325</v>
      </c>
      <c r="BR69" s="46">
        <f>BY69*12*60/(PI() * 'Drive Train'!$F$15)/BQ$2*BQ69</f>
        <v>9079.7506570957867</v>
      </c>
      <c r="BS69" s="2">
        <f>('DEPRECATED - DT-Prelim Calcs'!$C$6*BQ69-BR69)/('DEPRECATED - DT-Prelim Calcs'!$C$6*BQ69)*'DEPRECATED - DT-Prelim Calcs'!$C$7*BQ69</f>
        <v>-2.3562847036956138</v>
      </c>
      <c r="BT69" s="57">
        <f>BS69/'DEPRECATED - DT-Prelim Calcs'!$C$7*('DEPRECATED - DT-Prelim Calcs'!$C$8-'DEPRECATED - DT-Prelim Calcs'!$C$9)+'DEPRECATED - DT-Prelim Calcs'!$C$9</f>
        <v>-122.74038484819388</v>
      </c>
      <c r="BU69" s="57">
        <f t="shared" ref="BU69:BU132" si="107">MIN(BT69,BS$2)</f>
        <v>-122.74038484819388</v>
      </c>
      <c r="BV69" s="2">
        <f t="shared" si="36"/>
        <v>-3.4255179860219744</v>
      </c>
      <c r="BW69" s="57">
        <f>BV69*'DEPRECATED - DT-Prelim Calcs'!$C$21/BQ$2/'DEPRECATED - DT-Prelim Calcs'!$C$19/'DEPRECATED - DT-Prelim Calcs'!$C$18*3.39*'DEPRECATED - DT-Prelim Calcs'!$C$20</f>
        <v>-47.7622323712298</v>
      </c>
      <c r="BX69" s="46">
        <f t="shared" si="37"/>
        <v>1</v>
      </c>
      <c r="BY69" s="57">
        <f>BW68*'DEPRECATED - DT-Prelim Calcs'!$C$11+BY68</f>
        <v>53.592194956577927</v>
      </c>
      <c r="BZ69" s="57">
        <f>BZ68+0.5*BW69*'DEPRECATED - DT-Prelim Calcs'!$C$11^2+BY69*'DEPRECATED - DT-Prelim Calcs'!$C$11</f>
        <v>-9207.2136265345143</v>
      </c>
      <c r="CA69" s="57">
        <f>MIN('Drive Train'!$F$35-BU68*'DEPRECATED - DT-Prelim Calcs'!$C$21*'Drive Train'!$F$38,CA68+BU$2)</f>
        <v>9</v>
      </c>
      <c r="CB69" s="57">
        <f>'Drive Train'!$F$35-BU69*'DEPRECATED - DT-Prelim Calcs'!$C$21*'Drive Train'!$F$38</f>
        <v>20.746346169677185</v>
      </c>
      <c r="CC69" s="1">
        <f>IF(BZ69&gt;='Drive Train'!$F$29,1,0)</f>
        <v>0</v>
      </c>
      <c r="CD69" s="57">
        <f t="shared" si="38"/>
        <v>-136.37820538688209</v>
      </c>
      <c r="CE69" s="63">
        <f>CE68+'DEPRECATED - DT-Prelim Calcs'!$C$11</f>
        <v>260</v>
      </c>
      <c r="CF69" s="2">
        <f>CP69/'Drive Train'!$F$35</f>
        <v>2.1131498450953647</v>
      </c>
      <c r="CG69" s="46">
        <f>CN69*12*60/(PI() * 'Drive Train'!$F$15)/CF$2*CF69</f>
        <v>-194442.4123025329</v>
      </c>
      <c r="CH69" s="2">
        <f>('DEPRECATED - DT-Prelim Calcs'!$C$6*CF69-CG69)/('DEPRECATED - DT-Prelim Calcs'!$C$6*CF69)*'DEPRECATED - DT-Prelim Calcs'!$C$7*CF69</f>
        <v>93.011305319757568</v>
      </c>
      <c r="CI69" s="57">
        <f>CH69/'DEPRECATED - DT-Prelim Calcs'!$C$7*('DEPRECATED - DT-Prelim Calcs'!$C$8-'DEPRECATED - DT-Prelim Calcs'!$C$9)+'DEPRECATED - DT-Prelim Calcs'!$C$9</f>
        <v>4954.2977064418656</v>
      </c>
      <c r="CJ69" s="57">
        <f t="shared" ref="CJ69:CJ132" si="108">MIN(CI69,CH$2)</f>
        <v>50</v>
      </c>
      <c r="CK69" s="2">
        <f t="shared" si="39"/>
        <v>1.3144127551959126</v>
      </c>
      <c r="CL69" s="57">
        <f>CK69*'DEPRECATED - DT-Prelim Calcs'!$C$21/CF$2/'DEPRECATED - DT-Prelim Calcs'!$C$19/'DEPRECATED - DT-Prelim Calcs'!$C$18*3.39*'DEPRECATED - DT-Prelim Calcs'!$C$20</f>
        <v>22.991988372439156</v>
      </c>
      <c r="CM69" s="46">
        <f t="shared" si="40"/>
        <v>0</v>
      </c>
      <c r="CN69" s="57">
        <f>CL68*'DEPRECATED - DT-Prelim Calcs'!$C$11+CN68</f>
        <v>-314.2119887037469</v>
      </c>
      <c r="CO69" s="57">
        <f>CO68+0.5*CL69*'DEPRECATED - DT-Prelim Calcs'!$C$11^2+CN69*'DEPRECATED - DT-Prelim Calcs'!$C$11</f>
        <v>-28949.540932369331</v>
      </c>
      <c r="CP69" s="57">
        <f>MIN('Drive Train'!$F$35-CJ68*'DEPRECATED - DT-Prelim Calcs'!$C$21*'Drive Train'!$F$38,CP68+CJ$2)</f>
        <v>26.203058079182526</v>
      </c>
      <c r="CQ69" s="57">
        <f>'Drive Train'!$F$35-CJ69*'DEPRECATED - DT-Prelim Calcs'!$C$21*'Drive Train'!$F$38</f>
        <v>9</v>
      </c>
      <c r="CR69" s="1">
        <f>IF(CO69&gt;='Drive Train'!$F$29,1,0)</f>
        <v>0</v>
      </c>
      <c r="CS69" s="57">
        <f t="shared" si="41"/>
        <v>55.555555555555557</v>
      </c>
      <c r="CT69" s="63">
        <f>CT68+'DEPRECATED - DT-Prelim Calcs'!$C$11</f>
        <v>260</v>
      </c>
      <c r="CU69" s="2">
        <f>DE69/'Drive Train'!$F$35</f>
        <v>0.72580645161290325</v>
      </c>
      <c r="CV69" s="46">
        <f>DC69*12*60/(PI() * 'Drive Train'!$F$15)/CU$2*CU69</f>
        <v>-138267.60886808776</v>
      </c>
      <c r="CW69" s="2">
        <f>('DEPRECATED - DT-Prelim Calcs'!$C$6*CU69-CV69)/('DEPRECATED - DT-Prelim Calcs'!$C$6*CU69)*'DEPRECATED - DT-Prelim Calcs'!$C$7*CU69</f>
        <v>64.267943524389267</v>
      </c>
      <c r="CX69" s="57">
        <f>CW69/'DEPRECATED - DT-Prelim Calcs'!$C$7*('DEPRECATED - DT-Prelim Calcs'!$C$8-'DEPRECATED - DT-Prelim Calcs'!$C$9)+'DEPRECATED - DT-Prelim Calcs'!$C$9</f>
        <v>3424.101308788026</v>
      </c>
      <c r="CY69" s="57">
        <f t="shared" ref="CY69:CY132" si="109">MIN(CX69,CW$2)</f>
        <v>50</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-540.79500529043196</v>
      </c>
      <c r="DD69" s="57">
        <f>DD68+0.5*DA69*'DEPRECATED - DT-Prelim Calcs'!$C$11^2+DC69*'DEPRECATED - DT-Prelim Calcs'!$C$11</f>
        <v>-65196.72200773003</v>
      </c>
      <c r="DE69" s="57">
        <f>MIN('Drive Train'!$F$35-CY68*'DEPRECATED - DT-Prelim Calcs'!$C$21*'Drive Train'!$F$38,DE68+CY$2)</f>
        <v>9</v>
      </c>
      <c r="DF69" s="57">
        <f>'Drive Train'!$F$35-CY69*'DEPRECATED - DT-Prelim Calcs'!$C$21*'Drive Train'!$F$38</f>
        <v>9</v>
      </c>
      <c r="DG69" s="1">
        <f>IF(DD69&gt;='Drive Train'!$F$29,1,0)</f>
        <v>0</v>
      </c>
      <c r="DH69" s="57">
        <f t="shared" si="44"/>
        <v>55.555555555555557</v>
      </c>
      <c r="DI69" s="63">
        <f>DI68+'DEPRECATED - DT-Prelim Calcs'!$C$11</f>
        <v>260</v>
      </c>
      <c r="DJ69" s="2">
        <f>DT69/'Drive Train'!$F$35</f>
        <v>0.72580645161290325</v>
      </c>
      <c r="DK69" s="46">
        <f>DR69*12*60/(PI() * 'Drive Train'!$F$15)/DJ$2*DJ69</f>
        <v>20837.780128134185</v>
      </c>
      <c r="DL69" s="2">
        <f>('DEPRECATED - DT-Prelim Calcs'!$C$6*DJ69-DK69)/('DEPRECATED - DT-Prelim Calcs'!$C$6*DJ69)*'DEPRECATED - DT-Prelim Calcs'!$C$7*DJ69</f>
        <v>-7.6727670724015322</v>
      </c>
      <c r="DM69" s="57">
        <f>DL69/'DEPRECATED - DT-Prelim Calcs'!$C$7*('DEPRECATED - DT-Prelim Calcs'!$C$8-'DEPRECATED - DT-Prelim Calcs'!$C$9)+'DEPRECATED - DT-Prelim Calcs'!$C$9</f>
        <v>-405.77137568013143</v>
      </c>
      <c r="DN69" s="57">
        <f t="shared" ref="DN69:DN132" si="110">MIN(DM69,DL$2)</f>
        <v>-405.77137568013143</v>
      </c>
      <c r="DO69" s="2">
        <f t="shared" si="45"/>
        <v>-10.126628294393115</v>
      </c>
      <c r="DP69" s="57">
        <f>DO69*'DEPRECATED - DT-Prelim Calcs'!$C$21/DJ$2/'DEPRECATED - DT-Prelim Calcs'!$C$19/'DEPRECATED - DT-Prelim Calcs'!$C$18*3.39*'DEPRECATED - DT-Prelim Calcs'!$C$20</f>
        <v>-249.01888199432707</v>
      </c>
      <c r="DQ69" s="46">
        <f t="shared" si="46"/>
        <v>1</v>
      </c>
      <c r="DR69" s="57">
        <f>DP68*'DEPRECATED - DT-Prelim Calcs'!$C$11+DR68</f>
        <v>69.738086804042538</v>
      </c>
      <c r="DS69" s="57">
        <f>DS68+0.5*DP69*'DEPRECATED - DT-Prelim Calcs'!$C$11^2+DR69*'DEPRECATED - DT-Prelim Calcs'!$C$11</f>
        <v>-122523.66935794851</v>
      </c>
      <c r="DT69" s="57">
        <f>MIN('Drive Train'!$F$35-DN68*'DEPRECATED - DT-Prelim Calcs'!$C$21*'Drive Train'!$F$38,DT68+DN$2)</f>
        <v>9</v>
      </c>
      <c r="DU69" s="57">
        <f>'Drive Train'!$F$35-DN69*'DEPRECATED - DT-Prelim Calcs'!$C$21*'Drive Train'!$F$38</f>
        <v>39.992453546248939</v>
      </c>
      <c r="DV69" s="1">
        <f>IF(DS69&gt;='Drive Train'!$F$29,1,0)</f>
        <v>0</v>
      </c>
      <c r="DW69" s="57">
        <f t="shared" si="47"/>
        <v>-450.85708408903491</v>
      </c>
      <c r="DX69" s="63">
        <f>DX68+'DEPRECATED - DT-Prelim Calcs'!$C$11</f>
        <v>260</v>
      </c>
      <c r="DY69" s="2">
        <f>EI69/'Drive Train'!$F$35</f>
        <v>0.72580645161290325</v>
      </c>
      <c r="DZ69" s="46">
        <f>EG69*12*60/(PI() * 'Drive Train'!$F$15)/DY$2*DY69</f>
        <v>-424817.40418723394</v>
      </c>
      <c r="EA69" s="2">
        <f>('DEPRECATED - DT-Prelim Calcs'!$C$6*DY69-DZ69)/('DEPRECATED - DT-Prelim Calcs'!$C$6*DY69)*'DEPRECATED - DT-Prelim Calcs'!$C$7*DY69</f>
        <v>193.83361082629216</v>
      </c>
      <c r="EB69" s="57">
        <f>EA69/'DEPRECATED - DT-Prelim Calcs'!$C$7*('DEPRECATED - DT-Prelim Calcs'!$C$8-'DEPRECATED - DT-Prelim Calcs'!$C$9)+'DEPRECATED - DT-Prelim Calcs'!$C$9</f>
        <v>10321.725837764849</v>
      </c>
      <c r="EC69" s="57">
        <f t="shared" ref="EC69:EC132" si="111">MIN(EB69,EA$2)</f>
        <v>50</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-1242.4234330168981</v>
      </c>
      <c r="EH69" s="57">
        <f>EH68+0.5*EE69*'DEPRECATED - DT-Prelim Calcs'!$C$11^2+EG69*'DEPRECATED - DT-Prelim Calcs'!$C$11</f>
        <v>-189259.54701095776</v>
      </c>
      <c r="EI69" s="57">
        <f>MIN('Drive Train'!$F$35-EC68*'DEPRECATED - DT-Prelim Calcs'!$C$21*'Drive Train'!$F$38,EI68+EC$2)</f>
        <v>9</v>
      </c>
      <c r="EJ69" s="57">
        <f>'Drive Train'!$F$35-EC69*'DEPRECATED - DT-Prelim Calcs'!$C$21*'Drive Train'!$F$38</f>
        <v>9</v>
      </c>
      <c r="EK69" s="1">
        <f>IF(EH69&gt;='Drive Train'!$F$29,1,0)</f>
        <v>0</v>
      </c>
      <c r="EL69" s="57">
        <f t="shared" si="50"/>
        <v>55.555555555555557</v>
      </c>
      <c r="EM69" s="63">
        <f>EM68+'DEPRECATED - DT-Prelim Calcs'!$C$11</f>
        <v>260</v>
      </c>
      <c r="EN69" s="2">
        <f>EX69/'Drive Train'!$F$35</f>
        <v>0.72580645161290325</v>
      </c>
      <c r="EO69" s="46">
        <f>EV69*12*60/(PI() * 'Drive Train'!$F$15)/EN$2*EN69</f>
        <v>-496929.89339406008</v>
      </c>
      <c r="EP69" s="2">
        <f>('DEPRECATED - DT-Prelim Calcs'!$C$6*EN69-EO69)/('DEPRECATED - DT-Prelim Calcs'!$C$6*EN69)*'DEPRECATED - DT-Prelim Calcs'!$C$7*EN69</f>
        <v>226.43982076784022</v>
      </c>
      <c r="EQ69" s="57">
        <f>EP69/'DEPRECATED - DT-Prelim Calcs'!$C$7*('DEPRECATED - DT-Prelim Calcs'!$C$8-'DEPRECATED - DT-Prelim Calcs'!$C$9)+'DEPRECATED - DT-Prelim Calcs'!$C$9</f>
        <v>12057.566806852243</v>
      </c>
      <c r="ER69" s="57">
        <f t="shared" ref="ER69:ER132" si="112">MIN(EQ69,EP$2)</f>
        <v>50</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-1290.5517433470425</v>
      </c>
      <c r="EW69" s="57">
        <f>EW68+0.5*ET69*'DEPRECATED - DT-Prelim Calcs'!$C$11^2+EV69*'DEPRECATED - DT-Prelim Calcs'!$C$11</f>
        <v>-240229.5896388265</v>
      </c>
      <c r="EX69" s="57">
        <f>MIN('Drive Train'!$F$35-ER68*'DEPRECATED - DT-Prelim Calcs'!$C$21*'Drive Train'!$F$38,EX68+ER$2)</f>
        <v>9</v>
      </c>
      <c r="EY69" s="57">
        <f>'Drive Train'!$F$35-ER69*'DEPRECATED - DT-Prelim Calcs'!$C$21*'Drive Train'!$F$38</f>
        <v>9</v>
      </c>
      <c r="EZ69" s="1">
        <f>IF(EW69&gt;='Drive Train'!$F$29,1,0)</f>
        <v>0</v>
      </c>
      <c r="FA69" s="57">
        <f t="shared" si="53"/>
        <v>55.555555555555557</v>
      </c>
      <c r="FB69" s="63">
        <f>FB68+'DEPRECATED - DT-Prelim Calcs'!$C$11</f>
        <v>260</v>
      </c>
      <c r="FC69" s="2">
        <f>FM69/'Drive Train'!$F$35</f>
        <v>0.72580645161290325</v>
      </c>
      <c r="FD69" s="46">
        <f>FK69*12*60/(PI() * 'Drive Train'!$F$15)/FC$2*FC69</f>
        <v>-955528.76330457465</v>
      </c>
      <c r="FE69" s="2">
        <f>('DEPRECATED - DT-Prelim Calcs'!$C$6*FC69-FD69)/('DEPRECATED - DT-Prelim Calcs'!$C$6*FC69)*'DEPRECATED - DT-Prelim Calcs'!$C$7*FC69</f>
        <v>433.79878446096211</v>
      </c>
      <c r="FF69" s="57">
        <f>FE69/'DEPRECATED - DT-Prelim Calcs'!$C$7*('DEPRECATED - DT-Prelim Calcs'!$C$8-'DEPRECATED - DT-Prelim Calcs'!$C$9)+'DEPRECATED - DT-Prelim Calcs'!$C$9</f>
        <v>23096.63528893836</v>
      </c>
      <c r="FG69" s="57">
        <f t="shared" ref="FG69:FG132" si="113">MIN(FF69,FE$2)</f>
        <v>50</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-2231.6150224420417</v>
      </c>
      <c r="FL69" s="57">
        <f>FL68+0.5*FI69*'DEPRECATED - DT-Prelim Calcs'!$C$11^2+FK69*'DEPRECATED - DT-Prelim Calcs'!$C$11</f>
        <v>-284684.17867331172</v>
      </c>
      <c r="FM69" s="57">
        <f>MIN('Drive Train'!$F$35-FG68*'DEPRECATED - DT-Prelim Calcs'!$C$21*'Drive Train'!$F$38,FM68+FG$2)</f>
        <v>9</v>
      </c>
      <c r="FN69" s="57">
        <f>'Drive Train'!$F$35-FG69*'DEPRECATED - DT-Prelim Calcs'!$C$21*'Drive Train'!$F$38</f>
        <v>9</v>
      </c>
      <c r="FO69" s="1">
        <f>IF(FL69&gt;='Drive Train'!$F$29,1,0)</f>
        <v>0</v>
      </c>
      <c r="FP69" s="57">
        <f t="shared" si="56"/>
        <v>55.555555555555557</v>
      </c>
      <c r="FQ69" s="63">
        <f>FQ68+'DEPRECATED - DT-Prelim Calcs'!$C$11</f>
        <v>260</v>
      </c>
      <c r="FR69" s="2">
        <f>GB69/'Drive Train'!$F$35</f>
        <v>0.72580645161290325</v>
      </c>
      <c r="FS69" s="46">
        <f>FZ69*12*60/(PI() * 'Drive Train'!$F$15)/FR$2*FR69</f>
        <v>-492450.79053733929</v>
      </c>
      <c r="FT69" s="2">
        <f>('DEPRECATED - DT-Prelim Calcs'!$C$6*FR69-FS69)/('DEPRECATED - DT-Prelim Calcs'!$C$6*FR69)*'DEPRECATED - DT-Prelim Calcs'!$C$7*FR69</f>
        <v>224.41456037671497</v>
      </c>
      <c r="FU69" s="57">
        <f>FT69/'DEPRECATED - DT-Prelim Calcs'!$C$7*('DEPRECATED - DT-Prelim Calcs'!$C$8-'DEPRECATED - DT-Prelim Calcs'!$C$9)+'DEPRECATED - DT-Prelim Calcs'!$C$9</f>
        <v>11949.749002627608</v>
      </c>
      <c r="FV69" s="57">
        <f t="shared" ref="FV69:FV132" si="114">MIN(FU69,FT$2)</f>
        <v>50</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-1044.8687006536891</v>
      </c>
      <c r="GA69" s="57">
        <f>GA68+0.5*FX69*'DEPRECATED - DT-Prelim Calcs'!$C$11^2+FZ69*'DEPRECATED - DT-Prelim Calcs'!$C$11</f>
        <v>-376225.28523167403</v>
      </c>
      <c r="GB69" s="57">
        <f>MIN('Drive Train'!$F$35-FV68*'DEPRECATED - DT-Prelim Calcs'!$C$21*'Drive Train'!$F$38,GB68+FV$2)</f>
        <v>9</v>
      </c>
      <c r="GC69" s="57">
        <f>'Drive Train'!$F$35-FV69*'DEPRECATED - DT-Prelim Calcs'!$C$21*'Drive Train'!$F$38</f>
        <v>9</v>
      </c>
      <c r="GD69" s="1">
        <f>IF(GA69&gt;='Drive Train'!$F$29,1,0)</f>
        <v>0</v>
      </c>
      <c r="GE69" s="57">
        <f t="shared" si="59"/>
        <v>55.555555555555557</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55.555555555555557</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55.555555555555557</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55.555555555555557</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650.48305563067322</v>
      </c>
      <c r="AK70" s="57">
        <f t="shared" si="104"/>
        <v>0</v>
      </c>
      <c r="AL70" s="63">
        <f>AL69+'DEPRECATED - DT-Prelim Calcs'!$C$11</f>
        <v>264</v>
      </c>
      <c r="AM70" s="2">
        <f>AW70/'Drive Train'!$F$35</f>
        <v>0.87580577099069834</v>
      </c>
      <c r="AN70" s="46">
        <f>AU70*12*60/(PI() * 'Drive Train'!$F$15)/AM$2*AM70</f>
        <v>3839.373772800981</v>
      </c>
      <c r="AO70" s="2">
        <f>('DEPRECATED - DT-Prelim Calcs'!$C$6*AM70-AN70)/('DEPRECATED - DT-Prelim Calcs'!$C$6*AM70)*'DEPRECATED - DT-Prelim Calcs'!$C$7*AM70</f>
        <v>0.37468988323760843</v>
      </c>
      <c r="AP70" s="57">
        <f>AO70/'DEPRECATED - DT-Prelim Calcs'!$C$7*('DEPRECATED - DT-Prelim Calcs'!$C$8-'DEPRECATED - DT-Prelim Calcs'!$C$9)+'DEPRECATED - DT-Prelim Calcs'!$C$9</f>
        <v>22.647183410533263</v>
      </c>
      <c r="AQ70" s="57">
        <f t="shared" si="105"/>
        <v>22.647183410533263</v>
      </c>
      <c r="AR70" s="2">
        <f t="shared" ref="AR70:AR133" si="125">MIN((AQ70-$C$9)/($C$8-$C$9)*$C$7-$C$29*AU70/AN$2,AR$2)</f>
        <v>4.5207432242122536E-9</v>
      </c>
      <c r="AS70" s="57">
        <f>AR70*'DEPRECATED - DT-Prelim Calcs'!$C$21/AM$2/'DEPRECATED - DT-Prelim Calcs'!$C$19/'DEPRECATED - DT-Prelim Calcs'!$C$18*3.39*'DEPRECATED - DT-Prelim Calcs'!$C$20</f>
        <v>3.0943488943104349E-8</v>
      </c>
      <c r="AT70" s="46">
        <f t="shared" ref="AT70:AT133" si="126">IF(AQ70&lt;=$C$17,1,0)</f>
        <v>0</v>
      </c>
      <c r="AU70" s="57">
        <f>AS69*'DEPRECATED - DT-Prelim Calcs'!$C$11+AU69</f>
        <v>38.256035624367627</v>
      </c>
      <c r="AV70" s="57">
        <f>AV69+0.5*AS70*'DEPRECATED - DT-Prelim Calcs'!$C$11^2+AU70*'DEPRECATED - DT-Prelim Calcs'!$C$11</f>
        <v>9972.3876686022813</v>
      </c>
      <c r="AW70" s="57">
        <f>MIN('Drive Train'!$F$35-AQ69*'DEPRECATED - DT-Prelim Calcs'!$C$21*'Drive Train'!$F$38,AW69+AQ$2)</f>
        <v>10.85999156028466</v>
      </c>
      <c r="AX70" s="57">
        <f>'Drive Train'!$F$35-AQ70*'DEPRECATED - DT-Prelim Calcs'!$C$21*'Drive Train'!$F$38</f>
        <v>10.859991528083739</v>
      </c>
      <c r="AY70" s="1">
        <f>IF(AV70&gt;='Drive Train'!$F$29,1,0)</f>
        <v>1</v>
      </c>
      <c r="AZ70" s="57">
        <f t="shared" ref="AZ70:AZ133" si="127">MIN(AQ70,$C$10)*$C$11*1000/60/60</f>
        <v>25.163537122814738</v>
      </c>
      <c r="BA70" s="63">
        <f>BA69+'DEPRECATED - DT-Prelim Calcs'!$C$11</f>
        <v>264</v>
      </c>
      <c r="BB70" s="2">
        <f>BL70/'Drive Train'!$F$35</f>
        <v>0.72580645161290325</v>
      </c>
      <c r="BC70" s="46">
        <f>BJ70*12*60/(PI() * 'Drive Train'!$F$15)/BB$2*BB70</f>
        <v>4641.239877659762</v>
      </c>
      <c r="BD70" s="2">
        <f>('DEPRECATED - DT-Prelim Calcs'!$C$6*BB70-BC70)/('DEPRECATED - DT-Prelim Calcs'!$C$6*BB70)*'DEPRECATED - DT-Prelim Calcs'!$C$7*BB70</f>
        <v>-0.34937832875362118</v>
      </c>
      <c r="BE70" s="57">
        <f>BD70/'DEPRECATED - DT-Prelim Calcs'!$C$7*('DEPRECATED - DT-Prelim Calcs'!$C$8-'DEPRECATED - DT-Prelim Calcs'!$C$9)+'DEPRECATED - DT-Prelim Calcs'!$C$9</f>
        <v>-15.899684472651288</v>
      </c>
      <c r="BF70" s="57">
        <f t="shared" si="106"/>
        <v>-15.899684472651288</v>
      </c>
      <c r="BG70" s="2">
        <f t="shared" ref="BG70:BG133" si="128">MIN((BF70-$C$9)/($C$8-$C$9)*$C$7-$C$29*BJ70/BC$2,BG$2)</f>
        <v>-0.89593167981683774</v>
      </c>
      <c r="BH70" s="57">
        <f>BG70*'DEPRECATED - DT-Prelim Calcs'!$C$21/BB$2/'DEPRECATED - DT-Prelim Calcs'!$C$19/'DEPRECATED - DT-Prelim Calcs'!$C$18*3.39*'DEPRECATED - DT-Prelim Calcs'!$C$20</f>
        <v>-9.312245688472407</v>
      </c>
      <c r="BI70" s="46">
        <f t="shared" ref="BI70:BI133" si="129">IF(BF70&lt;=$C$17,1,0)</f>
        <v>1</v>
      </c>
      <c r="BJ70" s="57">
        <f>BH69*'DEPRECATED - DT-Prelim Calcs'!$C$11+BJ69</f>
        <v>36.748572211326902</v>
      </c>
      <c r="BK70" s="57">
        <f>BK69+0.5*BH70*'DEPRECATED - DT-Prelim Calcs'!$C$11^2+BJ70*'DEPRECATED - DT-Prelim Calcs'!$C$11</f>
        <v>4785.3313632827512</v>
      </c>
      <c r="BL70" s="57">
        <f>MIN('Drive Train'!$F$35-BF69*'DEPRECATED - DT-Prelim Calcs'!$C$21*'Drive Train'!$F$38,BL69+BF$2)</f>
        <v>9</v>
      </c>
      <c r="BM70" s="57">
        <f>'Drive Train'!$F$35-BF70*'DEPRECATED - DT-Prelim Calcs'!$C$21*'Drive Train'!$F$38</f>
        <v>13.481178544140288</v>
      </c>
      <c r="BN70" s="1">
        <f>IF(BK70&gt;='Drive Train'!$F$29,1,0)</f>
        <v>1</v>
      </c>
      <c r="BO70" s="57">
        <f t="shared" ref="BO70:BO133" si="130">MIN(BF70,$C$10)*$C$11*1000/60/60</f>
        <v>-17.666316080723654</v>
      </c>
      <c r="BP70" s="63">
        <f>BP69+'DEPRECATED - DT-Prelim Calcs'!$C$11</f>
        <v>264</v>
      </c>
      <c r="BQ70" s="2">
        <f>CA70/'Drive Train'!$F$35</f>
        <v>1.6730924330384827</v>
      </c>
      <c r="BR70" s="46">
        <f>BY70*12*60/(PI() * 'Drive Train'!$F$15)/BQ$2*BQ70</f>
        <v>-53683.090615717949</v>
      </c>
      <c r="BS70" s="2">
        <f>('DEPRECATED - DT-Prelim Calcs'!$C$6*BQ70-BR70)/('DEPRECATED - DT-Prelim Calcs'!$C$6*BQ70)*'DEPRECATED - DT-Prelim Calcs'!$C$7*BQ70</f>
        <v>28.305370096433304</v>
      </c>
      <c r="BT70" s="57">
        <f>BS70/'DEPRECATED - DT-Prelim Calcs'!$C$7*('DEPRECATED - DT-Prelim Calcs'!$C$8-'DEPRECATED - DT-Prelim Calcs'!$C$9)+'DEPRECATED - DT-Prelim Calcs'!$C$9</f>
        <v>1509.5792462126112</v>
      </c>
      <c r="BU70" s="57">
        <f t="shared" si="107"/>
        <v>50</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-137.45673452834126</v>
      </c>
      <c r="BZ70" s="57">
        <f>BZ69+0.5*BW70*'DEPRECATED - DT-Prelim Calcs'!$C$11^2+BY70*'DEPRECATED - DT-Prelim Calcs'!$C$11</f>
        <v>-9573.1046576683657</v>
      </c>
      <c r="CA70" s="57">
        <f>MIN('Drive Train'!$F$35-BU69*'DEPRECATED - DT-Prelim Calcs'!$C$21*'Drive Train'!$F$38,CA69+BU$2)</f>
        <v>20.746346169677185</v>
      </c>
      <c r="CB70" s="57">
        <f>'Drive Train'!$F$35-BU70*'DEPRECATED - DT-Prelim Calcs'!$C$21*'Drive Train'!$F$38</f>
        <v>9</v>
      </c>
      <c r="CC70" s="1">
        <f>IF(BZ70&gt;='Drive Train'!$F$29,1,0)</f>
        <v>0</v>
      </c>
      <c r="CD70" s="57">
        <f t="shared" ref="CD70:CD133" si="133">MIN(BU70,$C$10)*$C$11*1000/60/60</f>
        <v>55.555555555555557</v>
      </c>
      <c r="CE70" s="63">
        <f>CE69+'DEPRECATED - DT-Prelim Calcs'!$C$11</f>
        <v>264</v>
      </c>
      <c r="CF70" s="2">
        <f>CP70/'Drive Train'!$F$35</f>
        <v>0.72580645161290325</v>
      </c>
      <c r="CG70" s="46">
        <f>CN70*12*60/(PI() * 'Drive Train'!$F$15)/CF$2*CF70</f>
        <v>-47237.716211858919</v>
      </c>
      <c r="CH70" s="2">
        <f>('DEPRECATED - DT-Prelim Calcs'!$C$6*CF70-CG70)/('DEPRECATED - DT-Prelim Calcs'!$C$6*CF70)*'DEPRECATED - DT-Prelim Calcs'!$C$7*CF70</f>
        <v>23.108085869321432</v>
      </c>
      <c r="CI70" s="57">
        <f>CH70/'DEPRECATED - DT-Prelim Calcs'!$C$7*('DEPRECATED - DT-Prelim Calcs'!$C$8-'DEPRECATED - DT-Prelim Calcs'!$C$9)+'DEPRECATED - DT-Prelim Calcs'!$C$9</f>
        <v>1232.8939489767386</v>
      </c>
      <c r="CJ70" s="57">
        <f t="shared" si="108"/>
        <v>50</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-222.24403521399029</v>
      </c>
      <c r="CO70" s="57">
        <f>CO69+0.5*CL70*'DEPRECATED - DT-Prelim Calcs'!$C$11^2+CN70*'DEPRECATED - DT-Prelim Calcs'!$C$11</f>
        <v>-29654.581166245778</v>
      </c>
      <c r="CP70" s="57">
        <f>MIN('Drive Train'!$F$35-CJ69*'DEPRECATED - DT-Prelim Calcs'!$C$21*'Drive Train'!$F$38,CP69+CJ$2)</f>
        <v>9</v>
      </c>
      <c r="CQ70" s="57">
        <f>'Drive Train'!$F$35-CJ70*'DEPRECATED - DT-Prelim Calcs'!$C$21*'Drive Train'!$F$38</f>
        <v>9</v>
      </c>
      <c r="CR70" s="1">
        <f>IF(CO70&gt;='Drive Train'!$F$29,1,0)</f>
        <v>0</v>
      </c>
      <c r="CS70" s="57">
        <f t="shared" ref="CS70:CS133" si="136">MIN(CJ70,$C$10)*$C$11*1000/60/60</f>
        <v>55.555555555555557</v>
      </c>
      <c r="CT70" s="63">
        <f>CT69+'DEPRECATED - DT-Prelim Calcs'!$C$11</f>
        <v>264</v>
      </c>
      <c r="CU70" s="2">
        <f>DE70/'Drive Train'!$F$35</f>
        <v>0.72580645161290325</v>
      </c>
      <c r="CV70" s="46">
        <f>DC70*12*60/(PI() * 'Drive Train'!$F$15)/CU$2*CU70</f>
        <v>-114753.72856756434</v>
      </c>
      <c r="CW70" s="2">
        <f>('DEPRECATED - DT-Prelim Calcs'!$C$6*CU70-CV70)/('DEPRECATED - DT-Prelim Calcs'!$C$6*CU70)*'DEPRECATED - DT-Prelim Calcs'!$C$7*CU70</f>
        <v>53.635963876310186</v>
      </c>
      <c r="CX70" s="57">
        <f>CW70/'DEPRECATED - DT-Prelim Calcs'!$C$7*('DEPRECATED - DT-Prelim Calcs'!$C$8-'DEPRECATED - DT-Prelim Calcs'!$C$9)+'DEPRECATED - DT-Prelim Calcs'!$C$9</f>
        <v>2858.0917698467206</v>
      </c>
      <c r="CY70" s="57">
        <f t="shared" si="109"/>
        <v>50</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-448.82705180067535</v>
      </c>
      <c r="DD70" s="57">
        <f>DD69+0.5*DA70*'DEPRECATED - DT-Prelim Calcs'!$C$11^2+DC70*'DEPRECATED - DT-Prelim Calcs'!$C$11</f>
        <v>-66808.094307953215</v>
      </c>
      <c r="DE70" s="57">
        <f>MIN('Drive Train'!$F$35-CY69*'DEPRECATED - DT-Prelim Calcs'!$C$21*'Drive Train'!$F$38,DE69+CY$2)</f>
        <v>9</v>
      </c>
      <c r="DF70" s="57">
        <f>'Drive Train'!$F$35-CY70*'DEPRECATED - DT-Prelim Calcs'!$C$21*'Drive Train'!$F$38</f>
        <v>9</v>
      </c>
      <c r="DG70" s="1">
        <f>IF(DD70&gt;='Drive Train'!$F$29,1,0)</f>
        <v>0</v>
      </c>
      <c r="DH70" s="57">
        <f t="shared" ref="DH70:DH133" si="139">MIN(CY70,$C$10)*$C$11*1000/60/60</f>
        <v>55.555555555555557</v>
      </c>
      <c r="DI70" s="63">
        <f>DI69+'DEPRECATED - DT-Prelim Calcs'!$C$11</f>
        <v>264</v>
      </c>
      <c r="DJ70" s="2">
        <f>DT70/'Drive Train'!$F$35</f>
        <v>3.2251978666329788</v>
      </c>
      <c r="DK70" s="46">
        <f>DR70*12*60/(PI() * 'Drive Train'!$F$15)/DJ$2*DJ70</f>
        <v>-1229946.3838598772</v>
      </c>
      <c r="DL70" s="2">
        <f>('DEPRECATED - DT-Prelim Calcs'!$C$6*DJ70-DK70)/('DEPRECATED - DT-Prelim Calcs'!$C$6*DJ70)*'DEPRECATED - DT-Prelim Calcs'!$C$7*DJ70</f>
        <v>563.90233006727294</v>
      </c>
      <c r="DM70" s="57">
        <f>DL70/'DEPRECATED - DT-Prelim Calcs'!$C$7*('DEPRECATED - DT-Prelim Calcs'!$C$8-'DEPRECATED - DT-Prelim Calcs'!$C$9)+'DEPRECATED - DT-Prelim Calcs'!$C$9</f>
        <v>30022.894584079306</v>
      </c>
      <c r="DN70" s="57">
        <f t="shared" si="110"/>
        <v>50</v>
      </c>
      <c r="DO70" s="2">
        <f t="shared" ref="DO70:DO133" si="140">MIN((DN70-$C$9)/($C$8-$C$9)*$C$7-$C$29*DR70/DK$2,DO$2)</f>
        <v>0.93499464029399981</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-926.3374411732658</v>
      </c>
      <c r="DS70" s="57">
        <f>DS69+0.5*DP70*'DEPRECATED - DT-Prelim Calcs'!$C$11^2+DR70*'DEPRECATED - DT-Prelim Calcs'!$C$11</f>
        <v>-126045.08321566206</v>
      </c>
      <c r="DT70" s="57">
        <f>MIN('Drive Train'!$F$35-DN69*'DEPRECATED - DT-Prelim Calcs'!$C$21*'Drive Train'!$F$38,DT69+DN$2)</f>
        <v>39.992453546248939</v>
      </c>
      <c r="DU70" s="57">
        <f>'Drive Train'!$F$35-DN70*'DEPRECATED - DT-Prelim Calcs'!$C$21*'Drive Train'!$F$38</f>
        <v>9</v>
      </c>
      <c r="DV70" s="1">
        <f>IF(DS70&gt;='Drive Train'!$F$29,1,0)</f>
        <v>0</v>
      </c>
      <c r="DW70" s="57">
        <f t="shared" ref="DW70:DW133" si="142">MIN(DN70,$C$10)*$C$11*1000/60/60</f>
        <v>55.555555555555557</v>
      </c>
      <c r="DX70" s="63">
        <f>DX69+'DEPRECATED - DT-Prelim Calcs'!$C$11</f>
        <v>264</v>
      </c>
      <c r="DY70" s="2">
        <f>EI70/'Drive Train'!$F$35</f>
        <v>0.72580645161290325</v>
      </c>
      <c r="DZ70" s="46">
        <f>EG70*12*60/(PI() * 'Drive Train'!$F$15)/DY$2*DY70</f>
        <v>-393371.1305323171</v>
      </c>
      <c r="EA70" s="2">
        <f>('DEPRECATED - DT-Prelim Calcs'!$C$6*DY70-DZ70)/('DEPRECATED - DT-Prelim Calcs'!$C$6*DY70)*'DEPRECATED - DT-Prelim Calcs'!$C$7*DY70</f>
        <v>179.61493924874063</v>
      </c>
      <c r="EB70" s="57">
        <f>EA70/'DEPRECATED - DT-Prelim Calcs'!$C$7*('DEPRECATED - DT-Prelim Calcs'!$C$8-'DEPRECATED - DT-Prelim Calcs'!$C$9)+'DEPRECATED - DT-Prelim Calcs'!$C$9</f>
        <v>9564.7733218312969</v>
      </c>
      <c r="EC70" s="57">
        <f t="shared" si="111"/>
        <v>50</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-1150.4554795271415</v>
      </c>
      <c r="EH70" s="57">
        <f>EH69+0.5*EE70*'DEPRECATED - DT-Prelim Calcs'!$C$11^2+EG70*'DEPRECATED - DT-Prelim Calcs'!$C$11</f>
        <v>-193677.4330220868</v>
      </c>
      <c r="EI70" s="57">
        <f>MIN('Drive Train'!$F$35-EC69*'DEPRECATED - DT-Prelim Calcs'!$C$21*'Drive Train'!$F$38,EI69+EC$2)</f>
        <v>9</v>
      </c>
      <c r="EJ70" s="57">
        <f>'Drive Train'!$F$35-EC70*'DEPRECATED - DT-Prelim Calcs'!$C$21*'Drive Train'!$F$38</f>
        <v>9</v>
      </c>
      <c r="EK70" s="1">
        <f>IF(EH70&gt;='Drive Train'!$F$29,1,0)</f>
        <v>0</v>
      </c>
      <c r="EL70" s="57">
        <f t="shared" ref="EL70:EL133" si="145">MIN(EC70,$C$10)*$C$11*1000/60/60</f>
        <v>55.555555555555557</v>
      </c>
      <c r="EM70" s="63">
        <f>EM69+'DEPRECATED - DT-Prelim Calcs'!$C$11</f>
        <v>264</v>
      </c>
      <c r="EN70" s="2">
        <f>EX70/'Drive Train'!$F$35</f>
        <v>0.72580645161290325</v>
      </c>
      <c r="EO70" s="46">
        <f>EV70*12*60/(PI() * 'Drive Train'!$F$15)/EN$2*EN70</f>
        <v>-461517.42306194652</v>
      </c>
      <c r="EP70" s="2">
        <f>('DEPRECATED - DT-Prelim Calcs'!$C$6*EN70-EO70)/('DEPRECATED - DT-Prelim Calcs'!$C$6*EN70)*'DEPRECATED - DT-Prelim Calcs'!$C$7*EN70</f>
        <v>210.42780322555242</v>
      </c>
      <c r="EQ70" s="57">
        <f>EP70/'DEPRECATED - DT-Prelim Calcs'!$C$7*('DEPRECATED - DT-Prelim Calcs'!$C$8-'DEPRECATED - DT-Prelim Calcs'!$C$9)+'DEPRECATED - DT-Prelim Calcs'!$C$9</f>
        <v>11205.142802422564</v>
      </c>
      <c r="ER70" s="57">
        <f t="shared" si="112"/>
        <v>50</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-1198.5837898572859</v>
      </c>
      <c r="EW70" s="57">
        <f>EW69+0.5*ET70*'DEPRECATED - DT-Prelim Calcs'!$C$11^2+EV70*'DEPRECATED - DT-Prelim Calcs'!$C$11</f>
        <v>-244839.98889127612</v>
      </c>
      <c r="EX70" s="57">
        <f>MIN('Drive Train'!$F$35-ER69*'DEPRECATED - DT-Prelim Calcs'!$C$21*'Drive Train'!$F$38,EX69+ER$2)</f>
        <v>9</v>
      </c>
      <c r="EY70" s="57">
        <f>'Drive Train'!$F$35-ER70*'DEPRECATED - DT-Prelim Calcs'!$C$21*'Drive Train'!$F$38</f>
        <v>9</v>
      </c>
      <c r="EZ70" s="1">
        <f>IF(EW70&gt;='Drive Train'!$F$29,1,0)</f>
        <v>0</v>
      </c>
      <c r="FA70" s="57">
        <f t="shared" ref="FA70:FA133" si="148">MIN(ER70,$C$10)*$C$11*1000/60/60</f>
        <v>55.555555555555557</v>
      </c>
      <c r="FB70" s="63">
        <f>FB69+'DEPRECATED - DT-Prelim Calcs'!$C$11</f>
        <v>264</v>
      </c>
      <c r="FC70" s="2">
        <f>FM70/'Drive Train'!$F$35</f>
        <v>0.72580645161290325</v>
      </c>
      <c r="FD70" s="46">
        <f>FK70*12*60/(PI() * 'Drive Train'!$F$15)/FC$2*FC70</f>
        <v>-916150.0962952642</v>
      </c>
      <c r="FE70" s="2">
        <f>('DEPRECATED - DT-Prelim Calcs'!$C$6*FC70-FD70)/('DEPRECATED - DT-Prelim Calcs'!$C$6*FC70)*'DEPRECATED - DT-Prelim Calcs'!$C$7*FC70</f>
        <v>415.99342095393808</v>
      </c>
      <c r="FF70" s="57">
        <f>FE70/'DEPRECATED - DT-Prelim Calcs'!$C$7*('DEPRECATED - DT-Prelim Calcs'!$C$8-'DEPRECATED - DT-Prelim Calcs'!$C$9)+'DEPRECATED - DT-Prelim Calcs'!$C$9</f>
        <v>22148.739796012556</v>
      </c>
      <c r="FG70" s="57">
        <f t="shared" si="113"/>
        <v>50</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-2139.6470689522848</v>
      </c>
      <c r="FL70" s="57">
        <f>FL69+0.5*FI70*'DEPRECATED - DT-Prelim Calcs'!$C$11^2+FK70*'DEPRECATED - DT-Prelim Calcs'!$C$11</f>
        <v>-293058.83104214136</v>
      </c>
      <c r="FM70" s="57">
        <f>MIN('Drive Train'!$F$35-FG69*'DEPRECATED - DT-Prelim Calcs'!$C$21*'Drive Train'!$F$38,FM69+FG$2)</f>
        <v>9</v>
      </c>
      <c r="FN70" s="57">
        <f>'Drive Train'!$F$35-FG70*'DEPRECATED - DT-Prelim Calcs'!$C$21*'Drive Train'!$F$38</f>
        <v>9</v>
      </c>
      <c r="FO70" s="1">
        <f>IF(FL70&gt;='Drive Train'!$F$29,1,0)</f>
        <v>0</v>
      </c>
      <c r="FP70" s="57">
        <f t="shared" ref="FP70:FP133" si="151">MIN(FG70,$C$10)*$C$11*1000/60/60</f>
        <v>55.555555555555557</v>
      </c>
      <c r="FQ70" s="63">
        <f>FQ69+'DEPRECATED - DT-Prelim Calcs'!$C$11</f>
        <v>264</v>
      </c>
      <c r="FR70" s="2">
        <f>GB70/'Drive Train'!$F$35</f>
        <v>0.72580645161290325</v>
      </c>
      <c r="FS70" s="46">
        <f>FZ70*12*60/(PI() * 'Drive Train'!$F$15)/FR$2*FR70</f>
        <v>-449105.92685083236</v>
      </c>
      <c r="FT70" s="2">
        <f>('DEPRECATED - DT-Prelim Calcs'!$C$6*FR70-FS70)/('DEPRECATED - DT-Prelim Calcs'!$C$6*FR70)*'DEPRECATED - DT-Prelim Calcs'!$C$7*FR70</f>
        <v>204.81585090495486</v>
      </c>
      <c r="FU70" s="57">
        <f>FT70/'DEPRECATED - DT-Prelim Calcs'!$C$7*('DEPRECATED - DT-Prelim Calcs'!$C$8-'DEPRECATED - DT-Prelim Calcs'!$C$9)+'DEPRECATED - DT-Prelim Calcs'!$C$9</f>
        <v>10906.382021205689</v>
      </c>
      <c r="FV70" s="57">
        <f t="shared" si="114"/>
        <v>50</v>
      </c>
      <c r="FW70" s="2">
        <f t="shared" ref="FW70:FW133" si="152">MIN((FV70-$C$9)/($C$8-$C$9)*$C$7-$C$29*FZ70/FS$2,FW$2)</f>
        <v>0.5927743797942352</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-952.90074716393246</v>
      </c>
      <c r="GA70" s="57">
        <f>GA69+0.5*FX70*'DEPRECATED - DT-Prelim Calcs'!$C$11^2+FZ70*'DEPRECATED - DT-Prelim Calcs'!$C$11</f>
        <v>-379852.95231335028</v>
      </c>
      <c r="GB70" s="57">
        <f>MIN('Drive Train'!$F$35-FV69*'DEPRECATED - DT-Prelim Calcs'!$C$21*'Drive Train'!$F$38,GB69+FV$2)</f>
        <v>9</v>
      </c>
      <c r="GC70" s="57">
        <f>'Drive Train'!$F$35-FV70*'DEPRECATED - DT-Prelim Calcs'!$C$21*'Drive Train'!$F$38</f>
        <v>9</v>
      </c>
      <c r="GD70" s="1">
        <f>IF(GA70&gt;='Drive Train'!$F$29,1,0)</f>
        <v>0</v>
      </c>
      <c r="GE70" s="57">
        <f t="shared" ref="GE70:GE133" si="154">MIN(FV70,$C$10)*$C$11*1000/60/60</f>
        <v>55.555555555555557</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55.555555555555557</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55.555555555555557</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55.555555555555557</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55.555555555555557</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650.48305563067322</v>
      </c>
      <c r="AK71" s="57">
        <f t="shared" si="104"/>
        <v>0</v>
      </c>
      <c r="AL71" s="63">
        <f>AL70+'DEPRECATED - DT-Prelim Calcs'!$C$11</f>
        <v>268</v>
      </c>
      <c r="AM71" s="2">
        <f>AW71/'Drive Train'!$F$35</f>
        <v>0.87580576839384994</v>
      </c>
      <c r="AN71" s="46">
        <f>AU71*12*60/(PI() * 'Drive Train'!$F$15)/AM$2*AM71</f>
        <v>3839.3737738388163</v>
      </c>
      <c r="AO71" s="2">
        <f>('DEPRECATED - DT-Prelim Calcs'!$C$6*AM71-AN71)/('DEPRECATED - DT-Prelim Calcs'!$C$6*AM71)*'DEPRECATED - DT-Prelim Calcs'!$C$7*AM71</f>
        <v>0.37468987650993885</v>
      </c>
      <c r="AP71" s="57">
        <f>AO71/'DEPRECATED - DT-Prelim Calcs'!$C$7*('DEPRECATED - DT-Prelim Calcs'!$C$8-'DEPRECATED - DT-Prelim Calcs'!$C$9)+'DEPRECATED - DT-Prelim Calcs'!$C$9</f>
        <v>22.647183052375581</v>
      </c>
      <c r="AQ71" s="57">
        <f t="shared" si="105"/>
        <v>22.647183052375581</v>
      </c>
      <c r="AR71" s="2">
        <f t="shared" si="125"/>
        <v>-3.4192018105727584E-9</v>
      </c>
      <c r="AS71" s="57">
        <f>AR71*'DEPRECATED - DT-Prelim Calcs'!$C$21/AM$2/'DEPRECATED - DT-Prelim Calcs'!$C$19/'DEPRECATED - DT-Prelim Calcs'!$C$18*3.39*'DEPRECATED - DT-Prelim Calcs'!$C$20</f>
        <v>-2.3403681247155257E-8</v>
      </c>
      <c r="AT71" s="46">
        <f t="shared" si="126"/>
        <v>0</v>
      </c>
      <c r="AU71" s="57">
        <f>AS70*'DEPRECATED - DT-Prelim Calcs'!$C$11+AU70</f>
        <v>38.256035748141585</v>
      </c>
      <c r="AV71" s="57">
        <f>AV70+0.5*AS71*'DEPRECATED - DT-Prelim Calcs'!$C$11^2+AU71*'DEPRECATED - DT-Prelim Calcs'!$C$11</f>
        <v>10125.411811407619</v>
      </c>
      <c r="AW71" s="57">
        <f>MIN('Drive Train'!$F$35-AQ70*'DEPRECATED - DT-Prelim Calcs'!$C$21*'Drive Train'!$F$38,AW70+AQ$2)</f>
        <v>10.859991528083739</v>
      </c>
      <c r="AX71" s="57">
        <f>'Drive Train'!$F$35-AQ71*'DEPRECATED - DT-Prelim Calcs'!$C$21*'Drive Train'!$F$38</f>
        <v>10.85999155243846</v>
      </c>
      <c r="AY71" s="1">
        <f>IF(AV71&gt;='Drive Train'!$F$29,1,0)</f>
        <v>1</v>
      </c>
      <c r="AZ71" s="57">
        <f t="shared" si="127"/>
        <v>25.163536724861761</v>
      </c>
      <c r="BA71" s="63">
        <f>BA70+'DEPRECATED - DT-Prelim Calcs'!$C$11</f>
        <v>268</v>
      </c>
      <c r="BB71" s="2">
        <f>BL71/'Drive Train'!$F$35</f>
        <v>1.0871918180758298</v>
      </c>
      <c r="BC71" s="46">
        <f>BJ71*12*60/(PI() * 'Drive Train'!$F$15)/BB$2*BB71</f>
        <v>-94.668467490794754</v>
      </c>
      <c r="BD71" s="2">
        <f>('DEPRECATED - DT-Prelim Calcs'!$C$6*BB71-BC71)/('DEPRECATED - DT-Prelim Calcs'!$C$6*BB71)*'DEPRECATED - DT-Prelim Calcs'!$C$7*BB71</f>
        <v>2.6629373484769743</v>
      </c>
      <c r="BE71" s="57">
        <f>BD71/'DEPRECATED - DT-Prelim Calcs'!$C$7*('DEPRECATED - DT-Prelim Calcs'!$C$8-'DEPRECATED - DT-Prelim Calcs'!$C$9)+'DEPRECATED - DT-Prelim Calcs'!$C$9</f>
        <v>144.46550282555842</v>
      </c>
      <c r="BF71" s="57">
        <f t="shared" si="106"/>
        <v>50</v>
      </c>
      <c r="BG71" s="2">
        <f t="shared" si="128"/>
        <v>0.89593041377685101</v>
      </c>
      <c r="BH71" s="57">
        <f>BG71*'DEPRECATED - DT-Prelim Calcs'!$C$21/BB$2/'DEPRECATED - DT-Prelim Calcs'!$C$19/'DEPRECATED - DT-Prelim Calcs'!$C$18*3.39*'DEPRECATED - DT-Prelim Calcs'!$C$20</f>
        <v>9.3122325293491492</v>
      </c>
      <c r="BI71" s="46">
        <f t="shared" si="129"/>
        <v>0</v>
      </c>
      <c r="BJ71" s="57">
        <f>BH70*'DEPRECATED - DT-Prelim Calcs'!$C$11+BJ70</f>
        <v>-0.50041054256272588</v>
      </c>
      <c r="BK71" s="57">
        <f>BK70+0.5*BH71*'DEPRECATED - DT-Prelim Calcs'!$C$11^2+BJ71*'DEPRECATED - DT-Prelim Calcs'!$C$11</f>
        <v>4857.8275813472928</v>
      </c>
      <c r="BL71" s="57">
        <f>MIN('Drive Train'!$F$35-BF70*'DEPRECATED - DT-Prelim Calcs'!$C$21*'Drive Train'!$F$38,BL70+BF$2)</f>
        <v>13.481178544140288</v>
      </c>
      <c r="BM71" s="57">
        <f>'Drive Train'!$F$35-BF71*'DEPRECATED - DT-Prelim Calcs'!$C$21*'Drive Train'!$F$38</f>
        <v>9</v>
      </c>
      <c r="BN71" s="1">
        <f>IF(BK71&gt;='Drive Train'!$F$29,1,0)</f>
        <v>1</v>
      </c>
      <c r="BO71" s="57">
        <f t="shared" si="130"/>
        <v>55.555555555555557</v>
      </c>
      <c r="BP71" s="63">
        <f>BP70+'DEPRECATED - DT-Prelim Calcs'!$C$11</f>
        <v>268</v>
      </c>
      <c r="BQ71" s="2">
        <f>CA71/'Drive Train'!$F$35</f>
        <v>0.72580645161290325</v>
      </c>
      <c r="BR71" s="46">
        <f>BY71*12*60/(PI() * 'Drive Train'!$F$15)/BQ$2*BQ71</f>
        <v>-7706.8459289682442</v>
      </c>
      <c r="BS71" s="2">
        <f>('DEPRECATED - DT-Prelim Calcs'!$C$6*BQ71-BR71)/('DEPRECATED - DT-Prelim Calcs'!$C$6*BQ71)*'DEPRECATED - DT-Prelim Calcs'!$C$7*BQ71</f>
        <v>5.23390249563165</v>
      </c>
      <c r="BT71" s="57">
        <f>BS71/'DEPRECATED - DT-Prelim Calcs'!$C$7*('DEPRECATED - DT-Prelim Calcs'!$C$8-'DEPRECATED - DT-Prelim Calcs'!$C$9)+'DEPRECATED - DT-Prelim Calcs'!$C$9</f>
        <v>281.33472621972641</v>
      </c>
      <c r="BU71" s="57">
        <f t="shared" si="107"/>
        <v>50</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-45.488781038584619</v>
      </c>
      <c r="BZ71" s="57">
        <f>BZ70+0.5*BW71*'DEPRECATED - DT-Prelim Calcs'!$C$11^2+BY71*'DEPRECATED - DT-Prelim Calcs'!$C$11</f>
        <v>-9571.1238748431897</v>
      </c>
      <c r="CA71" s="57">
        <f>MIN('Drive Train'!$F$35-BU70*'DEPRECATED - DT-Prelim Calcs'!$C$21*'Drive Train'!$F$38,CA70+BU$2)</f>
        <v>9</v>
      </c>
      <c r="CB71" s="57">
        <f>'Drive Train'!$F$35-BU71*'DEPRECATED - DT-Prelim Calcs'!$C$21*'Drive Train'!$F$38</f>
        <v>9</v>
      </c>
      <c r="CC71" s="1">
        <f>IF(BZ71&gt;='Drive Train'!$F$29,1,0)</f>
        <v>0</v>
      </c>
      <c r="CD71" s="57">
        <f t="shared" si="133"/>
        <v>55.555555555555557</v>
      </c>
      <c r="CE71" s="63">
        <f>CE70+'DEPRECATED - DT-Prelim Calcs'!$C$11</f>
        <v>268</v>
      </c>
      <c r="CF71" s="2">
        <f>CP71/'Drive Train'!$F$35</f>
        <v>0.72580645161290325</v>
      </c>
      <c r="CG71" s="46">
        <f>CN71*12*60/(PI() * 'Drive Train'!$F$15)/CF$2*CF71</f>
        <v>-27690.032588532213</v>
      </c>
      <c r="CH71" s="2">
        <f>('DEPRECATED - DT-Prelim Calcs'!$C$6*CF71-CG71)/('DEPRECATED - DT-Prelim Calcs'!$C$6*CF71)*'DEPRECATED - DT-Prelim Calcs'!$C$7*CF71</f>
        <v>14.269452185978585</v>
      </c>
      <c r="CI71" s="57">
        <f>CH71/'DEPRECATED - DT-Prelim Calcs'!$C$7*('DEPRECATED - DT-Prelim Calcs'!$C$8-'DEPRECATED - DT-Prelim Calcs'!$C$9)+'DEPRECATED - DT-Prelim Calcs'!$C$9</f>
        <v>762.35589853155705</v>
      </c>
      <c r="CJ71" s="57">
        <f t="shared" si="108"/>
        <v>50</v>
      </c>
      <c r="CK71" s="2">
        <f t="shared" si="134"/>
        <v>1.3144127551959126</v>
      </c>
      <c r="CL71" s="57">
        <f>CK71*'DEPRECATED - DT-Prelim Calcs'!$C$21/CF$2/'DEPRECATED - DT-Prelim Calcs'!$C$19/'DEPRECATED - DT-Prelim Calcs'!$C$18*3.39*'DEPRECATED - DT-Prelim Calcs'!$C$20</f>
        <v>22.991988372439156</v>
      </c>
      <c r="CM71" s="46">
        <f t="shared" si="135"/>
        <v>0</v>
      </c>
      <c r="CN71" s="57">
        <f>CL70*'DEPRECATED - DT-Prelim Calcs'!$C$11+CN70</f>
        <v>-130.27608172423368</v>
      </c>
      <c r="CO71" s="57">
        <f>CO70+0.5*CL71*'DEPRECATED - DT-Prelim Calcs'!$C$11^2+CN71*'DEPRECATED - DT-Prelim Calcs'!$C$11</f>
        <v>-29991.749586163198</v>
      </c>
      <c r="CP71" s="57">
        <f>MIN('Drive Train'!$F$35-CJ70*'DEPRECATED - DT-Prelim Calcs'!$C$21*'Drive Train'!$F$38,CP70+CJ$2)</f>
        <v>9</v>
      </c>
      <c r="CQ71" s="57">
        <f>'Drive Train'!$F$35-CJ71*'DEPRECATED - DT-Prelim Calcs'!$C$21*'Drive Train'!$F$38</f>
        <v>9</v>
      </c>
      <c r="CR71" s="1">
        <f>IF(CO71&gt;='Drive Train'!$F$29,1,0)</f>
        <v>0</v>
      </c>
      <c r="CS71" s="57">
        <f t="shared" si="136"/>
        <v>55.555555555555557</v>
      </c>
      <c r="CT71" s="63">
        <f>CT70+'DEPRECATED - DT-Prelim Calcs'!$C$11</f>
        <v>268</v>
      </c>
      <c r="CU71" s="2">
        <f>DE71/'Drive Train'!$F$35</f>
        <v>0.72580645161290325</v>
      </c>
      <c r="CV71" s="46">
        <f>DC71*12*60/(PI() * 'Drive Train'!$F$15)/CU$2*CU71</f>
        <v>-91239.84826704087</v>
      </c>
      <c r="CW71" s="2">
        <f>('DEPRECATED - DT-Prelim Calcs'!$C$6*CU71-CV71)/('DEPRECATED - DT-Prelim Calcs'!$C$6*CU71)*'DEPRECATED - DT-Prelim Calcs'!$C$7*CU71</f>
        <v>43.003984228231097</v>
      </c>
      <c r="CX71" s="57">
        <f>CW71/'DEPRECATED - DT-Prelim Calcs'!$C$7*('DEPRECATED - DT-Prelim Calcs'!$C$8-'DEPRECATED - DT-Prelim Calcs'!$C$9)+'DEPRECATED - DT-Prelim Calcs'!$C$9</f>
        <v>2292.0822309054147</v>
      </c>
      <c r="CY71" s="57">
        <f t="shared" si="109"/>
        <v>50</v>
      </c>
      <c r="CZ71" s="2">
        <f t="shared" si="137"/>
        <v>1.0927045796206987</v>
      </c>
      <c r="DA71" s="57">
        <f>CZ71*'DEPRECATED - DT-Prelim Calcs'!$C$21/CU$2/'DEPRECATED - DT-Prelim Calcs'!$C$19/'DEPRECATED - DT-Prelim Calcs'!$C$18*3.39*'DEPRECATED - DT-Prelim Calcs'!$C$20</f>
        <v>22.991988372439156</v>
      </c>
      <c r="DB71" s="46">
        <f t="shared" si="138"/>
        <v>0</v>
      </c>
      <c r="DC71" s="57">
        <f>DA70*'DEPRECATED - DT-Prelim Calcs'!$C$11+DC70</f>
        <v>-356.85909831091874</v>
      </c>
      <c r="DD71" s="57">
        <f>DD70+0.5*DA71*'DEPRECATED - DT-Prelim Calcs'!$C$11^2+DC71*'DEPRECATED - DT-Prelim Calcs'!$C$11</f>
        <v>-68051.594794217366</v>
      </c>
      <c r="DE71" s="57">
        <f>MIN('Drive Train'!$F$35-CY70*'DEPRECATED - DT-Prelim Calcs'!$C$21*'Drive Train'!$F$38,DE70+CY$2)</f>
        <v>9</v>
      </c>
      <c r="DF71" s="57">
        <f>'Drive Train'!$F$35-CY71*'DEPRECATED - DT-Prelim Calcs'!$C$21*'Drive Train'!$F$38</f>
        <v>9</v>
      </c>
      <c r="DG71" s="1">
        <f>IF(DD71&gt;='Drive Train'!$F$29,1,0)</f>
        <v>0</v>
      </c>
      <c r="DH71" s="57">
        <f t="shared" si="139"/>
        <v>55.555555555555557</v>
      </c>
      <c r="DI71" s="63">
        <f>DI70+'DEPRECATED - DT-Prelim Calcs'!$C$11</f>
        <v>268</v>
      </c>
      <c r="DJ71" s="2">
        <f>DT71/'Drive Train'!$F$35</f>
        <v>0.72580645161290325</v>
      </c>
      <c r="DK71" s="46">
        <f>DR71*12*60/(PI() * 'Drive Train'!$F$15)/DJ$2*DJ71</f>
        <v>-249310.07899352183</v>
      </c>
      <c r="DL71" s="2">
        <f>('DEPRECATED - DT-Prelim Calcs'!$C$6*DJ71-DK71)/('DEPRECATED - DT-Prelim Calcs'!$C$6*DJ71)*'DEPRECATED - DT-Prelim Calcs'!$C$7*DJ71</f>
        <v>114.47664014770938</v>
      </c>
      <c r="DM71" s="57">
        <f>DL71/'DEPRECATED - DT-Prelim Calcs'!$C$7*('DEPRECATED - DT-Prelim Calcs'!$C$8-'DEPRECATED - DT-Prelim Calcs'!$C$9)+'DEPRECATED - DT-Prelim Calcs'!$C$9</f>
        <v>6097.0373157473496</v>
      </c>
      <c r="DN71" s="57">
        <f t="shared" si="110"/>
        <v>50</v>
      </c>
      <c r="DO71" s="2">
        <f t="shared" si="140"/>
        <v>0.93499464029399981</v>
      </c>
      <c r="DP71" s="57">
        <f>DO71*'DEPRECATED - DT-Prelim Calcs'!$C$21/DJ$2/'DEPRECATED - DT-Prelim Calcs'!$C$19/'DEPRECATED - DT-Prelim Calcs'!$C$18*3.39*'DEPRECATED - DT-Prelim Calcs'!$C$20</f>
        <v>22.991988372439156</v>
      </c>
      <c r="DQ71" s="46">
        <f t="shared" si="141"/>
        <v>0</v>
      </c>
      <c r="DR71" s="57">
        <f>DP70*'DEPRECATED - DT-Prelim Calcs'!$C$11+DR70</f>
        <v>-834.36948768350919</v>
      </c>
      <c r="DS71" s="57">
        <f>DS70+0.5*DP71*'DEPRECATED - DT-Prelim Calcs'!$C$11^2+DR71*'DEPRECATED - DT-Prelim Calcs'!$C$11</f>
        <v>-129198.62525941659</v>
      </c>
      <c r="DT71" s="57">
        <f>MIN('Drive Train'!$F$35-DN70*'DEPRECATED - DT-Prelim Calcs'!$C$21*'Drive Train'!$F$38,DT70+DN$2)</f>
        <v>9</v>
      </c>
      <c r="DU71" s="57">
        <f>'Drive Train'!$F$35-DN71*'DEPRECATED - DT-Prelim Calcs'!$C$21*'Drive Train'!$F$38</f>
        <v>9</v>
      </c>
      <c r="DV71" s="1">
        <f>IF(DS71&gt;='Drive Train'!$F$29,1,0)</f>
        <v>0</v>
      </c>
      <c r="DW71" s="57">
        <f t="shared" si="142"/>
        <v>55.555555555555557</v>
      </c>
      <c r="DX71" s="63">
        <f>DX70+'DEPRECATED - DT-Prelim Calcs'!$C$11</f>
        <v>268</v>
      </c>
      <c r="DY71" s="2">
        <f>EI71/'Drive Train'!$F$35</f>
        <v>0.72580645161290325</v>
      </c>
      <c r="DZ71" s="46">
        <f>EG71*12*60/(PI() * 'Drive Train'!$F$15)/DY$2*DY71</f>
        <v>-361924.85687740031</v>
      </c>
      <c r="EA71" s="2">
        <f>('DEPRECATED - DT-Prelim Calcs'!$C$6*DY71-DZ71)/('DEPRECATED - DT-Prelim Calcs'!$C$6*DY71)*'DEPRECATED - DT-Prelim Calcs'!$C$7*DY71</f>
        <v>165.39626767118915</v>
      </c>
      <c r="EB71" s="57">
        <f>EA71/'DEPRECATED - DT-Prelim Calcs'!$C$7*('DEPRECATED - DT-Prelim Calcs'!$C$8-'DEPRECATED - DT-Prelim Calcs'!$C$9)+'DEPRECATED - DT-Prelim Calcs'!$C$9</f>
        <v>8807.8208058977471</v>
      </c>
      <c r="EC71" s="57">
        <f t="shared" si="111"/>
        <v>50</v>
      </c>
      <c r="ED71" s="2">
        <f t="shared" si="143"/>
        <v>0.8170673883650269</v>
      </c>
      <c r="EE71" s="57">
        <f>ED71*'DEPRECATED - DT-Prelim Calcs'!$C$21/DY$2/'DEPRECATED - DT-Prelim Calcs'!$C$19/'DEPRECATED - DT-Prelim Calcs'!$C$18*3.39*'DEPRECATED - DT-Prelim Calcs'!$C$20</f>
        <v>22.99198837243916</v>
      </c>
      <c r="EF71" s="46">
        <f t="shared" si="144"/>
        <v>0</v>
      </c>
      <c r="EG71" s="57">
        <f>EE70*'DEPRECATED - DT-Prelim Calcs'!$C$11+EG70</f>
        <v>-1058.4875260373849</v>
      </c>
      <c r="EH71" s="57">
        <f>EH70+0.5*EE71*'DEPRECATED - DT-Prelim Calcs'!$C$11^2+EG71*'DEPRECATED - DT-Prelim Calcs'!$C$11</f>
        <v>-197727.44721925684</v>
      </c>
      <c r="EI71" s="57">
        <f>MIN('Drive Train'!$F$35-EC70*'DEPRECATED - DT-Prelim Calcs'!$C$21*'Drive Train'!$F$38,EI70+EC$2)</f>
        <v>9</v>
      </c>
      <c r="EJ71" s="57">
        <f>'Drive Train'!$F$35-EC71*'DEPRECATED - DT-Prelim Calcs'!$C$21*'Drive Train'!$F$38</f>
        <v>9</v>
      </c>
      <c r="EK71" s="1">
        <f>IF(EH71&gt;='Drive Train'!$F$29,1,0)</f>
        <v>0</v>
      </c>
      <c r="EL71" s="57">
        <f t="shared" si="145"/>
        <v>55.555555555555557</v>
      </c>
      <c r="EM71" s="63">
        <f>EM70+'DEPRECATED - DT-Prelim Calcs'!$C$11</f>
        <v>268</v>
      </c>
      <c r="EN71" s="2">
        <f>EX71/'Drive Train'!$F$35</f>
        <v>0.72580645161290325</v>
      </c>
      <c r="EO71" s="46">
        <f>EV71*12*60/(PI() * 'Drive Train'!$F$15)/EN$2*EN71</f>
        <v>-426104.95272983285</v>
      </c>
      <c r="EP71" s="2">
        <f>('DEPRECATED - DT-Prelim Calcs'!$C$6*EN71-EO71)/('DEPRECATED - DT-Prelim Calcs'!$C$6*EN71)*'DEPRECATED - DT-Prelim Calcs'!$C$7*EN71</f>
        <v>194.41578568326463</v>
      </c>
      <c r="EQ71" s="57">
        <f>EP71/'DEPRECATED - DT-Prelim Calcs'!$C$7*('DEPRECATED - DT-Prelim Calcs'!$C$8-'DEPRECATED - DT-Prelim Calcs'!$C$9)+'DEPRECATED - DT-Prelim Calcs'!$C$9</f>
        <v>10352.718797992886</v>
      </c>
      <c r="ER71" s="57">
        <f t="shared" si="112"/>
        <v>50</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-1106.6158363675293</v>
      </c>
      <c r="EW71" s="57">
        <f>EW70+0.5*ET71*'DEPRECATED - DT-Prelim Calcs'!$C$11^2+EV71*'DEPRECATED - DT-Prelim Calcs'!$C$11</f>
        <v>-249082.51632976672</v>
      </c>
      <c r="EX71" s="57">
        <f>MIN('Drive Train'!$F$35-ER70*'DEPRECATED - DT-Prelim Calcs'!$C$21*'Drive Train'!$F$38,EX70+ER$2)</f>
        <v>9</v>
      </c>
      <c r="EY71" s="57">
        <f>'Drive Train'!$F$35-ER71*'DEPRECATED - DT-Prelim Calcs'!$C$21*'Drive Train'!$F$38</f>
        <v>9</v>
      </c>
      <c r="EZ71" s="1">
        <f>IF(EW71&gt;='Drive Train'!$F$29,1,0)</f>
        <v>0</v>
      </c>
      <c r="FA71" s="57">
        <f t="shared" si="148"/>
        <v>55.555555555555557</v>
      </c>
      <c r="FB71" s="63">
        <f>FB70+'DEPRECATED - DT-Prelim Calcs'!$C$11</f>
        <v>268</v>
      </c>
      <c r="FC71" s="2">
        <f>FM71/'Drive Train'!$F$35</f>
        <v>0.72580645161290325</v>
      </c>
      <c r="FD71" s="46">
        <f>FK71*12*60/(PI() * 'Drive Train'!$F$15)/FC$2*FC71</f>
        <v>-876771.42928595375</v>
      </c>
      <c r="FE71" s="2">
        <f>('DEPRECATED - DT-Prelim Calcs'!$C$6*FC71-FD71)/('DEPRECATED - DT-Prelim Calcs'!$C$6*FC71)*'DEPRECATED - DT-Prelim Calcs'!$C$7*FC71</f>
        <v>398.188057446914</v>
      </c>
      <c r="FF71" s="57">
        <f>FE71/'DEPRECATED - DT-Prelim Calcs'!$C$7*('DEPRECATED - DT-Prelim Calcs'!$C$8-'DEPRECATED - DT-Prelim Calcs'!$C$9)+'DEPRECATED - DT-Prelim Calcs'!$C$9</f>
        <v>21200.844303086753</v>
      </c>
      <c r="FG71" s="57">
        <f t="shared" si="113"/>
        <v>50</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-2047.6791154625282</v>
      </c>
      <c r="FL71" s="57">
        <f>FL70+0.5*FI71*'DEPRECATED - DT-Prelim Calcs'!$C$11^2+FK71*'DEPRECATED - DT-Prelim Calcs'!$C$11</f>
        <v>-301065.61159701197</v>
      </c>
      <c r="FM71" s="57">
        <f>MIN('Drive Train'!$F$35-FG70*'DEPRECATED - DT-Prelim Calcs'!$C$21*'Drive Train'!$F$38,FM70+FG$2)</f>
        <v>9</v>
      </c>
      <c r="FN71" s="57">
        <f>'Drive Train'!$F$35-FG71*'DEPRECATED - DT-Prelim Calcs'!$C$21*'Drive Train'!$F$38</f>
        <v>9</v>
      </c>
      <c r="FO71" s="1">
        <f>IF(FL71&gt;='Drive Train'!$F$29,1,0)</f>
        <v>0</v>
      </c>
      <c r="FP71" s="57">
        <f t="shared" si="151"/>
        <v>55.555555555555557</v>
      </c>
      <c r="FQ71" s="63">
        <f>FQ70+'DEPRECATED - DT-Prelim Calcs'!$C$11</f>
        <v>268</v>
      </c>
      <c r="FR71" s="2">
        <f>GB71/'Drive Train'!$F$35</f>
        <v>0.72580645161290325</v>
      </c>
      <c r="FS71" s="46">
        <f>FZ71*12*60/(PI() * 'Drive Train'!$F$15)/FR$2*FR71</f>
        <v>-405761.06316432531</v>
      </c>
      <c r="FT71" s="2">
        <f>('DEPRECATED - DT-Prelim Calcs'!$C$6*FR71-FS71)/('DEPRECATED - DT-Prelim Calcs'!$C$6*FR71)*'DEPRECATED - DT-Prelim Calcs'!$C$7*FR71</f>
        <v>185.21714143319463</v>
      </c>
      <c r="FU71" s="57">
        <f>FT71/'DEPRECATED - DT-Prelim Calcs'!$C$7*('DEPRECATED - DT-Prelim Calcs'!$C$8-'DEPRECATED - DT-Prelim Calcs'!$C$9)+'DEPRECATED - DT-Prelim Calcs'!$C$9</f>
        <v>9863.0150397837642</v>
      </c>
      <c r="FV71" s="57">
        <f t="shared" si="114"/>
        <v>50</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-860.93279367417585</v>
      </c>
      <c r="GA71" s="57">
        <f>GA70+0.5*FX71*'DEPRECATED - DT-Prelim Calcs'!$C$11^2+FZ71*'DEPRECATED - DT-Prelim Calcs'!$C$11</f>
        <v>-383112.7475810675</v>
      </c>
      <c r="GB71" s="57">
        <f>MIN('Drive Train'!$F$35-FV70*'DEPRECATED - DT-Prelim Calcs'!$C$21*'Drive Train'!$F$38,GB70+FV$2)</f>
        <v>9</v>
      </c>
      <c r="GC71" s="57">
        <f>'Drive Train'!$F$35-FV71*'DEPRECATED - DT-Prelim Calcs'!$C$21*'Drive Train'!$F$38</f>
        <v>9</v>
      </c>
      <c r="GD71" s="1">
        <f>IF(GA71&gt;='Drive Train'!$F$29,1,0)</f>
        <v>0</v>
      </c>
      <c r="GE71" s="57">
        <f t="shared" si="154"/>
        <v>55.555555555555557</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55.555555555555557</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55.555555555555557</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55.555555555555557</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55.555555555555557</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55.555555555555557</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650.48305563067322</v>
      </c>
      <c r="AK72" s="57">
        <f t="shared" si="104"/>
        <v>0</v>
      </c>
      <c r="AL72" s="63">
        <f>AL71+'DEPRECATED - DT-Prelim Calcs'!$C$11</f>
        <v>272</v>
      </c>
      <c r="AM72" s="2">
        <f>AW72/'Drive Train'!$F$35</f>
        <v>0.87580577035794027</v>
      </c>
      <c r="AN72" s="46">
        <f>AU72*12*60/(PI() * 'Drive Train'!$F$15)/AM$2*AM72</f>
        <v>3839.3737730538633</v>
      </c>
      <c r="AO72" s="2">
        <f>('DEPRECATED - DT-Prelim Calcs'!$C$6*AM72-AN72)/('DEPRECATED - DT-Prelim Calcs'!$C$6*AM72)*'DEPRECATED - DT-Prelim Calcs'!$C$7*AM72</f>
        <v>0.37468988159831901</v>
      </c>
      <c r="AP72" s="57">
        <f>AO72/'DEPRECATED - DT-Prelim Calcs'!$C$7*('DEPRECATED - DT-Prelim Calcs'!$C$8-'DEPRECATED - DT-Prelim Calcs'!$C$9)+'DEPRECATED - DT-Prelim Calcs'!$C$9</f>
        <v>22.647183323263206</v>
      </c>
      <c r="AQ72" s="57">
        <f t="shared" si="105"/>
        <v>22.647183323263206</v>
      </c>
      <c r="AR72" s="2">
        <f t="shared" si="125"/>
        <v>2.5860661390098016E-9</v>
      </c>
      <c r="AS72" s="57">
        <f>AR72*'DEPRECATED - DT-Prelim Calcs'!$C$21/AM$2/'DEPRECATED - DT-Prelim Calcs'!$C$19/'DEPRECATED - DT-Prelim Calcs'!$C$18*3.39*'DEPRECATED - DT-Prelim Calcs'!$C$20</f>
        <v>1.7701051577095555E-8</v>
      </c>
      <c r="AT72" s="46">
        <f t="shared" si="126"/>
        <v>0</v>
      </c>
      <c r="AU72" s="57">
        <f>AS71*'DEPRECATED - DT-Prelim Calcs'!$C$11+AU71</f>
        <v>38.256035654526862</v>
      </c>
      <c r="AV72" s="57">
        <f>AV71+0.5*AS72*'DEPRECATED - DT-Prelim Calcs'!$C$11^2+AU72*'DEPRECATED - DT-Prelim Calcs'!$C$11</f>
        <v>10278.435954167335</v>
      </c>
      <c r="AW72" s="57">
        <f>MIN('Drive Train'!$F$35-AQ71*'DEPRECATED - DT-Prelim Calcs'!$C$21*'Drive Train'!$F$38,AW71+AQ$2)</f>
        <v>10.85999155243846</v>
      </c>
      <c r="AX72" s="57">
        <f>'Drive Train'!$F$35-AQ72*'DEPRECATED - DT-Prelim Calcs'!$C$21*'Drive Train'!$F$38</f>
        <v>10.859991534018102</v>
      </c>
      <c r="AY72" s="1">
        <f>IF(AV72&gt;='Drive Train'!$F$29,1,0)</f>
        <v>1</v>
      </c>
      <c r="AZ72" s="57">
        <f t="shared" si="127"/>
        <v>25.163537025848008</v>
      </c>
      <c r="BA72" s="63">
        <f>BA71+'DEPRECATED - DT-Prelim Calcs'!$C$11</f>
        <v>272</v>
      </c>
      <c r="BB72" s="2">
        <f>BL72/'Drive Train'!$F$35</f>
        <v>0.72580645161290325</v>
      </c>
      <c r="BC72" s="46">
        <f>BJ72*12*60/(PI() * 'Drive Train'!$F$15)/BB$2*BB72</f>
        <v>4641.2332298207912</v>
      </c>
      <c r="BD72" s="2">
        <f>('DEPRECATED - DT-Prelim Calcs'!$C$6*BB72-BC72)/('DEPRECATED - DT-Prelim Calcs'!$C$6*BB72)*'DEPRECATED - DT-Prelim Calcs'!$C$7*BB72</f>
        <v>-0.34937532288271694</v>
      </c>
      <c r="BE72" s="57">
        <f>BD72/'DEPRECATED - DT-Prelim Calcs'!$C$7*('DEPRECATED - DT-Prelim Calcs'!$C$8-'DEPRECATED - DT-Prelim Calcs'!$C$9)+'DEPRECATED - DT-Prelim Calcs'!$C$9</f>
        <v>-15.899524450561241</v>
      </c>
      <c r="BF72" s="57">
        <f t="shared" si="106"/>
        <v>-15.899524450561241</v>
      </c>
      <c r="BG72" s="2">
        <f t="shared" si="128"/>
        <v>-0.89592789109506543</v>
      </c>
      <c r="BH72" s="57">
        <f>BG72*'DEPRECATED - DT-Prelim Calcs'!$C$21/BB$2/'DEPRECATED - DT-Prelim Calcs'!$C$19/'DEPRECATED - DT-Prelim Calcs'!$C$18*3.39*'DEPRECATED - DT-Prelim Calcs'!$C$20</f>
        <v>-9.3122063087866778</v>
      </c>
      <c r="BI72" s="46">
        <f t="shared" si="129"/>
        <v>1</v>
      </c>
      <c r="BJ72" s="57">
        <f>BH71*'DEPRECATED - DT-Prelim Calcs'!$C$11+BJ71</f>
        <v>36.748519574833871</v>
      </c>
      <c r="BK72" s="57">
        <f>BK71+0.5*BH72*'DEPRECATED - DT-Prelim Calcs'!$C$11^2+BJ72*'DEPRECATED - DT-Prelim Calcs'!$C$11</f>
        <v>4930.3240091763346</v>
      </c>
      <c r="BL72" s="57">
        <f>MIN('Drive Train'!$F$35-BF71*'DEPRECATED - DT-Prelim Calcs'!$C$21*'Drive Train'!$F$38,BL71+BF$2)</f>
        <v>9</v>
      </c>
      <c r="BM72" s="57">
        <f>'Drive Train'!$F$35-BF72*'DEPRECATED - DT-Prelim Calcs'!$C$21*'Drive Train'!$F$38</f>
        <v>13.481167662638164</v>
      </c>
      <c r="BN72" s="1">
        <f>IF(BK72&gt;='Drive Train'!$F$29,1,0)</f>
        <v>1</v>
      </c>
      <c r="BO72" s="57">
        <f t="shared" si="130"/>
        <v>-17.66613827840138</v>
      </c>
      <c r="BP72" s="63">
        <f>BP71+'DEPRECATED - DT-Prelim Calcs'!$C$11</f>
        <v>272</v>
      </c>
      <c r="BQ72" s="2">
        <f>CA72/'Drive Train'!$F$35</f>
        <v>0.72580645161290325</v>
      </c>
      <c r="BR72" s="46">
        <f>BY72*12*60/(PI() * 'Drive Train'!$F$15)/BQ$2*BQ72</f>
        <v>7874.6410171617499</v>
      </c>
      <c r="BS72" s="2">
        <f>('DEPRECATED - DT-Prelim Calcs'!$C$6*BQ72-BR72)/('DEPRECATED - DT-Prelim Calcs'!$C$6*BQ72)*'DEPRECATED - DT-Prelim Calcs'!$C$7*BQ72</f>
        <v>-1.8113852229749705</v>
      </c>
      <c r="BT72" s="57">
        <f>BS72/'DEPRECATED - DT-Prelim Calcs'!$C$7*('DEPRECATED - DT-Prelim Calcs'!$C$8-'DEPRECATED - DT-Prelim Calcs'!$C$9)+'DEPRECATED - DT-Prelim Calcs'!$C$9</f>
        <v>-93.731835729331408</v>
      </c>
      <c r="BU72" s="57">
        <f t="shared" si="107"/>
        <v>-93.731835729331408</v>
      </c>
      <c r="BV72" s="2">
        <f t="shared" si="131"/>
        <v>-2.7387045492321938</v>
      </c>
      <c r="BW72" s="57">
        <f>BV72*'DEPRECATED - DT-Prelim Calcs'!$C$21/BQ$2/'DEPRECATED - DT-Prelim Calcs'!$C$19/'DEPRECATED - DT-Prelim Calcs'!$C$18*3.39*'DEPRECATED - DT-Prelim Calcs'!$C$20</f>
        <v>-38.18594548629909</v>
      </c>
      <c r="BX72" s="46">
        <f t="shared" si="132"/>
        <v>1</v>
      </c>
      <c r="BY72" s="57">
        <f>BW71*'DEPRECATED - DT-Prelim Calcs'!$C$11+BY71</f>
        <v>46.479172451172019</v>
      </c>
      <c r="BZ72" s="57">
        <f>BZ71+0.5*BW72*'DEPRECATED - DT-Prelim Calcs'!$C$11^2+BY72*'DEPRECATED - DT-Prelim Calcs'!$C$11</f>
        <v>-9690.6947489288941</v>
      </c>
      <c r="CA72" s="57">
        <f>MIN('Drive Train'!$F$35-BU71*'DEPRECATED - DT-Prelim Calcs'!$C$21*'Drive Train'!$F$38,CA71+BU$2)</f>
        <v>9</v>
      </c>
      <c r="CB72" s="57">
        <f>'Drive Train'!$F$35-BU72*'DEPRECATED - DT-Prelim Calcs'!$C$21*'Drive Train'!$F$38</f>
        <v>18.773764829594537</v>
      </c>
      <c r="CC72" s="1">
        <f>IF(BZ72&gt;='Drive Train'!$F$29,1,0)</f>
        <v>0</v>
      </c>
      <c r="CD72" s="57">
        <f t="shared" si="133"/>
        <v>-104.14648414370157</v>
      </c>
      <c r="CE72" s="63">
        <f>CE71+'DEPRECATED - DT-Prelim Calcs'!$C$11</f>
        <v>272</v>
      </c>
      <c r="CF72" s="2">
        <f>CP72/'Drive Train'!$F$35</f>
        <v>0.72580645161290325</v>
      </c>
      <c r="CG72" s="46">
        <f>CN72*12*60/(PI() * 'Drive Train'!$F$15)/CF$2*CF72</f>
        <v>-8142.348965205495</v>
      </c>
      <c r="CH72" s="2">
        <f>('DEPRECATED - DT-Prelim Calcs'!$C$6*CF72-CG72)/('DEPRECATED - DT-Prelim Calcs'!$C$6*CF72)*'DEPRECATED - DT-Prelim Calcs'!$C$7*CF72</f>
        <v>5.4308185026357352</v>
      </c>
      <c r="CI72" s="57">
        <f>CH72/'DEPRECATED - DT-Prelim Calcs'!$C$7*('DEPRECATED - DT-Prelim Calcs'!$C$8-'DEPRECATED - DT-Prelim Calcs'!$C$9)+'DEPRECATED - DT-Prelim Calcs'!$C$9</f>
        <v>291.81784808637542</v>
      </c>
      <c r="CJ72" s="57">
        <f t="shared" si="108"/>
        <v>50</v>
      </c>
      <c r="CK72" s="2">
        <f t="shared" si="134"/>
        <v>1.3144127551959126</v>
      </c>
      <c r="CL72" s="57">
        <f>CK72*'DEPRECATED - DT-Prelim Calcs'!$C$21/CF$2/'DEPRECATED - DT-Prelim Calcs'!$C$19/'DEPRECATED - DT-Prelim Calcs'!$C$18*3.39*'DEPRECATED - DT-Prelim Calcs'!$C$20</f>
        <v>22.991988372439156</v>
      </c>
      <c r="CM72" s="46">
        <f t="shared" si="135"/>
        <v>0</v>
      </c>
      <c r="CN72" s="57">
        <f>CL71*'DEPRECATED - DT-Prelim Calcs'!$C$11+CN71</f>
        <v>-38.308128234477053</v>
      </c>
      <c r="CO72" s="57">
        <f>CO71+0.5*CL72*'DEPRECATED - DT-Prelim Calcs'!$C$11^2+CN72*'DEPRECATED - DT-Prelim Calcs'!$C$11</f>
        <v>-29961.046192121594</v>
      </c>
      <c r="CP72" s="57">
        <f>MIN('Drive Train'!$F$35-CJ71*'DEPRECATED - DT-Prelim Calcs'!$C$21*'Drive Train'!$F$38,CP71+CJ$2)</f>
        <v>9</v>
      </c>
      <c r="CQ72" s="57">
        <f>'Drive Train'!$F$35-CJ72*'DEPRECATED - DT-Prelim Calcs'!$C$21*'Drive Train'!$F$38</f>
        <v>9</v>
      </c>
      <c r="CR72" s="1">
        <f>IF(CO72&gt;='Drive Train'!$F$29,1,0)</f>
        <v>0</v>
      </c>
      <c r="CS72" s="57">
        <f t="shared" si="136"/>
        <v>55.555555555555557</v>
      </c>
      <c r="CT72" s="63">
        <f>CT71+'DEPRECATED - DT-Prelim Calcs'!$C$11</f>
        <v>272</v>
      </c>
      <c r="CU72" s="2">
        <f>DE72/'Drive Train'!$F$35</f>
        <v>0.72580645161290325</v>
      </c>
      <c r="CV72" s="46">
        <f>DC72*12*60/(PI() * 'Drive Train'!$F$15)/CU$2*CU72</f>
        <v>-67725.967966517463</v>
      </c>
      <c r="CW72" s="2">
        <f>('DEPRECATED - DT-Prelim Calcs'!$C$6*CU72-CV72)/('DEPRECATED - DT-Prelim Calcs'!$C$6*CU72)*'DEPRECATED - DT-Prelim Calcs'!$C$7*CU72</f>
        <v>32.37200458015203</v>
      </c>
      <c r="CX72" s="57">
        <f>CW72/'DEPRECATED - DT-Prelim Calcs'!$C$7*('DEPRECATED - DT-Prelim Calcs'!$C$8-'DEPRECATED - DT-Prelim Calcs'!$C$9)+'DEPRECATED - DT-Prelim Calcs'!$C$9</f>
        <v>1726.0726919641104</v>
      </c>
      <c r="CY72" s="57">
        <f t="shared" si="109"/>
        <v>50</v>
      </c>
      <c r="CZ72" s="2">
        <f t="shared" si="137"/>
        <v>1.0927045796206987</v>
      </c>
      <c r="DA72" s="57">
        <f>CZ72*'DEPRECATED - DT-Prelim Calcs'!$C$21/CU$2/'DEPRECATED - DT-Prelim Calcs'!$C$19/'DEPRECATED - DT-Prelim Calcs'!$C$18*3.39*'DEPRECATED - DT-Prelim Calcs'!$C$20</f>
        <v>22.991988372439156</v>
      </c>
      <c r="DB72" s="46">
        <f t="shared" si="138"/>
        <v>0</v>
      </c>
      <c r="DC72" s="57">
        <f>DA71*'DEPRECATED - DT-Prelim Calcs'!$C$11+DC71</f>
        <v>-264.89114482116213</v>
      </c>
      <c r="DD72" s="57">
        <f>DD71+0.5*DA72*'DEPRECATED - DT-Prelim Calcs'!$C$11^2+DC72*'DEPRECATED - DT-Prelim Calcs'!$C$11</f>
        <v>-68927.223466522497</v>
      </c>
      <c r="DE72" s="57">
        <f>MIN('Drive Train'!$F$35-CY71*'DEPRECATED - DT-Prelim Calcs'!$C$21*'Drive Train'!$F$38,DE71+CY$2)</f>
        <v>9</v>
      </c>
      <c r="DF72" s="57">
        <f>'Drive Train'!$F$35-CY72*'DEPRECATED - DT-Prelim Calcs'!$C$21*'Drive Train'!$F$38</f>
        <v>9</v>
      </c>
      <c r="DG72" s="1">
        <f>IF(DD72&gt;='Drive Train'!$F$29,1,0)</f>
        <v>0</v>
      </c>
      <c r="DH72" s="57">
        <f t="shared" si="139"/>
        <v>55.555555555555557</v>
      </c>
      <c r="DI72" s="63">
        <f>DI71+'DEPRECATED - DT-Prelim Calcs'!$C$11</f>
        <v>272</v>
      </c>
      <c r="DJ72" s="2">
        <f>DT72/'Drive Train'!$F$35</f>
        <v>0.72580645161290325</v>
      </c>
      <c r="DK72" s="46">
        <f>DR72*12*60/(PI() * 'Drive Train'!$F$15)/DJ$2*DJ72</f>
        <v>-221830.0020158017</v>
      </c>
      <c r="DL72" s="2">
        <f>('DEPRECATED - DT-Prelim Calcs'!$C$6*DJ72-DK72)/('DEPRECATED - DT-Prelim Calcs'!$C$6*DJ72)*'DEPRECATED - DT-Prelim Calcs'!$C$7*DJ72</f>
        <v>102.05131453489408</v>
      </c>
      <c r="DM72" s="57">
        <f>DL72/'DEPRECATED - DT-Prelim Calcs'!$C$7*('DEPRECATED - DT-Prelim Calcs'!$C$8-'DEPRECATED - DT-Prelim Calcs'!$C$9)+'DEPRECATED - DT-Prelim Calcs'!$C$9</f>
        <v>5435.556288309921</v>
      </c>
      <c r="DN72" s="57">
        <f t="shared" si="110"/>
        <v>50</v>
      </c>
      <c r="DO72" s="2">
        <f t="shared" si="140"/>
        <v>0.93499464029399981</v>
      </c>
      <c r="DP72" s="57">
        <f>DO72*'DEPRECATED - DT-Prelim Calcs'!$C$21/DJ$2/'DEPRECATED - DT-Prelim Calcs'!$C$19/'DEPRECATED - DT-Prelim Calcs'!$C$18*3.39*'DEPRECATED - DT-Prelim Calcs'!$C$20</f>
        <v>22.991988372439156</v>
      </c>
      <c r="DQ72" s="46">
        <f t="shared" si="141"/>
        <v>0</v>
      </c>
      <c r="DR72" s="57">
        <f>DP71*'DEPRECATED - DT-Prelim Calcs'!$C$11+DR71</f>
        <v>-742.40153419375258</v>
      </c>
      <c r="DS72" s="57">
        <f>DS71+0.5*DP72*'DEPRECATED - DT-Prelim Calcs'!$C$11^2+DR72*'DEPRECATED - DT-Prelim Calcs'!$C$11</f>
        <v>-131984.29548921209</v>
      </c>
      <c r="DT72" s="57">
        <f>MIN('Drive Train'!$F$35-DN71*'DEPRECATED - DT-Prelim Calcs'!$C$21*'Drive Train'!$F$38,DT71+DN$2)</f>
        <v>9</v>
      </c>
      <c r="DU72" s="57">
        <f>'Drive Train'!$F$35-DN72*'DEPRECATED - DT-Prelim Calcs'!$C$21*'Drive Train'!$F$38</f>
        <v>9</v>
      </c>
      <c r="DV72" s="1">
        <f>IF(DS72&gt;='Drive Train'!$F$29,1,0)</f>
        <v>0</v>
      </c>
      <c r="DW72" s="57">
        <f t="shared" si="142"/>
        <v>55.555555555555557</v>
      </c>
      <c r="DX72" s="63">
        <f>DX71+'DEPRECATED - DT-Prelim Calcs'!$C$11</f>
        <v>272</v>
      </c>
      <c r="DY72" s="2">
        <f>EI72/'Drive Train'!$F$35</f>
        <v>0.72580645161290325</v>
      </c>
      <c r="DZ72" s="46">
        <f>EG72*12*60/(PI() * 'Drive Train'!$F$15)/DY$2*DY72</f>
        <v>-330478.5832224834</v>
      </c>
      <c r="EA72" s="2">
        <f>('DEPRECATED - DT-Prelim Calcs'!$C$6*DY72-DZ72)/('DEPRECATED - DT-Prelim Calcs'!$C$6*DY72)*'DEPRECATED - DT-Prelim Calcs'!$C$7*DY72</f>
        <v>151.17759609363759</v>
      </c>
      <c r="EB72" s="57">
        <f>EA72/'DEPRECATED - DT-Prelim Calcs'!$C$7*('DEPRECATED - DT-Prelim Calcs'!$C$8-'DEPRECATED - DT-Prelim Calcs'!$C$9)+'DEPRECATED - DT-Prelim Calcs'!$C$9</f>
        <v>8050.8682899641917</v>
      </c>
      <c r="EC72" s="57">
        <f t="shared" si="111"/>
        <v>50</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-966.51957254762829</v>
      </c>
      <c r="EH72" s="57">
        <f>EH71+0.5*EE72*'DEPRECATED - DT-Prelim Calcs'!$C$11^2+EG72*'DEPRECATED - DT-Prelim Calcs'!$C$11</f>
        <v>-201409.58960246784</v>
      </c>
      <c r="EI72" s="57">
        <f>MIN('Drive Train'!$F$35-EC71*'DEPRECATED - DT-Prelim Calcs'!$C$21*'Drive Train'!$F$38,EI71+EC$2)</f>
        <v>9</v>
      </c>
      <c r="EJ72" s="57">
        <f>'Drive Train'!$F$35-EC72*'DEPRECATED - DT-Prelim Calcs'!$C$21*'Drive Train'!$F$38</f>
        <v>9</v>
      </c>
      <c r="EK72" s="1">
        <f>IF(EH72&gt;='Drive Train'!$F$29,1,0)</f>
        <v>0</v>
      </c>
      <c r="EL72" s="57">
        <f t="shared" si="145"/>
        <v>55.555555555555557</v>
      </c>
      <c r="EM72" s="63">
        <f>EM71+'DEPRECATED - DT-Prelim Calcs'!$C$11</f>
        <v>272</v>
      </c>
      <c r="EN72" s="2">
        <f>EX72/'Drive Train'!$F$35</f>
        <v>0.72580645161290325</v>
      </c>
      <c r="EO72" s="46">
        <f>EV72*12*60/(PI() * 'Drive Train'!$F$15)/EN$2*EN72</f>
        <v>-390692.48239771934</v>
      </c>
      <c r="EP72" s="2">
        <f>('DEPRECATED - DT-Prelim Calcs'!$C$6*EN72-EO72)/('DEPRECATED - DT-Prelim Calcs'!$C$6*EN72)*'DEPRECATED - DT-Prelim Calcs'!$C$7*EN72</f>
        <v>178.40376814097692</v>
      </c>
      <c r="EQ72" s="57">
        <f>EP72/'DEPRECATED - DT-Prelim Calcs'!$C$7*('DEPRECATED - DT-Prelim Calcs'!$C$8-'DEPRECATED - DT-Prelim Calcs'!$C$9)+'DEPRECATED - DT-Prelim Calcs'!$C$9</f>
        <v>9500.2947935632128</v>
      </c>
      <c r="ER72" s="57">
        <f t="shared" si="112"/>
        <v>50</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-1014.6478828777726</v>
      </c>
      <c r="EW72" s="57">
        <f>EW71+0.5*ET72*'DEPRECATED - DT-Prelim Calcs'!$C$11^2+EV72*'DEPRECATED - DT-Prelim Calcs'!$C$11</f>
        <v>-252957.17195429828</v>
      </c>
      <c r="EX72" s="57">
        <f>MIN('Drive Train'!$F$35-ER71*'DEPRECATED - DT-Prelim Calcs'!$C$21*'Drive Train'!$F$38,EX71+ER$2)</f>
        <v>9</v>
      </c>
      <c r="EY72" s="57">
        <f>'Drive Train'!$F$35-ER72*'DEPRECATED - DT-Prelim Calcs'!$C$21*'Drive Train'!$F$38</f>
        <v>9</v>
      </c>
      <c r="EZ72" s="1">
        <f>IF(EW72&gt;='Drive Train'!$F$29,1,0)</f>
        <v>0</v>
      </c>
      <c r="FA72" s="57">
        <f t="shared" si="148"/>
        <v>55.555555555555557</v>
      </c>
      <c r="FB72" s="63">
        <f>FB71+'DEPRECATED - DT-Prelim Calcs'!$C$11</f>
        <v>272</v>
      </c>
      <c r="FC72" s="2">
        <f>FM72/'Drive Train'!$F$35</f>
        <v>0.72580645161290325</v>
      </c>
      <c r="FD72" s="46">
        <f>FK72*12*60/(PI() * 'Drive Train'!$F$15)/FC$2*FC72</f>
        <v>-837392.76227664354</v>
      </c>
      <c r="FE72" s="2">
        <f>('DEPRECATED - DT-Prelim Calcs'!$C$6*FC72-FD72)/('DEPRECATED - DT-Prelim Calcs'!$C$6*FC72)*'DEPRECATED - DT-Prelim Calcs'!$C$7*FC72</f>
        <v>380.38269393989003</v>
      </c>
      <c r="FF72" s="57">
        <f>FE72/'DEPRECATED - DT-Prelim Calcs'!$C$7*('DEPRECATED - DT-Prelim Calcs'!$C$8-'DEPRECATED - DT-Prelim Calcs'!$C$9)+'DEPRECATED - DT-Prelim Calcs'!$C$9</f>
        <v>20252.948810160953</v>
      </c>
      <c r="FG72" s="57">
        <f t="shared" si="113"/>
        <v>50</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-1955.7111619727716</v>
      </c>
      <c r="FL72" s="57">
        <f>FL71+0.5*FI72*'DEPRECATED - DT-Prelim Calcs'!$C$11^2+FK72*'DEPRECATED - DT-Prelim Calcs'!$C$11</f>
        <v>-308704.52033792355</v>
      </c>
      <c r="FM72" s="57">
        <f>MIN('Drive Train'!$F$35-FG71*'DEPRECATED - DT-Prelim Calcs'!$C$21*'Drive Train'!$F$38,FM71+FG$2)</f>
        <v>9</v>
      </c>
      <c r="FN72" s="57">
        <f>'Drive Train'!$F$35-FG72*'DEPRECATED - DT-Prelim Calcs'!$C$21*'Drive Train'!$F$38</f>
        <v>9</v>
      </c>
      <c r="FO72" s="1">
        <f>IF(FL72&gt;='Drive Train'!$F$29,1,0)</f>
        <v>0</v>
      </c>
      <c r="FP72" s="57">
        <f t="shared" si="151"/>
        <v>55.555555555555557</v>
      </c>
      <c r="FQ72" s="63">
        <f>FQ71+'DEPRECATED - DT-Prelim Calcs'!$C$11</f>
        <v>272</v>
      </c>
      <c r="FR72" s="2">
        <f>GB72/'Drive Train'!$F$35</f>
        <v>0.72580645161290325</v>
      </c>
      <c r="FS72" s="46">
        <f>FZ72*12*60/(PI() * 'Drive Train'!$F$15)/FR$2*FR72</f>
        <v>-362416.19947781815</v>
      </c>
      <c r="FT72" s="2">
        <f>('DEPRECATED - DT-Prelim Calcs'!$C$6*FR72-FS72)/('DEPRECATED - DT-Prelim Calcs'!$C$6*FR72)*'DEPRECATED - DT-Prelim Calcs'!$C$7*FR72</f>
        <v>165.61843196143437</v>
      </c>
      <c r="FU72" s="57">
        <f>FT72/'DEPRECATED - DT-Prelim Calcs'!$C$7*('DEPRECATED - DT-Prelim Calcs'!$C$8-'DEPRECATED - DT-Prelim Calcs'!$C$9)+'DEPRECATED - DT-Prelim Calcs'!$C$9</f>
        <v>8819.6480583618395</v>
      </c>
      <c r="FV72" s="57">
        <f t="shared" si="114"/>
        <v>50</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-768.96484018441924</v>
      </c>
      <c r="GA72" s="57">
        <f>GA71+0.5*FX72*'DEPRECATED - DT-Prelim Calcs'!$C$11^2+FZ72*'DEPRECATED - DT-Prelim Calcs'!$C$11</f>
        <v>-386004.67103482567</v>
      </c>
      <c r="GB72" s="57">
        <f>MIN('Drive Train'!$F$35-FV71*'DEPRECATED - DT-Prelim Calcs'!$C$21*'Drive Train'!$F$38,GB71+FV$2)</f>
        <v>9</v>
      </c>
      <c r="GC72" s="57">
        <f>'Drive Train'!$F$35-FV72*'DEPRECATED - DT-Prelim Calcs'!$C$21*'Drive Train'!$F$38</f>
        <v>9</v>
      </c>
      <c r="GD72" s="1">
        <f>IF(GA72&gt;='Drive Train'!$F$29,1,0)</f>
        <v>0</v>
      </c>
      <c r="GE72" s="57">
        <f t="shared" si="154"/>
        <v>55.555555555555557</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55.555555555555557</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55.555555555555557</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55.555555555555557</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55.555555555555557</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55.555555555555557</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650.48305563067322</v>
      </c>
      <c r="AK73" s="57">
        <f t="shared" si="104"/>
        <v>0</v>
      </c>
      <c r="AL73" s="63">
        <f>AL72+'DEPRECATED - DT-Prelim Calcs'!$C$11</f>
        <v>276</v>
      </c>
      <c r="AM73" s="2">
        <f>AW73/'Drive Train'!$F$35</f>
        <v>0.87580576887242756</v>
      </c>
      <c r="AN73" s="46">
        <f>AU73*12*60/(PI() * 'Drive Train'!$F$15)/AM$2*AM73</f>
        <v>3839.3737736475518</v>
      </c>
      <c r="AO73" s="2">
        <f>('DEPRECATED - DT-Prelim Calcs'!$C$6*AM73-AN73)/('DEPRECATED - DT-Prelim Calcs'!$C$6*AM73)*'DEPRECATED - DT-Prelim Calcs'!$C$7*AM73</f>
        <v>0.37468987774979262</v>
      </c>
      <c r="AP73" s="57">
        <f>AO73/'DEPRECATED - DT-Prelim Calcs'!$C$7*('DEPRECATED - DT-Prelim Calcs'!$C$8-'DEPRECATED - DT-Prelim Calcs'!$C$9)+'DEPRECATED - DT-Prelim Calcs'!$C$9</f>
        <v>22.647183118381076</v>
      </c>
      <c r="AQ73" s="57">
        <f t="shared" si="105"/>
        <v>22.647183118381076</v>
      </c>
      <c r="AR73" s="2">
        <f t="shared" si="125"/>
        <v>-1.9559356356779745E-9</v>
      </c>
      <c r="AS73" s="57">
        <f>AR73*'DEPRECATED - DT-Prelim Calcs'!$C$21/AM$2/'DEPRECATED - DT-Prelim Calcs'!$C$19/'DEPRECATED - DT-Prelim Calcs'!$C$18*3.39*'DEPRECATED - DT-Prelim Calcs'!$C$20</f>
        <v>-1.3387947448966535E-8</v>
      </c>
      <c r="AT73" s="46">
        <f t="shared" si="126"/>
        <v>0</v>
      </c>
      <c r="AU73" s="57">
        <f>AS72*'DEPRECATED - DT-Prelim Calcs'!$C$11+AU72</f>
        <v>38.256035725331067</v>
      </c>
      <c r="AV73" s="57">
        <f>AV72+0.5*AS73*'DEPRECATED - DT-Prelim Calcs'!$C$11^2+AU73*'DEPRECATED - DT-Prelim Calcs'!$C$11</f>
        <v>10431.460096961555</v>
      </c>
      <c r="AW73" s="57">
        <f>MIN('Drive Train'!$F$35-AQ72*'DEPRECATED - DT-Prelim Calcs'!$C$21*'Drive Train'!$F$38,AW72+AQ$2)</f>
        <v>10.859991534018102</v>
      </c>
      <c r="AX73" s="57">
        <f>'Drive Train'!$F$35-AQ73*'DEPRECATED - DT-Prelim Calcs'!$C$21*'Drive Train'!$F$38</f>
        <v>10.859991547950088</v>
      </c>
      <c r="AY73" s="1">
        <f>IF(AV73&gt;='Drive Train'!$F$29,1,0)</f>
        <v>1</v>
      </c>
      <c r="AZ73" s="57">
        <f t="shared" si="127"/>
        <v>25.163536798201196</v>
      </c>
      <c r="BA73" s="63">
        <f>BA72+'DEPRECATED - DT-Prelim Calcs'!$C$11</f>
        <v>276</v>
      </c>
      <c r="BB73" s="2">
        <f>BL73/'Drive Train'!$F$35</f>
        <v>1.0871909405353357</v>
      </c>
      <c r="BC73" s="46">
        <f>BJ73*12*60/(PI() * 'Drive Train'!$F$15)/BB$2*BB73</f>
        <v>-94.648549302043833</v>
      </c>
      <c r="BD73" s="2">
        <f>('DEPRECATED - DT-Prelim Calcs'!$C$6*BB73-BC73)/('DEPRECATED - DT-Prelim Calcs'!$C$6*BB73)*'DEPRECATED - DT-Prelim Calcs'!$C$7*BB73</f>
        <v>2.6629262274439909</v>
      </c>
      <c r="BE73" s="57">
        <f>BD73/'DEPRECATED - DT-Prelim Calcs'!$C$7*('DEPRECATED - DT-Prelim Calcs'!$C$8-'DEPRECATED - DT-Prelim Calcs'!$C$9)+'DEPRECATED - DT-Prelim Calcs'!$C$9</f>
        <v>144.46491078052449</v>
      </c>
      <c r="BF73" s="57">
        <f t="shared" si="106"/>
        <v>50</v>
      </c>
      <c r="BG73" s="2">
        <f t="shared" si="128"/>
        <v>0.89592885388644727</v>
      </c>
      <c r="BH73" s="57">
        <f>BG73*'DEPRECATED - DT-Prelim Calcs'!$C$21/BB$2/'DEPRECATED - DT-Prelim Calcs'!$C$19/'DEPRECATED - DT-Prelim Calcs'!$C$18*3.39*'DEPRECATED - DT-Prelim Calcs'!$C$20</f>
        <v>9.312216315967019</v>
      </c>
      <c r="BI73" s="46">
        <f t="shared" si="129"/>
        <v>0</v>
      </c>
      <c r="BJ73" s="57">
        <f>BH72*'DEPRECATED - DT-Prelim Calcs'!$C$11+BJ72</f>
        <v>-0.50030566031283996</v>
      </c>
      <c r="BK73" s="57">
        <f>BK72+0.5*BH73*'DEPRECATED - DT-Prelim Calcs'!$C$11^2+BJ73*'DEPRECATED - DT-Prelim Calcs'!$C$11</f>
        <v>5002.8205170628198</v>
      </c>
      <c r="BL73" s="57">
        <f>MIN('Drive Train'!$F$35-BF72*'DEPRECATED - DT-Prelim Calcs'!$C$21*'Drive Train'!$F$38,BL72+BF$2)</f>
        <v>13.481167662638164</v>
      </c>
      <c r="BM73" s="57">
        <f>'Drive Train'!$F$35-BF73*'DEPRECATED - DT-Prelim Calcs'!$C$21*'Drive Train'!$F$38</f>
        <v>9</v>
      </c>
      <c r="BN73" s="1">
        <f>IF(BK73&gt;='Drive Train'!$F$29,1,0)</f>
        <v>1</v>
      </c>
      <c r="BO73" s="57">
        <f t="shared" si="130"/>
        <v>55.555555555555557</v>
      </c>
      <c r="BP73" s="63">
        <f>BP72+'DEPRECATED - DT-Prelim Calcs'!$C$11</f>
        <v>276</v>
      </c>
      <c r="BQ73" s="2">
        <f>CA73/'Drive Train'!$F$35</f>
        <v>1.5140132927092369</v>
      </c>
      <c r="BR73" s="46">
        <f>BY73*12*60/(PI() * 'Drive Train'!$F$15)/BQ$2*BQ73</f>
        <v>-37555.183832874682</v>
      </c>
      <c r="BS73" s="2">
        <f>('DEPRECATED - DT-Prelim Calcs'!$C$6*BQ73-BR73)/('DEPRECATED - DT-Prelim Calcs'!$C$6*BQ73)*'DEPRECATED - DT-Prelim Calcs'!$C$7*BQ73</f>
        <v>20.629633768492674</v>
      </c>
      <c r="BT73" s="57">
        <f>BS73/'DEPRECATED - DT-Prelim Calcs'!$C$7*('DEPRECATED - DT-Prelim Calcs'!$C$8-'DEPRECATED - DT-Prelim Calcs'!$C$9)+'DEPRECATED - DT-Prelim Calcs'!$C$9</f>
        <v>1100.9497977168508</v>
      </c>
      <c r="BU73" s="57">
        <f t="shared" si="107"/>
        <v>50</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-106.26460949402434</v>
      </c>
      <c r="BZ73" s="57">
        <f>BZ72+0.5*BW73*'DEPRECATED - DT-Prelim Calcs'!$C$11^2+BY73*'DEPRECATED - DT-Prelim Calcs'!$C$11</f>
        <v>-9931.8172799254771</v>
      </c>
      <c r="CA73" s="57">
        <f>MIN('Drive Train'!$F$35-BU72*'DEPRECATED - DT-Prelim Calcs'!$C$21*'Drive Train'!$F$38,CA72+BU$2)</f>
        <v>18.773764829594537</v>
      </c>
      <c r="CB73" s="57">
        <f>'Drive Train'!$F$35-BU73*'DEPRECATED - DT-Prelim Calcs'!$C$21*'Drive Train'!$F$38</f>
        <v>9</v>
      </c>
      <c r="CC73" s="1">
        <f>IF(BZ73&gt;='Drive Train'!$F$29,1,0)</f>
        <v>0</v>
      </c>
      <c r="CD73" s="57">
        <f t="shared" si="133"/>
        <v>55.555555555555557</v>
      </c>
      <c r="CE73" s="63">
        <f>CE72+'DEPRECATED - DT-Prelim Calcs'!$C$11</f>
        <v>276</v>
      </c>
      <c r="CF73" s="2">
        <f>CP73/'Drive Train'!$F$35</f>
        <v>0.72580645161290325</v>
      </c>
      <c r="CG73" s="46">
        <f>CN73*12*60/(PI() * 'Drive Train'!$F$15)/CF$2*CF73</f>
        <v>11405.334658121221</v>
      </c>
      <c r="CH73" s="2">
        <f>('DEPRECATED - DT-Prelim Calcs'!$C$6*CF73-CG73)/('DEPRECATED - DT-Prelim Calcs'!$C$6*CF73)*'DEPRECATED - DT-Prelim Calcs'!$C$7*CF73</f>
        <v>-3.407815180707114</v>
      </c>
      <c r="CI73" s="57">
        <f>CH73/'DEPRECATED - DT-Prelim Calcs'!$C$7*('DEPRECATED - DT-Prelim Calcs'!$C$8-'DEPRECATED - DT-Prelim Calcs'!$C$9)+'DEPRECATED - DT-Prelim Calcs'!$C$9</f>
        <v>-178.72020235880612</v>
      </c>
      <c r="CJ73" s="57">
        <f t="shared" si="108"/>
        <v>-178.72020235880612</v>
      </c>
      <c r="CK73" s="2">
        <f t="shared" si="134"/>
        <v>-4.7509097075378968</v>
      </c>
      <c r="CL73" s="57">
        <f>CK73*'DEPRECATED - DT-Prelim Calcs'!$C$21/CF$2/'DEPRECATED - DT-Prelim Calcs'!$C$19/'DEPRECATED - DT-Prelim Calcs'!$C$18*3.39*'DEPRECATED - DT-Prelim Calcs'!$C$20</f>
        <v>-83.103926314180157</v>
      </c>
      <c r="CM73" s="46">
        <f t="shared" si="135"/>
        <v>1</v>
      </c>
      <c r="CN73" s="57">
        <f>CL72*'DEPRECATED - DT-Prelim Calcs'!$C$11+CN72</f>
        <v>53.659825255279571</v>
      </c>
      <c r="CO73" s="57">
        <f>CO72+0.5*CL73*'DEPRECATED - DT-Prelim Calcs'!$C$11^2+CN73*'DEPRECATED - DT-Prelim Calcs'!$C$11</f>
        <v>-30411.238301613917</v>
      </c>
      <c r="CP73" s="57">
        <f>MIN('Drive Train'!$F$35-CJ72*'DEPRECATED - DT-Prelim Calcs'!$C$21*'Drive Train'!$F$38,CP72+CJ$2)</f>
        <v>9</v>
      </c>
      <c r="CQ73" s="57">
        <f>'Drive Train'!$F$35-CJ73*'DEPRECATED - DT-Prelim Calcs'!$C$21*'Drive Train'!$F$38</f>
        <v>24.552973760398817</v>
      </c>
      <c r="CR73" s="1">
        <f>IF(CO73&gt;='Drive Train'!$F$29,1,0)</f>
        <v>0</v>
      </c>
      <c r="CS73" s="57">
        <f t="shared" si="136"/>
        <v>-198.57800262089572</v>
      </c>
      <c r="CT73" s="63">
        <f>CT72+'DEPRECATED - DT-Prelim Calcs'!$C$11</f>
        <v>276</v>
      </c>
      <c r="CU73" s="2">
        <f>DE73/'Drive Train'!$F$35</f>
        <v>0.72580645161290325</v>
      </c>
      <c r="CV73" s="46">
        <f>DC73*12*60/(PI() * 'Drive Train'!$F$15)/CU$2*CU73</f>
        <v>-44212.087665994026</v>
      </c>
      <c r="CW73" s="2">
        <f>('DEPRECATED - DT-Prelim Calcs'!$C$6*CU73-CV73)/('DEPRECATED - DT-Prelim Calcs'!$C$6*CU73)*'DEPRECATED - DT-Prelim Calcs'!$C$7*CU73</f>
        <v>21.740024932072956</v>
      </c>
      <c r="CX73" s="57">
        <f>CW73/'DEPRECATED - DT-Prelim Calcs'!$C$7*('DEPRECATED - DT-Prelim Calcs'!$C$8-'DEPRECATED - DT-Prelim Calcs'!$C$9)+'DEPRECATED - DT-Prelim Calcs'!$C$9</f>
        <v>1160.0631530228052</v>
      </c>
      <c r="CY73" s="57">
        <f t="shared" si="109"/>
        <v>50</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-172.92319133140552</v>
      </c>
      <c r="DD73" s="57">
        <f>DD72+0.5*DA73*'DEPRECATED - DT-Prelim Calcs'!$C$11^2+DC73*'DEPRECATED - DT-Prelim Calcs'!$C$11</f>
        <v>-69434.980324868608</v>
      </c>
      <c r="DE73" s="57">
        <f>MIN('Drive Train'!$F$35-CY72*'DEPRECATED - DT-Prelim Calcs'!$C$21*'Drive Train'!$F$38,DE72+CY$2)</f>
        <v>9</v>
      </c>
      <c r="DF73" s="57">
        <f>'Drive Train'!$F$35-CY73*'DEPRECATED - DT-Prelim Calcs'!$C$21*'Drive Train'!$F$38</f>
        <v>9</v>
      </c>
      <c r="DG73" s="1">
        <f>IF(DD73&gt;='Drive Train'!$F$29,1,0)</f>
        <v>0</v>
      </c>
      <c r="DH73" s="57">
        <f t="shared" si="139"/>
        <v>55.555555555555557</v>
      </c>
      <c r="DI73" s="63">
        <f>DI72+'DEPRECATED - DT-Prelim Calcs'!$C$11</f>
        <v>276</v>
      </c>
      <c r="DJ73" s="2">
        <f>DT73/'Drive Train'!$F$35</f>
        <v>0.72580645161290325</v>
      </c>
      <c r="DK73" s="46">
        <f>DR73*12*60/(PI() * 'Drive Train'!$F$15)/DJ$2*DJ73</f>
        <v>-194349.92503808154</v>
      </c>
      <c r="DL73" s="2">
        <f>('DEPRECATED - DT-Prelim Calcs'!$C$6*DJ73-DK73)/('DEPRECATED - DT-Prelim Calcs'!$C$6*DJ73)*'DEPRECATED - DT-Prelim Calcs'!$C$7*DJ73</f>
        <v>89.625988922078761</v>
      </c>
      <c r="DM73" s="57">
        <f>DL73/'DEPRECATED - DT-Prelim Calcs'!$C$7*('DEPRECATED - DT-Prelim Calcs'!$C$8-'DEPRECATED - DT-Prelim Calcs'!$C$9)+'DEPRECATED - DT-Prelim Calcs'!$C$9</f>
        <v>4774.0752608724915</v>
      </c>
      <c r="DN73" s="57">
        <f t="shared" si="110"/>
        <v>50</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-650.43358070399597</v>
      </c>
      <c r="DS73" s="57">
        <f>DS72+0.5*DP73*'DEPRECATED - DT-Prelim Calcs'!$C$11^2+DR73*'DEPRECATED - DT-Prelim Calcs'!$C$11</f>
        <v>-134402.09390504856</v>
      </c>
      <c r="DT73" s="57">
        <f>MIN('Drive Train'!$F$35-DN72*'DEPRECATED - DT-Prelim Calcs'!$C$21*'Drive Train'!$F$38,DT72+DN$2)</f>
        <v>9</v>
      </c>
      <c r="DU73" s="57">
        <f>'Drive Train'!$F$35-DN73*'DEPRECATED - DT-Prelim Calcs'!$C$21*'Drive Train'!$F$38</f>
        <v>9</v>
      </c>
      <c r="DV73" s="1">
        <f>IF(DS73&gt;='Drive Train'!$F$29,1,0)</f>
        <v>0</v>
      </c>
      <c r="DW73" s="57">
        <f t="shared" si="142"/>
        <v>55.555555555555557</v>
      </c>
      <c r="DX73" s="63">
        <f>DX72+'DEPRECATED - DT-Prelim Calcs'!$C$11</f>
        <v>276</v>
      </c>
      <c r="DY73" s="2">
        <f>EI73/'Drive Train'!$F$35</f>
        <v>0.72580645161290325</v>
      </c>
      <c r="DZ73" s="46">
        <f>EG73*12*60/(PI() * 'Drive Train'!$F$15)/DY$2*DY73</f>
        <v>-299032.3095675665</v>
      </c>
      <c r="EA73" s="2">
        <f>('DEPRECATED - DT-Prelim Calcs'!$C$6*DY73-DZ73)/('DEPRECATED - DT-Prelim Calcs'!$C$6*DY73)*'DEPRECATED - DT-Prelim Calcs'!$C$7*DY73</f>
        <v>136.95892451608603</v>
      </c>
      <c r="EB73" s="57">
        <f>EA73/'DEPRECATED - DT-Prelim Calcs'!$C$7*('DEPRECATED - DT-Prelim Calcs'!$C$8-'DEPRECATED - DT-Prelim Calcs'!$C$9)+'DEPRECATED - DT-Prelim Calcs'!$C$9</f>
        <v>7293.9157740306373</v>
      </c>
      <c r="EC73" s="57">
        <f t="shared" si="111"/>
        <v>50</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-874.55161905787168</v>
      </c>
      <c r="EH73" s="57">
        <f>EH72+0.5*EE73*'DEPRECATED - DT-Prelim Calcs'!$C$11^2+EG73*'DEPRECATED - DT-Prelim Calcs'!$C$11</f>
        <v>-204723.8601717198</v>
      </c>
      <c r="EI73" s="57">
        <f>MIN('Drive Train'!$F$35-EC72*'DEPRECATED - DT-Prelim Calcs'!$C$21*'Drive Train'!$F$38,EI72+EC$2)</f>
        <v>9</v>
      </c>
      <c r="EJ73" s="57">
        <f>'Drive Train'!$F$35-EC73*'DEPRECATED - DT-Prelim Calcs'!$C$21*'Drive Train'!$F$38</f>
        <v>9</v>
      </c>
      <c r="EK73" s="1">
        <f>IF(EH73&gt;='Drive Train'!$F$29,1,0)</f>
        <v>0</v>
      </c>
      <c r="EL73" s="57">
        <f t="shared" si="145"/>
        <v>55.555555555555557</v>
      </c>
      <c r="EM73" s="63">
        <f>EM72+'DEPRECATED - DT-Prelim Calcs'!$C$11</f>
        <v>276</v>
      </c>
      <c r="EN73" s="2">
        <f>EX73/'Drive Train'!$F$35</f>
        <v>0.72580645161290325</v>
      </c>
      <c r="EO73" s="46">
        <f>EV73*12*60/(PI() * 'Drive Train'!$F$15)/EN$2*EN73</f>
        <v>-355280.01206560578</v>
      </c>
      <c r="EP73" s="2">
        <f>('DEPRECATED - DT-Prelim Calcs'!$C$6*EN73-EO73)/('DEPRECATED - DT-Prelim Calcs'!$C$6*EN73)*'DEPRECATED - DT-Prelim Calcs'!$C$7*EN73</f>
        <v>162.39175059868916</v>
      </c>
      <c r="EQ73" s="57">
        <f>EP73/'DEPRECATED - DT-Prelim Calcs'!$C$7*('DEPRECATED - DT-Prelim Calcs'!$C$8-'DEPRECATED - DT-Prelim Calcs'!$C$9)+'DEPRECATED - DT-Prelim Calcs'!$C$9</f>
        <v>8647.8707891335362</v>
      </c>
      <c r="ER73" s="57">
        <f t="shared" si="112"/>
        <v>50</v>
      </c>
      <c r="ES73" s="2">
        <f t="shared" si="146"/>
        <v>0.72555584086814395</v>
      </c>
      <c r="ET73" s="57">
        <f>ES73*'DEPRECATED - DT-Prelim Calcs'!$C$21/EN$2/'DEPRECATED - DT-Prelim Calcs'!$C$19/'DEPRECATED - DT-Prelim Calcs'!$C$18*3.39*'DEPRECATED - DT-Prelim Calcs'!$C$20</f>
        <v>22.99198837243916</v>
      </c>
      <c r="EU73" s="46">
        <f t="shared" si="147"/>
        <v>0</v>
      </c>
      <c r="EV73" s="57">
        <f>ET72*'DEPRECATED - DT-Prelim Calcs'!$C$11+EV72</f>
        <v>-922.67992938801603</v>
      </c>
      <c r="EW73" s="57">
        <f>EW72+0.5*ET73*'DEPRECATED - DT-Prelim Calcs'!$C$11^2+EV73*'DEPRECATED - DT-Prelim Calcs'!$C$11</f>
        <v>-256463.95576487083</v>
      </c>
      <c r="EX73" s="57">
        <f>MIN('Drive Train'!$F$35-ER72*'DEPRECATED - DT-Prelim Calcs'!$C$21*'Drive Train'!$F$38,EX72+ER$2)</f>
        <v>9</v>
      </c>
      <c r="EY73" s="57">
        <f>'Drive Train'!$F$35-ER73*'DEPRECATED - DT-Prelim Calcs'!$C$21*'Drive Train'!$F$38</f>
        <v>9</v>
      </c>
      <c r="EZ73" s="1">
        <f>IF(EW73&gt;='Drive Train'!$F$29,1,0)</f>
        <v>0</v>
      </c>
      <c r="FA73" s="57">
        <f t="shared" si="148"/>
        <v>55.555555555555557</v>
      </c>
      <c r="FB73" s="63">
        <f>FB72+'DEPRECATED - DT-Prelim Calcs'!$C$11</f>
        <v>276</v>
      </c>
      <c r="FC73" s="2">
        <f>FM73/'Drive Train'!$F$35</f>
        <v>0.72580645161290325</v>
      </c>
      <c r="FD73" s="46">
        <f>FK73*12*60/(PI() * 'Drive Train'!$F$15)/FC$2*FC73</f>
        <v>-798014.09526733286</v>
      </c>
      <c r="FE73" s="2">
        <f>('DEPRECATED - DT-Prelim Calcs'!$C$6*FC73-FD73)/('DEPRECATED - DT-Prelim Calcs'!$C$6*FC73)*'DEPRECATED - DT-Prelim Calcs'!$C$7*FC73</f>
        <v>362.57733043286595</v>
      </c>
      <c r="FF73" s="57">
        <f>FE73/'DEPRECATED - DT-Prelim Calcs'!$C$7*('DEPRECATED - DT-Prelim Calcs'!$C$8-'DEPRECATED - DT-Prelim Calcs'!$C$9)+'DEPRECATED - DT-Prelim Calcs'!$C$9</f>
        <v>19305.053317235146</v>
      </c>
      <c r="FG73" s="57">
        <f t="shared" si="113"/>
        <v>50</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-1863.743208483015</v>
      </c>
      <c r="FL73" s="57">
        <f>FL72+0.5*FI73*'DEPRECATED - DT-Prelim Calcs'!$C$11^2+FK73*'DEPRECATED - DT-Prelim Calcs'!$C$11</f>
        <v>-315975.55726487614</v>
      </c>
      <c r="FM73" s="57">
        <f>MIN('Drive Train'!$F$35-FG72*'DEPRECATED - DT-Prelim Calcs'!$C$21*'Drive Train'!$F$38,FM72+FG$2)</f>
        <v>9</v>
      </c>
      <c r="FN73" s="57">
        <f>'Drive Train'!$F$35-FG73*'DEPRECATED - DT-Prelim Calcs'!$C$21*'Drive Train'!$F$38</f>
        <v>9</v>
      </c>
      <c r="FO73" s="1">
        <f>IF(FL73&gt;='Drive Train'!$F$29,1,0)</f>
        <v>0</v>
      </c>
      <c r="FP73" s="57">
        <f t="shared" si="151"/>
        <v>55.555555555555557</v>
      </c>
      <c r="FQ73" s="63">
        <f>FQ72+'DEPRECATED - DT-Prelim Calcs'!$C$11</f>
        <v>276</v>
      </c>
      <c r="FR73" s="2">
        <f>GB73/'Drive Train'!$F$35</f>
        <v>0.72580645161290325</v>
      </c>
      <c r="FS73" s="46">
        <f>FZ73*12*60/(PI() * 'Drive Train'!$F$15)/FR$2*FR73</f>
        <v>-319071.33579131111</v>
      </c>
      <c r="FT73" s="2">
        <f>('DEPRECATED - DT-Prelim Calcs'!$C$6*FR73-FS73)/('DEPRECATED - DT-Prelim Calcs'!$C$6*FR73)*'DEPRECATED - DT-Prelim Calcs'!$C$7*FR73</f>
        <v>146.01972248967414</v>
      </c>
      <c r="FU73" s="57">
        <f>FT73/'DEPRECATED - DT-Prelim Calcs'!$C$7*('DEPRECATED - DT-Prelim Calcs'!$C$8-'DEPRECATED - DT-Prelim Calcs'!$C$9)+'DEPRECATED - DT-Prelim Calcs'!$C$9</f>
        <v>7776.2810769399139</v>
      </c>
      <c r="FV73" s="57">
        <f t="shared" si="114"/>
        <v>50</v>
      </c>
      <c r="FW73" s="2">
        <f t="shared" si="152"/>
        <v>0.5927743797942352</v>
      </c>
      <c r="FX73" s="57">
        <f>FW73*'DEPRECATED - DT-Prelim Calcs'!$C$21/FR$2/'DEPRECATED - DT-Prelim Calcs'!$C$19/'DEPRECATED - DT-Prelim Calcs'!$C$18*3.39*'DEPRECATED - DT-Prelim Calcs'!$C$20</f>
        <v>22.99198837243916</v>
      </c>
      <c r="FY73" s="46">
        <f t="shared" si="153"/>
        <v>0</v>
      </c>
      <c r="FZ73" s="57">
        <f>FX72*'DEPRECATED - DT-Prelim Calcs'!$C$11+FZ72</f>
        <v>-676.99688669466263</v>
      </c>
      <c r="GA73" s="57">
        <f>GA72+0.5*FX73*'DEPRECATED - DT-Prelim Calcs'!$C$11^2+FZ73*'DEPRECATED - DT-Prelim Calcs'!$C$11</f>
        <v>-388528.72267462482</v>
      </c>
      <c r="GB73" s="57">
        <f>MIN('Drive Train'!$F$35-FV72*'DEPRECATED - DT-Prelim Calcs'!$C$21*'Drive Train'!$F$38,GB72+FV$2)</f>
        <v>9</v>
      </c>
      <c r="GC73" s="57">
        <f>'Drive Train'!$F$35-FV73*'DEPRECATED - DT-Prelim Calcs'!$C$21*'Drive Train'!$F$38</f>
        <v>9</v>
      </c>
      <c r="GD73" s="1">
        <f>IF(GA73&gt;='Drive Train'!$F$29,1,0)</f>
        <v>0</v>
      </c>
      <c r="GE73" s="57">
        <f t="shared" si="154"/>
        <v>55.555555555555557</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55.555555555555557</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55.555555555555557</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55.555555555555557</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55.555555555555557</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650.48305563067322</v>
      </c>
      <c r="AK74" s="57">
        <f t="shared" si="104"/>
        <v>0</v>
      </c>
      <c r="AL74" s="63">
        <f>AL73+'DEPRECATED - DT-Prelim Calcs'!$C$11</f>
        <v>280</v>
      </c>
      <c r="AM74" s="2">
        <f>AW74/'Drive Train'!$F$35</f>
        <v>0.87580576999597481</v>
      </c>
      <c r="AN74" s="46">
        <f>AU74*12*60/(PI() * 'Drive Train'!$F$15)/AM$2*AM74</f>
        <v>3839.3737731985248</v>
      </c>
      <c r="AO74" s="2">
        <f>('DEPRECATED - DT-Prelim Calcs'!$C$6*AM74-AN74)/('DEPRECATED - DT-Prelim Calcs'!$C$6*AM74)*'DEPRECATED - DT-Prelim Calcs'!$C$7*AM74</f>
        <v>0.37468988066057224</v>
      </c>
      <c r="AP74" s="57">
        <f>AO74/'DEPRECATED - DT-Prelim Calcs'!$C$7*('DEPRECATED - DT-Prelim Calcs'!$C$8-'DEPRECATED - DT-Prelim Calcs'!$C$9)+'DEPRECATED - DT-Prelim Calcs'!$C$9</f>
        <v>22.64718327334084</v>
      </c>
      <c r="AQ74" s="57">
        <f t="shared" si="105"/>
        <v>22.64718327334084</v>
      </c>
      <c r="AR74" s="2">
        <f t="shared" si="125"/>
        <v>1.4793445357597079E-9</v>
      </c>
      <c r="AS74" s="57">
        <f>AR74*'DEPRECATED - DT-Prelim Calcs'!$C$21/AM$2/'DEPRECATED - DT-Prelim Calcs'!$C$19/'DEPRECATED - DT-Prelim Calcs'!$C$18*3.39*'DEPRECATED - DT-Prelim Calcs'!$C$20</f>
        <v>1.012578662733027E-8</v>
      </c>
      <c r="AT74" s="46">
        <f t="shared" si="126"/>
        <v>0</v>
      </c>
      <c r="AU74" s="57">
        <f>AS73*'DEPRECATED - DT-Prelim Calcs'!$C$11+AU73</f>
        <v>38.25603567177928</v>
      </c>
      <c r="AV74" s="57">
        <f>AV73+0.5*AS74*'DEPRECATED - DT-Prelim Calcs'!$C$11^2+AU74*'DEPRECATED - DT-Prelim Calcs'!$C$11</f>
        <v>10584.48423972968</v>
      </c>
      <c r="AW74" s="57">
        <f>MIN('Drive Train'!$F$35-AQ73*'DEPRECATED - DT-Prelim Calcs'!$C$21*'Drive Train'!$F$38,AW73+AQ$2)</f>
        <v>10.859991547950088</v>
      </c>
      <c r="AX74" s="57">
        <f>'Drive Train'!$F$35-AQ74*'DEPRECATED - DT-Prelim Calcs'!$C$21*'Drive Train'!$F$38</f>
        <v>10.859991537412823</v>
      </c>
      <c r="AY74" s="1">
        <f>IF(AV74&gt;='Drive Train'!$F$29,1,0)</f>
        <v>1</v>
      </c>
      <c r="AZ74" s="57">
        <f t="shared" si="127"/>
        <v>25.163536970378711</v>
      </c>
      <c r="BA74" s="63">
        <f>BA73+'DEPRECATED - DT-Prelim Calcs'!$C$11</f>
        <v>280</v>
      </c>
      <c r="BB74" s="2">
        <f>BL74/'Drive Train'!$F$35</f>
        <v>0.72580645161290325</v>
      </c>
      <c r="BC74" s="46">
        <f>BJ74*12*60/(PI() * 'Drive Train'!$F$15)/BB$2*BB74</f>
        <v>4641.2382853341533</v>
      </c>
      <c r="BD74" s="2">
        <f>('DEPRECATED - DT-Prelim Calcs'!$C$6*BB74-BC74)/('DEPRECATED - DT-Prelim Calcs'!$C$6*BB74)*'DEPRECATED - DT-Prelim Calcs'!$C$7*BB74</f>
        <v>-0.34937760877149787</v>
      </c>
      <c r="BE74" s="57">
        <f>BD74/'DEPRECATED - DT-Prelim Calcs'!$C$7*('DEPRECATED - DT-Prelim Calcs'!$C$8-'DEPRECATED - DT-Prelim Calcs'!$C$9)+'DEPRECATED - DT-Prelim Calcs'!$C$9</f>
        <v>-15.899646143312523</v>
      </c>
      <c r="BF74" s="57">
        <f t="shared" si="106"/>
        <v>-15.899646143312523</v>
      </c>
      <c r="BG74" s="2">
        <f t="shared" si="128"/>
        <v>-0.89593077232212703</v>
      </c>
      <c r="BH74" s="57">
        <f>BG74*'DEPRECATED - DT-Prelim Calcs'!$C$21/BB$2/'DEPRECATED - DT-Prelim Calcs'!$C$19/'DEPRECATED - DT-Prelim Calcs'!$C$18*3.39*'DEPRECATED - DT-Prelim Calcs'!$C$20</f>
        <v>-9.3122362560414569</v>
      </c>
      <c r="BI74" s="46">
        <f t="shared" si="129"/>
        <v>1</v>
      </c>
      <c r="BJ74" s="57">
        <f>BH73*'DEPRECATED - DT-Prelim Calcs'!$C$11+BJ73</f>
        <v>36.748559603555236</v>
      </c>
      <c r="BK74" s="57">
        <f>BK73+0.5*BH74*'DEPRECATED - DT-Prelim Calcs'!$C$11^2+BJ74*'DEPRECATED - DT-Prelim Calcs'!$C$11</f>
        <v>5075.3168654287092</v>
      </c>
      <c r="BL74" s="57">
        <f>MIN('Drive Train'!$F$35-BF73*'DEPRECATED - DT-Prelim Calcs'!$C$21*'Drive Train'!$F$38,BL73+BF$2)</f>
        <v>9</v>
      </c>
      <c r="BM74" s="57">
        <f>'Drive Train'!$F$35-BF74*'DEPRECATED - DT-Prelim Calcs'!$C$21*'Drive Train'!$F$38</f>
        <v>13.481175937745252</v>
      </c>
      <c r="BN74" s="1">
        <f>IF(BK74&gt;='Drive Train'!$F$29,1,0)</f>
        <v>1</v>
      </c>
      <c r="BO74" s="57">
        <f t="shared" si="130"/>
        <v>-17.66627349256947</v>
      </c>
      <c r="BP74" s="63">
        <f>BP73+'DEPRECATED - DT-Prelim Calcs'!$C$11</f>
        <v>280</v>
      </c>
      <c r="BQ74" s="2">
        <f>CA74/'Drive Train'!$F$35</f>
        <v>0.72580645161290325</v>
      </c>
      <c r="BR74" s="46">
        <f>BY74*12*60/(PI() * 'Drive Train'!$F$15)/BQ$2*BQ74</f>
        <v>-2422.1824064903162</v>
      </c>
      <c r="BS74" s="2">
        <f>('DEPRECATED - DT-Prelim Calcs'!$C$6*BQ74-BR74)/('DEPRECATED - DT-Prelim Calcs'!$C$6*BQ74)*'DEPRECATED - DT-Prelim Calcs'!$C$7*BQ74</f>
        <v>2.8444017284324365</v>
      </c>
      <c r="BT74" s="57">
        <f>BS74/'DEPRECATED - DT-Prelim Calcs'!$C$7*('DEPRECATED - DT-Prelim Calcs'!$C$8-'DEPRECATED - DT-Prelim Calcs'!$C$9)+'DEPRECATED - DT-Prelim Calcs'!$C$9</f>
        <v>154.12603392443219</v>
      </c>
      <c r="BU74" s="57">
        <f t="shared" si="107"/>
        <v>50</v>
      </c>
      <c r="BV74" s="2">
        <f t="shared" si="131"/>
        <v>1.1737246113001236</v>
      </c>
      <c r="BW74" s="57">
        <f>BV74*'DEPRECATED - DT-Prelim Calcs'!$C$21/BQ$2/'DEPRECATED - DT-Prelim Calcs'!$C$19/'DEPRECATED - DT-Prelim Calcs'!$C$18*3.39*'DEPRECATED - DT-Prelim Calcs'!$C$20</f>
        <v>16.365322807675444</v>
      </c>
      <c r="BX74" s="46">
        <f t="shared" si="132"/>
        <v>0</v>
      </c>
      <c r="BY74" s="57">
        <f>BW73*'DEPRECATED - DT-Prelim Calcs'!$C$11+BY73</f>
        <v>-14.296656004267703</v>
      </c>
      <c r="BZ74" s="57">
        <f>BZ73+0.5*BW74*'DEPRECATED - DT-Prelim Calcs'!$C$11^2+BY74*'DEPRECATED - DT-Prelim Calcs'!$C$11</f>
        <v>-9858.0813214811442</v>
      </c>
      <c r="CA74" s="57">
        <f>MIN('Drive Train'!$F$35-BU73*'DEPRECATED - DT-Prelim Calcs'!$C$21*'Drive Train'!$F$38,CA73+BU$2)</f>
        <v>9</v>
      </c>
      <c r="CB74" s="57">
        <f>'Drive Train'!$F$35-BU74*'DEPRECATED - DT-Prelim Calcs'!$C$21*'Drive Train'!$F$38</f>
        <v>9</v>
      </c>
      <c r="CC74" s="1">
        <f>IF(BZ74&gt;='Drive Train'!$F$29,1,0)</f>
        <v>0</v>
      </c>
      <c r="CD74" s="57">
        <f t="shared" si="133"/>
        <v>55.555555555555557</v>
      </c>
      <c r="CE74" s="63">
        <f>CE73+'DEPRECATED - DT-Prelim Calcs'!$C$11</f>
        <v>280</v>
      </c>
      <c r="CF74" s="2">
        <f>CP74/'Drive Train'!$F$35</f>
        <v>1.9800785290644207</v>
      </c>
      <c r="CG74" s="46">
        <f>CN74*12*60/(PI() * 'Drive Train'!$F$15)/CF$2*CF74</f>
        <v>-161638.34914553876</v>
      </c>
      <c r="CH74" s="2">
        <f>('DEPRECATED - DT-Prelim Calcs'!$C$6*CF74-CG74)/('DEPRECATED - DT-Prelim Calcs'!$C$6*CF74)*'DEPRECATED - DT-Prelim Calcs'!$C$7*CF74</f>
        <v>77.857997030044956</v>
      </c>
      <c r="CI74" s="57">
        <f>CH74/'DEPRECATED - DT-Prelim Calcs'!$C$7*('DEPRECATED - DT-Prelim Calcs'!$C$8-'DEPRECATED - DT-Prelim Calcs'!$C$9)+'DEPRECATED - DT-Prelim Calcs'!$C$9</f>
        <v>4147.5883896077867</v>
      </c>
      <c r="CJ74" s="57">
        <f t="shared" si="108"/>
        <v>50</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-278.75588000144103</v>
      </c>
      <c r="CO74" s="57">
        <f>CO73+0.5*CL74*'DEPRECATED - DT-Prelim Calcs'!$C$11^2+CN74*'DEPRECATED - DT-Prelim Calcs'!$C$11</f>
        <v>-31342.325914640169</v>
      </c>
      <c r="CP74" s="57">
        <f>MIN('Drive Train'!$F$35-CJ73*'DEPRECATED - DT-Prelim Calcs'!$C$21*'Drive Train'!$F$38,CP73+CJ$2)</f>
        <v>24.552973760398817</v>
      </c>
      <c r="CQ74" s="57">
        <f>'Drive Train'!$F$35-CJ74*'DEPRECATED - DT-Prelim Calcs'!$C$21*'Drive Train'!$F$38</f>
        <v>9</v>
      </c>
      <c r="CR74" s="1">
        <f>IF(CO74&gt;='Drive Train'!$F$29,1,0)</f>
        <v>0</v>
      </c>
      <c r="CS74" s="57">
        <f t="shared" si="136"/>
        <v>55.555555555555557</v>
      </c>
      <c r="CT74" s="63">
        <f>CT73+'DEPRECATED - DT-Prelim Calcs'!$C$11</f>
        <v>280</v>
      </c>
      <c r="CU74" s="2">
        <f>DE74/'Drive Train'!$F$35</f>
        <v>0.72580645161290325</v>
      </c>
      <c r="CV74" s="46">
        <f>DC74*12*60/(PI() * 'Drive Train'!$F$15)/CU$2*CU74</f>
        <v>-20698.207365470589</v>
      </c>
      <c r="CW74" s="2">
        <f>('DEPRECATED - DT-Prelim Calcs'!$C$6*CU74-CV74)/('DEPRECATED - DT-Prelim Calcs'!$C$6*CU74)*'DEPRECATED - DT-Prelim Calcs'!$C$7*CU74</f>
        <v>11.108045283993873</v>
      </c>
      <c r="CX74" s="57">
        <f>CW74/'DEPRECATED - DT-Prelim Calcs'!$C$7*('DEPRECATED - DT-Prelim Calcs'!$C$8-'DEPRECATED - DT-Prelim Calcs'!$C$9)+'DEPRECATED - DT-Prelim Calcs'!$C$9</f>
        <v>594.05361408149963</v>
      </c>
      <c r="CY74" s="57">
        <f t="shared" si="109"/>
        <v>50</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-80.955237841648895</v>
      </c>
      <c r="DD74" s="57">
        <f>DD73+0.5*DA74*'DEPRECATED - DT-Prelim Calcs'!$C$11^2+DC74*'DEPRECATED - DT-Prelim Calcs'!$C$11</f>
        <v>-69574.865369255684</v>
      </c>
      <c r="DE74" s="57">
        <f>MIN('Drive Train'!$F$35-CY73*'DEPRECATED - DT-Prelim Calcs'!$C$21*'Drive Train'!$F$38,DE73+CY$2)</f>
        <v>9</v>
      </c>
      <c r="DF74" s="57">
        <f>'Drive Train'!$F$35-CY74*'DEPRECATED - DT-Prelim Calcs'!$C$21*'Drive Train'!$F$38</f>
        <v>9</v>
      </c>
      <c r="DG74" s="1">
        <f>IF(DD74&gt;='Drive Train'!$F$29,1,0)</f>
        <v>0</v>
      </c>
      <c r="DH74" s="57">
        <f t="shared" si="139"/>
        <v>55.555555555555557</v>
      </c>
      <c r="DI74" s="63">
        <f>DI73+'DEPRECATED - DT-Prelim Calcs'!$C$11</f>
        <v>280</v>
      </c>
      <c r="DJ74" s="2">
        <f>DT74/'Drive Train'!$F$35</f>
        <v>0.72580645161290325</v>
      </c>
      <c r="DK74" s="46">
        <f>DR74*12*60/(PI() * 'Drive Train'!$F$15)/DJ$2*DJ74</f>
        <v>-166869.8480603614</v>
      </c>
      <c r="DL74" s="2">
        <f>('DEPRECATED - DT-Prelim Calcs'!$C$6*DJ74-DK74)/('DEPRECATED - DT-Prelim Calcs'!$C$6*DJ74)*'DEPRECATED - DT-Prelim Calcs'!$C$7*DJ74</f>
        <v>77.200663309263462</v>
      </c>
      <c r="DM74" s="57">
        <f>DL74/'DEPRECATED - DT-Prelim Calcs'!$C$7*('DEPRECATED - DT-Prelim Calcs'!$C$8-'DEPRECATED - DT-Prelim Calcs'!$C$9)+'DEPRECATED - DT-Prelim Calcs'!$C$9</f>
        <v>4112.5942334350639</v>
      </c>
      <c r="DN74" s="57">
        <f t="shared" si="110"/>
        <v>50</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-558.46562721423936</v>
      </c>
      <c r="DS74" s="57">
        <f>DS73+0.5*DP74*'DEPRECATED - DT-Prelim Calcs'!$C$11^2+DR74*'DEPRECATED - DT-Prelim Calcs'!$C$11</f>
        <v>-136452.020506926</v>
      </c>
      <c r="DT74" s="57">
        <f>MIN('Drive Train'!$F$35-DN73*'DEPRECATED - DT-Prelim Calcs'!$C$21*'Drive Train'!$F$38,DT73+DN$2)</f>
        <v>9</v>
      </c>
      <c r="DU74" s="57">
        <f>'Drive Train'!$F$35-DN74*'DEPRECATED - DT-Prelim Calcs'!$C$21*'Drive Train'!$F$38</f>
        <v>9</v>
      </c>
      <c r="DV74" s="1">
        <f>IF(DS74&gt;='Drive Train'!$F$29,1,0)</f>
        <v>0</v>
      </c>
      <c r="DW74" s="57">
        <f t="shared" si="142"/>
        <v>55.555555555555557</v>
      </c>
      <c r="DX74" s="63">
        <f>DX73+'DEPRECATED - DT-Prelim Calcs'!$C$11</f>
        <v>280</v>
      </c>
      <c r="DY74" s="2">
        <f>EI74/'Drive Train'!$F$35</f>
        <v>0.72580645161290325</v>
      </c>
      <c r="DZ74" s="46">
        <f>EG74*12*60/(PI() * 'Drive Train'!$F$15)/DY$2*DY74</f>
        <v>-267586.03591264965</v>
      </c>
      <c r="EA74" s="2">
        <f>('DEPRECATED - DT-Prelim Calcs'!$C$6*DY74-DZ74)/('DEPRECATED - DT-Prelim Calcs'!$C$6*DY74)*'DEPRECATED - DT-Prelim Calcs'!$C$7*DY74</f>
        <v>122.74025293853451</v>
      </c>
      <c r="EB74" s="57">
        <f>EA74/'DEPRECATED - DT-Prelim Calcs'!$C$7*('DEPRECATED - DT-Prelim Calcs'!$C$8-'DEPRECATED - DT-Prelim Calcs'!$C$9)+'DEPRECATED - DT-Prelim Calcs'!$C$9</f>
        <v>6536.9632580970865</v>
      </c>
      <c r="EC74" s="57">
        <f t="shared" si="111"/>
        <v>50</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-782.58366556811507</v>
      </c>
      <c r="EH74" s="57">
        <f>EH73+0.5*EE74*'DEPRECATED - DT-Prelim Calcs'!$C$11^2+EG74*'DEPRECATED - DT-Prelim Calcs'!$C$11</f>
        <v>-207670.25892701274</v>
      </c>
      <c r="EI74" s="57">
        <f>MIN('Drive Train'!$F$35-EC73*'DEPRECATED - DT-Prelim Calcs'!$C$21*'Drive Train'!$F$38,EI73+EC$2)</f>
        <v>9</v>
      </c>
      <c r="EJ74" s="57">
        <f>'Drive Train'!$F$35-EC74*'DEPRECATED - DT-Prelim Calcs'!$C$21*'Drive Train'!$F$38</f>
        <v>9</v>
      </c>
      <c r="EK74" s="1">
        <f>IF(EH74&gt;='Drive Train'!$F$29,1,0)</f>
        <v>0</v>
      </c>
      <c r="EL74" s="57">
        <f t="shared" si="145"/>
        <v>55.555555555555557</v>
      </c>
      <c r="EM74" s="63">
        <f>EM73+'DEPRECATED - DT-Prelim Calcs'!$C$11</f>
        <v>280</v>
      </c>
      <c r="EN74" s="2">
        <f>EX74/'Drive Train'!$F$35</f>
        <v>0.72580645161290325</v>
      </c>
      <c r="EO74" s="46">
        <f>EV74*12*60/(PI() * 'Drive Train'!$F$15)/EN$2*EN74</f>
        <v>-319867.54173349211</v>
      </c>
      <c r="EP74" s="2">
        <f>('DEPRECATED - DT-Prelim Calcs'!$C$6*EN74-EO74)/('DEPRECATED - DT-Prelim Calcs'!$C$6*EN74)*'DEPRECATED - DT-Prelim Calcs'!$C$7*EN74</f>
        <v>146.37973305640136</v>
      </c>
      <c r="EQ74" s="57">
        <f>EP74/'DEPRECATED - DT-Prelim Calcs'!$C$7*('DEPRECATED - DT-Prelim Calcs'!$C$8-'DEPRECATED - DT-Prelim Calcs'!$C$9)+'DEPRECATED - DT-Prelim Calcs'!$C$9</f>
        <v>7795.4467847038568</v>
      </c>
      <c r="ER74" s="57">
        <f t="shared" si="112"/>
        <v>50</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-830.71197589825942</v>
      </c>
      <c r="EW74" s="57">
        <f>EW73+0.5*ET74*'DEPRECATED - DT-Prelim Calcs'!$C$11^2+EV74*'DEPRECATED - DT-Prelim Calcs'!$C$11</f>
        <v>-259602.86776148435</v>
      </c>
      <c r="EX74" s="57">
        <f>MIN('Drive Train'!$F$35-ER73*'DEPRECATED - DT-Prelim Calcs'!$C$21*'Drive Train'!$F$38,EX73+ER$2)</f>
        <v>9</v>
      </c>
      <c r="EY74" s="57">
        <f>'Drive Train'!$F$35-ER74*'DEPRECATED - DT-Prelim Calcs'!$C$21*'Drive Train'!$F$38</f>
        <v>9</v>
      </c>
      <c r="EZ74" s="1">
        <f>IF(EW74&gt;='Drive Train'!$F$29,1,0)</f>
        <v>0</v>
      </c>
      <c r="FA74" s="57">
        <f t="shared" si="148"/>
        <v>55.555555555555557</v>
      </c>
      <c r="FB74" s="63">
        <f>FB73+'DEPRECATED - DT-Prelim Calcs'!$C$11</f>
        <v>280</v>
      </c>
      <c r="FC74" s="2">
        <f>FM74/'Drive Train'!$F$35</f>
        <v>0.72580645161290325</v>
      </c>
      <c r="FD74" s="46">
        <f>FK74*12*60/(PI() * 'Drive Train'!$F$15)/FC$2*FC74</f>
        <v>-758635.42825802276</v>
      </c>
      <c r="FE74" s="2">
        <f>('DEPRECATED - DT-Prelim Calcs'!$C$6*FC74-FD74)/('DEPRECATED - DT-Prelim Calcs'!$C$6*FC74)*'DEPRECATED - DT-Prelim Calcs'!$C$7*FC74</f>
        <v>344.77196692584204</v>
      </c>
      <c r="FF74" s="57">
        <f>FE74/'DEPRECATED - DT-Prelim Calcs'!$C$7*('DEPRECATED - DT-Prelim Calcs'!$C$8-'DEPRECATED - DT-Prelim Calcs'!$C$9)+'DEPRECATED - DT-Prelim Calcs'!$C$9</f>
        <v>18357.15782430935</v>
      </c>
      <c r="FG74" s="57">
        <f t="shared" si="113"/>
        <v>50</v>
      </c>
      <c r="FH74" s="2">
        <f t="shared" si="149"/>
        <v>0.65247827416199988</v>
      </c>
      <c r="FI74" s="57">
        <f>FH74*'DEPRECATED - DT-Prelim Calcs'!$C$21/FC$2/'DEPRECATED - DT-Prelim Calcs'!$C$19/'DEPRECATED - DT-Prelim Calcs'!$C$18*3.39*'DEPRECATED - DT-Prelim Calcs'!$C$20</f>
        <v>22.99198837243916</v>
      </c>
      <c r="FJ74" s="46">
        <f t="shared" si="150"/>
        <v>0</v>
      </c>
      <c r="FK74" s="57">
        <f>FI73*'DEPRECATED - DT-Prelim Calcs'!$C$11+FK73</f>
        <v>-1771.7752549932584</v>
      </c>
      <c r="FL74" s="57">
        <f>FL73+0.5*FI74*'DEPRECATED - DT-Prelim Calcs'!$C$11^2+FK74*'DEPRECATED - DT-Prelim Calcs'!$C$11</f>
        <v>-322878.72237786971</v>
      </c>
      <c r="FM74" s="57">
        <f>MIN('Drive Train'!$F$35-FG73*'DEPRECATED - DT-Prelim Calcs'!$C$21*'Drive Train'!$F$38,FM73+FG$2)</f>
        <v>9</v>
      </c>
      <c r="FN74" s="57">
        <f>'Drive Train'!$F$35-FG74*'DEPRECATED - DT-Prelim Calcs'!$C$21*'Drive Train'!$F$38</f>
        <v>9</v>
      </c>
      <c r="FO74" s="1">
        <f>IF(FL74&gt;='Drive Train'!$F$29,1,0)</f>
        <v>0</v>
      </c>
      <c r="FP74" s="57">
        <f t="shared" si="151"/>
        <v>55.555555555555557</v>
      </c>
      <c r="FQ74" s="63">
        <f>FQ73+'DEPRECATED - DT-Prelim Calcs'!$C$11</f>
        <v>280</v>
      </c>
      <c r="FR74" s="2">
        <f>GB74/'Drive Train'!$F$35</f>
        <v>0.72580645161290325</v>
      </c>
      <c r="FS74" s="46">
        <f>FZ74*12*60/(PI() * 'Drive Train'!$F$15)/FR$2*FR74</f>
        <v>-275726.47210480407</v>
      </c>
      <c r="FT74" s="2">
        <f>('DEPRECATED - DT-Prelim Calcs'!$C$6*FR74-FS74)/('DEPRECATED - DT-Prelim Calcs'!$C$6*FR74)*'DEPRECATED - DT-Prelim Calcs'!$C$7*FR74</f>
        <v>126.42101301791391</v>
      </c>
      <c r="FU74" s="57">
        <f>FT74/'DEPRECATED - DT-Prelim Calcs'!$C$7*('DEPRECATED - DT-Prelim Calcs'!$C$8-'DEPRECATED - DT-Prelim Calcs'!$C$9)+'DEPRECATED - DT-Prelim Calcs'!$C$9</f>
        <v>6732.9140955179892</v>
      </c>
      <c r="FV74" s="57">
        <f t="shared" si="114"/>
        <v>50</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-585.02893320490602</v>
      </c>
      <c r="GA74" s="57">
        <f>GA73+0.5*FX74*'DEPRECATED - DT-Prelim Calcs'!$C$11^2+FZ74*'DEPRECATED - DT-Prelim Calcs'!$C$11</f>
        <v>-390684.90250046493</v>
      </c>
      <c r="GB74" s="57">
        <f>MIN('Drive Train'!$F$35-FV73*'DEPRECATED - DT-Prelim Calcs'!$C$21*'Drive Train'!$F$38,GB73+FV$2)</f>
        <v>9</v>
      </c>
      <c r="GC74" s="57">
        <f>'Drive Train'!$F$35-FV74*'DEPRECATED - DT-Prelim Calcs'!$C$21*'Drive Train'!$F$38</f>
        <v>9</v>
      </c>
      <c r="GD74" s="1">
        <f>IF(GA74&gt;='Drive Train'!$F$29,1,0)</f>
        <v>0</v>
      </c>
      <c r="GE74" s="57">
        <f t="shared" si="154"/>
        <v>55.555555555555557</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55.555555555555557</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55.555555555555557</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55.555555555555557</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55.555555555555557</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650.48305563067322</v>
      </c>
      <c r="AK75" s="57">
        <f t="shared" si="104"/>
        <v>0</v>
      </c>
      <c r="AL75" s="63">
        <f>AL74+'DEPRECATED - DT-Prelim Calcs'!$C$11</f>
        <v>284</v>
      </c>
      <c r="AM75" s="2">
        <f>AW75/'Drive Train'!$F$35</f>
        <v>0.87580576914619535</v>
      </c>
      <c r="AN75" s="46">
        <f>AU75*12*60/(PI() * 'Drive Train'!$F$15)/AM$2*AM75</f>
        <v>3839.3737735381387</v>
      </c>
      <c r="AO75" s="2">
        <f>('DEPRECATED - DT-Prelim Calcs'!$C$6*AM75-AN75)/('DEPRECATED - DT-Prelim Calcs'!$C$6*AM75)*'DEPRECATED - DT-Prelim Calcs'!$C$7*AM75</f>
        <v>0.37468987845904467</v>
      </c>
      <c r="AP75" s="57">
        <f>AO75/'DEPRECATED - DT-Prelim Calcs'!$C$7*('DEPRECATED - DT-Prelim Calcs'!$C$8-'DEPRECATED - DT-Prelim Calcs'!$C$9)+'DEPRECATED - DT-Prelim Calcs'!$C$9</f>
        <v>22.647183156139185</v>
      </c>
      <c r="AQ75" s="57">
        <f t="shared" si="105"/>
        <v>22.647183156139185</v>
      </c>
      <c r="AR75" s="2">
        <f t="shared" si="125"/>
        <v>-1.1188817095053594E-9</v>
      </c>
      <c r="AS75" s="57">
        <f>AR75*'DEPRECATED - DT-Prelim Calcs'!$C$21/AM$2/'DEPRECATED - DT-Prelim Calcs'!$C$19/'DEPRECATED - DT-Prelim Calcs'!$C$18*3.39*'DEPRECATED - DT-Prelim Calcs'!$C$20</f>
        <v>-7.658498191468004E-9</v>
      </c>
      <c r="AT75" s="46">
        <f t="shared" si="126"/>
        <v>0</v>
      </c>
      <c r="AU75" s="57">
        <f>AS74*'DEPRECATED - DT-Prelim Calcs'!$C$11+AU74</f>
        <v>38.256035712282426</v>
      </c>
      <c r="AV75" s="57">
        <f>AV74+0.5*AS75*'DEPRECATED - DT-Prelim Calcs'!$C$11^2+AU75*'DEPRECATED - DT-Prelim Calcs'!$C$11</f>
        <v>10737.508382517542</v>
      </c>
      <c r="AW75" s="57">
        <f>MIN('Drive Train'!$F$35-AQ74*'DEPRECATED - DT-Prelim Calcs'!$C$21*'Drive Train'!$F$38,AW74+AQ$2)</f>
        <v>10.859991537412823</v>
      </c>
      <c r="AX75" s="57">
        <f>'Drive Train'!$F$35-AQ75*'DEPRECATED - DT-Prelim Calcs'!$C$21*'Drive Train'!$F$38</f>
        <v>10.859991545382536</v>
      </c>
      <c r="AY75" s="1">
        <f>IF(AV75&gt;='Drive Train'!$F$29,1,0)</f>
        <v>1</v>
      </c>
      <c r="AZ75" s="57">
        <f t="shared" si="127"/>
        <v>25.163536840154652</v>
      </c>
      <c r="BA75" s="63">
        <f>BA74+'DEPRECATED - DT-Prelim Calcs'!$C$11</f>
        <v>284</v>
      </c>
      <c r="BB75" s="2">
        <f>BL75/'Drive Train'!$F$35</f>
        <v>1.0871916078826815</v>
      </c>
      <c r="BC75" s="46">
        <f>BJ75*12*60/(PI() * 'Drive Train'!$F$15)/BB$2*BB75</f>
        <v>-94.663696577785913</v>
      </c>
      <c r="BD75" s="2">
        <f>('DEPRECATED - DT-Prelim Calcs'!$C$6*BB75-BC75)/('DEPRECATED - DT-Prelim Calcs'!$C$6*BB75)*'DEPRECATED - DT-Prelim Calcs'!$C$7*BB75</f>
        <v>2.6629346847069186</v>
      </c>
      <c r="BE75" s="57">
        <f>BD75/'DEPRECATED - DT-Prelim Calcs'!$C$7*('DEPRECATED - DT-Prelim Calcs'!$C$8-'DEPRECATED - DT-Prelim Calcs'!$C$9)+'DEPRECATED - DT-Prelim Calcs'!$C$9</f>
        <v>144.46536101572516</v>
      </c>
      <c r="BF75" s="57">
        <f t="shared" si="106"/>
        <v>50</v>
      </c>
      <c r="BG75" s="2">
        <f t="shared" si="128"/>
        <v>0.89593004014363753</v>
      </c>
      <c r="BH75" s="57">
        <f>BG75*'DEPRECATED - DT-Prelim Calcs'!$C$21/BB$2/'DEPRECATED - DT-Prelim Calcs'!$C$19/'DEPRECATED - DT-Prelim Calcs'!$C$18*3.39*'DEPRECATED - DT-Prelim Calcs'!$C$20</f>
        <v>9.3122286458339669</v>
      </c>
      <c r="BI75" s="46">
        <f t="shared" si="129"/>
        <v>0</v>
      </c>
      <c r="BJ75" s="57">
        <f>BH74*'DEPRECATED - DT-Prelim Calcs'!$C$11+BJ74</f>
        <v>-0.50038542061059132</v>
      </c>
      <c r="BK75" s="57">
        <f>BK74+0.5*BH75*'DEPRECATED - DT-Prelim Calcs'!$C$11^2+BJ75*'DEPRECATED - DT-Prelim Calcs'!$C$11</f>
        <v>5147.8131529129387</v>
      </c>
      <c r="BL75" s="57">
        <f>MIN('Drive Train'!$F$35-BF74*'DEPRECATED - DT-Prelim Calcs'!$C$21*'Drive Train'!$F$38,BL74+BF$2)</f>
        <v>13.481175937745252</v>
      </c>
      <c r="BM75" s="57">
        <f>'Drive Train'!$F$35-BF75*'DEPRECATED - DT-Prelim Calcs'!$C$21*'Drive Train'!$F$38</f>
        <v>9</v>
      </c>
      <c r="BN75" s="1">
        <f>IF(BK75&gt;='Drive Train'!$F$29,1,0)</f>
        <v>1</v>
      </c>
      <c r="BO75" s="57">
        <f t="shared" si="130"/>
        <v>55.555555555555557</v>
      </c>
      <c r="BP75" s="63">
        <f>BP74+'DEPRECATED - DT-Prelim Calcs'!$C$11</f>
        <v>284</v>
      </c>
      <c r="BQ75" s="2">
        <f>CA75/'Drive Train'!$F$35</f>
        <v>0.72580645161290325</v>
      </c>
      <c r="BR75" s="46">
        <f>BY75*12*60/(PI() * 'Drive Train'!$F$15)/BQ$2*BQ75</f>
        <v>8668.466195379453</v>
      </c>
      <c r="BS75" s="2">
        <f>('DEPRECATED - DT-Prelim Calcs'!$C$6*BQ75-BR75)/('DEPRECATED - DT-Prelim Calcs'!$C$6*BQ75)*'DEPRECATED - DT-Prelim Calcs'!$C$7*BQ75</f>
        <v>-2.1703193091859769</v>
      </c>
      <c r="BT75" s="57">
        <f>BS75/'DEPRECATED - DT-Prelim Calcs'!$C$7*('DEPRECATED - DT-Prelim Calcs'!$C$8-'DEPRECATED - DT-Prelim Calcs'!$C$9)+'DEPRECATED - DT-Prelim Calcs'!$C$9</f>
        <v>-112.84023542263937</v>
      </c>
      <c r="BU75" s="57">
        <f t="shared" si="107"/>
        <v>-112.84023542263937</v>
      </c>
      <c r="BV75" s="2">
        <f t="shared" si="131"/>
        <v>-3.1911196497302727</v>
      </c>
      <c r="BW75" s="57">
        <f>BV75*'DEPRECATED - DT-Prelim Calcs'!$C$21/BQ$2/'DEPRECATED - DT-Prelim Calcs'!$C$19/'DEPRECATED - DT-Prelim Calcs'!$C$18*3.39*'DEPRECATED - DT-Prelim Calcs'!$C$20</f>
        <v>-44.494000281637113</v>
      </c>
      <c r="BX75" s="46">
        <f t="shared" si="132"/>
        <v>1</v>
      </c>
      <c r="BY75" s="57">
        <f>BW74*'DEPRECATED - DT-Prelim Calcs'!$C$11+BY74</f>
        <v>51.164635226434072</v>
      </c>
      <c r="BZ75" s="57">
        <f>BZ74+0.5*BW75*'DEPRECATED - DT-Prelim Calcs'!$C$11^2+BY75*'DEPRECATED - DT-Prelim Calcs'!$C$11</f>
        <v>-10009.374782828505</v>
      </c>
      <c r="CA75" s="57">
        <f>MIN('Drive Train'!$F$35-BU74*'DEPRECATED - DT-Prelim Calcs'!$C$21*'Drive Train'!$F$38,CA74+BU$2)</f>
        <v>9</v>
      </c>
      <c r="CB75" s="57">
        <f>'Drive Train'!$F$35-BU75*'DEPRECATED - DT-Prelim Calcs'!$C$21*'Drive Train'!$F$38</f>
        <v>20.073136008739478</v>
      </c>
      <c r="CC75" s="1">
        <f>IF(BZ75&gt;='Drive Train'!$F$29,1,0)</f>
        <v>0</v>
      </c>
      <c r="CD75" s="57">
        <f t="shared" si="133"/>
        <v>-125.37803935848818</v>
      </c>
      <c r="CE75" s="63">
        <f>CE74+'DEPRECATED - DT-Prelim Calcs'!$C$11</f>
        <v>284</v>
      </c>
      <c r="CF75" s="2">
        <f>CP75/'Drive Train'!$F$35</f>
        <v>0.72580645161290325</v>
      </c>
      <c r="CG75" s="46">
        <f>CN75*12*60/(PI() * 'Drive Train'!$F$15)/CF$2*CF75</f>
        <v>-39701.560745442548</v>
      </c>
      <c r="CH75" s="2">
        <f>('DEPRECATED - DT-Prelim Calcs'!$C$6*CF75-CG75)/('DEPRECATED - DT-Prelim Calcs'!$C$6*CF75)*'DEPRECATED - DT-Prelim Calcs'!$C$7*CF75</f>
        <v>19.700555911711028</v>
      </c>
      <c r="CI75" s="57">
        <f>CH75/'DEPRECATED - DT-Prelim Calcs'!$C$7*('DEPRECATED - DT-Prelim Calcs'!$C$8-'DEPRECATED - DT-Prelim Calcs'!$C$9)+'DEPRECATED - DT-Prelim Calcs'!$C$9</f>
        <v>1051.4889309014627</v>
      </c>
      <c r="CJ75" s="57">
        <f t="shared" si="108"/>
        <v>50</v>
      </c>
      <c r="CK75" s="2">
        <f t="shared" si="134"/>
        <v>1.3144127551959126</v>
      </c>
      <c r="CL75" s="57">
        <f>CK75*'DEPRECATED - DT-Prelim Calcs'!$C$21/CF$2/'DEPRECATED - DT-Prelim Calcs'!$C$19/'DEPRECATED - DT-Prelim Calcs'!$C$18*3.39*'DEPRECATED - DT-Prelim Calcs'!$C$20</f>
        <v>22.991988372439156</v>
      </c>
      <c r="CM75" s="46">
        <f t="shared" si="135"/>
        <v>0</v>
      </c>
      <c r="CN75" s="57">
        <f>CL74*'DEPRECATED - DT-Prelim Calcs'!$C$11+CN74</f>
        <v>-186.78792651168442</v>
      </c>
      <c r="CO75" s="57">
        <f>CO74+0.5*CL75*'DEPRECATED - DT-Prelim Calcs'!$C$11^2+CN75*'DEPRECATED - DT-Prelim Calcs'!$C$11</f>
        <v>-31905.541713707393</v>
      </c>
      <c r="CP75" s="57">
        <f>MIN('Drive Train'!$F$35-CJ74*'DEPRECATED - DT-Prelim Calcs'!$C$21*'Drive Train'!$F$38,CP74+CJ$2)</f>
        <v>9</v>
      </c>
      <c r="CQ75" s="57">
        <f>'Drive Train'!$F$35-CJ75*'DEPRECATED - DT-Prelim Calcs'!$C$21*'Drive Train'!$F$38</f>
        <v>9</v>
      </c>
      <c r="CR75" s="1">
        <f>IF(CO75&gt;='Drive Train'!$F$29,1,0)</f>
        <v>0</v>
      </c>
      <c r="CS75" s="57">
        <f t="shared" si="136"/>
        <v>55.555555555555557</v>
      </c>
      <c r="CT75" s="63">
        <f>CT74+'DEPRECATED - DT-Prelim Calcs'!$C$11</f>
        <v>284</v>
      </c>
      <c r="CU75" s="2">
        <f>DE75/'Drive Train'!$F$35</f>
        <v>0.72580645161290325</v>
      </c>
      <c r="CV75" s="46">
        <f>DC75*12*60/(PI() * 'Drive Train'!$F$15)/CU$2*CU75</f>
        <v>2815.6729350528444</v>
      </c>
      <c r="CW75" s="2">
        <f>('DEPRECATED - DT-Prelim Calcs'!$C$6*CU75-CV75)/('DEPRECATED - DT-Prelim Calcs'!$C$6*CU75)*'DEPRECATED - DT-Prelim Calcs'!$C$7*CU75</f>
        <v>0.4760656359147975</v>
      </c>
      <c r="CX75" s="57">
        <f>CW75/'DEPRECATED - DT-Prelim Calcs'!$C$7*('DEPRECATED - DT-Prelim Calcs'!$C$8-'DEPRECATED - DT-Prelim Calcs'!$C$9)+'DEPRECATED - DT-Prelim Calcs'!$C$9</f>
        <v>28.044075140194408</v>
      </c>
      <c r="CY75" s="57">
        <f t="shared" si="109"/>
        <v>28.044075140194408</v>
      </c>
      <c r="CZ75" s="2">
        <f t="shared" si="137"/>
        <v>0.14449141895639794</v>
      </c>
      <c r="DA75" s="57">
        <f>CZ75*'DEPRECATED - DT-Prelim Calcs'!$C$21/CU$2/'DEPRECATED - DT-Prelim Calcs'!$C$19/'DEPRECATED - DT-Prelim Calcs'!$C$18*3.39*'DEPRECATED - DT-Prelim Calcs'!$C$20</f>
        <v>3.0402956906393896</v>
      </c>
      <c r="DB75" s="46">
        <f t="shared" si="138"/>
        <v>0</v>
      </c>
      <c r="DC75" s="57">
        <f>DA74*'DEPRECATED - DT-Prelim Calcs'!$C$11+DC74</f>
        <v>11.012715648107729</v>
      </c>
      <c r="DD75" s="57">
        <f>DD74+0.5*DA75*'DEPRECATED - DT-Prelim Calcs'!$C$11^2+DC75*'DEPRECATED - DT-Prelim Calcs'!$C$11</f>
        <v>-69506.492141138137</v>
      </c>
      <c r="DE75" s="57">
        <f>MIN('Drive Train'!$F$35-CY74*'DEPRECATED - DT-Prelim Calcs'!$C$21*'Drive Train'!$F$38,DE74+CY$2)</f>
        <v>9</v>
      </c>
      <c r="DF75" s="57">
        <f>'Drive Train'!$F$35-CY75*'DEPRECATED - DT-Prelim Calcs'!$C$21*'Drive Train'!$F$38</f>
        <v>10.49300289046678</v>
      </c>
      <c r="DG75" s="1">
        <f>IF(DD75&gt;='Drive Train'!$F$29,1,0)</f>
        <v>0</v>
      </c>
      <c r="DH75" s="57">
        <f t="shared" si="139"/>
        <v>31.160083489104899</v>
      </c>
      <c r="DI75" s="63">
        <f>DI74+'DEPRECATED - DT-Prelim Calcs'!$C$11</f>
        <v>284</v>
      </c>
      <c r="DJ75" s="2">
        <f>DT75/'Drive Train'!$F$35</f>
        <v>0.72580645161290325</v>
      </c>
      <c r="DK75" s="46">
        <f>DR75*12*60/(PI() * 'Drive Train'!$F$15)/DJ$2*DJ75</f>
        <v>-139389.77108264124</v>
      </c>
      <c r="DL75" s="2">
        <f>('DEPRECATED - DT-Prelim Calcs'!$C$6*DJ75-DK75)/('DEPRECATED - DT-Prelim Calcs'!$C$6*DJ75)*'DEPRECATED - DT-Prelim Calcs'!$C$7*DJ75</f>
        <v>64.775337696448148</v>
      </c>
      <c r="DM75" s="57">
        <f>DL75/'DEPRECATED - DT-Prelim Calcs'!$C$7*('DEPRECATED - DT-Prelim Calcs'!$C$8-'DEPRECATED - DT-Prelim Calcs'!$C$9)+'DEPRECATED - DT-Prelim Calcs'!$C$9</f>
        <v>3451.1132059976335</v>
      </c>
      <c r="DN75" s="57">
        <f t="shared" si="110"/>
        <v>50</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-466.49767372448275</v>
      </c>
      <c r="DS75" s="57">
        <f>DS74+0.5*DP75*'DEPRECATED - DT-Prelim Calcs'!$C$11^2+DR75*'DEPRECATED - DT-Prelim Calcs'!$C$11</f>
        <v>-138134.0752948444</v>
      </c>
      <c r="DT75" s="57">
        <f>MIN('Drive Train'!$F$35-DN74*'DEPRECATED - DT-Prelim Calcs'!$C$21*'Drive Train'!$F$38,DT74+DN$2)</f>
        <v>9</v>
      </c>
      <c r="DU75" s="57">
        <f>'Drive Train'!$F$35-DN75*'DEPRECATED - DT-Prelim Calcs'!$C$21*'Drive Train'!$F$38</f>
        <v>9</v>
      </c>
      <c r="DV75" s="1">
        <f>IF(DS75&gt;='Drive Train'!$F$29,1,0)</f>
        <v>0</v>
      </c>
      <c r="DW75" s="57">
        <f t="shared" si="142"/>
        <v>55.555555555555557</v>
      </c>
      <c r="DX75" s="63">
        <f>DX74+'DEPRECATED - DT-Prelim Calcs'!$C$11</f>
        <v>284</v>
      </c>
      <c r="DY75" s="2">
        <f>EI75/'Drive Train'!$F$35</f>
        <v>0.72580645161290325</v>
      </c>
      <c r="DZ75" s="46">
        <f>EG75*12*60/(PI() * 'Drive Train'!$F$15)/DY$2*DY75</f>
        <v>-236139.76225773274</v>
      </c>
      <c r="EA75" s="2">
        <f>('DEPRECATED - DT-Prelim Calcs'!$C$6*DY75-DZ75)/('DEPRECATED - DT-Prelim Calcs'!$C$6*DY75)*'DEPRECATED - DT-Prelim Calcs'!$C$7*DY75</f>
        <v>108.52158136098296</v>
      </c>
      <c r="EB75" s="57">
        <f>EA75/'DEPRECATED - DT-Prelim Calcs'!$C$7*('DEPRECATED - DT-Prelim Calcs'!$C$8-'DEPRECATED - DT-Prelim Calcs'!$C$9)+'DEPRECATED - DT-Prelim Calcs'!$C$9</f>
        <v>5780.010742163533</v>
      </c>
      <c r="EC75" s="57">
        <f t="shared" si="111"/>
        <v>50</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-690.61571207835846</v>
      </c>
      <c r="EH75" s="57">
        <f>EH74+0.5*EE75*'DEPRECATED - DT-Prelim Calcs'!$C$11^2+EG75*'DEPRECATED - DT-Prelim Calcs'!$C$11</f>
        <v>-210248.78586834666</v>
      </c>
      <c r="EI75" s="57">
        <f>MIN('Drive Train'!$F$35-EC74*'DEPRECATED - DT-Prelim Calcs'!$C$21*'Drive Train'!$F$38,EI74+EC$2)</f>
        <v>9</v>
      </c>
      <c r="EJ75" s="57">
        <f>'Drive Train'!$F$35-EC75*'DEPRECATED - DT-Prelim Calcs'!$C$21*'Drive Train'!$F$38</f>
        <v>9</v>
      </c>
      <c r="EK75" s="1">
        <f>IF(EH75&gt;='Drive Train'!$F$29,1,0)</f>
        <v>0</v>
      </c>
      <c r="EL75" s="57">
        <f t="shared" si="145"/>
        <v>55.555555555555557</v>
      </c>
      <c r="EM75" s="63">
        <f>EM74+'DEPRECATED - DT-Prelim Calcs'!$C$11</f>
        <v>284</v>
      </c>
      <c r="EN75" s="2">
        <f>EX75/'Drive Train'!$F$35</f>
        <v>0.72580645161290325</v>
      </c>
      <c r="EO75" s="46">
        <f>EV75*12*60/(PI() * 'Drive Train'!$F$15)/EN$2*EN75</f>
        <v>-284455.07140137849</v>
      </c>
      <c r="EP75" s="2">
        <f>('DEPRECATED - DT-Prelim Calcs'!$C$6*EN75-EO75)/('DEPRECATED - DT-Prelim Calcs'!$C$6*EN75)*'DEPRECATED - DT-Prelim Calcs'!$C$7*EN75</f>
        <v>130.3677155141136</v>
      </c>
      <c r="EQ75" s="57">
        <f>EP75/'DEPRECATED - DT-Prelim Calcs'!$C$7*('DEPRECATED - DT-Prelim Calcs'!$C$8-'DEPRECATED - DT-Prelim Calcs'!$C$9)+'DEPRECATED - DT-Prelim Calcs'!$C$9</f>
        <v>6943.0227802741801</v>
      </c>
      <c r="ER75" s="57">
        <f t="shared" si="112"/>
        <v>50</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-738.74402240850281</v>
      </c>
      <c r="EW75" s="57">
        <f>EW74+0.5*ET75*'DEPRECATED - DT-Prelim Calcs'!$C$11^2+EV75*'DEPRECATED - DT-Prelim Calcs'!$C$11</f>
        <v>-262373.90794413886</v>
      </c>
      <c r="EX75" s="57">
        <f>MIN('Drive Train'!$F$35-ER74*'DEPRECATED - DT-Prelim Calcs'!$C$21*'Drive Train'!$F$38,EX74+ER$2)</f>
        <v>9</v>
      </c>
      <c r="EY75" s="57">
        <f>'Drive Train'!$F$35-ER75*'DEPRECATED - DT-Prelim Calcs'!$C$21*'Drive Train'!$F$38</f>
        <v>9</v>
      </c>
      <c r="EZ75" s="1">
        <f>IF(EW75&gt;='Drive Train'!$F$29,1,0)</f>
        <v>0</v>
      </c>
      <c r="FA75" s="57">
        <f t="shared" si="148"/>
        <v>55.555555555555557</v>
      </c>
      <c r="FB75" s="63">
        <f>FB74+'DEPRECATED - DT-Prelim Calcs'!$C$11</f>
        <v>284</v>
      </c>
      <c r="FC75" s="2">
        <f>FM75/'Drive Train'!$F$35</f>
        <v>0.72580645161290325</v>
      </c>
      <c r="FD75" s="46">
        <f>FK75*12*60/(PI() * 'Drive Train'!$F$15)/FC$2*FC75</f>
        <v>-719256.76124871254</v>
      </c>
      <c r="FE75" s="2">
        <f>('DEPRECATED - DT-Prelim Calcs'!$C$6*FC75-FD75)/('DEPRECATED - DT-Prelim Calcs'!$C$6*FC75)*'DEPRECATED - DT-Prelim Calcs'!$C$7*FC75</f>
        <v>326.96660341881812</v>
      </c>
      <c r="FF75" s="57">
        <f>FE75/'DEPRECATED - DT-Prelim Calcs'!$C$7*('DEPRECATED - DT-Prelim Calcs'!$C$8-'DEPRECATED - DT-Prelim Calcs'!$C$9)+'DEPRECATED - DT-Prelim Calcs'!$C$9</f>
        <v>17409.262331383554</v>
      </c>
      <c r="FG75" s="57">
        <f t="shared" si="113"/>
        <v>50</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-1679.8073015035018</v>
      </c>
      <c r="FL75" s="57">
        <f>FL74+0.5*FI75*'DEPRECATED - DT-Prelim Calcs'!$C$11^2+FK75*'DEPRECATED - DT-Prelim Calcs'!$C$11</f>
        <v>-329414.01567690424</v>
      </c>
      <c r="FM75" s="57">
        <f>MIN('Drive Train'!$F$35-FG74*'DEPRECATED - DT-Prelim Calcs'!$C$21*'Drive Train'!$F$38,FM74+FG$2)</f>
        <v>9</v>
      </c>
      <c r="FN75" s="57">
        <f>'Drive Train'!$F$35-FG75*'DEPRECATED - DT-Prelim Calcs'!$C$21*'Drive Train'!$F$38</f>
        <v>9</v>
      </c>
      <c r="FO75" s="1">
        <f>IF(FL75&gt;='Drive Train'!$F$29,1,0)</f>
        <v>0</v>
      </c>
      <c r="FP75" s="57">
        <f t="shared" si="151"/>
        <v>55.555555555555557</v>
      </c>
      <c r="FQ75" s="63">
        <f>FQ74+'DEPRECATED - DT-Prelim Calcs'!$C$11</f>
        <v>284</v>
      </c>
      <c r="FR75" s="2">
        <f>GB75/'Drive Train'!$F$35</f>
        <v>0.72580645161290325</v>
      </c>
      <c r="FS75" s="46">
        <f>FZ75*12*60/(PI() * 'Drive Train'!$F$15)/FR$2*FR75</f>
        <v>-232381.60841829702</v>
      </c>
      <c r="FT75" s="2">
        <f>('DEPRECATED - DT-Prelim Calcs'!$C$6*FR75-FS75)/('DEPRECATED - DT-Prelim Calcs'!$C$6*FR75)*'DEPRECATED - DT-Prelim Calcs'!$C$7*FR75</f>
        <v>106.82230354615369</v>
      </c>
      <c r="FU75" s="57">
        <f>FT75/'DEPRECATED - DT-Prelim Calcs'!$C$7*('DEPRECATED - DT-Prelim Calcs'!$C$8-'DEPRECATED - DT-Prelim Calcs'!$C$9)+'DEPRECATED - DT-Prelim Calcs'!$C$9</f>
        <v>5689.5471140960653</v>
      </c>
      <c r="FV75" s="57">
        <f t="shared" si="114"/>
        <v>50</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-493.06097971514941</v>
      </c>
      <c r="GA75" s="57">
        <f>GA74+0.5*FX75*'DEPRECATED - DT-Prelim Calcs'!$C$11^2+FZ75*'DEPRECATED - DT-Prelim Calcs'!$C$11</f>
        <v>-392473.21051234606</v>
      </c>
      <c r="GB75" s="57">
        <f>MIN('Drive Train'!$F$35-FV74*'DEPRECATED - DT-Prelim Calcs'!$C$21*'Drive Train'!$F$38,GB74+FV$2)</f>
        <v>9</v>
      </c>
      <c r="GC75" s="57">
        <f>'Drive Train'!$F$35-FV75*'DEPRECATED - DT-Prelim Calcs'!$C$21*'Drive Train'!$F$38</f>
        <v>9</v>
      </c>
      <c r="GD75" s="1">
        <f>IF(GA75&gt;='Drive Train'!$F$29,1,0)</f>
        <v>0</v>
      </c>
      <c r="GE75" s="57">
        <f t="shared" si="154"/>
        <v>55.555555555555557</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55.555555555555557</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55.555555555555557</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55.555555555555557</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55.555555555555557</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55.555555555555557</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650.48305563067322</v>
      </c>
      <c r="AK76" s="57">
        <f>MIN(W76,$C$10)*$C$11*1000/60/60</f>
        <v>0</v>
      </c>
      <c r="AL76" s="63">
        <f>AL75+'DEPRECATED - DT-Prelim Calcs'!$C$11</f>
        <v>288</v>
      </c>
      <c r="AM76" s="2">
        <f>AW76/'Drive Train'!$F$35</f>
        <v>0.87580576978891422</v>
      </c>
      <c r="AN76" s="46">
        <f>AU76*12*60/(PI() * 'Drive Train'!$F$15)/AM$2*AM76</f>
        <v>3839.373773281276</v>
      </c>
      <c r="AO76" s="2">
        <f>('DEPRECATED - DT-Prelim Calcs'!$C$6*AM76-AN76)/('DEPRECATED - DT-Prelim Calcs'!$C$6*AM76)*'DEPRECATED - DT-Prelim Calcs'!$C$7*AM76</f>
        <v>0.37468988012413967</v>
      </c>
      <c r="AP76" s="57">
        <f>AO76/'DEPRECATED - DT-Prelim Calcs'!$C$7*('DEPRECATED - DT-Prelim Calcs'!$C$8-'DEPRECATED - DT-Prelim Calcs'!$C$9)+'DEPRECATED - DT-Prelim Calcs'!$C$9</f>
        <v>22.647183244783037</v>
      </c>
      <c r="AQ76" s="57">
        <f t="shared" si="105"/>
        <v>22.647183244783037</v>
      </c>
      <c r="AR76" s="2">
        <f t="shared" si="125"/>
        <v>8.462508471751562E-10</v>
      </c>
      <c r="AS76" s="57">
        <f>AR76*'DEPRECATED - DT-Prelim Calcs'!$C$21/AM$2/'DEPRECATED - DT-Prelim Calcs'!$C$19/'DEPRECATED - DT-Prelim Calcs'!$C$18*3.39*'DEPRECATED - DT-Prelim Calcs'!$C$20</f>
        <v>5.7924001505792399E-9</v>
      </c>
      <c r="AT76" s="46">
        <f t="shared" si="126"/>
        <v>0</v>
      </c>
      <c r="AU76" s="57">
        <f>AS75*'DEPRECATED - DT-Prelim Calcs'!$C$11+AU75</f>
        <v>38.256035681648434</v>
      </c>
      <c r="AV76" s="57">
        <f>AV75+0.5*AS76*'DEPRECATED - DT-Prelim Calcs'!$C$11^2+AU76*'DEPRECATED - DT-Prelim Calcs'!$C$11</f>
        <v>10890.532525290475</v>
      </c>
      <c r="AW76" s="57">
        <f>MIN('Drive Train'!$F$35-AQ75*'DEPRECATED - DT-Prelim Calcs'!$C$21*'Drive Train'!$F$38,AW75+AQ$2)</f>
        <v>10.859991545382536</v>
      </c>
      <c r="AX76" s="57">
        <f>'Drive Train'!$F$35-AQ76*'DEPRECATED - DT-Prelim Calcs'!$C$21*'Drive Train'!$F$38</f>
        <v>10.859991539354754</v>
      </c>
      <c r="AY76" s="1">
        <f>IF(AV76&gt;='Drive Train'!$F$29,1,0)</f>
        <v>1</v>
      </c>
      <c r="AZ76" s="57">
        <f t="shared" si="127"/>
        <v>25.163536938647823</v>
      </c>
      <c r="BA76" s="63">
        <f>BA75+'DEPRECATED - DT-Prelim Calcs'!$C$11</f>
        <v>288</v>
      </c>
      <c r="BB76" s="2">
        <f>BL76/'Drive Train'!$F$35</f>
        <v>0.72580645161290325</v>
      </c>
      <c r="BC76" s="46">
        <f>BJ76*12*60/(PI() * 'Drive Train'!$F$15)/BB$2*BB76</f>
        <v>4641.2344407441351</v>
      </c>
      <c r="BD76" s="2">
        <f>('DEPRECATED - DT-Prelim Calcs'!$C$6*BB76-BC76)/('DEPRECATED - DT-Prelim Calcs'!$C$6*BB76)*'DEPRECATED - DT-Prelim Calcs'!$C$7*BB76</f>
        <v>-0.34937587041090806</v>
      </c>
      <c r="BE76" s="57">
        <f>BD76/'DEPRECATED - DT-Prelim Calcs'!$C$7*('DEPRECATED - DT-Prelim Calcs'!$C$8-'DEPRECATED - DT-Prelim Calcs'!$C$9)+'DEPRECATED - DT-Prelim Calcs'!$C$9</f>
        <v>-15.899553599053739</v>
      </c>
      <c r="BF76" s="57">
        <f t="shared" si="106"/>
        <v>-15.899553599053739</v>
      </c>
      <c r="BG76" s="2">
        <f t="shared" si="128"/>
        <v>-0.89592858122183561</v>
      </c>
      <c r="BH76" s="57">
        <f>BG76*'DEPRECATED - DT-Prelim Calcs'!$C$21/BB$2/'DEPRECATED - DT-Prelim Calcs'!$C$19/'DEPRECATED - DT-Prelim Calcs'!$C$18*3.39*'DEPRECATED - DT-Prelim Calcs'!$C$20</f>
        <v>-9.3122134819117992</v>
      </c>
      <c r="BI76" s="46">
        <f t="shared" si="129"/>
        <v>1</v>
      </c>
      <c r="BJ76" s="57">
        <f>BH75*'DEPRECATED - DT-Prelim Calcs'!$C$11+BJ75</f>
        <v>36.748529162725276</v>
      </c>
      <c r="BK76" s="57">
        <f>BK75+0.5*BH76*'DEPRECATED - DT-Prelim Calcs'!$C$11^2+BJ76*'DEPRECATED - DT-Prelim Calcs'!$C$11</f>
        <v>5220.3095617085455</v>
      </c>
      <c r="BL76" s="57">
        <f>MIN('Drive Train'!$F$35-BF75*'DEPRECATED - DT-Prelim Calcs'!$C$21*'Drive Train'!$F$38,BL75+BF$2)</f>
        <v>9</v>
      </c>
      <c r="BM76" s="57">
        <f>'Drive Train'!$F$35-BF76*'DEPRECATED - DT-Prelim Calcs'!$C$21*'Drive Train'!$F$38</f>
        <v>13.481169644735655</v>
      </c>
      <c r="BN76" s="1">
        <f>IF(BK76&gt;='Drive Train'!$F$29,1,0)</f>
        <v>1</v>
      </c>
      <c r="BO76" s="57">
        <f t="shared" si="130"/>
        <v>-17.666170665615265</v>
      </c>
      <c r="BP76" s="63">
        <f>BP75+'DEPRECATED - DT-Prelim Calcs'!$C$11</f>
        <v>288</v>
      </c>
      <c r="BQ76" s="2">
        <f>CA76/'Drive Train'!$F$35</f>
        <v>1.6188012910273772</v>
      </c>
      <c r="BR76" s="46">
        <f>BY76*12*60/(PI() * 'Drive Train'!$F$15)/BQ$2*BQ76</f>
        <v>-47918.506740337376</v>
      </c>
      <c r="BS76" s="2">
        <f>('DEPRECATED - DT-Prelim Calcs'!$C$6*BQ76-BR76)/('DEPRECATED - DT-Prelim Calcs'!$C$6*BQ76)*'DEPRECATED - DT-Prelim Calcs'!$C$7*BQ76</f>
        <v>25.56802804274804</v>
      </c>
      <c r="BT76" s="57">
        <f>BS76/'DEPRECATED - DT-Prelim Calcs'!$C$7*('DEPRECATED - DT-Prelim Calcs'!$C$8-'DEPRECATED - DT-Prelim Calcs'!$C$9)+'DEPRECATED - DT-Prelim Calcs'!$C$9</f>
        <v>1363.8526962176654</v>
      </c>
      <c r="BU76" s="57">
        <f t="shared" si="107"/>
        <v>50</v>
      </c>
      <c r="BV76" s="2">
        <f t="shared" si="131"/>
        <v>1.6489905474275997</v>
      </c>
      <c r="BW76" s="57">
        <f>BV76*'DEPRECATED - DT-Prelim Calcs'!$C$21/BQ$2/'DEPRECATED - DT-Prelim Calcs'!$C$19/'DEPRECATED - DT-Prelim Calcs'!$C$18*3.39*'DEPRECATED - DT-Prelim Calcs'!$C$20</f>
        <v>22.99198837243916</v>
      </c>
      <c r="BX76" s="46">
        <f t="shared" si="132"/>
        <v>0</v>
      </c>
      <c r="BY76" s="57">
        <f>BW75*'DEPRECATED - DT-Prelim Calcs'!$C$11+BY75</f>
        <v>-126.81136590011438</v>
      </c>
      <c r="BZ76" s="57">
        <f>BZ75+0.5*BW76*'DEPRECATED - DT-Prelim Calcs'!$C$11^2+BY76*'DEPRECATED - DT-Prelim Calcs'!$C$11</f>
        <v>-10332.684339449448</v>
      </c>
      <c r="CA76" s="57">
        <f>MIN('Drive Train'!$F$35-BU75*'DEPRECATED - DT-Prelim Calcs'!$C$21*'Drive Train'!$F$38,CA75+BU$2)</f>
        <v>20.073136008739478</v>
      </c>
      <c r="CB76" s="57">
        <f>'Drive Train'!$F$35-BU76*'DEPRECATED - DT-Prelim Calcs'!$C$21*'Drive Train'!$F$38</f>
        <v>9</v>
      </c>
      <c r="CC76" s="1">
        <f>IF(BZ76&gt;='Drive Train'!$F$29,1,0)</f>
        <v>0</v>
      </c>
      <c r="CD76" s="57">
        <f t="shared" si="133"/>
        <v>55.555555555555557</v>
      </c>
      <c r="CE76" s="63">
        <f>CE75+'DEPRECATED - DT-Prelim Calcs'!$C$11</f>
        <v>288</v>
      </c>
      <c r="CF76" s="2">
        <f>CP76/'Drive Train'!$F$35</f>
        <v>0.72580645161290325</v>
      </c>
      <c r="CG76" s="46">
        <f>CN76*12*60/(PI() * 'Drive Train'!$F$15)/CF$2*CF76</f>
        <v>-20153.877122115831</v>
      </c>
      <c r="CH76" s="2">
        <f>('DEPRECATED - DT-Prelim Calcs'!$C$6*CF76-CG76)/('DEPRECATED - DT-Prelim Calcs'!$C$6*CF76)*'DEPRECATED - DT-Prelim Calcs'!$C$7*CF76</f>
        <v>10.861922228368178</v>
      </c>
      <c r="CI76" s="57">
        <f>CH76/'DEPRECATED - DT-Prelim Calcs'!$C$7*('DEPRECATED - DT-Prelim Calcs'!$C$8-'DEPRECATED - DT-Prelim Calcs'!$C$9)+'DEPRECATED - DT-Prelim Calcs'!$C$9</f>
        <v>580.95088045628108</v>
      </c>
      <c r="CJ76" s="57">
        <f t="shared" si="108"/>
        <v>50</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-94.819973021927794</v>
      </c>
      <c r="CO76" s="57">
        <f>CO75+0.5*CL76*'DEPRECATED - DT-Prelim Calcs'!$C$11^2+CN76*'DEPRECATED - DT-Prelim Calcs'!$C$11</f>
        <v>-32100.885698815589</v>
      </c>
      <c r="CP76" s="57">
        <f>MIN('Drive Train'!$F$35-CJ75*'DEPRECATED - DT-Prelim Calcs'!$C$21*'Drive Train'!$F$38,CP75+CJ$2)</f>
        <v>9</v>
      </c>
      <c r="CQ76" s="57">
        <f>'Drive Train'!$F$35-CJ76*'DEPRECATED - DT-Prelim Calcs'!$C$21*'Drive Train'!$F$38</f>
        <v>9</v>
      </c>
      <c r="CR76" s="1">
        <f>IF(CO76&gt;='Drive Train'!$F$29,1,0)</f>
        <v>0</v>
      </c>
      <c r="CS76" s="57">
        <f t="shared" si="136"/>
        <v>55.555555555555557</v>
      </c>
      <c r="CT76" s="63">
        <f>CT75+'DEPRECATED - DT-Prelim Calcs'!$C$11</f>
        <v>288</v>
      </c>
      <c r="CU76" s="2">
        <f>DE76/'Drive Train'!$F$35</f>
        <v>0.84620991052151451</v>
      </c>
      <c r="CV76" s="46">
        <f>DC76*12*60/(PI() * 'Drive Train'!$F$15)/CU$2*CU76</f>
        <v>6907.8701029073409</v>
      </c>
      <c r="CW76" s="2">
        <f>('DEPRECATED - DT-Prelim Calcs'!$C$6*CU76-CV76)/('DEPRECATED - DT-Prelim Calcs'!$C$6*CU76)*'DEPRECATED - DT-Prelim Calcs'!$C$7*CU76</f>
        <v>-1.0840800721172008</v>
      </c>
      <c r="CX76" s="57">
        <f>CW76/'DEPRECATED - DT-Prelim Calcs'!$C$7*('DEPRECATED - DT-Prelim Calcs'!$C$8-'DEPRECATED - DT-Prelim Calcs'!$C$9)+'DEPRECATED - DT-Prelim Calcs'!$C$9</f>
        <v>-55.012644503168822</v>
      </c>
      <c r="CY76" s="57">
        <f t="shared" si="109"/>
        <v>-55.012644503168822</v>
      </c>
      <c r="CZ76" s="2">
        <f t="shared" si="137"/>
        <v>-1.7818069057987851</v>
      </c>
      <c r="DA76" s="57">
        <f>CZ76*'DEPRECATED - DT-Prelim Calcs'!$C$21/CU$2/'DEPRECATED - DT-Prelim Calcs'!$C$19/'DEPRECATED - DT-Prelim Calcs'!$C$18*3.39*'DEPRECATED - DT-Prelim Calcs'!$C$20</f>
        <v>-37.491637194636894</v>
      </c>
      <c r="DB76" s="46">
        <f t="shared" si="138"/>
        <v>1</v>
      </c>
      <c r="DC76" s="57">
        <f>DA75*'DEPRECATED - DT-Prelim Calcs'!$C$11+DC75</f>
        <v>23.173898410665288</v>
      </c>
      <c r="DD76" s="57">
        <f>DD75+0.5*DA76*'DEPRECATED - DT-Prelim Calcs'!$C$11^2+DC76*'DEPRECATED - DT-Prelim Calcs'!$C$11</f>
        <v>-69713.729645052561</v>
      </c>
      <c r="DE76" s="57">
        <f>MIN('Drive Train'!$F$35-CY75*'DEPRECATED - DT-Prelim Calcs'!$C$21*'Drive Train'!$F$38,DE75+CY$2)</f>
        <v>10.49300289046678</v>
      </c>
      <c r="DF76" s="57">
        <f>'Drive Train'!$F$35-CY76*'DEPRECATED - DT-Prelim Calcs'!$C$21*'Drive Train'!$F$38</f>
        <v>16.140859826215479</v>
      </c>
      <c r="DG76" s="1">
        <f>IF(DD76&gt;='Drive Train'!$F$29,1,0)</f>
        <v>0</v>
      </c>
      <c r="DH76" s="57">
        <f t="shared" si="139"/>
        <v>-61.125160559076463</v>
      </c>
      <c r="DI76" s="63">
        <f>DI75+'DEPRECATED - DT-Prelim Calcs'!$C$11</f>
        <v>288</v>
      </c>
      <c r="DJ76" s="2">
        <f>DT76/'Drive Train'!$F$35</f>
        <v>0.72580645161290325</v>
      </c>
      <c r="DK76" s="46">
        <f>DR76*12*60/(PI() * 'Drive Train'!$F$15)/DJ$2*DJ76</f>
        <v>-111909.69410492107</v>
      </c>
      <c r="DL76" s="2">
        <f>('DEPRECATED - DT-Prelim Calcs'!$C$6*DJ76-DK76)/('DEPRECATED - DT-Prelim Calcs'!$C$6*DJ76)*'DEPRECATED - DT-Prelim Calcs'!$C$7*DJ76</f>
        <v>52.350012083632841</v>
      </c>
      <c r="DM76" s="57">
        <f>DL76/'DEPRECATED - DT-Prelim Calcs'!$C$7*('DEPRECATED - DT-Prelim Calcs'!$C$8-'DEPRECATED - DT-Prelim Calcs'!$C$9)+'DEPRECATED - DT-Prelim Calcs'!$C$9</f>
        <v>2789.6321785602045</v>
      </c>
      <c r="DN76" s="57">
        <f t="shared" si="110"/>
        <v>50</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-374.52972023472614</v>
      </c>
      <c r="DS76" s="57">
        <f>DS75+0.5*DP76*'DEPRECATED - DT-Prelim Calcs'!$C$11^2+DR76*'DEPRECATED - DT-Prelim Calcs'!$C$11</f>
        <v>-139448.25826880379</v>
      </c>
      <c r="DT76" s="57">
        <f>MIN('Drive Train'!$F$35-DN75*'DEPRECATED - DT-Prelim Calcs'!$C$21*'Drive Train'!$F$38,DT75+DN$2)</f>
        <v>9</v>
      </c>
      <c r="DU76" s="57">
        <f>'Drive Train'!$F$35-DN76*'DEPRECATED - DT-Prelim Calcs'!$C$21*'Drive Train'!$F$38</f>
        <v>9</v>
      </c>
      <c r="DV76" s="1">
        <f>IF(DS76&gt;='Drive Train'!$F$29,1,0)</f>
        <v>0</v>
      </c>
      <c r="DW76" s="57">
        <f t="shared" si="142"/>
        <v>55.555555555555557</v>
      </c>
      <c r="DX76" s="63">
        <f>DX75+'DEPRECATED - DT-Prelim Calcs'!$C$11</f>
        <v>288</v>
      </c>
      <c r="DY76" s="2">
        <f>EI76/'Drive Train'!$F$35</f>
        <v>0.72580645161290325</v>
      </c>
      <c r="DZ76" s="46">
        <f>EG76*12*60/(PI() * 'Drive Train'!$F$15)/DY$2*DY76</f>
        <v>-204693.48860281587</v>
      </c>
      <c r="EA76" s="2">
        <f>('DEPRECATED - DT-Prelim Calcs'!$C$6*DY76-DZ76)/('DEPRECATED - DT-Prelim Calcs'!$C$6*DY76)*'DEPRECATED - DT-Prelim Calcs'!$C$7*DY76</f>
        <v>94.302909783431431</v>
      </c>
      <c r="EB76" s="57">
        <f>EA76/'DEPRECATED - DT-Prelim Calcs'!$C$7*('DEPRECATED - DT-Prelim Calcs'!$C$8-'DEPRECATED - DT-Prelim Calcs'!$C$9)+'DEPRECATED - DT-Prelim Calcs'!$C$9</f>
        <v>5023.0582262299804</v>
      </c>
      <c r="EC76" s="57">
        <f t="shared" si="111"/>
        <v>50</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-598.64775858860185</v>
      </c>
      <c r="EH76" s="57">
        <f>EH75+0.5*EE76*'DEPRECATED - DT-Prelim Calcs'!$C$11^2+EG76*'DEPRECATED - DT-Prelim Calcs'!$C$11</f>
        <v>-212459.44099572155</v>
      </c>
      <c r="EI76" s="57">
        <f>MIN('Drive Train'!$F$35-EC75*'DEPRECATED - DT-Prelim Calcs'!$C$21*'Drive Train'!$F$38,EI75+EC$2)</f>
        <v>9</v>
      </c>
      <c r="EJ76" s="57">
        <f>'Drive Train'!$F$35-EC76*'DEPRECATED - DT-Prelim Calcs'!$C$21*'Drive Train'!$F$38</f>
        <v>9</v>
      </c>
      <c r="EK76" s="1">
        <f>IF(EH76&gt;='Drive Train'!$F$29,1,0)</f>
        <v>0</v>
      </c>
      <c r="EL76" s="57">
        <f t="shared" si="145"/>
        <v>55.555555555555557</v>
      </c>
      <c r="EM76" s="63">
        <f>EM75+'DEPRECATED - DT-Prelim Calcs'!$C$11</f>
        <v>288</v>
      </c>
      <c r="EN76" s="2">
        <f>EX76/'Drive Train'!$F$35</f>
        <v>0.72580645161290325</v>
      </c>
      <c r="EO76" s="46">
        <f>EV76*12*60/(PI() * 'Drive Train'!$F$15)/EN$2*EN76</f>
        <v>-249042.6010692649</v>
      </c>
      <c r="EP76" s="2">
        <f>('DEPRECATED - DT-Prelim Calcs'!$C$6*EN76-EO76)/('DEPRECATED - DT-Prelim Calcs'!$C$6*EN76)*'DEPRECATED - DT-Prelim Calcs'!$C$7*EN76</f>
        <v>114.35569797182583</v>
      </c>
      <c r="EQ76" s="57">
        <f>EP76/'DEPRECATED - DT-Prelim Calcs'!$C$7*('DEPRECATED - DT-Prelim Calcs'!$C$8-'DEPRECATED - DT-Prelim Calcs'!$C$9)+'DEPRECATED - DT-Prelim Calcs'!$C$9</f>
        <v>6090.5987758445035</v>
      </c>
      <c r="ER76" s="57">
        <f t="shared" si="112"/>
        <v>50</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-646.7760689187462</v>
      </c>
      <c r="EW76" s="57">
        <f>EW75+0.5*ET76*'DEPRECATED - DT-Prelim Calcs'!$C$11^2+EV76*'DEPRECATED - DT-Prelim Calcs'!$C$11</f>
        <v>-264777.07631283434</v>
      </c>
      <c r="EX76" s="57">
        <f>MIN('Drive Train'!$F$35-ER75*'DEPRECATED - DT-Prelim Calcs'!$C$21*'Drive Train'!$F$38,EX75+ER$2)</f>
        <v>9</v>
      </c>
      <c r="EY76" s="57">
        <f>'Drive Train'!$F$35-ER76*'DEPRECATED - DT-Prelim Calcs'!$C$21*'Drive Train'!$F$38</f>
        <v>9</v>
      </c>
      <c r="EZ76" s="1">
        <f>IF(EW76&gt;='Drive Train'!$F$29,1,0)</f>
        <v>0</v>
      </c>
      <c r="FA76" s="57">
        <f t="shared" si="148"/>
        <v>55.555555555555557</v>
      </c>
      <c r="FB76" s="63">
        <f>FB75+'DEPRECATED - DT-Prelim Calcs'!$C$11</f>
        <v>288</v>
      </c>
      <c r="FC76" s="2">
        <f>FM76/'Drive Train'!$F$35</f>
        <v>0.72580645161290325</v>
      </c>
      <c r="FD76" s="46">
        <f>FK76*12*60/(PI() * 'Drive Train'!$F$15)/FC$2*FC76</f>
        <v>-679878.09423940198</v>
      </c>
      <c r="FE76" s="2">
        <f>('DEPRECATED - DT-Prelim Calcs'!$C$6*FC76-FD76)/('DEPRECATED - DT-Prelim Calcs'!$C$6*FC76)*'DEPRECATED - DT-Prelim Calcs'!$C$7*FC76</f>
        <v>309.16123991179404</v>
      </c>
      <c r="FF76" s="57">
        <f>FE76/'DEPRECATED - DT-Prelim Calcs'!$C$7*('DEPRECATED - DT-Prelim Calcs'!$C$8-'DEPRECATED - DT-Prelim Calcs'!$C$9)+'DEPRECATED - DT-Prelim Calcs'!$C$9</f>
        <v>16461.36683845775</v>
      </c>
      <c r="FG76" s="57">
        <f t="shared" si="113"/>
        <v>50</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-1587.8393480137452</v>
      </c>
      <c r="FL76" s="57">
        <f>FL75+0.5*FI76*'DEPRECATED - DT-Prelim Calcs'!$C$11^2+FK76*'DEPRECATED - DT-Prelim Calcs'!$C$11</f>
        <v>-335581.43716197973</v>
      </c>
      <c r="FM76" s="57">
        <f>MIN('Drive Train'!$F$35-FG75*'DEPRECATED - DT-Prelim Calcs'!$C$21*'Drive Train'!$F$38,FM75+FG$2)</f>
        <v>9</v>
      </c>
      <c r="FN76" s="57">
        <f>'Drive Train'!$F$35-FG76*'DEPRECATED - DT-Prelim Calcs'!$C$21*'Drive Train'!$F$38</f>
        <v>9</v>
      </c>
      <c r="FO76" s="1">
        <f>IF(FL76&gt;='Drive Train'!$F$29,1,0)</f>
        <v>0</v>
      </c>
      <c r="FP76" s="57">
        <f t="shared" si="151"/>
        <v>55.555555555555557</v>
      </c>
      <c r="FQ76" s="63">
        <f>FQ75+'DEPRECATED - DT-Prelim Calcs'!$C$11</f>
        <v>288</v>
      </c>
      <c r="FR76" s="2">
        <f>GB76/'Drive Train'!$F$35</f>
        <v>0.72580645161290325</v>
      </c>
      <c r="FS76" s="46">
        <f>FZ76*12*60/(PI() * 'Drive Train'!$F$15)/FR$2*FR76</f>
        <v>-189036.74473178995</v>
      </c>
      <c r="FT76" s="2">
        <f>('DEPRECATED - DT-Prelim Calcs'!$C$6*FR76-FS76)/('DEPRECATED - DT-Prelim Calcs'!$C$6*FR76)*'DEPRECATED - DT-Prelim Calcs'!$C$7*FR76</f>
        <v>87.223594074393446</v>
      </c>
      <c r="FU76" s="57">
        <f>FT76/'DEPRECATED - DT-Prelim Calcs'!$C$7*('DEPRECATED - DT-Prelim Calcs'!$C$8-'DEPRECATED - DT-Prelim Calcs'!$C$9)+'DEPRECATED - DT-Prelim Calcs'!$C$9</f>
        <v>4646.1801326741415</v>
      </c>
      <c r="FV76" s="57">
        <f t="shared" si="114"/>
        <v>50</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-401.0930262253928</v>
      </c>
      <c r="GA76" s="57">
        <f>GA75+0.5*FX76*'DEPRECATED - DT-Prelim Calcs'!$C$11^2+FZ76*'DEPRECATED - DT-Prelim Calcs'!$C$11</f>
        <v>-393893.64671026816</v>
      </c>
      <c r="GB76" s="57">
        <f>MIN('Drive Train'!$F$35-FV75*'DEPRECATED - DT-Prelim Calcs'!$C$21*'Drive Train'!$F$38,GB75+FV$2)</f>
        <v>9</v>
      </c>
      <c r="GC76" s="57">
        <f>'Drive Train'!$F$35-FV76*'DEPRECATED - DT-Prelim Calcs'!$C$21*'Drive Train'!$F$38</f>
        <v>9</v>
      </c>
      <c r="GD76" s="1">
        <f>IF(GA76&gt;='Drive Train'!$F$29,1,0)</f>
        <v>0</v>
      </c>
      <c r="GE76" s="57">
        <f t="shared" si="154"/>
        <v>55.555555555555557</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55.555555555555557</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55.555555555555557</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55.555555555555557</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55.555555555555557</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650.48305563067322</v>
      </c>
      <c r="AK77" s="57">
        <f t="shared" ref="AK77:AK140" si="181">MIN(W77,$C$10)*$C$11*1000/60/60</f>
        <v>0</v>
      </c>
      <c r="AL77" s="63">
        <f>AL76+'DEPRECATED - DT-Prelim Calcs'!$C$11</f>
        <v>292</v>
      </c>
      <c r="AM77" s="2">
        <f>AW77/'Drive Train'!$F$35</f>
        <v>0.87580576930280274</v>
      </c>
      <c r="AN77" s="46">
        <f>AU77*12*60/(PI() * 'Drive Train'!$F$15)/AM$2*AM77</f>
        <v>3839.3737734755514</v>
      </c>
      <c r="AO77" s="2">
        <f>('DEPRECATED - DT-Prelim Calcs'!$C$6*AM77-AN77)/('DEPRECATED - DT-Prelim Calcs'!$C$6*AM77)*'DEPRECATED - DT-Prelim Calcs'!$C$7*AM77</f>
        <v>0.37468987886476796</v>
      </c>
      <c r="AP77" s="57">
        <f>AO77/'DEPRECATED - DT-Prelim Calcs'!$C$7*('DEPRECATED - DT-Prelim Calcs'!$C$8-'DEPRECATED - DT-Prelim Calcs'!$C$9)+'DEPRECATED - DT-Prelim Calcs'!$C$9</f>
        <v>22.647183177738476</v>
      </c>
      <c r="AQ77" s="57">
        <f t="shared" si="105"/>
        <v>22.647183177738476</v>
      </c>
      <c r="AR77" s="2">
        <f t="shared" si="125"/>
        <v>-6.4005012401224803E-10</v>
      </c>
      <c r="AS77" s="57">
        <f>AR77*'DEPRECATED - DT-Prelim Calcs'!$C$21/AM$2/'DEPRECATED - DT-Prelim Calcs'!$C$19/'DEPRECATED - DT-Prelim Calcs'!$C$18*3.39*'DEPRECATED - DT-Prelim Calcs'!$C$20</f>
        <v>-4.3810017408933199E-9</v>
      </c>
      <c r="AT77" s="46">
        <f t="shared" si="126"/>
        <v>0</v>
      </c>
      <c r="AU77" s="57">
        <f>AS76*'DEPRECATED - DT-Prelim Calcs'!$C$11+AU76</f>
        <v>38.256035704818032</v>
      </c>
      <c r="AV77" s="57">
        <f>AV76+0.5*AS77*'DEPRECATED - DT-Prelim Calcs'!$C$11^2+AU77*'DEPRECATED - DT-Prelim Calcs'!$C$11</f>
        <v>11043.5566680747</v>
      </c>
      <c r="AW77" s="57">
        <f>MIN('Drive Train'!$F$35-AQ76*'DEPRECATED - DT-Prelim Calcs'!$C$21*'Drive Train'!$F$38,AW76+AQ$2)</f>
        <v>10.859991539354754</v>
      </c>
      <c r="AX77" s="57">
        <f>'Drive Train'!$F$35-AQ77*'DEPRECATED - DT-Prelim Calcs'!$C$21*'Drive Train'!$F$38</f>
        <v>10.859991543913784</v>
      </c>
      <c r="AY77" s="1">
        <f>IF(AV77&gt;='Drive Train'!$F$29,1,0)</f>
        <v>1</v>
      </c>
      <c r="AZ77" s="57">
        <f t="shared" si="127"/>
        <v>25.163536864153862</v>
      </c>
      <c r="BA77" s="63">
        <f>BA76+'DEPRECATED - DT-Prelim Calcs'!$C$11</f>
        <v>292</v>
      </c>
      <c r="BB77" s="2">
        <f>BL77/'Drive Train'!$F$35</f>
        <v>1.0871911003819077</v>
      </c>
      <c r="BC77" s="46">
        <f>BJ77*12*60/(PI() * 'Drive Train'!$F$15)/BB$2*BB77</f>
        <v>-94.652177456091394</v>
      </c>
      <c r="BD77" s="2">
        <f>('DEPRECATED - DT-Prelim Calcs'!$C$6*BB77-BC77)/('DEPRECATED - DT-Prelim Calcs'!$C$6*BB77)*'DEPRECATED - DT-Prelim Calcs'!$C$7*BB77</f>
        <v>2.6629282531716512</v>
      </c>
      <c r="BE77" s="57">
        <f>BD77/'DEPRECATED - DT-Prelim Calcs'!$C$7*('DEPRECATED - DT-Prelim Calcs'!$C$8-'DEPRECATED - DT-Prelim Calcs'!$C$9)+'DEPRECATED - DT-Prelim Calcs'!$C$9</f>
        <v>144.46501862320449</v>
      </c>
      <c r="BF77" s="57">
        <f t="shared" si="106"/>
        <v>50</v>
      </c>
      <c r="BG77" s="2">
        <f t="shared" si="128"/>
        <v>0.89592913802505414</v>
      </c>
      <c r="BH77" s="57">
        <f>BG77*'DEPRECATED - DT-Prelim Calcs'!$C$21/BB$2/'DEPRECATED - DT-Prelim Calcs'!$C$19/'DEPRECATED - DT-Prelim Calcs'!$C$18*3.39*'DEPRECATED - DT-Prelim Calcs'!$C$20</f>
        <v>9.3122192692820729</v>
      </c>
      <c r="BI77" s="46">
        <f t="shared" si="129"/>
        <v>0</v>
      </c>
      <c r="BJ77" s="57">
        <f>BH76*'DEPRECATED - DT-Prelim Calcs'!$C$11+BJ76</f>
        <v>-0.50032476492192046</v>
      </c>
      <c r="BK77" s="57">
        <f>BK76+0.5*BH77*'DEPRECATED - DT-Prelim Calcs'!$C$11^2+BJ77*'DEPRECATED - DT-Prelim Calcs'!$C$11</f>
        <v>5292.8060168031143</v>
      </c>
      <c r="BL77" s="57">
        <f>MIN('Drive Train'!$F$35-BF76*'DEPRECATED - DT-Prelim Calcs'!$C$21*'Drive Train'!$F$38,BL76+BF$2)</f>
        <v>13.481169644735655</v>
      </c>
      <c r="BM77" s="57">
        <f>'Drive Train'!$F$35-BF77*'DEPRECATED - DT-Prelim Calcs'!$C$21*'Drive Train'!$F$38</f>
        <v>9</v>
      </c>
      <c r="BN77" s="1">
        <f>IF(BK77&gt;='Drive Train'!$F$29,1,0)</f>
        <v>1</v>
      </c>
      <c r="BO77" s="57">
        <f t="shared" si="130"/>
        <v>55.555555555555557</v>
      </c>
      <c r="BP77" s="63">
        <f>BP76+'DEPRECATED - DT-Prelim Calcs'!$C$11</f>
        <v>292</v>
      </c>
      <c r="BQ77" s="2">
        <f>CA77/'Drive Train'!$F$35</f>
        <v>0.72580645161290325</v>
      </c>
      <c r="BR77" s="46">
        <f>BY77*12*60/(PI() * 'Drive Train'!$F$15)/BQ$2*BQ77</f>
        <v>-5903.2755979623089</v>
      </c>
      <c r="BS77" s="2">
        <f>('DEPRECATED - DT-Prelim Calcs'!$C$6*BQ77-BR77)/('DEPRECATED - DT-Prelim Calcs'!$C$6*BQ77)*'DEPRECATED - DT-Prelim Calcs'!$C$7*BQ77</f>
        <v>4.4184044660398492</v>
      </c>
      <c r="BT77" s="57">
        <f>BS77/'DEPRECATED - DT-Prelim Calcs'!$C$7*('DEPRECATED - DT-Prelim Calcs'!$C$8-'DEPRECATED - DT-Prelim Calcs'!$C$9)+'DEPRECATED - DT-Prelim Calcs'!$C$9</f>
        <v>237.92045352403014</v>
      </c>
      <c r="BU77" s="57">
        <f t="shared" si="107"/>
        <v>50</v>
      </c>
      <c r="BV77" s="2">
        <f t="shared" si="131"/>
        <v>1.5836588528635458</v>
      </c>
      <c r="BW77" s="57">
        <f>BV77*'DEPRECATED - DT-Prelim Calcs'!$C$21/BQ$2/'DEPRECATED - DT-Prelim Calcs'!$C$19/'DEPRECATED - DT-Prelim Calcs'!$C$18*3.39*'DEPRECATED - DT-Prelim Calcs'!$C$20</f>
        <v>22.08106407144075</v>
      </c>
      <c r="BX77" s="46">
        <f t="shared" si="132"/>
        <v>0</v>
      </c>
      <c r="BY77" s="57">
        <f>BW76*'DEPRECATED - DT-Prelim Calcs'!$C$11+BY76</f>
        <v>-34.843412410357743</v>
      </c>
      <c r="BZ77" s="57">
        <f>BZ76+0.5*BW77*'DEPRECATED - DT-Prelim Calcs'!$C$11^2+BY77*'DEPRECATED - DT-Prelim Calcs'!$C$11</f>
        <v>-10295.409476519353</v>
      </c>
      <c r="CA77" s="57">
        <f>MIN('Drive Train'!$F$35-BU76*'DEPRECATED - DT-Prelim Calcs'!$C$21*'Drive Train'!$F$38,CA76+BU$2)</f>
        <v>9</v>
      </c>
      <c r="CB77" s="57">
        <f>'Drive Train'!$F$35-BU77*'DEPRECATED - DT-Prelim Calcs'!$C$21*'Drive Train'!$F$38</f>
        <v>9</v>
      </c>
      <c r="CC77" s="1">
        <f>IF(BZ77&gt;='Drive Train'!$F$29,1,0)</f>
        <v>0</v>
      </c>
      <c r="CD77" s="57">
        <f t="shared" si="133"/>
        <v>55.555555555555557</v>
      </c>
      <c r="CE77" s="63">
        <f>CE76+'DEPRECATED - DT-Prelim Calcs'!$C$11</f>
        <v>292</v>
      </c>
      <c r="CF77" s="2">
        <f>CP77/'Drive Train'!$F$35</f>
        <v>0.72580645161290325</v>
      </c>
      <c r="CG77" s="46">
        <f>CN77*12*60/(PI() * 'Drive Train'!$F$15)/CF$2*CF77</f>
        <v>-606.19349878911635</v>
      </c>
      <c r="CH77" s="2">
        <f>('DEPRECATED - DT-Prelim Calcs'!$C$6*CF77-CG77)/('DEPRECATED - DT-Prelim Calcs'!$C$6*CF77)*'DEPRECATED - DT-Prelim Calcs'!$C$7*CF77</f>
        <v>2.0232885450253284</v>
      </c>
      <c r="CI77" s="57">
        <f>CH77/'DEPRECATED - DT-Prelim Calcs'!$C$7*('DEPRECATED - DT-Prelim Calcs'!$C$8-'DEPRECATED - DT-Prelim Calcs'!$C$9)+'DEPRECATED - DT-Prelim Calcs'!$C$9</f>
        <v>110.41283001109943</v>
      </c>
      <c r="CJ77" s="57">
        <f t="shared" si="108"/>
        <v>50</v>
      </c>
      <c r="CK77" s="2">
        <f t="shared" si="134"/>
        <v>0.95987338853199911</v>
      </c>
      <c r="CL77" s="57">
        <f>CK77*'DEPRECATED - DT-Prelim Calcs'!$C$21/CF$2/'DEPRECATED - DT-Prelim Calcs'!$C$19/'DEPRECATED - DT-Prelim Calcs'!$C$18*3.39*'DEPRECATED - DT-Prelim Calcs'!$C$20</f>
        <v>16.79031012206821</v>
      </c>
      <c r="CM77" s="46">
        <f t="shared" si="135"/>
        <v>0</v>
      </c>
      <c r="CN77" s="57">
        <f>CL76*'DEPRECATED - DT-Prelim Calcs'!$C$11+CN76</f>
        <v>-2.8520195321711697</v>
      </c>
      <c r="CO77" s="57">
        <f>CO76+0.5*CL77*'DEPRECATED - DT-Prelim Calcs'!$C$11^2+CN77*'DEPRECATED - DT-Prelim Calcs'!$C$11</f>
        <v>-31977.971295967727</v>
      </c>
      <c r="CP77" s="57">
        <f>MIN('Drive Train'!$F$35-CJ76*'DEPRECATED - DT-Prelim Calcs'!$C$21*'Drive Train'!$F$38,CP76+CJ$2)</f>
        <v>9</v>
      </c>
      <c r="CQ77" s="57">
        <f>'Drive Train'!$F$35-CJ77*'DEPRECATED - DT-Prelim Calcs'!$C$21*'Drive Train'!$F$38</f>
        <v>9</v>
      </c>
      <c r="CR77" s="1">
        <f>IF(CO77&gt;='Drive Train'!$F$29,1,0)</f>
        <v>0</v>
      </c>
      <c r="CS77" s="57">
        <f t="shared" si="136"/>
        <v>55.555555555555557</v>
      </c>
      <c r="CT77" s="63">
        <f>CT76+'DEPRECATED - DT-Prelim Calcs'!$C$11</f>
        <v>292</v>
      </c>
      <c r="CU77" s="2">
        <f>DE77/'Drive Train'!$F$35</f>
        <v>1.3016822440496354</v>
      </c>
      <c r="CV77" s="46">
        <f>DC77*12*60/(PI() * 'Drive Train'!$F$15)/CU$2*CU77</f>
        <v>-58138.793782896064</v>
      </c>
      <c r="CW77" s="2">
        <f>('DEPRECATED - DT-Prelim Calcs'!$C$6*CU77-CV77)/('DEPRECATED - DT-Prelim Calcs'!$C$6*CU77)*'DEPRECATED - DT-Prelim Calcs'!$C$7*CU77</f>
        <v>29.424951584666097</v>
      </c>
      <c r="CX77" s="57">
        <f>CW77/'DEPRECATED - DT-Prelim Calcs'!$C$7*('DEPRECATED - DT-Prelim Calcs'!$C$8-'DEPRECATED - DT-Prelim Calcs'!$C$9)+'DEPRECATED - DT-Prelim Calcs'!$C$9</f>
        <v>1569.1818623703984</v>
      </c>
      <c r="CY77" s="57">
        <f t="shared" si="109"/>
        <v>50</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-126.79265036788229</v>
      </c>
      <c r="DD77" s="57">
        <f>DD76+0.5*DA77*'DEPRECATED - DT-Prelim Calcs'!$C$11^2+DC77*'DEPRECATED - DT-Prelim Calcs'!$C$11</f>
        <v>-70036.964339544575</v>
      </c>
      <c r="DE77" s="57">
        <f>MIN('Drive Train'!$F$35-CY76*'DEPRECATED - DT-Prelim Calcs'!$C$21*'Drive Train'!$F$38,DE76+CY$2)</f>
        <v>16.140859826215479</v>
      </c>
      <c r="DF77" s="57">
        <f>'Drive Train'!$F$35-CY77*'DEPRECATED - DT-Prelim Calcs'!$C$21*'Drive Train'!$F$38</f>
        <v>9</v>
      </c>
      <c r="DG77" s="1">
        <f>IF(DD77&gt;='Drive Train'!$F$29,1,0)</f>
        <v>0</v>
      </c>
      <c r="DH77" s="57">
        <f t="shared" si="139"/>
        <v>55.555555555555557</v>
      </c>
      <c r="DI77" s="63">
        <f>DI76+'DEPRECATED - DT-Prelim Calcs'!$C$11</f>
        <v>292</v>
      </c>
      <c r="DJ77" s="2">
        <f>DT77/'Drive Train'!$F$35</f>
        <v>0.72580645161290325</v>
      </c>
      <c r="DK77" s="46">
        <f>DR77*12*60/(PI() * 'Drive Train'!$F$15)/DJ$2*DJ77</f>
        <v>-84429.617127200894</v>
      </c>
      <c r="DL77" s="2">
        <f>('DEPRECATED - DT-Prelim Calcs'!$C$6*DJ77-DK77)/('DEPRECATED - DT-Prelim Calcs'!$C$6*DJ77)*'DEPRECATED - DT-Prelim Calcs'!$C$7*DJ77</f>
        <v>39.92468647081752</v>
      </c>
      <c r="DM77" s="57">
        <f>DL77/'DEPRECATED - DT-Prelim Calcs'!$C$7*('DEPRECATED - DT-Prelim Calcs'!$C$8-'DEPRECATED - DT-Prelim Calcs'!$C$9)+'DEPRECATED - DT-Prelim Calcs'!$C$9</f>
        <v>2128.151151122775</v>
      </c>
      <c r="DN77" s="57">
        <f t="shared" si="110"/>
        <v>50</v>
      </c>
      <c r="DO77" s="2">
        <f t="shared" si="140"/>
        <v>0.93499464029399981</v>
      </c>
      <c r="DP77" s="57">
        <f>DO77*'DEPRECATED - DT-Prelim Calcs'!$C$21/DJ$2/'DEPRECATED - DT-Prelim Calcs'!$C$19/'DEPRECATED - DT-Prelim Calcs'!$C$18*3.39*'DEPRECATED - DT-Prelim Calcs'!$C$20</f>
        <v>22.991988372439156</v>
      </c>
      <c r="DQ77" s="46">
        <f t="shared" si="141"/>
        <v>0</v>
      </c>
      <c r="DR77" s="57">
        <f>DP76*'DEPRECATED - DT-Prelim Calcs'!$C$11+DR76</f>
        <v>-282.56176674496953</v>
      </c>
      <c r="DS77" s="57">
        <f>DS76+0.5*DP77*'DEPRECATED - DT-Prelim Calcs'!$C$11^2+DR77*'DEPRECATED - DT-Prelim Calcs'!$C$11</f>
        <v>-140394.56942880416</v>
      </c>
      <c r="DT77" s="57">
        <f>MIN('Drive Train'!$F$35-DN76*'DEPRECATED - DT-Prelim Calcs'!$C$21*'Drive Train'!$F$38,DT76+DN$2)</f>
        <v>9</v>
      </c>
      <c r="DU77" s="57">
        <f>'Drive Train'!$F$35-DN77*'DEPRECATED - DT-Prelim Calcs'!$C$21*'Drive Train'!$F$38</f>
        <v>9</v>
      </c>
      <c r="DV77" s="1">
        <f>IF(DS77&gt;='Drive Train'!$F$29,1,0)</f>
        <v>0</v>
      </c>
      <c r="DW77" s="57">
        <f t="shared" si="142"/>
        <v>55.555555555555557</v>
      </c>
      <c r="DX77" s="63">
        <f>DX76+'DEPRECATED - DT-Prelim Calcs'!$C$11</f>
        <v>292</v>
      </c>
      <c r="DY77" s="2">
        <f>EI77/'Drive Train'!$F$35</f>
        <v>0.72580645161290325</v>
      </c>
      <c r="DZ77" s="46">
        <f>EG77*12*60/(PI() * 'Drive Train'!$F$15)/DY$2*DY77</f>
        <v>-173247.21494789896</v>
      </c>
      <c r="EA77" s="2">
        <f>('DEPRECATED - DT-Prelim Calcs'!$C$6*DY77-DZ77)/('DEPRECATED - DT-Prelim Calcs'!$C$6*DY77)*'DEPRECATED - DT-Prelim Calcs'!$C$7*DY77</f>
        <v>80.084238205879885</v>
      </c>
      <c r="EB77" s="57">
        <f>EA77/'DEPRECATED - DT-Prelim Calcs'!$C$7*('DEPRECATED - DT-Prelim Calcs'!$C$8-'DEPRECATED - DT-Prelim Calcs'!$C$9)+'DEPRECATED - DT-Prelim Calcs'!$C$9</f>
        <v>4266.1057102964269</v>
      </c>
      <c r="EC77" s="57">
        <f t="shared" si="111"/>
        <v>50</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-506.67980509884524</v>
      </c>
      <c r="EH77" s="57">
        <f>EH76+0.5*EE77*'DEPRECATED - DT-Prelim Calcs'!$C$11^2+EG77*'DEPRECATED - DT-Prelim Calcs'!$C$11</f>
        <v>-214302.22430913741</v>
      </c>
      <c r="EI77" s="57">
        <f>MIN('Drive Train'!$F$35-EC76*'DEPRECATED - DT-Prelim Calcs'!$C$21*'Drive Train'!$F$38,EI76+EC$2)</f>
        <v>9</v>
      </c>
      <c r="EJ77" s="57">
        <f>'Drive Train'!$F$35-EC77*'DEPRECATED - DT-Prelim Calcs'!$C$21*'Drive Train'!$F$38</f>
        <v>9</v>
      </c>
      <c r="EK77" s="1">
        <f>IF(EH77&gt;='Drive Train'!$F$29,1,0)</f>
        <v>0</v>
      </c>
      <c r="EL77" s="57">
        <f t="shared" si="145"/>
        <v>55.555555555555557</v>
      </c>
      <c r="EM77" s="63">
        <f>EM76+'DEPRECATED - DT-Prelim Calcs'!$C$11</f>
        <v>292</v>
      </c>
      <c r="EN77" s="2">
        <f>EX77/'Drive Train'!$F$35</f>
        <v>0.72580645161290325</v>
      </c>
      <c r="EO77" s="46">
        <f>EV77*12*60/(PI() * 'Drive Train'!$F$15)/EN$2*EN77</f>
        <v>-213630.13073715134</v>
      </c>
      <c r="EP77" s="2">
        <f>('DEPRECATED - DT-Prelim Calcs'!$C$6*EN77-EO77)/('DEPRECATED - DT-Prelim Calcs'!$C$6*EN77)*'DEPRECATED - DT-Prelim Calcs'!$C$7*EN77</f>
        <v>98.343680429538097</v>
      </c>
      <c r="EQ77" s="57">
        <f>EP77/'DEPRECATED - DT-Prelim Calcs'!$C$7*('DEPRECATED - DT-Prelim Calcs'!$C$8-'DEPRECATED - DT-Prelim Calcs'!$C$9)+'DEPRECATED - DT-Prelim Calcs'!$C$9</f>
        <v>5238.1747714148287</v>
      </c>
      <c r="ER77" s="57">
        <f t="shared" si="112"/>
        <v>50</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-554.80811542898959</v>
      </c>
      <c r="EW77" s="57">
        <f>EW76+0.5*ET77*'DEPRECATED - DT-Prelim Calcs'!$C$11^2+EV77*'DEPRECATED - DT-Prelim Calcs'!$C$11</f>
        <v>-266812.37286757078</v>
      </c>
      <c r="EX77" s="57">
        <f>MIN('Drive Train'!$F$35-ER76*'DEPRECATED - DT-Prelim Calcs'!$C$21*'Drive Train'!$F$38,EX76+ER$2)</f>
        <v>9</v>
      </c>
      <c r="EY77" s="57">
        <f>'Drive Train'!$F$35-ER77*'DEPRECATED - DT-Prelim Calcs'!$C$21*'Drive Train'!$F$38</f>
        <v>9</v>
      </c>
      <c r="EZ77" s="1">
        <f>IF(EW77&gt;='Drive Train'!$F$29,1,0)</f>
        <v>0</v>
      </c>
      <c r="FA77" s="57">
        <f t="shared" si="148"/>
        <v>55.555555555555557</v>
      </c>
      <c r="FB77" s="63">
        <f>FB76+'DEPRECATED - DT-Prelim Calcs'!$C$11</f>
        <v>292</v>
      </c>
      <c r="FC77" s="2">
        <f>FM77/'Drive Train'!$F$35</f>
        <v>0.72580645161290325</v>
      </c>
      <c r="FD77" s="46">
        <f>FK77*12*60/(PI() * 'Drive Train'!$F$15)/FC$2*FC77</f>
        <v>-640499.42723009177</v>
      </c>
      <c r="FE77" s="2">
        <f>('DEPRECATED - DT-Prelim Calcs'!$C$6*FC77-FD77)/('DEPRECATED - DT-Prelim Calcs'!$C$6*FC77)*'DEPRECATED - DT-Prelim Calcs'!$C$7*FC77</f>
        <v>291.35587640477007</v>
      </c>
      <c r="FF77" s="57">
        <f>FE77/'DEPRECATED - DT-Prelim Calcs'!$C$7*('DEPRECATED - DT-Prelim Calcs'!$C$8-'DEPRECATED - DT-Prelim Calcs'!$C$9)+'DEPRECATED - DT-Prelim Calcs'!$C$9</f>
        <v>15513.471345531951</v>
      </c>
      <c r="FG77" s="57">
        <f t="shared" si="113"/>
        <v>50</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-1495.8713945239886</v>
      </c>
      <c r="FL77" s="57">
        <f>FL76+0.5*FI77*'DEPRECATED - DT-Prelim Calcs'!$C$11^2+FK77*'DEPRECATED - DT-Prelim Calcs'!$C$11</f>
        <v>-341380.98683309619</v>
      </c>
      <c r="FM77" s="57">
        <f>MIN('Drive Train'!$F$35-FG76*'DEPRECATED - DT-Prelim Calcs'!$C$21*'Drive Train'!$F$38,FM76+FG$2)</f>
        <v>9</v>
      </c>
      <c r="FN77" s="57">
        <f>'Drive Train'!$F$35-FG77*'DEPRECATED - DT-Prelim Calcs'!$C$21*'Drive Train'!$F$38</f>
        <v>9</v>
      </c>
      <c r="FO77" s="1">
        <f>IF(FL77&gt;='Drive Train'!$F$29,1,0)</f>
        <v>0</v>
      </c>
      <c r="FP77" s="57">
        <f t="shared" si="151"/>
        <v>55.555555555555557</v>
      </c>
      <c r="FQ77" s="63">
        <f>FQ76+'DEPRECATED - DT-Prelim Calcs'!$C$11</f>
        <v>292</v>
      </c>
      <c r="FR77" s="2">
        <f>GB77/'Drive Train'!$F$35</f>
        <v>0.72580645161290325</v>
      </c>
      <c r="FS77" s="46">
        <f>FZ77*12*60/(PI() * 'Drive Train'!$F$15)/FR$2*FR77</f>
        <v>-145691.88104528291</v>
      </c>
      <c r="FT77" s="2">
        <f>('DEPRECATED - DT-Prelim Calcs'!$C$6*FR77-FS77)/('DEPRECATED - DT-Prelim Calcs'!$C$6*FR77)*'DEPRECATED - DT-Prelim Calcs'!$C$7*FR77</f>
        <v>67.62488460263323</v>
      </c>
      <c r="FU77" s="57">
        <f>FT77/'DEPRECATED - DT-Prelim Calcs'!$C$7*('DEPRECATED - DT-Prelim Calcs'!$C$8-'DEPRECATED - DT-Prelim Calcs'!$C$9)+'DEPRECATED - DT-Prelim Calcs'!$C$9</f>
        <v>3602.8131512522173</v>
      </c>
      <c r="FV77" s="57">
        <f t="shared" si="114"/>
        <v>50</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-309.12507273563619</v>
      </c>
      <c r="GA77" s="57">
        <f>GA76+0.5*FX77*'DEPRECATED - DT-Prelim Calcs'!$C$11^2+FZ77*'DEPRECATED - DT-Prelim Calcs'!$C$11</f>
        <v>-394946.21109423123</v>
      </c>
      <c r="GB77" s="57">
        <f>MIN('Drive Train'!$F$35-FV76*'DEPRECATED - DT-Prelim Calcs'!$C$21*'Drive Train'!$F$38,GB76+FV$2)</f>
        <v>9</v>
      </c>
      <c r="GC77" s="57">
        <f>'Drive Train'!$F$35-FV77*'DEPRECATED - DT-Prelim Calcs'!$C$21*'Drive Train'!$F$38</f>
        <v>9</v>
      </c>
      <c r="GD77" s="1">
        <f>IF(GA77&gt;='Drive Train'!$F$29,1,0)</f>
        <v>0</v>
      </c>
      <c r="GE77" s="57">
        <f t="shared" si="154"/>
        <v>55.555555555555557</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55.555555555555557</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55.555555555555557</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55.555555555555557</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55.555555555555557</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55.555555555555557</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650.48305563067322</v>
      </c>
      <c r="AK78" s="57">
        <f t="shared" si="181"/>
        <v>0</v>
      </c>
      <c r="AL78" s="63">
        <f>AL77+'DEPRECATED - DT-Prelim Calcs'!$C$11</f>
        <v>296</v>
      </c>
      <c r="AM78" s="2">
        <f>AW78/'Drive Train'!$F$35</f>
        <v>0.87580576967046642</v>
      </c>
      <c r="AN78" s="46">
        <f>AU78*12*60/(PI() * 'Drive Train'!$F$15)/AM$2*AM78</f>
        <v>3839.373773328613</v>
      </c>
      <c r="AO78" s="2">
        <f>('DEPRECATED - DT-Prelim Calcs'!$C$6*AM78-AN78)/('DEPRECATED - DT-Prelim Calcs'!$C$6*AM78)*'DEPRECATED - DT-Prelim Calcs'!$C$7*AM78</f>
        <v>0.37468987981727669</v>
      </c>
      <c r="AP78" s="57">
        <f>AO78/'DEPRECATED - DT-Prelim Calcs'!$C$7*('DEPRECATED - DT-Prelim Calcs'!$C$8-'DEPRECATED - DT-Prelim Calcs'!$C$9)+'DEPRECATED - DT-Prelim Calcs'!$C$9</f>
        <v>22.647183228446721</v>
      </c>
      <c r="AQ78" s="57">
        <f t="shared" si="105"/>
        <v>22.647183228446721</v>
      </c>
      <c r="AR78" s="2">
        <f t="shared" si="125"/>
        <v>4.840933764960198E-10</v>
      </c>
      <c r="AS78" s="57">
        <f>AR78*'DEPRECATED - DT-Prelim Calcs'!$C$21/AM$2/'DEPRECATED - DT-Prelim Calcs'!$C$19/'DEPRECATED - DT-Prelim Calcs'!$C$18*3.39*'DEPRECATED - DT-Prelim Calcs'!$C$20</f>
        <v>3.3135122478992044E-9</v>
      </c>
      <c r="AT78" s="46">
        <f t="shared" si="126"/>
        <v>0</v>
      </c>
      <c r="AU78" s="57">
        <f>AS77*'DEPRECATED - DT-Prelim Calcs'!$C$11+AU77</f>
        <v>38.256035687294023</v>
      </c>
      <c r="AV78" s="57">
        <f>AV77+0.5*AS78*'DEPRECATED - DT-Prelim Calcs'!$C$11^2+AU78*'DEPRECATED - DT-Prelim Calcs'!$C$11</f>
        <v>11196.580810850384</v>
      </c>
      <c r="AW78" s="57">
        <f>MIN('Drive Train'!$F$35-AQ77*'DEPRECATED - DT-Prelim Calcs'!$C$21*'Drive Train'!$F$38,AW77+AQ$2)</f>
        <v>10.859991543913784</v>
      </c>
      <c r="AX78" s="57">
        <f>'Drive Train'!$F$35-AQ78*'DEPRECATED - DT-Prelim Calcs'!$C$21*'Drive Train'!$F$38</f>
        <v>10.859991540465623</v>
      </c>
      <c r="AY78" s="1">
        <f>IF(AV78&gt;='Drive Train'!$F$29,1,0)</f>
        <v>1</v>
      </c>
      <c r="AZ78" s="57">
        <f t="shared" si="127"/>
        <v>25.163536920496355</v>
      </c>
      <c r="BA78" s="63">
        <f>BA77+'DEPRECATED - DT-Prelim Calcs'!$C$11</f>
        <v>296</v>
      </c>
      <c r="BB78" s="2">
        <f>BL78/'Drive Train'!$F$35</f>
        <v>0.72580645161290325</v>
      </c>
      <c r="BC78" s="46">
        <f>BJ78*12*60/(PI() * 'Drive Train'!$F$15)/BB$2*BB78</f>
        <v>4641.2373644575846</v>
      </c>
      <c r="BD78" s="2">
        <f>('DEPRECATED - DT-Prelim Calcs'!$C$6*BB78-BC78)/('DEPRECATED - DT-Prelim Calcs'!$C$6*BB78)*'DEPRECATED - DT-Prelim Calcs'!$C$7*BB78</f>
        <v>-0.34937719239016007</v>
      </c>
      <c r="BE78" s="57">
        <f>BD78/'DEPRECATED - DT-Prelim Calcs'!$C$7*('DEPRECATED - DT-Prelim Calcs'!$C$8-'DEPRECATED - DT-Prelim Calcs'!$C$9)+'DEPRECATED - DT-Prelim Calcs'!$C$9</f>
        <v>-15.899623976621388</v>
      </c>
      <c r="BF78" s="57">
        <f t="shared" si="106"/>
        <v>-15.899623976621388</v>
      </c>
      <c r="BG78" s="2">
        <f t="shared" si="128"/>
        <v>-0.8959302474981774</v>
      </c>
      <c r="BH78" s="57">
        <f>BG78*'DEPRECATED - DT-Prelim Calcs'!$C$21/BB$2/'DEPRECATED - DT-Prelim Calcs'!$C$19/'DEPRECATED - DT-Prelim Calcs'!$C$18*3.39*'DEPRECATED - DT-Prelim Calcs'!$C$20</f>
        <v>-9.312230801061272</v>
      </c>
      <c r="BI78" s="46">
        <f t="shared" si="129"/>
        <v>1</v>
      </c>
      <c r="BJ78" s="57">
        <f>BH77*'DEPRECATED - DT-Prelim Calcs'!$C$11+BJ77</f>
        <v>36.748552312206371</v>
      </c>
      <c r="BK78" s="57">
        <f>BK77+0.5*BH78*'DEPRECATED - DT-Prelim Calcs'!$C$11^2+BJ78*'DEPRECATED - DT-Prelim Calcs'!$C$11</f>
        <v>5365.30237964345</v>
      </c>
      <c r="BL78" s="57">
        <f>MIN('Drive Train'!$F$35-BF77*'DEPRECATED - DT-Prelim Calcs'!$C$21*'Drive Train'!$F$38,BL77+BF$2)</f>
        <v>9</v>
      </c>
      <c r="BM78" s="57">
        <f>'Drive Train'!$F$35-BF78*'DEPRECATED - DT-Prelim Calcs'!$C$21*'Drive Train'!$F$38</f>
        <v>13.481174430410254</v>
      </c>
      <c r="BN78" s="1">
        <f>IF(BK78&gt;='Drive Train'!$F$29,1,0)</f>
        <v>1</v>
      </c>
      <c r="BO78" s="57">
        <f t="shared" si="130"/>
        <v>-17.666248862912653</v>
      </c>
      <c r="BP78" s="63">
        <f>BP77+'DEPRECATED - DT-Prelim Calcs'!$C$11</f>
        <v>296</v>
      </c>
      <c r="BQ78" s="2">
        <f>CA78/'Drive Train'!$F$35</f>
        <v>0.72580645161290325</v>
      </c>
      <c r="BR78" s="46">
        <f>BY78*12*60/(PI() * 'Drive Train'!$F$15)/BQ$2*BQ78</f>
        <v>9060.8852224319326</v>
      </c>
      <c r="BS78" s="2">
        <f>('DEPRECATED - DT-Prelim Calcs'!$C$6*BQ78-BR78)/('DEPRECATED - DT-Prelim Calcs'!$C$6*BQ78)*'DEPRECATED - DT-Prelim Calcs'!$C$7*BQ78</f>
        <v>-2.3477545540633642</v>
      </c>
      <c r="BT78" s="57">
        <f>BS78/'DEPRECATED - DT-Prelim Calcs'!$C$7*('DEPRECATED - DT-Prelim Calcs'!$C$8-'DEPRECATED - DT-Prelim Calcs'!$C$9)+'DEPRECATED - DT-Prelim Calcs'!$C$9</f>
        <v>-122.28626941341479</v>
      </c>
      <c r="BU78" s="57">
        <f t="shared" si="107"/>
        <v>-122.28626941341479</v>
      </c>
      <c r="BV78" s="2">
        <f t="shared" si="131"/>
        <v>-3.4147662389703743</v>
      </c>
      <c r="BW78" s="57">
        <f>BV78*'DEPRECATED - DT-Prelim Calcs'!$C$21/BQ$2/'DEPRECATED - DT-Prelim Calcs'!$C$19/'DEPRECATED - DT-Prelim Calcs'!$C$18*3.39*'DEPRECATED - DT-Prelim Calcs'!$C$20</f>
        <v>-47.612320024200621</v>
      </c>
      <c r="BX78" s="46">
        <f t="shared" si="132"/>
        <v>1</v>
      </c>
      <c r="BY78" s="57">
        <f>BW77*'DEPRECATED - DT-Prelim Calcs'!$C$11+BY77</f>
        <v>53.480843875405256</v>
      </c>
      <c r="BZ78" s="57">
        <f>BZ77+0.5*BW78*'DEPRECATED - DT-Prelim Calcs'!$C$11^2+BY78*'DEPRECATED - DT-Prelim Calcs'!$C$11</f>
        <v>-10462.384661211338</v>
      </c>
      <c r="CA78" s="57">
        <f>MIN('Drive Train'!$F$35-BU77*'DEPRECATED - DT-Prelim Calcs'!$C$21*'Drive Train'!$F$38,CA77+BU$2)</f>
        <v>9</v>
      </c>
      <c r="CB78" s="57">
        <f>'Drive Train'!$F$35-BU78*'DEPRECATED - DT-Prelim Calcs'!$C$21*'Drive Train'!$F$38</f>
        <v>20.715466320112206</v>
      </c>
      <c r="CC78" s="1">
        <f>IF(BZ78&gt;='Drive Train'!$F$29,1,0)</f>
        <v>0</v>
      </c>
      <c r="CD78" s="57">
        <f t="shared" si="133"/>
        <v>-135.87363268157199</v>
      </c>
      <c r="CE78" s="63">
        <f>CE77+'DEPRECATED - DT-Prelim Calcs'!$C$11</f>
        <v>296</v>
      </c>
      <c r="CF78" s="2">
        <f>CP78/'Drive Train'!$F$35</f>
        <v>0.72580645161290325</v>
      </c>
      <c r="CG78" s="46">
        <f>CN78*12*60/(PI() * 'Drive Train'!$F$15)/CF$2*CF78</f>
        <v>13668.851568524929</v>
      </c>
      <c r="CH78" s="2">
        <f>('DEPRECATED - DT-Prelim Calcs'!$C$6*CF78-CG78)/('DEPRECATED - DT-Prelim Calcs'!$C$6*CF78)*'DEPRECATED - DT-Prelim Calcs'!$C$7*CF78</f>
        <v>-4.4312815510772712</v>
      </c>
      <c r="CI78" s="57">
        <f>CH78/'DEPRECATED - DT-Prelim Calcs'!$C$7*('DEPRECATED - DT-Prelim Calcs'!$C$8-'DEPRECATED - DT-Prelim Calcs'!$C$9)+'DEPRECATED - DT-Prelim Calcs'!$C$9</f>
        <v>-233.20598464863647</v>
      </c>
      <c r="CJ78" s="57">
        <f t="shared" si="108"/>
        <v>-233.20598464863647</v>
      </c>
      <c r="CK78" s="2">
        <f t="shared" si="134"/>
        <v>-6.0409282892092291</v>
      </c>
      <c r="CL78" s="57">
        <f>CK78*'DEPRECATED - DT-Prelim Calcs'!$C$21/CF$2/'DEPRECATED - DT-Prelim Calcs'!$C$19/'DEPRECATED - DT-Prelim Calcs'!$C$18*3.39*'DEPRECATED - DT-Prelim Calcs'!$C$20</f>
        <v>-105.66920659829981</v>
      </c>
      <c r="CM78" s="46">
        <f t="shared" si="135"/>
        <v>1</v>
      </c>
      <c r="CN78" s="57">
        <f>CL77*'DEPRECATED - DT-Prelim Calcs'!$C$11+CN77</f>
        <v>64.309220956101669</v>
      </c>
      <c r="CO78" s="57">
        <f>CO77+0.5*CL78*'DEPRECATED - DT-Prelim Calcs'!$C$11^2+CN78*'DEPRECATED - DT-Prelim Calcs'!$C$11</f>
        <v>-32566.088064929718</v>
      </c>
      <c r="CP78" s="57">
        <f>MIN('Drive Train'!$F$35-CJ77*'DEPRECATED - DT-Prelim Calcs'!$C$21*'Drive Train'!$F$38,CP77+CJ$2)</f>
        <v>9</v>
      </c>
      <c r="CQ78" s="57">
        <f>'Drive Train'!$F$35-CJ78*'DEPRECATED - DT-Prelim Calcs'!$C$21*'Drive Train'!$F$38</f>
        <v>28.25800695610728</v>
      </c>
      <c r="CR78" s="1">
        <f>IF(CO78&gt;='Drive Train'!$F$29,1,0)</f>
        <v>0</v>
      </c>
      <c r="CS78" s="57">
        <f t="shared" si="136"/>
        <v>-259.11776072070722</v>
      </c>
      <c r="CT78" s="63">
        <f>CT77+'DEPRECATED - DT-Prelim Calcs'!$C$11</f>
        <v>296</v>
      </c>
      <c r="CU78" s="2">
        <f>DE78/'Drive Train'!$F$35</f>
        <v>0.72580645161290325</v>
      </c>
      <c r="CV78" s="46">
        <f>DC78*12*60/(PI() * 'Drive Train'!$F$15)/CU$2*CU78</f>
        <v>-8903.7944503730196</v>
      </c>
      <c r="CW78" s="2">
        <f>('DEPRECATED - DT-Prelim Calcs'!$C$6*CU78-CV78)/('DEPRECATED - DT-Prelim Calcs'!$C$6*CU78)*'DEPRECATED - DT-Prelim Calcs'!$C$7*CU78</f>
        <v>5.7751118645970365</v>
      </c>
      <c r="CX78" s="57">
        <f>CW78/'DEPRECATED - DT-Prelim Calcs'!$C$7*('DEPRECATED - DT-Prelim Calcs'!$C$8-'DEPRECATED - DT-Prelim Calcs'!$C$9)+'DEPRECATED - DT-Prelim Calcs'!$C$9</f>
        <v>310.14682665053937</v>
      </c>
      <c r="CY78" s="57">
        <f t="shared" si="109"/>
        <v>50</v>
      </c>
      <c r="CZ78" s="2">
        <f t="shared" si="137"/>
        <v>1.0927045796206987</v>
      </c>
      <c r="DA78" s="57">
        <f>CZ78*'DEPRECATED - DT-Prelim Calcs'!$C$21/CU$2/'DEPRECATED - DT-Prelim Calcs'!$C$19/'DEPRECATED - DT-Prelim Calcs'!$C$18*3.39*'DEPRECATED - DT-Prelim Calcs'!$C$20</f>
        <v>22.991988372439156</v>
      </c>
      <c r="DB78" s="46">
        <f t="shared" si="138"/>
        <v>0</v>
      </c>
      <c r="DC78" s="57">
        <f>DA77*'DEPRECATED - DT-Prelim Calcs'!$C$11+DC77</f>
        <v>-34.824696878125664</v>
      </c>
      <c r="DD78" s="57">
        <f>DD77+0.5*DA78*'DEPRECATED - DT-Prelim Calcs'!$C$11^2+DC78*'DEPRECATED - DT-Prelim Calcs'!$C$11</f>
        <v>-69992.327220077554</v>
      </c>
      <c r="DE78" s="57">
        <f>MIN('Drive Train'!$F$35-CY77*'DEPRECATED - DT-Prelim Calcs'!$C$21*'Drive Train'!$F$38,DE77+CY$2)</f>
        <v>9</v>
      </c>
      <c r="DF78" s="57">
        <f>'Drive Train'!$F$35-CY78*'DEPRECATED - DT-Prelim Calcs'!$C$21*'Drive Train'!$F$38</f>
        <v>9</v>
      </c>
      <c r="DG78" s="1">
        <f>IF(DD78&gt;='Drive Train'!$F$29,1,0)</f>
        <v>0</v>
      </c>
      <c r="DH78" s="57">
        <f t="shared" si="139"/>
        <v>55.555555555555557</v>
      </c>
      <c r="DI78" s="63">
        <f>DI77+'DEPRECATED - DT-Prelim Calcs'!$C$11</f>
        <v>296</v>
      </c>
      <c r="DJ78" s="2">
        <f>DT78/'Drive Train'!$F$35</f>
        <v>0.72580645161290325</v>
      </c>
      <c r="DK78" s="46">
        <f>DR78*12*60/(PI() * 'Drive Train'!$F$15)/DJ$2*DJ78</f>
        <v>-56949.540149480737</v>
      </c>
      <c r="DL78" s="2">
        <f>('DEPRECATED - DT-Prelim Calcs'!$C$6*DJ78-DK78)/('DEPRECATED - DT-Prelim Calcs'!$C$6*DJ78)*'DEPRECATED - DT-Prelim Calcs'!$C$7*DJ78</f>
        <v>27.499360858002216</v>
      </c>
      <c r="DM78" s="57">
        <f>DL78/'DEPRECATED - DT-Prelim Calcs'!$C$7*('DEPRECATED - DT-Prelim Calcs'!$C$8-'DEPRECATED - DT-Prelim Calcs'!$C$9)+'DEPRECATED - DT-Prelim Calcs'!$C$9</f>
        <v>1466.6701236853464</v>
      </c>
      <c r="DN78" s="57">
        <f t="shared" si="110"/>
        <v>50</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-190.59381325521292</v>
      </c>
      <c r="DS78" s="57">
        <f>DS77+0.5*DP78*'DEPRECATED - DT-Prelim Calcs'!$C$11^2+DR78*'DEPRECATED - DT-Prelim Calcs'!$C$11</f>
        <v>-140973.00877484548</v>
      </c>
      <c r="DT78" s="57">
        <f>MIN('Drive Train'!$F$35-DN77*'DEPRECATED - DT-Prelim Calcs'!$C$21*'Drive Train'!$F$38,DT77+DN$2)</f>
        <v>9</v>
      </c>
      <c r="DU78" s="57">
        <f>'Drive Train'!$F$35-DN78*'DEPRECATED - DT-Prelim Calcs'!$C$21*'Drive Train'!$F$38</f>
        <v>9</v>
      </c>
      <c r="DV78" s="1">
        <f>IF(DS78&gt;='Drive Train'!$F$29,1,0)</f>
        <v>0</v>
      </c>
      <c r="DW78" s="57">
        <f t="shared" si="142"/>
        <v>55.555555555555557</v>
      </c>
      <c r="DX78" s="63">
        <f>DX77+'DEPRECATED - DT-Prelim Calcs'!$C$11</f>
        <v>296</v>
      </c>
      <c r="DY78" s="2">
        <f>EI78/'Drive Train'!$F$35</f>
        <v>0.72580645161290325</v>
      </c>
      <c r="DZ78" s="46">
        <f>EG78*12*60/(PI() * 'Drive Train'!$F$15)/DY$2*DY78</f>
        <v>-141800.94129298205</v>
      </c>
      <c r="EA78" s="2">
        <f>('DEPRECATED - DT-Prelim Calcs'!$C$6*DY78-DZ78)/('DEPRECATED - DT-Prelim Calcs'!$C$6*DY78)*'DEPRECATED - DT-Prelim Calcs'!$C$7*DY78</f>
        <v>65.865566628328338</v>
      </c>
      <c r="EB78" s="57">
        <f>EA78/'DEPRECATED - DT-Prelim Calcs'!$C$7*('DEPRECATED - DT-Prelim Calcs'!$C$8-'DEPRECATED - DT-Prelim Calcs'!$C$9)+'DEPRECATED - DT-Prelim Calcs'!$C$9</f>
        <v>3509.1531943628734</v>
      </c>
      <c r="EC78" s="57">
        <f t="shared" si="111"/>
        <v>50</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-414.71185160908863</v>
      </c>
      <c r="EH78" s="57">
        <f>EH77+0.5*EE78*'DEPRECATED - DT-Prelim Calcs'!$C$11^2+EG78*'DEPRECATED - DT-Prelim Calcs'!$C$11</f>
        <v>-215777.13580859423</v>
      </c>
      <c r="EI78" s="57">
        <f>MIN('Drive Train'!$F$35-EC77*'DEPRECATED - DT-Prelim Calcs'!$C$21*'Drive Train'!$F$38,EI77+EC$2)</f>
        <v>9</v>
      </c>
      <c r="EJ78" s="57">
        <f>'Drive Train'!$F$35-EC78*'DEPRECATED - DT-Prelim Calcs'!$C$21*'Drive Train'!$F$38</f>
        <v>9</v>
      </c>
      <c r="EK78" s="1">
        <f>IF(EH78&gt;='Drive Train'!$F$29,1,0)</f>
        <v>0</v>
      </c>
      <c r="EL78" s="57">
        <f t="shared" si="145"/>
        <v>55.555555555555557</v>
      </c>
      <c r="EM78" s="63">
        <f>EM77+'DEPRECATED - DT-Prelim Calcs'!$C$11</f>
        <v>296</v>
      </c>
      <c r="EN78" s="2">
        <f>EX78/'Drive Train'!$F$35</f>
        <v>0.72580645161290325</v>
      </c>
      <c r="EO78" s="46">
        <f>EV78*12*60/(PI() * 'Drive Train'!$F$15)/EN$2*EN78</f>
        <v>-178217.66040503769</v>
      </c>
      <c r="EP78" s="2">
        <f>('DEPRECATED - DT-Prelim Calcs'!$C$6*EN78-EO78)/('DEPRECATED - DT-Prelim Calcs'!$C$6*EN78)*'DEPRECATED - DT-Prelim Calcs'!$C$7*EN78</f>
        <v>82.331662887250303</v>
      </c>
      <c r="EQ78" s="57">
        <f>EP78/'DEPRECATED - DT-Prelim Calcs'!$C$7*('DEPRECATED - DT-Prelim Calcs'!$C$8-'DEPRECATED - DT-Prelim Calcs'!$C$9)+'DEPRECATED - DT-Prelim Calcs'!$C$9</f>
        <v>4385.7507669851511</v>
      </c>
      <c r="ER78" s="57">
        <f t="shared" si="112"/>
        <v>50</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-462.84016193923298</v>
      </c>
      <c r="EW78" s="57">
        <f>EW77+0.5*ET78*'DEPRECATED - DT-Prelim Calcs'!$C$11^2+EV78*'DEPRECATED - DT-Prelim Calcs'!$C$11</f>
        <v>-268479.79760834825</v>
      </c>
      <c r="EX78" s="57">
        <f>MIN('Drive Train'!$F$35-ER77*'DEPRECATED - DT-Prelim Calcs'!$C$21*'Drive Train'!$F$38,EX77+ER$2)</f>
        <v>9</v>
      </c>
      <c r="EY78" s="57">
        <f>'Drive Train'!$F$35-ER78*'DEPRECATED - DT-Prelim Calcs'!$C$21*'Drive Train'!$F$38</f>
        <v>9</v>
      </c>
      <c r="EZ78" s="1">
        <f>IF(EW78&gt;='Drive Train'!$F$29,1,0)</f>
        <v>0</v>
      </c>
      <c r="FA78" s="57">
        <f t="shared" si="148"/>
        <v>55.555555555555557</v>
      </c>
      <c r="FB78" s="63">
        <f>FB77+'DEPRECATED - DT-Prelim Calcs'!$C$11</f>
        <v>296</v>
      </c>
      <c r="FC78" s="2">
        <f>FM78/'Drive Train'!$F$35</f>
        <v>0.72580645161290325</v>
      </c>
      <c r="FD78" s="46">
        <f>FK78*12*60/(PI() * 'Drive Train'!$F$15)/FC$2*FC78</f>
        <v>-601120.76022078143</v>
      </c>
      <c r="FE78" s="2">
        <f>('DEPRECATED - DT-Prelim Calcs'!$C$6*FC78-FD78)/('DEPRECATED - DT-Prelim Calcs'!$C$6*FC78)*'DEPRECATED - DT-Prelim Calcs'!$C$7*FC78</f>
        <v>273.5505128977461</v>
      </c>
      <c r="FF78" s="57">
        <f>FE78/'DEPRECATED - DT-Prelim Calcs'!$C$7*('DEPRECATED - DT-Prelim Calcs'!$C$8-'DEPRECATED - DT-Prelim Calcs'!$C$9)+'DEPRECATED - DT-Prelim Calcs'!$C$9</f>
        <v>14565.575852606153</v>
      </c>
      <c r="FG78" s="57">
        <f t="shared" si="113"/>
        <v>50</v>
      </c>
      <c r="FH78" s="2">
        <f t="shared" si="149"/>
        <v>0.65247827416199988</v>
      </c>
      <c r="FI78" s="57">
        <f>FH78*'DEPRECATED - DT-Prelim Calcs'!$C$21/FC$2/'DEPRECATED - DT-Prelim Calcs'!$C$19/'DEPRECATED - DT-Prelim Calcs'!$C$18*3.39*'DEPRECATED - DT-Prelim Calcs'!$C$20</f>
        <v>22.99198837243916</v>
      </c>
      <c r="FJ78" s="46">
        <f t="shared" si="150"/>
        <v>0</v>
      </c>
      <c r="FK78" s="57">
        <f>FI77*'DEPRECATED - DT-Prelim Calcs'!$C$11+FK77</f>
        <v>-1403.9034410342319</v>
      </c>
      <c r="FL78" s="57">
        <f>FL77+0.5*FI78*'DEPRECATED - DT-Prelim Calcs'!$C$11^2+FK78*'DEPRECATED - DT-Prelim Calcs'!$C$11</f>
        <v>-346812.66469025362</v>
      </c>
      <c r="FM78" s="57">
        <f>MIN('Drive Train'!$F$35-FG77*'DEPRECATED - DT-Prelim Calcs'!$C$21*'Drive Train'!$F$38,FM77+FG$2)</f>
        <v>9</v>
      </c>
      <c r="FN78" s="57">
        <f>'Drive Train'!$F$35-FG78*'DEPRECATED - DT-Prelim Calcs'!$C$21*'Drive Train'!$F$38</f>
        <v>9</v>
      </c>
      <c r="FO78" s="1">
        <f>IF(FL78&gt;='Drive Train'!$F$29,1,0)</f>
        <v>0</v>
      </c>
      <c r="FP78" s="57">
        <f t="shared" si="151"/>
        <v>55.555555555555557</v>
      </c>
      <c r="FQ78" s="63">
        <f>FQ77+'DEPRECATED - DT-Prelim Calcs'!$C$11</f>
        <v>296</v>
      </c>
      <c r="FR78" s="2">
        <f>GB78/'Drive Train'!$F$35</f>
        <v>0.72580645161290325</v>
      </c>
      <c r="FS78" s="46">
        <f>FZ78*12*60/(PI() * 'Drive Train'!$F$15)/FR$2*FR78</f>
        <v>-102347.01735877583</v>
      </c>
      <c r="FT78" s="2">
        <f>('DEPRECATED - DT-Prelim Calcs'!$C$6*FR78-FS78)/('DEPRECATED - DT-Prelim Calcs'!$C$6*FR78)*'DEPRECATED - DT-Prelim Calcs'!$C$7*FR78</f>
        <v>48.026175130872993</v>
      </c>
      <c r="FU78" s="57">
        <f>FT78/'DEPRECATED - DT-Prelim Calcs'!$C$7*('DEPRECATED - DT-Prelim Calcs'!$C$8-'DEPRECATED - DT-Prelim Calcs'!$C$9)+'DEPRECATED - DT-Prelim Calcs'!$C$9</f>
        <v>2559.4461698302921</v>
      </c>
      <c r="FV78" s="57">
        <f t="shared" si="114"/>
        <v>50</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-217.15711924587956</v>
      </c>
      <c r="GA78" s="57">
        <f>GA77+0.5*FX78*'DEPRECATED - DT-Prelim Calcs'!$C$11^2+FZ78*'DEPRECATED - DT-Prelim Calcs'!$C$11</f>
        <v>-395630.90366423526</v>
      </c>
      <c r="GB78" s="57">
        <f>MIN('Drive Train'!$F$35-FV77*'DEPRECATED - DT-Prelim Calcs'!$C$21*'Drive Train'!$F$38,GB77+FV$2)</f>
        <v>9</v>
      </c>
      <c r="GC78" s="57">
        <f>'Drive Train'!$F$35-FV78*'DEPRECATED - DT-Prelim Calcs'!$C$21*'Drive Train'!$F$38</f>
        <v>9</v>
      </c>
      <c r="GD78" s="1">
        <f>IF(GA78&gt;='Drive Train'!$F$29,1,0)</f>
        <v>0</v>
      </c>
      <c r="GE78" s="57">
        <f t="shared" si="154"/>
        <v>55.555555555555557</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55.555555555555557</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55.555555555555557</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55.555555555555557</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55.555555555555557</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650.48305563067322</v>
      </c>
      <c r="AK79" s="57">
        <f t="shared" si="181"/>
        <v>0</v>
      </c>
      <c r="AL79" s="63">
        <f>AL78+'DEPRECATED - DT-Prelim Calcs'!$C$11</f>
        <v>300</v>
      </c>
      <c r="AM79" s="2">
        <f>AW79/'Drive Train'!$F$35</f>
        <v>0.87580576939238897</v>
      </c>
      <c r="AN79" s="46">
        <f>AU79*12*60/(PI() * 'Drive Train'!$F$15)/AM$2*AM79</f>
        <v>3839.3737734397478</v>
      </c>
      <c r="AO79" s="2">
        <f>('DEPRECATED - DT-Prelim Calcs'!$C$6*AM79-AN79)/('DEPRECATED - DT-Prelim Calcs'!$C$6*AM79)*'DEPRECATED - DT-Prelim Calcs'!$C$7*AM79</f>
        <v>0.37468987909685975</v>
      </c>
      <c r="AP79" s="57">
        <f>AO79/'DEPRECATED - DT-Prelim Calcs'!$C$7*('DEPRECATED - DT-Prelim Calcs'!$C$8-'DEPRECATED - DT-Prelim Calcs'!$C$9)+'DEPRECATED - DT-Prelim Calcs'!$C$9</f>
        <v>22.647183190094236</v>
      </c>
      <c r="AQ79" s="57">
        <f t="shared" si="105"/>
        <v>22.647183190094236</v>
      </c>
      <c r="AR79" s="2">
        <f t="shared" si="125"/>
        <v>-3.6613728715551019E-10</v>
      </c>
      <c r="AS79" s="57">
        <f>AR79*'DEPRECATED - DT-Prelim Calcs'!$C$21/AM$2/'DEPRECATED - DT-Prelim Calcs'!$C$19/'DEPRECATED - DT-Prelim Calcs'!$C$18*3.39*'DEPRECATED - DT-Prelim Calcs'!$C$20</f>
        <v>-2.5061288675003094E-9</v>
      </c>
      <c r="AT79" s="46">
        <f t="shared" si="126"/>
        <v>0</v>
      </c>
      <c r="AU79" s="57">
        <f>AS78*'DEPRECATED - DT-Prelim Calcs'!$C$11+AU78</f>
        <v>38.256035700548075</v>
      </c>
      <c r="AV79" s="57">
        <f>AV78+0.5*AS79*'DEPRECATED - DT-Prelim Calcs'!$C$11^2+AU79*'DEPRECATED - DT-Prelim Calcs'!$C$11</f>
        <v>11349.604953632528</v>
      </c>
      <c r="AW79" s="57">
        <f>MIN('Drive Train'!$F$35-AQ78*'DEPRECATED - DT-Prelim Calcs'!$C$21*'Drive Train'!$F$38,AW78+AQ$2)</f>
        <v>10.859991540465623</v>
      </c>
      <c r="AX79" s="57">
        <f>'Drive Train'!$F$35-AQ79*'DEPRECATED - DT-Prelim Calcs'!$C$21*'Drive Train'!$F$38</f>
        <v>10.859991543073592</v>
      </c>
      <c r="AY79" s="1">
        <f>IF(AV79&gt;='Drive Train'!$F$29,1,0)</f>
        <v>1</v>
      </c>
      <c r="AZ79" s="57">
        <f t="shared" si="127"/>
        <v>25.163536877882485</v>
      </c>
      <c r="BA79" s="63">
        <f>BA78+'DEPRECATED - DT-Prelim Calcs'!$C$11</f>
        <v>300</v>
      </c>
      <c r="BB79" s="2">
        <f>BL79/'Drive Train'!$F$35</f>
        <v>1.0871914863234076</v>
      </c>
      <c r="BC79" s="46">
        <f>BJ79*12*60/(PI() * 'Drive Train'!$F$15)/BB$2*BB79</f>
        <v>-94.660937455759267</v>
      </c>
      <c r="BD79" s="2">
        <f>('DEPRECATED - DT-Prelim Calcs'!$C$6*BB79-BC79)/('DEPRECATED - DT-Prelim Calcs'!$C$6*BB79)*'DEPRECATED - DT-Prelim Calcs'!$C$7*BB79</f>
        <v>2.6629331441910788</v>
      </c>
      <c r="BE79" s="57">
        <f>BD79/'DEPRECATED - DT-Prelim Calcs'!$C$7*('DEPRECATED - DT-Prelim Calcs'!$C$8-'DEPRECATED - DT-Prelim Calcs'!$C$9)+'DEPRECATED - DT-Prelim Calcs'!$C$9</f>
        <v>144.46527900403129</v>
      </c>
      <c r="BF79" s="57">
        <f t="shared" si="106"/>
        <v>50</v>
      </c>
      <c r="BG79" s="2">
        <f t="shared" si="128"/>
        <v>0.89592982406341548</v>
      </c>
      <c r="BH79" s="57">
        <f>BG79*'DEPRECATED - DT-Prelim Calcs'!$C$21/BB$2/'DEPRECATED - DT-Prelim Calcs'!$C$19/'DEPRECATED - DT-Prelim Calcs'!$C$18*3.39*'DEPRECATED - DT-Prelim Calcs'!$C$20</f>
        <v>9.3122263999125856</v>
      </c>
      <c r="BI79" s="46">
        <f t="shared" si="129"/>
        <v>0</v>
      </c>
      <c r="BJ79" s="57">
        <f>BH78*'DEPRECATED - DT-Prelim Calcs'!$C$11+BJ78</f>
        <v>-0.50037089203871687</v>
      </c>
      <c r="BK79" s="57">
        <f>BK78+0.5*BH79*'DEPRECATED - DT-Prelim Calcs'!$C$11^2+BJ79*'DEPRECATED - DT-Prelim Calcs'!$C$11</f>
        <v>5437.7987072745955</v>
      </c>
      <c r="BL79" s="57">
        <f>MIN('Drive Train'!$F$35-BF78*'DEPRECATED - DT-Prelim Calcs'!$C$21*'Drive Train'!$F$38,BL78+BF$2)</f>
        <v>13.481174430410254</v>
      </c>
      <c r="BM79" s="57">
        <f>'Drive Train'!$F$35-BF79*'DEPRECATED - DT-Prelim Calcs'!$C$21*'Drive Train'!$F$38</f>
        <v>9</v>
      </c>
      <c r="BN79" s="1">
        <f>IF(BK79&gt;='Drive Train'!$F$29,1,0)</f>
        <v>1</v>
      </c>
      <c r="BO79" s="57">
        <f t="shared" si="130"/>
        <v>55.555555555555557</v>
      </c>
      <c r="BP79" s="63">
        <f>BP78+'DEPRECATED - DT-Prelim Calcs'!$C$11</f>
        <v>300</v>
      </c>
      <c r="BQ79" s="2">
        <f>CA79/'Drive Train'!$F$35</f>
        <v>1.6706021225896941</v>
      </c>
      <c r="BR79" s="46">
        <f>BY79*12*60/(PI() * 'Drive Train'!$F$15)/BQ$2*BQ79</f>
        <v>-53412.767357467957</v>
      </c>
      <c r="BS79" s="2">
        <f>('DEPRECATED - DT-Prelim Calcs'!$C$6*BQ79-BR79)/('DEPRECATED - DT-Prelim Calcs'!$C$6*BQ79)*'DEPRECATED - DT-Prelim Calcs'!$C$7*BQ79</f>
        <v>28.177139732982965</v>
      </c>
      <c r="BT79" s="57">
        <f>BS79/'DEPRECATED - DT-Prelim Calcs'!$C$7*('DEPRECATED - DT-Prelim Calcs'!$C$8-'DEPRECATED - DT-Prelim Calcs'!$C$9)+'DEPRECATED - DT-Prelim Calcs'!$C$9</f>
        <v>1502.7527086065206</v>
      </c>
      <c r="BU79" s="57">
        <f t="shared" si="107"/>
        <v>50</v>
      </c>
      <c r="BV79" s="2">
        <f t="shared" si="131"/>
        <v>1.6489905474275997</v>
      </c>
      <c r="BW79" s="57">
        <f>BV79*'DEPRECATED - DT-Prelim Calcs'!$C$21/BQ$2/'DEPRECATED - DT-Prelim Calcs'!$C$19/'DEPRECATED - DT-Prelim Calcs'!$C$18*3.39*'DEPRECATED - DT-Prelim Calcs'!$C$20</f>
        <v>22.99198837243916</v>
      </c>
      <c r="BX79" s="46">
        <f t="shared" si="132"/>
        <v>0</v>
      </c>
      <c r="BY79" s="57">
        <f>BW78*'DEPRECATED - DT-Prelim Calcs'!$C$11+BY78</f>
        <v>-136.96843622139721</v>
      </c>
      <c r="BZ79" s="57">
        <f>BZ78+0.5*BW79*'DEPRECATED - DT-Prelim Calcs'!$C$11^2+BY79*'DEPRECATED - DT-Prelim Calcs'!$C$11</f>
        <v>-10826.322499117412</v>
      </c>
      <c r="CA79" s="57">
        <f>MIN('Drive Train'!$F$35-BU78*'DEPRECATED - DT-Prelim Calcs'!$C$21*'Drive Train'!$F$38,CA78+BU$2)</f>
        <v>20.715466320112206</v>
      </c>
      <c r="CB79" s="57">
        <f>'Drive Train'!$F$35-BU79*'DEPRECATED - DT-Prelim Calcs'!$C$21*'Drive Train'!$F$38</f>
        <v>9</v>
      </c>
      <c r="CC79" s="1">
        <f>IF(BZ79&gt;='Drive Train'!$F$29,1,0)</f>
        <v>0</v>
      </c>
      <c r="CD79" s="57">
        <f t="shared" si="133"/>
        <v>55.555555555555557</v>
      </c>
      <c r="CE79" s="63">
        <f>CE78+'DEPRECATED - DT-Prelim Calcs'!$C$11</f>
        <v>300</v>
      </c>
      <c r="CF79" s="2">
        <f>CP79/'Drive Train'!$F$35</f>
        <v>2.2788715287183292</v>
      </c>
      <c r="CG79" s="46">
        <f>CN79*12*60/(PI() * 'Drive Train'!$F$15)/CF$2*CF79</f>
        <v>-239158.89711525437</v>
      </c>
      <c r="CH79" s="2">
        <f>('DEPRECATED - DT-Prelim Calcs'!$C$6*CF79-CG79)/('DEPRECATED - DT-Prelim Calcs'!$C$6*CF79)*'DEPRECATED - DT-Prelim Calcs'!$C$7*CF79</f>
        <v>113.62959296352882</v>
      </c>
      <c r="CI79" s="57">
        <f>CH79/'DEPRECATED - DT-Prelim Calcs'!$C$7*('DEPRECATED - DT-Prelim Calcs'!$C$8-'DEPRECATED - DT-Prelim Calcs'!$C$9)+'DEPRECATED - DT-Prelim Calcs'!$C$9</f>
        <v>6051.943476025207</v>
      </c>
      <c r="CJ79" s="57">
        <f t="shared" si="108"/>
        <v>50</v>
      </c>
      <c r="CK79" s="2">
        <f t="shared" si="134"/>
        <v>1.3144127551959126</v>
      </c>
      <c r="CL79" s="57">
        <f>CK79*'DEPRECATED - DT-Prelim Calcs'!$C$21/CF$2/'DEPRECATED - DT-Prelim Calcs'!$C$19/'DEPRECATED - DT-Prelim Calcs'!$C$18*3.39*'DEPRECATED - DT-Prelim Calcs'!$C$20</f>
        <v>22.991988372439156</v>
      </c>
      <c r="CM79" s="46">
        <f t="shared" si="135"/>
        <v>0</v>
      </c>
      <c r="CN79" s="57">
        <f>CL78*'DEPRECATED - DT-Prelim Calcs'!$C$11+CN78</f>
        <v>-358.36760543709755</v>
      </c>
      <c r="CO79" s="57">
        <f>CO78+0.5*CL79*'DEPRECATED - DT-Prelim Calcs'!$C$11^2+CN79*'DEPRECATED - DT-Prelim Calcs'!$C$11</f>
        <v>-33815.622579698596</v>
      </c>
      <c r="CP79" s="57">
        <f>MIN('Drive Train'!$F$35-CJ78*'DEPRECATED - DT-Prelim Calcs'!$C$21*'Drive Train'!$F$38,CP78+CJ$2)</f>
        <v>28.25800695610728</v>
      </c>
      <c r="CQ79" s="57">
        <f>'Drive Train'!$F$35-CJ79*'DEPRECATED - DT-Prelim Calcs'!$C$21*'Drive Train'!$F$38</f>
        <v>9</v>
      </c>
      <c r="CR79" s="1">
        <f>IF(CO79&gt;='Drive Train'!$F$29,1,0)</f>
        <v>0</v>
      </c>
      <c r="CS79" s="57">
        <f t="shared" si="136"/>
        <v>55.555555555555557</v>
      </c>
      <c r="CT79" s="63">
        <f>CT78+'DEPRECATED - DT-Prelim Calcs'!$C$11</f>
        <v>300</v>
      </c>
      <c r="CU79" s="2">
        <f>DE79/'Drive Train'!$F$35</f>
        <v>0.72580645161290325</v>
      </c>
      <c r="CV79" s="46">
        <f>DC79*12*60/(PI() * 'Drive Train'!$F$15)/CU$2*CU79</f>
        <v>14610.085850150415</v>
      </c>
      <c r="CW79" s="2">
        <f>('DEPRECATED - DT-Prelim Calcs'!$C$6*CU79-CV79)/('DEPRECATED - DT-Prelim Calcs'!$C$6*CU79)*'DEPRECATED - DT-Prelim Calcs'!$C$7*CU79</f>
        <v>-4.8568677834820404</v>
      </c>
      <c r="CX79" s="57">
        <f>CW79/'DEPRECATED - DT-Prelim Calcs'!$C$7*('DEPRECATED - DT-Prelim Calcs'!$C$8-'DEPRECATED - DT-Prelim Calcs'!$C$9)+'DEPRECATED - DT-Prelim Calcs'!$C$9</f>
        <v>-255.8627122907659</v>
      </c>
      <c r="CY79" s="57">
        <f t="shared" si="109"/>
        <v>-255.8627122907659</v>
      </c>
      <c r="CZ79" s="2">
        <f t="shared" si="137"/>
        <v>-6.5773544618709492</v>
      </c>
      <c r="DA79" s="57">
        <f>CZ79*'DEPRECATED - DT-Prelim Calcs'!$C$21/CU$2/'DEPRECATED - DT-Prelim Calcs'!$C$19/'DEPRECATED - DT-Prelim Calcs'!$C$18*3.39*'DEPRECATED - DT-Prelim Calcs'!$C$20</f>
        <v>-138.39647067393241</v>
      </c>
      <c r="DB79" s="46">
        <f t="shared" si="138"/>
        <v>1</v>
      </c>
      <c r="DC79" s="57">
        <f>DA78*'DEPRECATED - DT-Prelim Calcs'!$C$11+DC78</f>
        <v>57.14325661163096</v>
      </c>
      <c r="DD79" s="57">
        <f>DD78+0.5*DA79*'DEPRECATED - DT-Prelim Calcs'!$C$11^2+DC79*'DEPRECATED - DT-Prelim Calcs'!$C$11</f>
        <v>-70870.925959022483</v>
      </c>
      <c r="DE79" s="57">
        <f>MIN('Drive Train'!$F$35-CY78*'DEPRECATED - DT-Prelim Calcs'!$C$21*'Drive Train'!$F$38,DE78+CY$2)</f>
        <v>9</v>
      </c>
      <c r="DF79" s="57">
        <f>'Drive Train'!$F$35-CY79*'DEPRECATED - DT-Prelim Calcs'!$C$21*'Drive Train'!$F$38</f>
        <v>29.798664435772082</v>
      </c>
      <c r="DG79" s="1">
        <f>IF(DD79&gt;='Drive Train'!$F$29,1,0)</f>
        <v>0</v>
      </c>
      <c r="DH79" s="57">
        <f t="shared" si="139"/>
        <v>-284.29190254529544</v>
      </c>
      <c r="DI79" s="63">
        <f>DI78+'DEPRECATED - DT-Prelim Calcs'!$C$11</f>
        <v>300</v>
      </c>
      <c r="DJ79" s="2">
        <f>DT79/'Drive Train'!$F$35</f>
        <v>0.72580645161290325</v>
      </c>
      <c r="DK79" s="46">
        <f>DR79*12*60/(PI() * 'Drive Train'!$F$15)/DJ$2*DJ79</f>
        <v>-29469.463171760581</v>
      </c>
      <c r="DL79" s="2">
        <f>('DEPRECATED - DT-Prelim Calcs'!$C$6*DJ79-DK79)/('DEPRECATED - DT-Prelim Calcs'!$C$6*DJ79)*'DEPRECATED - DT-Prelim Calcs'!$C$7*DJ79</f>
        <v>15.074035245186909</v>
      </c>
      <c r="DM79" s="57">
        <f>DL79/'DEPRECATED - DT-Prelim Calcs'!$C$7*('DEPRECATED - DT-Prelim Calcs'!$C$8-'DEPRECATED - DT-Prelim Calcs'!$C$9)+'DEPRECATED - DT-Prelim Calcs'!$C$9</f>
        <v>805.18909624791729</v>
      </c>
      <c r="DN79" s="57">
        <f t="shared" si="110"/>
        <v>50</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-98.625859765456298</v>
      </c>
      <c r="DS79" s="57">
        <f>DS78+0.5*DP79*'DEPRECATED - DT-Prelim Calcs'!$C$11^2+DR79*'DEPRECATED - DT-Prelim Calcs'!$C$11</f>
        <v>-141183.5763069278</v>
      </c>
      <c r="DT79" s="57">
        <f>MIN('Drive Train'!$F$35-DN78*'DEPRECATED - DT-Prelim Calcs'!$C$21*'Drive Train'!$F$38,DT78+DN$2)</f>
        <v>9</v>
      </c>
      <c r="DU79" s="57">
        <f>'Drive Train'!$F$35-DN79*'DEPRECATED - DT-Prelim Calcs'!$C$21*'Drive Train'!$F$38</f>
        <v>9</v>
      </c>
      <c r="DV79" s="1">
        <f>IF(DS79&gt;='Drive Train'!$F$29,1,0)</f>
        <v>0</v>
      </c>
      <c r="DW79" s="57">
        <f t="shared" si="142"/>
        <v>55.555555555555557</v>
      </c>
      <c r="DX79" s="63">
        <f>DX78+'DEPRECATED - DT-Prelim Calcs'!$C$11</f>
        <v>300</v>
      </c>
      <c r="DY79" s="2">
        <f>EI79/'Drive Train'!$F$35</f>
        <v>0.72580645161290325</v>
      </c>
      <c r="DZ79" s="46">
        <f>EG79*12*60/(PI() * 'Drive Train'!$F$15)/DY$2*DY79</f>
        <v>-110354.66763806519</v>
      </c>
      <c r="EA79" s="2">
        <f>('DEPRECATED - DT-Prelim Calcs'!$C$6*DY79-DZ79)/('DEPRECATED - DT-Prelim Calcs'!$C$6*DY79)*'DEPRECATED - DT-Prelim Calcs'!$C$7*DY79</f>
        <v>51.646895050776799</v>
      </c>
      <c r="EB79" s="57">
        <f>EA79/'DEPRECATED - DT-Prelim Calcs'!$C$7*('DEPRECATED - DT-Prelim Calcs'!$C$8-'DEPRECATED - DT-Prelim Calcs'!$C$9)+'DEPRECATED - DT-Prelim Calcs'!$C$9</f>
        <v>2752.2006784293208</v>
      </c>
      <c r="EC79" s="57">
        <f t="shared" si="111"/>
        <v>50</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-322.74389811933202</v>
      </c>
      <c r="EH79" s="57">
        <f>EH78+0.5*EE79*'DEPRECATED - DT-Prelim Calcs'!$C$11^2+EG79*'DEPRECATED - DT-Prelim Calcs'!$C$11</f>
        <v>-216884.17549409205</v>
      </c>
      <c r="EI79" s="57">
        <f>MIN('Drive Train'!$F$35-EC78*'DEPRECATED - DT-Prelim Calcs'!$C$21*'Drive Train'!$F$38,EI78+EC$2)</f>
        <v>9</v>
      </c>
      <c r="EJ79" s="57">
        <f>'Drive Train'!$F$35-EC79*'DEPRECATED - DT-Prelim Calcs'!$C$21*'Drive Train'!$F$38</f>
        <v>9</v>
      </c>
      <c r="EK79" s="1">
        <f>IF(EH79&gt;='Drive Train'!$F$29,1,0)</f>
        <v>0</v>
      </c>
      <c r="EL79" s="57">
        <f t="shared" si="145"/>
        <v>55.555555555555557</v>
      </c>
      <c r="EM79" s="63">
        <f>EM78+'DEPRECATED - DT-Prelim Calcs'!$C$11</f>
        <v>300</v>
      </c>
      <c r="EN79" s="2">
        <f>EX79/'Drive Train'!$F$35</f>
        <v>0.72580645161290325</v>
      </c>
      <c r="EO79" s="46">
        <f>EV79*12*60/(PI() * 'Drive Train'!$F$15)/EN$2*EN79</f>
        <v>-142805.19007292407</v>
      </c>
      <c r="EP79" s="2">
        <f>('DEPRECATED - DT-Prelim Calcs'!$C$6*EN79-EO79)/('DEPRECATED - DT-Prelim Calcs'!$C$6*EN79)*'DEPRECATED - DT-Prelim Calcs'!$C$7*EN79</f>
        <v>66.319645344962524</v>
      </c>
      <c r="EQ79" s="57">
        <f>EP79/'DEPRECATED - DT-Prelim Calcs'!$C$7*('DEPRECATED - DT-Prelim Calcs'!$C$8-'DEPRECATED - DT-Prelim Calcs'!$C$9)+'DEPRECATED - DT-Prelim Calcs'!$C$9</f>
        <v>3533.3267625554736</v>
      </c>
      <c r="ER79" s="57">
        <f t="shared" si="112"/>
        <v>50</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-370.87220844947637</v>
      </c>
      <c r="EW79" s="57">
        <f>EW78+0.5*ET79*'DEPRECATED - DT-Prelim Calcs'!$C$11^2+EV79*'DEPRECATED - DT-Prelim Calcs'!$C$11</f>
        <v>-269779.35053516668</v>
      </c>
      <c r="EX79" s="57">
        <f>MIN('Drive Train'!$F$35-ER78*'DEPRECATED - DT-Prelim Calcs'!$C$21*'Drive Train'!$F$38,EX78+ER$2)</f>
        <v>9</v>
      </c>
      <c r="EY79" s="57">
        <f>'Drive Train'!$F$35-ER79*'DEPRECATED - DT-Prelim Calcs'!$C$21*'Drive Train'!$F$38</f>
        <v>9</v>
      </c>
      <c r="EZ79" s="1">
        <f>IF(EW79&gt;='Drive Train'!$F$29,1,0)</f>
        <v>0</v>
      </c>
      <c r="FA79" s="57">
        <f t="shared" si="148"/>
        <v>55.555555555555557</v>
      </c>
      <c r="FB79" s="63">
        <f>FB78+'DEPRECATED - DT-Prelim Calcs'!$C$11</f>
        <v>300</v>
      </c>
      <c r="FC79" s="2">
        <f>FM79/'Drive Train'!$F$35</f>
        <v>0.72580645161290325</v>
      </c>
      <c r="FD79" s="46">
        <f>FK79*12*60/(PI() * 'Drive Train'!$F$15)/FC$2*FC79</f>
        <v>-561742.09321147122</v>
      </c>
      <c r="FE79" s="2">
        <f>('DEPRECATED - DT-Prelim Calcs'!$C$6*FC79-FD79)/('DEPRECATED - DT-Prelim Calcs'!$C$6*FC79)*'DEPRECATED - DT-Prelim Calcs'!$C$7*FC79</f>
        <v>255.7451493907221</v>
      </c>
      <c r="FF79" s="57">
        <f>FE79/'DEPRECATED - DT-Prelim Calcs'!$C$7*('DEPRECATED - DT-Prelim Calcs'!$C$8-'DEPRECATED - DT-Prelim Calcs'!$C$9)+'DEPRECATED - DT-Prelim Calcs'!$C$9</f>
        <v>13617.680359680351</v>
      </c>
      <c r="FG79" s="57">
        <f t="shared" si="113"/>
        <v>50</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-1311.9354875444753</v>
      </c>
      <c r="FL79" s="57">
        <f>FL78+0.5*FI79*'DEPRECATED - DT-Prelim Calcs'!$C$11^2+FK79*'DEPRECATED - DT-Prelim Calcs'!$C$11</f>
        <v>-351876.47073345201</v>
      </c>
      <c r="FM79" s="57">
        <f>MIN('Drive Train'!$F$35-FG78*'DEPRECATED - DT-Prelim Calcs'!$C$21*'Drive Train'!$F$38,FM78+FG$2)</f>
        <v>9</v>
      </c>
      <c r="FN79" s="57">
        <f>'Drive Train'!$F$35-FG79*'DEPRECATED - DT-Prelim Calcs'!$C$21*'Drive Train'!$F$38</f>
        <v>9</v>
      </c>
      <c r="FO79" s="1">
        <f>IF(FL79&gt;='Drive Train'!$F$29,1,0)</f>
        <v>0</v>
      </c>
      <c r="FP79" s="57">
        <f t="shared" si="151"/>
        <v>55.555555555555557</v>
      </c>
      <c r="FQ79" s="63">
        <f>FQ78+'DEPRECATED - DT-Prelim Calcs'!$C$11</f>
        <v>300</v>
      </c>
      <c r="FR79" s="2">
        <f>GB79/'Drive Train'!$F$35</f>
        <v>0.72580645161290325</v>
      </c>
      <c r="FS79" s="46">
        <f>FZ79*12*60/(PI() * 'Drive Train'!$F$15)/FR$2*FR79</f>
        <v>-59002.153672268745</v>
      </c>
      <c r="FT79" s="2">
        <f>('DEPRECATED - DT-Prelim Calcs'!$C$6*FR79-FS79)/('DEPRECATED - DT-Prelim Calcs'!$C$6*FR79)*'DEPRECATED - DT-Prelim Calcs'!$C$7*FR79</f>
        <v>28.427465659112741</v>
      </c>
      <c r="FU79" s="57">
        <f>FT79/'DEPRECATED - DT-Prelim Calcs'!$C$7*('DEPRECATED - DT-Prelim Calcs'!$C$8-'DEPRECATED - DT-Prelim Calcs'!$C$9)+'DEPRECATED - DT-Prelim Calcs'!$C$9</f>
        <v>1516.0791884083671</v>
      </c>
      <c r="FV79" s="57">
        <f t="shared" si="114"/>
        <v>50</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-125.18916575612292</v>
      </c>
      <c r="GA79" s="57">
        <f>GA78+0.5*FX79*'DEPRECATED - DT-Prelim Calcs'!$C$11^2+FZ79*'DEPRECATED - DT-Prelim Calcs'!$C$11</f>
        <v>-395947.72442028025</v>
      </c>
      <c r="GB79" s="57">
        <f>MIN('Drive Train'!$F$35-FV78*'DEPRECATED - DT-Prelim Calcs'!$C$21*'Drive Train'!$F$38,GB78+FV$2)</f>
        <v>9</v>
      </c>
      <c r="GC79" s="57">
        <f>'Drive Train'!$F$35-FV79*'DEPRECATED - DT-Prelim Calcs'!$C$21*'Drive Train'!$F$38</f>
        <v>9</v>
      </c>
      <c r="GD79" s="1">
        <f>IF(GA79&gt;='Drive Train'!$F$29,1,0)</f>
        <v>0</v>
      </c>
      <c r="GE79" s="57">
        <f t="shared" si="154"/>
        <v>55.555555555555557</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55.555555555555557</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55.555555555555557</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55.555555555555557</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55.555555555555557</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55.555555555555557</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650.48305563067322</v>
      </c>
      <c r="AK80" s="57">
        <f t="shared" si="181"/>
        <v>0</v>
      </c>
      <c r="AL80" s="63">
        <f>AL79+'DEPRECATED - DT-Prelim Calcs'!$C$11</f>
        <v>304</v>
      </c>
      <c r="AM80" s="2">
        <f>AW80/'Drive Train'!$F$35</f>
        <v>0.87580576960270906</v>
      </c>
      <c r="AN80" s="46">
        <f>AU80*12*60/(PI() * 'Drive Train'!$F$15)/AM$2*AM80</f>
        <v>3839.3737733556932</v>
      </c>
      <c r="AO80" s="2">
        <f>('DEPRECATED - DT-Prelim Calcs'!$C$6*AM80-AN80)/('DEPRECATED - DT-Prelim Calcs'!$C$6*AM80)*'DEPRECATED - DT-Prelim Calcs'!$C$7*AM80</f>
        <v>0.374689879641737</v>
      </c>
      <c r="AP80" s="57">
        <f>AO80/'DEPRECATED - DT-Prelim Calcs'!$C$7*('DEPRECATED - DT-Prelim Calcs'!$C$8-'DEPRECATED - DT-Prelim Calcs'!$C$9)+'DEPRECATED - DT-Prelim Calcs'!$C$9</f>
        <v>22.647183219101599</v>
      </c>
      <c r="AQ80" s="57">
        <f t="shared" si="105"/>
        <v>22.647183219101599</v>
      </c>
      <c r="AR80" s="2">
        <f t="shared" si="125"/>
        <v>2.769227624987991E-10</v>
      </c>
      <c r="AS80" s="57">
        <f>AR80*'DEPRECATED - DT-Prelim Calcs'!$C$21/AM$2/'DEPRECATED - DT-Prelim Calcs'!$C$19/'DEPRECATED - DT-Prelim Calcs'!$C$18*3.39*'DEPRECATED - DT-Prelim Calcs'!$C$20</f>
        <v>1.8954751496572017E-9</v>
      </c>
      <c r="AT80" s="46">
        <f t="shared" si="126"/>
        <v>0</v>
      </c>
      <c r="AU80" s="57">
        <f>AS79*'DEPRECATED - DT-Prelim Calcs'!$C$11+AU79</f>
        <v>38.256035690523561</v>
      </c>
      <c r="AV80" s="57">
        <f>AV79+0.5*AS80*'DEPRECATED - DT-Prelim Calcs'!$C$11^2+AU80*'DEPRECATED - DT-Prelim Calcs'!$C$11</f>
        <v>11502.629096409786</v>
      </c>
      <c r="AW80" s="57">
        <f>MIN('Drive Train'!$F$35-AQ79*'DEPRECATED - DT-Prelim Calcs'!$C$21*'Drive Train'!$F$38,AW79+AQ$2)</f>
        <v>10.859991543073592</v>
      </c>
      <c r="AX80" s="57">
        <f>'Drive Train'!$F$35-AQ80*'DEPRECATED - DT-Prelim Calcs'!$C$21*'Drive Train'!$F$38</f>
        <v>10.859991541101092</v>
      </c>
      <c r="AY80" s="1">
        <f>IF(AV80&gt;='Drive Train'!$F$29,1,0)</f>
        <v>1</v>
      </c>
      <c r="AZ80" s="57">
        <f t="shared" si="127"/>
        <v>25.163536910112889</v>
      </c>
      <c r="BA80" s="63">
        <f>BA79+'DEPRECATED - DT-Prelim Calcs'!$C$11</f>
        <v>304</v>
      </c>
      <c r="BB80" s="2">
        <f>BL80/'Drive Train'!$F$35</f>
        <v>0.72580645161290325</v>
      </c>
      <c r="BC80" s="46">
        <f>BJ80*12*60/(PI() * 'Drive Train'!$F$15)/BB$2*BB80</f>
        <v>4641.2351410474694</v>
      </c>
      <c r="BD80" s="2">
        <f>('DEPRECATED - DT-Prelim Calcs'!$C$6*BB80-BC80)/('DEPRECATED - DT-Prelim Calcs'!$C$6*BB80)*'DEPRECATED - DT-Prelim Calcs'!$C$7*BB80</f>
        <v>-0.34937618705838192</v>
      </c>
      <c r="BE80" s="57">
        <f>BD80/'DEPRECATED - DT-Prelim Calcs'!$C$7*('DEPRECATED - DT-Prelim Calcs'!$C$8-'DEPRECATED - DT-Prelim Calcs'!$C$9)+'DEPRECATED - DT-Prelim Calcs'!$C$9</f>
        <v>-15.899570456261578</v>
      </c>
      <c r="BF80" s="57">
        <f t="shared" si="106"/>
        <v>-15.899570456261578</v>
      </c>
      <c r="BG80" s="2">
        <f t="shared" si="128"/>
        <v>-0.89592898033717228</v>
      </c>
      <c r="BH80" s="57">
        <f>BG80*'DEPRECATED - DT-Prelim Calcs'!$C$21/BB$2/'DEPRECATED - DT-Prelim Calcs'!$C$19/'DEPRECATED - DT-Prelim Calcs'!$C$18*3.39*'DEPRECATED - DT-Prelim Calcs'!$C$20</f>
        <v>-9.3122176302862307</v>
      </c>
      <c r="BI80" s="46">
        <f t="shared" si="129"/>
        <v>1</v>
      </c>
      <c r="BJ80" s="57">
        <f>BH79*'DEPRECATED - DT-Prelim Calcs'!$C$11+BJ79</f>
        <v>36.748534707611626</v>
      </c>
      <c r="BK80" s="57">
        <f>BK79+0.5*BH80*'DEPRECATED - DT-Prelim Calcs'!$C$11^2+BJ80*'DEPRECATED - DT-Prelim Calcs'!$C$11</f>
        <v>5510.2951050627526</v>
      </c>
      <c r="BL80" s="57">
        <f>MIN('Drive Train'!$F$35-BF79*'DEPRECATED - DT-Prelim Calcs'!$C$21*'Drive Train'!$F$38,BL79+BF$2)</f>
        <v>9</v>
      </c>
      <c r="BM80" s="57">
        <f>'Drive Train'!$F$35-BF80*'DEPRECATED - DT-Prelim Calcs'!$C$21*'Drive Train'!$F$38</f>
        <v>13.481170791025788</v>
      </c>
      <c r="BN80" s="1">
        <f>IF(BK80&gt;='Drive Train'!$F$29,1,0)</f>
        <v>1</v>
      </c>
      <c r="BO80" s="57">
        <f t="shared" si="130"/>
        <v>-17.666189395846196</v>
      </c>
      <c r="BP80" s="63">
        <f>BP79+'DEPRECATED - DT-Prelim Calcs'!$C$11</f>
        <v>304</v>
      </c>
      <c r="BQ80" s="2">
        <f>CA80/'Drive Train'!$F$35</f>
        <v>0.72580645161290325</v>
      </c>
      <c r="BR80" s="46">
        <f>BY80*12*60/(PI() * 'Drive Train'!$F$15)/BQ$2*BQ80</f>
        <v>-7624.1169629886599</v>
      </c>
      <c r="BS80" s="2">
        <f>('DEPRECATED - DT-Prelim Calcs'!$C$6*BQ80-BR80)/('DEPRECATED - DT-Prelim Calcs'!$C$6*BQ80)*'DEPRECATED - DT-Prelim Calcs'!$C$7*BQ80</f>
        <v>5.1964959650480109</v>
      </c>
      <c r="BT80" s="57">
        <f>BS80/'DEPRECATED - DT-Prelim Calcs'!$C$7*('DEPRECATED - DT-Prelim Calcs'!$C$8-'DEPRECATED - DT-Prelim Calcs'!$C$9)+'DEPRECATED - DT-Prelim Calcs'!$C$9</f>
        <v>279.34333291106219</v>
      </c>
      <c r="BU80" s="57">
        <f t="shared" si="107"/>
        <v>50</v>
      </c>
      <c r="BV80" s="2">
        <f t="shared" si="131"/>
        <v>1.6489905474275997</v>
      </c>
      <c r="BW80" s="57">
        <f>BV80*'DEPRECATED - DT-Prelim Calcs'!$C$21/BQ$2/'DEPRECATED - DT-Prelim Calcs'!$C$19/'DEPRECATED - DT-Prelim Calcs'!$C$18*3.39*'DEPRECATED - DT-Prelim Calcs'!$C$20</f>
        <v>22.99198837243916</v>
      </c>
      <c r="BX80" s="46">
        <f t="shared" si="132"/>
        <v>0</v>
      </c>
      <c r="BY80" s="57">
        <f>BW79*'DEPRECATED - DT-Prelim Calcs'!$C$11+BY79</f>
        <v>-45.000482731640574</v>
      </c>
      <c r="BZ80" s="57">
        <f>BZ79+0.5*BW80*'DEPRECATED - DT-Prelim Calcs'!$C$11^2+BY80*'DEPRECATED - DT-Prelim Calcs'!$C$11</f>
        <v>-10822.388523064461</v>
      </c>
      <c r="CA80" s="57">
        <f>MIN('Drive Train'!$F$35-BU79*'DEPRECATED - DT-Prelim Calcs'!$C$21*'Drive Train'!$F$38,CA79+BU$2)</f>
        <v>9</v>
      </c>
      <c r="CB80" s="57">
        <f>'Drive Train'!$F$35-BU80*'DEPRECATED - DT-Prelim Calcs'!$C$21*'Drive Train'!$F$38</f>
        <v>9</v>
      </c>
      <c r="CC80" s="1">
        <f>IF(BZ80&gt;='Drive Train'!$F$29,1,0)</f>
        <v>0</v>
      </c>
      <c r="CD80" s="57">
        <f t="shared" si="133"/>
        <v>55.555555555555557</v>
      </c>
      <c r="CE80" s="63">
        <f>CE79+'DEPRECATED - DT-Prelim Calcs'!$C$11</f>
        <v>304</v>
      </c>
      <c r="CF80" s="2">
        <f>CP80/'Drive Train'!$F$35</f>
        <v>0.72580645161290325</v>
      </c>
      <c r="CG80" s="46">
        <f>CN80*12*60/(PI() * 'Drive Train'!$F$15)/CF$2*CF80</f>
        <v>-56622.9421883459</v>
      </c>
      <c r="CH80" s="2">
        <f>('DEPRECATED - DT-Prelim Calcs'!$C$6*CF80-CG80)/('DEPRECATED - DT-Prelim Calcs'!$C$6*CF80)*'DEPRECATED - DT-Prelim Calcs'!$C$7*CF80</f>
        <v>27.351687108220798</v>
      </c>
      <c r="CI80" s="57">
        <f>CH80/'DEPRECATED - DT-Prelim Calcs'!$C$7*('DEPRECATED - DT-Prelim Calcs'!$C$8-'DEPRECATED - DT-Prelim Calcs'!$C$9)+'DEPRECATED - DT-Prelim Calcs'!$C$9</f>
        <v>1458.8084879604683</v>
      </c>
      <c r="CJ80" s="57">
        <f t="shared" si="108"/>
        <v>50</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-266.39965194734094</v>
      </c>
      <c r="CO80" s="57">
        <f>CO79+0.5*CL80*'DEPRECATED - DT-Prelim Calcs'!$C$11^2+CN80*'DEPRECATED - DT-Prelim Calcs'!$C$11</f>
        <v>-34697.285280508448</v>
      </c>
      <c r="CP80" s="57">
        <f>MIN('Drive Train'!$F$35-CJ79*'DEPRECATED - DT-Prelim Calcs'!$C$21*'Drive Train'!$F$38,CP79+CJ$2)</f>
        <v>9</v>
      </c>
      <c r="CQ80" s="57">
        <f>'Drive Train'!$F$35-CJ80*'DEPRECATED - DT-Prelim Calcs'!$C$21*'Drive Train'!$F$38</f>
        <v>9</v>
      </c>
      <c r="CR80" s="1">
        <f>IF(CO80&gt;='Drive Train'!$F$29,1,0)</f>
        <v>0</v>
      </c>
      <c r="CS80" s="57">
        <f t="shared" si="136"/>
        <v>55.555555555555557</v>
      </c>
      <c r="CT80" s="63">
        <f>CT79+'DEPRECATED - DT-Prelim Calcs'!$C$11</f>
        <v>304</v>
      </c>
      <c r="CU80" s="2">
        <f>DE80/'Drive Train'!$F$35</f>
        <v>2.4031180996590389</v>
      </c>
      <c r="CV80" s="46">
        <f>DC80*12*60/(PI() * 'Drive Train'!$F$15)/CU$2*CU80</f>
        <v>-420253.30255003052</v>
      </c>
      <c r="CW80" s="2">
        <f>('DEPRECATED - DT-Prelim Calcs'!$C$6*CU80-CV80)/('DEPRECATED - DT-Prelim Calcs'!$C$6*CU80)*'DEPRECATED - DT-Prelim Calcs'!$C$7*CU80</f>
        <v>195.81223866249979</v>
      </c>
      <c r="CX80" s="57">
        <f>CW80/'DEPRECATED - DT-Prelim Calcs'!$C$7*('DEPRECATED - DT-Prelim Calcs'!$C$8-'DEPRECATED - DT-Prelim Calcs'!$C$9)+'DEPRECATED - DT-Prelim Calcs'!$C$9</f>
        <v>10427.061087302376</v>
      </c>
      <c r="CY80" s="57">
        <f t="shared" si="109"/>
        <v>50</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-496.44262608409872</v>
      </c>
      <c r="DD80" s="57">
        <f>DD79+0.5*DA80*'DEPRECATED - DT-Prelim Calcs'!$C$11^2+DC80*'DEPRECATED - DT-Prelim Calcs'!$C$11</f>
        <v>-72672.760556379362</v>
      </c>
      <c r="DE80" s="57">
        <f>MIN('Drive Train'!$F$35-CY79*'DEPRECATED - DT-Prelim Calcs'!$C$21*'Drive Train'!$F$38,DE79+CY$2)</f>
        <v>29.798664435772082</v>
      </c>
      <c r="DF80" s="57">
        <f>'Drive Train'!$F$35-CY80*'DEPRECATED - DT-Prelim Calcs'!$C$21*'Drive Train'!$F$38</f>
        <v>9</v>
      </c>
      <c r="DG80" s="1">
        <f>IF(DD80&gt;='Drive Train'!$F$29,1,0)</f>
        <v>0</v>
      </c>
      <c r="DH80" s="57">
        <f t="shared" si="139"/>
        <v>55.555555555555557</v>
      </c>
      <c r="DI80" s="63">
        <f>DI79+'DEPRECATED - DT-Prelim Calcs'!$C$11</f>
        <v>304</v>
      </c>
      <c r="DJ80" s="2">
        <f>DT80/'Drive Train'!$F$35</f>
        <v>0.72580645161290325</v>
      </c>
      <c r="DK80" s="46">
        <f>DR80*12*60/(PI() * 'Drive Train'!$F$15)/DJ$2*DJ80</f>
        <v>-1989.3861940404188</v>
      </c>
      <c r="DL80" s="2">
        <f>('DEPRECATED - DT-Prelim Calcs'!$C$6*DJ80-DK80)/('DEPRECATED - DT-Prelim Calcs'!$C$6*DJ80)*'DEPRECATED - DT-Prelim Calcs'!$C$7*DJ80</f>
        <v>2.648709632371602</v>
      </c>
      <c r="DM80" s="57">
        <f>DL80/'DEPRECATED - DT-Prelim Calcs'!$C$7*('DEPRECATED - DT-Prelim Calcs'!$C$8-'DEPRECATED - DT-Prelim Calcs'!$C$9)+'DEPRECATED - DT-Prelim Calcs'!$C$9</f>
        <v>143.70806881048819</v>
      </c>
      <c r="DN80" s="57">
        <f t="shared" si="110"/>
        <v>50</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-6.6579062756996734</v>
      </c>
      <c r="DS80" s="57">
        <f>DS79+0.5*DP80*'DEPRECATED - DT-Prelim Calcs'!$C$11^2+DR80*'DEPRECATED - DT-Prelim Calcs'!$C$11</f>
        <v>-141026.27202505109</v>
      </c>
      <c r="DT80" s="57">
        <f>MIN('Drive Train'!$F$35-DN79*'DEPRECATED - DT-Prelim Calcs'!$C$21*'Drive Train'!$F$38,DT79+DN$2)</f>
        <v>9</v>
      </c>
      <c r="DU80" s="57">
        <f>'Drive Train'!$F$35-DN80*'DEPRECATED - DT-Prelim Calcs'!$C$21*'Drive Train'!$F$38</f>
        <v>9</v>
      </c>
      <c r="DV80" s="1">
        <f>IF(DS80&gt;='Drive Train'!$F$29,1,0)</f>
        <v>0</v>
      </c>
      <c r="DW80" s="57">
        <f t="shared" si="142"/>
        <v>55.555555555555557</v>
      </c>
      <c r="DX80" s="63">
        <f>DX79+'DEPRECATED - DT-Prelim Calcs'!$C$11</f>
        <v>304</v>
      </c>
      <c r="DY80" s="2">
        <f>EI80/'Drive Train'!$F$35</f>
        <v>0.72580645161290325</v>
      </c>
      <c r="DZ80" s="46">
        <f>EG80*12*60/(PI() * 'Drive Train'!$F$15)/DY$2*DY80</f>
        <v>-78908.393983148286</v>
      </c>
      <c r="EA80" s="2">
        <f>('DEPRECATED - DT-Prelim Calcs'!$C$6*DY80-DZ80)/('DEPRECATED - DT-Prelim Calcs'!$C$6*DY80)*'DEPRECATED - DT-Prelim Calcs'!$C$7*DY80</f>
        <v>37.428223473225252</v>
      </c>
      <c r="EB80" s="57">
        <f>EA80/'DEPRECATED - DT-Prelim Calcs'!$C$7*('DEPRECATED - DT-Prelim Calcs'!$C$8-'DEPRECATED - DT-Prelim Calcs'!$C$9)+'DEPRECATED - DT-Prelim Calcs'!$C$9</f>
        <v>1995.2481624957677</v>
      </c>
      <c r="EC80" s="57">
        <f t="shared" si="111"/>
        <v>50</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-230.77594462957538</v>
      </c>
      <c r="EH80" s="57">
        <f>EH79+0.5*EE80*'DEPRECATED - DT-Prelim Calcs'!$C$11^2+EG80*'DEPRECATED - DT-Prelim Calcs'!$C$11</f>
        <v>-217623.34336563083</v>
      </c>
      <c r="EI80" s="57">
        <f>MIN('Drive Train'!$F$35-EC79*'DEPRECATED - DT-Prelim Calcs'!$C$21*'Drive Train'!$F$38,EI79+EC$2)</f>
        <v>9</v>
      </c>
      <c r="EJ80" s="57">
        <f>'Drive Train'!$F$35-EC80*'DEPRECATED - DT-Prelim Calcs'!$C$21*'Drive Train'!$F$38</f>
        <v>9</v>
      </c>
      <c r="EK80" s="1">
        <f>IF(EH80&gt;='Drive Train'!$F$29,1,0)</f>
        <v>0</v>
      </c>
      <c r="EL80" s="57">
        <f t="shared" si="145"/>
        <v>55.555555555555557</v>
      </c>
      <c r="EM80" s="63">
        <f>EM79+'DEPRECATED - DT-Prelim Calcs'!$C$11</f>
        <v>304</v>
      </c>
      <c r="EN80" s="2">
        <f>EX80/'Drive Train'!$F$35</f>
        <v>0.72580645161290325</v>
      </c>
      <c r="EO80" s="46">
        <f>EV80*12*60/(PI() * 'Drive Train'!$F$15)/EN$2*EN80</f>
        <v>-107392.71974081047</v>
      </c>
      <c r="EP80" s="2">
        <f>('DEPRECATED - DT-Prelim Calcs'!$C$6*EN80-EO80)/('DEPRECATED - DT-Prelim Calcs'!$C$6*EN80)*'DEPRECATED - DT-Prelim Calcs'!$C$7*EN80</f>
        <v>50.307627802674759</v>
      </c>
      <c r="EQ80" s="57">
        <f>EP80/'DEPRECATED - DT-Prelim Calcs'!$C$7*('DEPRECATED - DT-Prelim Calcs'!$C$8-'DEPRECATED - DT-Prelim Calcs'!$C$9)+'DEPRECATED - DT-Prelim Calcs'!$C$9</f>
        <v>2680.9027581257974</v>
      </c>
      <c r="ER80" s="57">
        <f t="shared" si="112"/>
        <v>50</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-278.90425495971976</v>
      </c>
      <c r="EW80" s="57">
        <f>EW79+0.5*ET80*'DEPRECATED - DT-Prelim Calcs'!$C$11^2+EV80*'DEPRECATED - DT-Prelim Calcs'!$C$11</f>
        <v>-270711.03164802608</v>
      </c>
      <c r="EX80" s="57">
        <f>MIN('Drive Train'!$F$35-ER79*'DEPRECATED - DT-Prelim Calcs'!$C$21*'Drive Train'!$F$38,EX79+ER$2)</f>
        <v>9</v>
      </c>
      <c r="EY80" s="57">
        <f>'Drive Train'!$F$35-ER80*'DEPRECATED - DT-Prelim Calcs'!$C$21*'Drive Train'!$F$38</f>
        <v>9</v>
      </c>
      <c r="EZ80" s="1">
        <f>IF(EW80&gt;='Drive Train'!$F$29,1,0)</f>
        <v>0</v>
      </c>
      <c r="FA80" s="57">
        <f t="shared" si="148"/>
        <v>55.555555555555557</v>
      </c>
      <c r="FB80" s="63">
        <f>FB79+'DEPRECATED - DT-Prelim Calcs'!$C$11</f>
        <v>304</v>
      </c>
      <c r="FC80" s="2">
        <f>FM80/'Drive Train'!$F$35</f>
        <v>0.72580645161290325</v>
      </c>
      <c r="FD80" s="46">
        <f>FK80*12*60/(PI() * 'Drive Train'!$F$15)/FC$2*FC80</f>
        <v>-522363.42620216077</v>
      </c>
      <c r="FE80" s="2">
        <f>('DEPRECATED - DT-Prelim Calcs'!$C$6*FC80-FD80)/('DEPRECATED - DT-Prelim Calcs'!$C$6*FC80)*'DEPRECATED - DT-Prelim Calcs'!$C$7*FC80</f>
        <v>237.93978588369811</v>
      </c>
      <c r="FF80" s="57">
        <f>FE80/'DEPRECATED - DT-Prelim Calcs'!$C$7*('DEPRECATED - DT-Prelim Calcs'!$C$8-'DEPRECATED - DT-Prelim Calcs'!$C$9)+'DEPRECATED - DT-Prelim Calcs'!$C$9</f>
        <v>12669.784866754551</v>
      </c>
      <c r="FG80" s="57">
        <f t="shared" si="113"/>
        <v>50</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-1219.9675340547187</v>
      </c>
      <c r="FL80" s="57">
        <f>FL79+0.5*FI80*'DEPRECATED - DT-Prelim Calcs'!$C$11^2+FK80*'DEPRECATED - DT-Prelim Calcs'!$C$11</f>
        <v>-356572.40496269142</v>
      </c>
      <c r="FM80" s="57">
        <f>MIN('Drive Train'!$F$35-FG79*'DEPRECATED - DT-Prelim Calcs'!$C$21*'Drive Train'!$F$38,FM79+FG$2)</f>
        <v>9</v>
      </c>
      <c r="FN80" s="57">
        <f>'Drive Train'!$F$35-FG80*'DEPRECATED - DT-Prelim Calcs'!$C$21*'Drive Train'!$F$38</f>
        <v>9</v>
      </c>
      <c r="FO80" s="1">
        <f>IF(FL80&gt;='Drive Train'!$F$29,1,0)</f>
        <v>0</v>
      </c>
      <c r="FP80" s="57">
        <f t="shared" si="151"/>
        <v>55.555555555555557</v>
      </c>
      <c r="FQ80" s="63">
        <f>FQ79+'DEPRECATED - DT-Prelim Calcs'!$C$11</f>
        <v>304</v>
      </c>
      <c r="FR80" s="2">
        <f>GB80/'Drive Train'!$F$35</f>
        <v>0.72580645161290325</v>
      </c>
      <c r="FS80" s="46">
        <f>FZ80*12*60/(PI() * 'Drive Train'!$F$15)/FR$2*FR80</f>
        <v>-15657.289985761685</v>
      </c>
      <c r="FT80" s="2">
        <f>('DEPRECATED - DT-Prelim Calcs'!$C$6*FR80-FS80)/('DEPRECATED - DT-Prelim Calcs'!$C$6*FR80)*'DEPRECATED - DT-Prelim Calcs'!$C$7*FR80</f>
        <v>8.8287561873525124</v>
      </c>
      <c r="FU80" s="57">
        <f>FT80/'DEPRECATED - DT-Prelim Calcs'!$C$7*('DEPRECATED - DT-Prelim Calcs'!$C$8-'DEPRECATED - DT-Prelim Calcs'!$C$9)+'DEPRECATED - DT-Prelim Calcs'!$C$9</f>
        <v>472.71220698644288</v>
      </c>
      <c r="FV80" s="57">
        <f t="shared" si="114"/>
        <v>50</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-33.22121226636628</v>
      </c>
      <c r="GA80" s="57">
        <f>GA79+0.5*FX80*'DEPRECATED - DT-Prelim Calcs'!$C$11^2+FZ80*'DEPRECATED - DT-Prelim Calcs'!$C$11</f>
        <v>-395896.67336236621</v>
      </c>
      <c r="GB80" s="57">
        <f>MIN('Drive Train'!$F$35-FV79*'DEPRECATED - DT-Prelim Calcs'!$C$21*'Drive Train'!$F$38,GB79+FV$2)</f>
        <v>9</v>
      </c>
      <c r="GC80" s="57">
        <f>'Drive Train'!$F$35-FV80*'DEPRECATED - DT-Prelim Calcs'!$C$21*'Drive Train'!$F$38</f>
        <v>9</v>
      </c>
      <c r="GD80" s="1">
        <f>IF(GA80&gt;='Drive Train'!$F$29,1,0)</f>
        <v>0</v>
      </c>
      <c r="GE80" s="57">
        <f t="shared" si="154"/>
        <v>55.555555555555557</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55.555555555555557</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55.555555555555557</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55.555555555555557</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55.555555555555557</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55.555555555555557</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650.48305563067322</v>
      </c>
      <c r="AK81" s="57">
        <f t="shared" si="181"/>
        <v>0</v>
      </c>
      <c r="AL81" s="63">
        <f>AL80+'DEPRECATED - DT-Prelim Calcs'!$C$11</f>
        <v>308</v>
      </c>
      <c r="AM81" s="2">
        <f>AW81/'Drive Train'!$F$35</f>
        <v>0.87580576944363642</v>
      </c>
      <c r="AN81" s="46">
        <f>AU81*12*60/(PI() * 'Drive Train'!$F$15)/AM$2*AM81</f>
        <v>3839.3737734192678</v>
      </c>
      <c r="AO81" s="2">
        <f>('DEPRECATED - DT-Prelim Calcs'!$C$6*AM81-AN81)/('DEPRECATED - DT-Prelim Calcs'!$C$6*AM81)*'DEPRECATED - DT-Prelim Calcs'!$C$7*AM81</f>
        <v>0.37468987922962615</v>
      </c>
      <c r="AP81" s="57">
        <f>AO81/'DEPRECATED - DT-Prelim Calcs'!$C$7*('DEPRECATED - DT-Prelim Calcs'!$C$8-'DEPRECATED - DT-Prelim Calcs'!$C$9)+'DEPRECATED - DT-Prelim Calcs'!$C$9</f>
        <v>22.647183197162256</v>
      </c>
      <c r="AQ81" s="57">
        <f t="shared" si="105"/>
        <v>22.647183197162256</v>
      </c>
      <c r="AR81" s="2">
        <f t="shared" si="125"/>
        <v>-2.0944723733151704E-10</v>
      </c>
      <c r="AS81" s="57">
        <f>AR81*'DEPRECATED - DT-Prelim Calcs'!$C$21/AM$2/'DEPRECATED - DT-Prelim Calcs'!$C$19/'DEPRECATED - DT-Prelim Calcs'!$C$18*3.39*'DEPRECATED - DT-Prelim Calcs'!$C$20</f>
        <v>-1.4336200821626798E-9</v>
      </c>
      <c r="AT81" s="46">
        <f t="shared" si="126"/>
        <v>0</v>
      </c>
      <c r="AU81" s="57">
        <f>AS80*'DEPRECATED - DT-Prelim Calcs'!$C$11+AU80</f>
        <v>38.256035698105464</v>
      </c>
      <c r="AV81" s="57">
        <f>AV80+0.5*AS81*'DEPRECATED - DT-Prelim Calcs'!$C$11^2+AU81*'DEPRECATED - DT-Prelim Calcs'!$C$11</f>
        <v>11655.653239190739</v>
      </c>
      <c r="AW81" s="57">
        <f>MIN('Drive Train'!$F$35-AQ80*'DEPRECATED - DT-Prelim Calcs'!$C$21*'Drive Train'!$F$38,AW80+AQ$2)</f>
        <v>10.859991541101092</v>
      </c>
      <c r="AX81" s="57">
        <f>'Drive Train'!$F$35-AQ81*'DEPRECATED - DT-Prelim Calcs'!$C$21*'Drive Train'!$F$38</f>
        <v>10.859991542592967</v>
      </c>
      <c r="AY81" s="1">
        <f>IF(AV81&gt;='Drive Train'!$F$29,1,0)</f>
        <v>1</v>
      </c>
      <c r="AZ81" s="57">
        <f t="shared" si="127"/>
        <v>25.163536885735837</v>
      </c>
      <c r="BA81" s="63">
        <f>BA80+'DEPRECATED - DT-Prelim Calcs'!$C$11</f>
        <v>308</v>
      </c>
      <c r="BB81" s="2">
        <f>BL81/'Drive Train'!$F$35</f>
        <v>1.0871911928246603</v>
      </c>
      <c r="BC81" s="46">
        <f>BJ81*12*60/(PI() * 'Drive Train'!$F$15)/BB$2*BB81</f>
        <v>-94.654275697054331</v>
      </c>
      <c r="BD81" s="2">
        <f>('DEPRECATED - DT-Prelim Calcs'!$C$6*BB81-BC81)/('DEPRECATED - DT-Prelim Calcs'!$C$6*BB81)*'DEPRECATED - DT-Prelim Calcs'!$C$7*BB81</f>
        <v>2.6629294246942794</v>
      </c>
      <c r="BE81" s="57">
        <f>BD81/'DEPRECATED - DT-Prelim Calcs'!$C$7*('DEPRECATED - DT-Prelim Calcs'!$C$8-'DEPRECATED - DT-Prelim Calcs'!$C$9)+'DEPRECATED - DT-Prelim Calcs'!$C$9</f>
        <v>144.46508099098591</v>
      </c>
      <c r="BF81" s="57">
        <f t="shared" si="106"/>
        <v>50</v>
      </c>
      <c r="BG81" s="2">
        <f t="shared" si="128"/>
        <v>0.8959293023485968</v>
      </c>
      <c r="BH81" s="57">
        <f>BG81*'DEPRECATED - DT-Prelim Calcs'!$C$21/BB$2/'DEPRECATED - DT-Prelim Calcs'!$C$19/'DEPRECATED - DT-Prelim Calcs'!$C$18*3.39*'DEPRECATED - DT-Prelim Calcs'!$C$20</f>
        <v>9.3122209772484688</v>
      </c>
      <c r="BI81" s="46">
        <f t="shared" si="129"/>
        <v>0</v>
      </c>
      <c r="BJ81" s="57">
        <f>BH80*'DEPRECATED - DT-Prelim Calcs'!$C$11+BJ80</f>
        <v>-0.50033581353329737</v>
      </c>
      <c r="BK81" s="57">
        <f>BK80+0.5*BH81*'DEPRECATED - DT-Prelim Calcs'!$C$11^2+BJ81*'DEPRECATED - DT-Prelim Calcs'!$C$11</f>
        <v>5582.7915296266074</v>
      </c>
      <c r="BL81" s="57">
        <f>MIN('Drive Train'!$F$35-BF80*'DEPRECATED - DT-Prelim Calcs'!$C$21*'Drive Train'!$F$38,BL80+BF$2)</f>
        <v>13.481170791025788</v>
      </c>
      <c r="BM81" s="57">
        <f>'Drive Train'!$F$35-BF81*'DEPRECATED - DT-Prelim Calcs'!$C$21*'Drive Train'!$F$38</f>
        <v>9</v>
      </c>
      <c r="BN81" s="1">
        <f>IF(BK81&gt;='Drive Train'!$F$29,1,0)</f>
        <v>1</v>
      </c>
      <c r="BO81" s="57">
        <f t="shared" si="130"/>
        <v>55.555555555555557</v>
      </c>
      <c r="BP81" s="63">
        <f>BP80+'DEPRECATED - DT-Prelim Calcs'!$C$11</f>
        <v>308</v>
      </c>
      <c r="BQ81" s="2">
        <f>CA81/'Drive Train'!$F$35</f>
        <v>0.72580645161290325</v>
      </c>
      <c r="BR81" s="46">
        <f>BY81*12*60/(PI() * 'Drive Train'!$F$15)/BQ$2*BQ81</f>
        <v>7957.3699831413323</v>
      </c>
      <c r="BS81" s="2">
        <f>('DEPRECATED - DT-Prelim Calcs'!$C$6*BQ81-BR81)/('DEPRECATED - DT-Prelim Calcs'!$C$6*BQ81)*'DEPRECATED - DT-Prelim Calcs'!$C$7*BQ81</f>
        <v>-1.8487917535586089</v>
      </c>
      <c r="BT81" s="57">
        <f>BS81/'DEPRECATED - DT-Prelim Calcs'!$C$7*('DEPRECATED - DT-Prelim Calcs'!$C$8-'DEPRECATED - DT-Prelim Calcs'!$C$9)+'DEPRECATED - DT-Prelim Calcs'!$C$9</f>
        <v>-95.723229037995651</v>
      </c>
      <c r="BU81" s="57">
        <f t="shared" si="107"/>
        <v>-95.723229037995651</v>
      </c>
      <c r="BV81" s="2">
        <f t="shared" si="131"/>
        <v>-2.78585325965958</v>
      </c>
      <c r="BW81" s="57">
        <f>BV81*'DEPRECATED - DT-Prelim Calcs'!$C$21/BQ$2/'DEPRECATED - DT-Prelim Calcs'!$C$19/'DEPRECATED - DT-Prelim Calcs'!$C$18*3.39*'DEPRECATED - DT-Prelim Calcs'!$C$20</f>
        <v>-38.843343191587984</v>
      </c>
      <c r="BX81" s="46">
        <f t="shared" si="132"/>
        <v>1</v>
      </c>
      <c r="BY81" s="57">
        <f>BW80*'DEPRECATED - DT-Prelim Calcs'!$C$11+BY80</f>
        <v>46.967470758116065</v>
      </c>
      <c r="BZ81" s="57">
        <f>BZ80+0.5*BW81*'DEPRECATED - DT-Prelim Calcs'!$C$11^2+BY81*'DEPRECATED - DT-Prelim Calcs'!$C$11</f>
        <v>-10945.2653855647</v>
      </c>
      <c r="CA81" s="57">
        <f>MIN('Drive Train'!$F$35-BU80*'DEPRECATED - DT-Prelim Calcs'!$C$21*'Drive Train'!$F$38,CA80+BU$2)</f>
        <v>9</v>
      </c>
      <c r="CB81" s="57">
        <f>'Drive Train'!$F$35-BU81*'DEPRECATED - DT-Prelim Calcs'!$C$21*'Drive Train'!$F$38</f>
        <v>18.909179574583703</v>
      </c>
      <c r="CC81" s="1">
        <f>IF(BZ81&gt;='Drive Train'!$F$29,1,0)</f>
        <v>0</v>
      </c>
      <c r="CD81" s="57">
        <f t="shared" si="133"/>
        <v>-106.35914337555073</v>
      </c>
      <c r="CE81" s="63">
        <f>CE80+'DEPRECATED - DT-Prelim Calcs'!$C$11</f>
        <v>308</v>
      </c>
      <c r="CF81" s="2">
        <f>CP81/'Drive Train'!$F$35</f>
        <v>0.72580645161290325</v>
      </c>
      <c r="CG81" s="46">
        <f>CN81*12*60/(PI() * 'Drive Train'!$F$15)/CF$2*CF81</f>
        <v>-37075.258565019176</v>
      </c>
      <c r="CH81" s="2">
        <f>('DEPRECATED - DT-Prelim Calcs'!$C$6*CF81-CG81)/('DEPRECATED - DT-Prelim Calcs'!$C$6*CF81)*'DEPRECATED - DT-Prelim Calcs'!$C$7*CF81</f>
        <v>18.513053424877942</v>
      </c>
      <c r="CI81" s="57">
        <f>CH81/'DEPRECATED - DT-Prelim Calcs'!$C$7*('DEPRECATED - DT-Prelim Calcs'!$C$8-'DEPRECATED - DT-Prelim Calcs'!$C$9)+'DEPRECATED - DT-Prelim Calcs'!$C$9</f>
        <v>988.2704375152864</v>
      </c>
      <c r="CJ81" s="57">
        <f t="shared" si="108"/>
        <v>50</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-174.43169845758433</v>
      </c>
      <c r="CO81" s="57">
        <f>CO80+0.5*CL81*'DEPRECATED - DT-Prelim Calcs'!$C$11^2+CN81*'DEPRECATED - DT-Prelim Calcs'!$C$11</f>
        <v>-35211.076167359271</v>
      </c>
      <c r="CP81" s="57">
        <f>MIN('Drive Train'!$F$35-CJ80*'DEPRECATED - DT-Prelim Calcs'!$C$21*'Drive Train'!$F$38,CP80+CJ$2)</f>
        <v>9</v>
      </c>
      <c r="CQ81" s="57">
        <f>'Drive Train'!$F$35-CJ81*'DEPRECATED - DT-Prelim Calcs'!$C$21*'Drive Train'!$F$38</f>
        <v>9</v>
      </c>
      <c r="CR81" s="1">
        <f>IF(CO81&gt;='Drive Train'!$F$29,1,0)</f>
        <v>0</v>
      </c>
      <c r="CS81" s="57">
        <f t="shared" si="136"/>
        <v>55.555555555555557</v>
      </c>
      <c r="CT81" s="63">
        <f>CT80+'DEPRECATED - DT-Prelim Calcs'!$C$11</f>
        <v>308</v>
      </c>
      <c r="CU81" s="2">
        <f>DE81/'Drive Train'!$F$35</f>
        <v>0.72580645161290325</v>
      </c>
      <c r="CV81" s="46">
        <f>DC81*12*60/(PI() * 'Drive Train'!$F$15)/CU$2*CU81</f>
        <v>-103413.94665301623</v>
      </c>
      <c r="CW81" s="2">
        <f>('DEPRECATED - DT-Prelim Calcs'!$C$6*CU81-CV81)/('DEPRECATED - DT-Prelim Calcs'!$C$6*CU81)*'DEPRECATED - DT-Prelim Calcs'!$C$7*CU81</f>
        <v>48.508595318325021</v>
      </c>
      <c r="CX81" s="57">
        <f>CW81/'DEPRECATED - DT-Prelim Calcs'!$C$7*('DEPRECATED - DT-Prelim Calcs'!$C$8-'DEPRECATED - DT-Prelim Calcs'!$C$9)+'DEPRECATED - DT-Prelim Calcs'!$C$9</f>
        <v>2585.128539145685</v>
      </c>
      <c r="CY81" s="57">
        <f t="shared" si="109"/>
        <v>50</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-404.47467259434211</v>
      </c>
      <c r="DD81" s="57">
        <f>DD80+0.5*DA81*'DEPRECATED - DT-Prelim Calcs'!$C$11^2+DC81*'DEPRECATED - DT-Prelim Calcs'!$C$11</f>
        <v>-74106.723339777207</v>
      </c>
      <c r="DE81" s="57">
        <f>MIN('Drive Train'!$F$35-CY80*'DEPRECATED - DT-Prelim Calcs'!$C$21*'Drive Train'!$F$38,DE80+CY$2)</f>
        <v>9</v>
      </c>
      <c r="DF81" s="57">
        <f>'Drive Train'!$F$35-CY81*'DEPRECATED - DT-Prelim Calcs'!$C$21*'Drive Train'!$F$38</f>
        <v>9</v>
      </c>
      <c r="DG81" s="1">
        <f>IF(DD81&gt;='Drive Train'!$F$29,1,0)</f>
        <v>0</v>
      </c>
      <c r="DH81" s="57">
        <f t="shared" si="139"/>
        <v>55.555555555555557</v>
      </c>
      <c r="DI81" s="63">
        <f>DI80+'DEPRECATED - DT-Prelim Calcs'!$C$11</f>
        <v>308</v>
      </c>
      <c r="DJ81" s="2">
        <f>DT81/'Drive Train'!$F$35</f>
        <v>0.72580645161290325</v>
      </c>
      <c r="DK81" s="46">
        <f>DR81*12*60/(PI() * 'Drive Train'!$F$15)/DJ$2*DJ81</f>
        <v>25490.69078367974</v>
      </c>
      <c r="DL81" s="2">
        <f>('DEPRECATED - DT-Prelim Calcs'!$C$6*DJ81-DK81)/('DEPRECATED - DT-Prelim Calcs'!$C$6*DJ81)*'DEPRECATED - DT-Prelim Calcs'!$C$7*DJ81</f>
        <v>-9.7766159804437063</v>
      </c>
      <c r="DM81" s="57">
        <f>DL81/'DEPRECATED - DT-Prelim Calcs'!$C$7*('DEPRECATED - DT-Prelim Calcs'!$C$8-'DEPRECATED - DT-Prelim Calcs'!$C$9)+'DEPRECATED - DT-Prelim Calcs'!$C$9</f>
        <v>-517.77295862694086</v>
      </c>
      <c r="DN81" s="57">
        <f t="shared" si="110"/>
        <v>-517.77295862694086</v>
      </c>
      <c r="DO81" s="2">
        <f t="shared" si="140"/>
        <v>-12.778404906673762</v>
      </c>
      <c r="DP81" s="57">
        <f>DO81*'DEPRECATED - DT-Prelim Calcs'!$C$21/DJ$2/'DEPRECATED - DT-Prelim Calcs'!$C$19/'DEPRECATED - DT-Prelim Calcs'!$C$18*3.39*'DEPRECATED - DT-Prelim Calcs'!$C$20</f>
        <v>-314.22740235193203</v>
      </c>
      <c r="DQ81" s="46">
        <f t="shared" si="141"/>
        <v>1</v>
      </c>
      <c r="DR81" s="57">
        <f>DP80*'DEPRECATED - DT-Prelim Calcs'!$C$11+DR80</f>
        <v>85.310047214056951</v>
      </c>
      <c r="DS81" s="57">
        <f>DS80+0.5*DP81*'DEPRECATED - DT-Prelim Calcs'!$C$11^2+DR81*'DEPRECATED - DT-Prelim Calcs'!$C$11</f>
        <v>-143198.85105501031</v>
      </c>
      <c r="DT81" s="57">
        <f>MIN('Drive Train'!$F$35-DN80*'DEPRECATED - DT-Prelim Calcs'!$C$21*'Drive Train'!$F$38,DT80+DN$2)</f>
        <v>9</v>
      </c>
      <c r="DU81" s="57">
        <f>'Drive Train'!$F$35-DN81*'DEPRECATED - DT-Prelim Calcs'!$C$21*'Drive Train'!$F$38</f>
        <v>47.608561186631981</v>
      </c>
      <c r="DV81" s="1">
        <f>IF(DS81&gt;='Drive Train'!$F$29,1,0)</f>
        <v>0</v>
      </c>
      <c r="DW81" s="57">
        <f t="shared" si="142"/>
        <v>-575.3032873632676</v>
      </c>
      <c r="DX81" s="63">
        <f>DX80+'DEPRECATED - DT-Prelim Calcs'!$C$11</f>
        <v>308</v>
      </c>
      <c r="DY81" s="2">
        <f>EI81/'Drive Train'!$F$35</f>
        <v>0.72580645161290325</v>
      </c>
      <c r="DZ81" s="46">
        <f>EG81*12*60/(PI() * 'Drive Train'!$F$15)/DY$2*DY81</f>
        <v>-47462.120328231409</v>
      </c>
      <c r="EA81" s="2">
        <f>('DEPRECATED - DT-Prelim Calcs'!$C$6*DY81-DZ81)/('DEPRECATED - DT-Prelim Calcs'!$C$6*DY81)*'DEPRECATED - DT-Prelim Calcs'!$C$7*DY81</f>
        <v>23.209551895673719</v>
      </c>
      <c r="EB81" s="57">
        <f>EA81/'DEPRECATED - DT-Prelim Calcs'!$C$7*('DEPRECATED - DT-Prelim Calcs'!$C$8-'DEPRECATED - DT-Prelim Calcs'!$C$9)+'DEPRECATED - DT-Prelim Calcs'!$C$9</f>
        <v>1238.2956465622151</v>
      </c>
      <c r="EC81" s="57">
        <f t="shared" si="111"/>
        <v>50</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-138.80799113981874</v>
      </c>
      <c r="EH81" s="57">
        <f>EH80+0.5*EE81*'DEPRECATED - DT-Prelim Calcs'!$C$11^2+EG81*'DEPRECATED - DT-Prelim Calcs'!$C$11</f>
        <v>-217994.63942321058</v>
      </c>
      <c r="EI81" s="57">
        <f>MIN('Drive Train'!$F$35-EC80*'DEPRECATED - DT-Prelim Calcs'!$C$21*'Drive Train'!$F$38,EI80+EC$2)</f>
        <v>9</v>
      </c>
      <c r="EJ81" s="57">
        <f>'Drive Train'!$F$35-EC81*'DEPRECATED - DT-Prelim Calcs'!$C$21*'Drive Train'!$F$38</f>
        <v>9</v>
      </c>
      <c r="EK81" s="1">
        <f>IF(EH81&gt;='Drive Train'!$F$29,1,0)</f>
        <v>0</v>
      </c>
      <c r="EL81" s="57">
        <f t="shared" si="145"/>
        <v>55.555555555555557</v>
      </c>
      <c r="EM81" s="63">
        <f>EM80+'DEPRECATED - DT-Prelim Calcs'!$C$11</f>
        <v>308</v>
      </c>
      <c r="EN81" s="2">
        <f>EX81/'Drive Train'!$F$35</f>
        <v>0.72580645161290325</v>
      </c>
      <c r="EO81" s="46">
        <f>EV81*12*60/(PI() * 'Drive Train'!$F$15)/EN$2*EN81</f>
        <v>-71980.249408696865</v>
      </c>
      <c r="EP81" s="2">
        <f>('DEPRECATED - DT-Prelim Calcs'!$C$6*EN81-EO81)/('DEPRECATED - DT-Prelim Calcs'!$C$6*EN81)*'DEPRECATED - DT-Prelim Calcs'!$C$7*EN81</f>
        <v>34.295610260387001</v>
      </c>
      <c r="EQ81" s="57">
        <f>EP81/'DEPRECATED - DT-Prelim Calcs'!$C$7*('DEPRECATED - DT-Prelim Calcs'!$C$8-'DEPRECATED - DT-Prelim Calcs'!$C$9)+'DEPRECATED - DT-Prelim Calcs'!$C$9</f>
        <v>1828.4787536961214</v>
      </c>
      <c r="ER81" s="57">
        <f t="shared" si="112"/>
        <v>50</v>
      </c>
      <c r="ES81" s="2">
        <f t="shared" si="146"/>
        <v>0.72555584086814395</v>
      </c>
      <c r="ET81" s="57">
        <f>ES81*'DEPRECATED - DT-Prelim Calcs'!$C$21/EN$2/'DEPRECATED - DT-Prelim Calcs'!$C$19/'DEPRECATED - DT-Prelim Calcs'!$C$18*3.39*'DEPRECATED - DT-Prelim Calcs'!$C$20</f>
        <v>22.99198837243916</v>
      </c>
      <c r="EU81" s="46">
        <f t="shared" si="147"/>
        <v>0</v>
      </c>
      <c r="EV81" s="57">
        <f>ET80*'DEPRECATED - DT-Prelim Calcs'!$C$11+EV80</f>
        <v>-186.93630146996313</v>
      </c>
      <c r="EW81" s="57">
        <f>EW80+0.5*ET81*'DEPRECATED - DT-Prelim Calcs'!$C$11^2+EV81*'DEPRECATED - DT-Prelim Calcs'!$C$11</f>
        <v>-271274.84094692644</v>
      </c>
      <c r="EX81" s="57">
        <f>MIN('Drive Train'!$F$35-ER80*'DEPRECATED - DT-Prelim Calcs'!$C$21*'Drive Train'!$F$38,EX80+ER$2)</f>
        <v>9</v>
      </c>
      <c r="EY81" s="57">
        <f>'Drive Train'!$F$35-ER81*'DEPRECATED - DT-Prelim Calcs'!$C$21*'Drive Train'!$F$38</f>
        <v>9</v>
      </c>
      <c r="EZ81" s="1">
        <f>IF(EW81&gt;='Drive Train'!$F$29,1,0)</f>
        <v>0</v>
      </c>
      <c r="FA81" s="57">
        <f t="shared" si="148"/>
        <v>55.555555555555557</v>
      </c>
      <c r="FB81" s="63">
        <f>FB80+'DEPRECATED - DT-Prelim Calcs'!$C$11</f>
        <v>308</v>
      </c>
      <c r="FC81" s="2">
        <f>FM81/'Drive Train'!$F$35</f>
        <v>0.72580645161290325</v>
      </c>
      <c r="FD81" s="46">
        <f>FK81*12*60/(PI() * 'Drive Train'!$F$15)/FC$2*FC81</f>
        <v>-482984.75919285038</v>
      </c>
      <c r="FE81" s="2">
        <f>('DEPRECATED - DT-Prelim Calcs'!$C$6*FC81-FD81)/('DEPRECATED - DT-Prelim Calcs'!$C$6*FC81)*'DEPRECATED - DT-Prelim Calcs'!$C$7*FC81</f>
        <v>220.13442237667405</v>
      </c>
      <c r="FF81" s="57">
        <f>FE81/'DEPRECATED - DT-Prelim Calcs'!$C$7*('DEPRECATED - DT-Prelim Calcs'!$C$8-'DEPRECATED - DT-Prelim Calcs'!$C$9)+'DEPRECATED - DT-Prelim Calcs'!$C$9</f>
        <v>11721.88937382875</v>
      </c>
      <c r="FG81" s="57">
        <f t="shared" si="113"/>
        <v>50</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-1127.9995805649621</v>
      </c>
      <c r="FL81" s="57">
        <f>FL80+0.5*FI81*'DEPRECATED - DT-Prelim Calcs'!$C$11^2+FK81*'DEPRECATED - DT-Prelim Calcs'!$C$11</f>
        <v>-360900.4673779718</v>
      </c>
      <c r="FM81" s="57">
        <f>MIN('Drive Train'!$F$35-FG80*'DEPRECATED - DT-Prelim Calcs'!$C$21*'Drive Train'!$F$38,FM80+FG$2)</f>
        <v>9</v>
      </c>
      <c r="FN81" s="57">
        <f>'Drive Train'!$F$35-FG81*'DEPRECATED - DT-Prelim Calcs'!$C$21*'Drive Train'!$F$38</f>
        <v>9</v>
      </c>
      <c r="FO81" s="1">
        <f>IF(FL81&gt;='Drive Train'!$F$29,1,0)</f>
        <v>0</v>
      </c>
      <c r="FP81" s="57">
        <f t="shared" si="151"/>
        <v>55.555555555555557</v>
      </c>
      <c r="FQ81" s="63">
        <f>FQ80+'DEPRECATED - DT-Prelim Calcs'!$C$11</f>
        <v>308</v>
      </c>
      <c r="FR81" s="2">
        <f>GB81/'Drive Train'!$F$35</f>
        <v>0.72580645161290325</v>
      </c>
      <c r="FS81" s="46">
        <f>FZ81*12*60/(PI() * 'Drive Train'!$F$15)/FR$2*FR81</f>
        <v>27687.573700745386</v>
      </c>
      <c r="FT81" s="2">
        <f>('DEPRECATED - DT-Prelim Calcs'!$C$6*FR81-FS81)/('DEPRECATED - DT-Prelim Calcs'!$C$6*FR81)*'DEPRECATED - DT-Prelim Calcs'!$C$7*FR81</f>
        <v>-10.769953284407723</v>
      </c>
      <c r="FU81" s="57">
        <f>FT81/'DEPRECATED - DT-Prelim Calcs'!$C$7*('DEPRECATED - DT-Prelim Calcs'!$C$8-'DEPRECATED - DT-Prelim Calcs'!$C$9)+'DEPRECATED - DT-Prelim Calcs'!$C$9</f>
        <v>-570.65477443548173</v>
      </c>
      <c r="FV81" s="57">
        <f t="shared" si="114"/>
        <v>-570.65477443548173</v>
      </c>
      <c r="FW81" s="2">
        <f t="shared" si="152"/>
        <v>-14.030447589343865</v>
      </c>
      <c r="FX81" s="57">
        <f>FW81*'DEPRECATED - DT-Prelim Calcs'!$C$21/FR$2/'DEPRECATED - DT-Prelim Calcs'!$C$19/'DEPRECATED - DT-Prelim Calcs'!$C$18*3.39*'DEPRECATED - DT-Prelim Calcs'!$C$20</f>
        <v>-544.20011867970481</v>
      </c>
      <c r="FY81" s="46">
        <f t="shared" si="153"/>
        <v>1</v>
      </c>
      <c r="FZ81" s="57">
        <f>FX80*'DEPRECATED - DT-Prelim Calcs'!$C$11+FZ80</f>
        <v>58.746741223390359</v>
      </c>
      <c r="GA81" s="57">
        <f>GA80+0.5*FX81*'DEPRECATED - DT-Prelim Calcs'!$C$11^2+FZ81*'DEPRECATED - DT-Prelim Calcs'!$C$11</f>
        <v>-400015.28734691028</v>
      </c>
      <c r="GB81" s="57">
        <f>MIN('Drive Train'!$F$35-FV80*'DEPRECATED - DT-Prelim Calcs'!$C$21*'Drive Train'!$F$38,GB80+FV$2)</f>
        <v>9</v>
      </c>
      <c r="GC81" s="57">
        <f>'Drive Train'!$F$35-FV81*'DEPRECATED - DT-Prelim Calcs'!$C$21*'Drive Train'!$F$38</f>
        <v>51.204524661612759</v>
      </c>
      <c r="GD81" s="1">
        <f>IF(GA81&gt;='Drive Train'!$F$29,1,0)</f>
        <v>0</v>
      </c>
      <c r="GE81" s="57">
        <f t="shared" si="154"/>
        <v>-634.06086048386862</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55.555555555555557</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55.555555555555557</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650.48305563067322</v>
      </c>
      <c r="AK82" s="57">
        <f t="shared" si="181"/>
        <v>0</v>
      </c>
      <c r="AL82" s="63">
        <f>AL81+'DEPRECATED - DT-Prelim Calcs'!$C$11</f>
        <v>312</v>
      </c>
      <c r="AM82" s="2">
        <f>AW82/'Drive Train'!$F$35</f>
        <v>0.87580576956394895</v>
      </c>
      <c r="AN82" s="46">
        <f>AU82*12*60/(PI() * 'Drive Train'!$F$15)/AM$2*AM82</f>
        <v>3839.3737733711841</v>
      </c>
      <c r="AO82" s="2">
        <f>('DEPRECATED - DT-Prelim Calcs'!$C$6*AM82-AN82)/('DEPRECATED - DT-Prelim Calcs'!$C$6*AM82)*'DEPRECATED - DT-Prelim Calcs'!$C$7*AM82</f>
        <v>0.37468987954132066</v>
      </c>
      <c r="AP82" s="57">
        <f>AO82/'DEPRECATED - DT-Prelim Calcs'!$C$7*('DEPRECATED - DT-Prelim Calcs'!$C$8-'DEPRECATED - DT-Prelim Calcs'!$C$9)+'DEPRECATED - DT-Prelim Calcs'!$C$9</f>
        <v>22.647183213755785</v>
      </c>
      <c r="AQ82" s="57">
        <f t="shared" si="105"/>
        <v>22.647183213755785</v>
      </c>
      <c r="AR82" s="2">
        <f t="shared" si="125"/>
        <v>1.5841222777979169E-10</v>
      </c>
      <c r="AS82" s="57">
        <f>AR82*'DEPRECATED - DT-Prelim Calcs'!$C$21/AM$2/'DEPRECATED - DT-Prelim Calcs'!$C$19/'DEPRECATED - DT-Prelim Calcs'!$C$18*3.39*'DEPRECATED - DT-Prelim Calcs'!$C$20</f>
        <v>1.084296713094264E-9</v>
      </c>
      <c r="AT82" s="46">
        <f t="shared" si="126"/>
        <v>0</v>
      </c>
      <c r="AU82" s="57">
        <f>AS81*'DEPRECATED - DT-Prelim Calcs'!$C$11+AU81</f>
        <v>38.256035692370986</v>
      </c>
      <c r="AV82" s="57">
        <f>AV81+0.5*AS82*'DEPRECATED - DT-Prelim Calcs'!$C$11^2+AU82*'DEPRECATED - DT-Prelim Calcs'!$C$11</f>
        <v>11808.677381968897</v>
      </c>
      <c r="AW82" s="57">
        <f>MIN('Drive Train'!$F$35-AQ81*'DEPRECATED - DT-Prelim Calcs'!$C$21*'Drive Train'!$F$38,AW81+AQ$2)</f>
        <v>10.859991542592967</v>
      </c>
      <c r="AX82" s="57">
        <f>'Drive Train'!$F$35-AQ82*'DEPRECATED - DT-Prelim Calcs'!$C$21*'Drive Train'!$F$38</f>
        <v>10.859991541464607</v>
      </c>
      <c r="AY82" s="1">
        <f>IF(AV82&gt;='Drive Train'!$F$29,1,0)</f>
        <v>1</v>
      </c>
      <c r="AZ82" s="57">
        <f t="shared" si="127"/>
        <v>25.163536904173093</v>
      </c>
      <c r="BA82" s="63">
        <f>BA81+'DEPRECATED - DT-Prelim Calcs'!$C$11</f>
        <v>312</v>
      </c>
      <c r="BB82" s="2">
        <f>BL82/'Drive Train'!$F$35</f>
        <v>0.72580645161290325</v>
      </c>
      <c r="BC82" s="46">
        <f>BJ82*12*60/(PI() * 'Drive Train'!$F$15)/BB$2*BB82</f>
        <v>4641.2368318946146</v>
      </c>
      <c r="BD82" s="2">
        <f>('DEPRECATED - DT-Prelim Calcs'!$C$6*BB82-BC82)/('DEPRECATED - DT-Prelim Calcs'!$C$6*BB82)*'DEPRECATED - DT-Prelim Calcs'!$C$7*BB82</f>
        <v>-0.34937695158776655</v>
      </c>
      <c r="BE82" s="57">
        <f>BD82/'DEPRECATED - DT-Prelim Calcs'!$C$7*('DEPRECATED - DT-Prelim Calcs'!$C$8-'DEPRECATED - DT-Prelim Calcs'!$C$9)+'DEPRECATED - DT-Prelim Calcs'!$C$9</f>
        <v>-15.899611157141265</v>
      </c>
      <c r="BF82" s="57">
        <f t="shared" si="106"/>
        <v>-15.899611157141265</v>
      </c>
      <c r="BG82" s="2">
        <f t="shared" si="128"/>
        <v>-0.89592994398106041</v>
      </c>
      <c r="BH82" s="57">
        <f>BG82*'DEPRECATED - DT-Prelim Calcs'!$C$21/BB$2/'DEPRECATED - DT-Prelim Calcs'!$C$19/'DEPRECATED - DT-Prelim Calcs'!$C$18*3.39*'DEPRECATED - DT-Prelim Calcs'!$C$20</f>
        <v>-9.3122276463274574</v>
      </c>
      <c r="BI82" s="46">
        <f t="shared" si="129"/>
        <v>1</v>
      </c>
      <c r="BJ82" s="57">
        <f>BH81*'DEPRECATED - DT-Prelim Calcs'!$C$11+BJ81</f>
        <v>36.748548095460578</v>
      </c>
      <c r="BK82" s="57">
        <f>BK81+0.5*BH82*'DEPRECATED - DT-Prelim Calcs'!$C$11^2+BJ82*'DEPRECATED - DT-Prelim Calcs'!$C$11</f>
        <v>5655.2879008378304</v>
      </c>
      <c r="BL82" s="57">
        <f>MIN('Drive Train'!$F$35-BF81*'DEPRECATED - DT-Prelim Calcs'!$C$21*'Drive Train'!$F$38,BL81+BF$2)</f>
        <v>9</v>
      </c>
      <c r="BM82" s="57">
        <f>'Drive Train'!$F$35-BF82*'DEPRECATED - DT-Prelim Calcs'!$C$21*'Drive Train'!$F$38</f>
        <v>13.481173558685606</v>
      </c>
      <c r="BN82" s="1">
        <f>IF(BK82&gt;='Drive Train'!$F$29,1,0)</f>
        <v>1</v>
      </c>
      <c r="BO82" s="57">
        <f t="shared" si="130"/>
        <v>-17.666234619045849</v>
      </c>
      <c r="BP82" s="63">
        <f>BP81+'DEPRECATED - DT-Prelim Calcs'!$C$11</f>
        <v>312</v>
      </c>
      <c r="BQ82" s="2">
        <f>CA82/'Drive Train'!$F$35</f>
        <v>1.5249338366599761</v>
      </c>
      <c r="BR82" s="46">
        <f>BY82*12*60/(PI() * 'Drive Train'!$F$15)/BQ$2*BQ82</f>
        <v>-38588.285396117797</v>
      </c>
      <c r="BS82" s="2">
        <f>('DEPRECATED - DT-Prelim Calcs'!$C$6*BQ82-BR82)/('DEPRECATED - DT-Prelim Calcs'!$C$6*BQ82)*'DEPRECATED - DT-Prelim Calcs'!$C$7*BQ82</f>
        <v>21.123077001255592</v>
      </c>
      <c r="BT82" s="57">
        <f>BS82/'DEPRECATED - DT-Prelim Calcs'!$C$7*('DEPRECATED - DT-Prelim Calcs'!$C$8-'DEPRECATED - DT-Prelim Calcs'!$C$9)+'DEPRECATED - DT-Prelim Calcs'!$C$9</f>
        <v>1127.2189955440217</v>
      </c>
      <c r="BU82" s="57">
        <f t="shared" si="107"/>
        <v>50</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-108.40590200823587</v>
      </c>
      <c r="BZ82" s="57">
        <f>BZ81+0.5*BW82*'DEPRECATED - DT-Prelim Calcs'!$C$11^2+BY82*'DEPRECATED - DT-Prelim Calcs'!$C$11</f>
        <v>-11194.95308661813</v>
      </c>
      <c r="CA82" s="57">
        <f>MIN('Drive Train'!$F$35-BU81*'DEPRECATED - DT-Prelim Calcs'!$C$21*'Drive Train'!$F$38,CA81+BU$2)</f>
        <v>18.909179574583703</v>
      </c>
      <c r="CB82" s="57">
        <f>'Drive Train'!$F$35-BU82*'DEPRECATED - DT-Prelim Calcs'!$C$21*'Drive Train'!$F$38</f>
        <v>9</v>
      </c>
      <c r="CC82" s="1">
        <f>IF(BZ82&gt;='Drive Train'!$F$29,1,0)</f>
        <v>0</v>
      </c>
      <c r="CD82" s="57">
        <f t="shared" si="133"/>
        <v>55.555555555555557</v>
      </c>
      <c r="CE82" s="63">
        <f>CE81+'DEPRECATED - DT-Prelim Calcs'!$C$11</f>
        <v>312</v>
      </c>
      <c r="CF82" s="2">
        <f>CP82/'Drive Train'!$F$35</f>
        <v>0.72580645161290325</v>
      </c>
      <c r="CG82" s="46">
        <f>CN82*12*60/(PI() * 'Drive Train'!$F$15)/CF$2*CF82</f>
        <v>-17527.574941692466</v>
      </c>
      <c r="CH82" s="2">
        <f>('DEPRECATED - DT-Prelim Calcs'!$C$6*CF82-CG82)/('DEPRECATED - DT-Prelim Calcs'!$C$6*CF82)*'DEPRECATED - DT-Prelim Calcs'!$C$7*CF82</f>
        <v>9.6744197415350968</v>
      </c>
      <c r="CI82" s="57">
        <f>CH82/'DEPRECATED - DT-Prelim Calcs'!$C$7*('DEPRECATED - DT-Prelim Calcs'!$C$8-'DEPRECATED - DT-Prelim Calcs'!$C$9)+'DEPRECATED - DT-Prelim Calcs'!$C$9</f>
        <v>517.73238707010501</v>
      </c>
      <c r="CJ82" s="57">
        <f t="shared" si="108"/>
        <v>50</v>
      </c>
      <c r="CK82" s="2">
        <f t="shared" si="134"/>
        <v>1.3144127551959126</v>
      </c>
      <c r="CL82" s="57">
        <f>CK82*'DEPRECATED - DT-Prelim Calcs'!$C$21/CF$2/'DEPRECATED - DT-Prelim Calcs'!$C$19/'DEPRECATED - DT-Prelim Calcs'!$C$18*3.39*'DEPRECATED - DT-Prelim Calcs'!$C$20</f>
        <v>22.991988372439156</v>
      </c>
      <c r="CM82" s="46">
        <f t="shared" si="135"/>
        <v>0</v>
      </c>
      <c r="CN82" s="57">
        <f>CL81*'DEPRECATED - DT-Prelim Calcs'!$C$11+CN81</f>
        <v>-82.463744967827708</v>
      </c>
      <c r="CO82" s="57">
        <f>CO81+0.5*CL82*'DEPRECATED - DT-Prelim Calcs'!$C$11^2+CN82*'DEPRECATED - DT-Prelim Calcs'!$C$11</f>
        <v>-35356.995240251075</v>
      </c>
      <c r="CP82" s="57">
        <f>MIN('Drive Train'!$F$35-CJ81*'DEPRECATED - DT-Prelim Calcs'!$C$21*'Drive Train'!$F$38,CP81+CJ$2)</f>
        <v>9</v>
      </c>
      <c r="CQ82" s="57">
        <f>'Drive Train'!$F$35-CJ82*'DEPRECATED - DT-Prelim Calcs'!$C$21*'Drive Train'!$F$38</f>
        <v>9</v>
      </c>
      <c r="CR82" s="1">
        <f>IF(CO82&gt;='Drive Train'!$F$29,1,0)</f>
        <v>0</v>
      </c>
      <c r="CS82" s="57">
        <f t="shared" si="136"/>
        <v>55.555555555555557</v>
      </c>
      <c r="CT82" s="63">
        <f>CT81+'DEPRECATED - DT-Prelim Calcs'!$C$11</f>
        <v>312</v>
      </c>
      <c r="CU82" s="2">
        <f>DE82/'Drive Train'!$F$35</f>
        <v>0.72580645161290325</v>
      </c>
      <c r="CV82" s="46">
        <f>DC82*12*60/(PI() * 'Drive Train'!$F$15)/CU$2*CU82</f>
        <v>-79900.06635249278</v>
      </c>
      <c r="CW82" s="2">
        <f>('DEPRECATED - DT-Prelim Calcs'!$C$6*CU82-CV82)/('DEPRECATED - DT-Prelim Calcs'!$C$6*CU82)*'DEPRECATED - DT-Prelim Calcs'!$C$7*CU82</f>
        <v>37.876615670245933</v>
      </c>
      <c r="CX82" s="57">
        <f>CW82/'DEPRECATED - DT-Prelim Calcs'!$C$7*('DEPRECATED - DT-Prelim Calcs'!$C$8-'DEPRECATED - DT-Prelim Calcs'!$C$9)+'DEPRECATED - DT-Prelim Calcs'!$C$9</f>
        <v>2019.1190002043791</v>
      </c>
      <c r="CY82" s="57">
        <f t="shared" si="109"/>
        <v>50</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-312.5067191045855</v>
      </c>
      <c r="DD82" s="57">
        <f>DD81+0.5*DA82*'DEPRECATED - DT-Prelim Calcs'!$C$11^2+DC82*'DEPRECATED - DT-Prelim Calcs'!$C$11</f>
        <v>-75172.814309216032</v>
      </c>
      <c r="DE82" s="57">
        <f>MIN('Drive Train'!$F$35-CY81*'DEPRECATED - DT-Prelim Calcs'!$C$21*'Drive Train'!$F$38,DE81+CY$2)</f>
        <v>9</v>
      </c>
      <c r="DF82" s="57">
        <f>'Drive Train'!$F$35-CY82*'DEPRECATED - DT-Prelim Calcs'!$C$21*'Drive Train'!$F$38</f>
        <v>9</v>
      </c>
      <c r="DG82" s="1">
        <f>IF(DD82&gt;='Drive Train'!$F$29,1,0)</f>
        <v>0</v>
      </c>
      <c r="DH82" s="57">
        <f t="shared" si="139"/>
        <v>55.555555555555557</v>
      </c>
      <c r="DI82" s="63">
        <f>DI81+'DEPRECATED - DT-Prelim Calcs'!$C$11</f>
        <v>312</v>
      </c>
      <c r="DJ82" s="2">
        <f>DT82/'Drive Train'!$F$35</f>
        <v>3.8394000956961274</v>
      </c>
      <c r="DK82" s="46">
        <f>DR82*12*60/(PI() * 'Drive Train'!$F$15)/DJ$2*DJ82</f>
        <v>-1851838.7617108859</v>
      </c>
      <c r="DL82" s="2">
        <f>('DEPRECATED - DT-Prelim Calcs'!$C$6*DJ82-DK82)/('DEPRECATED - DT-Prelim Calcs'!$C$6*DJ82)*'DEPRECATED - DT-Prelim Calcs'!$C$7*DJ82</f>
        <v>846.57592153329847</v>
      </c>
      <c r="DM82" s="57">
        <f>DL82/'DEPRECATED - DT-Prelim Calcs'!$C$7*('DEPRECATED - DT-Prelim Calcs'!$C$8-'DEPRECATED - DT-Prelim Calcs'!$C$9)+'DEPRECATED - DT-Prelim Calcs'!$C$9</f>
        <v>45071.451341378503</v>
      </c>
      <c r="DN82" s="57">
        <f t="shared" si="110"/>
        <v>50</v>
      </c>
      <c r="DO82" s="2">
        <f t="shared" si="140"/>
        <v>0.93499464029399981</v>
      </c>
      <c r="DP82" s="57">
        <f>DO82*'DEPRECATED - DT-Prelim Calcs'!$C$21/DJ$2/'DEPRECATED - DT-Prelim Calcs'!$C$19/'DEPRECATED - DT-Prelim Calcs'!$C$18*3.39*'DEPRECATED - DT-Prelim Calcs'!$C$20</f>
        <v>22.991988372439156</v>
      </c>
      <c r="DQ82" s="46">
        <f t="shared" si="141"/>
        <v>0</v>
      </c>
      <c r="DR82" s="57">
        <f>DP81*'DEPRECATED - DT-Prelim Calcs'!$C$11+DR81</f>
        <v>-1171.5995621936711</v>
      </c>
      <c r="DS82" s="57">
        <f>DS81+0.5*DP82*'DEPRECATED - DT-Prelim Calcs'!$C$11^2+DR82*'DEPRECATED - DT-Prelim Calcs'!$C$11</f>
        <v>-147701.31339680549</v>
      </c>
      <c r="DT82" s="57">
        <f>MIN('Drive Train'!$F$35-DN81*'DEPRECATED - DT-Prelim Calcs'!$C$21*'Drive Train'!$F$38,DT81+DN$2)</f>
        <v>47.608561186631981</v>
      </c>
      <c r="DU82" s="57">
        <f>'Drive Train'!$F$35-DN82*'DEPRECATED - DT-Prelim Calcs'!$C$21*'Drive Train'!$F$38</f>
        <v>9</v>
      </c>
      <c r="DV82" s="1">
        <f>IF(DS82&gt;='Drive Train'!$F$29,1,0)</f>
        <v>0</v>
      </c>
      <c r="DW82" s="57">
        <f t="shared" si="142"/>
        <v>55.555555555555557</v>
      </c>
      <c r="DX82" s="63">
        <f>DX81+'DEPRECATED - DT-Prelim Calcs'!$C$11</f>
        <v>312</v>
      </c>
      <c r="DY82" s="2">
        <f>EI82/'Drive Train'!$F$35</f>
        <v>0.72580645161290325</v>
      </c>
      <c r="DZ82" s="46">
        <f>EG82*12*60/(PI() * 'Drive Train'!$F$15)/DY$2*DY82</f>
        <v>-16015.846673314518</v>
      </c>
      <c r="EA82" s="2">
        <f>('DEPRECATED - DT-Prelim Calcs'!$C$6*DY82-DZ82)/('DEPRECATED - DT-Prelim Calcs'!$C$6*DY82)*'DEPRECATED - DT-Prelim Calcs'!$C$7*DY82</f>
        <v>8.9908803181221799</v>
      </c>
      <c r="EB82" s="57">
        <f>EA82/'DEPRECATED - DT-Prelim Calcs'!$C$7*('DEPRECATED - DT-Prelim Calcs'!$C$8-'DEPRECATED - DT-Prelim Calcs'!$C$9)+'DEPRECATED - DT-Prelim Calcs'!$C$9</f>
        <v>481.3431306286621</v>
      </c>
      <c r="EC82" s="57">
        <f t="shared" si="111"/>
        <v>50</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-46.840037650062101</v>
      </c>
      <c r="EH82" s="57">
        <f>EH81+0.5*EE82*'DEPRECATED - DT-Prelim Calcs'!$C$11^2+EG82*'DEPRECATED - DT-Prelim Calcs'!$C$11</f>
        <v>-217998.06366683132</v>
      </c>
      <c r="EI82" s="57">
        <f>MIN('Drive Train'!$F$35-EC81*'DEPRECATED - DT-Prelim Calcs'!$C$21*'Drive Train'!$F$38,EI81+EC$2)</f>
        <v>9</v>
      </c>
      <c r="EJ82" s="57">
        <f>'Drive Train'!$F$35-EC82*'DEPRECATED - DT-Prelim Calcs'!$C$21*'Drive Train'!$F$38</f>
        <v>9</v>
      </c>
      <c r="EK82" s="1">
        <f>IF(EH82&gt;='Drive Train'!$F$29,1,0)</f>
        <v>0</v>
      </c>
      <c r="EL82" s="57">
        <f t="shared" si="145"/>
        <v>55.555555555555557</v>
      </c>
      <c r="EM82" s="63">
        <f>EM81+'DEPRECATED - DT-Prelim Calcs'!$C$11</f>
        <v>312</v>
      </c>
      <c r="EN82" s="2">
        <f>EX82/'Drive Train'!$F$35</f>
        <v>0.72580645161290325</v>
      </c>
      <c r="EO82" s="46">
        <f>EV82*12*60/(PI() * 'Drive Train'!$F$15)/EN$2*EN82</f>
        <v>-36567.779076583247</v>
      </c>
      <c r="EP82" s="2">
        <f>('DEPRECATED - DT-Prelim Calcs'!$C$6*EN82-EO82)/('DEPRECATED - DT-Prelim Calcs'!$C$6*EN82)*'DEPRECATED - DT-Prelim Calcs'!$C$7*EN82</f>
        <v>18.283592718099225</v>
      </c>
      <c r="EQ82" s="57">
        <f>EP82/'DEPRECATED - DT-Prelim Calcs'!$C$7*('DEPRECATED - DT-Prelim Calcs'!$C$8-'DEPRECATED - DT-Prelim Calcs'!$C$9)+'DEPRECATED - DT-Prelim Calcs'!$C$9</f>
        <v>976.05474926644422</v>
      </c>
      <c r="ER82" s="57">
        <f t="shared" si="112"/>
        <v>50</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-94.968347980206488</v>
      </c>
      <c r="EW82" s="57">
        <f>EW81+0.5*ET82*'DEPRECATED - DT-Prelim Calcs'!$C$11^2+EV82*'DEPRECATED - DT-Prelim Calcs'!$C$11</f>
        <v>-271470.77843186777</v>
      </c>
      <c r="EX82" s="57">
        <f>MIN('Drive Train'!$F$35-ER81*'DEPRECATED - DT-Prelim Calcs'!$C$21*'Drive Train'!$F$38,EX81+ER$2)</f>
        <v>9</v>
      </c>
      <c r="EY82" s="57">
        <f>'Drive Train'!$F$35-ER82*'DEPRECATED - DT-Prelim Calcs'!$C$21*'Drive Train'!$F$38</f>
        <v>9</v>
      </c>
      <c r="EZ82" s="1">
        <f>IF(EW82&gt;='Drive Train'!$F$29,1,0)</f>
        <v>0</v>
      </c>
      <c r="FA82" s="57">
        <f t="shared" si="148"/>
        <v>55.555555555555557</v>
      </c>
      <c r="FB82" s="63">
        <f>FB81+'DEPRECATED - DT-Prelim Calcs'!$C$11</f>
        <v>312</v>
      </c>
      <c r="FC82" s="2">
        <f>FM82/'Drive Train'!$F$35</f>
        <v>0.72580645161290325</v>
      </c>
      <c r="FD82" s="46">
        <f>FK82*12*60/(PI() * 'Drive Train'!$F$15)/FC$2*FC82</f>
        <v>-443606.09218354017</v>
      </c>
      <c r="FE82" s="2">
        <f>('DEPRECATED - DT-Prelim Calcs'!$C$6*FC82-FD82)/('DEPRECATED - DT-Prelim Calcs'!$C$6*FC82)*'DEPRECATED - DT-Prelim Calcs'!$C$7*FC82</f>
        <v>202.32905886965014</v>
      </c>
      <c r="FF82" s="57">
        <f>FE82/'DEPRECATED - DT-Prelim Calcs'!$C$7*('DEPRECATED - DT-Prelim Calcs'!$C$8-'DEPRECATED - DT-Prelim Calcs'!$C$9)+'DEPRECATED - DT-Prelim Calcs'!$C$9</f>
        <v>10773.993880902952</v>
      </c>
      <c r="FG82" s="57">
        <f t="shared" si="113"/>
        <v>50</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-1036.0316270752055</v>
      </c>
      <c r="FL82" s="57">
        <f>FL81+0.5*FI82*'DEPRECATED - DT-Prelim Calcs'!$C$11^2+FK82*'DEPRECATED - DT-Prelim Calcs'!$C$11</f>
        <v>-364860.65797929314</v>
      </c>
      <c r="FM82" s="57">
        <f>MIN('Drive Train'!$F$35-FG81*'DEPRECATED - DT-Prelim Calcs'!$C$21*'Drive Train'!$F$38,FM81+FG$2)</f>
        <v>9</v>
      </c>
      <c r="FN82" s="57">
        <f>'Drive Train'!$F$35-FG82*'DEPRECATED - DT-Prelim Calcs'!$C$21*'Drive Train'!$F$38</f>
        <v>9</v>
      </c>
      <c r="FO82" s="1">
        <f>IF(FL82&gt;='Drive Train'!$F$29,1,0)</f>
        <v>0</v>
      </c>
      <c r="FP82" s="57">
        <f t="shared" si="151"/>
        <v>55.555555555555557</v>
      </c>
      <c r="FQ82" s="63">
        <f>FQ81+'DEPRECATED - DT-Prelim Calcs'!$C$11</f>
        <v>312</v>
      </c>
      <c r="FR82" s="2">
        <f>GB82/'Drive Train'!$F$35</f>
        <v>4.1293971501300613</v>
      </c>
      <c r="FS82" s="46">
        <f>FZ82*12*60/(PI() * 'Drive Train'!$F$15)/FR$2*FR82</f>
        <v>-5679419.158141179</v>
      </c>
      <c r="FT82" s="2">
        <f>('DEPRECATED - DT-Prelim Calcs'!$C$6*FR82-FS82)/('DEPRECATED - DT-Prelim Calcs'!$C$6*FR82)*'DEPRECATED - DT-Prelim Calcs'!$C$7*FR82</f>
        <v>2577.9443745464932</v>
      </c>
      <c r="FU82" s="57">
        <f>FT82/'DEPRECATED - DT-Prelim Calcs'!$C$7*('DEPRECATED - DT-Prelim Calcs'!$C$8-'DEPRECATED - DT-Prelim Calcs'!$C$9)+'DEPRECATED - DT-Prelim Calcs'!$C$9</f>
        <v>137243.47313457058</v>
      </c>
      <c r="FV82" s="57">
        <f t="shared" si="114"/>
        <v>50</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-2118.0537334954288</v>
      </c>
      <c r="GA82" s="57">
        <f>GA81+0.5*FX82*'DEPRECATED - DT-Prelim Calcs'!$C$11^2+FZ82*'DEPRECATED - DT-Prelim Calcs'!$C$11</f>
        <v>-408303.5663739125</v>
      </c>
      <c r="GB82" s="57">
        <f>MIN('Drive Train'!$F$35-FV81*'DEPRECATED - DT-Prelim Calcs'!$C$21*'Drive Train'!$F$38,GB81+FV$2)</f>
        <v>51.204524661612759</v>
      </c>
      <c r="GC82" s="57">
        <f>'Drive Train'!$F$35-FV82*'DEPRECATED - DT-Prelim Calcs'!$C$21*'Drive Train'!$F$38</f>
        <v>9</v>
      </c>
      <c r="GD82" s="1">
        <f>IF(GA82&gt;='Drive Train'!$F$29,1,0)</f>
        <v>0</v>
      </c>
      <c r="GE82" s="57">
        <f t="shared" si="154"/>
        <v>55.555555555555557</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55.555555555555557</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55.555555555555557</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55.555555555555557</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55.555555555555557</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55.555555555555557</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650.48305563067322</v>
      </c>
      <c r="AK83" s="57">
        <f t="shared" si="181"/>
        <v>0</v>
      </c>
      <c r="AL83" s="63">
        <f>AL82+'DEPRECATED - DT-Prelim Calcs'!$C$11</f>
        <v>316</v>
      </c>
      <c r="AM83" s="2">
        <f>AW83/'Drive Train'!$F$35</f>
        <v>0.87580576947295219</v>
      </c>
      <c r="AN83" s="46">
        <f>AU83*12*60/(PI() * 'Drive Train'!$F$15)/AM$2*AM83</f>
        <v>3839.3737734075503</v>
      </c>
      <c r="AO83" s="2">
        <f>('DEPRECATED - DT-Prelim Calcs'!$C$6*AM83-AN83)/('DEPRECATED - DT-Prelim Calcs'!$C$6*AM83)*'DEPRECATED - DT-Prelim Calcs'!$C$7*AM83</f>
        <v>0.37468987930557529</v>
      </c>
      <c r="AP83" s="57">
        <f>AO83/'DEPRECATED - DT-Prelim Calcs'!$C$7*('DEPRECATED - DT-Prelim Calcs'!$C$8-'DEPRECATED - DT-Prelim Calcs'!$C$9)+'DEPRECATED - DT-Prelim Calcs'!$C$9</f>
        <v>22.647183201205522</v>
      </c>
      <c r="AQ83" s="57">
        <f t="shared" si="105"/>
        <v>22.647183201205522</v>
      </c>
      <c r="AR83" s="2">
        <f t="shared" si="125"/>
        <v>-1.1981271530459026E-10</v>
      </c>
      <c r="AS83" s="57">
        <f>AR83*'DEPRECATED - DT-Prelim Calcs'!$C$21/AM$2/'DEPRECATED - DT-Prelim Calcs'!$C$19/'DEPRECATED - DT-Prelim Calcs'!$C$18*3.39*'DEPRECATED - DT-Prelim Calcs'!$C$20</f>
        <v>-8.2009157507876858E-10</v>
      </c>
      <c r="AT83" s="46">
        <f t="shared" si="126"/>
        <v>0</v>
      </c>
      <c r="AU83" s="57">
        <f>AS82*'DEPRECATED - DT-Prelim Calcs'!$C$11+AU82</f>
        <v>38.256035696708174</v>
      </c>
      <c r="AV83" s="57">
        <f>AV82+0.5*AS83*'DEPRECATED - DT-Prelim Calcs'!$C$11^2+AU83*'DEPRECATED - DT-Prelim Calcs'!$C$11</f>
        <v>11961.701524749169</v>
      </c>
      <c r="AW83" s="57">
        <f>MIN('Drive Train'!$F$35-AQ82*'DEPRECATED - DT-Prelim Calcs'!$C$21*'Drive Train'!$F$38,AW82+AQ$2)</f>
        <v>10.859991541464607</v>
      </c>
      <c r="AX83" s="57">
        <f>'Drive Train'!$F$35-AQ83*'DEPRECATED - DT-Prelim Calcs'!$C$21*'Drive Train'!$F$38</f>
        <v>10.859991542318024</v>
      </c>
      <c r="AY83" s="1">
        <f>IF(AV83&gt;='Drive Train'!$F$29,1,0)</f>
        <v>1</v>
      </c>
      <c r="AZ83" s="57">
        <f t="shared" si="127"/>
        <v>25.163536890228354</v>
      </c>
      <c r="BA83" s="63">
        <f>BA82+'DEPRECATED - DT-Prelim Calcs'!$C$11</f>
        <v>316</v>
      </c>
      <c r="BB83" s="2">
        <f>BL83/'Drive Train'!$F$35</f>
        <v>1.0871914160230327</v>
      </c>
      <c r="BC83" s="46">
        <f>BJ83*12*60/(PI() * 'Drive Train'!$F$15)/BB$2*BB83</f>
        <v>-94.659341795693749</v>
      </c>
      <c r="BD83" s="2">
        <f>('DEPRECATED - DT-Prelim Calcs'!$C$6*BB83-BC83)/('DEPRECATED - DT-Prelim Calcs'!$C$6*BB83)*'DEPRECATED - DT-Prelim Calcs'!$C$7*BB83</f>
        <v>2.6629322532773521</v>
      </c>
      <c r="BE83" s="57">
        <f>BD83/'DEPRECATED - DT-Prelim Calcs'!$C$7*('DEPRECATED - DT-Prelim Calcs'!$C$8-'DEPRECATED - DT-Prelim Calcs'!$C$9)+'DEPRECATED - DT-Prelim Calcs'!$C$9</f>
        <v>144.46523157488974</v>
      </c>
      <c r="BF83" s="57">
        <f t="shared" si="106"/>
        <v>50</v>
      </c>
      <c r="BG83" s="2">
        <f t="shared" si="128"/>
        <v>0.89592969909951803</v>
      </c>
      <c r="BH83" s="57">
        <f>BG83*'DEPRECATED - DT-Prelim Calcs'!$C$21/BB$2/'DEPRECATED - DT-Prelim Calcs'!$C$19/'DEPRECATED - DT-Prelim Calcs'!$C$18*3.39*'DEPRECATED - DT-Prelim Calcs'!$C$20</f>
        <v>9.3122251010473445</v>
      </c>
      <c r="BI83" s="46">
        <f t="shared" si="129"/>
        <v>0</v>
      </c>
      <c r="BJ83" s="57">
        <f>BH82*'DEPRECATED - DT-Prelim Calcs'!$C$11+BJ82</f>
        <v>-0.5003624898492518</v>
      </c>
      <c r="BK83" s="57">
        <f>BK82+0.5*BH83*'DEPRECATED - DT-Prelim Calcs'!$C$11^2+BJ83*'DEPRECATED - DT-Prelim Calcs'!$C$11</f>
        <v>5727.7842516868122</v>
      </c>
      <c r="BL83" s="57">
        <f>MIN('Drive Train'!$F$35-BF82*'DEPRECATED - DT-Prelim Calcs'!$C$21*'Drive Train'!$F$38,BL82+BF$2)</f>
        <v>13.481173558685606</v>
      </c>
      <c r="BM83" s="57">
        <f>'Drive Train'!$F$35-BF83*'DEPRECATED - DT-Prelim Calcs'!$C$21*'Drive Train'!$F$38</f>
        <v>9</v>
      </c>
      <c r="BN83" s="1">
        <f>IF(BK83&gt;='Drive Train'!$F$29,1,0)</f>
        <v>1</v>
      </c>
      <c r="BO83" s="57">
        <f t="shared" si="130"/>
        <v>55.555555555555557</v>
      </c>
      <c r="BP83" s="63">
        <f>BP82+'DEPRECATED - DT-Prelim Calcs'!$C$11</f>
        <v>316</v>
      </c>
      <c r="BQ83" s="2">
        <f>CA83/'Drive Train'!$F$35</f>
        <v>0.72580645161290325</v>
      </c>
      <c r="BR83" s="46">
        <f>BY83*12*60/(PI() * 'Drive Train'!$F$15)/BQ$2*BQ83</f>
        <v>-2784.966616554846</v>
      </c>
      <c r="BS83" s="2">
        <f>('DEPRECATED - DT-Prelim Calcs'!$C$6*BQ83-BR83)/('DEPRECATED - DT-Prelim Calcs'!$C$6*BQ83)*'DEPRECATED - DT-Prelim Calcs'!$C$7*BQ83</f>
        <v>3.0084373656285943</v>
      </c>
      <c r="BT83" s="57">
        <f>BS83/'DEPRECATED - DT-Prelim Calcs'!$C$7*('DEPRECATED - DT-Prelim Calcs'!$C$8-'DEPRECATED - DT-Prelim Calcs'!$C$9)+'DEPRECATED - DT-Prelim Calcs'!$C$9</f>
        <v>162.85871950628572</v>
      </c>
      <c r="BU83" s="57">
        <f t="shared" si="107"/>
        <v>50</v>
      </c>
      <c r="BV83" s="2">
        <f t="shared" si="131"/>
        <v>1.2164461535927338</v>
      </c>
      <c r="BW83" s="57">
        <f>BV83*'DEPRECATED - DT-Prelim Calcs'!$C$21/BQ$2/'DEPRECATED - DT-Prelim Calcs'!$C$19/'DEPRECATED - DT-Prelim Calcs'!$C$18*3.39*'DEPRECATED - DT-Prelim Calcs'!$C$20</f>
        <v>16.960992203826116</v>
      </c>
      <c r="BX83" s="46">
        <f t="shared" si="132"/>
        <v>0</v>
      </c>
      <c r="BY83" s="57">
        <f>BW82*'DEPRECATED - DT-Prelim Calcs'!$C$11+BY82</f>
        <v>-16.437948518479232</v>
      </c>
      <c r="BZ83" s="57">
        <f>BZ82+0.5*BW83*'DEPRECATED - DT-Prelim Calcs'!$C$11^2+BY83*'DEPRECATED - DT-Prelim Calcs'!$C$11</f>
        <v>-11125.016943061437</v>
      </c>
      <c r="CA83" s="57">
        <f>MIN('Drive Train'!$F$35-BU82*'DEPRECATED - DT-Prelim Calcs'!$C$21*'Drive Train'!$F$38,CA82+BU$2)</f>
        <v>9</v>
      </c>
      <c r="CB83" s="57">
        <f>'Drive Train'!$F$35-BU83*'DEPRECATED - DT-Prelim Calcs'!$C$21*'Drive Train'!$F$38</f>
        <v>9</v>
      </c>
      <c r="CC83" s="1">
        <f>IF(BZ83&gt;='Drive Train'!$F$29,1,0)</f>
        <v>0</v>
      </c>
      <c r="CD83" s="57">
        <f t="shared" si="133"/>
        <v>55.555555555555557</v>
      </c>
      <c r="CE83" s="63">
        <f>CE82+'DEPRECATED - DT-Prelim Calcs'!$C$11</f>
        <v>316</v>
      </c>
      <c r="CF83" s="2">
        <f>CP83/'Drive Train'!$F$35</f>
        <v>0.72580645161290325</v>
      </c>
      <c r="CG83" s="46">
        <f>CN83*12*60/(PI() * 'Drive Train'!$F$15)/CF$2*CF83</f>
        <v>2020.1086816342479</v>
      </c>
      <c r="CH83" s="2">
        <f>('DEPRECATED - DT-Prelim Calcs'!$C$6*CF83-CG83)/('DEPRECATED - DT-Prelim Calcs'!$C$6*CF83)*'DEPRECATED - DT-Prelim Calcs'!$C$7*CF83</f>
        <v>0.83578605819224938</v>
      </c>
      <c r="CI83" s="57">
        <f>CH83/'DEPRECATED - DT-Prelim Calcs'!$C$7*('DEPRECATED - DT-Prelim Calcs'!$C$8-'DEPRECATED - DT-Prelim Calcs'!$C$9)+'DEPRECATED - DT-Prelim Calcs'!$C$9</f>
        <v>47.194336624923487</v>
      </c>
      <c r="CJ83" s="57">
        <f t="shared" si="108"/>
        <v>47.194336624923487</v>
      </c>
      <c r="CK83" s="2">
        <f t="shared" si="134"/>
        <v>0.59789764936994783</v>
      </c>
      <c r="CL83" s="57">
        <f>CK83*'DEPRECATED - DT-Prelim Calcs'!$C$21/CF$2/'DEPRECATED - DT-Prelim Calcs'!$C$19/'DEPRECATED - DT-Prelim Calcs'!$C$18*3.39*'DEPRECATED - DT-Prelim Calcs'!$C$20</f>
        <v>10.458553257248012</v>
      </c>
      <c r="CM83" s="46">
        <f t="shared" si="135"/>
        <v>0</v>
      </c>
      <c r="CN83" s="57">
        <f>CL82*'DEPRECATED - DT-Prelim Calcs'!$C$11+CN82</f>
        <v>9.5042085219289163</v>
      </c>
      <c r="CO83" s="57">
        <f>CO82+0.5*CL83*'DEPRECATED - DT-Prelim Calcs'!$C$11^2+CN83*'DEPRECATED - DT-Prelim Calcs'!$C$11</f>
        <v>-35235.309980105376</v>
      </c>
      <c r="CP83" s="57">
        <f>MIN('Drive Train'!$F$35-CJ82*'DEPRECATED - DT-Prelim Calcs'!$C$21*'Drive Train'!$F$38,CP82+CJ$2)</f>
        <v>9</v>
      </c>
      <c r="CQ83" s="57">
        <f>'Drive Train'!$F$35-CJ83*'DEPRECATED - DT-Prelim Calcs'!$C$21*'Drive Train'!$F$38</f>
        <v>9.1907851095052031</v>
      </c>
      <c r="CR83" s="1">
        <f>IF(CO83&gt;='Drive Train'!$F$29,1,0)</f>
        <v>0</v>
      </c>
      <c r="CS83" s="57">
        <f t="shared" si="136"/>
        <v>52.43815180547054</v>
      </c>
      <c r="CT83" s="63">
        <f>CT82+'DEPRECATED - DT-Prelim Calcs'!$C$11</f>
        <v>316</v>
      </c>
      <c r="CU83" s="2">
        <f>DE83/'Drive Train'!$F$35</f>
        <v>0.72580645161290325</v>
      </c>
      <c r="CV83" s="46">
        <f>DC83*12*60/(PI() * 'Drive Train'!$F$15)/CU$2*CU83</f>
        <v>-56386.186051969351</v>
      </c>
      <c r="CW83" s="2">
        <f>('DEPRECATED - DT-Prelim Calcs'!$C$6*CU83-CV83)/('DEPRECATED - DT-Prelim Calcs'!$C$6*CU83)*'DEPRECATED - DT-Prelim Calcs'!$C$7*CU83</f>
        <v>27.244636022166862</v>
      </c>
      <c r="CX83" s="57">
        <f>CW83/'DEPRECATED - DT-Prelim Calcs'!$C$7*('DEPRECATED - DT-Prelim Calcs'!$C$8-'DEPRECATED - DT-Prelim Calcs'!$C$9)+'DEPRECATED - DT-Prelim Calcs'!$C$9</f>
        <v>1453.1094612630741</v>
      </c>
      <c r="CY83" s="57">
        <f t="shared" si="109"/>
        <v>50</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-220.53876561482889</v>
      </c>
      <c r="DD83" s="57">
        <f>DD82+0.5*DA83*'DEPRECATED - DT-Prelim Calcs'!$C$11^2+DC83*'DEPRECATED - DT-Prelim Calcs'!$C$11</f>
        <v>-75871.033464695836</v>
      </c>
      <c r="DE83" s="57">
        <f>MIN('Drive Train'!$F$35-CY82*'DEPRECATED - DT-Prelim Calcs'!$C$21*'Drive Train'!$F$38,DE82+CY$2)</f>
        <v>9</v>
      </c>
      <c r="DF83" s="57">
        <f>'Drive Train'!$F$35-CY83*'DEPRECATED - DT-Prelim Calcs'!$C$21*'Drive Train'!$F$38</f>
        <v>9</v>
      </c>
      <c r="DG83" s="1">
        <f>IF(DD83&gt;='Drive Train'!$F$29,1,0)</f>
        <v>0</v>
      </c>
      <c r="DH83" s="57">
        <f t="shared" si="139"/>
        <v>55.555555555555557</v>
      </c>
      <c r="DI83" s="63">
        <f>DI82+'DEPRECATED - DT-Prelim Calcs'!$C$11</f>
        <v>316</v>
      </c>
      <c r="DJ83" s="2">
        <f>DT83/'Drive Train'!$F$35</f>
        <v>0.72580645161290325</v>
      </c>
      <c r="DK83" s="46">
        <f>DR83*12*60/(PI() * 'Drive Train'!$F$15)/DJ$2*DJ83</f>
        <v>-322594.54069582932</v>
      </c>
      <c r="DL83" s="2">
        <f>('DEPRECATED - DT-Prelim Calcs'!$C$6*DJ83-DK83)/('DEPRECATED - DT-Prelim Calcs'!$C$6*DJ83)*'DEPRECATED - DT-Prelim Calcs'!$C$7*DJ83</f>
        <v>147.61276635832118</v>
      </c>
      <c r="DM83" s="57">
        <f>DL83/'DEPRECATED - DT-Prelim Calcs'!$C$7*('DEPRECATED - DT-Prelim Calcs'!$C$8-'DEPRECATED - DT-Prelim Calcs'!$C$9)+'DEPRECATED - DT-Prelim Calcs'!$C$9</f>
        <v>7861.089179988634</v>
      </c>
      <c r="DN83" s="57">
        <f t="shared" si="110"/>
        <v>50</v>
      </c>
      <c r="DO83" s="2">
        <f t="shared" si="140"/>
        <v>0.93499464029399981</v>
      </c>
      <c r="DP83" s="57">
        <f>DO83*'DEPRECATED - DT-Prelim Calcs'!$C$21/DJ$2/'DEPRECATED - DT-Prelim Calcs'!$C$19/'DEPRECATED - DT-Prelim Calcs'!$C$18*3.39*'DEPRECATED - DT-Prelim Calcs'!$C$20</f>
        <v>22.991988372439156</v>
      </c>
      <c r="DQ83" s="46">
        <f t="shared" si="141"/>
        <v>0</v>
      </c>
      <c r="DR83" s="57">
        <f>DP82*'DEPRECATED - DT-Prelim Calcs'!$C$11+DR82</f>
        <v>-1079.6316087039145</v>
      </c>
      <c r="DS83" s="57">
        <f>DS82+0.5*DP83*'DEPRECATED - DT-Prelim Calcs'!$C$11^2+DR83*'DEPRECATED - DT-Prelim Calcs'!$C$11</f>
        <v>-151835.90392464164</v>
      </c>
      <c r="DT83" s="57">
        <f>MIN('Drive Train'!$F$35-DN82*'DEPRECATED - DT-Prelim Calcs'!$C$21*'Drive Train'!$F$38,DT82+DN$2)</f>
        <v>9</v>
      </c>
      <c r="DU83" s="57">
        <f>'Drive Train'!$F$35-DN83*'DEPRECATED - DT-Prelim Calcs'!$C$21*'Drive Train'!$F$38</f>
        <v>9</v>
      </c>
      <c r="DV83" s="1">
        <f>IF(DS83&gt;='Drive Train'!$F$29,1,0)</f>
        <v>0</v>
      </c>
      <c r="DW83" s="57">
        <f t="shared" si="142"/>
        <v>55.555555555555557</v>
      </c>
      <c r="DX83" s="63">
        <f>DX82+'DEPRECATED - DT-Prelim Calcs'!$C$11</f>
        <v>316</v>
      </c>
      <c r="DY83" s="2">
        <f>EI83/'Drive Train'!$F$35</f>
        <v>0.72580645161290325</v>
      </c>
      <c r="DZ83" s="46">
        <f>EG83*12*60/(PI() * 'Drive Train'!$F$15)/DY$2*DY83</f>
        <v>15430.426981602373</v>
      </c>
      <c r="EA83" s="2">
        <f>('DEPRECATED - DT-Prelim Calcs'!$C$6*DY83-DZ83)/('DEPRECATED - DT-Prelim Calcs'!$C$6*DY83)*'DEPRECATED - DT-Prelim Calcs'!$C$7*DY83</f>
        <v>-5.2277912594293605</v>
      </c>
      <c r="EB83" s="57">
        <f>EA83/'DEPRECATED - DT-Prelim Calcs'!$C$7*('DEPRECATED - DT-Prelim Calcs'!$C$8-'DEPRECATED - DT-Prelim Calcs'!$C$9)+'DEPRECATED - DT-Prelim Calcs'!$C$9</f>
        <v>-275.60938530489085</v>
      </c>
      <c r="EC83" s="57">
        <f t="shared" si="111"/>
        <v>-275.60938530489085</v>
      </c>
      <c r="ED83" s="2">
        <f t="shared" si="143"/>
        <v>-7.0448814761460774</v>
      </c>
      <c r="EE83" s="57">
        <f>ED83*'DEPRECATED - DT-Prelim Calcs'!$C$21/DY$2/'DEPRECATED - DT-Prelim Calcs'!$C$19/'DEPRECATED - DT-Prelim Calcs'!$C$18*3.39*'DEPRECATED - DT-Prelim Calcs'!$C$20</f>
        <v>-198.24048210867954</v>
      </c>
      <c r="EF83" s="46">
        <f t="shared" si="144"/>
        <v>1</v>
      </c>
      <c r="EG83" s="57">
        <f>EE82*'DEPRECATED - DT-Prelim Calcs'!$C$11+EG82</f>
        <v>45.127915839694538</v>
      </c>
      <c r="EH83" s="57">
        <f>EH82+0.5*EE83*'DEPRECATED - DT-Prelim Calcs'!$C$11^2+EG83*'DEPRECATED - DT-Prelim Calcs'!$C$11</f>
        <v>-219403.47586034198</v>
      </c>
      <c r="EI83" s="57">
        <f>MIN('Drive Train'!$F$35-EC82*'DEPRECATED - DT-Prelim Calcs'!$C$21*'Drive Train'!$F$38,EI82+EC$2)</f>
        <v>9</v>
      </c>
      <c r="EJ83" s="57">
        <f>'Drive Train'!$F$35-EC83*'DEPRECATED - DT-Prelim Calcs'!$C$21*'Drive Train'!$F$38</f>
        <v>31.14143820073258</v>
      </c>
      <c r="EK83" s="1">
        <f>IF(EH83&gt;='Drive Train'!$F$29,1,0)</f>
        <v>0</v>
      </c>
      <c r="EL83" s="57">
        <f t="shared" si="145"/>
        <v>-306.2326503387676</v>
      </c>
      <c r="EM83" s="63">
        <f>EM82+'DEPRECATED - DT-Prelim Calcs'!$C$11</f>
        <v>316</v>
      </c>
      <c r="EN83" s="2">
        <f>EX83/'Drive Train'!$F$35</f>
        <v>0.72580645161290325</v>
      </c>
      <c r="EO83" s="46">
        <f>EV83*12*60/(PI() * 'Drive Train'!$F$15)/EN$2*EN83</f>
        <v>-1155.3087444696341</v>
      </c>
      <c r="EP83" s="2">
        <f>('DEPRECATED - DT-Prelim Calcs'!$C$6*EN83-EO83)/('DEPRECATED - DT-Prelim Calcs'!$C$6*EN83)*'DEPRECATED - DT-Prelim Calcs'!$C$7*EN83</f>
        <v>2.2715751758114533</v>
      </c>
      <c r="EQ83" s="57">
        <f>EP83/'DEPRECATED - DT-Prelim Calcs'!$C$7*('DEPRECATED - DT-Prelim Calcs'!$C$8-'DEPRECATED - DT-Prelim Calcs'!$C$9)+'DEPRECATED - DT-Prelim Calcs'!$C$9</f>
        <v>123.63074483676742</v>
      </c>
      <c r="ER83" s="57">
        <f t="shared" si="112"/>
        <v>50</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-3.0003944904498496</v>
      </c>
      <c r="EW83" s="57">
        <f>EW82+0.5*ET83*'DEPRECATED - DT-Prelim Calcs'!$C$11^2+EV83*'DEPRECATED - DT-Prelim Calcs'!$C$11</f>
        <v>-271298.84410285007</v>
      </c>
      <c r="EX83" s="57">
        <f>MIN('Drive Train'!$F$35-ER82*'DEPRECATED - DT-Prelim Calcs'!$C$21*'Drive Train'!$F$38,EX82+ER$2)</f>
        <v>9</v>
      </c>
      <c r="EY83" s="57">
        <f>'Drive Train'!$F$35-ER83*'DEPRECATED - DT-Prelim Calcs'!$C$21*'Drive Train'!$F$38</f>
        <v>9</v>
      </c>
      <c r="EZ83" s="1">
        <f>IF(EW83&gt;='Drive Train'!$F$29,1,0)</f>
        <v>0</v>
      </c>
      <c r="FA83" s="57">
        <f t="shared" si="148"/>
        <v>55.555555555555557</v>
      </c>
      <c r="FB83" s="63">
        <f>FB82+'DEPRECATED - DT-Prelim Calcs'!$C$11</f>
        <v>316</v>
      </c>
      <c r="FC83" s="2">
        <f>FM83/'Drive Train'!$F$35</f>
        <v>0.72580645161290325</v>
      </c>
      <c r="FD83" s="46">
        <f>FK83*12*60/(PI() * 'Drive Train'!$F$15)/FC$2*FC83</f>
        <v>-404227.42517422978</v>
      </c>
      <c r="FE83" s="2">
        <f>('DEPRECATED - DT-Prelim Calcs'!$C$6*FC83-FD83)/('DEPRECATED - DT-Prelim Calcs'!$C$6*FC83)*'DEPRECATED - DT-Prelim Calcs'!$C$7*FC83</f>
        <v>184.52369536262611</v>
      </c>
      <c r="FF83" s="57">
        <f>FE83/'DEPRECATED - DT-Prelim Calcs'!$C$7*('DEPRECATED - DT-Prelim Calcs'!$C$8-'DEPRECATED - DT-Prelim Calcs'!$C$9)+'DEPRECATED - DT-Prelim Calcs'!$C$9</f>
        <v>9826.0983879771502</v>
      </c>
      <c r="FG83" s="57">
        <f t="shared" si="113"/>
        <v>50</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-944.0636735854489</v>
      </c>
      <c r="FL83" s="57">
        <f>FL82+0.5*FI83*'DEPRECATED - DT-Prelim Calcs'!$C$11^2+FK83*'DEPRECATED - DT-Prelim Calcs'!$C$11</f>
        <v>-368452.97676665545</v>
      </c>
      <c r="FM83" s="57">
        <f>MIN('Drive Train'!$F$35-FG82*'DEPRECATED - DT-Prelim Calcs'!$C$21*'Drive Train'!$F$38,FM82+FG$2)</f>
        <v>9</v>
      </c>
      <c r="FN83" s="57">
        <f>'Drive Train'!$F$35-FG83*'DEPRECATED - DT-Prelim Calcs'!$C$21*'Drive Train'!$F$38</f>
        <v>9</v>
      </c>
      <c r="FO83" s="1">
        <f>IF(FL83&gt;='Drive Train'!$F$29,1,0)</f>
        <v>0</v>
      </c>
      <c r="FP83" s="57">
        <f t="shared" si="151"/>
        <v>55.555555555555557</v>
      </c>
      <c r="FQ83" s="63">
        <f>FQ82+'DEPRECATED - DT-Prelim Calcs'!$C$11</f>
        <v>316</v>
      </c>
      <c r="FR83" s="2">
        <f>GB83/'Drive Train'!$F$35</f>
        <v>0.72580645161290325</v>
      </c>
      <c r="FS83" s="46">
        <f>FZ83*12*60/(PI() * 'Drive Train'!$F$15)/FR$2*FR83</f>
        <v>-954902.31780897046</v>
      </c>
      <c r="FT83" s="2">
        <f>('DEPRECATED - DT-Prelim Calcs'!$C$6*FR83-FS83)/('DEPRECATED - DT-Prelim Calcs'!$C$6*FR83)*'DEPRECATED - DT-Prelim Calcs'!$C$7*FR83</f>
        <v>433.5155323700792</v>
      </c>
      <c r="FU83" s="57">
        <f>FT83/'DEPRECATED - DT-Prelim Calcs'!$C$7*('DEPRECATED - DT-Prelim Calcs'!$C$8-'DEPRECATED - DT-Prelim Calcs'!$C$9)+'DEPRECATED - DT-Prelim Calcs'!$C$9</f>
        <v>23081.555934888449</v>
      </c>
      <c r="FV83" s="57">
        <f t="shared" si="114"/>
        <v>50</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-2026.0857800056722</v>
      </c>
      <c r="GA83" s="57">
        <f>GA82+0.5*FX83*'DEPRECATED - DT-Prelim Calcs'!$C$11^2+FZ83*'DEPRECATED - DT-Prelim Calcs'!$C$11</f>
        <v>-416223.97358695569</v>
      </c>
      <c r="GB83" s="57">
        <f>MIN('Drive Train'!$F$35-FV82*'DEPRECATED - DT-Prelim Calcs'!$C$21*'Drive Train'!$F$38,GB82+FV$2)</f>
        <v>9</v>
      </c>
      <c r="GC83" s="57">
        <f>'Drive Train'!$F$35-FV83*'DEPRECATED - DT-Prelim Calcs'!$C$21*'Drive Train'!$F$38</f>
        <v>9</v>
      </c>
      <c r="GD83" s="1">
        <f>IF(GA83&gt;='Drive Train'!$F$29,1,0)</f>
        <v>0</v>
      </c>
      <c r="GE83" s="57">
        <f t="shared" si="154"/>
        <v>55.555555555555557</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55.555555555555557</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55.555555555555557</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55.555555555555557</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55.555555555555557</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55.555555555555557</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650.48305563067322</v>
      </c>
      <c r="AK84" s="57">
        <f t="shared" si="181"/>
        <v>0</v>
      </c>
      <c r="AL84" s="63">
        <f>AL83+'DEPRECATED - DT-Prelim Calcs'!$C$11</f>
        <v>320</v>
      </c>
      <c r="AM84" s="2">
        <f>AW84/'Drive Train'!$F$35</f>
        <v>0.87580576954177614</v>
      </c>
      <c r="AN84" s="46">
        <f>AU84*12*60/(PI() * 'Drive Train'!$F$15)/AM$2*AM84</f>
        <v>3839.3737733800435</v>
      </c>
      <c r="AO84" s="2">
        <f>('DEPRECATED - DT-Prelim Calcs'!$C$6*AM84-AN84)/('DEPRECATED - DT-Prelim Calcs'!$C$6*AM84)*'DEPRECATED - DT-Prelim Calcs'!$C$7*AM84</f>
        <v>0.3746898794838785</v>
      </c>
      <c r="AP84" s="57">
        <f>AO84/'DEPRECATED - DT-Prelim Calcs'!$C$7*('DEPRECATED - DT-Prelim Calcs'!$C$8-'DEPRECATED - DT-Prelim Calcs'!$C$9)+'DEPRECATED - DT-Prelim Calcs'!$C$9</f>
        <v>22.647183210697762</v>
      </c>
      <c r="AQ84" s="57">
        <f t="shared" si="105"/>
        <v>22.647183210697762</v>
      </c>
      <c r="AR84" s="2">
        <f t="shared" si="125"/>
        <v>9.0619345360920533E-11</v>
      </c>
      <c r="AS84" s="57">
        <f>AR84*'DEPRECATED - DT-Prelim Calcs'!$C$21/AM$2/'DEPRECATED - DT-Prelim Calcs'!$C$19/'DEPRECATED - DT-Prelim Calcs'!$C$18*3.39*'DEPRECATED - DT-Prelim Calcs'!$C$20</f>
        <v>6.2026940530240225E-10</v>
      </c>
      <c r="AT84" s="46">
        <f t="shared" si="126"/>
        <v>0</v>
      </c>
      <c r="AU84" s="57">
        <f>AS83*'DEPRECATED - DT-Prelim Calcs'!$C$11+AU83</f>
        <v>38.256035693427805</v>
      </c>
      <c r="AV84" s="57">
        <f>AV83+0.5*AS84*'DEPRECATED - DT-Prelim Calcs'!$C$11^2+AU84*'DEPRECATED - DT-Prelim Calcs'!$C$11</f>
        <v>12114.725667527842</v>
      </c>
      <c r="AW84" s="57">
        <f>MIN('Drive Train'!$F$35-AQ83*'DEPRECATED - DT-Prelim Calcs'!$C$21*'Drive Train'!$F$38,AW83+AQ$2)</f>
        <v>10.859991542318024</v>
      </c>
      <c r="AX84" s="57">
        <f>'Drive Train'!$F$35-AQ84*'DEPRECATED - DT-Prelim Calcs'!$C$21*'Drive Train'!$F$38</f>
        <v>10.859991541672553</v>
      </c>
      <c r="AY84" s="1">
        <f>IF(AV84&gt;='Drive Train'!$F$29,1,0)</f>
        <v>1</v>
      </c>
      <c r="AZ84" s="57">
        <f t="shared" si="127"/>
        <v>25.163536900775288</v>
      </c>
      <c r="BA84" s="63">
        <f>BA83+'DEPRECATED - DT-Prelim Calcs'!$C$11</f>
        <v>320</v>
      </c>
      <c r="BB84" s="2">
        <f>BL84/'Drive Train'!$F$35</f>
        <v>0.72580645161290325</v>
      </c>
      <c r="BC84" s="46">
        <f>BJ84*12*60/(PI() * 'Drive Train'!$F$15)/BB$2*BB84</f>
        <v>4641.2355460481349</v>
      </c>
      <c r="BD84" s="2">
        <f>('DEPRECATED - DT-Prelim Calcs'!$C$6*BB84-BC84)/('DEPRECATED - DT-Prelim Calcs'!$C$6*BB84)*'DEPRECATED - DT-Prelim Calcs'!$C$7*BB84</f>
        <v>-0.34937637018251028</v>
      </c>
      <c r="BE84" s="57">
        <f>BD84/'DEPRECATED - DT-Prelim Calcs'!$C$7*('DEPRECATED - DT-Prelim Calcs'!$C$8-'DEPRECATED - DT-Prelim Calcs'!$C$9)+'DEPRECATED - DT-Prelim Calcs'!$C$9</f>
        <v>-15.899580205151899</v>
      </c>
      <c r="BF84" s="57">
        <f t="shared" si="106"/>
        <v>-15.899580205151899</v>
      </c>
      <c r="BG84" s="2">
        <f t="shared" si="128"/>
        <v>-0.89592921115426116</v>
      </c>
      <c r="BH84" s="57">
        <f>BG84*'DEPRECATED - DT-Prelim Calcs'!$C$21/BB$2/'DEPRECATED - DT-Prelim Calcs'!$C$19/'DEPRECATED - DT-Prelim Calcs'!$C$18*3.39*'DEPRECATED - DT-Prelim Calcs'!$C$20</f>
        <v>-9.3122200293814839</v>
      </c>
      <c r="BI84" s="46">
        <f t="shared" si="129"/>
        <v>1</v>
      </c>
      <c r="BJ84" s="57">
        <f>BH83*'DEPRECATED - DT-Prelim Calcs'!$C$11+BJ83</f>
        <v>36.748537914340126</v>
      </c>
      <c r="BK84" s="57">
        <f>BK83+0.5*BH84*'DEPRECATED - DT-Prelim Calcs'!$C$11^2+BJ84*'DEPRECATED - DT-Prelim Calcs'!$C$11</f>
        <v>5800.2806431091212</v>
      </c>
      <c r="BL84" s="57">
        <f>MIN('Drive Train'!$F$35-BF83*'DEPRECATED - DT-Prelim Calcs'!$C$21*'Drive Train'!$F$38,BL83+BF$2)</f>
        <v>9</v>
      </c>
      <c r="BM84" s="57">
        <f>'Drive Train'!$F$35-BF84*'DEPRECATED - DT-Prelim Calcs'!$C$21*'Drive Train'!$F$38</f>
        <v>13.48117145395033</v>
      </c>
      <c r="BN84" s="1">
        <f>IF(BK84&gt;='Drive Train'!$F$29,1,0)</f>
        <v>1</v>
      </c>
      <c r="BO84" s="57">
        <f t="shared" si="130"/>
        <v>-17.666200227946554</v>
      </c>
      <c r="BP84" s="63">
        <f>BP83+'DEPRECATED - DT-Prelim Calcs'!$C$11</f>
        <v>320</v>
      </c>
      <c r="BQ84" s="2">
        <f>CA84/'Drive Train'!$F$35</f>
        <v>0.72580645161290325</v>
      </c>
      <c r="BR84" s="46">
        <f>BY84*12*60/(PI() * 'Drive Train'!$F$15)/BQ$2*BQ84</f>
        <v>8709.3623791105565</v>
      </c>
      <c r="BS84" s="2">
        <f>('DEPRECATED - DT-Prelim Calcs'!$C$6*BQ84-BR84)/('DEPRECATED - DT-Prelim Calcs'!$C$6*BQ84)*'DEPRECATED - DT-Prelim Calcs'!$C$7*BQ84</f>
        <v>-2.1888108294096087</v>
      </c>
      <c r="BT84" s="57">
        <f>BS84/'DEPRECATED - DT-Prelim Calcs'!$C$7*('DEPRECATED - DT-Prelim Calcs'!$C$8-'DEPRECATED - DT-Prelim Calcs'!$C$9)+'DEPRECATED - DT-Prelim Calcs'!$C$9</f>
        <v>-113.82465950757377</v>
      </c>
      <c r="BU84" s="57">
        <f t="shared" si="107"/>
        <v>-113.82465950757377</v>
      </c>
      <c r="BV84" s="2">
        <f t="shared" si="131"/>
        <v>-3.2144271128599193</v>
      </c>
      <c r="BW84" s="57">
        <f>BV84*'DEPRECATED - DT-Prelim Calcs'!$C$21/BQ$2/'DEPRECATED - DT-Prelim Calcs'!$C$19/'DEPRECATED - DT-Prelim Calcs'!$C$18*3.39*'DEPRECATED - DT-Prelim Calcs'!$C$20</f>
        <v>-44.818977839636972</v>
      </c>
      <c r="BX84" s="46">
        <f t="shared" si="132"/>
        <v>1</v>
      </c>
      <c r="BY84" s="57">
        <f>BW83*'DEPRECATED - DT-Prelim Calcs'!$C$11+BY83</f>
        <v>51.406020296825233</v>
      </c>
      <c r="BZ84" s="57">
        <f>BZ83+0.5*BW84*'DEPRECATED - DT-Prelim Calcs'!$C$11^2+BY84*'DEPRECATED - DT-Prelim Calcs'!$C$11</f>
        <v>-11277.944684591232</v>
      </c>
      <c r="CA84" s="57">
        <f>MIN('Drive Train'!$F$35-BU83*'DEPRECATED - DT-Prelim Calcs'!$C$21*'Drive Train'!$F$38,CA83+BU$2)</f>
        <v>9</v>
      </c>
      <c r="CB84" s="57">
        <f>'Drive Train'!$F$35-BU84*'DEPRECATED - DT-Prelim Calcs'!$C$21*'Drive Train'!$F$38</f>
        <v>20.140076846515015</v>
      </c>
      <c r="CC84" s="1">
        <f>IF(BZ84&gt;='Drive Train'!$F$29,1,0)</f>
        <v>0</v>
      </c>
      <c r="CD84" s="57">
        <f t="shared" si="133"/>
        <v>-126.47184389730418</v>
      </c>
      <c r="CE84" s="63">
        <f>CE83+'DEPRECATED - DT-Prelim Calcs'!$C$11</f>
        <v>320</v>
      </c>
      <c r="CF84" s="2">
        <f>CP84/'Drive Train'!$F$35</f>
        <v>0.74119234754074215</v>
      </c>
      <c r="CG84" s="46">
        <f>CN84*12*60/(PI() * 'Drive Train'!$F$15)/CF$2*CF84</f>
        <v>11143.237661092806</v>
      </c>
      <c r="CH84" s="2">
        <f>('DEPRECATED - DT-Prelim Calcs'!$C$6*CF84-CG84)/('DEPRECATED - DT-Prelim Calcs'!$C$6*CF84)*'DEPRECATED - DT-Prelim Calcs'!$C$7*CF84</f>
        <v>-3.2522260227708384</v>
      </c>
      <c r="CI84" s="57">
        <f>CH84/'DEPRECATED - DT-Prelim Calcs'!$C$7*('DEPRECATED - DT-Prelim Calcs'!$C$8-'DEPRECATED - DT-Prelim Calcs'!$C$9)+'DEPRECATED - DT-Prelim Calcs'!$C$9</f>
        <v>-170.43717789273799</v>
      </c>
      <c r="CJ84" s="57">
        <f t="shared" si="108"/>
        <v>-170.43717789273799</v>
      </c>
      <c r="CK84" s="2">
        <f t="shared" si="134"/>
        <v>-4.537216286401808</v>
      </c>
      <c r="CL84" s="57">
        <f>CK84*'DEPRECATED - DT-Prelim Calcs'!$C$21/CF$2/'DEPRECATED - DT-Prelim Calcs'!$C$19/'DEPRECATED - DT-Prelim Calcs'!$C$18*3.39*'DEPRECATED - DT-Prelim Calcs'!$C$20</f>
        <v>-79.365955395528047</v>
      </c>
      <c r="CM84" s="46">
        <f t="shared" si="135"/>
        <v>1</v>
      </c>
      <c r="CN84" s="57">
        <f>CL83*'DEPRECATED - DT-Prelim Calcs'!$C$11+CN83</f>
        <v>51.338421550920962</v>
      </c>
      <c r="CO84" s="57">
        <f>CO83+0.5*CL84*'DEPRECATED - DT-Prelim Calcs'!$C$11^2+CN84*'DEPRECATED - DT-Prelim Calcs'!$C$11</f>
        <v>-35664.883937065912</v>
      </c>
      <c r="CP84" s="57">
        <f>MIN('Drive Train'!$F$35-CJ83*'DEPRECATED - DT-Prelim Calcs'!$C$21*'Drive Train'!$F$38,CP83+CJ$2)</f>
        <v>9.1907851095052031</v>
      </c>
      <c r="CQ84" s="57">
        <f>'Drive Train'!$F$35-CJ84*'DEPRECATED - DT-Prelim Calcs'!$C$21*'Drive Train'!$F$38</f>
        <v>23.989728096706184</v>
      </c>
      <c r="CR84" s="1">
        <f>IF(CO84&gt;='Drive Train'!$F$29,1,0)</f>
        <v>0</v>
      </c>
      <c r="CS84" s="57">
        <f t="shared" si="136"/>
        <v>-189.37464210304222</v>
      </c>
      <c r="CT84" s="63">
        <f>CT83+'DEPRECATED - DT-Prelim Calcs'!$C$11</f>
        <v>320</v>
      </c>
      <c r="CU84" s="2">
        <f>DE84/'Drive Train'!$F$35</f>
        <v>0.72580645161290325</v>
      </c>
      <c r="CV84" s="46">
        <f>DC84*12*60/(PI() * 'Drive Train'!$F$15)/CU$2*CU84</f>
        <v>-32872.305751445907</v>
      </c>
      <c r="CW84" s="2">
        <f>('DEPRECATED - DT-Prelim Calcs'!$C$6*CU84-CV84)/('DEPRECATED - DT-Prelim Calcs'!$C$6*CU84)*'DEPRECATED - DT-Prelim Calcs'!$C$7*CU84</f>
        <v>16.612656374087777</v>
      </c>
      <c r="CX84" s="57">
        <f>CW84/'DEPRECATED - DT-Prelim Calcs'!$C$7*('DEPRECATED - DT-Prelim Calcs'!$C$8-'DEPRECATED - DT-Prelim Calcs'!$C$9)+'DEPRECATED - DT-Prelim Calcs'!$C$9</f>
        <v>887.09992232176842</v>
      </c>
      <c r="CY84" s="57">
        <f t="shared" si="109"/>
        <v>50</v>
      </c>
      <c r="CZ84" s="2">
        <f t="shared" si="137"/>
        <v>1.0927045796206987</v>
      </c>
      <c r="DA84" s="57">
        <f>CZ84*'DEPRECATED - DT-Prelim Calcs'!$C$21/CU$2/'DEPRECATED - DT-Prelim Calcs'!$C$19/'DEPRECATED - DT-Prelim Calcs'!$C$18*3.39*'DEPRECATED - DT-Prelim Calcs'!$C$20</f>
        <v>22.991988372439156</v>
      </c>
      <c r="DB84" s="46">
        <f t="shared" si="138"/>
        <v>0</v>
      </c>
      <c r="DC84" s="57">
        <f>DA83*'DEPRECATED - DT-Prelim Calcs'!$C$11+DC83</f>
        <v>-128.57081212507228</v>
      </c>
      <c r="DD84" s="57">
        <f>DD83+0.5*DA84*'DEPRECATED - DT-Prelim Calcs'!$C$11^2+DC84*'DEPRECATED - DT-Prelim Calcs'!$C$11</f>
        <v>-76201.380806216606</v>
      </c>
      <c r="DE84" s="57">
        <f>MIN('Drive Train'!$F$35-CY83*'DEPRECATED - DT-Prelim Calcs'!$C$21*'Drive Train'!$F$38,DE83+CY$2)</f>
        <v>9</v>
      </c>
      <c r="DF84" s="57">
        <f>'Drive Train'!$F$35-CY84*'DEPRECATED - DT-Prelim Calcs'!$C$21*'Drive Train'!$F$38</f>
        <v>9</v>
      </c>
      <c r="DG84" s="1">
        <f>IF(DD84&gt;='Drive Train'!$F$29,1,0)</f>
        <v>0</v>
      </c>
      <c r="DH84" s="57">
        <f t="shared" si="139"/>
        <v>55.555555555555557</v>
      </c>
      <c r="DI84" s="63">
        <f>DI83+'DEPRECATED - DT-Prelim Calcs'!$C$11</f>
        <v>320</v>
      </c>
      <c r="DJ84" s="2">
        <f>DT84/'Drive Train'!$F$35</f>
        <v>0.72580645161290325</v>
      </c>
      <c r="DK84" s="46">
        <f>DR84*12*60/(PI() * 'Drive Train'!$F$15)/DJ$2*DJ84</f>
        <v>-295114.46371810907</v>
      </c>
      <c r="DL84" s="2">
        <f>('DEPRECATED - DT-Prelim Calcs'!$C$6*DJ84-DK84)/('DEPRECATED - DT-Prelim Calcs'!$C$6*DJ84)*'DEPRECATED - DT-Prelim Calcs'!$C$7*DJ84</f>
        <v>135.18744074550585</v>
      </c>
      <c r="DM84" s="57">
        <f>DL84/'DEPRECATED - DT-Prelim Calcs'!$C$7*('DEPRECATED - DT-Prelim Calcs'!$C$8-'DEPRECATED - DT-Prelim Calcs'!$C$9)+'DEPRECATED - DT-Prelim Calcs'!$C$9</f>
        <v>7199.6081525512036</v>
      </c>
      <c r="DN84" s="57">
        <f t="shared" si="110"/>
        <v>50</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-987.66365521415787</v>
      </c>
      <c r="DS84" s="57">
        <f>DS83+0.5*DP84*'DEPRECATED - DT-Prelim Calcs'!$C$11^2+DR84*'DEPRECATED - DT-Prelim Calcs'!$C$11</f>
        <v>-155602.62263851875</v>
      </c>
      <c r="DT84" s="57">
        <f>MIN('Drive Train'!$F$35-DN83*'DEPRECATED - DT-Prelim Calcs'!$C$21*'Drive Train'!$F$38,DT83+DN$2)</f>
        <v>9</v>
      </c>
      <c r="DU84" s="57">
        <f>'Drive Train'!$F$35-DN84*'DEPRECATED - DT-Prelim Calcs'!$C$21*'Drive Train'!$F$38</f>
        <v>9</v>
      </c>
      <c r="DV84" s="1">
        <f>IF(DS84&gt;='Drive Train'!$F$29,1,0)</f>
        <v>0</v>
      </c>
      <c r="DW84" s="57">
        <f t="shared" si="142"/>
        <v>55.555555555555557</v>
      </c>
      <c r="DX84" s="63">
        <f>DX83+'DEPRECATED - DT-Prelim Calcs'!$C$11</f>
        <v>320</v>
      </c>
      <c r="DY84" s="2">
        <f>EI84/'Drive Train'!$F$35</f>
        <v>2.511406306510692</v>
      </c>
      <c r="DZ84" s="46">
        <f>EG84*12*60/(PI() * 'Drive Train'!$F$15)/DY$2*DY84</f>
        <v>-884777.43252176663</v>
      </c>
      <c r="EA84" s="2">
        <f>('DEPRECATED - DT-Prelim Calcs'!$C$6*DY84-DZ84)/('DEPRECATED - DT-Prelim Calcs'!$C$6*DY84)*'DEPRECATED - DT-Prelim Calcs'!$C$7*DY84</f>
        <v>406.11132829389862</v>
      </c>
      <c r="EB84" s="57">
        <f>EA84/'DEPRECATED - DT-Prelim Calcs'!$C$7*('DEPRECATED - DT-Prelim Calcs'!$C$8-'DEPRECATED - DT-Prelim Calcs'!$C$9)+'DEPRECATED - DT-Prelim Calcs'!$C$9</f>
        <v>21622.651626600498</v>
      </c>
      <c r="EC84" s="57">
        <f t="shared" si="111"/>
        <v>50</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-747.83401259502364</v>
      </c>
      <c r="EH84" s="57">
        <f>EH83+0.5*EE84*'DEPRECATED - DT-Prelim Calcs'!$C$11^2+EG84*'DEPRECATED - DT-Prelim Calcs'!$C$11</f>
        <v>-222210.87600374257</v>
      </c>
      <c r="EI84" s="57">
        <f>MIN('Drive Train'!$F$35-EC83*'DEPRECATED - DT-Prelim Calcs'!$C$21*'Drive Train'!$F$38,EI83+EC$2)</f>
        <v>31.14143820073258</v>
      </c>
      <c r="EJ84" s="57">
        <f>'Drive Train'!$F$35-EC84*'DEPRECATED - DT-Prelim Calcs'!$C$21*'Drive Train'!$F$38</f>
        <v>9</v>
      </c>
      <c r="EK84" s="1">
        <f>IF(EH84&gt;='Drive Train'!$F$29,1,0)</f>
        <v>0</v>
      </c>
      <c r="EL84" s="57">
        <f t="shared" si="145"/>
        <v>55.555555555555557</v>
      </c>
      <c r="EM84" s="63">
        <f>EM83+'DEPRECATED - DT-Prelim Calcs'!$C$11</f>
        <v>320</v>
      </c>
      <c r="EN84" s="2">
        <f>EX84/'Drive Train'!$F$35</f>
        <v>0.72580645161290325</v>
      </c>
      <c r="EO84" s="46">
        <f>EV84*12*60/(PI() * 'Drive Train'!$F$15)/EN$2*EN84</f>
        <v>34257.161587643983</v>
      </c>
      <c r="EP84" s="2">
        <f>('DEPRECATED - DT-Prelim Calcs'!$C$6*EN84-EO84)/('DEPRECATED - DT-Prelim Calcs'!$C$6*EN84)*'DEPRECATED - DT-Prelim Calcs'!$C$7*EN84</f>
        <v>-13.740442366476321</v>
      </c>
      <c r="EQ84" s="57">
        <f>EP84/'DEPRECATED - DT-Prelim Calcs'!$C$7*('DEPRECATED - DT-Prelim Calcs'!$C$8-'DEPRECATED - DT-Prelim Calcs'!$C$9)+'DEPRECATED - DT-Prelim Calcs'!$C$9</f>
        <v>-728.79325959290952</v>
      </c>
      <c r="ER84" s="57">
        <f t="shared" si="112"/>
        <v>-728.79325959290952</v>
      </c>
      <c r="ES84" s="2">
        <f t="shared" si="146"/>
        <v>-17.774572675871518</v>
      </c>
      <c r="ET84" s="57">
        <f>ES84*'DEPRECATED - DT-Prelim Calcs'!$C$21/EN$2/'DEPRECATED - DT-Prelim Calcs'!$C$19/'DEPRECATED - DT-Prelim Calcs'!$C$18*3.39*'DEPRECATED - DT-Prelim Calcs'!$C$20</f>
        <v>-563.25474246024464</v>
      </c>
      <c r="EU84" s="46">
        <f t="shared" si="147"/>
        <v>1</v>
      </c>
      <c r="EV84" s="57">
        <f>ET83*'DEPRECATED - DT-Prelim Calcs'!$C$11+EV83</f>
        <v>88.967558999306789</v>
      </c>
      <c r="EW84" s="57">
        <f>EW83+0.5*ET84*'DEPRECATED - DT-Prelim Calcs'!$C$11^2+EV84*'DEPRECATED - DT-Prelim Calcs'!$C$11</f>
        <v>-275449.01180653478</v>
      </c>
      <c r="EX84" s="57">
        <f>MIN('Drive Train'!$F$35-ER83*'DEPRECATED - DT-Prelim Calcs'!$C$21*'Drive Train'!$F$38,EX83+ER$2)</f>
        <v>9</v>
      </c>
      <c r="EY84" s="57">
        <f>'Drive Train'!$F$35-ER84*'DEPRECATED - DT-Prelim Calcs'!$C$21*'Drive Train'!$F$38</f>
        <v>61.957941652317849</v>
      </c>
      <c r="EZ84" s="1">
        <f>IF(EW84&gt;='Drive Train'!$F$29,1,0)</f>
        <v>0</v>
      </c>
      <c r="FA84" s="57">
        <f t="shared" si="148"/>
        <v>-809.77028843656615</v>
      </c>
      <c r="FB84" s="63">
        <f>FB83+'DEPRECATED - DT-Prelim Calcs'!$C$11</f>
        <v>320</v>
      </c>
      <c r="FC84" s="2">
        <f>FM84/'Drive Train'!$F$35</f>
        <v>0.72580645161290325</v>
      </c>
      <c r="FD84" s="46">
        <f>FK84*12*60/(PI() * 'Drive Train'!$F$15)/FC$2*FC84</f>
        <v>-364848.75816491939</v>
      </c>
      <c r="FE84" s="2">
        <f>('DEPRECATED - DT-Prelim Calcs'!$C$6*FC84-FD84)/('DEPRECATED - DT-Prelim Calcs'!$C$6*FC84)*'DEPRECATED - DT-Prelim Calcs'!$C$7*FC84</f>
        <v>166.71833185560206</v>
      </c>
      <c r="FF84" s="57">
        <f>FE84/'DEPRECATED - DT-Prelim Calcs'!$C$7*('DEPRECATED - DT-Prelim Calcs'!$C$8-'DEPRECATED - DT-Prelim Calcs'!$C$9)+'DEPRECATED - DT-Prelim Calcs'!$C$9</f>
        <v>8878.2028950513486</v>
      </c>
      <c r="FG84" s="57">
        <f t="shared" si="113"/>
        <v>50</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-852.09572009569229</v>
      </c>
      <c r="FL84" s="57">
        <f>FL83+0.5*FI84*'DEPRECATED - DT-Prelim Calcs'!$C$11^2+FK84*'DEPRECATED - DT-Prelim Calcs'!$C$11</f>
        <v>-371677.42374005873</v>
      </c>
      <c r="FM84" s="57">
        <f>MIN('Drive Train'!$F$35-FG83*'DEPRECATED - DT-Prelim Calcs'!$C$21*'Drive Train'!$F$38,FM83+FG$2)</f>
        <v>9</v>
      </c>
      <c r="FN84" s="57">
        <f>'Drive Train'!$F$35-FG84*'DEPRECATED - DT-Prelim Calcs'!$C$21*'Drive Train'!$F$38</f>
        <v>9</v>
      </c>
      <c r="FO84" s="1">
        <f>IF(FL84&gt;='Drive Train'!$F$29,1,0)</f>
        <v>0</v>
      </c>
      <c r="FP84" s="57">
        <f t="shared" si="151"/>
        <v>55.555555555555557</v>
      </c>
      <c r="FQ84" s="63">
        <f>FQ83+'DEPRECATED - DT-Prelim Calcs'!$C$11</f>
        <v>320</v>
      </c>
      <c r="FR84" s="2">
        <f>GB84/'Drive Train'!$F$35</f>
        <v>0.72580645161290325</v>
      </c>
      <c r="FS84" s="46">
        <f>FZ84*12*60/(PI() * 'Drive Train'!$F$15)/FR$2*FR84</f>
        <v>-911557.45412246336</v>
      </c>
      <c r="FT84" s="2">
        <f>('DEPRECATED - DT-Prelim Calcs'!$C$6*FR84-FS84)/('DEPRECATED - DT-Prelim Calcs'!$C$6*FR84)*'DEPRECATED - DT-Prelim Calcs'!$C$7*FR84</f>
        <v>413.91682289831891</v>
      </c>
      <c r="FU84" s="57">
        <f>FT84/'DEPRECATED - DT-Prelim Calcs'!$C$7*('DEPRECATED - DT-Prelim Calcs'!$C$8-'DEPRECATED - DT-Prelim Calcs'!$C$9)+'DEPRECATED - DT-Prelim Calcs'!$C$9</f>
        <v>22038.188953466524</v>
      </c>
      <c r="FV84" s="57">
        <f t="shared" si="114"/>
        <v>50</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-1934.1178265159156</v>
      </c>
      <c r="GA84" s="57">
        <f>GA83+0.5*FX84*'DEPRECATED - DT-Prelim Calcs'!$C$11^2+FZ84*'DEPRECATED - DT-Prelim Calcs'!$C$11</f>
        <v>-423776.50898603984</v>
      </c>
      <c r="GB84" s="57">
        <f>MIN('Drive Train'!$F$35-FV83*'DEPRECATED - DT-Prelim Calcs'!$C$21*'Drive Train'!$F$38,GB83+FV$2)</f>
        <v>9</v>
      </c>
      <c r="GC84" s="57">
        <f>'Drive Train'!$F$35-FV84*'DEPRECATED - DT-Prelim Calcs'!$C$21*'Drive Train'!$F$38</f>
        <v>9</v>
      </c>
      <c r="GD84" s="1">
        <f>IF(GA84&gt;='Drive Train'!$F$29,1,0)</f>
        <v>0</v>
      </c>
      <c r="GE84" s="57">
        <f t="shared" si="154"/>
        <v>55.555555555555557</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55.555555555555557</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55.555555555555557</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55.555555555555557</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55.555555555555557</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55.555555555555557</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650.48305563067322</v>
      </c>
      <c r="AK85" s="57">
        <f t="shared" si="181"/>
        <v>0</v>
      </c>
      <c r="AL85" s="63">
        <f>AL84+'DEPRECATED - DT-Prelim Calcs'!$C$11</f>
        <v>324</v>
      </c>
      <c r="AM85" s="2">
        <f>AW85/'Drive Train'!$F$35</f>
        <v>0.875805769489722</v>
      </c>
      <c r="AN85" s="46">
        <f>AU85*12*60/(PI() * 'Drive Train'!$F$15)/AM$2*AM85</f>
        <v>3839.3737734008505</v>
      </c>
      <c r="AO85" s="2">
        <f>('DEPRECATED - DT-Prelim Calcs'!$C$6*AM85-AN85)/('DEPRECATED - DT-Prelim Calcs'!$C$6*AM85)*'DEPRECATED - DT-Prelim Calcs'!$C$7*AM85</f>
        <v>0.37468987934901998</v>
      </c>
      <c r="AP85" s="57">
        <f>AO85/'DEPRECATED - DT-Prelim Calcs'!$C$7*('DEPRECATED - DT-Prelim Calcs'!$C$8-'DEPRECATED - DT-Prelim Calcs'!$C$9)+'DEPRECATED - DT-Prelim Calcs'!$C$9</f>
        <v>22.647183203518367</v>
      </c>
      <c r="AQ85" s="57">
        <f t="shared" si="105"/>
        <v>22.647183203518367</v>
      </c>
      <c r="AR85" s="2">
        <f t="shared" si="125"/>
        <v>-6.8539562914082808E-11</v>
      </c>
      <c r="AS85" s="57">
        <f>AR85*'DEPRECATED - DT-Prelim Calcs'!$C$21/AM$2/'DEPRECATED - DT-Prelim Calcs'!$C$19/'DEPRECATED - DT-Prelim Calcs'!$C$18*3.39*'DEPRECATED - DT-Prelim Calcs'!$C$20</f>
        <v>-4.6913817087381417E-10</v>
      </c>
      <c r="AT85" s="46">
        <f t="shared" si="126"/>
        <v>0</v>
      </c>
      <c r="AU85" s="57">
        <f>AS84*'DEPRECATED - DT-Prelim Calcs'!$C$11+AU84</f>
        <v>38.256035695908885</v>
      </c>
      <c r="AV85" s="57">
        <f>AV84+0.5*AS85*'DEPRECATED - DT-Prelim Calcs'!$C$11^2+AU85*'DEPRECATED - DT-Prelim Calcs'!$C$11</f>
        <v>12267.749810307725</v>
      </c>
      <c r="AW85" s="57">
        <f>MIN('Drive Train'!$F$35-AQ84*'DEPRECATED - DT-Prelim Calcs'!$C$21*'Drive Train'!$F$38,AW84+AQ$2)</f>
        <v>10.859991541672553</v>
      </c>
      <c r="AX85" s="57">
        <f>'Drive Train'!$F$35-AQ85*'DEPRECATED - DT-Prelim Calcs'!$C$21*'Drive Train'!$F$38</f>
        <v>10.859991542160751</v>
      </c>
      <c r="AY85" s="1">
        <f>IF(AV85&gt;='Drive Train'!$F$29,1,0)</f>
        <v>1</v>
      </c>
      <c r="AZ85" s="57">
        <f t="shared" si="127"/>
        <v>25.163536892798181</v>
      </c>
      <c r="BA85" s="63">
        <f>BA84+'DEPRECATED - DT-Prelim Calcs'!$C$11</f>
        <v>324</v>
      </c>
      <c r="BB85" s="2">
        <f>BL85/'Drive Train'!$F$35</f>
        <v>1.0871912462863169</v>
      </c>
      <c r="BC85" s="46">
        <f>BJ85*12*60/(PI() * 'Drive Train'!$F$15)/BB$2*BB85</f>
        <v>-94.65548915564878</v>
      </c>
      <c r="BD85" s="2">
        <f>('DEPRECATED - DT-Prelim Calcs'!$C$6*BB85-BC85)/('DEPRECATED - DT-Prelim Calcs'!$C$6*BB85)*'DEPRECATED - DT-Prelim Calcs'!$C$7*BB85</f>
        <v>2.662930102211396</v>
      </c>
      <c r="BE85" s="57">
        <f>BD85/'DEPRECATED - DT-Prelim Calcs'!$C$7*('DEPRECATED - DT-Prelim Calcs'!$C$8-'DEPRECATED - DT-Prelim Calcs'!$C$9)+'DEPRECATED - DT-Prelim Calcs'!$C$9</f>
        <v>144.46511705963573</v>
      </c>
      <c r="BF85" s="57">
        <f t="shared" si="106"/>
        <v>50</v>
      </c>
      <c r="BG85" s="2">
        <f t="shared" si="128"/>
        <v>0.89592939738047916</v>
      </c>
      <c r="BH85" s="57">
        <f>BG85*'DEPRECATED - DT-Prelim Calcs'!$C$21/BB$2/'DEPRECATED - DT-Prelim Calcs'!$C$19/'DEPRECATED - DT-Prelim Calcs'!$C$18*3.39*'DEPRECATED - DT-Prelim Calcs'!$C$20</f>
        <v>9.3122219650026192</v>
      </c>
      <c r="BI85" s="46">
        <f t="shared" si="129"/>
        <v>0</v>
      </c>
      <c r="BJ85" s="57">
        <f>BH84*'DEPRECATED - DT-Prelim Calcs'!$C$11+BJ84</f>
        <v>-0.50034220318580935</v>
      </c>
      <c r="BK85" s="57">
        <f>BK84+0.5*BH85*'DEPRECATED - DT-Prelim Calcs'!$C$11^2+BJ85*'DEPRECATED - DT-Prelim Calcs'!$C$11</f>
        <v>5872.7770500163997</v>
      </c>
      <c r="BL85" s="57">
        <f>MIN('Drive Train'!$F$35-BF84*'DEPRECATED - DT-Prelim Calcs'!$C$21*'Drive Train'!$F$38,BL84+BF$2)</f>
        <v>13.48117145395033</v>
      </c>
      <c r="BM85" s="57">
        <f>'Drive Train'!$F$35-BF85*'DEPRECATED - DT-Prelim Calcs'!$C$21*'Drive Train'!$F$38</f>
        <v>9</v>
      </c>
      <c r="BN85" s="1">
        <f>IF(BK85&gt;='Drive Train'!$F$29,1,0)</f>
        <v>1</v>
      </c>
      <c r="BO85" s="57">
        <f t="shared" si="130"/>
        <v>55.555555555555557</v>
      </c>
      <c r="BP85" s="63">
        <f>BP84+'DEPRECATED - DT-Prelim Calcs'!$C$11</f>
        <v>324</v>
      </c>
      <c r="BQ85" s="2">
        <f>CA85/'Drive Train'!$F$35</f>
        <v>1.6241997456866948</v>
      </c>
      <c r="BR85" s="46">
        <f>BY85*12*60/(PI() * 'Drive Train'!$F$15)/BQ$2*BQ85</f>
        <v>-48479.628899210526</v>
      </c>
      <c r="BS85" s="2">
        <f>('DEPRECATED - DT-Prelim Calcs'!$C$6*BQ85-BR85)/('DEPRECATED - DT-Prelim Calcs'!$C$6*BQ85)*'DEPRECATED - DT-Prelim Calcs'!$C$7*BQ85</f>
        <v>25.83475396629769</v>
      </c>
      <c r="BT85" s="57">
        <f>BS85/'DEPRECATED - DT-Prelim Calcs'!$C$7*('DEPRECATED - DT-Prelim Calcs'!$C$8-'DEPRECATED - DT-Prelim Calcs'!$C$9)+'DEPRECATED - DT-Prelim Calcs'!$C$9</f>
        <v>1378.0522547203293</v>
      </c>
      <c r="BU85" s="57">
        <f t="shared" si="107"/>
        <v>50</v>
      </c>
      <c r="BV85" s="2">
        <f t="shared" si="131"/>
        <v>1.6489905474275997</v>
      </c>
      <c r="BW85" s="57">
        <f>BV85*'DEPRECATED - DT-Prelim Calcs'!$C$21/BQ$2/'DEPRECATED - DT-Prelim Calcs'!$C$19/'DEPRECATED - DT-Prelim Calcs'!$C$18*3.39*'DEPRECATED - DT-Prelim Calcs'!$C$20</f>
        <v>22.99198837243916</v>
      </c>
      <c r="BX85" s="46">
        <f t="shared" si="132"/>
        <v>0</v>
      </c>
      <c r="BY85" s="57">
        <f>BW84*'DEPRECATED - DT-Prelim Calcs'!$C$11+BY84</f>
        <v>-127.86989106172265</v>
      </c>
      <c r="BZ85" s="57">
        <f>BZ84+0.5*BW85*'DEPRECATED - DT-Prelim Calcs'!$C$11^2+BY85*'DEPRECATED - DT-Prelim Calcs'!$C$11</f>
        <v>-11605.488341858609</v>
      </c>
      <c r="CA85" s="57">
        <f>MIN('Drive Train'!$F$35-BU84*'DEPRECATED - DT-Prelim Calcs'!$C$21*'Drive Train'!$F$38,CA84+BU$2)</f>
        <v>20.140076846515015</v>
      </c>
      <c r="CB85" s="57">
        <f>'Drive Train'!$F$35-BU85*'DEPRECATED - DT-Prelim Calcs'!$C$21*'Drive Train'!$F$38</f>
        <v>9</v>
      </c>
      <c r="CC85" s="1">
        <f>IF(BZ85&gt;='Drive Train'!$F$29,1,0)</f>
        <v>0</v>
      </c>
      <c r="CD85" s="57">
        <f t="shared" si="133"/>
        <v>55.555555555555557</v>
      </c>
      <c r="CE85" s="63">
        <f>CE84+'DEPRECATED - DT-Prelim Calcs'!$C$11</f>
        <v>324</v>
      </c>
      <c r="CF85" s="2">
        <f>CP85/'Drive Train'!$F$35</f>
        <v>1.9346554916698535</v>
      </c>
      <c r="CG85" s="46">
        <f>CN85*12*60/(PI() * 'Drive Train'!$F$15)/CF$2*CF85</f>
        <v>-150774.50883725396</v>
      </c>
      <c r="CH85" s="2">
        <f>('DEPRECATED - DT-Prelim Calcs'!$C$6*CF85-CG85)/('DEPRECATED - DT-Prelim Calcs'!$C$6*CF85)*'DEPRECATED - DT-Prelim Calcs'!$C$7*CF85</f>
        <v>72.836359565652685</v>
      </c>
      <c r="CI85" s="57">
        <f>CH85/'DEPRECATED - DT-Prelim Calcs'!$C$7*('DEPRECATED - DT-Prelim Calcs'!$C$8-'DEPRECATED - DT-Prelim Calcs'!$C$9)+'DEPRECATED - DT-Prelim Calcs'!$C$9</f>
        <v>3880.2539138063235</v>
      </c>
      <c r="CJ85" s="57">
        <f t="shared" si="108"/>
        <v>50</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-266.12540003119125</v>
      </c>
      <c r="CO85" s="57">
        <f>CO84+0.5*CL85*'DEPRECATED - DT-Prelim Calcs'!$C$11^2+CN85*'DEPRECATED - DT-Prelim Calcs'!$C$11</f>
        <v>-36545.449630211166</v>
      </c>
      <c r="CP85" s="57">
        <f>MIN('Drive Train'!$F$35-CJ84*'DEPRECATED - DT-Prelim Calcs'!$C$21*'Drive Train'!$F$38,CP84+CJ$2)</f>
        <v>23.989728096706184</v>
      </c>
      <c r="CQ85" s="57">
        <f>'Drive Train'!$F$35-CJ85*'DEPRECATED - DT-Prelim Calcs'!$C$21*'Drive Train'!$F$38</f>
        <v>9</v>
      </c>
      <c r="CR85" s="1">
        <f>IF(CO85&gt;='Drive Train'!$F$29,1,0)</f>
        <v>0</v>
      </c>
      <c r="CS85" s="57">
        <f t="shared" si="136"/>
        <v>55.555555555555557</v>
      </c>
      <c r="CT85" s="63">
        <f>CT84+'DEPRECATED - DT-Prelim Calcs'!$C$11</f>
        <v>324</v>
      </c>
      <c r="CU85" s="2">
        <f>DE85/'Drive Train'!$F$35</f>
        <v>0.72580645161290325</v>
      </c>
      <c r="CV85" s="46">
        <f>DC85*12*60/(PI() * 'Drive Train'!$F$15)/CU$2*CU85</f>
        <v>-9358.4254509224756</v>
      </c>
      <c r="CW85" s="2">
        <f>('DEPRECATED - DT-Prelim Calcs'!$C$6*CU85-CV85)/('DEPRECATED - DT-Prelim Calcs'!$C$6*CU85)*'DEPRECATED - DT-Prelim Calcs'!$C$7*CU85</f>
        <v>5.9806767260087055</v>
      </c>
      <c r="CX85" s="57">
        <f>CW85/'DEPRECATED - DT-Prelim Calcs'!$C$7*('DEPRECATED - DT-Prelim Calcs'!$C$8-'DEPRECATED - DT-Prelim Calcs'!$C$9)+'DEPRECATED - DT-Prelim Calcs'!$C$9</f>
        <v>321.09038338046344</v>
      </c>
      <c r="CY85" s="57">
        <f t="shared" si="109"/>
        <v>50</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-36.602858635315656</v>
      </c>
      <c r="DD85" s="57">
        <f>DD84+0.5*DA85*'DEPRECATED - DT-Prelim Calcs'!$C$11^2+DC85*'DEPRECATED - DT-Prelim Calcs'!$C$11</f>
        <v>-76163.856333778356</v>
      </c>
      <c r="DE85" s="57">
        <f>MIN('Drive Train'!$F$35-CY84*'DEPRECATED - DT-Prelim Calcs'!$C$21*'Drive Train'!$F$38,DE84+CY$2)</f>
        <v>9</v>
      </c>
      <c r="DF85" s="57">
        <f>'Drive Train'!$F$35-CY85*'DEPRECATED - DT-Prelim Calcs'!$C$21*'Drive Train'!$F$38</f>
        <v>9</v>
      </c>
      <c r="DG85" s="1">
        <f>IF(DD85&gt;='Drive Train'!$F$29,1,0)</f>
        <v>0</v>
      </c>
      <c r="DH85" s="57">
        <f t="shared" si="139"/>
        <v>55.555555555555557</v>
      </c>
      <c r="DI85" s="63">
        <f>DI84+'DEPRECATED - DT-Prelim Calcs'!$C$11</f>
        <v>324</v>
      </c>
      <c r="DJ85" s="2">
        <f>DT85/'Drive Train'!$F$35</f>
        <v>0.72580645161290325</v>
      </c>
      <c r="DK85" s="46">
        <f>DR85*12*60/(PI() * 'Drive Train'!$F$15)/DJ$2*DJ85</f>
        <v>-267634.38674038887</v>
      </c>
      <c r="DL85" s="2">
        <f>('DEPRECATED - DT-Prelim Calcs'!$C$6*DJ85-DK85)/('DEPRECATED - DT-Prelim Calcs'!$C$6*DJ85)*'DEPRECATED - DT-Prelim Calcs'!$C$7*DJ85</f>
        <v>122.76211513269051</v>
      </c>
      <c r="DM85" s="57">
        <f>DL85/'DEPRECATED - DT-Prelim Calcs'!$C$7*('DEPRECATED - DT-Prelim Calcs'!$C$8-'DEPRECATED - DT-Prelim Calcs'!$C$9)+'DEPRECATED - DT-Prelim Calcs'!$C$9</f>
        <v>6538.1271251137723</v>
      </c>
      <c r="DN85" s="57">
        <f t="shared" si="110"/>
        <v>50</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-895.69570172440126</v>
      </c>
      <c r="DS85" s="57">
        <f>DS84+0.5*DP85*'DEPRECATED - DT-Prelim Calcs'!$C$11^2+DR85*'DEPRECATED - DT-Prelim Calcs'!$C$11</f>
        <v>-159001.46953843682</v>
      </c>
      <c r="DT85" s="57">
        <f>MIN('Drive Train'!$F$35-DN84*'DEPRECATED - DT-Prelim Calcs'!$C$21*'Drive Train'!$F$38,DT84+DN$2)</f>
        <v>9</v>
      </c>
      <c r="DU85" s="57">
        <f>'Drive Train'!$F$35-DN85*'DEPRECATED - DT-Prelim Calcs'!$C$21*'Drive Train'!$F$38</f>
        <v>9</v>
      </c>
      <c r="DV85" s="1">
        <f>IF(DS85&gt;='Drive Train'!$F$29,1,0)</f>
        <v>0</v>
      </c>
      <c r="DW85" s="57">
        <f t="shared" si="142"/>
        <v>55.555555555555557</v>
      </c>
      <c r="DX85" s="63">
        <f>DX84+'DEPRECATED - DT-Prelim Calcs'!$C$11</f>
        <v>324</v>
      </c>
      <c r="DY85" s="2">
        <f>EI85/'Drive Train'!$F$35</f>
        <v>0.72580645161290325</v>
      </c>
      <c r="DZ85" s="46">
        <f>EG85*12*60/(PI() * 'Drive Train'!$F$15)/DY$2*DY85</f>
        <v>-224257.93760750885</v>
      </c>
      <c r="EA85" s="2">
        <f>('DEPRECATED - DT-Prelim Calcs'!$C$6*DY85-DZ85)/('DEPRECATED - DT-Prelim Calcs'!$C$6*DY85)*'DEPRECATED - DT-Prelim Calcs'!$C$7*DY85</f>
        <v>103.14912406135078</v>
      </c>
      <c r="EB85" s="57">
        <f>EA85/'DEPRECATED - DT-Prelim Calcs'!$C$7*('DEPRECATED - DT-Prelim Calcs'!$C$8-'DEPRECATED - DT-Prelim Calcs'!$C$9)+'DEPRECATED - DT-Prelim Calcs'!$C$9</f>
        <v>5493.9998411084243</v>
      </c>
      <c r="EC85" s="57">
        <f t="shared" si="111"/>
        <v>50</v>
      </c>
      <c r="ED85" s="2">
        <f t="shared" si="143"/>
        <v>0.8170673883650269</v>
      </c>
      <c r="EE85" s="57">
        <f>ED85*'DEPRECATED - DT-Prelim Calcs'!$C$21/DY$2/'DEPRECATED - DT-Prelim Calcs'!$C$19/'DEPRECATED - DT-Prelim Calcs'!$C$18*3.39*'DEPRECATED - DT-Prelim Calcs'!$C$20</f>
        <v>22.99198837243916</v>
      </c>
      <c r="EF85" s="46">
        <f t="shared" si="144"/>
        <v>0</v>
      </c>
      <c r="EG85" s="57">
        <f>EE84*'DEPRECATED - DT-Prelim Calcs'!$C$11+EG84</f>
        <v>-655.86605910526703</v>
      </c>
      <c r="EH85" s="57">
        <f>EH84+0.5*EE85*'DEPRECATED - DT-Prelim Calcs'!$C$11^2+EG85*'DEPRECATED - DT-Prelim Calcs'!$C$11</f>
        <v>-224650.40433318412</v>
      </c>
      <c r="EI85" s="57">
        <f>MIN('Drive Train'!$F$35-EC84*'DEPRECATED - DT-Prelim Calcs'!$C$21*'Drive Train'!$F$38,EI84+EC$2)</f>
        <v>9</v>
      </c>
      <c r="EJ85" s="57">
        <f>'Drive Train'!$F$35-EC85*'DEPRECATED - DT-Prelim Calcs'!$C$21*'Drive Train'!$F$38</f>
        <v>9</v>
      </c>
      <c r="EK85" s="1">
        <f>IF(EH85&gt;='Drive Train'!$F$29,1,0)</f>
        <v>0</v>
      </c>
      <c r="EL85" s="57">
        <f t="shared" si="145"/>
        <v>55.555555555555557</v>
      </c>
      <c r="EM85" s="63">
        <f>EM84+'DEPRECATED - DT-Prelim Calcs'!$C$11</f>
        <v>324</v>
      </c>
      <c r="EN85" s="2">
        <f>EX85/'Drive Train'!$F$35</f>
        <v>4.9966081977675687</v>
      </c>
      <c r="EO85" s="46">
        <f>EV85*12*60/(PI() * 'Drive Train'!$F$15)/EN$2*EN85</f>
        <v>-5736430.6431465643</v>
      </c>
      <c r="EP85" s="2">
        <f>('DEPRECATED - DT-Prelim Calcs'!$C$6*EN85-EO85)/('DEPRECATED - DT-Prelim Calcs'!$C$6*EN85)*'DEPRECATED - DT-Prelim Calcs'!$C$7*EN85</f>
        <v>2605.8125293182002</v>
      </c>
      <c r="EQ85" s="57">
        <f>EP85/'DEPRECATED - DT-Prelim Calcs'!$C$7*('DEPRECATED - DT-Prelim Calcs'!$C$8-'DEPRECATED - DT-Prelim Calcs'!$C$9)+'DEPRECATED - DT-Prelim Calcs'!$C$9</f>
        <v>138727.07656079883</v>
      </c>
      <c r="ER85" s="57">
        <f t="shared" si="112"/>
        <v>50</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-2164.0514108416719</v>
      </c>
      <c r="EW85" s="57">
        <f>EW84+0.5*ET85*'DEPRECATED - DT-Prelim Calcs'!$C$11^2+EV85*'DEPRECATED - DT-Prelim Calcs'!$C$11</f>
        <v>-283921.28154292196</v>
      </c>
      <c r="EX85" s="57">
        <f>MIN('Drive Train'!$F$35-ER84*'DEPRECATED - DT-Prelim Calcs'!$C$21*'Drive Train'!$F$38,EX84+ER$2)</f>
        <v>61.957941652317849</v>
      </c>
      <c r="EY85" s="57">
        <f>'Drive Train'!$F$35-ER85*'DEPRECATED - DT-Prelim Calcs'!$C$21*'Drive Train'!$F$38</f>
        <v>9</v>
      </c>
      <c r="EZ85" s="1">
        <f>IF(EW85&gt;='Drive Train'!$F$29,1,0)</f>
        <v>0</v>
      </c>
      <c r="FA85" s="57">
        <f t="shared" si="148"/>
        <v>55.555555555555557</v>
      </c>
      <c r="FB85" s="63">
        <f>FB84+'DEPRECATED - DT-Prelim Calcs'!$C$11</f>
        <v>324</v>
      </c>
      <c r="FC85" s="2">
        <f>FM85/'Drive Train'!$F$35</f>
        <v>0.72580645161290325</v>
      </c>
      <c r="FD85" s="46">
        <f>FK85*12*60/(PI() * 'Drive Train'!$F$15)/FC$2*FC85</f>
        <v>-325470.09115560912</v>
      </c>
      <c r="FE85" s="2">
        <f>('DEPRECATED - DT-Prelim Calcs'!$C$6*FC85-FD85)/('DEPRECATED - DT-Prelim Calcs'!$C$6*FC85)*'DEPRECATED - DT-Prelim Calcs'!$C$7*FC85</f>
        <v>148.91296834857812</v>
      </c>
      <c r="FF85" s="57">
        <f>FE85/'DEPRECATED - DT-Prelim Calcs'!$C$7*('DEPRECATED - DT-Prelim Calcs'!$C$8-'DEPRECATED - DT-Prelim Calcs'!$C$9)+'DEPRECATED - DT-Prelim Calcs'!$C$9</f>
        <v>7930.3074021255488</v>
      </c>
      <c r="FG85" s="57">
        <f t="shared" si="113"/>
        <v>50</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-760.12776660593568</v>
      </c>
      <c r="FL85" s="57">
        <f>FL84+0.5*FI85*'DEPRECATED - DT-Prelim Calcs'!$C$11^2+FK85*'DEPRECATED - DT-Prelim Calcs'!$C$11</f>
        <v>-374533.99889950297</v>
      </c>
      <c r="FM85" s="57">
        <f>MIN('Drive Train'!$F$35-FG84*'DEPRECATED - DT-Prelim Calcs'!$C$21*'Drive Train'!$F$38,FM84+FG$2)</f>
        <v>9</v>
      </c>
      <c r="FN85" s="57">
        <f>'Drive Train'!$F$35-FG85*'DEPRECATED - DT-Prelim Calcs'!$C$21*'Drive Train'!$F$38</f>
        <v>9</v>
      </c>
      <c r="FO85" s="1">
        <f>IF(FL85&gt;='Drive Train'!$F$29,1,0)</f>
        <v>0</v>
      </c>
      <c r="FP85" s="57">
        <f t="shared" si="151"/>
        <v>55.555555555555557</v>
      </c>
      <c r="FQ85" s="63">
        <f>FQ84+'DEPRECATED - DT-Prelim Calcs'!$C$11</f>
        <v>324</v>
      </c>
      <c r="FR85" s="2">
        <f>GB85/'Drive Train'!$F$35</f>
        <v>0.72580645161290325</v>
      </c>
      <c r="FS85" s="46">
        <f>FZ85*12*60/(PI() * 'Drive Train'!$F$15)/FR$2*FR85</f>
        <v>-868212.59043595649</v>
      </c>
      <c r="FT85" s="2">
        <f>('DEPRECATED - DT-Prelim Calcs'!$C$6*FR85-FS85)/('DEPRECATED - DT-Prelim Calcs'!$C$6*FR85)*'DEPRECATED - DT-Prelim Calcs'!$C$7*FR85</f>
        <v>394.31811342655885</v>
      </c>
      <c r="FU85" s="57">
        <f>FT85/'DEPRECATED - DT-Prelim Calcs'!$C$7*('DEPRECATED - DT-Prelim Calcs'!$C$8-'DEPRECATED - DT-Prelim Calcs'!$C$9)+'DEPRECATED - DT-Prelim Calcs'!$C$9</f>
        <v>20994.821972044607</v>
      </c>
      <c r="FV85" s="57">
        <f t="shared" si="114"/>
        <v>50</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-1842.149873026159</v>
      </c>
      <c r="GA85" s="57">
        <f>GA84+0.5*FX85*'DEPRECATED - DT-Prelim Calcs'!$C$11^2+FZ85*'DEPRECATED - DT-Prelim Calcs'!$C$11</f>
        <v>-430961.17257116496</v>
      </c>
      <c r="GB85" s="57">
        <f>MIN('Drive Train'!$F$35-FV84*'DEPRECATED - DT-Prelim Calcs'!$C$21*'Drive Train'!$F$38,GB84+FV$2)</f>
        <v>9</v>
      </c>
      <c r="GC85" s="57">
        <f>'Drive Train'!$F$35-FV85*'DEPRECATED - DT-Prelim Calcs'!$C$21*'Drive Train'!$F$38</f>
        <v>9</v>
      </c>
      <c r="GD85" s="1">
        <f>IF(GA85&gt;='Drive Train'!$F$29,1,0)</f>
        <v>0</v>
      </c>
      <c r="GE85" s="57">
        <f t="shared" si="154"/>
        <v>55.555555555555557</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55.555555555555557</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55.555555555555557</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55.555555555555557</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55.555555555555557</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650.48305563067322</v>
      </c>
      <c r="AK86" s="57">
        <f t="shared" si="181"/>
        <v>0</v>
      </c>
      <c r="AL86" s="63">
        <f>AL85+'DEPRECATED - DT-Prelim Calcs'!$C$11</f>
        <v>328</v>
      </c>
      <c r="AM86" s="2">
        <f>AW86/'Drive Train'!$F$35</f>
        <v>0.87580576952909284</v>
      </c>
      <c r="AN86" s="46">
        <f>AU86*12*60/(PI() * 'Drive Train'!$F$15)/AM$2*AM86</f>
        <v>3839.3737733851135</v>
      </c>
      <c r="AO86" s="2">
        <f>('DEPRECATED - DT-Prelim Calcs'!$C$6*AM86-AN86)/('DEPRECATED - DT-Prelim Calcs'!$C$6*AM86)*'DEPRECATED - DT-Prelim Calcs'!$C$7*AM86</f>
        <v>0.37468987945101939</v>
      </c>
      <c r="AP86" s="57">
        <f>AO86/'DEPRECATED - DT-Prelim Calcs'!$C$7*('DEPRECATED - DT-Prelim Calcs'!$C$8-'DEPRECATED - DT-Prelim Calcs'!$C$9)+'DEPRECATED - DT-Prelim Calcs'!$C$9</f>
        <v>22.647183208948459</v>
      </c>
      <c r="AQ86" s="57">
        <f t="shared" si="105"/>
        <v>22.647183208948459</v>
      </c>
      <c r="AR86" s="2">
        <f t="shared" si="125"/>
        <v>5.1839255110763816E-11</v>
      </c>
      <c r="AS86" s="57">
        <f>AR86*'DEPRECATED - DT-Prelim Calcs'!$C$21/AM$2/'DEPRECATED - DT-Prelim Calcs'!$C$19/'DEPRECATED - DT-Prelim Calcs'!$C$18*3.39*'DEPRECATED - DT-Prelim Calcs'!$C$20</f>
        <v>3.5482825229875794E-10</v>
      </c>
      <c r="AT86" s="46">
        <f t="shared" si="126"/>
        <v>0</v>
      </c>
      <c r="AU86" s="57">
        <f>AS85*'DEPRECATED - DT-Prelim Calcs'!$C$11+AU85</f>
        <v>38.256035694032335</v>
      </c>
      <c r="AV86" s="57">
        <f>AV85+0.5*AS86*'DEPRECATED - DT-Prelim Calcs'!$C$11^2+AU86*'DEPRECATED - DT-Prelim Calcs'!$C$11</f>
        <v>12420.773953086693</v>
      </c>
      <c r="AW86" s="57">
        <f>MIN('Drive Train'!$F$35-AQ85*'DEPRECATED - DT-Prelim Calcs'!$C$21*'Drive Train'!$F$38,AW85+AQ$2)</f>
        <v>10.859991542160751</v>
      </c>
      <c r="AX86" s="57">
        <f>'Drive Train'!$F$35-AQ86*'DEPRECATED - DT-Prelim Calcs'!$C$21*'Drive Train'!$F$38</f>
        <v>10.859991541791505</v>
      </c>
      <c r="AY86" s="1">
        <f>IF(AV86&gt;='Drive Train'!$F$29,1,0)</f>
        <v>1</v>
      </c>
      <c r="AZ86" s="57">
        <f t="shared" si="127"/>
        <v>25.163536898831623</v>
      </c>
      <c r="BA86" s="63">
        <f>BA85+'DEPRECATED - DT-Prelim Calcs'!$C$11</f>
        <v>328</v>
      </c>
      <c r="BB86" s="2">
        <f>BL86/'Drive Train'!$F$35</f>
        <v>0.72580645161290325</v>
      </c>
      <c r="BC86" s="46">
        <f>BJ86*12*60/(PI() * 'Drive Train'!$F$15)/BB$2*BB86</f>
        <v>4641.2365239018545</v>
      </c>
      <c r="BD86" s="2">
        <f>('DEPRECATED - DT-Prelim Calcs'!$C$6*BB86-BC86)/('DEPRECATED - DT-Prelim Calcs'!$C$6*BB86)*'DEPRECATED - DT-Prelim Calcs'!$C$7*BB86</f>
        <v>-0.34937681232649981</v>
      </c>
      <c r="BE86" s="57">
        <f>BD86/'DEPRECATED - DT-Prelim Calcs'!$C$7*('DEPRECATED - DT-Prelim Calcs'!$C$8-'DEPRECATED - DT-Prelim Calcs'!$C$9)+'DEPRECATED - DT-Prelim Calcs'!$C$9</f>
        <v>-15.899603743356817</v>
      </c>
      <c r="BF86" s="57">
        <f t="shared" si="106"/>
        <v>-15.899603743356817</v>
      </c>
      <c r="BG86" s="2">
        <f t="shared" si="128"/>
        <v>-0.89592976845050343</v>
      </c>
      <c r="BH86" s="57">
        <f>BG86*'DEPRECATED - DT-Prelim Calcs'!$C$21/BB$2/'DEPRECATED - DT-Prelim Calcs'!$C$19/'DEPRECATED - DT-Prelim Calcs'!$C$18*3.39*'DEPRECATED - DT-Prelim Calcs'!$C$20</f>
        <v>-9.3122258218762095</v>
      </c>
      <c r="BI86" s="46">
        <f t="shared" si="129"/>
        <v>1</v>
      </c>
      <c r="BJ86" s="57">
        <f>BH85*'DEPRECATED - DT-Prelim Calcs'!$C$11+BJ85</f>
        <v>36.748545656824668</v>
      </c>
      <c r="BK86" s="57">
        <f>BK85+0.5*BH86*'DEPRECATED - DT-Prelim Calcs'!$C$11^2+BJ86*'DEPRECATED - DT-Prelim Calcs'!$C$11</f>
        <v>5945.2734260686893</v>
      </c>
      <c r="BL86" s="57">
        <f>MIN('Drive Train'!$F$35-BF85*'DEPRECATED - DT-Prelim Calcs'!$C$21*'Drive Train'!$F$38,BL85+BF$2)</f>
        <v>9</v>
      </c>
      <c r="BM86" s="57">
        <f>'Drive Train'!$F$35-BF86*'DEPRECATED - DT-Prelim Calcs'!$C$21*'Drive Train'!$F$38</f>
        <v>13.481173054548265</v>
      </c>
      <c r="BN86" s="1">
        <f>IF(BK86&gt;='Drive Train'!$F$29,1,0)</f>
        <v>1</v>
      </c>
      <c r="BO86" s="57">
        <f t="shared" si="130"/>
        <v>-17.666226381507574</v>
      </c>
      <c r="BP86" s="63">
        <f>BP85+'DEPRECATED - DT-Prelim Calcs'!$C$11</f>
        <v>328</v>
      </c>
      <c r="BQ86" s="2">
        <f>CA86/'Drive Train'!$F$35</f>
        <v>0.72580645161290325</v>
      </c>
      <c r="BR86" s="46">
        <f>BY86*12*60/(PI() * 'Drive Train'!$F$15)/BQ$2*BQ86</f>
        <v>-6082.6141105843872</v>
      </c>
      <c r="BS86" s="2">
        <f>('DEPRECATED - DT-Prelim Calcs'!$C$6*BQ86-BR86)/('DEPRECATED - DT-Prelim Calcs'!$C$6*BQ86)*'DEPRECATED - DT-Prelim Calcs'!$C$7*BQ86</f>
        <v>4.4994937372254409</v>
      </c>
      <c r="BT86" s="57">
        <f>BS86/'DEPRECATED - DT-Prelim Calcs'!$C$7*('DEPRECATED - DT-Prelim Calcs'!$C$8-'DEPRECATED - DT-Prelim Calcs'!$C$9)+'DEPRECATED - DT-Prelim Calcs'!$C$9</f>
        <v>242.23736368714691</v>
      </c>
      <c r="BU86" s="57">
        <f t="shared" si="107"/>
        <v>50</v>
      </c>
      <c r="BV86" s="2">
        <f t="shared" si="131"/>
        <v>1.6047777925503504</v>
      </c>
      <c r="BW86" s="57">
        <f>BV86*'DEPRECATED - DT-Prelim Calcs'!$C$21/BQ$2/'DEPRECATED - DT-Prelim Calcs'!$C$19/'DEPRECATED - DT-Prelim Calcs'!$C$18*3.39*'DEPRECATED - DT-Prelim Calcs'!$C$20</f>
        <v>22.37552689687946</v>
      </c>
      <c r="BX86" s="46">
        <f t="shared" si="132"/>
        <v>0</v>
      </c>
      <c r="BY86" s="57">
        <f>BW85*'DEPRECATED - DT-Prelim Calcs'!$C$11+BY85</f>
        <v>-35.901937571966016</v>
      </c>
      <c r="BZ86" s="57">
        <f>BZ85+0.5*BW86*'DEPRECATED - DT-Prelim Calcs'!$C$11^2+BY86*'DEPRECATED - DT-Prelim Calcs'!$C$11</f>
        <v>-11570.091876971437</v>
      </c>
      <c r="CA86" s="57">
        <f>MIN('Drive Train'!$F$35-BU85*'DEPRECATED - DT-Prelim Calcs'!$C$21*'Drive Train'!$F$38,CA85+BU$2)</f>
        <v>9</v>
      </c>
      <c r="CB86" s="57">
        <f>'Drive Train'!$F$35-BU86*'DEPRECATED - DT-Prelim Calcs'!$C$21*'Drive Train'!$F$38</f>
        <v>9</v>
      </c>
      <c r="CC86" s="1">
        <f>IF(BZ86&gt;='Drive Train'!$F$29,1,0)</f>
        <v>0</v>
      </c>
      <c r="CD86" s="57">
        <f t="shared" si="133"/>
        <v>55.555555555555557</v>
      </c>
      <c r="CE86" s="63">
        <f>CE85+'DEPRECATED - DT-Prelim Calcs'!$C$11</f>
        <v>328</v>
      </c>
      <c r="CF86" s="2">
        <f>CP86/'Drive Train'!$F$35</f>
        <v>0.72580645161290325</v>
      </c>
      <c r="CG86" s="46">
        <f>CN86*12*60/(PI() * 'Drive Train'!$F$15)/CF$2*CF86</f>
        <v>-37016.966633030257</v>
      </c>
      <c r="CH86" s="2">
        <f>('DEPRECATED - DT-Prelim Calcs'!$C$6*CF86-CG86)/('DEPRECATED - DT-Prelim Calcs'!$C$6*CF86)*'DEPRECATED - DT-Prelim Calcs'!$C$7*CF86</f>
        <v>18.486696284897967</v>
      </c>
      <c r="CI86" s="57">
        <f>CH86/'DEPRECATED - DT-Prelim Calcs'!$C$7*('DEPRECATED - DT-Prelim Calcs'!$C$8-'DEPRECATED - DT-Prelim Calcs'!$C$9)+'DEPRECATED - DT-Prelim Calcs'!$C$9</f>
        <v>986.8672752499624</v>
      </c>
      <c r="CJ86" s="57">
        <f t="shared" si="108"/>
        <v>50</v>
      </c>
      <c r="CK86" s="2">
        <f t="shared" si="134"/>
        <v>1.3144127551959126</v>
      </c>
      <c r="CL86" s="57">
        <f>CK86*'DEPRECATED - DT-Prelim Calcs'!$C$21/CF$2/'DEPRECATED - DT-Prelim Calcs'!$C$19/'DEPRECATED - DT-Prelim Calcs'!$C$18*3.39*'DEPRECATED - DT-Prelim Calcs'!$C$20</f>
        <v>22.991988372439156</v>
      </c>
      <c r="CM86" s="46">
        <f t="shared" si="135"/>
        <v>0</v>
      </c>
      <c r="CN86" s="57">
        <f>CL85*'DEPRECATED - DT-Prelim Calcs'!$C$11+CN85</f>
        <v>-174.15744654143464</v>
      </c>
      <c r="CO86" s="57">
        <f>CO85+0.5*CL86*'DEPRECATED - DT-Prelim Calcs'!$C$11^2+CN86*'DEPRECATED - DT-Prelim Calcs'!$C$11</f>
        <v>-37058.143509397392</v>
      </c>
      <c r="CP86" s="57">
        <f>MIN('Drive Train'!$F$35-CJ85*'DEPRECATED - DT-Prelim Calcs'!$C$21*'Drive Train'!$F$38,CP85+CJ$2)</f>
        <v>9</v>
      </c>
      <c r="CQ86" s="57">
        <f>'Drive Train'!$F$35-CJ86*'DEPRECATED - DT-Prelim Calcs'!$C$21*'Drive Train'!$F$38</f>
        <v>9</v>
      </c>
      <c r="CR86" s="1">
        <f>IF(CO86&gt;='Drive Train'!$F$29,1,0)</f>
        <v>0</v>
      </c>
      <c r="CS86" s="57">
        <f t="shared" si="136"/>
        <v>55.555555555555557</v>
      </c>
      <c r="CT86" s="63">
        <f>CT85+'DEPRECATED - DT-Prelim Calcs'!$C$11</f>
        <v>328</v>
      </c>
      <c r="CU86" s="2">
        <f>DE86/'Drive Train'!$F$35</f>
        <v>0.72580645161290325</v>
      </c>
      <c r="CV86" s="46">
        <f>DC86*12*60/(PI() * 'Drive Train'!$F$15)/CU$2*CU86</f>
        <v>14155.454849600961</v>
      </c>
      <c r="CW86" s="2">
        <f>('DEPRECATED - DT-Prelim Calcs'!$C$6*CU86-CV86)/('DEPRECATED - DT-Prelim Calcs'!$C$6*CU86)*'DEPRECATED - DT-Prelim Calcs'!$C$7*CU86</f>
        <v>-4.6513029220703741</v>
      </c>
      <c r="CX86" s="57">
        <f>CW86/'DEPRECATED - DT-Prelim Calcs'!$C$7*('DEPRECATED - DT-Prelim Calcs'!$C$8-'DEPRECATED - DT-Prelim Calcs'!$C$9)+'DEPRECATED - DT-Prelim Calcs'!$C$9</f>
        <v>-244.91915556084194</v>
      </c>
      <c r="CY86" s="57">
        <f t="shared" si="109"/>
        <v>-244.91915556084194</v>
      </c>
      <c r="CZ86" s="2">
        <f t="shared" si="137"/>
        <v>-6.3182521614564919</v>
      </c>
      <c r="DA86" s="57">
        <f>CZ86*'DEPRECATED - DT-Prelim Calcs'!$C$21/CU$2/'DEPRECATED - DT-Prelim Calcs'!$C$19/'DEPRECATED - DT-Prelim Calcs'!$C$18*3.39*'DEPRECATED - DT-Prelim Calcs'!$C$20</f>
        <v>-132.9446063827904</v>
      </c>
      <c r="DB86" s="46">
        <f t="shared" si="138"/>
        <v>1</v>
      </c>
      <c r="DC86" s="57">
        <f>DA85*'DEPRECATED - DT-Prelim Calcs'!$C$11+DC85</f>
        <v>55.365094854440969</v>
      </c>
      <c r="DD86" s="57">
        <f>DD85+0.5*DA86*'DEPRECATED - DT-Prelim Calcs'!$C$11^2+DC86*'DEPRECATED - DT-Prelim Calcs'!$C$11</f>
        <v>-77005.952805422916</v>
      </c>
      <c r="DE86" s="57">
        <f>MIN('Drive Train'!$F$35-CY85*'DEPRECATED - DT-Prelim Calcs'!$C$21*'Drive Train'!$F$38,DE85+CY$2)</f>
        <v>9</v>
      </c>
      <c r="DF86" s="57">
        <f>'Drive Train'!$F$35-CY86*'DEPRECATED - DT-Prelim Calcs'!$C$21*'Drive Train'!$F$38</f>
        <v>29.054502578137253</v>
      </c>
      <c r="DG86" s="1">
        <f>IF(DD86&gt;='Drive Train'!$F$29,1,0)</f>
        <v>0</v>
      </c>
      <c r="DH86" s="57">
        <f t="shared" si="139"/>
        <v>-272.13239506760215</v>
      </c>
      <c r="DI86" s="63">
        <f>DI85+'DEPRECATED - DT-Prelim Calcs'!$C$11</f>
        <v>328</v>
      </c>
      <c r="DJ86" s="2">
        <f>DT86/'Drive Train'!$F$35</f>
        <v>0.72580645161290325</v>
      </c>
      <c r="DK86" s="46">
        <f>DR86*12*60/(PI() * 'Drive Train'!$F$15)/DJ$2*DJ86</f>
        <v>-240154.3097626688</v>
      </c>
      <c r="DL86" s="2">
        <f>('DEPRECATED - DT-Prelim Calcs'!$C$6*DJ86-DK86)/('DEPRECATED - DT-Prelim Calcs'!$C$6*DJ86)*'DEPRECATED - DT-Prelim Calcs'!$C$7*DJ86</f>
        <v>110.33678951987524</v>
      </c>
      <c r="DM86" s="57">
        <f>DL86/'DEPRECATED - DT-Prelim Calcs'!$C$7*('DEPRECATED - DT-Prelim Calcs'!$C$8-'DEPRECATED - DT-Prelim Calcs'!$C$9)+'DEPRECATED - DT-Prelim Calcs'!$C$9</f>
        <v>5876.6460976763456</v>
      </c>
      <c r="DN86" s="57">
        <f t="shared" si="110"/>
        <v>50</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-803.72774823464465</v>
      </c>
      <c r="DS86" s="57">
        <f>DS85+0.5*DP86*'DEPRECATED - DT-Prelim Calcs'!$C$11^2+DR86*'DEPRECATED - DT-Prelim Calcs'!$C$11</f>
        <v>-162032.4446243959</v>
      </c>
      <c r="DT86" s="57">
        <f>MIN('Drive Train'!$F$35-DN85*'DEPRECATED - DT-Prelim Calcs'!$C$21*'Drive Train'!$F$38,DT85+DN$2)</f>
        <v>9</v>
      </c>
      <c r="DU86" s="57">
        <f>'Drive Train'!$F$35-DN86*'DEPRECATED - DT-Prelim Calcs'!$C$21*'Drive Train'!$F$38</f>
        <v>9</v>
      </c>
      <c r="DV86" s="1">
        <f>IF(DS86&gt;='Drive Train'!$F$29,1,0)</f>
        <v>0</v>
      </c>
      <c r="DW86" s="57">
        <f t="shared" si="142"/>
        <v>55.555555555555557</v>
      </c>
      <c r="DX86" s="63">
        <f>DX85+'DEPRECATED - DT-Prelim Calcs'!$C$11</f>
        <v>328</v>
      </c>
      <c r="DY86" s="2">
        <f>EI86/'Drive Train'!$F$35</f>
        <v>0.72580645161290325</v>
      </c>
      <c r="DZ86" s="46">
        <f>EG86*12*60/(PI() * 'Drive Train'!$F$15)/DY$2*DY86</f>
        <v>-192811.663952592</v>
      </c>
      <c r="EA86" s="2">
        <f>('DEPRECATED - DT-Prelim Calcs'!$C$6*DY86-DZ86)/('DEPRECATED - DT-Prelim Calcs'!$C$6*DY86)*'DEPRECATED - DT-Prelim Calcs'!$C$7*DY86</f>
        <v>88.930452483799257</v>
      </c>
      <c r="EB86" s="57">
        <f>EA86/'DEPRECATED - DT-Prelim Calcs'!$C$7*('DEPRECATED - DT-Prelim Calcs'!$C$8-'DEPRECATED - DT-Prelim Calcs'!$C$9)+'DEPRECATED - DT-Prelim Calcs'!$C$9</f>
        <v>4737.0473251748735</v>
      </c>
      <c r="EC86" s="57">
        <f t="shared" si="111"/>
        <v>50</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-563.89810561551042</v>
      </c>
      <c r="EH86" s="57">
        <f>EH85+0.5*EE86*'DEPRECATED - DT-Prelim Calcs'!$C$11^2+EG86*'DEPRECATED - DT-Prelim Calcs'!$C$11</f>
        <v>-226722.06084866665</v>
      </c>
      <c r="EI86" s="57">
        <f>MIN('Drive Train'!$F$35-EC85*'DEPRECATED - DT-Prelim Calcs'!$C$21*'Drive Train'!$F$38,EI85+EC$2)</f>
        <v>9</v>
      </c>
      <c r="EJ86" s="57">
        <f>'Drive Train'!$F$35-EC86*'DEPRECATED - DT-Prelim Calcs'!$C$21*'Drive Train'!$F$38</f>
        <v>9</v>
      </c>
      <c r="EK86" s="1">
        <f>IF(EH86&gt;='Drive Train'!$F$29,1,0)</f>
        <v>0</v>
      </c>
      <c r="EL86" s="57">
        <f t="shared" si="145"/>
        <v>55.555555555555557</v>
      </c>
      <c r="EM86" s="63">
        <f>EM85+'DEPRECATED - DT-Prelim Calcs'!$C$11</f>
        <v>328</v>
      </c>
      <c r="EN86" s="2">
        <f>EX86/'Drive Train'!$F$35</f>
        <v>0.72580645161290325</v>
      </c>
      <c r="EO86" s="46">
        <f>EV86*12*60/(PI() * 'Drive Train'!$F$15)/EN$2*EN86</f>
        <v>-797860.46307218168</v>
      </c>
      <c r="EP86" s="2">
        <f>('DEPRECATED - DT-Prelim Calcs'!$C$6*EN86-EO86)/('DEPRECATED - DT-Prelim Calcs'!$C$6*EN86)*'DEPRECATED - DT-Prelim Calcs'!$C$7*EN86</f>
        <v>362.50786446845422</v>
      </c>
      <c r="EQ86" s="57">
        <f>EP86/'DEPRECATED - DT-Prelim Calcs'!$C$7*('DEPRECATED - DT-Prelim Calcs'!$C$8-'DEPRECATED - DT-Prelim Calcs'!$C$9)+'DEPRECATED - DT-Prelim Calcs'!$C$9</f>
        <v>19301.355191411898</v>
      </c>
      <c r="ER86" s="57">
        <f t="shared" si="112"/>
        <v>50</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-2072.0834573519151</v>
      </c>
      <c r="EW86" s="57">
        <f>EW85+0.5*ET86*'DEPRECATED - DT-Prelim Calcs'!$C$11^2+EV86*'DEPRECATED - DT-Prelim Calcs'!$C$11</f>
        <v>-292025.67946535011</v>
      </c>
      <c r="EX86" s="57">
        <f>MIN('Drive Train'!$F$35-ER85*'DEPRECATED - DT-Prelim Calcs'!$C$21*'Drive Train'!$F$38,EX85+ER$2)</f>
        <v>9</v>
      </c>
      <c r="EY86" s="57">
        <f>'Drive Train'!$F$35-ER86*'DEPRECATED - DT-Prelim Calcs'!$C$21*'Drive Train'!$F$38</f>
        <v>9</v>
      </c>
      <c r="EZ86" s="1">
        <f>IF(EW86&gt;='Drive Train'!$F$29,1,0)</f>
        <v>0</v>
      </c>
      <c r="FA86" s="57">
        <f t="shared" si="148"/>
        <v>55.555555555555557</v>
      </c>
      <c r="FB86" s="63">
        <f>FB85+'DEPRECATED - DT-Prelim Calcs'!$C$11</f>
        <v>328</v>
      </c>
      <c r="FC86" s="2">
        <f>FM86/'Drive Train'!$F$35</f>
        <v>0.72580645161290325</v>
      </c>
      <c r="FD86" s="46">
        <f>FK86*12*60/(PI() * 'Drive Train'!$F$15)/FC$2*FC86</f>
        <v>-286091.42414629878</v>
      </c>
      <c r="FE86" s="2">
        <f>('DEPRECATED - DT-Prelim Calcs'!$C$6*FC86-FD86)/('DEPRECATED - DT-Prelim Calcs'!$C$6*FC86)*'DEPRECATED - DT-Prelim Calcs'!$C$7*FC86</f>
        <v>131.10760484155412</v>
      </c>
      <c r="FF86" s="57">
        <f>FE86/'DEPRECATED - DT-Prelim Calcs'!$C$7*('DEPRECATED - DT-Prelim Calcs'!$C$8-'DEPRECATED - DT-Prelim Calcs'!$C$9)+'DEPRECATED - DT-Prelim Calcs'!$C$9</f>
        <v>6982.4119091997491</v>
      </c>
      <c r="FG86" s="57">
        <f t="shared" si="113"/>
        <v>50</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-668.15981311617907</v>
      </c>
      <c r="FL86" s="57">
        <f>FL85+0.5*FI86*'DEPRECATED - DT-Prelim Calcs'!$C$11^2+FK86*'DEPRECATED - DT-Prelim Calcs'!$C$11</f>
        <v>-377022.70224498818</v>
      </c>
      <c r="FM86" s="57">
        <f>MIN('Drive Train'!$F$35-FG85*'DEPRECATED - DT-Prelim Calcs'!$C$21*'Drive Train'!$F$38,FM85+FG$2)</f>
        <v>9</v>
      </c>
      <c r="FN86" s="57">
        <f>'Drive Train'!$F$35-FG86*'DEPRECATED - DT-Prelim Calcs'!$C$21*'Drive Train'!$F$38</f>
        <v>9</v>
      </c>
      <c r="FO86" s="1">
        <f>IF(FL86&gt;='Drive Train'!$F$29,1,0)</f>
        <v>0</v>
      </c>
      <c r="FP86" s="57">
        <f t="shared" si="151"/>
        <v>55.555555555555557</v>
      </c>
      <c r="FQ86" s="63">
        <f>FQ85+'DEPRECATED - DT-Prelim Calcs'!$C$11</f>
        <v>328</v>
      </c>
      <c r="FR86" s="2">
        <f>GB86/'Drive Train'!$F$35</f>
        <v>0.72580645161290325</v>
      </c>
      <c r="FS86" s="46">
        <f>FZ86*12*60/(PI() * 'Drive Train'!$F$15)/FR$2*FR86</f>
        <v>-824867.72674944915</v>
      </c>
      <c r="FT86" s="2">
        <f>('DEPRECATED - DT-Prelim Calcs'!$C$6*FR86-FS86)/('DEPRECATED - DT-Prelim Calcs'!$C$6*FR86)*'DEPRECATED - DT-Prelim Calcs'!$C$7*FR86</f>
        <v>374.71940395479851</v>
      </c>
      <c r="FU86" s="57">
        <f>FT86/'DEPRECATED - DT-Prelim Calcs'!$C$7*('DEPRECATED - DT-Prelim Calcs'!$C$8-'DEPRECATED - DT-Prelim Calcs'!$C$9)+'DEPRECATED - DT-Prelim Calcs'!$C$9</f>
        <v>19951.454990622678</v>
      </c>
      <c r="FV86" s="57">
        <f t="shared" si="114"/>
        <v>50</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-1750.1819195364023</v>
      </c>
      <c r="GA86" s="57">
        <f>GA85+0.5*FX86*'DEPRECATED - DT-Prelim Calcs'!$C$11^2+FZ86*'DEPRECATED - DT-Prelim Calcs'!$C$11</f>
        <v>-437777.96434233111</v>
      </c>
      <c r="GB86" s="57">
        <f>MIN('Drive Train'!$F$35-FV85*'DEPRECATED - DT-Prelim Calcs'!$C$21*'Drive Train'!$F$38,GB85+FV$2)</f>
        <v>9</v>
      </c>
      <c r="GC86" s="57">
        <f>'Drive Train'!$F$35-FV86*'DEPRECATED - DT-Prelim Calcs'!$C$21*'Drive Train'!$F$38</f>
        <v>9</v>
      </c>
      <c r="GD86" s="1">
        <f>IF(GA86&gt;='Drive Train'!$F$29,1,0)</f>
        <v>0</v>
      </c>
      <c r="GE86" s="57">
        <f t="shared" si="154"/>
        <v>55.555555555555557</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55.555555555555557</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55.555555555555557</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55.555555555555557</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55.555555555555557</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55.555555555555557</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650.48305563067322</v>
      </c>
      <c r="AK87" s="57">
        <f t="shared" si="181"/>
        <v>0</v>
      </c>
      <c r="AL87" s="63">
        <f>AL86+'DEPRECATED - DT-Prelim Calcs'!$C$11</f>
        <v>332</v>
      </c>
      <c r="AM87" s="2">
        <f>AW87/'Drive Train'!$F$35</f>
        <v>0.87580576949931488</v>
      </c>
      <c r="AN87" s="46">
        <f>AU87*12*60/(PI() * 'Drive Train'!$F$15)/AM$2*AM87</f>
        <v>3839.3737733970142</v>
      </c>
      <c r="AO87" s="2">
        <f>('DEPRECATED - DT-Prelim Calcs'!$C$6*AM87-AN87)/('DEPRECATED - DT-Prelim Calcs'!$C$6*AM87)*'DEPRECATED - DT-Prelim Calcs'!$C$7*AM87</f>
        <v>0.37468987937387338</v>
      </c>
      <c r="AP87" s="57">
        <f>AO87/'DEPRECATED - DT-Prelim Calcs'!$C$7*('DEPRECATED - DT-Prelim Calcs'!$C$8-'DEPRECATED - DT-Prelim Calcs'!$C$9)+'DEPRECATED - DT-Prelim Calcs'!$C$9</f>
        <v>22.647183204841475</v>
      </c>
      <c r="AQ87" s="57">
        <f t="shared" si="105"/>
        <v>22.647183204841475</v>
      </c>
      <c r="AR87" s="2">
        <f t="shared" si="125"/>
        <v>-3.9207859181544791E-11</v>
      </c>
      <c r="AS87" s="57">
        <f>AR87*'DEPRECATED - DT-Prelim Calcs'!$C$21/AM$2/'DEPRECATED - DT-Prelim Calcs'!$C$19/'DEPRECATED - DT-Prelim Calcs'!$C$18*3.39*'DEPRECATED - DT-Prelim Calcs'!$C$20</f>
        <v>-2.683691368642886E-10</v>
      </c>
      <c r="AT87" s="46">
        <f t="shared" si="126"/>
        <v>0</v>
      </c>
      <c r="AU87" s="57">
        <f>AS86*'DEPRECATED - DT-Prelim Calcs'!$C$11+AU86</f>
        <v>38.256035695451651</v>
      </c>
      <c r="AV87" s="57">
        <f>AV86+0.5*AS87*'DEPRECATED - DT-Prelim Calcs'!$C$11^2+AU87*'DEPRECATED - DT-Prelim Calcs'!$C$11</f>
        <v>12573.798095866354</v>
      </c>
      <c r="AW87" s="57">
        <f>MIN('Drive Train'!$F$35-AQ86*'DEPRECATED - DT-Prelim Calcs'!$C$21*'Drive Train'!$F$38,AW86+AQ$2)</f>
        <v>10.859991541791505</v>
      </c>
      <c r="AX87" s="57">
        <f>'Drive Train'!$F$35-AQ87*'DEPRECATED - DT-Prelim Calcs'!$C$21*'Drive Train'!$F$38</f>
        <v>10.85999154207078</v>
      </c>
      <c r="AY87" s="1">
        <f>IF(AV87&gt;='Drive Train'!$F$29,1,0)</f>
        <v>1</v>
      </c>
      <c r="AZ87" s="57">
        <f t="shared" si="127"/>
        <v>25.163536894268308</v>
      </c>
      <c r="BA87" s="63">
        <f>BA86+'DEPRECATED - DT-Prelim Calcs'!$C$11</f>
        <v>332</v>
      </c>
      <c r="BB87" s="2">
        <f>BL87/'Drive Train'!$F$35</f>
        <v>1.0871913753667954</v>
      </c>
      <c r="BC87" s="46">
        <f>BJ87*12*60/(PI() * 'Drive Train'!$F$15)/BB$2*BB87</f>
        <v>-94.658418990834519</v>
      </c>
      <c r="BD87" s="2">
        <f>('DEPRECATED - DT-Prelim Calcs'!$C$6*BB87-BC87)/('DEPRECATED - DT-Prelim Calcs'!$C$6*BB87)*'DEPRECATED - DT-Prelim Calcs'!$C$7*BB87</f>
        <v>2.6629317380425905</v>
      </c>
      <c r="BE87" s="57">
        <f>BD87/'DEPRECATED - DT-Prelim Calcs'!$C$7*('DEPRECATED - DT-Prelim Calcs'!$C$8-'DEPRECATED - DT-Prelim Calcs'!$C$9)+'DEPRECATED - DT-Prelim Calcs'!$C$9</f>
        <v>144.46520414558688</v>
      </c>
      <c r="BF87" s="57">
        <f t="shared" si="106"/>
        <v>50</v>
      </c>
      <c r="BG87" s="2">
        <f t="shared" si="128"/>
        <v>0.89592962683017574</v>
      </c>
      <c r="BH87" s="57">
        <f>BG87*'DEPRECATED - DT-Prelim Calcs'!$C$21/BB$2/'DEPRECATED - DT-Prelim Calcs'!$C$19/'DEPRECATED - DT-Prelim Calcs'!$C$18*3.39*'DEPRECATED - DT-Prelim Calcs'!$C$20</f>
        <v>9.3122243498853017</v>
      </c>
      <c r="BI87" s="46">
        <f t="shared" si="129"/>
        <v>0</v>
      </c>
      <c r="BJ87" s="57">
        <f>BH86*'DEPRECATED - DT-Prelim Calcs'!$C$11+BJ86</f>
        <v>-0.50035763068017047</v>
      </c>
      <c r="BK87" s="57">
        <f>BK86+0.5*BH87*'DEPRECATED - DT-Prelim Calcs'!$C$11^2+BJ87*'DEPRECATED - DT-Prelim Calcs'!$C$11</f>
        <v>6017.7697903450517</v>
      </c>
      <c r="BL87" s="57">
        <f>MIN('Drive Train'!$F$35-BF86*'DEPRECATED - DT-Prelim Calcs'!$C$21*'Drive Train'!$F$38,BL86+BF$2)</f>
        <v>13.481173054548265</v>
      </c>
      <c r="BM87" s="57">
        <f>'Drive Train'!$F$35-BF87*'DEPRECATED - DT-Prelim Calcs'!$C$21*'Drive Train'!$F$38</f>
        <v>9</v>
      </c>
      <c r="BN87" s="1">
        <f>IF(BK87&gt;='Drive Train'!$F$29,1,0)</f>
        <v>1</v>
      </c>
      <c r="BO87" s="57">
        <f t="shared" si="130"/>
        <v>55.555555555555557</v>
      </c>
      <c r="BP87" s="63">
        <f>BP86+'DEPRECATED - DT-Prelim Calcs'!$C$11</f>
        <v>332</v>
      </c>
      <c r="BQ87" s="2">
        <f>CA87/'Drive Train'!$F$35</f>
        <v>0.72580645161290325</v>
      </c>
      <c r="BR87" s="46">
        <f>BY87*12*60/(PI() * 'Drive Train'!$F$15)/BQ$2*BQ87</f>
        <v>9081.1018155437141</v>
      </c>
      <c r="BS87" s="2">
        <f>('DEPRECATED - DT-Prelim Calcs'!$C$6*BQ87-BR87)/('DEPRECATED - DT-Prelim Calcs'!$C$6*BQ87)*'DEPRECATED - DT-Prelim Calcs'!$C$7*BQ87</f>
        <v>-2.3568956402546202</v>
      </c>
      <c r="BT87" s="57">
        <f>BS87/'DEPRECATED - DT-Prelim Calcs'!$C$7*('DEPRECATED - DT-Prelim Calcs'!$C$8-'DEPRECATED - DT-Prelim Calcs'!$C$9)+'DEPRECATED - DT-Prelim Calcs'!$C$9</f>
        <v>-122.77290898118994</v>
      </c>
      <c r="BU87" s="57">
        <f t="shared" si="107"/>
        <v>-122.77290898118994</v>
      </c>
      <c r="BV87" s="2">
        <f t="shared" si="131"/>
        <v>-3.4262880352743554</v>
      </c>
      <c r="BW87" s="57">
        <f>BV87*'DEPRECATED - DT-Prelim Calcs'!$C$21/BQ$2/'DEPRECATED - DT-Prelim Calcs'!$C$19/'DEPRECATED - DT-Prelim Calcs'!$C$18*3.39*'DEPRECATED - DT-Prelim Calcs'!$C$20</f>
        <v>-47.772969220803958</v>
      </c>
      <c r="BX87" s="46">
        <f t="shared" si="132"/>
        <v>1</v>
      </c>
      <c r="BY87" s="57">
        <f>BW86*'DEPRECATED - DT-Prelim Calcs'!$C$11+BY86</f>
        <v>53.600170015551825</v>
      </c>
      <c r="BZ87" s="57">
        <f>BZ86+0.5*BW87*'DEPRECATED - DT-Prelim Calcs'!$C$11^2+BY87*'DEPRECATED - DT-Prelim Calcs'!$C$11</f>
        <v>-11737.874950675663</v>
      </c>
      <c r="CA87" s="57">
        <f>MIN('Drive Train'!$F$35-BU86*'DEPRECATED - DT-Prelim Calcs'!$C$21*'Drive Train'!$F$38,CA86+BU$2)</f>
        <v>9</v>
      </c>
      <c r="CB87" s="57">
        <f>'Drive Train'!$F$35-BU87*'DEPRECATED - DT-Prelim Calcs'!$C$21*'Drive Train'!$F$38</f>
        <v>20.748557810720918</v>
      </c>
      <c r="CC87" s="1">
        <f>IF(BZ87&gt;='Drive Train'!$F$29,1,0)</f>
        <v>0</v>
      </c>
      <c r="CD87" s="57">
        <f t="shared" si="133"/>
        <v>-136.41434331243329</v>
      </c>
      <c r="CE87" s="63">
        <f>CE86+'DEPRECATED - DT-Prelim Calcs'!$C$11</f>
        <v>332</v>
      </c>
      <c r="CF87" s="2">
        <f>CP87/'Drive Train'!$F$35</f>
        <v>0.72580645161290325</v>
      </c>
      <c r="CG87" s="46">
        <f>CN87*12*60/(PI() * 'Drive Train'!$F$15)/CF$2*CF87</f>
        <v>-17469.283009703544</v>
      </c>
      <c r="CH87" s="2">
        <f>('DEPRECATED - DT-Prelim Calcs'!$C$6*CF87-CG87)/('DEPRECATED - DT-Prelim Calcs'!$C$6*CF87)*'DEPRECATED - DT-Prelim Calcs'!$C$7*CF87</f>
        <v>9.6480626015551163</v>
      </c>
      <c r="CI87" s="57">
        <f>CH87/'DEPRECATED - DT-Prelim Calcs'!$C$7*('DEPRECATED - DT-Prelim Calcs'!$C$8-'DEPRECATED - DT-Prelim Calcs'!$C$9)+'DEPRECATED - DT-Prelim Calcs'!$C$9</f>
        <v>516.32922480478067</v>
      </c>
      <c r="CJ87" s="57">
        <f t="shared" si="108"/>
        <v>50</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-82.189493051678014</v>
      </c>
      <c r="CO87" s="57">
        <f>CO86+0.5*CL87*'DEPRECATED - DT-Prelim Calcs'!$C$11^2+CN87*'DEPRECATED - DT-Prelim Calcs'!$C$11</f>
        <v>-37202.965574624592</v>
      </c>
      <c r="CP87" s="57">
        <f>MIN('Drive Train'!$F$35-CJ86*'DEPRECATED - DT-Prelim Calcs'!$C$21*'Drive Train'!$F$38,CP86+CJ$2)</f>
        <v>9</v>
      </c>
      <c r="CQ87" s="57">
        <f>'Drive Train'!$F$35-CJ87*'DEPRECATED - DT-Prelim Calcs'!$C$21*'Drive Train'!$F$38</f>
        <v>9</v>
      </c>
      <c r="CR87" s="1">
        <f>IF(CO87&gt;='Drive Train'!$F$29,1,0)</f>
        <v>0</v>
      </c>
      <c r="CS87" s="57">
        <f t="shared" si="136"/>
        <v>55.555555555555557</v>
      </c>
      <c r="CT87" s="63">
        <f>CT86+'DEPRECATED - DT-Prelim Calcs'!$C$11</f>
        <v>332</v>
      </c>
      <c r="CU87" s="2">
        <f>DE87/'Drive Train'!$F$35</f>
        <v>2.3431050466239718</v>
      </c>
      <c r="CV87" s="46">
        <f>DC87*12*60/(PI() * 'Drive Train'!$F$15)/CU$2*CU87</f>
        <v>-393226.35790394322</v>
      </c>
      <c r="CW87" s="2">
        <f>('DEPRECATED - DT-Prelim Calcs'!$C$6*CU87-CV87)/('DEPRECATED - DT-Prelim Calcs'!$C$6*CU87)*'DEPRECATED - DT-Prelim Calcs'!$C$7*CU87</f>
        <v>183.44716881874331</v>
      </c>
      <c r="CX87" s="57">
        <f>CW87/'DEPRECATED - DT-Prelim Calcs'!$C$7*('DEPRECATED - DT-Prelim Calcs'!$C$8-'DEPRECATED - DT-Prelim Calcs'!$C$9)+'DEPRECATED - DT-Prelim Calcs'!$C$9</f>
        <v>9768.7878669895308</v>
      </c>
      <c r="CY87" s="57">
        <f t="shared" si="109"/>
        <v>50</v>
      </c>
      <c r="CZ87" s="2">
        <f t="shared" si="137"/>
        <v>1.0927045796206987</v>
      </c>
      <c r="DA87" s="57">
        <f>CZ87*'DEPRECATED - DT-Prelim Calcs'!$C$21/CU$2/'DEPRECATED - DT-Prelim Calcs'!$C$19/'DEPRECATED - DT-Prelim Calcs'!$C$18*3.39*'DEPRECATED - DT-Prelim Calcs'!$C$20</f>
        <v>22.991988372439156</v>
      </c>
      <c r="DB87" s="46">
        <f t="shared" si="138"/>
        <v>0</v>
      </c>
      <c r="DC87" s="57">
        <f>DA86*'DEPRECATED - DT-Prelim Calcs'!$C$11+DC86</f>
        <v>-476.41333067672065</v>
      </c>
      <c r="DD87" s="57">
        <f>DD86+0.5*DA87*'DEPRECATED - DT-Prelim Calcs'!$C$11^2+DC87*'DEPRECATED - DT-Prelim Calcs'!$C$11</f>
        <v>-78727.670221150285</v>
      </c>
      <c r="DE87" s="57">
        <f>MIN('Drive Train'!$F$35-CY86*'DEPRECATED - DT-Prelim Calcs'!$C$21*'Drive Train'!$F$38,DE86+CY$2)</f>
        <v>29.054502578137253</v>
      </c>
      <c r="DF87" s="57">
        <f>'Drive Train'!$F$35-CY87*'DEPRECATED - DT-Prelim Calcs'!$C$21*'Drive Train'!$F$38</f>
        <v>9</v>
      </c>
      <c r="DG87" s="1">
        <f>IF(DD87&gt;='Drive Train'!$F$29,1,0)</f>
        <v>0</v>
      </c>
      <c r="DH87" s="57">
        <f t="shared" si="139"/>
        <v>55.555555555555557</v>
      </c>
      <c r="DI87" s="63">
        <f>DI86+'DEPRECATED - DT-Prelim Calcs'!$C$11</f>
        <v>332</v>
      </c>
      <c r="DJ87" s="2">
        <f>DT87/'Drive Train'!$F$35</f>
        <v>0.72580645161290325</v>
      </c>
      <c r="DK87" s="46">
        <f>DR87*12*60/(PI() * 'Drive Train'!$F$15)/DJ$2*DJ87</f>
        <v>-212674.23278494863</v>
      </c>
      <c r="DL87" s="2">
        <f>('DEPRECATED - DT-Prelim Calcs'!$C$6*DJ87-DK87)/('DEPRECATED - DT-Prelim Calcs'!$C$6*DJ87)*'DEPRECATED - DT-Prelim Calcs'!$C$7*DJ87</f>
        <v>97.91146390705994</v>
      </c>
      <c r="DM87" s="57">
        <f>DL87/'DEPRECATED - DT-Prelim Calcs'!$C$7*('DEPRECATED - DT-Prelim Calcs'!$C$8-'DEPRECATED - DT-Prelim Calcs'!$C$9)+'DEPRECATED - DT-Prelim Calcs'!$C$9</f>
        <v>5215.1650702389179</v>
      </c>
      <c r="DN87" s="57">
        <f t="shared" si="110"/>
        <v>50</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-711.75979474488804</v>
      </c>
      <c r="DS87" s="57">
        <f>DS86+0.5*DP87*'DEPRECATED - DT-Prelim Calcs'!$C$11^2+DR87*'DEPRECATED - DT-Prelim Calcs'!$C$11</f>
        <v>-164695.54789639593</v>
      </c>
      <c r="DT87" s="57">
        <f>MIN('Drive Train'!$F$35-DN86*'DEPRECATED - DT-Prelim Calcs'!$C$21*'Drive Train'!$F$38,DT86+DN$2)</f>
        <v>9</v>
      </c>
      <c r="DU87" s="57">
        <f>'Drive Train'!$F$35-DN87*'DEPRECATED - DT-Prelim Calcs'!$C$21*'Drive Train'!$F$38</f>
        <v>9</v>
      </c>
      <c r="DV87" s="1">
        <f>IF(DS87&gt;='Drive Train'!$F$29,1,0)</f>
        <v>0</v>
      </c>
      <c r="DW87" s="57">
        <f t="shared" si="142"/>
        <v>55.555555555555557</v>
      </c>
      <c r="DX87" s="63">
        <f>DX86+'DEPRECATED - DT-Prelim Calcs'!$C$11</f>
        <v>332</v>
      </c>
      <c r="DY87" s="2">
        <f>EI87/'Drive Train'!$F$35</f>
        <v>0.72580645161290325</v>
      </c>
      <c r="DZ87" s="46">
        <f>EG87*12*60/(PI() * 'Drive Train'!$F$15)/DY$2*DY87</f>
        <v>-161365.39029767513</v>
      </c>
      <c r="EA87" s="2">
        <f>('DEPRECATED - DT-Prelim Calcs'!$C$6*DY87-DZ87)/('DEPRECATED - DT-Prelim Calcs'!$C$6*DY87)*'DEPRECATED - DT-Prelim Calcs'!$C$7*DY87</f>
        <v>74.711780906247725</v>
      </c>
      <c r="EB87" s="57">
        <f>EA87/'DEPRECATED - DT-Prelim Calcs'!$C$7*('DEPRECATED - DT-Prelim Calcs'!$C$8-'DEPRECATED - DT-Prelim Calcs'!$C$9)+'DEPRECATED - DT-Prelim Calcs'!$C$9</f>
        <v>3980.0948092413209</v>
      </c>
      <c r="EC87" s="57">
        <f t="shared" si="111"/>
        <v>50</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-471.93015212575381</v>
      </c>
      <c r="EH87" s="57">
        <f>EH86+0.5*EE87*'DEPRECATED - DT-Prelim Calcs'!$C$11^2+EG87*'DEPRECATED - DT-Prelim Calcs'!$C$11</f>
        <v>-228425.84555019013</v>
      </c>
      <c r="EI87" s="57">
        <f>MIN('Drive Train'!$F$35-EC86*'DEPRECATED - DT-Prelim Calcs'!$C$21*'Drive Train'!$F$38,EI86+EC$2)</f>
        <v>9</v>
      </c>
      <c r="EJ87" s="57">
        <f>'Drive Train'!$F$35-EC87*'DEPRECATED - DT-Prelim Calcs'!$C$21*'Drive Train'!$F$38</f>
        <v>9</v>
      </c>
      <c r="EK87" s="1">
        <f>IF(EH87&gt;='Drive Train'!$F$29,1,0)</f>
        <v>0</v>
      </c>
      <c r="EL87" s="57">
        <f t="shared" si="145"/>
        <v>55.555555555555557</v>
      </c>
      <c r="EM87" s="63">
        <f>EM86+'DEPRECATED - DT-Prelim Calcs'!$C$11</f>
        <v>332</v>
      </c>
      <c r="EN87" s="2">
        <f>EX87/'Drive Train'!$F$35</f>
        <v>0.72580645161290325</v>
      </c>
      <c r="EO87" s="46">
        <f>EV87*12*60/(PI() * 'Drive Train'!$F$15)/EN$2*EN87</f>
        <v>-762447.99274006812</v>
      </c>
      <c r="EP87" s="2">
        <f>('DEPRECATED - DT-Prelim Calcs'!$C$6*EN87-EO87)/('DEPRECATED - DT-Prelim Calcs'!$C$6*EN87)*'DEPRECATED - DT-Prelim Calcs'!$C$7*EN87</f>
        <v>346.49584692616651</v>
      </c>
      <c r="EQ87" s="57">
        <f>EP87/'DEPRECATED - DT-Prelim Calcs'!$C$7*('DEPRECATED - DT-Prelim Calcs'!$C$8-'DEPRECATED - DT-Prelim Calcs'!$C$9)+'DEPRECATED - DT-Prelim Calcs'!$C$9</f>
        <v>18448.931186982227</v>
      </c>
      <c r="ER87" s="57">
        <f t="shared" si="112"/>
        <v>50</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-1980.1155038621584</v>
      </c>
      <c r="EW87" s="57">
        <f>EW86+0.5*ET87*'DEPRECATED - DT-Prelim Calcs'!$C$11^2+EV87*'DEPRECATED - DT-Prelim Calcs'!$C$11</f>
        <v>-299762.20557381929</v>
      </c>
      <c r="EX87" s="57">
        <f>MIN('Drive Train'!$F$35-ER86*'DEPRECATED - DT-Prelim Calcs'!$C$21*'Drive Train'!$F$38,EX86+ER$2)</f>
        <v>9</v>
      </c>
      <c r="EY87" s="57">
        <f>'Drive Train'!$F$35-ER87*'DEPRECATED - DT-Prelim Calcs'!$C$21*'Drive Train'!$F$38</f>
        <v>9</v>
      </c>
      <c r="EZ87" s="1">
        <f>IF(EW87&gt;='Drive Train'!$F$29,1,0)</f>
        <v>0</v>
      </c>
      <c r="FA87" s="57">
        <f t="shared" si="148"/>
        <v>55.555555555555557</v>
      </c>
      <c r="FB87" s="63">
        <f>FB86+'DEPRECATED - DT-Prelim Calcs'!$C$11</f>
        <v>332</v>
      </c>
      <c r="FC87" s="2">
        <f>FM87/'Drive Train'!$F$35</f>
        <v>0.72580645161290325</v>
      </c>
      <c r="FD87" s="46">
        <f>FK87*12*60/(PI() * 'Drive Train'!$F$15)/FC$2*FC87</f>
        <v>-246712.75713698845</v>
      </c>
      <c r="FE87" s="2">
        <f>('DEPRECATED - DT-Prelim Calcs'!$C$6*FC87-FD87)/('DEPRECATED - DT-Prelim Calcs'!$C$6*FC87)*'DEPRECATED - DT-Prelim Calcs'!$C$7*FC87</f>
        <v>113.30224133453011</v>
      </c>
      <c r="FF87" s="57">
        <f>FE87/'DEPRECATED - DT-Prelim Calcs'!$C$7*('DEPRECATED - DT-Prelim Calcs'!$C$8-'DEPRECATED - DT-Prelim Calcs'!$C$9)+'DEPRECATED - DT-Prelim Calcs'!$C$9</f>
        <v>6034.5164162739475</v>
      </c>
      <c r="FG87" s="57">
        <f t="shared" si="113"/>
        <v>50</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-576.19185962642246</v>
      </c>
      <c r="FL87" s="57">
        <f>FL86+0.5*FI87*'DEPRECATED - DT-Prelim Calcs'!$C$11^2+FK87*'DEPRECATED - DT-Prelim Calcs'!$C$11</f>
        <v>-379143.53377651441</v>
      </c>
      <c r="FM87" s="57">
        <f>MIN('Drive Train'!$F$35-FG86*'DEPRECATED - DT-Prelim Calcs'!$C$21*'Drive Train'!$F$38,FM86+FG$2)</f>
        <v>9</v>
      </c>
      <c r="FN87" s="57">
        <f>'Drive Train'!$F$35-FG87*'DEPRECATED - DT-Prelim Calcs'!$C$21*'Drive Train'!$F$38</f>
        <v>9</v>
      </c>
      <c r="FO87" s="1">
        <f>IF(FL87&gt;='Drive Train'!$F$29,1,0)</f>
        <v>0</v>
      </c>
      <c r="FP87" s="57">
        <f t="shared" si="151"/>
        <v>55.555555555555557</v>
      </c>
      <c r="FQ87" s="63">
        <f>FQ86+'DEPRECATED - DT-Prelim Calcs'!$C$11</f>
        <v>332</v>
      </c>
      <c r="FR87" s="2">
        <f>GB87/'Drive Train'!$F$35</f>
        <v>0.72580645161290325</v>
      </c>
      <c r="FS87" s="46">
        <f>FZ87*12*60/(PI() * 'Drive Train'!$F$15)/FR$2*FR87</f>
        <v>-781522.8630629424</v>
      </c>
      <c r="FT87" s="2">
        <f>('DEPRECATED - DT-Prelim Calcs'!$C$6*FR87-FS87)/('DEPRECATED - DT-Prelim Calcs'!$C$6*FR87)*'DEPRECATED - DT-Prelim Calcs'!$C$7*FR87</f>
        <v>355.12069448303833</v>
      </c>
      <c r="FU87" s="57">
        <f>FT87/'DEPRECATED - DT-Prelim Calcs'!$C$7*('DEPRECATED - DT-Prelim Calcs'!$C$8-'DEPRECATED - DT-Prelim Calcs'!$C$9)+'DEPRECATED - DT-Prelim Calcs'!$C$9</f>
        <v>18908.088009200754</v>
      </c>
      <c r="FV87" s="57">
        <f t="shared" si="114"/>
        <v>50</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-1658.2139660466457</v>
      </c>
      <c r="GA87" s="57">
        <f>GA86+0.5*FX87*'DEPRECATED - DT-Prelim Calcs'!$C$11^2+FZ87*'DEPRECATED - DT-Prelim Calcs'!$C$11</f>
        <v>-444226.88429953821</v>
      </c>
      <c r="GB87" s="57">
        <f>MIN('Drive Train'!$F$35-FV86*'DEPRECATED - DT-Prelim Calcs'!$C$21*'Drive Train'!$F$38,GB86+FV$2)</f>
        <v>9</v>
      </c>
      <c r="GC87" s="57">
        <f>'Drive Train'!$F$35-FV87*'DEPRECATED - DT-Prelim Calcs'!$C$21*'Drive Train'!$F$38</f>
        <v>9</v>
      </c>
      <c r="GD87" s="1">
        <f>IF(GA87&gt;='Drive Train'!$F$29,1,0)</f>
        <v>0</v>
      </c>
      <c r="GE87" s="57">
        <f t="shared" si="154"/>
        <v>55.555555555555557</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55.555555555555557</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55.555555555555557</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55.555555555555557</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650.48305563067322</v>
      </c>
      <c r="AK88" s="57">
        <f t="shared" si="181"/>
        <v>0</v>
      </c>
      <c r="AL88" s="63">
        <f>AL87+'DEPRECATED - DT-Prelim Calcs'!$C$11</f>
        <v>336</v>
      </c>
      <c r="AM88" s="2">
        <f>AW88/'Drive Train'!$F$35</f>
        <v>0.87580576952183709</v>
      </c>
      <c r="AN88" s="46">
        <f>AU88*12*60/(PI() * 'Drive Train'!$F$15)/AM$2*AM88</f>
        <v>3839.3737733880148</v>
      </c>
      <c r="AO88" s="2">
        <f>('DEPRECATED - DT-Prelim Calcs'!$C$6*AM88-AN88)/('DEPRECATED - DT-Prelim Calcs'!$C$6*AM88)*'DEPRECATED - DT-Prelim Calcs'!$C$7*AM88</f>
        <v>0.37468987943222104</v>
      </c>
      <c r="AP88" s="57">
        <f>AO88/'DEPRECATED - DT-Prelim Calcs'!$C$7*('DEPRECATED - DT-Prelim Calcs'!$C$8-'DEPRECATED - DT-Prelim Calcs'!$C$9)+'DEPRECATED - DT-Prelim Calcs'!$C$9</f>
        <v>22.647183207947702</v>
      </c>
      <c r="AQ88" s="57">
        <f t="shared" si="105"/>
        <v>22.647183207947702</v>
      </c>
      <c r="AR88" s="2">
        <f t="shared" si="125"/>
        <v>2.9653723920830544E-11</v>
      </c>
      <c r="AS88" s="57">
        <f>AR88*'DEPRECATED - DT-Prelim Calcs'!$C$21/AM$2/'DEPRECATED - DT-Prelim Calcs'!$C$19/'DEPRECATED - DT-Prelim Calcs'!$C$18*3.39*'DEPRECATED - DT-Prelim Calcs'!$C$20</f>
        <v>2.0297319107877009E-10</v>
      </c>
      <c r="AT88" s="46">
        <f t="shared" si="126"/>
        <v>0</v>
      </c>
      <c r="AU88" s="57">
        <f>AS87*'DEPRECATED - DT-Prelim Calcs'!$C$11+AU87</f>
        <v>38.256035694378177</v>
      </c>
      <c r="AV88" s="57">
        <f>AV87+0.5*AS88*'DEPRECATED - DT-Prelim Calcs'!$C$11^2+AU88*'DEPRECATED - DT-Prelim Calcs'!$C$11</f>
        <v>12726.822238645491</v>
      </c>
      <c r="AW88" s="57">
        <f>MIN('Drive Train'!$F$35-AQ87*'DEPRECATED - DT-Prelim Calcs'!$C$21*'Drive Train'!$F$38,AW87+AQ$2)</f>
        <v>10.85999154207078</v>
      </c>
      <c r="AX88" s="57">
        <f>'Drive Train'!$F$35-AQ88*'DEPRECATED - DT-Prelim Calcs'!$C$21*'Drive Train'!$F$38</f>
        <v>10.859991541859557</v>
      </c>
      <c r="AY88" s="1">
        <f>IF(AV88&gt;='Drive Train'!$F$29,1,0)</f>
        <v>1</v>
      </c>
      <c r="AZ88" s="57">
        <f t="shared" si="127"/>
        <v>25.16353689771967</v>
      </c>
      <c r="BA88" s="63">
        <f>BA87+'DEPRECATED - DT-Prelim Calcs'!$C$11</f>
        <v>336</v>
      </c>
      <c r="BB88" s="2">
        <f>BL88/'Drive Train'!$F$35</f>
        <v>0.72580645161290325</v>
      </c>
      <c r="BC88" s="46">
        <f>BJ88*12*60/(PI() * 'Drive Train'!$F$15)/BB$2*BB88</f>
        <v>4641.2357802688375</v>
      </c>
      <c r="BD88" s="2">
        <f>('DEPRECATED - DT-Prelim Calcs'!$C$6*BB88-BC88)/('DEPRECATED - DT-Prelim Calcs'!$C$6*BB88)*'DEPRECATED - DT-Prelim Calcs'!$C$7*BB88</f>
        <v>-0.34937647608718064</v>
      </c>
      <c r="BE88" s="57">
        <f>BD88/'DEPRECATED - DT-Prelim Calcs'!$C$7*('DEPRECATED - DT-Prelim Calcs'!$C$8-'DEPRECATED - DT-Prelim Calcs'!$C$9)+'DEPRECATED - DT-Prelim Calcs'!$C$9</f>
        <v>-15.89958584314742</v>
      </c>
      <c r="BF88" s="57">
        <f t="shared" si="106"/>
        <v>-15.89958584314742</v>
      </c>
      <c r="BG88" s="2">
        <f t="shared" si="128"/>
        <v>-0.8959293446408092</v>
      </c>
      <c r="BH88" s="57">
        <f>BG88*'DEPRECATED - DT-Prelim Calcs'!$C$21/BB$2/'DEPRECATED - DT-Prelim Calcs'!$C$19/'DEPRECATED - DT-Prelim Calcs'!$C$18*3.39*'DEPRECATED - DT-Prelim Calcs'!$C$20</f>
        <v>-9.3122214168305018</v>
      </c>
      <c r="BI88" s="46">
        <f t="shared" si="129"/>
        <v>1</v>
      </c>
      <c r="BJ88" s="57">
        <f>BH87*'DEPRECATED - DT-Prelim Calcs'!$C$11+BJ87</f>
        <v>36.748539768861036</v>
      </c>
      <c r="BK88" s="57">
        <f>BK87+0.5*BH88*'DEPRECATED - DT-Prelim Calcs'!$C$11^2+BJ88*'DEPRECATED - DT-Prelim Calcs'!$C$11</f>
        <v>6090.2661780858516</v>
      </c>
      <c r="BL88" s="57">
        <f>MIN('Drive Train'!$F$35-BF87*'DEPRECATED - DT-Prelim Calcs'!$C$21*'Drive Train'!$F$38,BL87+BF$2)</f>
        <v>9</v>
      </c>
      <c r="BM88" s="57">
        <f>'Drive Train'!$F$35-BF88*'DEPRECATED - DT-Prelim Calcs'!$C$21*'Drive Train'!$F$38</f>
        <v>13.481171837334024</v>
      </c>
      <c r="BN88" s="1">
        <f>IF(BK88&gt;='Drive Train'!$F$29,1,0)</f>
        <v>1</v>
      </c>
      <c r="BO88" s="57">
        <f t="shared" si="130"/>
        <v>-17.666206492386024</v>
      </c>
      <c r="BP88" s="63">
        <f>BP87+'DEPRECATED - DT-Prelim Calcs'!$C$11</f>
        <v>336</v>
      </c>
      <c r="BQ88" s="2">
        <f>CA88/'Drive Train'!$F$35</f>
        <v>1.6732707911871707</v>
      </c>
      <c r="BR88" s="46">
        <f>BY88*12*60/(PI() * 'Drive Train'!$F$15)/BQ$2*BQ88</f>
        <v>-53702.473182654154</v>
      </c>
      <c r="BS88" s="2">
        <f>('DEPRECATED - DT-Prelim Calcs'!$C$6*BQ88-BR88)/('DEPRECATED - DT-Prelim Calcs'!$C$6*BQ88)*'DEPRECATED - DT-Prelim Calcs'!$C$7*BQ88</f>
        <v>28.314563914490261</v>
      </c>
      <c r="BT88" s="57">
        <f>BS88/'DEPRECATED - DT-Prelim Calcs'!$C$7*('DEPRECATED - DT-Prelim Calcs'!$C$8-'DEPRECATED - DT-Prelim Calcs'!$C$9)+'DEPRECATED - DT-Prelim Calcs'!$C$9</f>
        <v>1510.0686930411205</v>
      </c>
      <c r="BU88" s="57">
        <f t="shared" si="107"/>
        <v>50</v>
      </c>
      <c r="BV88" s="2">
        <f t="shared" si="131"/>
        <v>1.6489905474275997</v>
      </c>
      <c r="BW88" s="57">
        <f>BV88*'DEPRECATED - DT-Prelim Calcs'!$C$21/BQ$2/'DEPRECATED - DT-Prelim Calcs'!$C$19/'DEPRECATED - DT-Prelim Calcs'!$C$18*3.39*'DEPRECATED - DT-Prelim Calcs'!$C$20</f>
        <v>22.99198837243916</v>
      </c>
      <c r="BX88" s="46">
        <f t="shared" si="132"/>
        <v>0</v>
      </c>
      <c r="BY88" s="57">
        <f>BW87*'DEPRECATED - DT-Prelim Calcs'!$C$11+BY87</f>
        <v>-137.49170686766399</v>
      </c>
      <c r="BZ88" s="57">
        <f>BZ87+0.5*BW88*'DEPRECATED - DT-Prelim Calcs'!$C$11^2+BY88*'DEPRECATED - DT-Prelim Calcs'!$C$11</f>
        <v>-12103.905871166806</v>
      </c>
      <c r="CA88" s="57">
        <f>MIN('Drive Train'!$F$35-BU87*'DEPRECATED - DT-Prelim Calcs'!$C$21*'Drive Train'!$F$38,CA87+BU$2)</f>
        <v>20.748557810720918</v>
      </c>
      <c r="CB88" s="57">
        <f>'Drive Train'!$F$35-BU88*'DEPRECATED - DT-Prelim Calcs'!$C$21*'Drive Train'!$F$38</f>
        <v>9</v>
      </c>
      <c r="CC88" s="1">
        <f>IF(BZ88&gt;='Drive Train'!$F$29,1,0)</f>
        <v>0</v>
      </c>
      <c r="CD88" s="57">
        <f t="shared" si="133"/>
        <v>55.555555555555557</v>
      </c>
      <c r="CE88" s="63">
        <f>CE87+'DEPRECATED - DT-Prelim Calcs'!$C$11</f>
        <v>336</v>
      </c>
      <c r="CF88" s="2">
        <f>CP88/'Drive Train'!$F$35</f>
        <v>0.72580645161290325</v>
      </c>
      <c r="CG88" s="46">
        <f>CN88*12*60/(PI() * 'Drive Train'!$F$15)/CF$2*CF88</f>
        <v>2078.400613623171</v>
      </c>
      <c r="CH88" s="2">
        <f>('DEPRECATED - DT-Prelim Calcs'!$C$6*CF88-CG88)/('DEPRECATED - DT-Prelim Calcs'!$C$6*CF88)*'DEPRECATED - DT-Prelim Calcs'!$C$7*CF88</f>
        <v>0.80942891821226715</v>
      </c>
      <c r="CI88" s="57">
        <f>CH88/'DEPRECATED - DT-Prelim Calcs'!$C$7*('DEPRECATED - DT-Prelim Calcs'!$C$8-'DEPRECATED - DT-Prelim Calcs'!$C$9)+'DEPRECATED - DT-Prelim Calcs'!$C$9</f>
        <v>45.791174359599118</v>
      </c>
      <c r="CJ88" s="57">
        <f t="shared" si="108"/>
        <v>45.791174359599118</v>
      </c>
      <c r="CK88" s="2">
        <f t="shared" si="134"/>
        <v>0.56467603963440549</v>
      </c>
      <c r="CL88" s="57">
        <f>CK88*'DEPRECATED - DT-Prelim Calcs'!$C$21/CF$2/'DEPRECATED - DT-Prelim Calcs'!$C$19/'DEPRECATED - DT-Prelim Calcs'!$C$18*3.39*'DEPRECATED - DT-Prelim Calcs'!$C$20</f>
        <v>9.8774337712008347</v>
      </c>
      <c r="CM88" s="46">
        <f t="shared" si="135"/>
        <v>0</v>
      </c>
      <c r="CN88" s="57">
        <f>CL87*'DEPRECATED - DT-Prelim Calcs'!$C$11+CN87</f>
        <v>9.7784604380786107</v>
      </c>
      <c r="CO88" s="57">
        <f>CO87+0.5*CL88*'DEPRECATED - DT-Prelim Calcs'!$C$11^2+CN88*'DEPRECATED - DT-Prelim Calcs'!$C$11</f>
        <v>-37084.832262702665</v>
      </c>
      <c r="CP88" s="57">
        <f>MIN('Drive Train'!$F$35-CJ87*'DEPRECATED - DT-Prelim Calcs'!$C$21*'Drive Train'!$F$38,CP87+CJ$2)</f>
        <v>9</v>
      </c>
      <c r="CQ88" s="57">
        <f>'Drive Train'!$F$35-CJ88*'DEPRECATED - DT-Prelim Calcs'!$C$21*'Drive Train'!$F$38</f>
        <v>9.2862001435472603</v>
      </c>
      <c r="CR88" s="1">
        <f>IF(CO88&gt;='Drive Train'!$F$29,1,0)</f>
        <v>0</v>
      </c>
      <c r="CS88" s="57">
        <f t="shared" si="136"/>
        <v>50.879082621776803</v>
      </c>
      <c r="CT88" s="63">
        <f>CT87+'DEPRECATED - DT-Prelim Calcs'!$C$11</f>
        <v>336</v>
      </c>
      <c r="CU88" s="2">
        <f>DE88/'Drive Train'!$F$35</f>
        <v>0.72580645161290325</v>
      </c>
      <c r="CV88" s="46">
        <f>DC88*12*60/(PI() * 'Drive Train'!$F$15)/CU$2*CU88</f>
        <v>-98292.962257453153</v>
      </c>
      <c r="CW88" s="2">
        <f>('DEPRECATED - DT-Prelim Calcs'!$C$6*CU88-CV88)/('DEPRECATED - DT-Prelim Calcs'!$C$6*CU88)*'DEPRECATED - DT-Prelim Calcs'!$C$7*CU88</f>
        <v>46.193103312076047</v>
      </c>
      <c r="CX88" s="57">
        <f>CW88/'DEPRECATED - DT-Prelim Calcs'!$C$7*('DEPRECATED - DT-Prelim Calcs'!$C$8-'DEPRECATED - DT-Prelim Calcs'!$C$9)+'DEPRECATED - DT-Prelim Calcs'!$C$9</f>
        <v>2461.8598153275339</v>
      </c>
      <c r="CY88" s="57">
        <f t="shared" si="109"/>
        <v>50</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-384.44537718696404</v>
      </c>
      <c r="DD88" s="57">
        <f>DD87+0.5*DA88*'DEPRECATED - DT-Prelim Calcs'!$C$11^2+DC88*'DEPRECATED - DT-Prelim Calcs'!$C$11</f>
        <v>-80081.51582291862</v>
      </c>
      <c r="DE88" s="57">
        <f>MIN('Drive Train'!$F$35-CY87*'DEPRECATED - DT-Prelim Calcs'!$C$21*'Drive Train'!$F$38,DE87+CY$2)</f>
        <v>9</v>
      </c>
      <c r="DF88" s="57">
        <f>'Drive Train'!$F$35-CY88*'DEPRECATED - DT-Prelim Calcs'!$C$21*'Drive Train'!$F$38</f>
        <v>9</v>
      </c>
      <c r="DG88" s="1">
        <f>IF(DD88&gt;='Drive Train'!$F$29,1,0)</f>
        <v>0</v>
      </c>
      <c r="DH88" s="57">
        <f t="shared" si="139"/>
        <v>55.555555555555557</v>
      </c>
      <c r="DI88" s="63">
        <f>DI87+'DEPRECATED - DT-Prelim Calcs'!$C$11</f>
        <v>336</v>
      </c>
      <c r="DJ88" s="2">
        <f>DT88/'Drive Train'!$F$35</f>
        <v>0.72580645161290325</v>
      </c>
      <c r="DK88" s="46">
        <f>DR88*12*60/(PI() * 'Drive Train'!$F$15)/DJ$2*DJ88</f>
        <v>-185194.15580722844</v>
      </c>
      <c r="DL88" s="2">
        <f>('DEPRECATED - DT-Prelim Calcs'!$C$6*DJ88-DK88)/('DEPRECATED - DT-Prelim Calcs'!$C$6*DJ88)*'DEPRECATED - DT-Prelim Calcs'!$C$7*DJ88</f>
        <v>85.486138294244611</v>
      </c>
      <c r="DM88" s="57">
        <f>DL88/'DEPRECATED - DT-Prelim Calcs'!$C$7*('DEPRECATED - DT-Prelim Calcs'!$C$8-'DEPRECATED - DT-Prelim Calcs'!$C$9)+'DEPRECATED - DT-Prelim Calcs'!$C$9</f>
        <v>4553.6840428014866</v>
      </c>
      <c r="DN88" s="57">
        <f t="shared" si="110"/>
        <v>50</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-619.79184125513143</v>
      </c>
      <c r="DS88" s="57">
        <f>DS87+0.5*DP88*'DEPRECATED - DT-Prelim Calcs'!$C$11^2+DR88*'DEPRECATED - DT-Prelim Calcs'!$C$11</f>
        <v>-166990.77935443693</v>
      </c>
      <c r="DT88" s="57">
        <f>MIN('Drive Train'!$F$35-DN87*'DEPRECATED - DT-Prelim Calcs'!$C$21*'Drive Train'!$F$38,DT87+DN$2)</f>
        <v>9</v>
      </c>
      <c r="DU88" s="57">
        <f>'Drive Train'!$F$35-DN88*'DEPRECATED - DT-Prelim Calcs'!$C$21*'Drive Train'!$F$38</f>
        <v>9</v>
      </c>
      <c r="DV88" s="1">
        <f>IF(DS88&gt;='Drive Train'!$F$29,1,0)</f>
        <v>0</v>
      </c>
      <c r="DW88" s="57">
        <f t="shared" si="142"/>
        <v>55.555555555555557</v>
      </c>
      <c r="DX88" s="63">
        <f>DX87+'DEPRECATED - DT-Prelim Calcs'!$C$11</f>
        <v>336</v>
      </c>
      <c r="DY88" s="2">
        <f>EI88/'Drive Train'!$F$35</f>
        <v>0.72580645161290325</v>
      </c>
      <c r="DZ88" s="46">
        <f>EG88*12*60/(PI() * 'Drive Train'!$F$15)/DY$2*DY88</f>
        <v>-129919.11664275825</v>
      </c>
      <c r="EA88" s="2">
        <f>('DEPRECATED - DT-Prelim Calcs'!$C$6*DY88-DZ88)/('DEPRECATED - DT-Prelim Calcs'!$C$6*DY88)*'DEPRECATED - DT-Prelim Calcs'!$C$7*DY88</f>
        <v>60.493109328696185</v>
      </c>
      <c r="EB88" s="57">
        <f>EA88/'DEPRECATED - DT-Prelim Calcs'!$C$7*('DEPRECATED - DT-Prelim Calcs'!$C$8-'DEPRECATED - DT-Prelim Calcs'!$C$9)+'DEPRECATED - DT-Prelim Calcs'!$C$9</f>
        <v>3223.1422933077679</v>
      </c>
      <c r="EC88" s="57">
        <f t="shared" si="111"/>
        <v>50</v>
      </c>
      <c r="ED88" s="2">
        <f t="shared" si="143"/>
        <v>0.8170673883650269</v>
      </c>
      <c r="EE88" s="57">
        <f>ED88*'DEPRECATED - DT-Prelim Calcs'!$C$21/DY$2/'DEPRECATED - DT-Prelim Calcs'!$C$19/'DEPRECATED - DT-Prelim Calcs'!$C$18*3.39*'DEPRECATED - DT-Prelim Calcs'!$C$20</f>
        <v>22.99198837243916</v>
      </c>
      <c r="EF88" s="46">
        <f t="shared" si="144"/>
        <v>0</v>
      </c>
      <c r="EG88" s="57">
        <f>EE87*'DEPRECATED - DT-Prelim Calcs'!$C$11+EG87</f>
        <v>-379.9621986359972</v>
      </c>
      <c r="EH88" s="57">
        <f>EH87+0.5*EE88*'DEPRECATED - DT-Prelim Calcs'!$C$11^2+EG88*'DEPRECATED - DT-Prelim Calcs'!$C$11</f>
        <v>-229761.75843775462</v>
      </c>
      <c r="EI88" s="57">
        <f>MIN('Drive Train'!$F$35-EC87*'DEPRECATED - DT-Prelim Calcs'!$C$21*'Drive Train'!$F$38,EI87+EC$2)</f>
        <v>9</v>
      </c>
      <c r="EJ88" s="57">
        <f>'Drive Train'!$F$35-EC88*'DEPRECATED - DT-Prelim Calcs'!$C$21*'Drive Train'!$F$38</f>
        <v>9</v>
      </c>
      <c r="EK88" s="1">
        <f>IF(EH88&gt;='Drive Train'!$F$29,1,0)</f>
        <v>0</v>
      </c>
      <c r="EL88" s="57">
        <f t="shared" si="145"/>
        <v>55.555555555555557</v>
      </c>
      <c r="EM88" s="63">
        <f>EM87+'DEPRECATED - DT-Prelim Calcs'!$C$11</f>
        <v>336</v>
      </c>
      <c r="EN88" s="2">
        <f>EX88/'Drive Train'!$F$35</f>
        <v>0.72580645161290325</v>
      </c>
      <c r="EO88" s="46">
        <f>EV88*12*60/(PI() * 'Drive Train'!$F$15)/EN$2*EN88</f>
        <v>-727035.52240795456</v>
      </c>
      <c r="EP88" s="2">
        <f>('DEPRECATED - DT-Prelim Calcs'!$C$6*EN88-EO88)/('DEPRECATED - DT-Prelim Calcs'!$C$6*EN88)*'DEPRECATED - DT-Prelim Calcs'!$C$7*EN88</f>
        <v>330.48382938387874</v>
      </c>
      <c r="EQ88" s="57">
        <f>EP88/'DEPRECATED - DT-Prelim Calcs'!$C$7*('DEPRECATED - DT-Prelim Calcs'!$C$8-'DEPRECATED - DT-Prelim Calcs'!$C$9)+'DEPRECATED - DT-Prelim Calcs'!$C$9</f>
        <v>17596.507182552548</v>
      </c>
      <c r="ER88" s="57">
        <f t="shared" si="112"/>
        <v>50</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-1888.1475503724018</v>
      </c>
      <c r="EW88" s="57">
        <f>EW87+0.5*ET88*'DEPRECATED - DT-Prelim Calcs'!$C$11^2+EV88*'DEPRECATED - DT-Prelim Calcs'!$C$11</f>
        <v>-307130.85986832943</v>
      </c>
      <c r="EX88" s="57">
        <f>MIN('Drive Train'!$F$35-ER87*'DEPRECATED - DT-Prelim Calcs'!$C$21*'Drive Train'!$F$38,EX87+ER$2)</f>
        <v>9</v>
      </c>
      <c r="EY88" s="57">
        <f>'Drive Train'!$F$35-ER88*'DEPRECATED - DT-Prelim Calcs'!$C$21*'Drive Train'!$F$38</f>
        <v>9</v>
      </c>
      <c r="EZ88" s="1">
        <f>IF(EW88&gt;='Drive Train'!$F$29,1,0)</f>
        <v>0</v>
      </c>
      <c r="FA88" s="57">
        <f t="shared" si="148"/>
        <v>55.555555555555557</v>
      </c>
      <c r="FB88" s="63">
        <f>FB87+'DEPRECATED - DT-Prelim Calcs'!$C$11</f>
        <v>336</v>
      </c>
      <c r="FC88" s="2">
        <f>FM88/'Drive Train'!$F$35</f>
        <v>0.72580645161290325</v>
      </c>
      <c r="FD88" s="46">
        <f>FK88*12*60/(PI() * 'Drive Train'!$F$15)/FC$2*FC88</f>
        <v>-207334.09012767812</v>
      </c>
      <c r="FE88" s="2">
        <f>('DEPRECATED - DT-Prelim Calcs'!$C$6*FC88-FD88)/('DEPRECATED - DT-Prelim Calcs'!$C$6*FC88)*'DEPRECATED - DT-Prelim Calcs'!$C$7*FC88</f>
        <v>95.496877827506097</v>
      </c>
      <c r="FF88" s="57">
        <f>FE88/'DEPRECATED - DT-Prelim Calcs'!$C$7*('DEPRECATED - DT-Prelim Calcs'!$C$8-'DEPRECATED - DT-Prelim Calcs'!$C$9)+'DEPRECATED - DT-Prelim Calcs'!$C$9</f>
        <v>5086.6209233481459</v>
      </c>
      <c r="FG88" s="57">
        <f t="shared" si="113"/>
        <v>50</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-484.22390613666585</v>
      </c>
      <c r="FL88" s="57">
        <f>FL87+0.5*FI88*'DEPRECATED - DT-Prelim Calcs'!$C$11^2+FK88*'DEPRECATED - DT-Prelim Calcs'!$C$11</f>
        <v>-380896.4934940816</v>
      </c>
      <c r="FM88" s="57">
        <f>MIN('Drive Train'!$F$35-FG87*'DEPRECATED - DT-Prelim Calcs'!$C$21*'Drive Train'!$F$38,FM87+FG$2)</f>
        <v>9</v>
      </c>
      <c r="FN88" s="57">
        <f>'Drive Train'!$F$35-FG88*'DEPRECATED - DT-Prelim Calcs'!$C$21*'Drive Train'!$F$38</f>
        <v>9</v>
      </c>
      <c r="FO88" s="1">
        <f>IF(FL88&gt;='Drive Train'!$F$29,1,0)</f>
        <v>0</v>
      </c>
      <c r="FP88" s="57">
        <f t="shared" si="151"/>
        <v>55.555555555555557</v>
      </c>
      <c r="FQ88" s="63">
        <f>FQ87+'DEPRECATED - DT-Prelim Calcs'!$C$11</f>
        <v>336</v>
      </c>
      <c r="FR88" s="2">
        <f>GB88/'Drive Train'!$F$35</f>
        <v>0.72580645161290325</v>
      </c>
      <c r="FS88" s="46">
        <f>FZ88*12*60/(PI() * 'Drive Train'!$F$15)/FR$2*FR88</f>
        <v>-738177.9993764353</v>
      </c>
      <c r="FT88" s="2">
        <f>('DEPRECATED - DT-Prelim Calcs'!$C$6*FR88-FS88)/('DEPRECATED - DT-Prelim Calcs'!$C$6*FR88)*'DEPRECATED - DT-Prelim Calcs'!$C$7*FR88</f>
        <v>335.52198501127816</v>
      </c>
      <c r="FU88" s="57">
        <f>FT88/'DEPRECATED - DT-Prelim Calcs'!$C$7*('DEPRECATED - DT-Prelim Calcs'!$C$8-'DEPRECATED - DT-Prelim Calcs'!$C$9)+'DEPRECATED - DT-Prelim Calcs'!$C$9</f>
        <v>17864.721027778833</v>
      </c>
      <c r="FV88" s="57">
        <f t="shared" si="114"/>
        <v>50</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-1566.2460125568891</v>
      </c>
      <c r="GA88" s="57">
        <f>GA87+0.5*FX88*'DEPRECATED - DT-Prelim Calcs'!$C$11^2+FZ88*'DEPRECATED - DT-Prelim Calcs'!$C$11</f>
        <v>-450307.93244278629</v>
      </c>
      <c r="GB88" s="57">
        <f>MIN('Drive Train'!$F$35-FV87*'DEPRECATED - DT-Prelim Calcs'!$C$21*'Drive Train'!$F$38,GB87+FV$2)</f>
        <v>9</v>
      </c>
      <c r="GC88" s="57">
        <f>'Drive Train'!$F$35-FV88*'DEPRECATED - DT-Prelim Calcs'!$C$21*'Drive Train'!$F$38</f>
        <v>9</v>
      </c>
      <c r="GD88" s="1">
        <f>IF(GA88&gt;='Drive Train'!$F$29,1,0)</f>
        <v>0</v>
      </c>
      <c r="GE88" s="57">
        <f t="shared" si="154"/>
        <v>55.555555555555557</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55.555555555555557</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55.555555555555557</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55.555555555555557</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55.555555555555557</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55.555555555555557</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650.48305563067322</v>
      </c>
      <c r="AK89" s="57">
        <f t="shared" si="181"/>
        <v>0</v>
      </c>
      <c r="AL89" s="63">
        <f>AL88+'DEPRECATED - DT-Prelim Calcs'!$C$11</f>
        <v>340</v>
      </c>
      <c r="AM89" s="2">
        <f>AW89/'Drive Train'!$F$35</f>
        <v>0.87580576950480293</v>
      </c>
      <c r="AN89" s="46">
        <f>AU89*12*60/(PI() * 'Drive Train'!$F$15)/AM$2*AM89</f>
        <v>3839.3737733948224</v>
      </c>
      <c r="AO89" s="2">
        <f>('DEPRECATED - DT-Prelim Calcs'!$C$6*AM89-AN89)/('DEPRECATED - DT-Prelim Calcs'!$C$6*AM89)*'DEPRECATED - DT-Prelim Calcs'!$C$7*AM89</f>
        <v>0.37468987938809062</v>
      </c>
      <c r="AP89" s="57">
        <f>AO89/'DEPRECATED - DT-Prelim Calcs'!$C$7*('DEPRECATED - DT-Prelim Calcs'!$C$8-'DEPRECATED - DT-Prelim Calcs'!$C$9)+'DEPRECATED - DT-Prelim Calcs'!$C$9</f>
        <v>22.647183205598353</v>
      </c>
      <c r="AQ89" s="57">
        <f t="shared" si="105"/>
        <v>22.647183205598353</v>
      </c>
      <c r="AR89" s="2">
        <f t="shared" si="125"/>
        <v>-2.2428559010023719E-11</v>
      </c>
      <c r="AS89" s="57">
        <f>AR89*'DEPRECATED - DT-Prelim Calcs'!$C$21/AM$2/'DEPRECATED - DT-Prelim Calcs'!$C$19/'DEPRECATED - DT-Prelim Calcs'!$C$18*3.39*'DEPRECATED - DT-Prelim Calcs'!$C$20</f>
        <v>-1.5351853297471149E-10</v>
      </c>
      <c r="AT89" s="46">
        <f t="shared" si="126"/>
        <v>0</v>
      </c>
      <c r="AU89" s="57">
        <f>AS88*'DEPRECATED - DT-Prelim Calcs'!$C$11+AU88</f>
        <v>38.256035695190072</v>
      </c>
      <c r="AV89" s="57">
        <f>AV88+0.5*AS89*'DEPRECATED - DT-Prelim Calcs'!$C$11^2+AU89*'DEPRECATED - DT-Prelim Calcs'!$C$11</f>
        <v>12879.846381425023</v>
      </c>
      <c r="AW89" s="57">
        <f>MIN('Drive Train'!$F$35-AQ88*'DEPRECATED - DT-Prelim Calcs'!$C$21*'Drive Train'!$F$38,AW88+AQ$2)</f>
        <v>10.859991541859557</v>
      </c>
      <c r="AX89" s="57">
        <f>'Drive Train'!$F$35-AQ89*'DEPRECATED - DT-Prelim Calcs'!$C$21*'Drive Train'!$F$38</f>
        <v>10.859991542019312</v>
      </c>
      <c r="AY89" s="1">
        <f>IF(AV89&gt;='Drive Train'!$F$29,1,0)</f>
        <v>1</v>
      </c>
      <c r="AZ89" s="57">
        <f t="shared" si="127"/>
        <v>25.163536895109285</v>
      </c>
      <c r="BA89" s="63">
        <f>BA88+'DEPRECATED - DT-Prelim Calcs'!$C$11</f>
        <v>340</v>
      </c>
      <c r="BB89" s="2">
        <f>BL89/'Drive Train'!$F$35</f>
        <v>1.0871912772043568</v>
      </c>
      <c r="BC89" s="46">
        <f>BJ89*12*60/(PI() * 'Drive Train'!$F$15)/BB$2*BB89</f>
        <v>-94.656190925227293</v>
      </c>
      <c r="BD89" s="2">
        <f>('DEPRECATED - DT-Prelim Calcs'!$C$6*BB89-BC89)/('DEPRECATED - DT-Prelim Calcs'!$C$6*BB89)*'DEPRECATED - DT-Prelim Calcs'!$C$7*BB89</f>
        <v>2.6629304940343195</v>
      </c>
      <c r="BE89" s="57">
        <f>BD89/'DEPRECATED - DT-Prelim Calcs'!$C$7*('DEPRECATED - DT-Prelim Calcs'!$C$8-'DEPRECATED - DT-Prelim Calcs'!$C$9)+'DEPRECATED - DT-Prelim Calcs'!$C$9</f>
        <v>144.46513791892249</v>
      </c>
      <c r="BF89" s="57">
        <f t="shared" si="106"/>
        <v>50</v>
      </c>
      <c r="BG89" s="2">
        <f t="shared" si="128"/>
        <v>0.89592945233948584</v>
      </c>
      <c r="BH89" s="57">
        <f>BG89*'DEPRECATED - DT-Prelim Calcs'!$C$21/BB$2/'DEPRECATED - DT-Prelim Calcs'!$C$19/'DEPRECATED - DT-Prelim Calcs'!$C$18*3.39*'DEPRECATED - DT-Prelim Calcs'!$C$20</f>
        <v>9.3122225362423521</v>
      </c>
      <c r="BI89" s="46">
        <f t="shared" si="129"/>
        <v>0</v>
      </c>
      <c r="BJ89" s="57">
        <f>BH88*'DEPRECATED - DT-Prelim Calcs'!$C$11+BJ88</f>
        <v>-0.50034589846097077</v>
      </c>
      <c r="BK89" s="57">
        <f>BK88+0.5*BH89*'DEPRECATED - DT-Prelim Calcs'!$C$11^2+BJ89*'DEPRECATED - DT-Prelim Calcs'!$C$11</f>
        <v>6162.7625747819466</v>
      </c>
      <c r="BL89" s="57">
        <f>MIN('Drive Train'!$F$35-BF88*'DEPRECATED - DT-Prelim Calcs'!$C$21*'Drive Train'!$F$38,BL88+BF$2)</f>
        <v>13.481171837334024</v>
      </c>
      <c r="BM89" s="57">
        <f>'Drive Train'!$F$35-BF89*'DEPRECATED - DT-Prelim Calcs'!$C$21*'Drive Train'!$F$38</f>
        <v>9</v>
      </c>
      <c r="BN89" s="1">
        <f>IF(BK89&gt;='Drive Train'!$F$29,1,0)</f>
        <v>1</v>
      </c>
      <c r="BO89" s="57">
        <f t="shared" si="130"/>
        <v>55.555555555555557</v>
      </c>
      <c r="BP89" s="63">
        <f>BP88+'DEPRECATED - DT-Prelim Calcs'!$C$11</f>
        <v>340</v>
      </c>
      <c r="BQ89" s="2">
        <f>CA89/'Drive Train'!$F$35</f>
        <v>0.72580645161290325</v>
      </c>
      <c r="BR89" s="46">
        <f>BY89*12*60/(PI() * 'Drive Train'!$F$15)/BQ$2*BQ89</f>
        <v>-7712.7710477509891</v>
      </c>
      <c r="BS89" s="2">
        <f>('DEPRECATED - DT-Prelim Calcs'!$C$6*BQ89-BR89)/('DEPRECATED - DT-Prelim Calcs'!$C$6*BQ89)*'DEPRECATED - DT-Prelim Calcs'!$C$7*BQ89</f>
        <v>5.2365815831112785</v>
      </c>
      <c r="BT89" s="57">
        <f>BS89/'DEPRECATED - DT-Prelim Calcs'!$C$7*('DEPRECATED - DT-Prelim Calcs'!$C$8-'DEPRECATED - DT-Prelim Calcs'!$C$9)+'DEPRECATED - DT-Prelim Calcs'!$C$9</f>
        <v>281.47735149924358</v>
      </c>
      <c r="BU89" s="57">
        <f t="shared" si="107"/>
        <v>50</v>
      </c>
      <c r="BV89" s="2">
        <f t="shared" si="131"/>
        <v>1.6489905474275997</v>
      </c>
      <c r="BW89" s="57">
        <f>BV89*'DEPRECATED - DT-Prelim Calcs'!$C$21/BQ$2/'DEPRECATED - DT-Prelim Calcs'!$C$19/'DEPRECATED - DT-Prelim Calcs'!$C$18*3.39*'DEPRECATED - DT-Prelim Calcs'!$C$20</f>
        <v>22.99198837243916</v>
      </c>
      <c r="BX89" s="46">
        <f t="shared" si="132"/>
        <v>0</v>
      </c>
      <c r="BY89" s="57">
        <f>BW88*'DEPRECATED - DT-Prelim Calcs'!$C$11+BY88</f>
        <v>-45.523753377907354</v>
      </c>
      <c r="BZ89" s="57">
        <f>BZ88+0.5*BW89*'DEPRECATED - DT-Prelim Calcs'!$C$11^2+BY89*'DEPRECATED - DT-Prelim Calcs'!$C$11</f>
        <v>-12102.064977698921</v>
      </c>
      <c r="CA89" s="57">
        <f>MIN('Drive Train'!$F$35-BU88*'DEPRECATED - DT-Prelim Calcs'!$C$21*'Drive Train'!$F$38,CA88+BU$2)</f>
        <v>9</v>
      </c>
      <c r="CB89" s="57">
        <f>'Drive Train'!$F$35-BU89*'DEPRECATED - DT-Prelim Calcs'!$C$21*'Drive Train'!$F$38</f>
        <v>9</v>
      </c>
      <c r="CC89" s="1">
        <f>IF(BZ89&gt;='Drive Train'!$F$29,1,0)</f>
        <v>0</v>
      </c>
      <c r="CD89" s="57">
        <f t="shared" si="133"/>
        <v>55.555555555555557</v>
      </c>
      <c r="CE89" s="63">
        <f>CE88+'DEPRECATED - DT-Prelim Calcs'!$C$11</f>
        <v>340</v>
      </c>
      <c r="CF89" s="2">
        <f>CP89/'Drive Train'!$F$35</f>
        <v>0.74888710835058547</v>
      </c>
      <c r="CG89" s="46">
        <f>CN89*12*60/(PI() * 'Drive Train'!$F$15)/CF$2*CF89</f>
        <v>10809.291473377451</v>
      </c>
      <c r="CH89" s="2">
        <f>('DEPRECATED - DT-Prelim Calcs'!$C$6*CF89-CG89)/('DEPRECATED - DT-Prelim Calcs'!$C$6*CF89)*'DEPRECATED - DT-Prelim Calcs'!$C$7*CF89</f>
        <v>-3.0826853429538237</v>
      </c>
      <c r="CI89" s="57">
        <f>CH89/'DEPRECATED - DT-Prelim Calcs'!$C$7*('DEPRECATED - DT-Prelim Calcs'!$C$8-'DEPRECATED - DT-Prelim Calcs'!$C$9)+'DEPRECATED - DT-Prelim Calcs'!$C$9</f>
        <v>-161.41142302945045</v>
      </c>
      <c r="CJ89" s="57">
        <f t="shared" si="108"/>
        <v>-161.41142302945045</v>
      </c>
      <c r="CK89" s="2">
        <f t="shared" si="134"/>
        <v>-4.3163588655420275</v>
      </c>
      <c r="CL89" s="57">
        <f>CK89*'DEPRECATED - DT-Prelim Calcs'!$C$21/CF$2/'DEPRECATED - DT-Prelim Calcs'!$C$19/'DEPRECATED - DT-Prelim Calcs'!$C$18*3.39*'DEPRECATED - DT-Prelim Calcs'!$C$20</f>
        <v>-75.502670265113963</v>
      </c>
      <c r="CM89" s="46">
        <f t="shared" si="135"/>
        <v>1</v>
      </c>
      <c r="CN89" s="57">
        <f>CL88*'DEPRECATED - DT-Prelim Calcs'!$C$11+CN88</f>
        <v>49.288195522881949</v>
      </c>
      <c r="CO89" s="57">
        <f>CO88+0.5*CL89*'DEPRECATED - DT-Prelim Calcs'!$C$11^2+CN89*'DEPRECATED - DT-Prelim Calcs'!$C$11</f>
        <v>-37491.700842732047</v>
      </c>
      <c r="CP89" s="57">
        <f>MIN('Drive Train'!$F$35-CJ88*'DEPRECATED - DT-Prelim Calcs'!$C$21*'Drive Train'!$F$38,CP88+CJ$2)</f>
        <v>9.2862001435472603</v>
      </c>
      <c r="CQ89" s="57">
        <f>'Drive Train'!$F$35-CJ89*'DEPRECATED - DT-Prelim Calcs'!$C$21*'Drive Train'!$F$38</f>
        <v>23.37597676600263</v>
      </c>
      <c r="CR89" s="1">
        <f>IF(CO89&gt;='Drive Train'!$F$29,1,0)</f>
        <v>0</v>
      </c>
      <c r="CS89" s="57">
        <f t="shared" si="136"/>
        <v>-179.34602558827825</v>
      </c>
      <c r="CT89" s="63">
        <f>CT88+'DEPRECATED - DT-Prelim Calcs'!$C$11</f>
        <v>340</v>
      </c>
      <c r="CU89" s="2">
        <f>DE89/'Drive Train'!$F$35</f>
        <v>0.72580645161290325</v>
      </c>
      <c r="CV89" s="46">
        <f>DC89*12*60/(PI() * 'Drive Train'!$F$15)/CU$2*CU89</f>
        <v>-74779.081956929731</v>
      </c>
      <c r="CW89" s="2">
        <f>('DEPRECATED - DT-Prelim Calcs'!$C$6*CU89-CV89)/('DEPRECATED - DT-Prelim Calcs'!$C$6*CU89)*'DEPRECATED - DT-Prelim Calcs'!$C$7*CU89</f>
        <v>35.561123663996973</v>
      </c>
      <c r="CX89" s="57">
        <f>CW89/'DEPRECATED - DT-Prelim Calcs'!$C$7*('DEPRECATED - DT-Prelim Calcs'!$C$8-'DEPRECATED - DT-Prelim Calcs'!$C$9)+'DEPRECATED - DT-Prelim Calcs'!$C$9</f>
        <v>1895.8502763862289</v>
      </c>
      <c r="CY89" s="57">
        <f t="shared" si="109"/>
        <v>50</v>
      </c>
      <c r="CZ89" s="2">
        <f t="shared" si="137"/>
        <v>1.0927045796206987</v>
      </c>
      <c r="DA89" s="57">
        <f>CZ89*'DEPRECATED - DT-Prelim Calcs'!$C$21/CU$2/'DEPRECATED - DT-Prelim Calcs'!$C$19/'DEPRECATED - DT-Prelim Calcs'!$C$18*3.39*'DEPRECATED - DT-Prelim Calcs'!$C$20</f>
        <v>22.991988372439156</v>
      </c>
      <c r="DB89" s="46">
        <f t="shared" si="138"/>
        <v>0</v>
      </c>
      <c r="DC89" s="57">
        <f>DA88*'DEPRECATED - DT-Prelim Calcs'!$C$11+DC88</f>
        <v>-292.47742369720743</v>
      </c>
      <c r="DD89" s="57">
        <f>DD88+0.5*DA89*'DEPRECATED - DT-Prelim Calcs'!$C$11^2+DC89*'DEPRECATED - DT-Prelim Calcs'!$C$11</f>
        <v>-81067.489610727935</v>
      </c>
      <c r="DE89" s="57">
        <f>MIN('Drive Train'!$F$35-CY88*'DEPRECATED - DT-Prelim Calcs'!$C$21*'Drive Train'!$F$38,DE88+CY$2)</f>
        <v>9</v>
      </c>
      <c r="DF89" s="57">
        <f>'Drive Train'!$F$35-CY89*'DEPRECATED - DT-Prelim Calcs'!$C$21*'Drive Train'!$F$38</f>
        <v>9</v>
      </c>
      <c r="DG89" s="1">
        <f>IF(DD89&gt;='Drive Train'!$F$29,1,0)</f>
        <v>0</v>
      </c>
      <c r="DH89" s="57">
        <f t="shared" si="139"/>
        <v>55.555555555555557</v>
      </c>
      <c r="DI89" s="63">
        <f>DI88+'DEPRECATED - DT-Prelim Calcs'!$C$11</f>
        <v>340</v>
      </c>
      <c r="DJ89" s="2">
        <f>DT89/'Drive Train'!$F$35</f>
        <v>0.72580645161290325</v>
      </c>
      <c r="DK89" s="46">
        <f>DR89*12*60/(PI() * 'Drive Train'!$F$15)/DJ$2*DJ89</f>
        <v>-157714.0788295083</v>
      </c>
      <c r="DL89" s="2">
        <f>('DEPRECATED - DT-Prelim Calcs'!$C$6*DJ89-DK89)/('DEPRECATED - DT-Prelim Calcs'!$C$6*DJ89)*'DEPRECATED - DT-Prelim Calcs'!$C$7*DJ89</f>
        <v>73.060812681429326</v>
      </c>
      <c r="DM89" s="57">
        <f>DL89/'DEPRECATED - DT-Prelim Calcs'!$C$7*('DEPRECATED - DT-Prelim Calcs'!$C$8-'DEPRECATED - DT-Prelim Calcs'!$C$9)+'DEPRECATED - DT-Prelim Calcs'!$C$9</f>
        <v>3892.203015364059</v>
      </c>
      <c r="DN89" s="57">
        <f t="shared" si="110"/>
        <v>50</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-527.82388776537482</v>
      </c>
      <c r="DS89" s="57">
        <f>DS88+0.5*DP89*'DEPRECATED - DT-Prelim Calcs'!$C$11^2+DR89*'DEPRECATED - DT-Prelim Calcs'!$C$11</f>
        <v>-168918.13899851893</v>
      </c>
      <c r="DT89" s="57">
        <f>MIN('Drive Train'!$F$35-DN88*'DEPRECATED - DT-Prelim Calcs'!$C$21*'Drive Train'!$F$38,DT88+DN$2)</f>
        <v>9</v>
      </c>
      <c r="DU89" s="57">
        <f>'Drive Train'!$F$35-DN89*'DEPRECATED - DT-Prelim Calcs'!$C$21*'Drive Train'!$F$38</f>
        <v>9</v>
      </c>
      <c r="DV89" s="1">
        <f>IF(DS89&gt;='Drive Train'!$F$29,1,0)</f>
        <v>0</v>
      </c>
      <c r="DW89" s="57">
        <f t="shared" si="142"/>
        <v>55.555555555555557</v>
      </c>
      <c r="DX89" s="63">
        <f>DX88+'DEPRECATED - DT-Prelim Calcs'!$C$11</f>
        <v>340</v>
      </c>
      <c r="DY89" s="2">
        <f>EI89/'Drive Train'!$F$35</f>
        <v>0.72580645161290325</v>
      </c>
      <c r="DZ89" s="46">
        <f>EG89*12*60/(PI() * 'Drive Train'!$F$15)/DY$2*DY89</f>
        <v>-98472.842987841359</v>
      </c>
      <c r="EA89" s="2">
        <f>('DEPRECATED - DT-Prelim Calcs'!$C$6*DY89-DZ89)/('DEPRECATED - DT-Prelim Calcs'!$C$6*DY89)*'DEPRECATED - DT-Prelim Calcs'!$C$7*DY89</f>
        <v>46.274437751144639</v>
      </c>
      <c r="EB89" s="57">
        <f>EA89/'DEPRECATED - DT-Prelim Calcs'!$C$7*('DEPRECATED - DT-Prelim Calcs'!$C$8-'DEPRECATED - DT-Prelim Calcs'!$C$9)+'DEPRECATED - DT-Prelim Calcs'!$C$9</f>
        <v>2466.1897773742144</v>
      </c>
      <c r="EC89" s="57">
        <f t="shared" si="111"/>
        <v>50</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-287.99424514624059</v>
      </c>
      <c r="EH89" s="57">
        <f>EH88+0.5*EE89*'DEPRECATED - DT-Prelim Calcs'!$C$11^2+EG89*'DEPRECATED - DT-Prelim Calcs'!$C$11</f>
        <v>-230729.79951136006</v>
      </c>
      <c r="EI89" s="57">
        <f>MIN('Drive Train'!$F$35-EC88*'DEPRECATED - DT-Prelim Calcs'!$C$21*'Drive Train'!$F$38,EI88+EC$2)</f>
        <v>9</v>
      </c>
      <c r="EJ89" s="57">
        <f>'Drive Train'!$F$35-EC89*'DEPRECATED - DT-Prelim Calcs'!$C$21*'Drive Train'!$F$38</f>
        <v>9</v>
      </c>
      <c r="EK89" s="1">
        <f>IF(EH89&gt;='Drive Train'!$F$29,1,0)</f>
        <v>0</v>
      </c>
      <c r="EL89" s="57">
        <f t="shared" si="145"/>
        <v>55.555555555555557</v>
      </c>
      <c r="EM89" s="63">
        <f>EM88+'DEPRECATED - DT-Prelim Calcs'!$C$11</f>
        <v>340</v>
      </c>
      <c r="EN89" s="2">
        <f>EX89/'Drive Train'!$F$35</f>
        <v>0.72580645161290325</v>
      </c>
      <c r="EO89" s="46">
        <f>EV89*12*60/(PI() * 'Drive Train'!$F$15)/EN$2*EN89</f>
        <v>-691623.05207584088</v>
      </c>
      <c r="EP89" s="2">
        <f>('DEPRECATED - DT-Prelim Calcs'!$C$6*EN89-EO89)/('DEPRECATED - DT-Prelim Calcs'!$C$6*EN89)*'DEPRECATED - DT-Prelim Calcs'!$C$7*EN89</f>
        <v>314.47181184159098</v>
      </c>
      <c r="EQ89" s="57">
        <f>EP89/'DEPRECATED - DT-Prelim Calcs'!$C$7*('DEPRECATED - DT-Prelim Calcs'!$C$8-'DEPRECATED - DT-Prelim Calcs'!$C$9)+'DEPRECATED - DT-Prelim Calcs'!$C$9</f>
        <v>16744.083178122874</v>
      </c>
      <c r="ER89" s="57">
        <f t="shared" si="112"/>
        <v>50</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-1796.1795968826452</v>
      </c>
      <c r="EW89" s="57">
        <f>EW88+0.5*ET89*'DEPRECATED - DT-Prelim Calcs'!$C$11^2+EV89*'DEPRECATED - DT-Prelim Calcs'!$C$11</f>
        <v>-314131.64234888053</v>
      </c>
      <c r="EX89" s="57">
        <f>MIN('Drive Train'!$F$35-ER88*'DEPRECATED - DT-Prelim Calcs'!$C$21*'Drive Train'!$F$38,EX88+ER$2)</f>
        <v>9</v>
      </c>
      <c r="EY89" s="57">
        <f>'Drive Train'!$F$35-ER89*'DEPRECATED - DT-Prelim Calcs'!$C$21*'Drive Train'!$F$38</f>
        <v>9</v>
      </c>
      <c r="EZ89" s="1">
        <f>IF(EW89&gt;='Drive Train'!$F$29,1,0)</f>
        <v>0</v>
      </c>
      <c r="FA89" s="57">
        <f t="shared" si="148"/>
        <v>55.555555555555557</v>
      </c>
      <c r="FB89" s="63">
        <f>FB88+'DEPRECATED - DT-Prelim Calcs'!$C$11</f>
        <v>340</v>
      </c>
      <c r="FC89" s="2">
        <f>FM89/'Drive Train'!$F$35</f>
        <v>0.72580645161290325</v>
      </c>
      <c r="FD89" s="46">
        <f>FK89*12*60/(PI() * 'Drive Train'!$F$15)/FC$2*FC89</f>
        <v>-167955.42311836776</v>
      </c>
      <c r="FE89" s="2">
        <f>('DEPRECATED - DT-Prelim Calcs'!$C$6*FC89-FD89)/('DEPRECATED - DT-Prelim Calcs'!$C$6*FC89)*'DEPRECATED - DT-Prelim Calcs'!$C$7*FC89</f>
        <v>77.691514320482099</v>
      </c>
      <c r="FF89" s="57">
        <f>FE89/'DEPRECATED - DT-Prelim Calcs'!$C$7*('DEPRECATED - DT-Prelim Calcs'!$C$8-'DEPRECATED - DT-Prelim Calcs'!$C$9)+'DEPRECATED - DT-Prelim Calcs'!$C$9</f>
        <v>4138.7254304223452</v>
      </c>
      <c r="FG89" s="57">
        <f t="shared" si="113"/>
        <v>50</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-392.25595264690924</v>
      </c>
      <c r="FL89" s="57">
        <f>FL88+0.5*FI89*'DEPRECATED - DT-Prelim Calcs'!$C$11^2+FK89*'DEPRECATED - DT-Prelim Calcs'!$C$11</f>
        <v>-382281.58139768976</v>
      </c>
      <c r="FM89" s="57">
        <f>MIN('Drive Train'!$F$35-FG88*'DEPRECATED - DT-Prelim Calcs'!$C$21*'Drive Train'!$F$38,FM88+FG$2)</f>
        <v>9</v>
      </c>
      <c r="FN89" s="57">
        <f>'Drive Train'!$F$35-FG89*'DEPRECATED - DT-Prelim Calcs'!$C$21*'Drive Train'!$F$38</f>
        <v>9</v>
      </c>
      <c r="FO89" s="1">
        <f>IF(FL89&gt;='Drive Train'!$F$29,1,0)</f>
        <v>0</v>
      </c>
      <c r="FP89" s="57">
        <f t="shared" si="151"/>
        <v>55.555555555555557</v>
      </c>
      <c r="FQ89" s="63">
        <f>FQ88+'DEPRECATED - DT-Prelim Calcs'!$C$11</f>
        <v>340</v>
      </c>
      <c r="FR89" s="2">
        <f>GB89/'Drive Train'!$F$35</f>
        <v>0.72580645161290325</v>
      </c>
      <c r="FS89" s="46">
        <f>FZ89*12*60/(PI() * 'Drive Train'!$F$15)/FR$2*FR89</f>
        <v>-694833.1356899282</v>
      </c>
      <c r="FT89" s="2">
        <f>('DEPRECATED - DT-Prelim Calcs'!$C$6*FR89-FS89)/('DEPRECATED - DT-Prelim Calcs'!$C$6*FR89)*'DEPRECATED - DT-Prelim Calcs'!$C$7*FR89</f>
        <v>315.92327553951787</v>
      </c>
      <c r="FU89" s="57">
        <f>FT89/'DEPRECATED - DT-Prelim Calcs'!$C$7*('DEPRECATED - DT-Prelim Calcs'!$C$8-'DEPRECATED - DT-Prelim Calcs'!$C$9)+'DEPRECATED - DT-Prelim Calcs'!$C$9</f>
        <v>16821.354046356908</v>
      </c>
      <c r="FV89" s="57">
        <f t="shared" si="114"/>
        <v>50</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-1474.2780590671325</v>
      </c>
      <c r="GA89" s="57">
        <f>GA88+0.5*FX89*'DEPRECATED - DT-Prelim Calcs'!$C$11^2+FZ89*'DEPRECATED - DT-Prelim Calcs'!$C$11</f>
        <v>-456021.10877207533</v>
      </c>
      <c r="GB89" s="57">
        <f>MIN('Drive Train'!$F$35-FV88*'DEPRECATED - DT-Prelim Calcs'!$C$21*'Drive Train'!$F$38,GB88+FV$2)</f>
        <v>9</v>
      </c>
      <c r="GC89" s="57">
        <f>'Drive Train'!$F$35-FV89*'DEPRECATED - DT-Prelim Calcs'!$C$21*'Drive Train'!$F$38</f>
        <v>9</v>
      </c>
      <c r="GD89" s="1">
        <f>IF(GA89&gt;='Drive Train'!$F$29,1,0)</f>
        <v>0</v>
      </c>
      <c r="GE89" s="57">
        <f t="shared" si="154"/>
        <v>55.555555555555557</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55.555555555555557</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55.555555555555557</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55.555555555555557</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55.555555555555557</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55.555555555555557</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650.48305563067322</v>
      </c>
      <c r="AK90" s="57">
        <f t="shared" si="181"/>
        <v>0</v>
      </c>
      <c r="AL90" s="63">
        <f>AL89+'DEPRECATED - DT-Prelim Calcs'!$C$11</f>
        <v>344</v>
      </c>
      <c r="AM90" s="2">
        <f>AW90/'Drive Train'!$F$35</f>
        <v>0.87580576951768641</v>
      </c>
      <c r="AN90" s="46">
        <f>AU90*12*60/(PI() * 'Drive Train'!$F$15)/AM$2*AM90</f>
        <v>3839.3737733896719</v>
      </c>
      <c r="AO90" s="2">
        <f>('DEPRECATED - DT-Prelim Calcs'!$C$6*AM90-AN90)/('DEPRECATED - DT-Prelim Calcs'!$C$6*AM90)*'DEPRECATED - DT-Prelim Calcs'!$C$7*AM90</f>
        <v>0.37468987942146881</v>
      </c>
      <c r="AP90" s="57">
        <f>AO90/'DEPRECATED - DT-Prelim Calcs'!$C$7*('DEPRECATED - DT-Prelim Calcs'!$C$8-'DEPRECATED - DT-Prelim Calcs'!$C$9)+'DEPRECATED - DT-Prelim Calcs'!$C$9</f>
        <v>22.647183207375292</v>
      </c>
      <c r="AQ90" s="57">
        <f t="shared" si="105"/>
        <v>22.647183207375292</v>
      </c>
      <c r="AR90" s="2">
        <f t="shared" si="125"/>
        <v>1.6963930260516236E-11</v>
      </c>
      <c r="AS90" s="57">
        <f>AR90*'DEPRECATED - DT-Prelim Calcs'!$C$21/AM$2/'DEPRECATED - DT-Prelim Calcs'!$C$19/'DEPRECATED - DT-Prelim Calcs'!$C$18*3.39*'DEPRECATED - DT-Prelim Calcs'!$C$20</f>
        <v>1.1611435607235713E-10</v>
      </c>
      <c r="AT90" s="46">
        <f t="shared" si="126"/>
        <v>0</v>
      </c>
      <c r="AU90" s="57">
        <f>AS89*'DEPRECATED - DT-Prelim Calcs'!$C$11+AU89</f>
        <v>38.256035694575999</v>
      </c>
      <c r="AV90" s="57">
        <f>AV89+0.5*AS90*'DEPRECATED - DT-Prelim Calcs'!$C$11^2+AU90*'DEPRECATED - DT-Prelim Calcs'!$C$11</f>
        <v>13032.870524204256</v>
      </c>
      <c r="AW90" s="57">
        <f>MIN('Drive Train'!$F$35-AQ89*'DEPRECATED - DT-Prelim Calcs'!$C$21*'Drive Train'!$F$38,AW89+AQ$2)</f>
        <v>10.859991542019312</v>
      </c>
      <c r="AX90" s="57">
        <f>'Drive Train'!$F$35-AQ90*'DEPRECATED - DT-Prelim Calcs'!$C$21*'Drive Train'!$F$38</f>
        <v>10.859991541898481</v>
      </c>
      <c r="AY90" s="1">
        <f>IF(AV90&gt;='Drive Train'!$F$29,1,0)</f>
        <v>1</v>
      </c>
      <c r="AZ90" s="57">
        <f t="shared" si="127"/>
        <v>25.163536897083656</v>
      </c>
      <c r="BA90" s="63">
        <f>BA89+'DEPRECATED - DT-Prelim Calcs'!$C$11</f>
        <v>344</v>
      </c>
      <c r="BB90" s="2">
        <f>BL90/'Drive Train'!$F$35</f>
        <v>0.72580645161290325</v>
      </c>
      <c r="BC90" s="46">
        <f>BJ90*12*60/(PI() * 'Drive Train'!$F$15)/BB$2*BB90</f>
        <v>4641.236345782936</v>
      </c>
      <c r="BD90" s="2">
        <f>('DEPRECATED - DT-Prelim Calcs'!$C$6*BB90-BC90)/('DEPRECATED - DT-Prelim Calcs'!$C$6*BB90)*'DEPRECATED - DT-Prelim Calcs'!$C$7*BB90</f>
        <v>-0.34937673178867734</v>
      </c>
      <c r="BE90" s="57">
        <f>BD90/'DEPRECATED - DT-Prelim Calcs'!$C$7*('DEPRECATED - DT-Prelim Calcs'!$C$8-'DEPRECATED - DT-Prelim Calcs'!$C$9)+'DEPRECATED - DT-Prelim Calcs'!$C$9</f>
        <v>-15.899599455803859</v>
      </c>
      <c r="BF90" s="57">
        <f t="shared" si="106"/>
        <v>-15.899599455803859</v>
      </c>
      <c r="BG90" s="2">
        <f t="shared" si="128"/>
        <v>-0.89592966693736098</v>
      </c>
      <c r="BH90" s="57">
        <f>BG90*'DEPRECATED - DT-Prelim Calcs'!$C$21/BB$2/'DEPRECATED - DT-Prelim Calcs'!$C$19/'DEPRECATED - DT-Prelim Calcs'!$C$18*3.39*'DEPRECATED - DT-Prelim Calcs'!$C$20</f>
        <v>-9.3122247667563318</v>
      </c>
      <c r="BI90" s="46">
        <f t="shared" si="129"/>
        <v>1</v>
      </c>
      <c r="BJ90" s="57">
        <f>BH89*'DEPRECATED - DT-Prelim Calcs'!$C$11+BJ89</f>
        <v>36.748544246508438</v>
      </c>
      <c r="BK90" s="57">
        <f>BK89+0.5*BH90*'DEPRECATED - DT-Prelim Calcs'!$C$11^2+BJ90*'DEPRECATED - DT-Prelim Calcs'!$C$11</f>
        <v>6235.2589536339292</v>
      </c>
      <c r="BL90" s="57">
        <f>MIN('Drive Train'!$F$35-BF89*'DEPRECATED - DT-Prelim Calcs'!$C$21*'Drive Train'!$F$38,BL89+BF$2)</f>
        <v>9</v>
      </c>
      <c r="BM90" s="57">
        <f>'Drive Train'!$F$35-BF90*'DEPRECATED - DT-Prelim Calcs'!$C$21*'Drive Train'!$F$38</f>
        <v>13.481172762994664</v>
      </c>
      <c r="BN90" s="1">
        <f>IF(BK90&gt;='Drive Train'!$F$29,1,0)</f>
        <v>1</v>
      </c>
      <c r="BO90" s="57">
        <f t="shared" si="130"/>
        <v>-17.666221617559845</v>
      </c>
      <c r="BP90" s="63">
        <f>BP89+'DEPRECATED - DT-Prelim Calcs'!$C$11</f>
        <v>344</v>
      </c>
      <c r="BQ90" s="2">
        <f>CA90/'Drive Train'!$F$35</f>
        <v>0.72580645161290325</v>
      </c>
      <c r="BR90" s="46">
        <f>BY90*12*60/(PI() * 'Drive Train'!$F$15)/BQ$2*BQ90</f>
        <v>7868.7158983790023</v>
      </c>
      <c r="BS90" s="2">
        <f>('DEPRECATED - DT-Prelim Calcs'!$C$6*BQ90-BR90)/('DEPRECATED - DT-Prelim Calcs'!$C$6*BQ90)*'DEPRECATED - DT-Prelim Calcs'!$C$7*BQ90</f>
        <v>-1.8087061354953415</v>
      </c>
      <c r="BT90" s="57">
        <f>BS90/'DEPRECATED - DT-Prelim Calcs'!$C$7*('DEPRECATED - DT-Prelim Calcs'!$C$8-'DEPRECATED - DT-Prelim Calcs'!$C$9)+'DEPRECATED - DT-Prelim Calcs'!$C$9</f>
        <v>-93.589210449814246</v>
      </c>
      <c r="BU90" s="57">
        <f t="shared" si="107"/>
        <v>-93.589210449814246</v>
      </c>
      <c r="BV90" s="2">
        <f t="shared" si="131"/>
        <v>-2.7353277185607627</v>
      </c>
      <c r="BW90" s="57">
        <f>BV90*'DEPRECATED - DT-Prelim Calcs'!$C$21/BQ$2/'DEPRECATED - DT-Prelim Calcs'!$C$19/'DEPRECATED - DT-Prelim Calcs'!$C$18*3.39*'DEPRECATED - DT-Prelim Calcs'!$C$20</f>
        <v>-38.138862104496603</v>
      </c>
      <c r="BX90" s="46">
        <f t="shared" si="132"/>
        <v>1</v>
      </c>
      <c r="BY90" s="57">
        <f>BW89*'DEPRECATED - DT-Prelim Calcs'!$C$11+BY89</f>
        <v>46.444200111849284</v>
      </c>
      <c r="BZ90" s="57">
        <f>BZ89+0.5*BW90*'DEPRECATED - DT-Prelim Calcs'!$C$11^2+BY90*'DEPRECATED - DT-Prelim Calcs'!$C$11</f>
        <v>-12221.399074087498</v>
      </c>
      <c r="CA90" s="57">
        <f>MIN('Drive Train'!$F$35-BU89*'DEPRECATED - DT-Prelim Calcs'!$C$21*'Drive Train'!$F$38,CA89+BU$2)</f>
        <v>9</v>
      </c>
      <c r="CB90" s="57">
        <f>'Drive Train'!$F$35-BU90*'DEPRECATED - DT-Prelim Calcs'!$C$21*'Drive Train'!$F$38</f>
        <v>18.764066310587371</v>
      </c>
      <c r="CC90" s="1">
        <f>IF(BZ90&gt;='Drive Train'!$F$29,1,0)</f>
        <v>0</v>
      </c>
      <c r="CD90" s="57">
        <f t="shared" si="133"/>
        <v>-103.98801161090472</v>
      </c>
      <c r="CE90" s="63">
        <f>CE89+'DEPRECATED - DT-Prelim Calcs'!$C$11</f>
        <v>344</v>
      </c>
      <c r="CF90" s="2">
        <f>CP90/'Drive Train'!$F$35</f>
        <v>1.8851594166131151</v>
      </c>
      <c r="CG90" s="46">
        <f>CN90*12*60/(PI() * 'Drive Train'!$F$15)/CF$2*CF90</f>
        <v>-139517.89676745853</v>
      </c>
      <c r="CH90" s="2">
        <f>('DEPRECATED - DT-Prelim Calcs'!$C$6*CF90-CG90)/('DEPRECATED - DT-Prelim Calcs'!$C$6*CF90)*'DEPRECATED - DT-Prelim Calcs'!$C$7*CF90</f>
        <v>67.627311344051691</v>
      </c>
      <c r="CI90" s="57">
        <f>CH90/'DEPRECATED - DT-Prelim Calcs'!$C$7*('DEPRECATED - DT-Prelim Calcs'!$C$8-'DEPRECATED - DT-Prelim Calcs'!$C$9)+'DEPRECATED - DT-Prelim Calcs'!$C$9</f>
        <v>3602.9423425069845</v>
      </c>
      <c r="CJ90" s="57">
        <f t="shared" si="108"/>
        <v>50</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-252.7224855375739</v>
      </c>
      <c r="CO90" s="57">
        <f>CO89+0.5*CL90*'DEPRECATED - DT-Prelim Calcs'!$C$11^2+CN90*'DEPRECATED - DT-Prelim Calcs'!$C$11</f>
        <v>-38318.654877902831</v>
      </c>
      <c r="CP90" s="57">
        <f>MIN('Drive Train'!$F$35-CJ89*'DEPRECATED - DT-Prelim Calcs'!$C$21*'Drive Train'!$F$38,CP89+CJ$2)</f>
        <v>23.37597676600263</v>
      </c>
      <c r="CQ90" s="57">
        <f>'Drive Train'!$F$35-CJ90*'DEPRECATED - DT-Prelim Calcs'!$C$21*'Drive Train'!$F$38</f>
        <v>9</v>
      </c>
      <c r="CR90" s="1">
        <f>IF(CO90&gt;='Drive Train'!$F$29,1,0)</f>
        <v>0</v>
      </c>
      <c r="CS90" s="57">
        <f t="shared" si="136"/>
        <v>55.555555555555557</v>
      </c>
      <c r="CT90" s="63">
        <f>CT89+'DEPRECATED - DT-Prelim Calcs'!$C$11</f>
        <v>344</v>
      </c>
      <c r="CU90" s="2">
        <f>DE90/'Drive Train'!$F$35</f>
        <v>0.72580645161290325</v>
      </c>
      <c r="CV90" s="46">
        <f>DC90*12*60/(PI() * 'Drive Train'!$F$15)/CU$2*CU90</f>
        <v>-51265.201656406301</v>
      </c>
      <c r="CW90" s="2">
        <f>('DEPRECATED - DT-Prelim Calcs'!$C$6*CU90-CV90)/('DEPRECATED - DT-Prelim Calcs'!$C$6*CU90)*'DEPRECATED - DT-Prelim Calcs'!$C$7*CU90</f>
        <v>24.929144015917903</v>
      </c>
      <c r="CX90" s="57">
        <f>CW90/'DEPRECATED - DT-Prelim Calcs'!$C$7*('DEPRECATED - DT-Prelim Calcs'!$C$8-'DEPRECATED - DT-Prelim Calcs'!$C$9)+'DEPRECATED - DT-Prelim Calcs'!$C$9</f>
        <v>1329.8407374449241</v>
      </c>
      <c r="CY90" s="57">
        <f t="shared" si="109"/>
        <v>50</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-200.50947020745082</v>
      </c>
      <c r="DD90" s="57">
        <f>DD89+0.5*DA90*'DEPRECATED - DT-Prelim Calcs'!$C$11^2+DC90*'DEPRECATED - DT-Prelim Calcs'!$C$11</f>
        <v>-81685.591584578215</v>
      </c>
      <c r="DE90" s="57">
        <f>MIN('Drive Train'!$F$35-CY89*'DEPRECATED - DT-Prelim Calcs'!$C$21*'Drive Train'!$F$38,DE89+CY$2)</f>
        <v>9</v>
      </c>
      <c r="DF90" s="57">
        <f>'Drive Train'!$F$35-CY90*'DEPRECATED - DT-Prelim Calcs'!$C$21*'Drive Train'!$F$38</f>
        <v>9</v>
      </c>
      <c r="DG90" s="1">
        <f>IF(DD90&gt;='Drive Train'!$F$29,1,0)</f>
        <v>0</v>
      </c>
      <c r="DH90" s="57">
        <f t="shared" si="139"/>
        <v>55.555555555555557</v>
      </c>
      <c r="DI90" s="63">
        <f>DI89+'DEPRECATED - DT-Prelim Calcs'!$C$11</f>
        <v>344</v>
      </c>
      <c r="DJ90" s="2">
        <f>DT90/'Drive Train'!$F$35</f>
        <v>0.72580645161290325</v>
      </c>
      <c r="DK90" s="46">
        <f>DR90*12*60/(PI() * 'Drive Train'!$F$15)/DJ$2*DJ90</f>
        <v>-130234.00185178811</v>
      </c>
      <c r="DL90" s="2">
        <f>('DEPRECATED - DT-Prelim Calcs'!$C$6*DJ90-DK90)/('DEPRECATED - DT-Prelim Calcs'!$C$6*DJ90)*'DEPRECATED - DT-Prelim Calcs'!$C$7*DJ90</f>
        <v>60.635487068613998</v>
      </c>
      <c r="DM90" s="57">
        <f>DL90/'DEPRECATED - DT-Prelim Calcs'!$C$7*('DEPRECATED - DT-Prelim Calcs'!$C$8-'DEPRECATED - DT-Prelim Calcs'!$C$9)+'DEPRECATED - DT-Prelim Calcs'!$C$9</f>
        <v>3230.721987926629</v>
      </c>
      <c r="DN90" s="57">
        <f t="shared" si="110"/>
        <v>50</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-435.85593427561821</v>
      </c>
      <c r="DS90" s="57">
        <f>DS89+0.5*DP90*'DEPRECATED - DT-Prelim Calcs'!$C$11^2+DR90*'DEPRECATED - DT-Prelim Calcs'!$C$11</f>
        <v>-170477.62682864189</v>
      </c>
      <c r="DT90" s="57">
        <f>MIN('Drive Train'!$F$35-DN89*'DEPRECATED - DT-Prelim Calcs'!$C$21*'Drive Train'!$F$38,DT89+DN$2)</f>
        <v>9</v>
      </c>
      <c r="DU90" s="57">
        <f>'Drive Train'!$F$35-DN90*'DEPRECATED - DT-Prelim Calcs'!$C$21*'Drive Train'!$F$38</f>
        <v>9</v>
      </c>
      <c r="DV90" s="1">
        <f>IF(DS90&gt;='Drive Train'!$F$29,1,0)</f>
        <v>0</v>
      </c>
      <c r="DW90" s="57">
        <f t="shared" si="142"/>
        <v>55.555555555555557</v>
      </c>
      <c r="DX90" s="63">
        <f>DX89+'DEPRECATED - DT-Prelim Calcs'!$C$11</f>
        <v>344</v>
      </c>
      <c r="DY90" s="2">
        <f>EI90/'Drive Train'!$F$35</f>
        <v>0.72580645161290325</v>
      </c>
      <c r="DZ90" s="46">
        <f>EG90*12*60/(PI() * 'Drive Train'!$F$15)/DY$2*DY90</f>
        <v>-67026.569332924468</v>
      </c>
      <c r="EA90" s="2">
        <f>('DEPRECATED - DT-Prelim Calcs'!$C$6*DY90-DZ90)/('DEPRECATED - DT-Prelim Calcs'!$C$6*DY90)*'DEPRECATED - DT-Prelim Calcs'!$C$7*DY90</f>
        <v>32.055766173593099</v>
      </c>
      <c r="EB90" s="57">
        <f>EA90/'DEPRECATED - DT-Prelim Calcs'!$C$7*('DEPRECATED - DT-Prelim Calcs'!$C$8-'DEPRECATED - DT-Prelim Calcs'!$C$9)+'DEPRECATED - DT-Prelim Calcs'!$C$9</f>
        <v>1709.2372614406618</v>
      </c>
      <c r="EC90" s="57">
        <f t="shared" si="111"/>
        <v>50</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-196.02629165648395</v>
      </c>
      <c r="EH90" s="57">
        <f>EH89+0.5*EE90*'DEPRECATED - DT-Prelim Calcs'!$C$11^2+EG90*'DEPRECATED - DT-Prelim Calcs'!$C$11</f>
        <v>-231329.96877100648</v>
      </c>
      <c r="EI90" s="57">
        <f>MIN('Drive Train'!$F$35-EC89*'DEPRECATED - DT-Prelim Calcs'!$C$21*'Drive Train'!$F$38,EI89+EC$2)</f>
        <v>9</v>
      </c>
      <c r="EJ90" s="57">
        <f>'Drive Train'!$F$35-EC90*'DEPRECATED - DT-Prelim Calcs'!$C$21*'Drive Train'!$F$38</f>
        <v>9</v>
      </c>
      <c r="EK90" s="1">
        <f>IF(EH90&gt;='Drive Train'!$F$29,1,0)</f>
        <v>0</v>
      </c>
      <c r="EL90" s="57">
        <f t="shared" si="145"/>
        <v>55.555555555555557</v>
      </c>
      <c r="EM90" s="63">
        <f>EM89+'DEPRECATED - DT-Prelim Calcs'!$C$11</f>
        <v>344</v>
      </c>
      <c r="EN90" s="2">
        <f>EX90/'Drive Train'!$F$35</f>
        <v>0.72580645161290325</v>
      </c>
      <c r="EO90" s="46">
        <f>EV90*12*60/(PI() * 'Drive Train'!$F$15)/EN$2*EN90</f>
        <v>-656210.58174372721</v>
      </c>
      <c r="EP90" s="2">
        <f>('DEPRECATED - DT-Prelim Calcs'!$C$6*EN90-EO90)/('DEPRECATED - DT-Prelim Calcs'!$C$6*EN90)*'DEPRECATED - DT-Prelim Calcs'!$C$7*EN90</f>
        <v>298.4597942993031</v>
      </c>
      <c r="EQ90" s="57">
        <f>EP90/'DEPRECATED - DT-Prelim Calcs'!$C$7*('DEPRECATED - DT-Prelim Calcs'!$C$8-'DEPRECATED - DT-Prelim Calcs'!$C$9)+'DEPRECATED - DT-Prelim Calcs'!$C$9</f>
        <v>15891.659173693191</v>
      </c>
      <c r="ER90" s="57">
        <f t="shared" si="112"/>
        <v>50</v>
      </c>
      <c r="ES90" s="2">
        <f t="shared" si="146"/>
        <v>0.72555584086814395</v>
      </c>
      <c r="ET90" s="57">
        <f>ES90*'DEPRECATED - DT-Prelim Calcs'!$C$21/EN$2/'DEPRECATED - DT-Prelim Calcs'!$C$19/'DEPRECATED - DT-Prelim Calcs'!$C$18*3.39*'DEPRECATED - DT-Prelim Calcs'!$C$20</f>
        <v>22.99198837243916</v>
      </c>
      <c r="EU90" s="46">
        <f t="shared" si="147"/>
        <v>0</v>
      </c>
      <c r="EV90" s="57">
        <f>ET89*'DEPRECATED - DT-Prelim Calcs'!$C$11+EV89</f>
        <v>-1704.2116433928886</v>
      </c>
      <c r="EW90" s="57">
        <f>EW89+0.5*ET90*'DEPRECATED - DT-Prelim Calcs'!$C$11^2+EV90*'DEPRECATED - DT-Prelim Calcs'!$C$11</f>
        <v>-320764.5530154726</v>
      </c>
      <c r="EX90" s="57">
        <f>MIN('Drive Train'!$F$35-ER89*'DEPRECATED - DT-Prelim Calcs'!$C$21*'Drive Train'!$F$38,EX89+ER$2)</f>
        <v>9</v>
      </c>
      <c r="EY90" s="57">
        <f>'Drive Train'!$F$35-ER90*'DEPRECATED - DT-Prelim Calcs'!$C$21*'Drive Train'!$F$38</f>
        <v>9</v>
      </c>
      <c r="EZ90" s="1">
        <f>IF(EW90&gt;='Drive Train'!$F$29,1,0)</f>
        <v>0</v>
      </c>
      <c r="FA90" s="57">
        <f t="shared" si="148"/>
        <v>55.555555555555557</v>
      </c>
      <c r="FB90" s="63">
        <f>FB89+'DEPRECATED - DT-Prelim Calcs'!$C$11</f>
        <v>344</v>
      </c>
      <c r="FC90" s="2">
        <f>FM90/'Drive Train'!$F$35</f>
        <v>0.72580645161290325</v>
      </c>
      <c r="FD90" s="46">
        <f>FK90*12*60/(PI() * 'Drive Train'!$F$15)/FC$2*FC90</f>
        <v>-128576.75610905746</v>
      </c>
      <c r="FE90" s="2">
        <f>('DEPRECATED - DT-Prelim Calcs'!$C$6*FC90-FD90)/('DEPRECATED - DT-Prelim Calcs'!$C$6*FC90)*'DEPRECATED - DT-Prelim Calcs'!$C$7*FC90</f>
        <v>59.886150813458123</v>
      </c>
      <c r="FF90" s="57">
        <f>FE90/'DEPRECATED - DT-Prelim Calcs'!$C$7*('DEPRECATED - DT-Prelim Calcs'!$C$8-'DEPRECATED - DT-Prelim Calcs'!$C$9)+'DEPRECATED - DT-Prelim Calcs'!$C$9</f>
        <v>3190.8299374965463</v>
      </c>
      <c r="FG90" s="57">
        <f t="shared" si="113"/>
        <v>50</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-300.28799915715263</v>
      </c>
      <c r="FL90" s="57">
        <f>FL89+0.5*FI90*'DEPRECATED - DT-Prelim Calcs'!$C$11^2+FK90*'DEPRECATED - DT-Prelim Calcs'!$C$11</f>
        <v>-383298.79748733889</v>
      </c>
      <c r="FM90" s="57">
        <f>MIN('Drive Train'!$F$35-FG89*'DEPRECATED - DT-Prelim Calcs'!$C$21*'Drive Train'!$F$38,FM89+FG$2)</f>
        <v>9</v>
      </c>
      <c r="FN90" s="57">
        <f>'Drive Train'!$F$35-FG90*'DEPRECATED - DT-Prelim Calcs'!$C$21*'Drive Train'!$F$38</f>
        <v>9</v>
      </c>
      <c r="FO90" s="1">
        <f>IF(FL90&gt;='Drive Train'!$F$29,1,0)</f>
        <v>0</v>
      </c>
      <c r="FP90" s="57">
        <f t="shared" si="151"/>
        <v>55.555555555555557</v>
      </c>
      <c r="FQ90" s="63">
        <f>FQ89+'DEPRECATED - DT-Prelim Calcs'!$C$11</f>
        <v>344</v>
      </c>
      <c r="FR90" s="2">
        <f>GB90/'Drive Train'!$F$35</f>
        <v>0.72580645161290325</v>
      </c>
      <c r="FS90" s="46">
        <f>FZ90*12*60/(PI() * 'Drive Train'!$F$15)/FR$2*FR90</f>
        <v>-651488.27200342109</v>
      </c>
      <c r="FT90" s="2">
        <f>('DEPRECATED - DT-Prelim Calcs'!$C$6*FR90-FS90)/('DEPRECATED - DT-Prelim Calcs'!$C$6*FR90)*'DEPRECATED - DT-Prelim Calcs'!$C$7*FR90</f>
        <v>296.32456606775764</v>
      </c>
      <c r="FU90" s="57">
        <f>FT90/'DEPRECATED - DT-Prelim Calcs'!$C$7*('DEPRECATED - DT-Prelim Calcs'!$C$8-'DEPRECATED - DT-Prelim Calcs'!$C$9)+'DEPRECATED - DT-Prelim Calcs'!$C$9</f>
        <v>15777.987064934983</v>
      </c>
      <c r="FV90" s="57">
        <f t="shared" si="114"/>
        <v>50</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-1382.3101055773759</v>
      </c>
      <c r="GA90" s="57">
        <f>GA89+0.5*FX90*'DEPRECATED - DT-Prelim Calcs'!$C$11^2+FZ90*'DEPRECATED - DT-Prelim Calcs'!$C$11</f>
        <v>-461366.41328740533</v>
      </c>
      <c r="GB90" s="57">
        <f>MIN('Drive Train'!$F$35-FV89*'DEPRECATED - DT-Prelim Calcs'!$C$21*'Drive Train'!$F$38,GB89+FV$2)</f>
        <v>9</v>
      </c>
      <c r="GC90" s="57">
        <f>'Drive Train'!$F$35-FV90*'DEPRECATED - DT-Prelim Calcs'!$C$21*'Drive Train'!$F$38</f>
        <v>9</v>
      </c>
      <c r="GD90" s="1">
        <f>IF(GA90&gt;='Drive Train'!$F$29,1,0)</f>
        <v>0</v>
      </c>
      <c r="GE90" s="57">
        <f t="shared" si="154"/>
        <v>55.555555555555557</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55.555555555555557</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55.555555555555557</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55.555555555555557</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55.555555555555557</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55.555555555555557</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650.48305563067322</v>
      </c>
      <c r="AK91" s="57">
        <f t="shared" si="181"/>
        <v>0</v>
      </c>
      <c r="AL91" s="63">
        <f>AL90+'DEPRECATED - DT-Prelim Calcs'!$C$11</f>
        <v>348</v>
      </c>
      <c r="AM91" s="2">
        <f>AW91/'Drive Train'!$F$35</f>
        <v>0.87580576950794198</v>
      </c>
      <c r="AN91" s="46">
        <f>AU91*12*60/(PI() * 'Drive Train'!$F$15)/AM$2*AM91</f>
        <v>3839.3737733935677</v>
      </c>
      <c r="AO91" s="2">
        <f>('DEPRECATED - DT-Prelim Calcs'!$C$6*AM91-AN91)/('DEPRECATED - DT-Prelim Calcs'!$C$6*AM91)*'DEPRECATED - DT-Prelim Calcs'!$C$7*AM91</f>
        <v>0.37468987939622295</v>
      </c>
      <c r="AP91" s="57">
        <f>AO91/'DEPRECATED - DT-Prelim Calcs'!$C$7*('DEPRECATED - DT-Prelim Calcs'!$C$8-'DEPRECATED - DT-Prelim Calcs'!$C$9)+'DEPRECATED - DT-Prelim Calcs'!$C$9</f>
        <v>22.64718320603129</v>
      </c>
      <c r="AQ91" s="57">
        <f t="shared" si="105"/>
        <v>22.64718320603129</v>
      </c>
      <c r="AR91" s="2">
        <f t="shared" si="125"/>
        <v>-1.2830958517895397E-11</v>
      </c>
      <c r="AS91" s="57">
        <f>AR91*'DEPRECATED - DT-Prelim Calcs'!$C$21/AM$2/'DEPRECATED - DT-Prelim Calcs'!$C$19/'DEPRECATED - DT-Prelim Calcs'!$C$18*3.39*'DEPRECATED - DT-Prelim Calcs'!$C$20</f>
        <v>-8.782507727965696E-11</v>
      </c>
      <c r="AT91" s="46">
        <f t="shared" si="126"/>
        <v>0</v>
      </c>
      <c r="AU91" s="57">
        <f>AS90*'DEPRECATED - DT-Prelim Calcs'!$C$11+AU90</f>
        <v>38.25603569504046</v>
      </c>
      <c r="AV91" s="57">
        <f>AV90+0.5*AS91*'DEPRECATED - DT-Prelim Calcs'!$C$11^2+AU91*'DEPRECATED - DT-Prelim Calcs'!$C$11</f>
        <v>13185.894666983715</v>
      </c>
      <c r="AW91" s="57">
        <f>MIN('Drive Train'!$F$35-AQ90*'DEPRECATED - DT-Prelim Calcs'!$C$21*'Drive Train'!$F$38,AW90+AQ$2)</f>
        <v>10.859991541898481</v>
      </c>
      <c r="AX91" s="57">
        <f>'Drive Train'!$F$35-AQ91*'DEPRECATED - DT-Prelim Calcs'!$C$21*'Drive Train'!$F$38</f>
        <v>10.859991541989872</v>
      </c>
      <c r="AY91" s="1">
        <f>IF(AV91&gt;='Drive Train'!$F$29,1,0)</f>
        <v>1</v>
      </c>
      <c r="AZ91" s="57">
        <f t="shared" si="127"/>
        <v>25.163536895590319</v>
      </c>
      <c r="BA91" s="63">
        <f>BA90+'DEPRECATED - DT-Prelim Calcs'!$C$11</f>
        <v>348</v>
      </c>
      <c r="BB91" s="2">
        <f>BL91/'Drive Train'!$F$35</f>
        <v>1.0871913518544083</v>
      </c>
      <c r="BC91" s="46">
        <f>BJ91*12*60/(PI() * 'Drive Train'!$F$15)/BB$2*BB91</f>
        <v>-94.657885312723138</v>
      </c>
      <c r="BD91" s="2">
        <f>('DEPRECATED - DT-Prelim Calcs'!$C$6*BB91-BC91)/('DEPRECATED - DT-Prelim Calcs'!$C$6*BB91)*'DEPRECATED - DT-Prelim Calcs'!$C$7*BB91</f>
        <v>2.6629314400711248</v>
      </c>
      <c r="BE91" s="57">
        <f>BD91/'DEPRECATED - DT-Prelim Calcs'!$C$7*('DEPRECATED - DT-Prelim Calcs'!$C$8-'DEPRECATED - DT-Prelim Calcs'!$C$9)+'DEPRECATED - DT-Prelim Calcs'!$C$9</f>
        <v>144.46518828262461</v>
      </c>
      <c r="BF91" s="57">
        <f t="shared" si="106"/>
        <v>50</v>
      </c>
      <c r="BG91" s="2">
        <f t="shared" si="128"/>
        <v>0.89592958503524145</v>
      </c>
      <c r="BH91" s="57">
        <f>BG91*'DEPRECATED - DT-Prelim Calcs'!$C$21/BB$2/'DEPRECATED - DT-Prelim Calcs'!$C$19/'DEPRECATED - DT-Prelim Calcs'!$C$18*3.39*'DEPRECATED - DT-Prelim Calcs'!$C$20</f>
        <v>9.3122239154719377</v>
      </c>
      <c r="BI91" s="46">
        <f t="shared" si="129"/>
        <v>0</v>
      </c>
      <c r="BJ91" s="57">
        <f>BH90*'DEPRECATED - DT-Prelim Calcs'!$C$11+BJ90</f>
        <v>-0.50035482051688973</v>
      </c>
      <c r="BK91" s="57">
        <f>BK90+0.5*BH91*'DEPRECATED - DT-Prelim Calcs'!$C$11^2+BJ91*'DEPRECATED - DT-Prelim Calcs'!$C$11</f>
        <v>6307.7553256756373</v>
      </c>
      <c r="BL91" s="57">
        <f>MIN('Drive Train'!$F$35-BF90*'DEPRECATED - DT-Prelim Calcs'!$C$21*'Drive Train'!$F$38,BL90+BF$2)</f>
        <v>13.481172762994664</v>
      </c>
      <c r="BM91" s="57">
        <f>'Drive Train'!$F$35-BF91*'DEPRECATED - DT-Prelim Calcs'!$C$21*'Drive Train'!$F$38</f>
        <v>9</v>
      </c>
      <c r="BN91" s="1">
        <f>IF(BK91&gt;='Drive Train'!$F$29,1,0)</f>
        <v>1</v>
      </c>
      <c r="BO91" s="57">
        <f t="shared" si="130"/>
        <v>55.555555555555557</v>
      </c>
      <c r="BP91" s="63">
        <f>BP90+'DEPRECATED - DT-Prelim Calcs'!$C$11</f>
        <v>348</v>
      </c>
      <c r="BQ91" s="2">
        <f>CA91/'Drive Train'!$F$35</f>
        <v>1.5132311540796266</v>
      </c>
      <c r="BR91" s="46">
        <f>BY91*12*60/(PI() * 'Drive Train'!$F$15)/BQ$2*BQ91</f>
        <v>-37481.611162374698</v>
      </c>
      <c r="BS91" s="2">
        <f>('DEPRECATED - DT-Prelim Calcs'!$C$6*BQ91-BR91)/('DEPRECATED - DT-Prelim Calcs'!$C$6*BQ91)*'DEPRECATED - DT-Prelim Calcs'!$C$7*BQ91</f>
        <v>20.594482372386874</v>
      </c>
      <c r="BT91" s="57">
        <f>BS91/'DEPRECATED - DT-Prelim Calcs'!$C$7*('DEPRECATED - DT-Prelim Calcs'!$C$8-'DEPRECATED - DT-Prelim Calcs'!$C$9)+'DEPRECATED - DT-Prelim Calcs'!$C$9</f>
        <v>1099.0784599075669</v>
      </c>
      <c r="BU91" s="57">
        <f t="shared" si="107"/>
        <v>50</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-106.11124830613713</v>
      </c>
      <c r="BZ91" s="57">
        <f>BZ90+0.5*BW91*'DEPRECATED - DT-Prelim Calcs'!$C$11^2+BY91*'DEPRECATED - DT-Prelim Calcs'!$C$11</f>
        <v>-12461.908160332532</v>
      </c>
      <c r="CA91" s="57">
        <f>MIN('Drive Train'!$F$35-BU90*'DEPRECATED - DT-Prelim Calcs'!$C$21*'Drive Train'!$F$38,CA90+BU$2)</f>
        <v>18.764066310587371</v>
      </c>
      <c r="CB91" s="57">
        <f>'Drive Train'!$F$35-BU91*'DEPRECATED - DT-Prelim Calcs'!$C$21*'Drive Train'!$F$38</f>
        <v>9</v>
      </c>
      <c r="CC91" s="1">
        <f>IF(BZ91&gt;='Drive Train'!$F$29,1,0)</f>
        <v>0</v>
      </c>
      <c r="CD91" s="57">
        <f t="shared" si="133"/>
        <v>55.555555555555557</v>
      </c>
      <c r="CE91" s="63">
        <f>CE90+'DEPRECATED - DT-Prelim Calcs'!$C$11</f>
        <v>348</v>
      </c>
      <c r="CF91" s="2">
        <f>CP91/'Drive Train'!$F$35</f>
        <v>0.72580645161290325</v>
      </c>
      <c r="CG91" s="46">
        <f>CN91*12*60/(PI() * 'Drive Train'!$F$15)/CF$2*CF91</f>
        <v>-34168.192443650121</v>
      </c>
      <c r="CH91" s="2">
        <f>('DEPRECATED - DT-Prelim Calcs'!$C$6*CF91-CG91)/('DEPRECATED - DT-Prelim Calcs'!$C$6*CF91)*'DEPRECATED - DT-Prelim Calcs'!$C$7*CF91</f>
        <v>17.19860138876173</v>
      </c>
      <c r="CI91" s="57">
        <f>CH91/'DEPRECATED - DT-Prelim Calcs'!$C$7*('DEPRECATED - DT-Prelim Calcs'!$C$8-'DEPRECATED - DT-Prelim Calcs'!$C$9)+'DEPRECATED - DT-Prelim Calcs'!$C$9</f>
        <v>918.29359260503327</v>
      </c>
      <c r="CJ91" s="57">
        <f t="shared" si="108"/>
        <v>50</v>
      </c>
      <c r="CK91" s="2">
        <f t="shared" si="134"/>
        <v>1.3144127551959126</v>
      </c>
      <c r="CL91" s="57">
        <f>CK91*'DEPRECATED - DT-Prelim Calcs'!$C$21/CF$2/'DEPRECATED - DT-Prelim Calcs'!$C$19/'DEPRECATED - DT-Prelim Calcs'!$C$18*3.39*'DEPRECATED - DT-Prelim Calcs'!$C$20</f>
        <v>22.991988372439156</v>
      </c>
      <c r="CM91" s="46">
        <f t="shared" si="135"/>
        <v>0</v>
      </c>
      <c r="CN91" s="57">
        <f>CL90*'DEPRECATED - DT-Prelim Calcs'!$C$11+CN90</f>
        <v>-160.75453204781729</v>
      </c>
      <c r="CO91" s="57">
        <f>CO90+0.5*CL91*'DEPRECATED - DT-Prelim Calcs'!$C$11^2+CN91*'DEPRECATED - DT-Prelim Calcs'!$C$11</f>
        <v>-38777.737099114587</v>
      </c>
      <c r="CP91" s="57">
        <f>MIN('Drive Train'!$F$35-CJ90*'DEPRECATED - DT-Prelim Calcs'!$C$21*'Drive Train'!$F$38,CP90+CJ$2)</f>
        <v>9</v>
      </c>
      <c r="CQ91" s="57">
        <f>'Drive Train'!$F$35-CJ91*'DEPRECATED - DT-Prelim Calcs'!$C$21*'Drive Train'!$F$38</f>
        <v>9</v>
      </c>
      <c r="CR91" s="1">
        <f>IF(CO91&gt;='Drive Train'!$F$29,1,0)</f>
        <v>0</v>
      </c>
      <c r="CS91" s="57">
        <f t="shared" si="136"/>
        <v>55.555555555555557</v>
      </c>
      <c r="CT91" s="63">
        <f>CT90+'DEPRECATED - DT-Prelim Calcs'!$C$11</f>
        <v>348</v>
      </c>
      <c r="CU91" s="2">
        <f>DE91/'Drive Train'!$F$35</f>
        <v>0.72580645161290325</v>
      </c>
      <c r="CV91" s="46">
        <f>DC91*12*60/(PI() * 'Drive Train'!$F$15)/CU$2*CU91</f>
        <v>-27751.321355882857</v>
      </c>
      <c r="CW91" s="2">
        <f>('DEPRECATED - DT-Prelim Calcs'!$C$6*CU91-CV91)/('DEPRECATED - DT-Prelim Calcs'!$C$6*CU91)*'DEPRECATED - DT-Prelim Calcs'!$C$7*CU91</f>
        <v>14.297164367838823</v>
      </c>
      <c r="CX91" s="57">
        <f>CW91/'DEPRECATED - DT-Prelim Calcs'!$C$7*('DEPRECATED - DT-Prelim Calcs'!$C$8-'DEPRECATED - DT-Prelim Calcs'!$C$9)+'DEPRECATED - DT-Prelim Calcs'!$C$9</f>
        <v>763.83119850361879</v>
      </c>
      <c r="CY91" s="57">
        <f t="shared" si="109"/>
        <v>50</v>
      </c>
      <c r="CZ91" s="2">
        <f t="shared" si="137"/>
        <v>1.0927045796206987</v>
      </c>
      <c r="DA91" s="57">
        <f>CZ91*'DEPRECATED - DT-Prelim Calcs'!$C$21/CU$2/'DEPRECATED - DT-Prelim Calcs'!$C$19/'DEPRECATED - DT-Prelim Calcs'!$C$18*3.39*'DEPRECATED - DT-Prelim Calcs'!$C$20</f>
        <v>22.991988372439156</v>
      </c>
      <c r="DB91" s="46">
        <f t="shared" si="138"/>
        <v>0</v>
      </c>
      <c r="DC91" s="57">
        <f>DA90*'DEPRECATED - DT-Prelim Calcs'!$C$11+DC90</f>
        <v>-108.54151671769419</v>
      </c>
      <c r="DD91" s="57">
        <f>DD90+0.5*DA91*'DEPRECATED - DT-Prelim Calcs'!$C$11^2+DC91*'DEPRECATED - DT-Prelim Calcs'!$C$11</f>
        <v>-81935.821744469475</v>
      </c>
      <c r="DE91" s="57">
        <f>MIN('Drive Train'!$F$35-CY90*'DEPRECATED - DT-Prelim Calcs'!$C$21*'Drive Train'!$F$38,DE90+CY$2)</f>
        <v>9</v>
      </c>
      <c r="DF91" s="57">
        <f>'Drive Train'!$F$35-CY91*'DEPRECATED - DT-Prelim Calcs'!$C$21*'Drive Train'!$F$38</f>
        <v>9</v>
      </c>
      <c r="DG91" s="1">
        <f>IF(DD91&gt;='Drive Train'!$F$29,1,0)</f>
        <v>0</v>
      </c>
      <c r="DH91" s="57">
        <f t="shared" si="139"/>
        <v>55.555555555555557</v>
      </c>
      <c r="DI91" s="63">
        <f>DI90+'DEPRECATED - DT-Prelim Calcs'!$C$11</f>
        <v>348</v>
      </c>
      <c r="DJ91" s="2">
        <f>DT91/'Drive Train'!$F$35</f>
        <v>0.72580645161290325</v>
      </c>
      <c r="DK91" s="46">
        <f>DR91*12*60/(PI() * 'Drive Train'!$F$15)/DJ$2*DJ91</f>
        <v>-102753.92487406798</v>
      </c>
      <c r="DL91" s="2">
        <f>('DEPRECATED - DT-Prelim Calcs'!$C$6*DJ91-DK91)/('DEPRECATED - DT-Prelim Calcs'!$C$6*DJ91)*'DEPRECATED - DT-Prelim Calcs'!$C$7*DJ91</f>
        <v>48.210161455798705</v>
      </c>
      <c r="DM91" s="57">
        <f>DL91/'DEPRECATED - DT-Prelim Calcs'!$C$7*('DEPRECATED - DT-Prelim Calcs'!$C$8-'DEPRECATED - DT-Prelim Calcs'!$C$9)+'DEPRECATED - DT-Prelim Calcs'!$C$9</f>
        <v>2569.2409604892009</v>
      </c>
      <c r="DN91" s="57">
        <f t="shared" si="110"/>
        <v>50</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-343.8879807858616</v>
      </c>
      <c r="DS91" s="57">
        <f>DS90+0.5*DP91*'DEPRECATED - DT-Prelim Calcs'!$C$11^2+DR91*'DEPRECATED - DT-Prelim Calcs'!$C$11</f>
        <v>-171669.24284480582</v>
      </c>
      <c r="DT91" s="57">
        <f>MIN('Drive Train'!$F$35-DN90*'DEPRECATED - DT-Prelim Calcs'!$C$21*'Drive Train'!$F$38,DT90+DN$2)</f>
        <v>9</v>
      </c>
      <c r="DU91" s="57">
        <f>'Drive Train'!$F$35-DN91*'DEPRECATED - DT-Prelim Calcs'!$C$21*'Drive Train'!$F$38</f>
        <v>9</v>
      </c>
      <c r="DV91" s="1">
        <f>IF(DS91&gt;='Drive Train'!$F$29,1,0)</f>
        <v>0</v>
      </c>
      <c r="DW91" s="57">
        <f t="shared" si="142"/>
        <v>55.555555555555557</v>
      </c>
      <c r="DX91" s="63">
        <f>DX90+'DEPRECATED - DT-Prelim Calcs'!$C$11</f>
        <v>348</v>
      </c>
      <c r="DY91" s="2">
        <f>EI91/'Drive Train'!$F$35</f>
        <v>0.72580645161290325</v>
      </c>
      <c r="DZ91" s="46">
        <f>EG91*12*60/(PI() * 'Drive Train'!$F$15)/DY$2*DY91</f>
        <v>-35580.295678007576</v>
      </c>
      <c r="EA91" s="2">
        <f>('DEPRECATED - DT-Prelim Calcs'!$C$6*DY91-DZ91)/('DEPRECATED - DT-Prelim Calcs'!$C$6*DY91)*'DEPRECATED - DT-Prelim Calcs'!$C$7*DY91</f>
        <v>17.837094596041556</v>
      </c>
      <c r="EB91" s="57">
        <f>EA91/'DEPRECATED - DT-Prelim Calcs'!$C$7*('DEPRECATED - DT-Prelim Calcs'!$C$8-'DEPRECATED - DT-Prelim Calcs'!$C$9)+'DEPRECATED - DT-Prelim Calcs'!$C$9</f>
        <v>952.2847455071086</v>
      </c>
      <c r="EC91" s="57">
        <f t="shared" si="111"/>
        <v>50</v>
      </c>
      <c r="ED91" s="2">
        <f t="shared" si="143"/>
        <v>0.8170673883650269</v>
      </c>
      <c r="EE91" s="57">
        <f>ED91*'DEPRECATED - DT-Prelim Calcs'!$C$21/DY$2/'DEPRECATED - DT-Prelim Calcs'!$C$19/'DEPRECATED - DT-Prelim Calcs'!$C$18*3.39*'DEPRECATED - DT-Prelim Calcs'!$C$20</f>
        <v>22.99198837243916</v>
      </c>
      <c r="EF91" s="46">
        <f t="shared" si="144"/>
        <v>0</v>
      </c>
      <c r="EG91" s="57">
        <f>EE90*'DEPRECATED - DT-Prelim Calcs'!$C$11+EG90</f>
        <v>-104.05833816672731</v>
      </c>
      <c r="EH91" s="57">
        <f>EH90+0.5*EE91*'DEPRECATED - DT-Prelim Calcs'!$C$11^2+EG91*'DEPRECATED - DT-Prelim Calcs'!$C$11</f>
        <v>-231562.26621669385</v>
      </c>
      <c r="EI91" s="57">
        <f>MIN('Drive Train'!$F$35-EC90*'DEPRECATED - DT-Prelim Calcs'!$C$21*'Drive Train'!$F$38,EI90+EC$2)</f>
        <v>9</v>
      </c>
      <c r="EJ91" s="57">
        <f>'Drive Train'!$F$35-EC91*'DEPRECATED - DT-Prelim Calcs'!$C$21*'Drive Train'!$F$38</f>
        <v>9</v>
      </c>
      <c r="EK91" s="1">
        <f>IF(EH91&gt;='Drive Train'!$F$29,1,0)</f>
        <v>0</v>
      </c>
      <c r="EL91" s="57">
        <f t="shared" si="145"/>
        <v>55.555555555555557</v>
      </c>
      <c r="EM91" s="63">
        <f>EM90+'DEPRECATED - DT-Prelim Calcs'!$C$11</f>
        <v>348</v>
      </c>
      <c r="EN91" s="2">
        <f>EX91/'Drive Train'!$F$35</f>
        <v>0.72580645161290325</v>
      </c>
      <c r="EO91" s="46">
        <f>EV91*12*60/(PI() * 'Drive Train'!$F$15)/EN$2*EN91</f>
        <v>-620798.11141161376</v>
      </c>
      <c r="EP91" s="2">
        <f>('DEPRECATED - DT-Prelim Calcs'!$C$6*EN91-EO91)/('DEPRECATED - DT-Prelim Calcs'!$C$6*EN91)*'DEPRECATED - DT-Prelim Calcs'!$C$7*EN91</f>
        <v>282.4477767570155</v>
      </c>
      <c r="EQ91" s="57">
        <f>EP91/'DEPRECATED - DT-Prelim Calcs'!$C$7*('DEPRECATED - DT-Prelim Calcs'!$C$8-'DEPRECATED - DT-Prelim Calcs'!$C$9)+'DEPRECATED - DT-Prelim Calcs'!$C$9</f>
        <v>15039.235169263524</v>
      </c>
      <c r="ER91" s="57">
        <f t="shared" si="112"/>
        <v>50</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-1612.243689903132</v>
      </c>
      <c r="EW91" s="57">
        <f>EW90+0.5*ET91*'DEPRECATED - DT-Prelim Calcs'!$C$11^2+EV91*'DEPRECATED - DT-Prelim Calcs'!$C$11</f>
        <v>-327029.59186810564</v>
      </c>
      <c r="EX91" s="57">
        <f>MIN('Drive Train'!$F$35-ER90*'DEPRECATED - DT-Prelim Calcs'!$C$21*'Drive Train'!$F$38,EX90+ER$2)</f>
        <v>9</v>
      </c>
      <c r="EY91" s="57">
        <f>'Drive Train'!$F$35-ER91*'DEPRECATED - DT-Prelim Calcs'!$C$21*'Drive Train'!$F$38</f>
        <v>9</v>
      </c>
      <c r="EZ91" s="1">
        <f>IF(EW91&gt;='Drive Train'!$F$29,1,0)</f>
        <v>0</v>
      </c>
      <c r="FA91" s="57">
        <f t="shared" si="148"/>
        <v>55.555555555555557</v>
      </c>
      <c r="FB91" s="63">
        <f>FB90+'DEPRECATED - DT-Prelim Calcs'!$C$11</f>
        <v>348</v>
      </c>
      <c r="FC91" s="2">
        <f>FM91/'Drive Train'!$F$35</f>
        <v>0.72580645161290325</v>
      </c>
      <c r="FD91" s="46">
        <f>FK91*12*60/(PI() * 'Drive Train'!$F$15)/FC$2*FC91</f>
        <v>-89198.089099747114</v>
      </c>
      <c r="FE91" s="2">
        <f>('DEPRECATED - DT-Prelim Calcs'!$C$6*FC91-FD91)/('DEPRECATED - DT-Prelim Calcs'!$C$6*FC91)*'DEPRECATED - DT-Prelim Calcs'!$C$7*FC91</f>
        <v>42.080787306434111</v>
      </c>
      <c r="FF91" s="57">
        <f>FE91/'DEPRECATED - DT-Prelim Calcs'!$C$7*('DEPRECATED - DT-Prelim Calcs'!$C$8-'DEPRECATED - DT-Prelim Calcs'!$C$9)+'DEPRECATED - DT-Prelim Calcs'!$C$9</f>
        <v>2242.9344445707452</v>
      </c>
      <c r="FG91" s="57">
        <f t="shared" si="113"/>
        <v>50</v>
      </c>
      <c r="FH91" s="2">
        <f t="shared" si="149"/>
        <v>0.65247827416199988</v>
      </c>
      <c r="FI91" s="57">
        <f>FH91*'DEPRECATED - DT-Prelim Calcs'!$C$21/FC$2/'DEPRECATED - DT-Prelim Calcs'!$C$19/'DEPRECATED - DT-Prelim Calcs'!$C$18*3.39*'DEPRECATED - DT-Prelim Calcs'!$C$20</f>
        <v>22.99198837243916</v>
      </c>
      <c r="FJ91" s="46">
        <f t="shared" si="150"/>
        <v>0</v>
      </c>
      <c r="FK91" s="57">
        <f>FI90*'DEPRECATED - DT-Prelim Calcs'!$C$11+FK90</f>
        <v>-208.32004566739599</v>
      </c>
      <c r="FL91" s="57">
        <f>FL90+0.5*FI91*'DEPRECATED - DT-Prelim Calcs'!$C$11^2+FK91*'DEPRECATED - DT-Prelim Calcs'!$C$11</f>
        <v>-383948.14176302898</v>
      </c>
      <c r="FM91" s="57">
        <f>MIN('Drive Train'!$F$35-FG90*'DEPRECATED - DT-Prelim Calcs'!$C$21*'Drive Train'!$F$38,FM90+FG$2)</f>
        <v>9</v>
      </c>
      <c r="FN91" s="57">
        <f>'Drive Train'!$F$35-FG91*'DEPRECATED - DT-Prelim Calcs'!$C$21*'Drive Train'!$F$38</f>
        <v>9</v>
      </c>
      <c r="FO91" s="1">
        <f>IF(FL91&gt;='Drive Train'!$F$29,1,0)</f>
        <v>0</v>
      </c>
      <c r="FP91" s="57">
        <f t="shared" si="151"/>
        <v>55.555555555555557</v>
      </c>
      <c r="FQ91" s="63">
        <f>FQ90+'DEPRECATED - DT-Prelim Calcs'!$C$11</f>
        <v>348</v>
      </c>
      <c r="FR91" s="2">
        <f>GB91/'Drive Train'!$F$35</f>
        <v>0.72580645161290325</v>
      </c>
      <c r="FS91" s="46">
        <f>FZ91*12*60/(PI() * 'Drive Train'!$F$15)/FR$2*FR91</f>
        <v>-608143.40831691411</v>
      </c>
      <c r="FT91" s="2">
        <f>('DEPRECATED - DT-Prelim Calcs'!$C$6*FR91-FS91)/('DEPRECATED - DT-Prelim Calcs'!$C$6*FR91)*'DEPRECATED - DT-Prelim Calcs'!$C$7*FR91</f>
        <v>276.72585659599741</v>
      </c>
      <c r="FU91" s="57">
        <f>FT91/'DEPRECATED - DT-Prelim Calcs'!$C$7*('DEPRECATED - DT-Prelim Calcs'!$C$8-'DEPRECATED - DT-Prelim Calcs'!$C$9)+'DEPRECATED - DT-Prelim Calcs'!$C$9</f>
        <v>14734.620083513058</v>
      </c>
      <c r="FV91" s="57">
        <f t="shared" si="114"/>
        <v>50</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-1290.3421520876193</v>
      </c>
      <c r="GA91" s="57">
        <f>GA90+0.5*FX91*'DEPRECATED - DT-Prelim Calcs'!$C$11^2+FZ91*'DEPRECATED - DT-Prelim Calcs'!$C$11</f>
        <v>-466343.8459887763</v>
      </c>
      <c r="GB91" s="57">
        <f>MIN('Drive Train'!$F$35-FV90*'DEPRECATED - DT-Prelim Calcs'!$C$21*'Drive Train'!$F$38,GB90+FV$2)</f>
        <v>9</v>
      </c>
      <c r="GC91" s="57">
        <f>'Drive Train'!$F$35-FV91*'DEPRECATED - DT-Prelim Calcs'!$C$21*'Drive Train'!$F$38</f>
        <v>9</v>
      </c>
      <c r="GD91" s="1">
        <f>IF(GA91&gt;='Drive Train'!$F$29,1,0)</f>
        <v>0</v>
      </c>
      <c r="GE91" s="57">
        <f t="shared" si="154"/>
        <v>55.555555555555557</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55.555555555555557</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55.555555555555557</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55.555555555555557</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55.555555555555557</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650.48305563067322</v>
      </c>
      <c r="AK92" s="57">
        <f t="shared" si="181"/>
        <v>0</v>
      </c>
      <c r="AL92" s="63">
        <f>AL91+'DEPRECATED - DT-Prelim Calcs'!$C$11</f>
        <v>352</v>
      </c>
      <c r="AM92" s="2">
        <f>AW92/'Drive Train'!$F$35</f>
        <v>0.8758057695153123</v>
      </c>
      <c r="AN92" s="46">
        <f>AU92*12*60/(PI() * 'Drive Train'!$F$15)/AM$2*AM92</f>
        <v>3839.3737733906214</v>
      </c>
      <c r="AO92" s="2">
        <f>('DEPRECATED - DT-Prelim Calcs'!$C$6*AM92-AN92)/('DEPRECATED - DT-Prelim Calcs'!$C$6*AM92)*'DEPRECATED - DT-Prelim Calcs'!$C$7*AM92</f>
        <v>0.37468987941531767</v>
      </c>
      <c r="AP92" s="57">
        <f>AO92/'DEPRECATED - DT-Prelim Calcs'!$C$7*('DEPRECATED - DT-Prelim Calcs'!$C$8-'DEPRECATED - DT-Prelim Calcs'!$C$9)+'DEPRECATED - DT-Prelim Calcs'!$C$9</f>
        <v>22.647183207047824</v>
      </c>
      <c r="AQ92" s="57">
        <f t="shared" si="105"/>
        <v>22.647183207047824</v>
      </c>
      <c r="AR92" s="2">
        <f t="shared" si="125"/>
        <v>9.7044594582484933E-12</v>
      </c>
      <c r="AS92" s="57">
        <f>AR92*'DEPRECATED - DT-Prelim Calcs'!$C$21/AM$2/'DEPRECATED - DT-Prelim Calcs'!$C$19/'DEPRECATED - DT-Prelim Calcs'!$C$18*3.39*'DEPRECATED - DT-Prelim Calcs'!$C$20</f>
        <v>6.642488171786016E-11</v>
      </c>
      <c r="AT92" s="46">
        <f t="shared" si="126"/>
        <v>0</v>
      </c>
      <c r="AU92" s="57">
        <f>AS91*'DEPRECATED - DT-Prelim Calcs'!$C$11+AU91</f>
        <v>38.25603569468916</v>
      </c>
      <c r="AV92" s="57">
        <f>AV91+0.5*AS92*'DEPRECATED - DT-Prelim Calcs'!$C$11^2+AU92*'DEPRECATED - DT-Prelim Calcs'!$C$11</f>
        <v>13338.918809763003</v>
      </c>
      <c r="AW92" s="57">
        <f>MIN('Drive Train'!$F$35-AQ91*'DEPRECATED - DT-Prelim Calcs'!$C$21*'Drive Train'!$F$38,AW91+AQ$2)</f>
        <v>10.859991541989872</v>
      </c>
      <c r="AX92" s="57">
        <f>'Drive Train'!$F$35-AQ92*'DEPRECATED - DT-Prelim Calcs'!$C$21*'Drive Train'!$F$38</f>
        <v>10.859991541920749</v>
      </c>
      <c r="AY92" s="1">
        <f>IF(AV92&gt;='Drive Train'!$F$29,1,0)</f>
        <v>1</v>
      </c>
      <c r="AZ92" s="57">
        <f t="shared" si="127"/>
        <v>25.163536896719801</v>
      </c>
      <c r="BA92" s="63">
        <f>BA91+'DEPRECATED - DT-Prelim Calcs'!$C$11</f>
        <v>352</v>
      </c>
      <c r="BB92" s="2">
        <f>BL92/'Drive Train'!$F$35</f>
        <v>0.72580645161290325</v>
      </c>
      <c r="BC92" s="46">
        <f>BJ92*12*60/(PI() * 'Drive Train'!$F$15)/BB$2*BB92</f>
        <v>4641.2359157237697</v>
      </c>
      <c r="BD92" s="2">
        <f>('DEPRECATED - DT-Prelim Calcs'!$C$6*BB92-BC92)/('DEPRECATED - DT-Prelim Calcs'!$C$6*BB92)*'DEPRECATED - DT-Prelim Calcs'!$C$7*BB92</f>
        <v>-0.34937653733415752</v>
      </c>
      <c r="BE92" s="57">
        <f>BD92/'DEPRECATED - DT-Prelim Calcs'!$C$7*('DEPRECATED - DT-Prelim Calcs'!$C$8-'DEPRECATED - DT-Prelim Calcs'!$C$9)+'DEPRECATED - DT-Prelim Calcs'!$C$9</f>
        <v>-15.899589103722992</v>
      </c>
      <c r="BF92" s="57">
        <f t="shared" si="106"/>
        <v>-15.899589103722992</v>
      </c>
      <c r="BG92" s="2">
        <f t="shared" si="128"/>
        <v>-0.89592942183898649</v>
      </c>
      <c r="BH92" s="57">
        <f>BG92*'DEPRECATED - DT-Prelim Calcs'!$C$21/BB$2/'DEPRECATED - DT-Prelim Calcs'!$C$19/'DEPRECATED - DT-Prelim Calcs'!$C$18*3.39*'DEPRECATED - DT-Prelim Calcs'!$C$20</f>
        <v>-9.3122222192224839</v>
      </c>
      <c r="BI92" s="46">
        <f t="shared" si="129"/>
        <v>1</v>
      </c>
      <c r="BJ92" s="57">
        <f>BH91*'DEPRECATED - DT-Prelim Calcs'!$C$11+BJ91</f>
        <v>36.748540841370861</v>
      </c>
      <c r="BK92" s="57">
        <f>BK91+0.5*BH92*'DEPRECATED - DT-Prelim Calcs'!$C$11^2+BJ92*'DEPRECATED - DT-Prelim Calcs'!$C$11</f>
        <v>6380.2517112873411</v>
      </c>
      <c r="BL92" s="57">
        <f>MIN('Drive Train'!$F$35-BF91*'DEPRECATED - DT-Prelim Calcs'!$C$21*'Drive Train'!$F$38,BL91+BF$2)</f>
        <v>9</v>
      </c>
      <c r="BM92" s="57">
        <f>'Drive Train'!$F$35-BF92*'DEPRECATED - DT-Prelim Calcs'!$C$21*'Drive Train'!$F$38</f>
        <v>13.481172059053163</v>
      </c>
      <c r="BN92" s="1">
        <f>IF(BK92&gt;='Drive Train'!$F$29,1,0)</f>
        <v>1</v>
      </c>
      <c r="BO92" s="57">
        <f t="shared" si="130"/>
        <v>-17.666210115247772</v>
      </c>
      <c r="BP92" s="63">
        <f>BP91+'DEPRECATED - DT-Prelim Calcs'!$C$11</f>
        <v>352</v>
      </c>
      <c r="BQ92" s="2">
        <f>CA92/'Drive Train'!$F$35</f>
        <v>0.72580645161290325</v>
      </c>
      <c r="BR92" s="46">
        <f>BY92*12*60/(PI() * 'Drive Train'!$F$15)/BQ$2*BQ92</f>
        <v>-2396.1994933511892</v>
      </c>
      <c r="BS92" s="2">
        <f>('DEPRECATED - DT-Prelim Calcs'!$C$6*BQ92-BR92)/('DEPRECATED - DT-Prelim Calcs'!$C$6*BQ92)*'DEPRECATED - DT-Prelim Calcs'!$C$7*BQ92</f>
        <v>2.8326533568254395</v>
      </c>
      <c r="BT92" s="57">
        <f>BS92/'DEPRECATED - DT-Prelim Calcs'!$C$7*('DEPRECATED - DT-Prelim Calcs'!$C$8-'DEPRECATED - DT-Prelim Calcs'!$C$9)+'DEPRECATED - DT-Prelim Calcs'!$C$9</f>
        <v>153.50059156875679</v>
      </c>
      <c r="BU92" s="57">
        <f t="shared" si="107"/>
        <v>50</v>
      </c>
      <c r="BV92" s="2">
        <f t="shared" si="131"/>
        <v>1.1706648581692995</v>
      </c>
      <c r="BW92" s="57">
        <f>BV92*'DEPRECATED - DT-Prelim Calcs'!$C$21/BQ$2/'DEPRECATED - DT-Prelim Calcs'!$C$19/'DEPRECATED - DT-Prelim Calcs'!$C$18*3.39*'DEPRECATED - DT-Prelim Calcs'!$C$20</f>
        <v>16.322660459782554</v>
      </c>
      <c r="BX92" s="46">
        <f t="shared" si="132"/>
        <v>0</v>
      </c>
      <c r="BY92" s="57">
        <f>BW91*'DEPRECATED - DT-Prelim Calcs'!$C$11+BY91</f>
        <v>-14.143294816380489</v>
      </c>
      <c r="BZ92" s="57">
        <f>BZ91+0.5*BW92*'DEPRECATED - DT-Prelim Calcs'!$C$11^2+BY92*'DEPRECATED - DT-Prelim Calcs'!$C$11</f>
        <v>-12387.900055919794</v>
      </c>
      <c r="CA92" s="57">
        <f>MIN('Drive Train'!$F$35-BU91*'DEPRECATED - DT-Prelim Calcs'!$C$21*'Drive Train'!$F$38,CA91+BU$2)</f>
        <v>9</v>
      </c>
      <c r="CB92" s="57">
        <f>'Drive Train'!$F$35-BU92*'DEPRECATED - DT-Prelim Calcs'!$C$21*'Drive Train'!$F$38</f>
        <v>9</v>
      </c>
      <c r="CC92" s="1">
        <f>IF(BZ92&gt;='Drive Train'!$F$29,1,0)</f>
        <v>0</v>
      </c>
      <c r="CD92" s="57">
        <f t="shared" si="133"/>
        <v>55.555555555555557</v>
      </c>
      <c r="CE92" s="63">
        <f>CE91+'DEPRECATED - DT-Prelim Calcs'!$C$11</f>
        <v>352</v>
      </c>
      <c r="CF92" s="2">
        <f>CP92/'Drive Train'!$F$35</f>
        <v>0.72580645161290325</v>
      </c>
      <c r="CG92" s="46">
        <f>CN92*12*60/(PI() * 'Drive Train'!$F$15)/CF$2*CF92</f>
        <v>-14620.508820323401</v>
      </c>
      <c r="CH92" s="2">
        <f>('DEPRECATED - DT-Prelim Calcs'!$C$6*CF92-CG92)/('DEPRECATED - DT-Prelim Calcs'!$C$6*CF92)*'DEPRECATED - DT-Prelim Calcs'!$C$7*CF92</f>
        <v>8.3599677054188781</v>
      </c>
      <c r="CI92" s="57">
        <f>CH92/'DEPRECATED - DT-Prelim Calcs'!$C$7*('DEPRECATED - DT-Prelim Calcs'!$C$8-'DEPRECATED - DT-Prelim Calcs'!$C$9)+'DEPRECATED - DT-Prelim Calcs'!$C$9</f>
        <v>447.75554215985147</v>
      </c>
      <c r="CJ92" s="57">
        <f t="shared" si="108"/>
        <v>50</v>
      </c>
      <c r="CK92" s="2">
        <f t="shared" si="134"/>
        <v>1.3144127551959126</v>
      </c>
      <c r="CL92" s="57">
        <f>CK92*'DEPRECATED - DT-Prelim Calcs'!$C$21/CF$2/'DEPRECATED - DT-Prelim Calcs'!$C$19/'DEPRECATED - DT-Prelim Calcs'!$C$18*3.39*'DEPRECATED - DT-Prelim Calcs'!$C$20</f>
        <v>22.991988372439156</v>
      </c>
      <c r="CM92" s="46">
        <f t="shared" si="135"/>
        <v>0</v>
      </c>
      <c r="CN92" s="57">
        <f>CL91*'DEPRECATED - DT-Prelim Calcs'!$C$11+CN91</f>
        <v>-68.786578558060668</v>
      </c>
      <c r="CO92" s="57">
        <f>CO91+0.5*CL92*'DEPRECATED - DT-Prelim Calcs'!$C$11^2+CN92*'DEPRECATED - DT-Prelim Calcs'!$C$11</f>
        <v>-38868.947506367316</v>
      </c>
      <c r="CP92" s="57">
        <f>MIN('Drive Train'!$F$35-CJ91*'DEPRECATED - DT-Prelim Calcs'!$C$21*'Drive Train'!$F$38,CP91+CJ$2)</f>
        <v>9</v>
      </c>
      <c r="CQ92" s="57">
        <f>'Drive Train'!$F$35-CJ92*'DEPRECATED - DT-Prelim Calcs'!$C$21*'Drive Train'!$F$38</f>
        <v>9</v>
      </c>
      <c r="CR92" s="1">
        <f>IF(CO92&gt;='Drive Train'!$F$29,1,0)</f>
        <v>0</v>
      </c>
      <c r="CS92" s="57">
        <f t="shared" si="136"/>
        <v>55.555555555555557</v>
      </c>
      <c r="CT92" s="63">
        <f>CT91+'DEPRECATED - DT-Prelim Calcs'!$C$11</f>
        <v>352</v>
      </c>
      <c r="CU92" s="2">
        <f>DE92/'Drive Train'!$F$35</f>
        <v>0.72580645161290325</v>
      </c>
      <c r="CV92" s="46">
        <f>DC92*12*60/(PI() * 'Drive Train'!$F$15)/CU$2*CU92</f>
        <v>-4237.4410553594244</v>
      </c>
      <c r="CW92" s="2">
        <f>('DEPRECATED - DT-Prelim Calcs'!$C$6*CU92-CV92)/('DEPRECATED - DT-Prelim Calcs'!$C$6*CU92)*'DEPRECATED - DT-Prelim Calcs'!$C$7*CU92</f>
        <v>3.6651847197597456</v>
      </c>
      <c r="CX92" s="57">
        <f>CW92/'DEPRECATED - DT-Prelim Calcs'!$C$7*('DEPRECATED - DT-Prelim Calcs'!$C$8-'DEPRECATED - DT-Prelim Calcs'!$C$9)+'DEPRECATED - DT-Prelim Calcs'!$C$9</f>
        <v>197.82165956231341</v>
      </c>
      <c r="CY92" s="57">
        <f t="shared" si="109"/>
        <v>50</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-16.573563227937569</v>
      </c>
      <c r="DD92" s="57">
        <f>DD91+0.5*DA92*'DEPRECATED - DT-Prelim Calcs'!$C$11^2+DC92*'DEPRECATED - DT-Prelim Calcs'!$C$11</f>
        <v>-81818.180090401715</v>
      </c>
      <c r="DE92" s="57">
        <f>MIN('Drive Train'!$F$35-CY91*'DEPRECATED - DT-Prelim Calcs'!$C$21*'Drive Train'!$F$38,DE91+CY$2)</f>
        <v>9</v>
      </c>
      <c r="DF92" s="57">
        <f>'Drive Train'!$F$35-CY92*'DEPRECATED - DT-Prelim Calcs'!$C$21*'Drive Train'!$F$38</f>
        <v>9</v>
      </c>
      <c r="DG92" s="1">
        <f>IF(DD92&gt;='Drive Train'!$F$29,1,0)</f>
        <v>0</v>
      </c>
      <c r="DH92" s="57">
        <f t="shared" si="139"/>
        <v>55.555555555555557</v>
      </c>
      <c r="DI92" s="63">
        <f>DI91+'DEPRECATED - DT-Prelim Calcs'!$C$11</f>
        <v>352</v>
      </c>
      <c r="DJ92" s="2">
        <f>DT92/'Drive Train'!$F$35</f>
        <v>0.72580645161290325</v>
      </c>
      <c r="DK92" s="46">
        <f>DR92*12*60/(PI() * 'Drive Train'!$F$15)/DJ$2*DJ92</f>
        <v>-75273.847896347812</v>
      </c>
      <c r="DL92" s="2">
        <f>('DEPRECATED - DT-Prelim Calcs'!$C$6*DJ92-DK92)/('DEPRECATED - DT-Prelim Calcs'!$C$6*DJ92)*'DEPRECATED - DT-Prelim Calcs'!$C$7*DJ92</f>
        <v>35.784835842983391</v>
      </c>
      <c r="DM92" s="57">
        <f>DL92/'DEPRECATED - DT-Prelim Calcs'!$C$7*('DEPRECATED - DT-Prelim Calcs'!$C$8-'DEPRECATED - DT-Prelim Calcs'!$C$9)+'DEPRECATED - DT-Prelim Calcs'!$C$9</f>
        <v>1907.7599330517717</v>
      </c>
      <c r="DN92" s="57">
        <f t="shared" si="110"/>
        <v>50</v>
      </c>
      <c r="DO92" s="2">
        <f t="shared" si="140"/>
        <v>0.93499464029399981</v>
      </c>
      <c r="DP92" s="57">
        <f>DO92*'DEPRECATED - DT-Prelim Calcs'!$C$21/DJ$2/'DEPRECATED - DT-Prelim Calcs'!$C$19/'DEPRECATED - DT-Prelim Calcs'!$C$18*3.39*'DEPRECATED - DT-Prelim Calcs'!$C$20</f>
        <v>22.991988372439156</v>
      </c>
      <c r="DQ92" s="46">
        <f t="shared" si="141"/>
        <v>0</v>
      </c>
      <c r="DR92" s="57">
        <f>DP91*'DEPRECATED - DT-Prelim Calcs'!$C$11+DR91</f>
        <v>-251.92002729610499</v>
      </c>
      <c r="DS92" s="57">
        <f>DS91+0.5*DP92*'DEPRECATED - DT-Prelim Calcs'!$C$11^2+DR92*'DEPRECATED - DT-Prelim Calcs'!$C$11</f>
        <v>-172492.98704701071</v>
      </c>
      <c r="DT92" s="57">
        <f>MIN('Drive Train'!$F$35-DN91*'DEPRECATED - DT-Prelim Calcs'!$C$21*'Drive Train'!$F$38,DT91+DN$2)</f>
        <v>9</v>
      </c>
      <c r="DU92" s="57">
        <f>'Drive Train'!$F$35-DN92*'DEPRECATED - DT-Prelim Calcs'!$C$21*'Drive Train'!$F$38</f>
        <v>9</v>
      </c>
      <c r="DV92" s="1">
        <f>IF(DS92&gt;='Drive Train'!$F$29,1,0)</f>
        <v>0</v>
      </c>
      <c r="DW92" s="57">
        <f t="shared" si="142"/>
        <v>55.555555555555557</v>
      </c>
      <c r="DX92" s="63">
        <f>DX91+'DEPRECATED - DT-Prelim Calcs'!$C$11</f>
        <v>352</v>
      </c>
      <c r="DY92" s="2">
        <f>EI92/'Drive Train'!$F$35</f>
        <v>0.72580645161290325</v>
      </c>
      <c r="DZ92" s="46">
        <f>EG92*12*60/(PI() * 'Drive Train'!$F$15)/DY$2*DY92</f>
        <v>-4134.0220230906843</v>
      </c>
      <c r="EA92" s="2">
        <f>('DEPRECATED - DT-Prelim Calcs'!$C$6*DY92-DZ92)/('DEPRECATED - DT-Prelim Calcs'!$C$6*DY92)*'DEPRECATED - DT-Prelim Calcs'!$C$7*DY92</f>
        <v>3.6184230184900144</v>
      </c>
      <c r="EB92" s="57">
        <f>EA92/'DEPRECATED - DT-Prelim Calcs'!$C$7*('DEPRECATED - DT-Prelim Calcs'!$C$8-'DEPRECATED - DT-Prelim Calcs'!$C$9)+'DEPRECATED - DT-Prelim Calcs'!$C$9</f>
        <v>195.33222957355554</v>
      </c>
      <c r="EC92" s="57">
        <f t="shared" si="111"/>
        <v>50</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-12.090384676970672</v>
      </c>
      <c r="EH92" s="57">
        <f>EH91+0.5*EE92*'DEPRECATED - DT-Prelim Calcs'!$C$11^2+EG92*'DEPRECATED - DT-Prelim Calcs'!$C$11</f>
        <v>-231426.69184842223</v>
      </c>
      <c r="EI92" s="57">
        <f>MIN('Drive Train'!$F$35-EC91*'DEPRECATED - DT-Prelim Calcs'!$C$21*'Drive Train'!$F$38,EI91+EC$2)</f>
        <v>9</v>
      </c>
      <c r="EJ92" s="57">
        <f>'Drive Train'!$F$35-EC92*'DEPRECATED - DT-Prelim Calcs'!$C$21*'Drive Train'!$F$38</f>
        <v>9</v>
      </c>
      <c r="EK92" s="1">
        <f>IF(EH92&gt;='Drive Train'!$F$29,1,0)</f>
        <v>0</v>
      </c>
      <c r="EL92" s="57">
        <f t="shared" si="145"/>
        <v>55.555555555555557</v>
      </c>
      <c r="EM92" s="63">
        <f>EM91+'DEPRECATED - DT-Prelim Calcs'!$C$11</f>
        <v>352</v>
      </c>
      <c r="EN92" s="2">
        <f>EX92/'Drive Train'!$F$35</f>
        <v>0.72580645161290325</v>
      </c>
      <c r="EO92" s="46">
        <f>EV92*12*60/(PI() * 'Drive Train'!$F$15)/EN$2*EN92</f>
        <v>-585385.64107949985</v>
      </c>
      <c r="EP92" s="2">
        <f>('DEPRECATED - DT-Prelim Calcs'!$C$6*EN92-EO92)/('DEPRECATED - DT-Prelim Calcs'!$C$6*EN92)*'DEPRECATED - DT-Prelim Calcs'!$C$7*EN92</f>
        <v>266.43575921472757</v>
      </c>
      <c r="EQ92" s="57">
        <f>EP92/'DEPRECATED - DT-Prelim Calcs'!$C$7*('DEPRECATED - DT-Prelim Calcs'!$C$8-'DEPRECATED - DT-Prelim Calcs'!$C$9)+'DEPRECATED - DT-Prelim Calcs'!$C$9</f>
        <v>14186.811164833838</v>
      </c>
      <c r="ER92" s="57">
        <f t="shared" si="112"/>
        <v>50</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-1520.2757364133754</v>
      </c>
      <c r="EW92" s="57">
        <f>EW91+0.5*ET92*'DEPRECATED - DT-Prelim Calcs'!$C$11^2+EV92*'DEPRECATED - DT-Prelim Calcs'!$C$11</f>
        <v>-332926.75890677964</v>
      </c>
      <c r="EX92" s="57">
        <f>MIN('Drive Train'!$F$35-ER91*'DEPRECATED - DT-Prelim Calcs'!$C$21*'Drive Train'!$F$38,EX91+ER$2)</f>
        <v>9</v>
      </c>
      <c r="EY92" s="57">
        <f>'Drive Train'!$F$35-ER92*'DEPRECATED - DT-Prelim Calcs'!$C$21*'Drive Train'!$F$38</f>
        <v>9</v>
      </c>
      <c r="EZ92" s="1">
        <f>IF(EW92&gt;='Drive Train'!$F$29,1,0)</f>
        <v>0</v>
      </c>
      <c r="FA92" s="57">
        <f t="shared" si="148"/>
        <v>55.555555555555557</v>
      </c>
      <c r="FB92" s="63">
        <f>FB91+'DEPRECATED - DT-Prelim Calcs'!$C$11</f>
        <v>352</v>
      </c>
      <c r="FC92" s="2">
        <f>FM92/'Drive Train'!$F$35</f>
        <v>0.72580645161290325</v>
      </c>
      <c r="FD92" s="46">
        <f>FK92*12*60/(PI() * 'Drive Train'!$F$15)/FC$2*FC92</f>
        <v>-49819.422090436776</v>
      </c>
      <c r="FE92" s="2">
        <f>('DEPRECATED - DT-Prelim Calcs'!$C$6*FC92-FD92)/('DEPRECATED - DT-Prelim Calcs'!$C$6*FC92)*'DEPRECATED - DT-Prelim Calcs'!$C$7*FC92</f>
        <v>24.275423799410106</v>
      </c>
      <c r="FF92" s="57">
        <f>FE92/'DEPRECATED - DT-Prelim Calcs'!$C$7*('DEPRECATED - DT-Prelim Calcs'!$C$8-'DEPRECATED - DT-Prelim Calcs'!$C$9)+'DEPRECATED - DT-Prelim Calcs'!$C$9</f>
        <v>1295.0389516449447</v>
      </c>
      <c r="FG92" s="57">
        <f t="shared" si="113"/>
        <v>50</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-116.35209217763935</v>
      </c>
      <c r="FL92" s="57">
        <f>FL91+0.5*FI92*'DEPRECATED - DT-Prelim Calcs'!$C$11^2+FK92*'DEPRECATED - DT-Prelim Calcs'!$C$11</f>
        <v>-384229.61422476004</v>
      </c>
      <c r="FM92" s="57">
        <f>MIN('Drive Train'!$F$35-FG91*'DEPRECATED - DT-Prelim Calcs'!$C$21*'Drive Train'!$F$38,FM91+FG$2)</f>
        <v>9</v>
      </c>
      <c r="FN92" s="57">
        <f>'Drive Train'!$F$35-FG92*'DEPRECATED - DT-Prelim Calcs'!$C$21*'Drive Train'!$F$38</f>
        <v>9</v>
      </c>
      <c r="FO92" s="1">
        <f>IF(FL92&gt;='Drive Train'!$F$29,1,0)</f>
        <v>0</v>
      </c>
      <c r="FP92" s="57">
        <f t="shared" si="151"/>
        <v>55.555555555555557</v>
      </c>
      <c r="FQ92" s="63">
        <f>FQ91+'DEPRECATED - DT-Prelim Calcs'!$C$11</f>
        <v>352</v>
      </c>
      <c r="FR92" s="2">
        <f>GB92/'Drive Train'!$F$35</f>
        <v>0.72580645161290325</v>
      </c>
      <c r="FS92" s="46">
        <f>FZ92*12*60/(PI() * 'Drive Train'!$F$15)/FR$2*FR92</f>
        <v>-564798.54463040701</v>
      </c>
      <c r="FT92" s="2">
        <f>('DEPRECATED - DT-Prelim Calcs'!$C$6*FR92-FS92)/('DEPRECATED - DT-Prelim Calcs'!$C$6*FR92)*'DEPRECATED - DT-Prelim Calcs'!$C$7*FR92</f>
        <v>257.12714712423718</v>
      </c>
      <c r="FU92" s="57">
        <f>FT92/'DEPRECATED - DT-Prelim Calcs'!$C$7*('DEPRECATED - DT-Prelim Calcs'!$C$8-'DEPRECATED - DT-Prelim Calcs'!$C$9)+'DEPRECATED - DT-Prelim Calcs'!$C$9</f>
        <v>13691.253102091134</v>
      </c>
      <c r="FV92" s="57">
        <f t="shared" si="114"/>
        <v>50</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-1198.3741985978627</v>
      </c>
      <c r="GA92" s="57">
        <f>GA91+0.5*FX92*'DEPRECATED - DT-Prelim Calcs'!$C$11^2+FZ92*'DEPRECATED - DT-Prelim Calcs'!$C$11</f>
        <v>-470953.40687618824</v>
      </c>
      <c r="GB92" s="57">
        <f>MIN('Drive Train'!$F$35-FV91*'DEPRECATED - DT-Prelim Calcs'!$C$21*'Drive Train'!$F$38,GB91+FV$2)</f>
        <v>9</v>
      </c>
      <c r="GC92" s="57">
        <f>'Drive Train'!$F$35-FV92*'DEPRECATED - DT-Prelim Calcs'!$C$21*'Drive Train'!$F$38</f>
        <v>9</v>
      </c>
      <c r="GD92" s="1">
        <f>IF(GA92&gt;='Drive Train'!$F$29,1,0)</f>
        <v>0</v>
      </c>
      <c r="GE92" s="57">
        <f t="shared" si="154"/>
        <v>55.555555555555557</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55.555555555555557</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55.555555555555557</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55.555555555555557</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55.555555555555557</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55.555555555555557</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650.48305563067322</v>
      </c>
      <c r="AK93" s="57">
        <f t="shared" si="181"/>
        <v>0</v>
      </c>
      <c r="AL93" s="63">
        <f>AL92+'DEPRECATED - DT-Prelim Calcs'!$C$11</f>
        <v>356</v>
      </c>
      <c r="AM93" s="2">
        <f>AW93/'Drive Train'!$F$35</f>
        <v>0.87580576950973776</v>
      </c>
      <c r="AN93" s="46">
        <f>AU93*12*60/(PI() * 'Drive Train'!$F$15)/AM$2*AM93</f>
        <v>3839.3737733928492</v>
      </c>
      <c r="AO93" s="2">
        <f>('DEPRECATED - DT-Prelim Calcs'!$C$6*AM93-AN93)/('DEPRECATED - DT-Prelim Calcs'!$C$6*AM93)*'DEPRECATED - DT-Prelim Calcs'!$C$7*AM93</f>
        <v>0.37468987940087567</v>
      </c>
      <c r="AP93" s="57">
        <f>AO93/'DEPRECATED - DT-Prelim Calcs'!$C$7*('DEPRECATED - DT-Prelim Calcs'!$C$8-'DEPRECATED - DT-Prelim Calcs'!$C$9)+'DEPRECATED - DT-Prelim Calcs'!$C$9</f>
        <v>22.647183206278982</v>
      </c>
      <c r="AQ93" s="57">
        <f t="shared" si="105"/>
        <v>22.647183206278982</v>
      </c>
      <c r="AR93" s="2">
        <f t="shared" si="125"/>
        <v>-7.3398509492506037E-12</v>
      </c>
      <c r="AS93" s="57">
        <f>AR93*'DEPRECATED - DT-Prelim Calcs'!$C$21/AM$2/'DEPRECATED - DT-Prelim Calcs'!$C$19/'DEPRECATED - DT-Prelim Calcs'!$C$18*3.39*'DEPRECATED - DT-Prelim Calcs'!$C$20</f>
        <v>-5.023965870827492E-11</v>
      </c>
      <c r="AT93" s="46">
        <f t="shared" si="126"/>
        <v>0</v>
      </c>
      <c r="AU93" s="57">
        <f>AS92*'DEPRECATED - DT-Prelim Calcs'!$C$11+AU92</f>
        <v>38.256035694954861</v>
      </c>
      <c r="AV93" s="57">
        <f>AV92+0.5*AS93*'DEPRECATED - DT-Prelim Calcs'!$C$11^2+AU93*'DEPRECATED - DT-Prelim Calcs'!$C$11</f>
        <v>13491.94295254242</v>
      </c>
      <c r="AW93" s="57">
        <f>MIN('Drive Train'!$F$35-AQ92*'DEPRECATED - DT-Prelim Calcs'!$C$21*'Drive Train'!$F$38,AW92+AQ$2)</f>
        <v>10.859991541920749</v>
      </c>
      <c r="AX93" s="57">
        <f>'Drive Train'!$F$35-AQ93*'DEPRECATED - DT-Prelim Calcs'!$C$21*'Drive Train'!$F$38</f>
        <v>10.859991541973029</v>
      </c>
      <c r="AY93" s="1">
        <f>IF(AV93&gt;='Drive Train'!$F$29,1,0)</f>
        <v>1</v>
      </c>
      <c r="AZ93" s="57">
        <f t="shared" si="127"/>
        <v>25.163536895865533</v>
      </c>
      <c r="BA93" s="63">
        <f>BA92+'DEPRECATED - DT-Prelim Calcs'!$C$11</f>
        <v>356</v>
      </c>
      <c r="BB93" s="2">
        <f>BL93/'Drive Train'!$F$35</f>
        <v>1.0871912950849325</v>
      </c>
      <c r="BC93" s="46">
        <f>BJ93*12*60/(PI() * 'Drive Train'!$F$15)/BB$2*BB93</f>
        <v>-94.656596773876231</v>
      </c>
      <c r="BD93" s="2">
        <f>('DEPRECATED - DT-Prelim Calcs'!$C$6*BB93-BC93)/('DEPRECATED - DT-Prelim Calcs'!$C$6*BB93)*'DEPRECATED - DT-Prelim Calcs'!$C$7*BB93</f>
        <v>2.6629307206340571</v>
      </c>
      <c r="BE93" s="57">
        <f>BD93/'DEPRECATED - DT-Prelim Calcs'!$C$7*('DEPRECATED - DT-Prelim Calcs'!$C$8-'DEPRECATED - DT-Prelim Calcs'!$C$9)+'DEPRECATED - DT-Prelim Calcs'!$C$9</f>
        <v>144.46514998230271</v>
      </c>
      <c r="BF93" s="57">
        <f t="shared" si="106"/>
        <v>50</v>
      </c>
      <c r="BG93" s="2">
        <f t="shared" si="128"/>
        <v>0.89592948412347628</v>
      </c>
      <c r="BH93" s="57">
        <f>BG93*'DEPRECATED - DT-Prelim Calcs'!$C$21/BB$2/'DEPRECATED - DT-Prelim Calcs'!$C$19/'DEPRECATED - DT-Prelim Calcs'!$C$18*3.39*'DEPRECATED - DT-Prelim Calcs'!$C$20</f>
        <v>9.3122228666027294</v>
      </c>
      <c r="BI93" s="46">
        <f t="shared" si="129"/>
        <v>0</v>
      </c>
      <c r="BJ93" s="57">
        <f>BH92*'DEPRECATED - DT-Prelim Calcs'!$C$11+BJ92</f>
        <v>-0.50034803551907459</v>
      </c>
      <c r="BK93" s="57">
        <f>BK92+0.5*BH93*'DEPRECATED - DT-Prelim Calcs'!$C$11^2+BJ93*'DEPRECATED - DT-Prelim Calcs'!$C$11</f>
        <v>6452.748102078087</v>
      </c>
      <c r="BL93" s="57">
        <f>MIN('Drive Train'!$F$35-BF92*'DEPRECATED - DT-Prelim Calcs'!$C$21*'Drive Train'!$F$38,BL92+BF$2)</f>
        <v>13.481172059053163</v>
      </c>
      <c r="BM93" s="57">
        <f>'Drive Train'!$F$35-BF93*'DEPRECATED - DT-Prelim Calcs'!$C$21*'Drive Train'!$F$38</f>
        <v>9</v>
      </c>
      <c r="BN93" s="1">
        <f>IF(BK93&gt;='Drive Train'!$F$29,1,0)</f>
        <v>1</v>
      </c>
      <c r="BO93" s="57">
        <f t="shared" si="130"/>
        <v>55.555555555555557</v>
      </c>
      <c r="BP93" s="63">
        <f>BP92+'DEPRECATED - DT-Prelim Calcs'!$C$11</f>
        <v>356</v>
      </c>
      <c r="BQ93" s="2">
        <f>CA93/'Drive Train'!$F$35</f>
        <v>0.72580645161290325</v>
      </c>
      <c r="BR93" s="46">
        <f>BY93*12*60/(PI() * 'Drive Train'!$F$15)/BQ$2*BQ93</f>
        <v>8665.5371759785867</v>
      </c>
      <c r="BS93" s="2">
        <f>('DEPRECATED - DT-Prelim Calcs'!$C$6*BQ93-BR93)/('DEPRECATED - DT-Prelim Calcs'!$C$6*BQ93)*'DEPRECATED - DT-Prelim Calcs'!$C$7*BQ93</f>
        <v>-2.1689949308077239</v>
      </c>
      <c r="BT93" s="57">
        <f>BS93/'DEPRECATED - DT-Prelim Calcs'!$C$7*('DEPRECATED - DT-Prelim Calcs'!$C$8-'DEPRECATED - DT-Prelim Calcs'!$C$9)+'DEPRECATED - DT-Prelim Calcs'!$C$9</f>
        <v>-112.76973013387178</v>
      </c>
      <c r="BU93" s="57">
        <f t="shared" si="107"/>
        <v>-112.76973013387178</v>
      </c>
      <c r="BV93" s="2">
        <f t="shared" si="131"/>
        <v>-3.1894503494322155</v>
      </c>
      <c r="BW93" s="57">
        <f>BV93*'DEPRECATED - DT-Prelim Calcs'!$C$21/BQ$2/'DEPRECATED - DT-Prelim Calcs'!$C$19/'DEPRECATED - DT-Prelim Calcs'!$C$18*3.39*'DEPRECATED - DT-Prelim Calcs'!$C$20</f>
        <v>-44.470725113017785</v>
      </c>
      <c r="BX93" s="46">
        <f t="shared" si="132"/>
        <v>1</v>
      </c>
      <c r="BY93" s="57">
        <f>BW92*'DEPRECATED - DT-Prelim Calcs'!$C$11+BY92</f>
        <v>51.147347022749727</v>
      </c>
      <c r="BZ93" s="57">
        <f>BZ92+0.5*BW93*'DEPRECATED - DT-Prelim Calcs'!$C$11^2+BY93*'DEPRECATED - DT-Prelim Calcs'!$C$11</f>
        <v>-12539.076468732937</v>
      </c>
      <c r="CA93" s="57">
        <f>MIN('Drive Train'!$F$35-BU92*'DEPRECATED - DT-Prelim Calcs'!$C$21*'Drive Train'!$F$38,CA92+BU$2)</f>
        <v>9</v>
      </c>
      <c r="CB93" s="57">
        <f>'Drive Train'!$F$35-BU93*'DEPRECATED - DT-Prelim Calcs'!$C$21*'Drive Train'!$F$38</f>
        <v>20.068341649103282</v>
      </c>
      <c r="CC93" s="1">
        <f>IF(BZ93&gt;='Drive Train'!$F$29,1,0)</f>
        <v>0</v>
      </c>
      <c r="CD93" s="57">
        <f t="shared" si="133"/>
        <v>-125.29970014874642</v>
      </c>
      <c r="CE93" s="63">
        <f>CE92+'DEPRECATED - DT-Prelim Calcs'!$C$11</f>
        <v>356</v>
      </c>
      <c r="CF93" s="2">
        <f>CP93/'Drive Train'!$F$35</f>
        <v>0.72580645161290325</v>
      </c>
      <c r="CG93" s="46">
        <f>CN93*12*60/(PI() * 'Drive Train'!$F$15)/CF$2*CF93</f>
        <v>4927.1748030033141</v>
      </c>
      <c r="CH93" s="2">
        <f>('DEPRECATED - DT-Prelim Calcs'!$C$6*CF93-CG93)/('DEPRECATED - DT-Prelim Calcs'!$C$6*CF93)*'DEPRECATED - DT-Prelim Calcs'!$C$7*CF93</f>
        <v>-0.4786659779239702</v>
      </c>
      <c r="CI93" s="57">
        <f>CH93/'DEPRECATED - DT-Prelim Calcs'!$C$7*('DEPRECATED - DT-Prelim Calcs'!$C$8-'DEPRECATED - DT-Prelim Calcs'!$C$9)+'DEPRECATED - DT-Prelim Calcs'!$C$9</f>
        <v>-22.782508285330032</v>
      </c>
      <c r="CJ93" s="57">
        <f t="shared" si="108"/>
        <v>-22.782508285330032</v>
      </c>
      <c r="CK93" s="2">
        <f t="shared" si="134"/>
        <v>-1.0588910838957755</v>
      </c>
      <c r="CL93" s="57">
        <f>CK93*'DEPRECATED - DT-Prelim Calcs'!$C$21/CF$2/'DEPRECATED - DT-Prelim Calcs'!$C$19/'DEPRECATED - DT-Prelim Calcs'!$C$18*3.39*'DEPRECATED - DT-Prelim Calcs'!$C$20</f>
        <v>-18.522348776950512</v>
      </c>
      <c r="CM93" s="46">
        <f t="shared" si="135"/>
        <v>1</v>
      </c>
      <c r="CN93" s="57">
        <f>CL92*'DEPRECATED - DT-Prelim Calcs'!$C$11+CN92</f>
        <v>23.181374931695956</v>
      </c>
      <c r="CO93" s="57">
        <f>CO92+0.5*CL93*'DEPRECATED - DT-Prelim Calcs'!$C$11^2+CN93*'DEPRECATED - DT-Prelim Calcs'!$C$11</f>
        <v>-38924.400796856142</v>
      </c>
      <c r="CP93" s="57">
        <f>MIN('Drive Train'!$F$35-CJ92*'DEPRECATED - DT-Prelim Calcs'!$C$21*'Drive Train'!$F$38,CP92+CJ$2)</f>
        <v>9</v>
      </c>
      <c r="CQ93" s="57">
        <f>'Drive Train'!$F$35-CJ93*'DEPRECATED - DT-Prelim Calcs'!$C$21*'Drive Train'!$F$38</f>
        <v>13.949210563402442</v>
      </c>
      <c r="CR93" s="1">
        <f>IF(CO93&gt;='Drive Train'!$F$29,1,0)</f>
        <v>0</v>
      </c>
      <c r="CS93" s="57">
        <f t="shared" si="136"/>
        <v>-25.313898094811144</v>
      </c>
      <c r="CT93" s="63">
        <f>CT92+'DEPRECATED - DT-Prelim Calcs'!$C$11</f>
        <v>356</v>
      </c>
      <c r="CU93" s="2">
        <f>DE93/'Drive Train'!$F$35</f>
        <v>0.72580645161290325</v>
      </c>
      <c r="CV93" s="46">
        <f>DC93*12*60/(PI() * 'Drive Train'!$F$15)/CU$2*CU93</f>
        <v>19276.439245164009</v>
      </c>
      <c r="CW93" s="2">
        <f>('DEPRECATED - DT-Prelim Calcs'!$C$6*CU93-CV93)/('DEPRECATED - DT-Prelim Calcs'!$C$6*CU93)*'DEPRECATED - DT-Prelim Calcs'!$C$7*CU93</f>
        <v>-6.9667949283193309</v>
      </c>
      <c r="CX93" s="57">
        <f>CW93/'DEPRECATED - DT-Prelim Calcs'!$C$7*('DEPRECATED - DT-Prelim Calcs'!$C$8-'DEPRECATED - DT-Prelim Calcs'!$C$9)+'DEPRECATED - DT-Prelim Calcs'!$C$9</f>
        <v>-368.18787937899179</v>
      </c>
      <c r="CY93" s="57">
        <f t="shared" si="109"/>
        <v>-368.18787937899179</v>
      </c>
      <c r="CZ93" s="2">
        <f t="shared" si="137"/>
        <v>-9.2367923306779485</v>
      </c>
      <c r="DA93" s="57">
        <f>CZ93*'DEPRECATED - DT-Prelim Calcs'!$C$21/CU$2/'DEPRECATED - DT-Prelim Calcs'!$C$19/'DEPRECATED - DT-Prelim Calcs'!$C$18*3.39*'DEPRECATED - DT-Prelim Calcs'!$C$20</f>
        <v>-194.35465525302507</v>
      </c>
      <c r="DB93" s="46">
        <f t="shared" si="138"/>
        <v>1</v>
      </c>
      <c r="DC93" s="57">
        <f>DA92*'DEPRECATED - DT-Prelim Calcs'!$C$11+DC92</f>
        <v>75.394390261819055</v>
      </c>
      <c r="DD93" s="57">
        <f>DD92+0.5*DA93*'DEPRECATED - DT-Prelim Calcs'!$C$11^2+DC93*'DEPRECATED - DT-Prelim Calcs'!$C$11</f>
        <v>-83071.439771378631</v>
      </c>
      <c r="DE93" s="57">
        <f>MIN('Drive Train'!$F$35-CY92*'DEPRECATED - DT-Prelim Calcs'!$C$21*'Drive Train'!$F$38,DE92+CY$2)</f>
        <v>9</v>
      </c>
      <c r="DF93" s="57">
        <f>'Drive Train'!$F$35-CY93*'DEPRECATED - DT-Prelim Calcs'!$C$21*'Drive Train'!$F$38</f>
        <v>37.436775797771446</v>
      </c>
      <c r="DG93" s="1">
        <f>IF(DD93&gt;='Drive Train'!$F$29,1,0)</f>
        <v>0</v>
      </c>
      <c r="DH93" s="57">
        <f t="shared" si="139"/>
        <v>-409.0976437544353</v>
      </c>
      <c r="DI93" s="63">
        <f>DI92+'DEPRECATED - DT-Prelim Calcs'!$C$11</f>
        <v>356</v>
      </c>
      <c r="DJ93" s="2">
        <f>DT93/'Drive Train'!$F$35</f>
        <v>0.72580645161290325</v>
      </c>
      <c r="DK93" s="46">
        <f>DR93*12*60/(PI() * 'Drive Train'!$F$15)/DJ$2*DJ93</f>
        <v>-47793.770918627641</v>
      </c>
      <c r="DL93" s="2">
        <f>('DEPRECATED - DT-Prelim Calcs'!$C$6*DJ93-DK93)/('DEPRECATED - DT-Prelim Calcs'!$C$6*DJ93)*'DEPRECATED - DT-Prelim Calcs'!$C$7*DJ93</f>
        <v>23.359510230168077</v>
      </c>
      <c r="DM93" s="57">
        <f>DL93/'DEPRECATED - DT-Prelim Calcs'!$C$7*('DEPRECATED - DT-Prelim Calcs'!$C$8-'DEPRECATED - DT-Prelim Calcs'!$C$9)+'DEPRECATED - DT-Prelim Calcs'!$C$9</f>
        <v>1246.2789056143422</v>
      </c>
      <c r="DN93" s="57">
        <f t="shared" si="110"/>
        <v>50</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-159.95207380634838</v>
      </c>
      <c r="DS93" s="57">
        <f>DS92+0.5*DP93*'DEPRECATED - DT-Prelim Calcs'!$C$11^2+DR93*'DEPRECATED - DT-Prelim Calcs'!$C$11</f>
        <v>-172948.8594352566</v>
      </c>
      <c r="DT93" s="57">
        <f>MIN('Drive Train'!$F$35-DN92*'DEPRECATED - DT-Prelim Calcs'!$C$21*'Drive Train'!$F$38,DT92+DN$2)</f>
        <v>9</v>
      </c>
      <c r="DU93" s="57">
        <f>'Drive Train'!$F$35-DN93*'DEPRECATED - DT-Prelim Calcs'!$C$21*'Drive Train'!$F$38</f>
        <v>9</v>
      </c>
      <c r="DV93" s="1">
        <f>IF(DS93&gt;='Drive Train'!$F$29,1,0)</f>
        <v>0</v>
      </c>
      <c r="DW93" s="57">
        <f t="shared" si="142"/>
        <v>55.555555555555557</v>
      </c>
      <c r="DX93" s="63">
        <f>DX92+'DEPRECATED - DT-Prelim Calcs'!$C$11</f>
        <v>356</v>
      </c>
      <c r="DY93" s="2">
        <f>EI93/'Drive Train'!$F$35</f>
        <v>0.72580645161290325</v>
      </c>
      <c r="DZ93" s="46">
        <f>EG93*12*60/(PI() * 'Drive Train'!$F$15)/DY$2*DY93</f>
        <v>27312.251631826206</v>
      </c>
      <c r="EA93" s="2">
        <f>('DEPRECATED - DT-Prelim Calcs'!$C$6*DY93-DZ93)/('DEPRECATED - DT-Prelim Calcs'!$C$6*DY93)*'DEPRECATED - DT-Prelim Calcs'!$C$7*DY93</f>
        <v>-10.600248559061527</v>
      </c>
      <c r="EB93" s="57">
        <f>EA93/'DEPRECATED - DT-Prelim Calcs'!$C$7*('DEPRECATED - DT-Prelim Calcs'!$C$8-'DEPRECATED - DT-Prelim Calcs'!$C$9)+'DEPRECATED - DT-Prelim Calcs'!$C$9</f>
        <v>-561.62028635999741</v>
      </c>
      <c r="EC93" s="57">
        <f t="shared" si="111"/>
        <v>-561.62028635999741</v>
      </c>
      <c r="ED93" s="2">
        <f t="shared" si="143"/>
        <v>-13.81654486089872</v>
      </c>
      <c r="EE93" s="57">
        <f>ED93*'DEPRECATED - DT-Prelim Calcs'!$C$21/DY$2/'DEPRECATED - DT-Prelim Calcs'!$C$19/'DEPRECATED - DT-Prelim Calcs'!$C$18*3.39*'DEPRECATED - DT-Prelim Calcs'!$C$20</f>
        <v>-388.79270340813991</v>
      </c>
      <c r="EF93" s="46">
        <f t="shared" si="144"/>
        <v>1</v>
      </c>
      <c r="EG93" s="57">
        <f>EE92*'DEPRECATED - DT-Prelim Calcs'!$C$11+EG92</f>
        <v>79.877568812785967</v>
      </c>
      <c r="EH93" s="57">
        <f>EH92+0.5*EE93*'DEPRECATED - DT-Prelim Calcs'!$C$11^2+EG93*'DEPRECATED - DT-Prelim Calcs'!$C$11</f>
        <v>-234217.5232004362</v>
      </c>
      <c r="EI93" s="57">
        <f>MIN('Drive Train'!$F$35-EC92*'DEPRECATED - DT-Prelim Calcs'!$C$21*'Drive Train'!$F$38,EI92+EC$2)</f>
        <v>9</v>
      </c>
      <c r="EJ93" s="57">
        <f>'Drive Train'!$F$35-EC93*'DEPRECATED - DT-Prelim Calcs'!$C$21*'Drive Train'!$F$38</f>
        <v>50.590179472479825</v>
      </c>
      <c r="EK93" s="1">
        <f>IF(EH93&gt;='Drive Train'!$F$29,1,0)</f>
        <v>0</v>
      </c>
      <c r="EL93" s="57">
        <f t="shared" si="145"/>
        <v>-624.02254039999718</v>
      </c>
      <c r="EM93" s="63">
        <f>EM92+'DEPRECATED - DT-Prelim Calcs'!$C$11</f>
        <v>356</v>
      </c>
      <c r="EN93" s="2">
        <f>EX93/'Drive Train'!$F$35</f>
        <v>0.72580645161290325</v>
      </c>
      <c r="EO93" s="46">
        <f>EV93*12*60/(PI() * 'Drive Train'!$F$15)/EN$2*EN93</f>
        <v>-549973.17074738641</v>
      </c>
      <c r="EP93" s="2">
        <f>('DEPRECATED - DT-Prelim Calcs'!$C$6*EN93-EO93)/('DEPRECATED - DT-Prelim Calcs'!$C$6*EN93)*'DEPRECATED - DT-Prelim Calcs'!$C$7*EN93</f>
        <v>250.42374167243989</v>
      </c>
      <c r="EQ93" s="57">
        <f>EP93/'DEPRECATED - DT-Prelim Calcs'!$C$7*('DEPRECATED - DT-Prelim Calcs'!$C$8-'DEPRECATED - DT-Prelim Calcs'!$C$9)+'DEPRECATED - DT-Prelim Calcs'!$C$9</f>
        <v>13334.387160404165</v>
      </c>
      <c r="ER93" s="57">
        <f t="shared" si="112"/>
        <v>50</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-1428.3077829236188</v>
      </c>
      <c r="EW93" s="57">
        <f>EW92+0.5*ET93*'DEPRECATED - DT-Prelim Calcs'!$C$11^2+EV93*'DEPRECATED - DT-Prelim Calcs'!$C$11</f>
        <v>-338456.0541314946</v>
      </c>
      <c r="EX93" s="57">
        <f>MIN('Drive Train'!$F$35-ER92*'DEPRECATED - DT-Prelim Calcs'!$C$21*'Drive Train'!$F$38,EX92+ER$2)</f>
        <v>9</v>
      </c>
      <c r="EY93" s="57">
        <f>'Drive Train'!$F$35-ER93*'DEPRECATED - DT-Prelim Calcs'!$C$21*'Drive Train'!$F$38</f>
        <v>9</v>
      </c>
      <c r="EZ93" s="1">
        <f>IF(EW93&gt;='Drive Train'!$F$29,1,0)</f>
        <v>0</v>
      </c>
      <c r="FA93" s="57">
        <f t="shared" si="148"/>
        <v>55.555555555555557</v>
      </c>
      <c r="FB93" s="63">
        <f>FB92+'DEPRECATED - DT-Prelim Calcs'!$C$11</f>
        <v>356</v>
      </c>
      <c r="FC93" s="2">
        <f>FM93/'Drive Train'!$F$35</f>
        <v>0.72580645161290325</v>
      </c>
      <c r="FD93" s="46">
        <f>FK93*12*60/(PI() * 'Drive Train'!$F$15)/FC$2*FC93</f>
        <v>-10440.755081126421</v>
      </c>
      <c r="FE93" s="2">
        <f>('DEPRECATED - DT-Prelim Calcs'!$C$6*FC93-FD93)/('DEPRECATED - DT-Prelim Calcs'!$C$6*FC93)*'DEPRECATED - DT-Prelim Calcs'!$C$7*FC93</f>
        <v>6.4700602923860977</v>
      </c>
      <c r="FF93" s="57">
        <f>FE93/'DEPRECATED - DT-Prelim Calcs'!$C$7*('DEPRECATED - DT-Prelim Calcs'!$C$8-'DEPRECATED - DT-Prelim Calcs'!$C$9)+'DEPRECATED - DT-Prelim Calcs'!$C$9</f>
        <v>347.14345871914372</v>
      </c>
      <c r="FG93" s="57">
        <f t="shared" si="113"/>
        <v>50</v>
      </c>
      <c r="FH93" s="2">
        <f t="shared" si="149"/>
        <v>0.65247827416199988</v>
      </c>
      <c r="FI93" s="57">
        <f>FH93*'DEPRECATED - DT-Prelim Calcs'!$C$21/FC$2/'DEPRECATED - DT-Prelim Calcs'!$C$19/'DEPRECATED - DT-Prelim Calcs'!$C$18*3.39*'DEPRECATED - DT-Prelim Calcs'!$C$20</f>
        <v>22.99198837243916</v>
      </c>
      <c r="FJ93" s="46">
        <f t="shared" si="150"/>
        <v>0</v>
      </c>
      <c r="FK93" s="57">
        <f>FI92*'DEPRECATED - DT-Prelim Calcs'!$C$11+FK92</f>
        <v>-24.384138687882711</v>
      </c>
      <c r="FL93" s="57">
        <f>FL92+0.5*FI93*'DEPRECATED - DT-Prelim Calcs'!$C$11^2+FK93*'DEPRECATED - DT-Prelim Calcs'!$C$11</f>
        <v>-384143.21487253206</v>
      </c>
      <c r="FM93" s="57">
        <f>MIN('Drive Train'!$F$35-FG92*'DEPRECATED - DT-Prelim Calcs'!$C$21*'Drive Train'!$F$38,FM92+FG$2)</f>
        <v>9</v>
      </c>
      <c r="FN93" s="57">
        <f>'Drive Train'!$F$35-FG93*'DEPRECATED - DT-Prelim Calcs'!$C$21*'Drive Train'!$F$38</f>
        <v>9</v>
      </c>
      <c r="FO93" s="1">
        <f>IF(FL93&gt;='Drive Train'!$F$29,1,0)</f>
        <v>0</v>
      </c>
      <c r="FP93" s="57">
        <f t="shared" si="151"/>
        <v>55.555555555555557</v>
      </c>
      <c r="FQ93" s="63">
        <f>FQ92+'DEPRECATED - DT-Prelim Calcs'!$C$11</f>
        <v>356</v>
      </c>
      <c r="FR93" s="2">
        <f>GB93/'Drive Train'!$F$35</f>
        <v>0.72580645161290325</v>
      </c>
      <c r="FS93" s="46">
        <f>FZ93*12*60/(PI() * 'Drive Train'!$F$15)/FR$2*FR93</f>
        <v>-521453.68094389996</v>
      </c>
      <c r="FT93" s="2">
        <f>('DEPRECATED - DT-Prelim Calcs'!$C$6*FR93-FS93)/('DEPRECATED - DT-Prelim Calcs'!$C$6*FR93)*'DEPRECATED - DT-Prelim Calcs'!$C$7*FR93</f>
        <v>237.52843765247701</v>
      </c>
      <c r="FU93" s="57">
        <f>FT93/'DEPRECATED - DT-Prelim Calcs'!$C$7*('DEPRECATED - DT-Prelim Calcs'!$C$8-'DEPRECATED - DT-Prelim Calcs'!$C$9)+'DEPRECATED - DT-Prelim Calcs'!$C$9</f>
        <v>12647.886120669213</v>
      </c>
      <c r="FV93" s="57">
        <f t="shared" si="114"/>
        <v>50</v>
      </c>
      <c r="FW93" s="2">
        <f t="shared" si="152"/>
        <v>0.5927743797942352</v>
      </c>
      <c r="FX93" s="57">
        <f>FW93*'DEPRECATED - DT-Prelim Calcs'!$C$21/FR$2/'DEPRECATED - DT-Prelim Calcs'!$C$19/'DEPRECATED - DT-Prelim Calcs'!$C$18*3.39*'DEPRECATED - DT-Prelim Calcs'!$C$20</f>
        <v>22.99198837243916</v>
      </c>
      <c r="FY93" s="46">
        <f t="shared" si="153"/>
        <v>0</v>
      </c>
      <c r="FZ93" s="57">
        <f>FX92*'DEPRECATED - DT-Prelim Calcs'!$C$11+FZ92</f>
        <v>-1106.4062451081061</v>
      </c>
      <c r="GA93" s="57">
        <f>GA92+0.5*FX93*'DEPRECATED - DT-Prelim Calcs'!$C$11^2+FZ93*'DEPRECATED - DT-Prelim Calcs'!$C$11</f>
        <v>-475195.0959496412</v>
      </c>
      <c r="GB93" s="57">
        <f>MIN('Drive Train'!$F$35-FV92*'DEPRECATED - DT-Prelim Calcs'!$C$21*'Drive Train'!$F$38,GB92+FV$2)</f>
        <v>9</v>
      </c>
      <c r="GC93" s="57">
        <f>'Drive Train'!$F$35-FV93*'DEPRECATED - DT-Prelim Calcs'!$C$21*'Drive Train'!$F$38</f>
        <v>9</v>
      </c>
      <c r="GD93" s="1">
        <f>IF(GA93&gt;='Drive Train'!$F$29,1,0)</f>
        <v>0</v>
      </c>
      <c r="GE93" s="57">
        <f t="shared" si="154"/>
        <v>55.555555555555557</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55.555555555555557</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55.555555555555557</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55.555555555555557</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55.555555555555557</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55.555555555555557</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650.48305563067322</v>
      </c>
      <c r="AK94" s="57">
        <f t="shared" si="181"/>
        <v>0</v>
      </c>
      <c r="AL94" s="63">
        <f>AL93+'DEPRECATED - DT-Prelim Calcs'!$C$11</f>
        <v>360</v>
      </c>
      <c r="AM94" s="2">
        <f>AW94/'Drive Train'!$F$35</f>
        <v>0.87580576951395395</v>
      </c>
      <c r="AN94" s="46">
        <f>AU94*12*60/(PI() * 'Drive Train'!$F$15)/AM$2*AM94</f>
        <v>3839.3737733911639</v>
      </c>
      <c r="AO94" s="2">
        <f>('DEPRECATED - DT-Prelim Calcs'!$C$6*AM94-AN94)/('DEPRECATED - DT-Prelim Calcs'!$C$6*AM94)*'DEPRECATED - DT-Prelim Calcs'!$C$7*AM94</f>
        <v>0.37468987941179888</v>
      </c>
      <c r="AP94" s="57">
        <f>AO94/'DEPRECATED - DT-Prelim Calcs'!$C$7*('DEPRECATED - DT-Prelim Calcs'!$C$8-'DEPRECATED - DT-Prelim Calcs'!$C$9)+'DEPRECATED - DT-Prelim Calcs'!$C$9</f>
        <v>22.647183206860497</v>
      </c>
      <c r="AQ94" s="57">
        <f t="shared" si="105"/>
        <v>22.647183206860497</v>
      </c>
      <c r="AR94" s="2">
        <f t="shared" si="125"/>
        <v>5.5515592123356328E-12</v>
      </c>
      <c r="AS94" s="57">
        <f>AR94*'DEPRECATED - DT-Prelim Calcs'!$C$21/AM$2/'DEPRECATED - DT-Prelim Calcs'!$C$19/'DEPRECATED - DT-Prelim Calcs'!$C$18*3.39*'DEPRECATED - DT-Prelim Calcs'!$C$20</f>
        <v>3.7999196721426372E-11</v>
      </c>
      <c r="AT94" s="46">
        <f t="shared" si="126"/>
        <v>0</v>
      </c>
      <c r="AU94" s="57">
        <f>AS93*'DEPRECATED - DT-Prelim Calcs'!$C$11+AU93</f>
        <v>38.256035694753905</v>
      </c>
      <c r="AV94" s="57">
        <f>AV93+0.5*AS94*'DEPRECATED - DT-Prelim Calcs'!$C$11^2+AU94*'DEPRECATED - DT-Prelim Calcs'!$C$11</f>
        <v>13644.967095321739</v>
      </c>
      <c r="AW94" s="57">
        <f>MIN('Drive Train'!$F$35-AQ93*'DEPRECATED - DT-Prelim Calcs'!$C$21*'Drive Train'!$F$38,AW93+AQ$2)</f>
        <v>10.859991541973029</v>
      </c>
      <c r="AX94" s="57">
        <f>'Drive Train'!$F$35-AQ94*'DEPRECATED - DT-Prelim Calcs'!$C$21*'Drive Train'!$F$38</f>
        <v>10.859991541933486</v>
      </c>
      <c r="AY94" s="1">
        <f>IF(AV94&gt;='Drive Train'!$F$29,1,0)</f>
        <v>1</v>
      </c>
      <c r="AZ94" s="57">
        <f t="shared" si="127"/>
        <v>25.163536896511665</v>
      </c>
      <c r="BA94" s="63">
        <f>BA93+'DEPRECATED - DT-Prelim Calcs'!$C$11</f>
        <v>360</v>
      </c>
      <c r="BB94" s="2">
        <f>BL94/'Drive Train'!$F$35</f>
        <v>0.72580645161290325</v>
      </c>
      <c r="BC94" s="46">
        <f>BJ94*12*60/(PI() * 'Drive Train'!$F$15)/BB$2*BB94</f>
        <v>4641.2362427728849</v>
      </c>
      <c r="BD94" s="2">
        <f>('DEPRECATED - DT-Prelim Calcs'!$C$6*BB94-BC94)/('DEPRECATED - DT-Prelim Calcs'!$C$6*BB94)*'DEPRECATED - DT-Prelim Calcs'!$C$7*BB94</f>
        <v>-0.34937668521190002</v>
      </c>
      <c r="BE94" s="57">
        <f>BD94/'DEPRECATED - DT-Prelim Calcs'!$C$7*('DEPRECATED - DT-Prelim Calcs'!$C$8-'DEPRECATED - DT-Prelim Calcs'!$C$9)+'DEPRECATED - DT-Prelim Calcs'!$C$9</f>
        <v>-15.899596976218579</v>
      </c>
      <c r="BF94" s="57">
        <f t="shared" si="106"/>
        <v>-15.899596976218579</v>
      </c>
      <c r="BG94" s="2">
        <f t="shared" si="128"/>
        <v>-0.89592960823009915</v>
      </c>
      <c r="BH94" s="57">
        <f>BG94*'DEPRECATED - DT-Prelim Calcs'!$C$21/BB$2/'DEPRECATED - DT-Prelim Calcs'!$C$19/'DEPRECATED - DT-Prelim Calcs'!$C$18*3.39*'DEPRECATED - DT-Prelim Calcs'!$C$20</f>
        <v>-9.3122241565575212</v>
      </c>
      <c r="BI94" s="46">
        <f t="shared" si="129"/>
        <v>1</v>
      </c>
      <c r="BJ94" s="57">
        <f>BH93*'DEPRECATED - DT-Prelim Calcs'!$C$11+BJ93</f>
        <v>36.748543430891843</v>
      </c>
      <c r="BK94" s="57">
        <f>BK93+0.5*BH94*'DEPRECATED - DT-Prelim Calcs'!$C$11^2+BJ94*'DEPRECATED - DT-Prelim Calcs'!$C$11</f>
        <v>6525.2444825491948</v>
      </c>
      <c r="BL94" s="57">
        <f>MIN('Drive Train'!$F$35-BF93*'DEPRECATED - DT-Prelim Calcs'!$C$21*'Drive Train'!$F$38,BL93+BF$2)</f>
        <v>9</v>
      </c>
      <c r="BM94" s="57">
        <f>'Drive Train'!$F$35-BF94*'DEPRECATED - DT-Prelim Calcs'!$C$21*'Drive Train'!$F$38</f>
        <v>13.481172594382864</v>
      </c>
      <c r="BN94" s="1">
        <f>IF(BK94&gt;='Drive Train'!$F$29,1,0)</f>
        <v>1</v>
      </c>
      <c r="BO94" s="57">
        <f t="shared" si="130"/>
        <v>-17.666218862465087</v>
      </c>
      <c r="BP94" s="63">
        <f>BP93+'DEPRECATED - DT-Prelim Calcs'!$C$11</f>
        <v>360</v>
      </c>
      <c r="BQ94" s="2">
        <f>CA94/'Drive Train'!$F$35</f>
        <v>1.6184146491212323</v>
      </c>
      <c r="BR94" s="46">
        <f>BY94*12*60/(PI() * 'Drive Train'!$F$15)/BQ$2*BQ94</f>
        <v>-47878.421072008394</v>
      </c>
      <c r="BS94" s="2">
        <f>('DEPRECATED - DT-Prelim Calcs'!$C$6*BQ94-BR94)/('DEPRECATED - DT-Prelim Calcs'!$C$6*BQ94)*'DEPRECATED - DT-Prelim Calcs'!$C$7*BQ94</f>
        <v>25.548971196228369</v>
      </c>
      <c r="BT94" s="57">
        <f>BS94/'DEPRECATED - DT-Prelim Calcs'!$C$7*('DEPRECATED - DT-Prelim Calcs'!$C$8-'DEPRECATED - DT-Prelim Calcs'!$C$9)+'DEPRECATED - DT-Prelim Calcs'!$C$9</f>
        <v>1362.8381761311618</v>
      </c>
      <c r="BU94" s="57">
        <f t="shared" si="107"/>
        <v>50</v>
      </c>
      <c r="BV94" s="2">
        <f t="shared" si="131"/>
        <v>1.6489905474275997</v>
      </c>
      <c r="BW94" s="57">
        <f>BV94*'DEPRECATED - DT-Prelim Calcs'!$C$21/BQ$2/'DEPRECATED - DT-Prelim Calcs'!$C$19/'DEPRECATED - DT-Prelim Calcs'!$C$18*3.39*'DEPRECATED - DT-Prelim Calcs'!$C$20</f>
        <v>22.99198837243916</v>
      </c>
      <c r="BX94" s="46">
        <f t="shared" si="132"/>
        <v>0</v>
      </c>
      <c r="BY94" s="57">
        <f>BW93*'DEPRECATED - DT-Prelim Calcs'!$C$11+BY93</f>
        <v>-126.73555342932141</v>
      </c>
      <c r="BZ94" s="57">
        <f>BZ93+0.5*BW94*'DEPRECATED - DT-Prelim Calcs'!$C$11^2+BY94*'DEPRECATED - DT-Prelim Calcs'!$C$11</f>
        <v>-12862.08277547071</v>
      </c>
      <c r="CA94" s="57">
        <f>MIN('Drive Train'!$F$35-BU93*'DEPRECATED - DT-Prelim Calcs'!$C$21*'Drive Train'!$F$38,CA93+BU$2)</f>
        <v>20.068341649103282</v>
      </c>
      <c r="CB94" s="57">
        <f>'Drive Train'!$F$35-BU94*'DEPRECATED - DT-Prelim Calcs'!$C$21*'Drive Train'!$F$38</f>
        <v>9</v>
      </c>
      <c r="CC94" s="1">
        <f>IF(BZ94&gt;='Drive Train'!$F$29,1,0)</f>
        <v>0</v>
      </c>
      <c r="CD94" s="57">
        <f t="shared" si="133"/>
        <v>55.555555555555557</v>
      </c>
      <c r="CE94" s="63">
        <f>CE93+'DEPRECATED - DT-Prelim Calcs'!$C$11</f>
        <v>360</v>
      </c>
      <c r="CF94" s="2">
        <f>CP94/'Drive Train'!$F$35</f>
        <v>1.1249363357582614</v>
      </c>
      <c r="CG94" s="46">
        <f>CN94*12*60/(PI() * 'Drive Train'!$F$15)/CF$2*CF94</f>
        <v>-16770.735404923882</v>
      </c>
      <c r="CH94" s="2">
        <f>('DEPRECATED - DT-Prelim Calcs'!$C$6*CF94-CG94)/('DEPRECATED - DT-Prelim Calcs'!$C$6*CF94)*'DEPRECATED - DT-Prelim Calcs'!$C$7*CF94</f>
        <v>10.294112014930985</v>
      </c>
      <c r="CI94" s="57">
        <f>CH94/'DEPRECATED - DT-Prelim Calcs'!$C$7*('DEPRECATED - DT-Prelim Calcs'!$C$8-'DEPRECATED - DT-Prelim Calcs'!$C$9)+'DEPRECATED - DT-Prelim Calcs'!$C$9</f>
        <v>550.72264378242551</v>
      </c>
      <c r="CJ94" s="57">
        <f t="shared" si="108"/>
        <v>50</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-50.908020176106092</v>
      </c>
      <c r="CO94" s="57">
        <f>CO93+0.5*CL94*'DEPRECATED - DT-Prelim Calcs'!$C$11^2+CN94*'DEPRECATED - DT-Prelim Calcs'!$C$11</f>
        <v>-38944.096970581057</v>
      </c>
      <c r="CP94" s="57">
        <f>MIN('Drive Train'!$F$35-CJ93*'DEPRECATED - DT-Prelim Calcs'!$C$21*'Drive Train'!$F$38,CP93+CJ$2)</f>
        <v>13.949210563402442</v>
      </c>
      <c r="CQ94" s="57">
        <f>'Drive Train'!$F$35-CJ94*'DEPRECATED - DT-Prelim Calcs'!$C$21*'Drive Train'!$F$38</f>
        <v>9</v>
      </c>
      <c r="CR94" s="1">
        <f>IF(CO94&gt;='Drive Train'!$F$29,1,0)</f>
        <v>0</v>
      </c>
      <c r="CS94" s="57">
        <f t="shared" si="136"/>
        <v>55.555555555555557</v>
      </c>
      <c r="CT94" s="63">
        <f>CT93+'DEPRECATED - DT-Prelim Calcs'!$C$11</f>
        <v>360</v>
      </c>
      <c r="CU94" s="2">
        <f>DE94/'Drive Train'!$F$35</f>
        <v>3.0190948224009229</v>
      </c>
      <c r="CV94" s="46">
        <f>DC94*12*60/(PI() * 'Drive Train'!$F$15)/CU$2*CU94</f>
        <v>-746613.45450759854</v>
      </c>
      <c r="CW94" s="2">
        <f>('DEPRECATED - DT-Prelim Calcs'!$C$6*CU94-CV94)/('DEPRECATED - DT-Prelim Calcs'!$C$6*CU94)*'DEPRECATED - DT-Prelim Calcs'!$C$7*CU94</f>
        <v>344.86296511923058</v>
      </c>
      <c r="CX94" s="57">
        <f>CW94/'DEPRECATED - DT-Prelim Calcs'!$C$7*('DEPRECATED - DT-Prelim Calcs'!$C$8-'DEPRECATED - DT-Prelim Calcs'!$C$9)+'DEPRECATED - DT-Prelim Calcs'!$C$9</f>
        <v>18362.002250953232</v>
      </c>
      <c r="CY94" s="57">
        <f t="shared" si="109"/>
        <v>50</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-702.02423075028128</v>
      </c>
      <c r="DD94" s="57">
        <f>DD93+0.5*DA94*'DEPRECATED - DT-Prelim Calcs'!$C$11^2+DC94*'DEPRECATED - DT-Prelim Calcs'!$C$11</f>
        <v>-85695.600787400239</v>
      </c>
      <c r="DE94" s="57">
        <f>MIN('Drive Train'!$F$35-CY93*'DEPRECATED - DT-Prelim Calcs'!$C$21*'Drive Train'!$F$38,DE93+CY$2)</f>
        <v>37.436775797771446</v>
      </c>
      <c r="DF94" s="57">
        <f>'Drive Train'!$F$35-CY94*'DEPRECATED - DT-Prelim Calcs'!$C$21*'Drive Train'!$F$38</f>
        <v>9</v>
      </c>
      <c r="DG94" s="1">
        <f>IF(DD94&gt;='Drive Train'!$F$29,1,0)</f>
        <v>0</v>
      </c>
      <c r="DH94" s="57">
        <f t="shared" si="139"/>
        <v>55.555555555555557</v>
      </c>
      <c r="DI94" s="63">
        <f>DI93+'DEPRECATED - DT-Prelim Calcs'!$C$11</f>
        <v>360</v>
      </c>
      <c r="DJ94" s="2">
        <f>DT94/'Drive Train'!$F$35</f>
        <v>0.72580645161290325</v>
      </c>
      <c r="DK94" s="46">
        <f>DR94*12*60/(PI() * 'Drive Train'!$F$15)/DJ$2*DJ94</f>
        <v>-20313.693940907484</v>
      </c>
      <c r="DL94" s="2">
        <f>('DEPRECATED - DT-Prelim Calcs'!$C$6*DJ94-DK94)/('DEPRECATED - DT-Prelim Calcs'!$C$6*DJ94)*'DEPRECATED - DT-Prelim Calcs'!$C$7*DJ94</f>
        <v>10.93418461735277</v>
      </c>
      <c r="DM94" s="57">
        <f>DL94/'DEPRECATED - DT-Prelim Calcs'!$C$7*('DEPRECATED - DT-Prelim Calcs'!$C$8-'DEPRECATED - DT-Prelim Calcs'!$C$9)+'DEPRECATED - DT-Prelim Calcs'!$C$9</f>
        <v>584.79787817691317</v>
      </c>
      <c r="DN94" s="57">
        <f t="shared" si="110"/>
        <v>50</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-67.984120316591756</v>
      </c>
      <c r="DS94" s="57">
        <f>DS93+0.5*DP94*'DEPRECATED - DT-Prelim Calcs'!$C$11^2+DR94*'DEPRECATED - DT-Prelim Calcs'!$C$11</f>
        <v>-173036.86000954345</v>
      </c>
      <c r="DT94" s="57">
        <f>MIN('Drive Train'!$F$35-DN93*'DEPRECATED - DT-Prelim Calcs'!$C$21*'Drive Train'!$F$38,DT93+DN$2)</f>
        <v>9</v>
      </c>
      <c r="DU94" s="57">
        <f>'Drive Train'!$F$35-DN94*'DEPRECATED - DT-Prelim Calcs'!$C$21*'Drive Train'!$F$38</f>
        <v>9</v>
      </c>
      <c r="DV94" s="1">
        <f>IF(DS94&gt;='Drive Train'!$F$29,1,0)</f>
        <v>0</v>
      </c>
      <c r="DW94" s="57">
        <f t="shared" si="142"/>
        <v>55.555555555555557</v>
      </c>
      <c r="DX94" s="63">
        <f>DX93+'DEPRECATED - DT-Prelim Calcs'!$C$11</f>
        <v>360</v>
      </c>
      <c r="DY94" s="2">
        <f>EI94/'Drive Train'!$F$35</f>
        <v>4.0798531832645022</v>
      </c>
      <c r="DZ94" s="46">
        <f>EG94*12*60/(PI() * 'Drive Train'!$F$15)/DY$2*DY94</f>
        <v>-2835533.1664938633</v>
      </c>
      <c r="EA94" s="2">
        <f>('DEPRECATED - DT-Prelim Calcs'!$C$6*DY94-DZ94)/('DEPRECATED - DT-Prelim Calcs'!$C$6*DY94)*'DEPRECATED - DT-Prelim Calcs'!$C$7*DY94</f>
        <v>1291.9403131979734</v>
      </c>
      <c r="EB94" s="57">
        <f>EA94/'DEPRECATED - DT-Prelim Calcs'!$C$7*('DEPRECATED - DT-Prelim Calcs'!$C$8-'DEPRECATED - DT-Prelim Calcs'!$C$9)+'DEPRECATED - DT-Prelim Calcs'!$C$9</f>
        <v>68781.099246182566</v>
      </c>
      <c r="EC94" s="57">
        <f t="shared" si="111"/>
        <v>50</v>
      </c>
      <c r="ED94" s="2">
        <f t="shared" si="143"/>
        <v>0.8170673883650269</v>
      </c>
      <c r="EE94" s="57">
        <f>ED94*'DEPRECATED - DT-Prelim Calcs'!$C$21/DY$2/'DEPRECATED - DT-Prelim Calcs'!$C$19/'DEPRECATED - DT-Prelim Calcs'!$C$18*3.39*'DEPRECATED - DT-Prelim Calcs'!$C$20</f>
        <v>22.99198837243916</v>
      </c>
      <c r="EF94" s="46">
        <f t="shared" si="144"/>
        <v>0</v>
      </c>
      <c r="EG94" s="57">
        <f>EE93*'DEPRECATED - DT-Prelim Calcs'!$C$11+EG93</f>
        <v>-1475.2932448197737</v>
      </c>
      <c r="EH94" s="57">
        <f>EH93+0.5*EE94*'DEPRECATED - DT-Prelim Calcs'!$C$11^2+EG94*'DEPRECATED - DT-Prelim Calcs'!$C$11</f>
        <v>-239934.76027273579</v>
      </c>
      <c r="EI94" s="57">
        <f>MIN('Drive Train'!$F$35-EC93*'DEPRECATED - DT-Prelim Calcs'!$C$21*'Drive Train'!$F$38,EI93+EC$2)</f>
        <v>50.590179472479825</v>
      </c>
      <c r="EJ94" s="57">
        <f>'Drive Train'!$F$35-EC94*'DEPRECATED - DT-Prelim Calcs'!$C$21*'Drive Train'!$F$38</f>
        <v>9</v>
      </c>
      <c r="EK94" s="1">
        <f>IF(EH94&gt;='Drive Train'!$F$29,1,0)</f>
        <v>0</v>
      </c>
      <c r="EL94" s="57">
        <f t="shared" si="145"/>
        <v>55.555555555555557</v>
      </c>
      <c r="EM94" s="63">
        <f>EM93+'DEPRECATED - DT-Prelim Calcs'!$C$11</f>
        <v>360</v>
      </c>
      <c r="EN94" s="2">
        <f>EX94/'Drive Train'!$F$35</f>
        <v>0.72580645161290325</v>
      </c>
      <c r="EO94" s="46">
        <f>EV94*12*60/(PI() * 'Drive Train'!$F$15)/EN$2*EN94</f>
        <v>-514560.70041527285</v>
      </c>
      <c r="EP94" s="2">
        <f>('DEPRECATED - DT-Prelim Calcs'!$C$6*EN94-EO94)/('DEPRECATED - DT-Prelim Calcs'!$C$6*EN94)*'DEPRECATED - DT-Prelim Calcs'!$C$7*EN94</f>
        <v>234.41172413015218</v>
      </c>
      <c r="EQ94" s="57">
        <f>EP94/'DEPRECATED - DT-Prelim Calcs'!$C$7*('DEPRECATED - DT-Prelim Calcs'!$C$8-'DEPRECATED - DT-Prelim Calcs'!$C$9)+'DEPRECATED - DT-Prelim Calcs'!$C$9</f>
        <v>12481.963155974492</v>
      </c>
      <c r="ER94" s="57">
        <f t="shared" si="112"/>
        <v>50</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-1336.3398294338622</v>
      </c>
      <c r="EW94" s="57">
        <f>EW93+0.5*ET94*'DEPRECATED - DT-Prelim Calcs'!$C$11^2+EV94*'DEPRECATED - DT-Prelim Calcs'!$C$11</f>
        <v>-343617.47754225053</v>
      </c>
      <c r="EX94" s="57">
        <f>MIN('Drive Train'!$F$35-ER93*'DEPRECATED - DT-Prelim Calcs'!$C$21*'Drive Train'!$F$38,EX93+ER$2)</f>
        <v>9</v>
      </c>
      <c r="EY94" s="57">
        <f>'Drive Train'!$F$35-ER94*'DEPRECATED - DT-Prelim Calcs'!$C$21*'Drive Train'!$F$38</f>
        <v>9</v>
      </c>
      <c r="EZ94" s="1">
        <f>IF(EW94&gt;='Drive Train'!$F$29,1,0)</f>
        <v>0</v>
      </c>
      <c r="FA94" s="57">
        <f t="shared" si="148"/>
        <v>55.555555555555557</v>
      </c>
      <c r="FB94" s="63">
        <f>FB93+'DEPRECATED - DT-Prelim Calcs'!$C$11</f>
        <v>360</v>
      </c>
      <c r="FC94" s="2">
        <f>FM94/'Drive Train'!$F$35</f>
        <v>0.72580645161290325</v>
      </c>
      <c r="FD94" s="46">
        <f>FK94*12*60/(PI() * 'Drive Train'!$F$15)/FC$2*FC94</f>
        <v>28937.911928183923</v>
      </c>
      <c r="FE94" s="2">
        <f>('DEPRECATED - DT-Prelim Calcs'!$C$6*FC94-FD94)/('DEPRECATED - DT-Prelim Calcs'!$C$6*FC94)*'DEPRECATED - DT-Prelim Calcs'!$C$7*FC94</f>
        <v>-11.335303214637905</v>
      </c>
      <c r="FF94" s="57">
        <f>FE94/'DEPRECATED - DT-Prelim Calcs'!$C$7*('DEPRECATED - DT-Prelim Calcs'!$C$8-'DEPRECATED - DT-Prelim Calcs'!$C$9)+'DEPRECATED - DT-Prelim Calcs'!$C$9</f>
        <v>-600.75203420665696</v>
      </c>
      <c r="FG94" s="57">
        <f t="shared" si="113"/>
        <v>-600.75203420665696</v>
      </c>
      <c r="FH94" s="2">
        <f t="shared" si="149"/>
        <v>-14.743037603297871</v>
      </c>
      <c r="FI94" s="57">
        <f>FH94*'DEPRECATED - DT-Prelim Calcs'!$C$21/FC$2/'DEPRECATED - DT-Prelim Calcs'!$C$19/'DEPRECATED - DT-Prelim Calcs'!$C$18*3.39*'DEPRECATED - DT-Prelim Calcs'!$C$20</f>
        <v>-519.51423146588434</v>
      </c>
      <c r="FJ94" s="46">
        <f t="shared" si="150"/>
        <v>1</v>
      </c>
      <c r="FK94" s="57">
        <f>FI93*'DEPRECATED - DT-Prelim Calcs'!$C$11+FK93</f>
        <v>67.583814801873928</v>
      </c>
      <c r="FL94" s="57">
        <f>FL93+0.5*FI94*'DEPRECATED - DT-Prelim Calcs'!$C$11^2+FK94*'DEPRECATED - DT-Prelim Calcs'!$C$11</f>
        <v>-388028.99346505164</v>
      </c>
      <c r="FM94" s="57">
        <f>MIN('Drive Train'!$F$35-FG93*'DEPRECATED - DT-Prelim Calcs'!$C$21*'Drive Train'!$F$38,FM93+FG$2)</f>
        <v>9</v>
      </c>
      <c r="FN94" s="57">
        <f>'Drive Train'!$F$35-FG94*'DEPRECATED - DT-Prelim Calcs'!$C$21*'Drive Train'!$F$38</f>
        <v>53.251138326052676</v>
      </c>
      <c r="FO94" s="1">
        <f>IF(FL94&gt;='Drive Train'!$F$29,1,0)</f>
        <v>0</v>
      </c>
      <c r="FP94" s="57">
        <f t="shared" si="151"/>
        <v>-667.50226022961886</v>
      </c>
      <c r="FQ94" s="63">
        <f>FQ93+'DEPRECATED - DT-Prelim Calcs'!$C$11</f>
        <v>360</v>
      </c>
      <c r="FR94" s="2">
        <f>GB94/'Drive Train'!$F$35</f>
        <v>0.72580645161290325</v>
      </c>
      <c r="FS94" s="46">
        <f>FZ94*12*60/(PI() * 'Drive Train'!$F$15)/FR$2*FR94</f>
        <v>-478108.81725739292</v>
      </c>
      <c r="FT94" s="2">
        <f>('DEPRECATED - DT-Prelim Calcs'!$C$6*FR94-FS94)/('DEPRECATED - DT-Prelim Calcs'!$C$6*FR94)*'DEPRECATED - DT-Prelim Calcs'!$C$7*FR94</f>
        <v>217.92972818071675</v>
      </c>
      <c r="FU94" s="57">
        <f>FT94/'DEPRECATED - DT-Prelim Calcs'!$C$7*('DEPRECATED - DT-Prelim Calcs'!$C$8-'DEPRECATED - DT-Prelim Calcs'!$C$9)+'DEPRECATED - DT-Prelim Calcs'!$C$9</f>
        <v>11604.519139247286</v>
      </c>
      <c r="FV94" s="57">
        <f t="shared" si="114"/>
        <v>50</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-1014.4382916183495</v>
      </c>
      <c r="GA94" s="57">
        <f>GA93+0.5*FX94*'DEPRECATED - DT-Prelim Calcs'!$C$11^2+FZ94*'DEPRECATED - DT-Prelim Calcs'!$C$11</f>
        <v>-479068.91320913512</v>
      </c>
      <c r="GB94" s="57">
        <f>MIN('Drive Train'!$F$35-FV93*'DEPRECATED - DT-Prelim Calcs'!$C$21*'Drive Train'!$F$38,GB93+FV$2)</f>
        <v>9</v>
      </c>
      <c r="GC94" s="57">
        <f>'Drive Train'!$F$35-FV94*'DEPRECATED - DT-Prelim Calcs'!$C$21*'Drive Train'!$F$38</f>
        <v>9</v>
      </c>
      <c r="GD94" s="1">
        <f>IF(GA94&gt;='Drive Train'!$F$29,1,0)</f>
        <v>0</v>
      </c>
      <c r="GE94" s="57">
        <f t="shared" si="154"/>
        <v>55.555555555555557</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55.555555555555557</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55.555555555555557</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55.555555555555557</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55.555555555555557</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55.555555555555557</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650.48305563067322</v>
      </c>
      <c r="AK95" s="57">
        <f t="shared" si="181"/>
        <v>0</v>
      </c>
      <c r="AL95" s="63">
        <f>AL94+'DEPRECATED - DT-Prelim Calcs'!$C$11</f>
        <v>364</v>
      </c>
      <c r="AM95" s="2">
        <f>AW95/'Drive Train'!$F$35</f>
        <v>0.87580576951076494</v>
      </c>
      <c r="AN95" s="46">
        <f>AU95*12*60/(PI() * 'Drive Train'!$F$15)/AM$2*AM95</f>
        <v>3839.373773392439</v>
      </c>
      <c r="AO95" s="2">
        <f>('DEPRECATED - DT-Prelim Calcs'!$C$6*AM95-AN95)/('DEPRECATED - DT-Prelim Calcs'!$C$6*AM95)*'DEPRECATED - DT-Prelim Calcs'!$C$7*AM95</f>
        <v>0.37468987940353676</v>
      </c>
      <c r="AP95" s="57">
        <f>AO95/'DEPRECATED - DT-Prelim Calcs'!$C$7*('DEPRECATED - DT-Prelim Calcs'!$C$8-'DEPRECATED - DT-Prelim Calcs'!$C$9)+'DEPRECATED - DT-Prelim Calcs'!$C$9</f>
        <v>22.64718320642065</v>
      </c>
      <c r="AQ95" s="57">
        <f t="shared" si="105"/>
        <v>22.64718320642065</v>
      </c>
      <c r="AR95" s="2">
        <f t="shared" si="125"/>
        <v>-4.1993075683421921E-12</v>
      </c>
      <c r="AS95" s="57">
        <f>AR95*'DEPRECATED - DT-Prelim Calcs'!$C$21/AM$2/'DEPRECATED - DT-Prelim Calcs'!$C$19/'DEPRECATED - DT-Prelim Calcs'!$C$18*3.39*'DEPRECATED - DT-Prelim Calcs'!$C$20</f>
        <v>-2.874333286919509E-11</v>
      </c>
      <c r="AT95" s="46">
        <f t="shared" si="126"/>
        <v>0</v>
      </c>
      <c r="AU95" s="57">
        <f>AS94*'DEPRECATED - DT-Prelim Calcs'!$C$11+AU94</f>
        <v>38.256035694905904</v>
      </c>
      <c r="AV95" s="57">
        <f>AV94+0.5*AS95*'DEPRECATED - DT-Prelim Calcs'!$C$11^2+AU95*'DEPRECATED - DT-Prelim Calcs'!$C$11</f>
        <v>13797.991238101135</v>
      </c>
      <c r="AW95" s="57">
        <f>MIN('Drive Train'!$F$35-AQ94*'DEPRECATED - DT-Prelim Calcs'!$C$21*'Drive Train'!$F$38,AW94+AQ$2)</f>
        <v>10.859991541933486</v>
      </c>
      <c r="AX95" s="57">
        <f>'Drive Train'!$F$35-AQ95*'DEPRECATED - DT-Prelim Calcs'!$C$21*'Drive Train'!$F$38</f>
        <v>10.859991541963396</v>
      </c>
      <c r="AY95" s="1">
        <f>IF(AV95&gt;='Drive Train'!$F$29,1,0)</f>
        <v>1</v>
      </c>
      <c r="AZ95" s="57">
        <f t="shared" si="127"/>
        <v>25.163536896022944</v>
      </c>
      <c r="BA95" s="63">
        <f>BA94+'DEPRECATED - DT-Prelim Calcs'!$C$11</f>
        <v>364</v>
      </c>
      <c r="BB95" s="2">
        <f>BL95/'Drive Train'!$F$35</f>
        <v>1.0871913382566825</v>
      </c>
      <c r="BC95" s="46">
        <f>BJ95*12*60/(PI() * 'Drive Train'!$F$15)/BB$2*BB95</f>
        <v>-94.657576675055083</v>
      </c>
      <c r="BD95" s="2">
        <f>('DEPRECATED - DT-Prelim Calcs'!$C$6*BB95-BC95)/('DEPRECATED - DT-Prelim Calcs'!$C$6*BB95)*'DEPRECATED - DT-Prelim Calcs'!$C$7*BB95</f>
        <v>2.6629312677477381</v>
      </c>
      <c r="BE95" s="57">
        <f>BD95/'DEPRECATED - DT-Prelim Calcs'!$C$7*('DEPRECATED - DT-Prelim Calcs'!$C$8-'DEPRECATED - DT-Prelim Calcs'!$C$9)+'DEPRECATED - DT-Prelim Calcs'!$C$9</f>
        <v>144.46517910872814</v>
      </c>
      <c r="BF95" s="57">
        <f t="shared" si="106"/>
        <v>50</v>
      </c>
      <c r="BG95" s="2">
        <f t="shared" si="128"/>
        <v>0.89592956086432052</v>
      </c>
      <c r="BH95" s="57">
        <f>BG95*'DEPRECATED - DT-Prelim Calcs'!$C$21/BB$2/'DEPRECATED - DT-Prelim Calcs'!$C$19/'DEPRECATED - DT-Prelim Calcs'!$C$18*3.39*'DEPRECATED - DT-Prelim Calcs'!$C$20</f>
        <v>9.3122236642412215</v>
      </c>
      <c r="BI95" s="46">
        <f t="shared" si="129"/>
        <v>0</v>
      </c>
      <c r="BJ95" s="57">
        <f>BH94*'DEPRECATED - DT-Prelim Calcs'!$C$11+BJ94</f>
        <v>-0.50035319533824207</v>
      </c>
      <c r="BK95" s="57">
        <f>BK94+0.5*BH95*'DEPRECATED - DT-Prelim Calcs'!$C$11^2+BJ95*'DEPRECATED - DT-Prelim Calcs'!$C$11</f>
        <v>6597.7408590817713</v>
      </c>
      <c r="BL95" s="57">
        <f>MIN('Drive Train'!$F$35-BF94*'DEPRECATED - DT-Prelim Calcs'!$C$21*'Drive Train'!$F$38,BL94+BF$2)</f>
        <v>13.481172594382864</v>
      </c>
      <c r="BM95" s="57">
        <f>'Drive Train'!$F$35-BF95*'DEPRECATED - DT-Prelim Calcs'!$C$21*'Drive Train'!$F$38</f>
        <v>9</v>
      </c>
      <c r="BN95" s="1">
        <f>IF(BK95&gt;='Drive Train'!$F$29,1,0)</f>
        <v>1</v>
      </c>
      <c r="BO95" s="57">
        <f t="shared" si="130"/>
        <v>55.555555555555557</v>
      </c>
      <c r="BP95" s="63">
        <f>BP94+'DEPRECATED - DT-Prelim Calcs'!$C$11</f>
        <v>364</v>
      </c>
      <c r="BQ95" s="2">
        <f>CA95/'Drive Train'!$F$35</f>
        <v>0.72580645161290325</v>
      </c>
      <c r="BR95" s="46">
        <f>BY95*12*60/(PI() * 'Drive Train'!$F$15)/BQ$2*BQ95</f>
        <v>-5890.4312214247138</v>
      </c>
      <c r="BS95" s="2">
        <f>('DEPRECATED - DT-Prelim Calcs'!$C$6*BQ95-BR95)/('DEPRECATED - DT-Prelim Calcs'!$C$6*BQ95)*'DEPRECATED - DT-Prelim Calcs'!$C$7*BQ95</f>
        <v>4.4125967835903914</v>
      </c>
      <c r="BT95" s="57">
        <f>BS95/'DEPRECATED - DT-Prelim Calcs'!$C$7*('DEPRECATED - DT-Prelim Calcs'!$C$8-'DEPRECATED - DT-Prelim Calcs'!$C$9)+'DEPRECATED - DT-Prelim Calcs'!$C$9</f>
        <v>237.61127275296565</v>
      </c>
      <c r="BU95" s="57">
        <f t="shared" si="107"/>
        <v>50</v>
      </c>
      <c r="BV95" s="2">
        <f t="shared" si="131"/>
        <v>1.5821462964725841</v>
      </c>
      <c r="BW95" s="57">
        <f>BV95*'DEPRECATED - DT-Prelim Calcs'!$C$21/BQ$2/'DEPRECATED - DT-Prelim Calcs'!$C$19/'DEPRECATED - DT-Prelim Calcs'!$C$18*3.39*'DEPRECATED - DT-Prelim Calcs'!$C$20</f>
        <v>22.059974393875347</v>
      </c>
      <c r="BX95" s="46">
        <f t="shared" si="132"/>
        <v>0</v>
      </c>
      <c r="BY95" s="57">
        <f>BW94*'DEPRECATED - DT-Prelim Calcs'!$C$11+BY94</f>
        <v>-34.767599939564775</v>
      </c>
      <c r="BZ95" s="57">
        <f>BZ94+0.5*BW95*'DEPRECATED - DT-Prelim Calcs'!$C$11^2+BY95*'DEPRECATED - DT-Prelim Calcs'!$C$11</f>
        <v>-12824.673380077966</v>
      </c>
      <c r="CA95" s="57">
        <f>MIN('Drive Train'!$F$35-BU94*'DEPRECATED - DT-Prelim Calcs'!$C$21*'Drive Train'!$F$38,CA94+BU$2)</f>
        <v>9</v>
      </c>
      <c r="CB95" s="57">
        <f>'Drive Train'!$F$35-BU95*'DEPRECATED - DT-Prelim Calcs'!$C$21*'Drive Train'!$F$38</f>
        <v>9</v>
      </c>
      <c r="CC95" s="1">
        <f>IF(BZ95&gt;='Drive Train'!$F$29,1,0)</f>
        <v>0</v>
      </c>
      <c r="CD95" s="57">
        <f t="shared" si="133"/>
        <v>55.555555555555557</v>
      </c>
      <c r="CE95" s="63">
        <f>CE94+'DEPRECATED - DT-Prelim Calcs'!$C$11</f>
        <v>364</v>
      </c>
      <c r="CF95" s="2">
        <f>CP95/'Drive Train'!$F$35</f>
        <v>0.72580645161290325</v>
      </c>
      <c r="CG95" s="46">
        <f>CN95*12*60/(PI() * 'Drive Train'!$F$15)/CF$2*CF95</f>
        <v>8727.2419963061366</v>
      </c>
      <c r="CH95" s="2">
        <f>('DEPRECATED - DT-Prelim Calcs'!$C$6*CF95-CG95)/('DEPRECATED - DT-Prelim Calcs'!$C$6*CF95)*'DEPRECATED - DT-Prelim Calcs'!$C$7*CF95</f>
        <v>-2.1968952341828452</v>
      </c>
      <c r="CI95" s="57">
        <f>CH95/'DEPRECATED - DT-Prelim Calcs'!$C$7*('DEPRECATED - DT-Prelim Calcs'!$C$8-'DEPRECATED - DT-Prelim Calcs'!$C$9)+'DEPRECATED - DT-Prelim Calcs'!$C$9</f>
        <v>-114.25504503969255</v>
      </c>
      <c r="CJ95" s="57">
        <f t="shared" si="108"/>
        <v>-114.25504503969255</v>
      </c>
      <c r="CK95" s="2">
        <f t="shared" si="134"/>
        <v>-3.2246170249871304</v>
      </c>
      <c r="CL95" s="57">
        <f>CK95*'DEPRECATED - DT-Prelim Calcs'!$C$21/CF$2/'DEPRECATED - DT-Prelim Calcs'!$C$19/'DEPRECATED - DT-Prelim Calcs'!$C$18*3.39*'DEPRECATED - DT-Prelim Calcs'!$C$20</f>
        <v>-56.405689043258604</v>
      </c>
      <c r="CM95" s="46">
        <f t="shared" si="135"/>
        <v>1</v>
      </c>
      <c r="CN95" s="57">
        <f>CL94*'DEPRECATED - DT-Prelim Calcs'!$C$11+CN94</f>
        <v>41.059933313650532</v>
      </c>
      <c r="CO95" s="57">
        <f>CO94+0.5*CL95*'DEPRECATED - DT-Prelim Calcs'!$C$11^2+CN95*'DEPRECATED - DT-Prelim Calcs'!$C$11</f>
        <v>-39231.102749672522</v>
      </c>
      <c r="CP95" s="57">
        <f>MIN('Drive Train'!$F$35-CJ94*'DEPRECATED - DT-Prelim Calcs'!$C$21*'Drive Train'!$F$38,CP94+CJ$2)</f>
        <v>9</v>
      </c>
      <c r="CQ95" s="57">
        <f>'Drive Train'!$F$35-CJ95*'DEPRECATED - DT-Prelim Calcs'!$C$21*'Drive Train'!$F$38</f>
        <v>20.169343062699095</v>
      </c>
      <c r="CR95" s="1">
        <f>IF(CO95&gt;='Drive Train'!$F$29,1,0)</f>
        <v>0</v>
      </c>
      <c r="CS95" s="57">
        <f t="shared" si="136"/>
        <v>-126.95005004410284</v>
      </c>
      <c r="CT95" s="63">
        <f>CT94+'DEPRECATED - DT-Prelim Calcs'!$C$11</f>
        <v>364</v>
      </c>
      <c r="CU95" s="2">
        <f>DE95/'Drive Train'!$F$35</f>
        <v>0.72580645161290325</v>
      </c>
      <c r="CV95" s="46">
        <f>DC95*12*60/(PI() * 'Drive Train'!$F$15)/CU$2*CU95</f>
        <v>-155975.96484176017</v>
      </c>
      <c r="CW95" s="2">
        <f>('DEPRECATED - DT-Prelim Calcs'!$C$6*CU95-CV95)/('DEPRECATED - DT-Prelim Calcs'!$C$6*CU95)*'DEPRECATED - DT-Prelim Calcs'!$C$7*CU95</f>
        <v>72.274911234811498</v>
      </c>
      <c r="CX95" s="57">
        <f>CW95/'DEPRECATED - DT-Prelim Calcs'!$C$7*('DEPRECATED - DT-Prelim Calcs'!$C$8-'DEPRECATED - DT-Prelim Calcs'!$C$9)+'DEPRECATED - DT-Prelim Calcs'!$C$9</f>
        <v>3850.3643615876827</v>
      </c>
      <c r="CY95" s="57">
        <f t="shared" si="109"/>
        <v>50</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-610.05627726052467</v>
      </c>
      <c r="DD95" s="57">
        <f>DD94+0.5*DA95*'DEPRECATED - DT-Prelim Calcs'!$C$11^2+DC95*'DEPRECATED - DT-Prelim Calcs'!$C$11</f>
        <v>-87951.889989462827</v>
      </c>
      <c r="DE95" s="57">
        <f>MIN('Drive Train'!$F$35-CY94*'DEPRECATED - DT-Prelim Calcs'!$C$21*'Drive Train'!$F$38,DE94+CY$2)</f>
        <v>9</v>
      </c>
      <c r="DF95" s="57">
        <f>'Drive Train'!$F$35-CY95*'DEPRECATED - DT-Prelim Calcs'!$C$21*'Drive Train'!$F$38</f>
        <v>9</v>
      </c>
      <c r="DG95" s="1">
        <f>IF(DD95&gt;='Drive Train'!$F$29,1,0)</f>
        <v>0</v>
      </c>
      <c r="DH95" s="57">
        <f t="shared" si="139"/>
        <v>55.555555555555557</v>
      </c>
      <c r="DI95" s="63">
        <f>DI94+'DEPRECATED - DT-Prelim Calcs'!$C$11</f>
        <v>364</v>
      </c>
      <c r="DJ95" s="2">
        <f>DT95/'Drive Train'!$F$35</f>
        <v>0.72580645161290325</v>
      </c>
      <c r="DK95" s="46">
        <f>DR95*12*60/(PI() * 'Drive Train'!$F$15)/DJ$2*DJ95</f>
        <v>7166.3830368126764</v>
      </c>
      <c r="DL95" s="2">
        <f>('DEPRECATED - DT-Prelim Calcs'!$C$6*DJ95-DK95)/('DEPRECATED - DT-Prelim Calcs'!$C$6*DJ95)*'DEPRECATED - DT-Prelim Calcs'!$C$7*DJ95</f>
        <v>-1.4911409954625374</v>
      </c>
      <c r="DM95" s="57">
        <f>DL95/'DEPRECATED - DT-Prelim Calcs'!$C$7*('DEPRECATED - DT-Prelim Calcs'!$C$8-'DEPRECATED - DT-Prelim Calcs'!$C$9)+'DEPRECATED - DT-Prelim Calcs'!$C$9</f>
        <v>-76.683149260515989</v>
      </c>
      <c r="DN95" s="57">
        <f t="shared" si="110"/>
        <v>-76.683149260515989</v>
      </c>
      <c r="DO95" s="2">
        <f t="shared" si="140"/>
        <v>-2.335055718040401</v>
      </c>
      <c r="DP95" s="57">
        <f>DO95*'DEPRECATED - DT-Prelim Calcs'!$C$21/DJ$2/'DEPRECATED - DT-Prelim Calcs'!$C$19/'DEPRECATED - DT-Prelim Calcs'!$C$18*3.39*'DEPRECATED - DT-Prelim Calcs'!$C$20</f>
        <v>-57.420194303253915</v>
      </c>
      <c r="DQ95" s="46">
        <f t="shared" si="141"/>
        <v>1</v>
      </c>
      <c r="DR95" s="57">
        <f>DP94*'DEPRECATED - DT-Prelim Calcs'!$C$11+DR94</f>
        <v>23.983833173164868</v>
      </c>
      <c r="DS95" s="57">
        <f>DS94+0.5*DP95*'DEPRECATED - DT-Prelim Calcs'!$C$11^2+DR95*'DEPRECATED - DT-Prelim Calcs'!$C$11</f>
        <v>-173400.28623127681</v>
      </c>
      <c r="DT95" s="57">
        <f>MIN('Drive Train'!$F$35-DN94*'DEPRECATED - DT-Prelim Calcs'!$C$21*'Drive Train'!$F$38,DT94+DN$2)</f>
        <v>9</v>
      </c>
      <c r="DU95" s="57">
        <f>'Drive Train'!$F$35-DN95*'DEPRECATED - DT-Prelim Calcs'!$C$21*'Drive Train'!$F$38</f>
        <v>17.614454149715087</v>
      </c>
      <c r="DV95" s="1">
        <f>IF(DS95&gt;='Drive Train'!$F$29,1,0)</f>
        <v>0</v>
      </c>
      <c r="DW95" s="57">
        <f t="shared" si="142"/>
        <v>-85.203499178351109</v>
      </c>
      <c r="DX95" s="63">
        <f>DX94+'DEPRECATED - DT-Prelim Calcs'!$C$11</f>
        <v>364</v>
      </c>
      <c r="DY95" s="2">
        <f>EI95/'Drive Train'!$F$35</f>
        <v>0.72580645161290325</v>
      </c>
      <c r="DZ95" s="46">
        <f>EG95*12*60/(PI() * 'Drive Train'!$F$15)/DY$2*DY95</f>
        <v>-472995.47303481551</v>
      </c>
      <c r="EA95" s="2">
        <f>('DEPRECATED - DT-Prelim Calcs'!$C$6*DY95-DZ95)/('DEPRECATED - DT-Prelim Calcs'!$C$6*DY95)*'DEPRECATED - DT-Prelim Calcs'!$C$7*DY95</f>
        <v>215.6176907367371</v>
      </c>
      <c r="EB95" s="57">
        <f>EA95/'DEPRECATED - DT-Prelim Calcs'!$C$7*('DEPRECATED - DT-Prelim Calcs'!$C$8-'DEPRECATED - DT-Prelim Calcs'!$C$9)+'DEPRECATED - DT-Prelim Calcs'!$C$9</f>
        <v>11481.434324283558</v>
      </c>
      <c r="EC95" s="57">
        <f t="shared" si="111"/>
        <v>50</v>
      </c>
      <c r="ED95" s="2">
        <f t="shared" si="143"/>
        <v>0.8170673883650269</v>
      </c>
      <c r="EE95" s="57">
        <f>ED95*'DEPRECATED - DT-Prelim Calcs'!$C$21/DY$2/'DEPRECATED - DT-Prelim Calcs'!$C$19/'DEPRECATED - DT-Prelim Calcs'!$C$18*3.39*'DEPRECATED - DT-Prelim Calcs'!$C$20</f>
        <v>22.99198837243916</v>
      </c>
      <c r="EF95" s="46">
        <f t="shared" si="144"/>
        <v>0</v>
      </c>
      <c r="EG95" s="57">
        <f>EE94*'DEPRECATED - DT-Prelim Calcs'!$C$11+EG94</f>
        <v>-1383.3252913300171</v>
      </c>
      <c r="EH95" s="57">
        <f>EH94+0.5*EE95*'DEPRECATED - DT-Prelim Calcs'!$C$11^2+EG95*'DEPRECATED - DT-Prelim Calcs'!$C$11</f>
        <v>-245284.12553107634</v>
      </c>
      <c r="EI95" s="57">
        <f>MIN('Drive Train'!$F$35-EC94*'DEPRECATED - DT-Prelim Calcs'!$C$21*'Drive Train'!$F$38,EI94+EC$2)</f>
        <v>9</v>
      </c>
      <c r="EJ95" s="57">
        <f>'Drive Train'!$F$35-EC95*'DEPRECATED - DT-Prelim Calcs'!$C$21*'Drive Train'!$F$38</f>
        <v>9</v>
      </c>
      <c r="EK95" s="1">
        <f>IF(EH95&gt;='Drive Train'!$F$29,1,0)</f>
        <v>0</v>
      </c>
      <c r="EL95" s="57">
        <f t="shared" si="145"/>
        <v>55.555555555555557</v>
      </c>
      <c r="EM95" s="63">
        <f>EM94+'DEPRECATED - DT-Prelim Calcs'!$C$11</f>
        <v>364</v>
      </c>
      <c r="EN95" s="2">
        <f>EX95/'Drive Train'!$F$35</f>
        <v>0.72580645161290325</v>
      </c>
      <c r="EO95" s="46">
        <f>EV95*12*60/(PI() * 'Drive Train'!$F$15)/EN$2*EN95</f>
        <v>-479148.23008315929</v>
      </c>
      <c r="EP95" s="2">
        <f>('DEPRECATED - DT-Prelim Calcs'!$C$6*EN95-EO95)/('DEPRECATED - DT-Prelim Calcs'!$C$6*EN95)*'DEPRECATED - DT-Prelim Calcs'!$C$7*EN95</f>
        <v>218.39970658786442</v>
      </c>
      <c r="EQ95" s="57">
        <f>EP95/'DEPRECATED - DT-Prelim Calcs'!$C$7*('DEPRECATED - DT-Prelim Calcs'!$C$8-'DEPRECATED - DT-Prelim Calcs'!$C$9)+'DEPRECATED - DT-Prelim Calcs'!$C$9</f>
        <v>11629.539151544815</v>
      </c>
      <c r="ER95" s="57">
        <f t="shared" si="112"/>
        <v>50</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-1244.3718759441056</v>
      </c>
      <c r="EW95" s="57">
        <f>EW94+0.5*ET95*'DEPRECATED - DT-Prelim Calcs'!$C$11^2+EV95*'DEPRECATED - DT-Prelim Calcs'!$C$11</f>
        <v>-348411.02913904749</v>
      </c>
      <c r="EX95" s="57">
        <f>MIN('Drive Train'!$F$35-ER94*'DEPRECATED - DT-Prelim Calcs'!$C$21*'Drive Train'!$F$38,EX94+ER$2)</f>
        <v>9</v>
      </c>
      <c r="EY95" s="57">
        <f>'Drive Train'!$F$35-ER95*'DEPRECATED - DT-Prelim Calcs'!$C$21*'Drive Train'!$F$38</f>
        <v>9</v>
      </c>
      <c r="EZ95" s="1">
        <f>IF(EW95&gt;='Drive Train'!$F$29,1,0)</f>
        <v>0</v>
      </c>
      <c r="FA95" s="57">
        <f t="shared" si="148"/>
        <v>55.555555555555557</v>
      </c>
      <c r="FB95" s="63">
        <f>FB94+'DEPRECATED - DT-Prelim Calcs'!$C$11</f>
        <v>364</v>
      </c>
      <c r="FC95" s="2">
        <f>FM95/'Drive Train'!$F$35</f>
        <v>4.2944466391977967</v>
      </c>
      <c r="FD95" s="46">
        <f>FK95*12*60/(PI() * 'Drive Train'!$F$15)/FC$2*FC95</f>
        <v>-5093415.9501685128</v>
      </c>
      <c r="FE95" s="2">
        <f>('DEPRECATED - DT-Prelim Calcs'!$C$6*FC95-FD95)/('DEPRECATED - DT-Prelim Calcs'!$C$6*FC95)*'DEPRECATED - DT-Prelim Calcs'!$C$7*FC95</f>
        <v>2313.3763405854793</v>
      </c>
      <c r="FF95" s="57">
        <f>FE95/'DEPRECATED - DT-Prelim Calcs'!$C$7*('DEPRECATED - DT-Prelim Calcs'!$C$8-'DEPRECATED - DT-Prelim Calcs'!$C$9)+'DEPRECATED - DT-Prelim Calcs'!$C$9</f>
        <v>123158.79315233071</v>
      </c>
      <c r="FG95" s="57">
        <f t="shared" si="113"/>
        <v>50</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-2010.4731110616635</v>
      </c>
      <c r="FL95" s="57">
        <f>FL94+0.5*FI95*'DEPRECATED - DT-Prelim Calcs'!$C$11^2+FK95*'DEPRECATED - DT-Prelim Calcs'!$C$11</f>
        <v>-395886.95000231883</v>
      </c>
      <c r="FM95" s="57">
        <f>MIN('Drive Train'!$F$35-FG94*'DEPRECATED - DT-Prelim Calcs'!$C$21*'Drive Train'!$F$38,FM94+FG$2)</f>
        <v>53.251138326052676</v>
      </c>
      <c r="FN95" s="57">
        <f>'Drive Train'!$F$35-FG95*'DEPRECATED - DT-Prelim Calcs'!$C$21*'Drive Train'!$F$38</f>
        <v>9</v>
      </c>
      <c r="FO95" s="1">
        <f>IF(FL95&gt;='Drive Train'!$F$29,1,0)</f>
        <v>0</v>
      </c>
      <c r="FP95" s="57">
        <f t="shared" si="151"/>
        <v>55.555555555555557</v>
      </c>
      <c r="FQ95" s="63">
        <f>FQ94+'DEPRECATED - DT-Prelim Calcs'!$C$11</f>
        <v>364</v>
      </c>
      <c r="FR95" s="2">
        <f>GB95/'Drive Train'!$F$35</f>
        <v>0.72580645161290325</v>
      </c>
      <c r="FS95" s="46">
        <f>FZ95*12*60/(PI() * 'Drive Train'!$F$15)/FR$2*FR95</f>
        <v>-434763.95357088593</v>
      </c>
      <c r="FT95" s="2">
        <f>('DEPRECATED - DT-Prelim Calcs'!$C$6*FR95-FS95)/('DEPRECATED - DT-Prelim Calcs'!$C$6*FR95)*'DEPRECATED - DT-Prelim Calcs'!$C$7*FR95</f>
        <v>198.33101870895658</v>
      </c>
      <c r="FU95" s="57">
        <f>FT95/'DEPRECATED - DT-Prelim Calcs'!$C$7*('DEPRECATED - DT-Prelim Calcs'!$C$8-'DEPRECATED - DT-Prelim Calcs'!$C$9)+'DEPRECATED - DT-Prelim Calcs'!$C$9</f>
        <v>10561.152157825365</v>
      </c>
      <c r="FV95" s="57">
        <f t="shared" si="114"/>
        <v>50</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-922.47033812859286</v>
      </c>
      <c r="GA95" s="57">
        <f>GA94+0.5*FX95*'DEPRECATED - DT-Prelim Calcs'!$C$11^2+FZ95*'DEPRECATED - DT-Prelim Calcs'!$C$11</f>
        <v>-482574.85865467001</v>
      </c>
      <c r="GB95" s="57">
        <f>MIN('Drive Train'!$F$35-FV94*'DEPRECATED - DT-Prelim Calcs'!$C$21*'Drive Train'!$F$38,GB94+FV$2)</f>
        <v>9</v>
      </c>
      <c r="GC95" s="57">
        <f>'Drive Train'!$F$35-FV95*'DEPRECATED - DT-Prelim Calcs'!$C$21*'Drive Train'!$F$38</f>
        <v>9</v>
      </c>
      <c r="GD95" s="1">
        <f>IF(GA95&gt;='Drive Train'!$F$29,1,0)</f>
        <v>0</v>
      </c>
      <c r="GE95" s="57">
        <f t="shared" si="154"/>
        <v>55.555555555555557</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55.555555555555557</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55.555555555555557</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55.555555555555557</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55.555555555555557</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650.48305563067322</v>
      </c>
      <c r="AK96" s="57">
        <f t="shared" si="181"/>
        <v>0</v>
      </c>
      <c r="AL96" s="63">
        <f>AL95+'DEPRECATED - DT-Prelim Calcs'!$C$11</f>
        <v>368</v>
      </c>
      <c r="AM96" s="2">
        <f>AW96/'Drive Train'!$F$35</f>
        <v>0.87580576951317701</v>
      </c>
      <c r="AN96" s="46">
        <f>AU96*12*60/(PI() * 'Drive Train'!$F$15)/AM$2*AM96</f>
        <v>3839.3737733914736</v>
      </c>
      <c r="AO96" s="2">
        <f>('DEPRECATED - DT-Prelim Calcs'!$C$6*AM96-AN96)/('DEPRECATED - DT-Prelim Calcs'!$C$6*AM96)*'DEPRECATED - DT-Prelim Calcs'!$C$7*AM96</f>
        <v>0.37468987940978643</v>
      </c>
      <c r="AP96" s="57">
        <f>AO96/'DEPRECATED - DT-Prelim Calcs'!$C$7*('DEPRECATED - DT-Prelim Calcs'!$C$8-'DEPRECATED - DT-Prelim Calcs'!$C$9)+'DEPRECATED - DT-Prelim Calcs'!$C$9</f>
        <v>22.647183206753361</v>
      </c>
      <c r="AQ96" s="57">
        <f t="shared" si="105"/>
        <v>22.647183206753361</v>
      </c>
      <c r="AR96" s="2">
        <f t="shared" si="125"/>
        <v>3.1764035846038041E-12</v>
      </c>
      <c r="AS96" s="57">
        <f>AR96*'DEPRECATED - DT-Prelim Calcs'!$C$21/AM$2/'DEPRECATED - DT-Prelim Calcs'!$C$19/'DEPRECATED - DT-Prelim Calcs'!$C$18*3.39*'DEPRECATED - DT-Prelim Calcs'!$C$20</f>
        <v>2.1741781013486306E-11</v>
      </c>
      <c r="AT96" s="46">
        <f t="shared" si="126"/>
        <v>0</v>
      </c>
      <c r="AU96" s="57">
        <f>AS95*'DEPRECATED - DT-Prelim Calcs'!$C$11+AU95</f>
        <v>38.256035694790931</v>
      </c>
      <c r="AV96" s="57">
        <f>AV95+0.5*AS96*'DEPRECATED - DT-Prelim Calcs'!$C$11^2+AU96*'DEPRECATED - DT-Prelim Calcs'!$C$11</f>
        <v>13951.015380880473</v>
      </c>
      <c r="AW96" s="57">
        <f>MIN('Drive Train'!$F$35-AQ95*'DEPRECATED - DT-Prelim Calcs'!$C$21*'Drive Train'!$F$38,AW95+AQ$2)</f>
        <v>10.859991541963396</v>
      </c>
      <c r="AX96" s="57">
        <f>'Drive Train'!$F$35-AQ96*'DEPRECATED - DT-Prelim Calcs'!$C$21*'Drive Train'!$F$38</f>
        <v>10.859991541940772</v>
      </c>
      <c r="AY96" s="1">
        <f>IF(AV96&gt;='Drive Train'!$F$29,1,0)</f>
        <v>1</v>
      </c>
      <c r="AZ96" s="57">
        <f t="shared" si="127"/>
        <v>25.163536896392621</v>
      </c>
      <c r="BA96" s="63">
        <f>BA95+'DEPRECATED - DT-Prelim Calcs'!$C$11</f>
        <v>368</v>
      </c>
      <c r="BB96" s="2">
        <f>BL96/'Drive Train'!$F$35</f>
        <v>0.72580645161290325</v>
      </c>
      <c r="BC96" s="46">
        <f>BJ96*12*60/(PI() * 'Drive Train'!$F$15)/BB$2*BB96</f>
        <v>4641.2359940603064</v>
      </c>
      <c r="BD96" s="2">
        <f>('DEPRECATED - DT-Prelim Calcs'!$C$6*BB96-BC96)/('DEPRECATED - DT-Prelim Calcs'!$C$6*BB96)*'DEPRECATED - DT-Prelim Calcs'!$C$7*BB96</f>
        <v>-0.34937657275461786</v>
      </c>
      <c r="BE96" s="57">
        <f>BD96/'DEPRECATED - DT-Prelim Calcs'!$C$7*('DEPRECATED - DT-Prelim Calcs'!$C$8-'DEPRECATED - DT-Prelim Calcs'!$C$9)+'DEPRECATED - DT-Prelim Calcs'!$C$9</f>
        <v>-15.899590989384844</v>
      </c>
      <c r="BF96" s="57">
        <f t="shared" si="106"/>
        <v>-15.899590989384844</v>
      </c>
      <c r="BG96" s="2">
        <f t="shared" si="128"/>
        <v>-0.89592946648437322</v>
      </c>
      <c r="BH96" s="57">
        <f>BG96*'DEPRECATED - DT-Prelim Calcs'!$C$21/BB$2/'DEPRECATED - DT-Prelim Calcs'!$C$19/'DEPRECATED - DT-Prelim Calcs'!$C$18*3.39*'DEPRECATED - DT-Prelim Calcs'!$C$20</f>
        <v>-9.3122226832632347</v>
      </c>
      <c r="BI96" s="46">
        <f t="shared" si="129"/>
        <v>1</v>
      </c>
      <c r="BJ96" s="57">
        <f>BH95*'DEPRECATED - DT-Prelim Calcs'!$C$11+BJ95</f>
        <v>36.748541461626644</v>
      </c>
      <c r="BK96" s="57">
        <f>BK95+0.5*BH96*'DEPRECATED - DT-Prelim Calcs'!$C$11^2+BJ96*'DEPRECATED - DT-Prelim Calcs'!$C$11</f>
        <v>6670.237243462172</v>
      </c>
      <c r="BL96" s="57">
        <f>MIN('Drive Train'!$F$35-BF95*'DEPRECATED - DT-Prelim Calcs'!$C$21*'Drive Train'!$F$38,BL95+BF$2)</f>
        <v>9</v>
      </c>
      <c r="BM96" s="57">
        <f>'Drive Train'!$F$35-BF96*'DEPRECATED - DT-Prelim Calcs'!$C$21*'Drive Train'!$F$38</f>
        <v>13.481172187278169</v>
      </c>
      <c r="BN96" s="1">
        <f>IF(BK96&gt;='Drive Train'!$F$29,1,0)</f>
        <v>1</v>
      </c>
      <c r="BO96" s="57">
        <f t="shared" si="130"/>
        <v>-17.666212210427606</v>
      </c>
      <c r="BP96" s="63">
        <f>BP95+'DEPRECATED - DT-Prelim Calcs'!$C$11</f>
        <v>368</v>
      </c>
      <c r="BQ96" s="2">
        <f>CA96/'Drive Train'!$F$35</f>
        <v>0.72580645161290325</v>
      </c>
      <c r="BR96" s="46">
        <f>BY96*12*60/(PI() * 'Drive Train'!$F$15)/BQ$2*BQ96</f>
        <v>9059.4372928687935</v>
      </c>
      <c r="BS96" s="2">
        <f>('DEPRECATED - DT-Prelim Calcs'!$C$6*BQ96-BR96)/('DEPRECATED - DT-Prelim Calcs'!$C$6*BQ96)*'DEPRECATED - DT-Prelim Calcs'!$C$7*BQ96</f>
        <v>-2.3470998617092995</v>
      </c>
      <c r="BT96" s="57">
        <f>BS96/'DEPRECATED - DT-Prelim Calcs'!$C$7*('DEPRECATED - DT-Prelim Calcs'!$C$8-'DEPRECATED - DT-Prelim Calcs'!$C$9)+'DEPRECATED - DT-Prelim Calcs'!$C$9</f>
        <v>-122.25141587439964</v>
      </c>
      <c r="BU96" s="57">
        <f t="shared" si="107"/>
        <v>-122.25141587439964</v>
      </c>
      <c r="BV96" s="2">
        <f t="shared" si="131"/>
        <v>-3.4139410381367448</v>
      </c>
      <c r="BW96" s="57">
        <f>BV96*'DEPRECATED - DT-Prelim Calcs'!$C$21/BQ$2/'DEPRECATED - DT-Prelim Calcs'!$C$19/'DEPRECATED - DT-Prelim Calcs'!$C$18*3.39*'DEPRECATED - DT-Prelim Calcs'!$C$20</f>
        <v>-47.600814192344075</v>
      </c>
      <c r="BX96" s="46">
        <f t="shared" si="132"/>
        <v>1</v>
      </c>
      <c r="BY96" s="57">
        <f>BW95*'DEPRECATED - DT-Prelim Calcs'!$C$11+BY95</f>
        <v>53.472297635936613</v>
      </c>
      <c r="BZ96" s="57">
        <f>BZ95+0.5*BW96*'DEPRECATED - DT-Prelim Calcs'!$C$11^2+BY96*'DEPRECATED - DT-Prelim Calcs'!$C$11</f>
        <v>-12991.590703072972</v>
      </c>
      <c r="CA96" s="57">
        <f>MIN('Drive Train'!$F$35-BU95*'DEPRECATED - DT-Prelim Calcs'!$C$21*'Drive Train'!$F$38,CA95+BU$2)</f>
        <v>9</v>
      </c>
      <c r="CB96" s="57">
        <f>'Drive Train'!$F$35-BU96*'DEPRECATED - DT-Prelim Calcs'!$C$21*'Drive Train'!$F$38</f>
        <v>20.713096279459176</v>
      </c>
      <c r="CC96" s="1">
        <f>IF(BZ96&gt;='Drive Train'!$F$29,1,0)</f>
        <v>0</v>
      </c>
      <c r="CD96" s="57">
        <f t="shared" si="133"/>
        <v>-135.83490652711072</v>
      </c>
      <c r="CE96" s="63">
        <f>CE95+'DEPRECATED - DT-Prelim Calcs'!$C$11</f>
        <v>368</v>
      </c>
      <c r="CF96" s="2">
        <f>CP96/'Drive Train'!$F$35</f>
        <v>1.6265599244112172</v>
      </c>
      <c r="CG96" s="46">
        <f>CN96*12*60/(PI() * 'Drive Train'!$F$15)/CF$2*CF96</f>
        <v>-87912.827141274669</v>
      </c>
      <c r="CH96" s="2">
        <f>('DEPRECATED - DT-Prelim Calcs'!$C$6*CF96-CG96)/('DEPRECATED - DT-Prelim Calcs'!$C$6*CF96)*'DEPRECATED - DT-Prelim Calcs'!$C$7*CF96</f>
        <v>43.670462215292936</v>
      </c>
      <c r="CI96" s="57">
        <f>CH96/'DEPRECATED - DT-Prelim Calcs'!$C$7*('DEPRECATED - DT-Prelim Calcs'!$C$8-'DEPRECATED - DT-Prelim Calcs'!$C$9)+'DEPRECATED - DT-Prelim Calcs'!$C$9</f>
        <v>2327.5631959427733</v>
      </c>
      <c r="CJ96" s="57">
        <f t="shared" si="108"/>
        <v>50</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-184.56282285938389</v>
      </c>
      <c r="CO96" s="57">
        <f>CO95+0.5*CL96*'DEPRECATED - DT-Prelim Calcs'!$C$11^2+CN96*'DEPRECATED - DT-Prelim Calcs'!$C$11</f>
        <v>-39785.418134130545</v>
      </c>
      <c r="CP96" s="57">
        <f>MIN('Drive Train'!$F$35-CJ95*'DEPRECATED - DT-Prelim Calcs'!$C$21*'Drive Train'!$F$38,CP95+CJ$2)</f>
        <v>20.169343062699095</v>
      </c>
      <c r="CQ96" s="57">
        <f>'Drive Train'!$F$35-CJ96*'DEPRECATED - DT-Prelim Calcs'!$C$21*'Drive Train'!$F$38</f>
        <v>9</v>
      </c>
      <c r="CR96" s="1">
        <f>IF(CO96&gt;='Drive Train'!$F$29,1,0)</f>
        <v>0</v>
      </c>
      <c r="CS96" s="57">
        <f t="shared" si="136"/>
        <v>55.555555555555557</v>
      </c>
      <c r="CT96" s="63">
        <f>CT95+'DEPRECATED - DT-Prelim Calcs'!$C$11</f>
        <v>368</v>
      </c>
      <c r="CU96" s="2">
        <f>DE96/'Drive Train'!$F$35</f>
        <v>0.72580645161290325</v>
      </c>
      <c r="CV96" s="46">
        <f>DC96*12*60/(PI() * 'Drive Train'!$F$15)/CU$2*CU96</f>
        <v>-132462.08454123675</v>
      </c>
      <c r="CW96" s="2">
        <f>('DEPRECATED - DT-Prelim Calcs'!$C$6*CU96-CV96)/('DEPRECATED - DT-Prelim Calcs'!$C$6*CU96)*'DEPRECATED - DT-Prelim Calcs'!$C$7*CU96</f>
        <v>61.642931586732431</v>
      </c>
      <c r="CX96" s="57">
        <f>CW96/'DEPRECATED - DT-Prelim Calcs'!$C$7*('DEPRECATED - DT-Prelim Calcs'!$C$8-'DEPRECATED - DT-Prelim Calcs'!$C$9)+'DEPRECATED - DT-Prelim Calcs'!$C$9</f>
        <v>3284.3548226463781</v>
      </c>
      <c r="CY96" s="57">
        <f t="shared" si="109"/>
        <v>50</v>
      </c>
      <c r="CZ96" s="2">
        <f t="shared" si="137"/>
        <v>1.0927045796206987</v>
      </c>
      <c r="DA96" s="57">
        <f>CZ96*'DEPRECATED - DT-Prelim Calcs'!$C$21/CU$2/'DEPRECATED - DT-Prelim Calcs'!$C$19/'DEPRECATED - DT-Prelim Calcs'!$C$18*3.39*'DEPRECATED - DT-Prelim Calcs'!$C$20</f>
        <v>22.991988372439156</v>
      </c>
      <c r="DB96" s="46">
        <f t="shared" si="138"/>
        <v>0</v>
      </c>
      <c r="DC96" s="57">
        <f>DA95*'DEPRECATED - DT-Prelim Calcs'!$C$11+DC95</f>
        <v>-518.08832377076806</v>
      </c>
      <c r="DD96" s="57">
        <f>DD95+0.5*DA96*'DEPRECATED - DT-Prelim Calcs'!$C$11^2+DC96*'DEPRECATED - DT-Prelim Calcs'!$C$11</f>
        <v>-89840.30737756638</v>
      </c>
      <c r="DE96" s="57">
        <f>MIN('Drive Train'!$F$35-CY95*'DEPRECATED - DT-Prelim Calcs'!$C$21*'Drive Train'!$F$38,DE95+CY$2)</f>
        <v>9</v>
      </c>
      <c r="DF96" s="57">
        <f>'Drive Train'!$F$35-CY96*'DEPRECATED - DT-Prelim Calcs'!$C$21*'Drive Train'!$F$38</f>
        <v>9</v>
      </c>
      <c r="DG96" s="1">
        <f>IF(DD96&gt;='Drive Train'!$F$29,1,0)</f>
        <v>0</v>
      </c>
      <c r="DH96" s="57">
        <f t="shared" si="139"/>
        <v>55.555555555555557</v>
      </c>
      <c r="DI96" s="63">
        <f>DI95+'DEPRECATED - DT-Prelim Calcs'!$C$11</f>
        <v>368</v>
      </c>
      <c r="DJ96" s="2">
        <f>DT96/'Drive Train'!$F$35</f>
        <v>1.420520495944765</v>
      </c>
      <c r="DK96" s="46">
        <f>DR96*12*60/(PI() * 'Drive Train'!$F$15)/DJ$2*DJ96</f>
        <v>-120291.77743719262</v>
      </c>
      <c r="DL96" s="2">
        <f>('DEPRECATED - DT-Prelim Calcs'!$C$6*DJ96-DK96)/('DEPRECATED - DT-Prelim Calcs'!$C$6*DJ96)*'DEPRECATED - DT-Prelim Calcs'!$C$7*DJ96</f>
        <v>57.814295600411548</v>
      </c>
      <c r="DM96" s="57">
        <f>DL96/'DEPRECATED - DT-Prelim Calcs'!$C$7*('DEPRECATED - DT-Prelim Calcs'!$C$8-'DEPRECATED - DT-Prelim Calcs'!$C$9)+'DEPRECATED - DT-Prelim Calcs'!$C$9</f>
        <v>3080.5315873580089</v>
      </c>
      <c r="DN96" s="57">
        <f t="shared" si="110"/>
        <v>50</v>
      </c>
      <c r="DO96" s="2">
        <f t="shared" si="140"/>
        <v>0.93499464029399981</v>
      </c>
      <c r="DP96" s="57">
        <f>DO96*'DEPRECATED - DT-Prelim Calcs'!$C$21/DJ$2/'DEPRECATED - DT-Prelim Calcs'!$C$19/'DEPRECATED - DT-Prelim Calcs'!$C$18*3.39*'DEPRECATED - DT-Prelim Calcs'!$C$20</f>
        <v>22.991988372439156</v>
      </c>
      <c r="DQ96" s="46">
        <f t="shared" si="141"/>
        <v>0</v>
      </c>
      <c r="DR96" s="57">
        <f>DP95*'DEPRECATED - DT-Prelim Calcs'!$C$11+DR95</f>
        <v>-205.69694403985079</v>
      </c>
      <c r="DS96" s="57">
        <f>DS95+0.5*DP96*'DEPRECATED - DT-Prelim Calcs'!$C$11^2+DR96*'DEPRECATED - DT-Prelim Calcs'!$C$11</f>
        <v>-174039.13810045671</v>
      </c>
      <c r="DT96" s="57">
        <f>MIN('Drive Train'!$F$35-DN95*'DEPRECATED - DT-Prelim Calcs'!$C$21*'Drive Train'!$F$38,DT95+DN$2)</f>
        <v>17.614454149715087</v>
      </c>
      <c r="DU96" s="57">
        <f>'Drive Train'!$F$35-DN96*'DEPRECATED - DT-Prelim Calcs'!$C$21*'Drive Train'!$F$38</f>
        <v>9</v>
      </c>
      <c r="DV96" s="1">
        <f>IF(DS96&gt;='Drive Train'!$F$29,1,0)</f>
        <v>0</v>
      </c>
      <c r="DW96" s="57">
        <f t="shared" si="142"/>
        <v>55.555555555555557</v>
      </c>
      <c r="DX96" s="63">
        <f>DX95+'DEPRECATED - DT-Prelim Calcs'!$C$11</f>
        <v>368</v>
      </c>
      <c r="DY96" s="2">
        <f>EI96/'Drive Train'!$F$35</f>
        <v>0.72580645161290325</v>
      </c>
      <c r="DZ96" s="46">
        <f>EG96*12*60/(PI() * 'Drive Train'!$F$15)/DY$2*DY96</f>
        <v>-441549.19937989861</v>
      </c>
      <c r="EA96" s="2">
        <f>('DEPRECATED - DT-Prelim Calcs'!$C$6*DY96-DZ96)/('DEPRECATED - DT-Prelim Calcs'!$C$6*DY96)*'DEPRECATED - DT-Prelim Calcs'!$C$7*DY96</f>
        <v>201.39901915918557</v>
      </c>
      <c r="EB96" s="57">
        <f>EA96/'DEPRECATED - DT-Prelim Calcs'!$C$7*('DEPRECATED - DT-Prelim Calcs'!$C$8-'DEPRECATED - DT-Prelim Calcs'!$C$9)+'DEPRECATED - DT-Prelim Calcs'!$C$9</f>
        <v>10724.481808350003</v>
      </c>
      <c r="EC96" s="57">
        <f t="shared" si="111"/>
        <v>50</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-1291.3573378402605</v>
      </c>
      <c r="EH96" s="57">
        <f>EH95+0.5*EE96*'DEPRECATED - DT-Prelim Calcs'!$C$11^2+EG96*'DEPRECATED - DT-Prelim Calcs'!$C$11</f>
        <v>-250265.61897545785</v>
      </c>
      <c r="EI96" s="57">
        <f>MIN('Drive Train'!$F$35-EC95*'DEPRECATED - DT-Prelim Calcs'!$C$21*'Drive Train'!$F$38,EI95+EC$2)</f>
        <v>9</v>
      </c>
      <c r="EJ96" s="57">
        <f>'Drive Train'!$F$35-EC96*'DEPRECATED - DT-Prelim Calcs'!$C$21*'Drive Train'!$F$38</f>
        <v>9</v>
      </c>
      <c r="EK96" s="1">
        <f>IF(EH96&gt;='Drive Train'!$F$29,1,0)</f>
        <v>0</v>
      </c>
      <c r="EL96" s="57">
        <f t="shared" si="145"/>
        <v>55.555555555555557</v>
      </c>
      <c r="EM96" s="63">
        <f>EM95+'DEPRECATED - DT-Prelim Calcs'!$C$11</f>
        <v>368</v>
      </c>
      <c r="EN96" s="2">
        <f>EX96/'Drive Train'!$F$35</f>
        <v>0.72580645161290325</v>
      </c>
      <c r="EO96" s="46">
        <f>EV96*12*60/(PI() * 'Drive Train'!$F$15)/EN$2*EN96</f>
        <v>-443735.75975104561</v>
      </c>
      <c r="EP96" s="2">
        <f>('DEPRECATED - DT-Prelim Calcs'!$C$6*EN96-EO96)/('DEPRECATED - DT-Prelim Calcs'!$C$6*EN96)*'DEPRECATED - DT-Prelim Calcs'!$C$7*EN96</f>
        <v>202.38768904557662</v>
      </c>
      <c r="EQ96" s="57">
        <f>EP96/'DEPRECATED - DT-Prelim Calcs'!$C$7*('DEPRECATED - DT-Prelim Calcs'!$C$8-'DEPRECATED - DT-Prelim Calcs'!$C$9)+'DEPRECATED - DT-Prelim Calcs'!$C$9</f>
        <v>10777.115147115139</v>
      </c>
      <c r="ER96" s="57">
        <f t="shared" si="112"/>
        <v>50</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-1152.403922454349</v>
      </c>
      <c r="EW96" s="57">
        <f>EW95+0.5*ET96*'DEPRECATED - DT-Prelim Calcs'!$C$11^2+EV96*'DEPRECATED - DT-Prelim Calcs'!$C$11</f>
        <v>-352836.70892188541</v>
      </c>
      <c r="EX96" s="57">
        <f>MIN('Drive Train'!$F$35-ER95*'DEPRECATED - DT-Prelim Calcs'!$C$21*'Drive Train'!$F$38,EX95+ER$2)</f>
        <v>9</v>
      </c>
      <c r="EY96" s="57">
        <f>'Drive Train'!$F$35-ER96*'DEPRECATED - DT-Prelim Calcs'!$C$21*'Drive Train'!$F$38</f>
        <v>9</v>
      </c>
      <c r="EZ96" s="1">
        <f>IF(EW96&gt;='Drive Train'!$F$29,1,0)</f>
        <v>0</v>
      </c>
      <c r="FA96" s="57">
        <f t="shared" si="148"/>
        <v>55.555555555555557</v>
      </c>
      <c r="FB96" s="63">
        <f>FB95+'DEPRECATED - DT-Prelim Calcs'!$C$11</f>
        <v>368</v>
      </c>
      <c r="FC96" s="2">
        <f>FM96/'Drive Train'!$F$35</f>
        <v>0.72580645161290325</v>
      </c>
      <c r="FD96" s="46">
        <f>FK96*12*60/(PI() * 'Drive Train'!$F$15)/FC$2*FC96</f>
        <v>-821461.9646188292</v>
      </c>
      <c r="FE96" s="2">
        <f>('DEPRECATED - DT-Prelim Calcs'!$C$6*FC96-FD96)/('DEPRECATED - DT-Prelim Calcs'!$C$6*FC96)*'DEPRECATED - DT-Prelim Calcs'!$C$7*FC96</f>
        <v>373.17946272875827</v>
      </c>
      <c r="FF96" s="57">
        <f>FE96/'DEPRECATED - DT-Prelim Calcs'!$C$7*('DEPRECATED - DT-Prelim Calcs'!$C$8-'DEPRECATED - DT-Prelim Calcs'!$C$9)+'DEPRECATED - DT-Prelim Calcs'!$C$9</f>
        <v>19869.473887178294</v>
      </c>
      <c r="FG96" s="57">
        <f t="shared" si="113"/>
        <v>50</v>
      </c>
      <c r="FH96" s="2">
        <f t="shared" si="149"/>
        <v>0.65247827416199988</v>
      </c>
      <c r="FI96" s="57">
        <f>FH96*'DEPRECATED - DT-Prelim Calcs'!$C$21/FC$2/'DEPRECATED - DT-Prelim Calcs'!$C$19/'DEPRECATED - DT-Prelim Calcs'!$C$18*3.39*'DEPRECATED - DT-Prelim Calcs'!$C$20</f>
        <v>22.99198837243916</v>
      </c>
      <c r="FJ96" s="46">
        <f t="shared" si="150"/>
        <v>0</v>
      </c>
      <c r="FK96" s="57">
        <f>FI95*'DEPRECATED - DT-Prelim Calcs'!$C$11+FK95</f>
        <v>-1918.5051575719069</v>
      </c>
      <c r="FL96" s="57">
        <f>FL95+0.5*FI96*'DEPRECATED - DT-Prelim Calcs'!$C$11^2+FK96*'DEPRECATED - DT-Prelim Calcs'!$C$11</f>
        <v>-403377.03472562699</v>
      </c>
      <c r="FM96" s="57">
        <f>MIN('Drive Train'!$F$35-FG95*'DEPRECATED - DT-Prelim Calcs'!$C$21*'Drive Train'!$F$38,FM95+FG$2)</f>
        <v>9</v>
      </c>
      <c r="FN96" s="57">
        <f>'Drive Train'!$F$35-FG96*'DEPRECATED - DT-Prelim Calcs'!$C$21*'Drive Train'!$F$38</f>
        <v>9</v>
      </c>
      <c r="FO96" s="1">
        <f>IF(FL96&gt;='Drive Train'!$F$29,1,0)</f>
        <v>0</v>
      </c>
      <c r="FP96" s="57">
        <f t="shared" si="151"/>
        <v>55.555555555555557</v>
      </c>
      <c r="FQ96" s="63">
        <f>FQ95+'DEPRECATED - DT-Prelim Calcs'!$C$11</f>
        <v>368</v>
      </c>
      <c r="FR96" s="2">
        <f>GB96/'Drive Train'!$F$35</f>
        <v>0.72580645161290325</v>
      </c>
      <c r="FS96" s="46">
        <f>FZ96*12*60/(PI() * 'Drive Train'!$F$15)/FR$2*FR96</f>
        <v>-391419.08988437883</v>
      </c>
      <c r="FT96" s="2">
        <f>('DEPRECATED - DT-Prelim Calcs'!$C$6*FR96-FS96)/('DEPRECATED - DT-Prelim Calcs'!$C$6*FR96)*'DEPRECATED - DT-Prelim Calcs'!$C$7*FR96</f>
        <v>178.73230923719632</v>
      </c>
      <c r="FU96" s="57">
        <f>FT96/'DEPRECATED - DT-Prelim Calcs'!$C$7*('DEPRECATED - DT-Prelim Calcs'!$C$8-'DEPRECATED - DT-Prelim Calcs'!$C$9)+'DEPRECATED - DT-Prelim Calcs'!$C$9</f>
        <v>9517.7851764034403</v>
      </c>
      <c r="FV96" s="57">
        <f t="shared" si="114"/>
        <v>50</v>
      </c>
      <c r="FW96" s="2">
        <f t="shared" si="152"/>
        <v>0.5927743797942352</v>
      </c>
      <c r="FX96" s="57">
        <f>FW96*'DEPRECATED - DT-Prelim Calcs'!$C$21/FR$2/'DEPRECATED - DT-Prelim Calcs'!$C$19/'DEPRECATED - DT-Prelim Calcs'!$C$18*3.39*'DEPRECATED - DT-Prelim Calcs'!$C$20</f>
        <v>22.99198837243916</v>
      </c>
      <c r="FY96" s="46">
        <f t="shared" si="153"/>
        <v>0</v>
      </c>
      <c r="FZ96" s="57">
        <f>FX95*'DEPRECATED - DT-Prelim Calcs'!$C$11+FZ95</f>
        <v>-830.50238463883625</v>
      </c>
      <c r="GA96" s="57">
        <f>GA95+0.5*FX96*'DEPRECATED - DT-Prelim Calcs'!$C$11^2+FZ96*'DEPRECATED - DT-Prelim Calcs'!$C$11</f>
        <v>-485712.93228624586</v>
      </c>
      <c r="GB96" s="57">
        <f>MIN('Drive Train'!$F$35-FV95*'DEPRECATED - DT-Prelim Calcs'!$C$21*'Drive Train'!$F$38,GB95+FV$2)</f>
        <v>9</v>
      </c>
      <c r="GC96" s="57">
        <f>'Drive Train'!$F$35-FV96*'DEPRECATED - DT-Prelim Calcs'!$C$21*'Drive Train'!$F$38</f>
        <v>9</v>
      </c>
      <c r="GD96" s="1">
        <f>IF(GA96&gt;='Drive Train'!$F$29,1,0)</f>
        <v>0</v>
      </c>
      <c r="GE96" s="57">
        <f t="shared" si="154"/>
        <v>55.555555555555557</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55.555555555555557</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55.555555555555557</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55.555555555555557</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55.555555555555557</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55.555555555555557</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650.48305563067322</v>
      </c>
      <c r="AK97" s="57">
        <f t="shared" si="181"/>
        <v>0</v>
      </c>
      <c r="AL97" s="63">
        <f>AL96+'DEPRECATED - DT-Prelim Calcs'!$C$11</f>
        <v>372</v>
      </c>
      <c r="AM97" s="2">
        <f>AW97/'Drive Train'!$F$35</f>
        <v>0.87580576951135258</v>
      </c>
      <c r="AN97" s="46">
        <f>AU97*12*60/(PI() * 'Drive Train'!$F$15)/AM$2*AM97</f>
        <v>3839.3737733922044</v>
      </c>
      <c r="AO97" s="2">
        <f>('DEPRECATED - DT-Prelim Calcs'!$C$6*AM97-AN97)/('DEPRECATED - DT-Prelim Calcs'!$C$6*AM97)*'DEPRECATED - DT-Prelim Calcs'!$C$7*AM97</f>
        <v>0.37468987940505916</v>
      </c>
      <c r="AP97" s="57">
        <f>AO97/'DEPRECATED - DT-Prelim Calcs'!$C$7*('DEPRECATED - DT-Prelim Calcs'!$C$8-'DEPRECATED - DT-Prelim Calcs'!$C$9)+'DEPRECATED - DT-Prelim Calcs'!$C$9</f>
        <v>22.647183206501698</v>
      </c>
      <c r="AQ97" s="57">
        <f t="shared" si="105"/>
        <v>22.647183206501698</v>
      </c>
      <c r="AR97" s="2">
        <f t="shared" si="125"/>
        <v>-2.4026336475913013E-12</v>
      </c>
      <c r="AS97" s="57">
        <f>AR97*'DEPRECATED - DT-Prelim Calcs'!$C$21/AM$2/'DEPRECATED - DT-Prelim Calcs'!$C$19/'DEPRECATED - DT-Prelim Calcs'!$C$18*3.39*'DEPRECATED - DT-Prelim Calcs'!$C$20</f>
        <v>-1.6445496685232943E-11</v>
      </c>
      <c r="AT97" s="46">
        <f t="shared" si="126"/>
        <v>0</v>
      </c>
      <c r="AU97" s="57">
        <f>AS96*'DEPRECATED - DT-Prelim Calcs'!$C$11+AU96</f>
        <v>38.256035694877902</v>
      </c>
      <c r="AV97" s="57">
        <f>AV96+0.5*AS97*'DEPRECATED - DT-Prelim Calcs'!$C$11^2+AU97*'DEPRECATED - DT-Prelim Calcs'!$C$11</f>
        <v>14104.039523659854</v>
      </c>
      <c r="AW97" s="57">
        <f>MIN('Drive Train'!$F$35-AQ96*'DEPRECATED - DT-Prelim Calcs'!$C$21*'Drive Train'!$F$38,AW96+AQ$2)</f>
        <v>10.859991541940772</v>
      </c>
      <c r="AX97" s="57">
        <f>'Drive Train'!$F$35-AQ97*'DEPRECATED - DT-Prelim Calcs'!$C$21*'Drive Train'!$F$38</f>
        <v>10.859991541957886</v>
      </c>
      <c r="AY97" s="1">
        <f>IF(AV97&gt;='Drive Train'!$F$29,1,0)</f>
        <v>1</v>
      </c>
      <c r="AZ97" s="57">
        <f t="shared" si="127"/>
        <v>25.163536896112998</v>
      </c>
      <c r="BA97" s="63">
        <f>BA96+'DEPRECATED - DT-Prelim Calcs'!$C$11</f>
        <v>372</v>
      </c>
      <c r="BB97" s="2">
        <f>BL97/'Drive Train'!$F$35</f>
        <v>1.0871913054256588</v>
      </c>
      <c r="BC97" s="46">
        <f>BJ97*12*60/(PI() * 'Drive Train'!$F$15)/BB$2*BB97</f>
        <v>-94.656831484990349</v>
      </c>
      <c r="BD97" s="2">
        <f>('DEPRECATED - DT-Prelim Calcs'!$C$6*BB97-BC97)/('DEPRECATED - DT-Prelim Calcs'!$C$6*BB97)*'DEPRECATED - DT-Prelim Calcs'!$C$7*BB97</f>
        <v>2.6629308516816215</v>
      </c>
      <c r="BE97" s="57">
        <f>BD97/'DEPRECATED - DT-Prelim Calcs'!$C$7*('DEPRECATED - DT-Prelim Calcs'!$C$8-'DEPRECATED - DT-Prelim Calcs'!$C$9)+'DEPRECATED - DT-Prelim Calcs'!$C$9</f>
        <v>144.46515695881828</v>
      </c>
      <c r="BF97" s="57">
        <f t="shared" si="106"/>
        <v>50</v>
      </c>
      <c r="BG97" s="2">
        <f t="shared" si="128"/>
        <v>0.89592950250484982</v>
      </c>
      <c r="BH97" s="57">
        <f>BG97*'DEPRECATED - DT-Prelim Calcs'!$C$21/BB$2/'DEPRECATED - DT-Prelim Calcs'!$C$19/'DEPRECATED - DT-Prelim Calcs'!$C$18*3.39*'DEPRECATED - DT-Prelim Calcs'!$C$20</f>
        <v>9.3122230576573273</v>
      </c>
      <c r="BI97" s="46">
        <f t="shared" si="129"/>
        <v>0</v>
      </c>
      <c r="BJ97" s="57">
        <f>BH96*'DEPRECATED - DT-Prelim Calcs'!$C$11+BJ96</f>
        <v>-0.50034927142629471</v>
      </c>
      <c r="BK97" s="57">
        <f>BK96+0.5*BH97*'DEPRECATED - DT-Prelim Calcs'!$C$11^2+BJ97*'DEPRECATED - DT-Prelim Calcs'!$C$11</f>
        <v>6742.7336308377253</v>
      </c>
      <c r="BL97" s="57">
        <f>MIN('Drive Train'!$F$35-BF96*'DEPRECATED - DT-Prelim Calcs'!$C$21*'Drive Train'!$F$38,BL96+BF$2)</f>
        <v>13.481172187278169</v>
      </c>
      <c r="BM97" s="57">
        <f>'Drive Train'!$F$35-BF97*'DEPRECATED - DT-Prelim Calcs'!$C$21*'Drive Train'!$F$38</f>
        <v>9</v>
      </c>
      <c r="BN97" s="1">
        <f>IF(BK97&gt;='Drive Train'!$F$29,1,0)</f>
        <v>1</v>
      </c>
      <c r="BO97" s="57">
        <f t="shared" si="130"/>
        <v>55.555555555555557</v>
      </c>
      <c r="BP97" s="63">
        <f>BP96+'DEPRECATED - DT-Prelim Calcs'!$C$11</f>
        <v>372</v>
      </c>
      <c r="BQ97" s="2">
        <f>CA97/'Drive Train'!$F$35</f>
        <v>1.6704109902789657</v>
      </c>
      <c r="BR97" s="46">
        <f>BY97*12*60/(PI() * 'Drive Train'!$F$15)/BQ$2*BQ97</f>
        <v>-53392.043398334215</v>
      </c>
      <c r="BS97" s="2">
        <f>('DEPRECATED - DT-Prelim Calcs'!$C$6*BQ97-BR97)/('DEPRECATED - DT-Prelim Calcs'!$C$6*BQ97)*'DEPRECATED - DT-Prelim Calcs'!$C$7*BQ97</f>
        <v>28.167308608520798</v>
      </c>
      <c r="BT97" s="57">
        <f>BS97/'DEPRECATED - DT-Prelim Calcs'!$C$7*('DEPRECATED - DT-Prelim Calcs'!$C$8-'DEPRECATED - DT-Prelim Calcs'!$C$9)+'DEPRECATED - DT-Prelim Calcs'!$C$9</f>
        <v>1502.2293338063148</v>
      </c>
      <c r="BU97" s="57">
        <f t="shared" si="107"/>
        <v>50</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-136.93095913343967</v>
      </c>
      <c r="BZ97" s="57">
        <f>BZ96+0.5*BW97*'DEPRECATED - DT-Prelim Calcs'!$C$11^2+BY97*'DEPRECATED - DT-Prelim Calcs'!$C$11</f>
        <v>-13355.378632627217</v>
      </c>
      <c r="CA97" s="57">
        <f>MIN('Drive Train'!$F$35-BU96*'DEPRECATED - DT-Prelim Calcs'!$C$21*'Drive Train'!$F$38,CA96+BU$2)</f>
        <v>20.713096279459176</v>
      </c>
      <c r="CB97" s="57">
        <f>'Drive Train'!$F$35-BU97*'DEPRECATED - DT-Prelim Calcs'!$C$21*'Drive Train'!$F$38</f>
        <v>9</v>
      </c>
      <c r="CC97" s="1">
        <f>IF(BZ97&gt;='Drive Train'!$F$29,1,0)</f>
        <v>0</v>
      </c>
      <c r="CD97" s="57">
        <f t="shared" si="133"/>
        <v>55.555555555555557</v>
      </c>
      <c r="CE97" s="63">
        <f>CE96+'DEPRECATED - DT-Prelim Calcs'!$C$11</f>
        <v>372</v>
      </c>
      <c r="CF97" s="2">
        <f>CP97/'Drive Train'!$F$35</f>
        <v>0.72580645161290325</v>
      </c>
      <c r="CG97" s="46">
        <f>CN97*12*60/(PI() * 'Drive Train'!$F$15)/CF$2*CF97</f>
        <v>-19680.933878585638</v>
      </c>
      <c r="CH97" s="2">
        <f>('DEPRECATED - DT-Prelim Calcs'!$C$6*CF97-CG97)/('DEPRECATED - DT-Prelim Calcs'!$C$6*CF97)*'DEPRECATED - DT-Prelim Calcs'!$C$7*CF97</f>
        <v>10.648077347147208</v>
      </c>
      <c r="CI97" s="57">
        <f>CH97/'DEPRECATED - DT-Prelim Calcs'!$C$7*('DEPRECATED - DT-Prelim Calcs'!$C$8-'DEPRECATED - DT-Prelim Calcs'!$C$9)+'DEPRECATED - DT-Prelim Calcs'!$C$9</f>
        <v>569.56652433152988</v>
      </c>
      <c r="CJ97" s="57">
        <f t="shared" si="108"/>
        <v>50</v>
      </c>
      <c r="CK97" s="2">
        <f t="shared" si="134"/>
        <v>1.3144127551959126</v>
      </c>
      <c r="CL97" s="57">
        <f>CK97*'DEPRECATED - DT-Prelim Calcs'!$C$21/CF$2/'DEPRECATED - DT-Prelim Calcs'!$C$19/'DEPRECATED - DT-Prelim Calcs'!$C$18*3.39*'DEPRECATED - DT-Prelim Calcs'!$C$20</f>
        <v>22.991988372439156</v>
      </c>
      <c r="CM97" s="46">
        <f t="shared" si="135"/>
        <v>0</v>
      </c>
      <c r="CN97" s="57">
        <f>CL96*'DEPRECATED - DT-Prelim Calcs'!$C$11+CN96</f>
        <v>-92.594869369627261</v>
      </c>
      <c r="CO97" s="57">
        <f>CO96+0.5*CL97*'DEPRECATED - DT-Prelim Calcs'!$C$11^2+CN97*'DEPRECATED - DT-Prelim Calcs'!$C$11</f>
        <v>-39971.86170462954</v>
      </c>
      <c r="CP97" s="57">
        <f>MIN('Drive Train'!$F$35-CJ96*'DEPRECATED - DT-Prelim Calcs'!$C$21*'Drive Train'!$F$38,CP96+CJ$2)</f>
        <v>9</v>
      </c>
      <c r="CQ97" s="57">
        <f>'Drive Train'!$F$35-CJ97*'DEPRECATED - DT-Prelim Calcs'!$C$21*'Drive Train'!$F$38</f>
        <v>9</v>
      </c>
      <c r="CR97" s="1">
        <f>IF(CO97&gt;='Drive Train'!$F$29,1,0)</f>
        <v>0</v>
      </c>
      <c r="CS97" s="57">
        <f t="shared" si="136"/>
        <v>55.555555555555557</v>
      </c>
      <c r="CT97" s="63">
        <f>CT96+'DEPRECATED - DT-Prelim Calcs'!$C$11</f>
        <v>372</v>
      </c>
      <c r="CU97" s="2">
        <f>DE97/'Drive Train'!$F$35</f>
        <v>0.72580645161290325</v>
      </c>
      <c r="CV97" s="46">
        <f>DC97*12*60/(PI() * 'Drive Train'!$F$15)/CU$2*CU97</f>
        <v>-108948.20424071331</v>
      </c>
      <c r="CW97" s="2">
        <f>('DEPRECATED - DT-Prelim Calcs'!$C$6*CU97-CV97)/('DEPRECATED - DT-Prelim Calcs'!$C$6*CU97)*'DEPRECATED - DT-Prelim Calcs'!$C$7*CU97</f>
        <v>51.010951938653342</v>
      </c>
      <c r="CX97" s="57">
        <f>CW97/'DEPRECATED - DT-Prelim Calcs'!$C$7*('DEPRECATED - DT-Prelim Calcs'!$C$8-'DEPRECATED - DT-Prelim Calcs'!$C$9)+'DEPRECATED - DT-Prelim Calcs'!$C$9</f>
        <v>2718.3452837050718</v>
      </c>
      <c r="CY97" s="57">
        <f t="shared" si="109"/>
        <v>50</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-426.12037028101145</v>
      </c>
      <c r="DD97" s="57">
        <f>DD96+0.5*DA97*'DEPRECATED - DT-Prelim Calcs'!$C$11^2+DC97*'DEPRECATED - DT-Prelim Calcs'!$C$11</f>
        <v>-91360.852951710913</v>
      </c>
      <c r="DE97" s="57">
        <f>MIN('Drive Train'!$F$35-CY96*'DEPRECATED - DT-Prelim Calcs'!$C$21*'Drive Train'!$F$38,DE96+CY$2)</f>
        <v>9</v>
      </c>
      <c r="DF97" s="57">
        <f>'Drive Train'!$F$35-CY97*'DEPRECATED - DT-Prelim Calcs'!$C$21*'Drive Train'!$F$38</f>
        <v>9</v>
      </c>
      <c r="DG97" s="1">
        <f>IF(DD97&gt;='Drive Train'!$F$29,1,0)</f>
        <v>0</v>
      </c>
      <c r="DH97" s="57">
        <f t="shared" si="139"/>
        <v>55.555555555555557</v>
      </c>
      <c r="DI97" s="63">
        <f>DI96+'DEPRECATED - DT-Prelim Calcs'!$C$11</f>
        <v>372</v>
      </c>
      <c r="DJ97" s="2">
        <f>DT97/'Drive Train'!$F$35</f>
        <v>0.72580645161290325</v>
      </c>
      <c r="DK97" s="46">
        <f>DR97*12*60/(PI() * 'Drive Train'!$F$15)/DJ$2*DJ97</f>
        <v>-33982.287267739302</v>
      </c>
      <c r="DL97" s="2">
        <f>('DEPRECATED - DT-Prelim Calcs'!$C$6*DJ97-DK97)/('DEPRECATED - DT-Prelim Calcs'!$C$6*DJ97)*'DEPRECATED - DT-Prelim Calcs'!$C$7*DJ97</f>
        <v>17.11454295087335</v>
      </c>
      <c r="DM97" s="57">
        <f>DL97/'DEPRECATED - DT-Prelim Calcs'!$C$7*('DEPRECATED - DT-Prelim Calcs'!$C$8-'DEPRECATED - DT-Prelim Calcs'!$C$9)+'DEPRECATED - DT-Prelim Calcs'!$C$9</f>
        <v>913.8186143556228</v>
      </c>
      <c r="DN97" s="57">
        <f t="shared" si="110"/>
        <v>50</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-113.72899055009417</v>
      </c>
      <c r="DS97" s="57">
        <f>DS96+0.5*DP97*'DEPRECATED - DT-Prelim Calcs'!$C$11^2+DR97*'DEPRECATED - DT-Prelim Calcs'!$C$11</f>
        <v>-174310.11815567757</v>
      </c>
      <c r="DT97" s="57">
        <f>MIN('Drive Train'!$F$35-DN96*'DEPRECATED - DT-Prelim Calcs'!$C$21*'Drive Train'!$F$38,DT96+DN$2)</f>
        <v>9</v>
      </c>
      <c r="DU97" s="57">
        <f>'Drive Train'!$F$35-DN97*'DEPRECATED - DT-Prelim Calcs'!$C$21*'Drive Train'!$F$38</f>
        <v>9</v>
      </c>
      <c r="DV97" s="1">
        <f>IF(DS97&gt;='Drive Train'!$F$29,1,0)</f>
        <v>0</v>
      </c>
      <c r="DW97" s="57">
        <f t="shared" si="142"/>
        <v>55.555555555555557</v>
      </c>
      <c r="DX97" s="63">
        <f>DX96+'DEPRECATED - DT-Prelim Calcs'!$C$11</f>
        <v>372</v>
      </c>
      <c r="DY97" s="2">
        <f>EI97/'Drive Train'!$F$35</f>
        <v>0.72580645161290325</v>
      </c>
      <c r="DZ97" s="46">
        <f>EG97*12*60/(PI() * 'Drive Train'!$F$15)/DY$2*DY97</f>
        <v>-410102.92572498176</v>
      </c>
      <c r="EA97" s="2">
        <f>('DEPRECATED - DT-Prelim Calcs'!$C$6*DY97-DZ97)/('DEPRECATED - DT-Prelim Calcs'!$C$6*DY97)*'DEPRECATED - DT-Prelim Calcs'!$C$7*DY97</f>
        <v>187.18034758163401</v>
      </c>
      <c r="EB97" s="57">
        <f>EA97/'DEPRECATED - DT-Prelim Calcs'!$C$7*('DEPRECATED - DT-Prelim Calcs'!$C$8-'DEPRECATED - DT-Prelim Calcs'!$C$9)+'DEPRECATED - DT-Prelim Calcs'!$C$9</f>
        <v>9967.5292924164514</v>
      </c>
      <c r="EC97" s="57">
        <f t="shared" si="111"/>
        <v>50</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-1199.3893843505039</v>
      </c>
      <c r="EH97" s="57">
        <f>EH96+0.5*EE97*'DEPRECATED - DT-Prelim Calcs'!$C$11^2+EG97*'DEPRECATED - DT-Prelim Calcs'!$C$11</f>
        <v>-254879.24060588036</v>
      </c>
      <c r="EI97" s="57">
        <f>MIN('Drive Train'!$F$35-EC96*'DEPRECATED - DT-Prelim Calcs'!$C$21*'Drive Train'!$F$38,EI96+EC$2)</f>
        <v>9</v>
      </c>
      <c r="EJ97" s="57">
        <f>'Drive Train'!$F$35-EC97*'DEPRECATED - DT-Prelim Calcs'!$C$21*'Drive Train'!$F$38</f>
        <v>9</v>
      </c>
      <c r="EK97" s="1">
        <f>IF(EH97&gt;='Drive Train'!$F$29,1,0)</f>
        <v>0</v>
      </c>
      <c r="EL97" s="57">
        <f t="shared" si="145"/>
        <v>55.555555555555557</v>
      </c>
      <c r="EM97" s="63">
        <f>EM96+'DEPRECATED - DT-Prelim Calcs'!$C$11</f>
        <v>372</v>
      </c>
      <c r="EN97" s="2">
        <f>EX97/'Drive Train'!$F$35</f>
        <v>0.72580645161290325</v>
      </c>
      <c r="EO97" s="46">
        <f>EV97*12*60/(PI() * 'Drive Train'!$F$15)/EN$2*EN97</f>
        <v>-408323.28941893199</v>
      </c>
      <c r="EP97" s="2">
        <f>('DEPRECATED - DT-Prelim Calcs'!$C$6*EN97-EO97)/('DEPRECATED - DT-Prelim Calcs'!$C$6*EN97)*'DEPRECATED - DT-Prelim Calcs'!$C$7*EN97</f>
        <v>186.37567150328883</v>
      </c>
      <c r="EQ97" s="57">
        <f>EP97/'DEPRECATED - DT-Prelim Calcs'!$C$7*('DEPRECATED - DT-Prelim Calcs'!$C$8-'DEPRECATED - DT-Prelim Calcs'!$C$9)+'DEPRECATED - DT-Prelim Calcs'!$C$9</f>
        <v>9924.6911426854604</v>
      </c>
      <c r="ER97" s="57">
        <f t="shared" si="112"/>
        <v>50</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-1060.4359689645923</v>
      </c>
      <c r="EW97" s="57">
        <f>EW96+0.5*ET97*'DEPRECATED - DT-Prelim Calcs'!$C$11^2+EV97*'DEPRECATED - DT-Prelim Calcs'!$C$11</f>
        <v>-356894.51689076429</v>
      </c>
      <c r="EX97" s="57">
        <f>MIN('Drive Train'!$F$35-ER96*'DEPRECATED - DT-Prelim Calcs'!$C$21*'Drive Train'!$F$38,EX96+ER$2)</f>
        <v>9</v>
      </c>
      <c r="EY97" s="57">
        <f>'Drive Train'!$F$35-ER97*'DEPRECATED - DT-Prelim Calcs'!$C$21*'Drive Train'!$F$38</f>
        <v>9</v>
      </c>
      <c r="EZ97" s="1">
        <f>IF(EW97&gt;='Drive Train'!$F$29,1,0)</f>
        <v>0</v>
      </c>
      <c r="FA97" s="57">
        <f t="shared" si="148"/>
        <v>55.555555555555557</v>
      </c>
      <c r="FB97" s="63">
        <f>FB96+'DEPRECATED - DT-Prelim Calcs'!$C$11</f>
        <v>372</v>
      </c>
      <c r="FC97" s="2">
        <f>FM97/'Drive Train'!$F$35</f>
        <v>0.72580645161290325</v>
      </c>
      <c r="FD97" s="46">
        <f>FK97*12*60/(PI() * 'Drive Train'!$F$15)/FC$2*FC97</f>
        <v>-782083.29760951898</v>
      </c>
      <c r="FE97" s="2">
        <f>('DEPRECATED - DT-Prelim Calcs'!$C$6*FC97-FD97)/('DEPRECATED - DT-Prelim Calcs'!$C$6*FC97)*'DEPRECATED - DT-Prelim Calcs'!$C$7*FC97</f>
        <v>355.3740992217343</v>
      </c>
      <c r="FF97" s="57">
        <f>FE97/'DEPRECATED - DT-Prelim Calcs'!$C$7*('DEPRECATED - DT-Prelim Calcs'!$C$8-'DEPRECATED - DT-Prelim Calcs'!$C$9)+'DEPRECATED - DT-Prelim Calcs'!$C$9</f>
        <v>18921.578394252494</v>
      </c>
      <c r="FG97" s="57">
        <f t="shared" si="113"/>
        <v>50</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-1826.5372040821503</v>
      </c>
      <c r="FL97" s="57">
        <f>FL96+0.5*FI97*'DEPRECATED - DT-Prelim Calcs'!$C$11^2+FK97*'DEPRECATED - DT-Prelim Calcs'!$C$11</f>
        <v>-410499.24763497611</v>
      </c>
      <c r="FM97" s="57">
        <f>MIN('Drive Train'!$F$35-FG96*'DEPRECATED - DT-Prelim Calcs'!$C$21*'Drive Train'!$F$38,FM96+FG$2)</f>
        <v>9</v>
      </c>
      <c r="FN97" s="57">
        <f>'Drive Train'!$F$35-FG97*'DEPRECATED - DT-Prelim Calcs'!$C$21*'Drive Train'!$F$38</f>
        <v>9</v>
      </c>
      <c r="FO97" s="1">
        <f>IF(FL97&gt;='Drive Train'!$F$29,1,0)</f>
        <v>0</v>
      </c>
      <c r="FP97" s="57">
        <f t="shared" si="151"/>
        <v>55.555555555555557</v>
      </c>
      <c r="FQ97" s="63">
        <f>FQ96+'DEPRECATED - DT-Prelim Calcs'!$C$11</f>
        <v>372</v>
      </c>
      <c r="FR97" s="2">
        <f>GB97/'Drive Train'!$F$35</f>
        <v>0.72580645161290325</v>
      </c>
      <c r="FS97" s="46">
        <f>FZ97*12*60/(PI() * 'Drive Train'!$F$15)/FR$2*FR97</f>
        <v>-348074.22619787167</v>
      </c>
      <c r="FT97" s="2">
        <f>('DEPRECATED - DT-Prelim Calcs'!$C$6*FR97-FS97)/('DEPRECATED - DT-Prelim Calcs'!$C$6*FR97)*'DEPRECATED - DT-Prelim Calcs'!$C$7*FR97</f>
        <v>159.13359976543603</v>
      </c>
      <c r="FU97" s="57">
        <f>FT97/'DEPRECATED - DT-Prelim Calcs'!$C$7*('DEPRECATED - DT-Prelim Calcs'!$C$8-'DEPRECATED - DT-Prelim Calcs'!$C$9)+'DEPRECATED - DT-Prelim Calcs'!$C$9</f>
        <v>8474.418194981512</v>
      </c>
      <c r="FV97" s="57">
        <f t="shared" si="114"/>
        <v>50</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-738.53443114907964</v>
      </c>
      <c r="GA97" s="57">
        <f>GA96+0.5*FX97*'DEPRECATED - DT-Prelim Calcs'!$C$11^2+FZ97*'DEPRECATED - DT-Prelim Calcs'!$C$11</f>
        <v>-488483.13410386269</v>
      </c>
      <c r="GB97" s="57">
        <f>MIN('Drive Train'!$F$35-FV96*'DEPRECATED - DT-Prelim Calcs'!$C$21*'Drive Train'!$F$38,GB96+FV$2)</f>
        <v>9</v>
      </c>
      <c r="GC97" s="57">
        <f>'Drive Train'!$F$35-FV97*'DEPRECATED - DT-Prelim Calcs'!$C$21*'Drive Train'!$F$38</f>
        <v>9</v>
      </c>
      <c r="GD97" s="1">
        <f>IF(GA97&gt;='Drive Train'!$F$29,1,0)</f>
        <v>0</v>
      </c>
      <c r="GE97" s="57">
        <f t="shared" si="154"/>
        <v>55.555555555555557</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55.555555555555557</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55.555555555555557</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55.555555555555557</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55.555555555555557</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55.555555555555557</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650.48305563067322</v>
      </c>
      <c r="AK98" s="57">
        <f t="shared" si="181"/>
        <v>0</v>
      </c>
      <c r="AL98" s="63">
        <f>AL97+'DEPRECATED - DT-Prelim Calcs'!$C$11</f>
        <v>376</v>
      </c>
      <c r="AM98" s="2">
        <f>AW98/'Drive Train'!$F$35</f>
        <v>0.8758057695127327</v>
      </c>
      <c r="AN98" s="46">
        <f>AU98*12*60/(PI() * 'Drive Train'!$F$15)/AM$2*AM98</f>
        <v>3839.3737733916528</v>
      </c>
      <c r="AO98" s="2">
        <f>('DEPRECATED - DT-Prelim Calcs'!$C$6*AM98-AN98)/('DEPRECATED - DT-Prelim Calcs'!$C$6*AM98)*'DEPRECATED - DT-Prelim Calcs'!$C$7*AM98</f>
        <v>0.37468987940863463</v>
      </c>
      <c r="AP98" s="57">
        <f>AO98/'DEPRECATED - DT-Prelim Calcs'!$C$7*('DEPRECATED - DT-Prelim Calcs'!$C$8-'DEPRECATED - DT-Prelim Calcs'!$C$9)+'DEPRECATED - DT-Prelim Calcs'!$C$9</f>
        <v>22.647183206692045</v>
      </c>
      <c r="AQ98" s="57">
        <f t="shared" si="105"/>
        <v>22.647183206692045</v>
      </c>
      <c r="AR98" s="2">
        <f t="shared" si="125"/>
        <v>1.817157535555225E-12</v>
      </c>
      <c r="AS98" s="57">
        <f>AR98*'DEPRECATED - DT-Prelim Calcs'!$C$21/AM$2/'DEPRECATED - DT-Prelim Calcs'!$C$19/'DEPRECATED - DT-Prelim Calcs'!$C$18*3.39*'DEPRECATED - DT-Prelim Calcs'!$C$20</f>
        <v>1.2438042003398651E-11</v>
      </c>
      <c r="AT98" s="46">
        <f t="shared" si="126"/>
        <v>0</v>
      </c>
      <c r="AU98" s="57">
        <f>AS97*'DEPRECATED - DT-Prelim Calcs'!$C$11+AU97</f>
        <v>38.25603569481212</v>
      </c>
      <c r="AV98" s="57">
        <f>AV97+0.5*AS98*'DEPRECATED - DT-Prelim Calcs'!$C$11^2+AU98*'DEPRECATED - DT-Prelim Calcs'!$C$11</f>
        <v>14257.063666439202</v>
      </c>
      <c r="AW98" s="57">
        <f>MIN('Drive Train'!$F$35-AQ97*'DEPRECATED - DT-Prelim Calcs'!$C$21*'Drive Train'!$F$38,AW97+AQ$2)</f>
        <v>10.859991541957886</v>
      </c>
      <c r="AX98" s="57">
        <f>'Drive Train'!$F$35-AQ98*'DEPRECATED - DT-Prelim Calcs'!$C$21*'Drive Train'!$F$38</f>
        <v>10.859991541944941</v>
      </c>
      <c r="AY98" s="1">
        <f>IF(AV98&gt;='Drive Train'!$F$29,1,0)</f>
        <v>1</v>
      </c>
      <c r="AZ98" s="57">
        <f t="shared" si="127"/>
        <v>25.163536896324494</v>
      </c>
      <c r="BA98" s="63">
        <f>BA97+'DEPRECATED - DT-Prelim Calcs'!$C$11</f>
        <v>376</v>
      </c>
      <c r="BB98" s="2">
        <f>BL98/'Drive Train'!$F$35</f>
        <v>0.72580645161290325</v>
      </c>
      <c r="BC98" s="46">
        <f>BJ98*12*60/(PI() * 'Drive Train'!$F$15)/BB$2*BB98</f>
        <v>4641.2361831999315</v>
      </c>
      <c r="BD98" s="2">
        <f>('DEPRECATED - DT-Prelim Calcs'!$C$6*BB98-BC98)/('DEPRECATED - DT-Prelim Calcs'!$C$6*BB98)*'DEPRECATED - DT-Prelim Calcs'!$C$7*BB98</f>
        <v>-0.34937665827553649</v>
      </c>
      <c r="BE98" s="57">
        <f>BD98/'DEPRECATED - DT-Prelim Calcs'!$C$7*('DEPRECATED - DT-Prelim Calcs'!$C$8-'DEPRECATED - DT-Prelim Calcs'!$C$9)+'DEPRECATED - DT-Prelim Calcs'!$C$9</f>
        <v>-15.899595542220471</v>
      </c>
      <c r="BF98" s="57">
        <f t="shared" si="106"/>
        <v>-15.899595542220471</v>
      </c>
      <c r="BG98" s="2">
        <f t="shared" si="128"/>
        <v>-0.89592957427841258</v>
      </c>
      <c r="BH98" s="57">
        <f>BG98*'DEPRECATED - DT-Prelim Calcs'!$C$21/BB$2/'DEPRECATED - DT-Prelim Calcs'!$C$19/'DEPRECATED - DT-Prelim Calcs'!$C$18*3.39*'DEPRECATED - DT-Prelim Calcs'!$C$20</f>
        <v>-9.3122238036662743</v>
      </c>
      <c r="BI98" s="46">
        <f t="shared" si="129"/>
        <v>1</v>
      </c>
      <c r="BJ98" s="57">
        <f>BH97*'DEPRECATED - DT-Prelim Calcs'!$C$11+BJ97</f>
        <v>36.748542959203014</v>
      </c>
      <c r="BK98" s="57">
        <f>BK97+0.5*BH98*'DEPRECATED - DT-Prelim Calcs'!$C$11^2+BJ98*'DEPRECATED - DT-Prelim Calcs'!$C$11</f>
        <v>6815.230012245207</v>
      </c>
      <c r="BL98" s="57">
        <f>MIN('Drive Train'!$F$35-BF97*'DEPRECATED - DT-Prelim Calcs'!$C$21*'Drive Train'!$F$38,BL97+BF$2)</f>
        <v>9</v>
      </c>
      <c r="BM98" s="57">
        <f>'Drive Train'!$F$35-BF98*'DEPRECATED - DT-Prelim Calcs'!$C$21*'Drive Train'!$F$38</f>
        <v>13.481172496870993</v>
      </c>
      <c r="BN98" s="1">
        <f>IF(BK98&gt;='Drive Train'!$F$29,1,0)</f>
        <v>1</v>
      </c>
      <c r="BO98" s="57">
        <f t="shared" si="130"/>
        <v>-17.66621726913386</v>
      </c>
      <c r="BP98" s="63">
        <f>BP97+'DEPRECATED - DT-Prelim Calcs'!$C$11</f>
        <v>376</v>
      </c>
      <c r="BQ98" s="2">
        <f>CA98/'Drive Train'!$F$35</f>
        <v>0.72580645161290325</v>
      </c>
      <c r="BR98" s="46">
        <f>BY98*12*60/(PI() * 'Drive Train'!$F$15)/BQ$2*BQ98</f>
        <v>-7617.7674821681003</v>
      </c>
      <c r="BS98" s="2">
        <f>('DEPRECATED - DT-Prelim Calcs'!$C$6*BQ98-BR98)/('DEPRECATED - DT-Prelim Calcs'!$C$6*BQ98)*'DEPRECATED - DT-Prelim Calcs'!$C$7*BQ98</f>
        <v>5.1936249990484713</v>
      </c>
      <c r="BT98" s="57">
        <f>BS98/'DEPRECATED - DT-Prelim Calcs'!$C$7*('DEPRECATED - DT-Prelim Calcs'!$C$8-'DEPRECATED - DT-Prelim Calcs'!$C$9)+'DEPRECATED - DT-Prelim Calcs'!$C$9</f>
        <v>279.1904926879331</v>
      </c>
      <c r="BU98" s="57">
        <f t="shared" si="107"/>
        <v>50</v>
      </c>
      <c r="BV98" s="2">
        <f t="shared" si="131"/>
        <v>1.6489905474275997</v>
      </c>
      <c r="BW98" s="57">
        <f>BV98*'DEPRECATED - DT-Prelim Calcs'!$C$21/BQ$2/'DEPRECATED - DT-Prelim Calcs'!$C$19/'DEPRECATED - DT-Prelim Calcs'!$C$18*3.39*'DEPRECATED - DT-Prelim Calcs'!$C$20</f>
        <v>22.99198837243916</v>
      </c>
      <c r="BX98" s="46">
        <f t="shared" si="132"/>
        <v>0</v>
      </c>
      <c r="BY98" s="57">
        <f>BW97*'DEPRECATED - DT-Prelim Calcs'!$C$11+BY97</f>
        <v>-44.963005643683033</v>
      </c>
      <c r="BZ98" s="57">
        <f>BZ97+0.5*BW98*'DEPRECATED - DT-Prelim Calcs'!$C$11^2+BY98*'DEPRECATED - DT-Prelim Calcs'!$C$11</f>
        <v>-13351.294748222435</v>
      </c>
      <c r="CA98" s="57">
        <f>MIN('Drive Train'!$F$35-BU97*'DEPRECATED - DT-Prelim Calcs'!$C$21*'Drive Train'!$F$38,CA97+BU$2)</f>
        <v>9</v>
      </c>
      <c r="CB98" s="57">
        <f>'Drive Train'!$F$35-BU98*'DEPRECATED - DT-Prelim Calcs'!$C$21*'Drive Train'!$F$38</f>
        <v>9</v>
      </c>
      <c r="CC98" s="1">
        <f>IF(BZ98&gt;='Drive Train'!$F$29,1,0)</f>
        <v>0</v>
      </c>
      <c r="CD98" s="57">
        <f t="shared" si="133"/>
        <v>55.555555555555557</v>
      </c>
      <c r="CE98" s="63">
        <f>CE97+'DEPRECATED - DT-Prelim Calcs'!$C$11</f>
        <v>376</v>
      </c>
      <c r="CF98" s="2">
        <f>CP98/'Drive Train'!$F$35</f>
        <v>0.72580645161290325</v>
      </c>
      <c r="CG98" s="46">
        <f>CN98*12*60/(PI() * 'Drive Train'!$F$15)/CF$2*CF98</f>
        <v>-133.25025525892173</v>
      </c>
      <c r="CH98" s="2">
        <f>('DEPRECATED - DT-Prelim Calcs'!$C$6*CF98-CG98)/('DEPRECATED - DT-Prelim Calcs'!$C$6*CF98)*'DEPRECATED - DT-Prelim Calcs'!$C$7*CF98</f>
        <v>1.8094436638043576</v>
      </c>
      <c r="CI98" s="57">
        <f>CH98/'DEPRECATED - DT-Prelim Calcs'!$C$7*('DEPRECATED - DT-Prelim Calcs'!$C$8-'DEPRECATED - DT-Prelim Calcs'!$C$9)+'DEPRECATED - DT-Prelim Calcs'!$C$9</f>
        <v>99.028473886348166</v>
      </c>
      <c r="CJ98" s="57">
        <f t="shared" si="108"/>
        <v>50</v>
      </c>
      <c r="CK98" s="2">
        <f t="shared" si="134"/>
        <v>0.90417949607486725</v>
      </c>
      <c r="CL98" s="57">
        <f>CK98*'DEPRECATED - DT-Prelim Calcs'!$C$21/CF$2/'DEPRECATED - DT-Prelim Calcs'!$C$19/'DEPRECATED - DT-Prelim Calcs'!$C$18*3.39*'DEPRECATED - DT-Prelim Calcs'!$C$20</f>
        <v>15.816100671704659</v>
      </c>
      <c r="CM98" s="46">
        <f t="shared" si="135"/>
        <v>0</v>
      </c>
      <c r="CN98" s="57">
        <f>CL97*'DEPRECATED - DT-Prelim Calcs'!$C$11+CN97</f>
        <v>-0.62691587987063713</v>
      </c>
      <c r="CO98" s="57">
        <f>CO97+0.5*CL98*'DEPRECATED - DT-Prelim Calcs'!$C$11^2+CN98*'DEPRECATED - DT-Prelim Calcs'!$C$11</f>
        <v>-39847.840562775389</v>
      </c>
      <c r="CP98" s="57">
        <f>MIN('Drive Train'!$F$35-CJ97*'DEPRECATED - DT-Prelim Calcs'!$C$21*'Drive Train'!$F$38,CP97+CJ$2)</f>
        <v>9</v>
      </c>
      <c r="CQ98" s="57">
        <f>'Drive Train'!$F$35-CJ98*'DEPRECATED - DT-Prelim Calcs'!$C$21*'Drive Train'!$F$38</f>
        <v>9</v>
      </c>
      <c r="CR98" s="1">
        <f>IF(CO98&gt;='Drive Train'!$F$29,1,0)</f>
        <v>0</v>
      </c>
      <c r="CS98" s="57">
        <f t="shared" si="136"/>
        <v>55.555555555555557</v>
      </c>
      <c r="CT98" s="63">
        <f>CT97+'DEPRECATED - DT-Prelim Calcs'!$C$11</f>
        <v>376</v>
      </c>
      <c r="CU98" s="2">
        <f>DE98/'Drive Train'!$F$35</f>
        <v>0.72580645161290325</v>
      </c>
      <c r="CV98" s="46">
        <f>DC98*12*60/(PI() * 'Drive Train'!$F$15)/CU$2*CU98</f>
        <v>-85434.323940189875</v>
      </c>
      <c r="CW98" s="2">
        <f>('DEPRECATED - DT-Prelim Calcs'!$C$6*CU98-CV98)/('DEPRECATED - DT-Prelim Calcs'!$C$6*CU98)*'DEPRECATED - DT-Prelim Calcs'!$C$7*CU98</f>
        <v>40.378972290574268</v>
      </c>
      <c r="CX98" s="57">
        <f>CW98/'DEPRECATED - DT-Prelim Calcs'!$C$7*('DEPRECATED - DT-Prelim Calcs'!$C$8-'DEPRECATED - DT-Prelim Calcs'!$C$9)+'DEPRECATED - DT-Prelim Calcs'!$C$9</f>
        <v>2152.3357447637668</v>
      </c>
      <c r="CY98" s="57">
        <f t="shared" si="109"/>
        <v>50</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-334.15241679125484</v>
      </c>
      <c r="DD98" s="57">
        <f>DD97+0.5*DA98*'DEPRECATED - DT-Prelim Calcs'!$C$11^2+DC98*'DEPRECATED - DT-Prelim Calcs'!$C$11</f>
        <v>-92513.526711896411</v>
      </c>
      <c r="DE98" s="57">
        <f>MIN('Drive Train'!$F$35-CY97*'DEPRECATED - DT-Prelim Calcs'!$C$21*'Drive Train'!$F$38,DE97+CY$2)</f>
        <v>9</v>
      </c>
      <c r="DF98" s="57">
        <f>'Drive Train'!$F$35-CY98*'DEPRECATED - DT-Prelim Calcs'!$C$21*'Drive Train'!$F$38</f>
        <v>9</v>
      </c>
      <c r="DG98" s="1">
        <f>IF(DD98&gt;='Drive Train'!$F$29,1,0)</f>
        <v>0</v>
      </c>
      <c r="DH98" s="57">
        <f t="shared" si="139"/>
        <v>55.555555555555557</v>
      </c>
      <c r="DI98" s="63">
        <f>DI97+'DEPRECATED - DT-Prelim Calcs'!$C$11</f>
        <v>376</v>
      </c>
      <c r="DJ98" s="2">
        <f>DT98/'Drive Train'!$F$35</f>
        <v>0.72580645161290325</v>
      </c>
      <c r="DK98" s="46">
        <f>DR98*12*60/(PI() * 'Drive Train'!$F$15)/DJ$2*DJ98</f>
        <v>-6502.2102900191376</v>
      </c>
      <c r="DL98" s="2">
        <f>('DEPRECATED - DT-Prelim Calcs'!$C$6*DJ98-DK98)/('DEPRECATED - DT-Prelim Calcs'!$C$6*DJ98)*'DEPRECATED - DT-Prelim Calcs'!$C$7*DJ98</f>
        <v>4.6892173380580386</v>
      </c>
      <c r="DM98" s="57">
        <f>DL98/'DEPRECATED - DT-Prelim Calcs'!$C$7*('DEPRECATED - DT-Prelim Calcs'!$C$8-'DEPRECATED - DT-Prelim Calcs'!$C$9)+'DEPRECATED - DT-Prelim Calcs'!$C$9</f>
        <v>252.33758691819349</v>
      </c>
      <c r="DN98" s="57">
        <f t="shared" si="110"/>
        <v>50</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-21.761037060337543</v>
      </c>
      <c r="DS98" s="57">
        <f>DS97+0.5*DP98*'DEPRECATED - DT-Prelim Calcs'!$C$11^2+DR98*'DEPRECATED - DT-Prelim Calcs'!$C$11</f>
        <v>-174213.2263969394</v>
      </c>
      <c r="DT98" s="57">
        <f>MIN('Drive Train'!$F$35-DN97*'DEPRECATED - DT-Prelim Calcs'!$C$21*'Drive Train'!$F$38,DT97+DN$2)</f>
        <v>9</v>
      </c>
      <c r="DU98" s="57">
        <f>'Drive Train'!$F$35-DN98*'DEPRECATED - DT-Prelim Calcs'!$C$21*'Drive Train'!$F$38</f>
        <v>9</v>
      </c>
      <c r="DV98" s="1">
        <f>IF(DS98&gt;='Drive Train'!$F$29,1,0)</f>
        <v>0</v>
      </c>
      <c r="DW98" s="57">
        <f t="shared" si="142"/>
        <v>55.555555555555557</v>
      </c>
      <c r="DX98" s="63">
        <f>DX97+'DEPRECATED - DT-Prelim Calcs'!$C$11</f>
        <v>376</v>
      </c>
      <c r="DY98" s="2">
        <f>EI98/'Drive Train'!$F$35</f>
        <v>0.72580645161290325</v>
      </c>
      <c r="DZ98" s="46">
        <f>EG98*12*60/(PI() * 'Drive Train'!$F$15)/DY$2*DY98</f>
        <v>-378656.65207006485</v>
      </c>
      <c r="EA98" s="2">
        <f>('DEPRECATED - DT-Prelim Calcs'!$C$6*DY98-DZ98)/('DEPRECATED - DT-Prelim Calcs'!$C$6*DY98)*'DEPRECATED - DT-Prelim Calcs'!$C$7*DY98</f>
        <v>172.96167600408248</v>
      </c>
      <c r="EB98" s="57">
        <f>EA98/'DEPRECATED - DT-Prelim Calcs'!$C$7*('DEPRECATED - DT-Prelim Calcs'!$C$8-'DEPRECATED - DT-Prelim Calcs'!$C$9)+'DEPRECATED - DT-Prelim Calcs'!$C$9</f>
        <v>9210.5767764828979</v>
      </c>
      <c r="EC98" s="57">
        <f t="shared" si="111"/>
        <v>50</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-1107.4214308607473</v>
      </c>
      <c r="EH98" s="57">
        <f>EH97+0.5*EE98*'DEPRECATED - DT-Prelim Calcs'!$C$11^2+EG98*'DEPRECATED - DT-Prelim Calcs'!$C$11</f>
        <v>-259124.99042234384</v>
      </c>
      <c r="EI98" s="57">
        <f>MIN('Drive Train'!$F$35-EC97*'DEPRECATED - DT-Prelim Calcs'!$C$21*'Drive Train'!$F$38,EI97+EC$2)</f>
        <v>9</v>
      </c>
      <c r="EJ98" s="57">
        <f>'Drive Train'!$F$35-EC98*'DEPRECATED - DT-Prelim Calcs'!$C$21*'Drive Train'!$F$38</f>
        <v>9</v>
      </c>
      <c r="EK98" s="1">
        <f>IF(EH98&gt;='Drive Train'!$F$29,1,0)</f>
        <v>0</v>
      </c>
      <c r="EL98" s="57">
        <f t="shared" si="145"/>
        <v>55.555555555555557</v>
      </c>
      <c r="EM98" s="63">
        <f>EM97+'DEPRECATED - DT-Prelim Calcs'!$C$11</f>
        <v>376</v>
      </c>
      <c r="EN98" s="2">
        <f>EX98/'Drive Train'!$F$35</f>
        <v>0.72580645161290325</v>
      </c>
      <c r="EO98" s="46">
        <f>EV98*12*60/(PI() * 'Drive Train'!$F$15)/EN$2*EN98</f>
        <v>-372910.81908681849</v>
      </c>
      <c r="EP98" s="2">
        <f>('DEPRECATED - DT-Prelim Calcs'!$C$6*EN98-EO98)/('DEPRECATED - DT-Prelim Calcs'!$C$6*EN98)*'DEPRECATED - DT-Prelim Calcs'!$C$7*EN98</f>
        <v>170.36365396100109</v>
      </c>
      <c r="EQ98" s="57">
        <f>EP98/'DEPRECATED - DT-Prelim Calcs'!$C$7*('DEPRECATED - DT-Prelim Calcs'!$C$8-'DEPRECATED - DT-Prelim Calcs'!$C$9)+'DEPRECATED - DT-Prelim Calcs'!$C$9</f>
        <v>9072.2671382557855</v>
      </c>
      <c r="ER98" s="57">
        <f t="shared" si="112"/>
        <v>50</v>
      </c>
      <c r="ES98" s="2">
        <f t="shared" si="146"/>
        <v>0.72555584086814395</v>
      </c>
      <c r="ET98" s="57">
        <f>ES98*'DEPRECATED - DT-Prelim Calcs'!$C$21/EN$2/'DEPRECATED - DT-Prelim Calcs'!$C$19/'DEPRECATED - DT-Prelim Calcs'!$C$18*3.39*'DEPRECATED - DT-Prelim Calcs'!$C$20</f>
        <v>22.99198837243916</v>
      </c>
      <c r="EU98" s="46">
        <f t="shared" si="147"/>
        <v>0</v>
      </c>
      <c r="EV98" s="57">
        <f>ET97*'DEPRECATED - DT-Prelim Calcs'!$C$11+EV97</f>
        <v>-968.46801547483574</v>
      </c>
      <c r="EW98" s="57">
        <f>EW97+0.5*ET98*'DEPRECATED - DT-Prelim Calcs'!$C$11^2+EV98*'DEPRECATED - DT-Prelim Calcs'!$C$11</f>
        <v>-360584.45304568415</v>
      </c>
      <c r="EX98" s="57">
        <f>MIN('Drive Train'!$F$35-ER97*'DEPRECATED - DT-Prelim Calcs'!$C$21*'Drive Train'!$F$38,EX97+ER$2)</f>
        <v>9</v>
      </c>
      <c r="EY98" s="57">
        <f>'Drive Train'!$F$35-ER98*'DEPRECATED - DT-Prelim Calcs'!$C$21*'Drive Train'!$F$38</f>
        <v>9</v>
      </c>
      <c r="EZ98" s="1">
        <f>IF(EW98&gt;='Drive Train'!$F$29,1,0)</f>
        <v>0</v>
      </c>
      <c r="FA98" s="57">
        <f t="shared" si="148"/>
        <v>55.555555555555557</v>
      </c>
      <c r="FB98" s="63">
        <f>FB97+'DEPRECATED - DT-Prelim Calcs'!$C$11</f>
        <v>376</v>
      </c>
      <c r="FC98" s="2">
        <f>FM98/'Drive Train'!$F$35</f>
        <v>0.72580645161290325</v>
      </c>
      <c r="FD98" s="46">
        <f>FK98*12*60/(PI() * 'Drive Train'!$F$15)/FC$2*FC98</f>
        <v>-742704.63060020853</v>
      </c>
      <c r="FE98" s="2">
        <f>('DEPRECATED - DT-Prelim Calcs'!$C$6*FC98-FD98)/('DEPRECATED - DT-Prelim Calcs'!$C$6*FC98)*'DEPRECATED - DT-Prelim Calcs'!$C$7*FC98</f>
        <v>337.56873571471027</v>
      </c>
      <c r="FF98" s="57">
        <f>FE98/'DEPRECATED - DT-Prelim Calcs'!$C$7*('DEPRECATED - DT-Prelim Calcs'!$C$8-'DEPRECATED - DT-Prelim Calcs'!$C$9)+'DEPRECATED - DT-Prelim Calcs'!$C$9</f>
        <v>17973.682901326691</v>
      </c>
      <c r="FG98" s="57">
        <f t="shared" si="113"/>
        <v>50</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-1734.5692505923937</v>
      </c>
      <c r="FL98" s="57">
        <f>FL97+0.5*FI98*'DEPRECATED - DT-Prelim Calcs'!$C$11^2+FK98*'DEPRECATED - DT-Prelim Calcs'!$C$11</f>
        <v>-417253.5887303662</v>
      </c>
      <c r="FM98" s="57">
        <f>MIN('Drive Train'!$F$35-FG97*'DEPRECATED - DT-Prelim Calcs'!$C$21*'Drive Train'!$F$38,FM97+FG$2)</f>
        <v>9</v>
      </c>
      <c r="FN98" s="57">
        <f>'Drive Train'!$F$35-FG98*'DEPRECATED - DT-Prelim Calcs'!$C$21*'Drive Train'!$F$38</f>
        <v>9</v>
      </c>
      <c r="FO98" s="1">
        <f>IF(FL98&gt;='Drive Train'!$F$29,1,0)</f>
        <v>0</v>
      </c>
      <c r="FP98" s="57">
        <f t="shared" si="151"/>
        <v>55.555555555555557</v>
      </c>
      <c r="FQ98" s="63">
        <f>FQ97+'DEPRECATED - DT-Prelim Calcs'!$C$11</f>
        <v>376</v>
      </c>
      <c r="FR98" s="2">
        <f>GB98/'Drive Train'!$F$35</f>
        <v>0.72580645161290325</v>
      </c>
      <c r="FS98" s="46">
        <f>FZ98*12*60/(PI() * 'Drive Train'!$F$15)/FR$2*FR98</f>
        <v>-304729.36251136468</v>
      </c>
      <c r="FT98" s="2">
        <f>('DEPRECATED - DT-Prelim Calcs'!$C$6*FR98-FS98)/('DEPRECATED - DT-Prelim Calcs'!$C$6*FR98)*'DEPRECATED - DT-Prelim Calcs'!$C$7*FR98</f>
        <v>139.53489029367586</v>
      </c>
      <c r="FU98" s="57">
        <f>FT98/'DEPRECATED - DT-Prelim Calcs'!$C$7*('DEPRECATED - DT-Prelim Calcs'!$C$8-'DEPRECATED - DT-Prelim Calcs'!$C$9)+'DEPRECATED - DT-Prelim Calcs'!$C$9</f>
        <v>7431.05121355959</v>
      </c>
      <c r="FV98" s="57">
        <f t="shared" si="114"/>
        <v>50</v>
      </c>
      <c r="FW98" s="2">
        <f t="shared" si="152"/>
        <v>0.5927743797942352</v>
      </c>
      <c r="FX98" s="57">
        <f>FW98*'DEPRECATED - DT-Prelim Calcs'!$C$21/FR$2/'DEPRECATED - DT-Prelim Calcs'!$C$19/'DEPRECATED - DT-Prelim Calcs'!$C$18*3.39*'DEPRECATED - DT-Prelim Calcs'!$C$20</f>
        <v>22.99198837243916</v>
      </c>
      <c r="FY98" s="46">
        <f t="shared" si="153"/>
        <v>0</v>
      </c>
      <c r="FZ98" s="57">
        <f>FX97*'DEPRECATED - DT-Prelim Calcs'!$C$11+FZ97</f>
        <v>-646.56647765932303</v>
      </c>
      <c r="GA98" s="57">
        <f>GA97+0.5*FX98*'DEPRECATED - DT-Prelim Calcs'!$C$11^2+FZ98*'DEPRECATED - DT-Prelim Calcs'!$C$11</f>
        <v>-490885.46410752047</v>
      </c>
      <c r="GB98" s="57">
        <f>MIN('Drive Train'!$F$35-FV97*'DEPRECATED - DT-Prelim Calcs'!$C$21*'Drive Train'!$F$38,GB97+FV$2)</f>
        <v>9</v>
      </c>
      <c r="GC98" s="57">
        <f>'Drive Train'!$F$35-FV98*'DEPRECATED - DT-Prelim Calcs'!$C$21*'Drive Train'!$F$38</f>
        <v>9</v>
      </c>
      <c r="GD98" s="1">
        <f>IF(GA98&gt;='Drive Train'!$F$29,1,0)</f>
        <v>0</v>
      </c>
      <c r="GE98" s="57">
        <f t="shared" si="154"/>
        <v>55.555555555555557</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55.555555555555557</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55.555555555555557</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55.555555555555557</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55.555555555555557</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650.48305563067322</v>
      </c>
      <c r="AK99" s="57">
        <f t="shared" si="181"/>
        <v>0</v>
      </c>
      <c r="AL99" s="63">
        <f>AL98+'DEPRECATED - DT-Prelim Calcs'!$C$11</f>
        <v>380</v>
      </c>
      <c r="AM99" s="2">
        <f>AW99/'Drive Train'!$F$35</f>
        <v>0.87580576951168876</v>
      </c>
      <c r="AN99" s="46">
        <f>AU99*12*60/(PI() * 'Drive Train'!$F$15)/AM$2*AM99</f>
        <v>3839.3737733920698</v>
      </c>
      <c r="AO99" s="2">
        <f>('DEPRECATED - DT-Prelim Calcs'!$C$6*AM99-AN99)/('DEPRECATED - DT-Prelim Calcs'!$C$6*AM99)*'DEPRECATED - DT-Prelim Calcs'!$C$7*AM99</f>
        <v>0.37468987940593013</v>
      </c>
      <c r="AP99" s="57">
        <f>AO99/'DEPRECATED - DT-Prelim Calcs'!$C$7*('DEPRECATED - DT-Prelim Calcs'!$C$8-'DEPRECATED - DT-Prelim Calcs'!$C$9)+'DEPRECATED - DT-Prelim Calcs'!$C$9</f>
        <v>22.647183206548064</v>
      </c>
      <c r="AQ99" s="57">
        <f t="shared" si="105"/>
        <v>22.647183206548064</v>
      </c>
      <c r="AR99" s="2">
        <f t="shared" si="125"/>
        <v>-1.3746226379396376E-12</v>
      </c>
      <c r="AS99" s="57">
        <f>AR99*'DEPRECATED - DT-Prelim Calcs'!$C$21/AM$2/'DEPRECATED - DT-Prelim Calcs'!$C$19/'DEPRECATED - DT-Prelim Calcs'!$C$18*3.39*'DEPRECATED - DT-Prelim Calcs'!$C$20</f>
        <v>-9.4089883650576071E-12</v>
      </c>
      <c r="AT99" s="46">
        <f t="shared" si="126"/>
        <v>0</v>
      </c>
      <c r="AU99" s="57">
        <f>AS98*'DEPRECATED - DT-Prelim Calcs'!$C$11+AU98</f>
        <v>38.256035694861872</v>
      </c>
      <c r="AV99" s="57">
        <f>AV98+0.5*AS99*'DEPRECATED - DT-Prelim Calcs'!$C$11^2+AU99*'DEPRECATED - DT-Prelim Calcs'!$C$11</f>
        <v>14410.087809218576</v>
      </c>
      <c r="AW99" s="57">
        <f>MIN('Drive Train'!$F$35-AQ98*'DEPRECATED - DT-Prelim Calcs'!$C$21*'Drive Train'!$F$38,AW98+AQ$2)</f>
        <v>10.859991541944941</v>
      </c>
      <c r="AX99" s="57">
        <f>'Drive Train'!$F$35-AQ99*'DEPRECATED - DT-Prelim Calcs'!$C$21*'Drive Train'!$F$38</f>
        <v>10.859991541954733</v>
      </c>
      <c r="AY99" s="1">
        <f>IF(AV99&gt;='Drive Train'!$F$29,1,0)</f>
        <v>1</v>
      </c>
      <c r="AZ99" s="57">
        <f t="shared" si="127"/>
        <v>25.163536896164512</v>
      </c>
      <c r="BA99" s="63">
        <f>BA98+'DEPRECATED - DT-Prelim Calcs'!$C$11</f>
        <v>380</v>
      </c>
      <c r="BB99" s="2">
        <f>BL99/'Drive Train'!$F$35</f>
        <v>1.087191330392822</v>
      </c>
      <c r="BC99" s="46">
        <f>BJ99*12*60/(PI() * 'Drive Train'!$F$15)/BB$2*BB99</f>
        <v>-94.657398183182366</v>
      </c>
      <c r="BD99" s="2">
        <f>('DEPRECATED - DT-Prelim Calcs'!$C$6*BB99-BC99)/('DEPRECATED - DT-Prelim Calcs'!$C$6*BB99)*'DEPRECATED - DT-Prelim Calcs'!$C$7*BB99</f>
        <v>2.6629311680893784</v>
      </c>
      <c r="BE99" s="57">
        <f>BD99/'DEPRECATED - DT-Prelim Calcs'!$C$7*('DEPRECATED - DT-Prelim Calcs'!$C$8-'DEPRECATED - DT-Prelim Calcs'!$C$9)+'DEPRECATED - DT-Prelim Calcs'!$C$9</f>
        <v>144.46517380326441</v>
      </c>
      <c r="BF99" s="57">
        <f t="shared" si="106"/>
        <v>50</v>
      </c>
      <c r="BG99" s="2">
        <f t="shared" si="128"/>
        <v>0.89592954688575122</v>
      </c>
      <c r="BH99" s="57">
        <f>BG99*'DEPRECATED - DT-Prelim Calcs'!$C$21/BB$2/'DEPRECATED - DT-Prelim Calcs'!$C$19/'DEPRECATED - DT-Prelim Calcs'!$C$18*3.39*'DEPRECATED - DT-Prelim Calcs'!$C$20</f>
        <v>9.3122235189490379</v>
      </c>
      <c r="BI99" s="46">
        <f t="shared" si="129"/>
        <v>0</v>
      </c>
      <c r="BJ99" s="57">
        <f>BH98*'DEPRECATED - DT-Prelim Calcs'!$C$11+BJ98</f>
        <v>-0.50035225546208295</v>
      </c>
      <c r="BK99" s="57">
        <f>BK98+0.5*BH99*'DEPRECATED - DT-Prelim Calcs'!$C$11^2+BJ99*'DEPRECATED - DT-Prelim Calcs'!$C$11</f>
        <v>6887.7263913749512</v>
      </c>
      <c r="BL99" s="57">
        <f>MIN('Drive Train'!$F$35-BF98*'DEPRECATED - DT-Prelim Calcs'!$C$21*'Drive Train'!$F$38,BL98+BF$2)</f>
        <v>13.481172496870993</v>
      </c>
      <c r="BM99" s="57">
        <f>'Drive Train'!$F$35-BF99*'DEPRECATED - DT-Prelim Calcs'!$C$21*'Drive Train'!$F$38</f>
        <v>9</v>
      </c>
      <c r="BN99" s="1">
        <f>IF(BK99&gt;='Drive Train'!$F$29,1,0)</f>
        <v>1</v>
      </c>
      <c r="BO99" s="57">
        <f t="shared" si="130"/>
        <v>55.555555555555557</v>
      </c>
      <c r="BP99" s="63">
        <f>BP98+'DEPRECATED - DT-Prelim Calcs'!$C$11</f>
        <v>380</v>
      </c>
      <c r="BQ99" s="2">
        <f>CA99/'Drive Train'!$F$35</f>
        <v>0.72580645161290325</v>
      </c>
      <c r="BR99" s="46">
        <f>BY99*12*60/(PI() * 'Drive Train'!$F$15)/BQ$2*BQ99</f>
        <v>7963.719463961892</v>
      </c>
      <c r="BS99" s="2">
        <f>('DEPRECATED - DT-Prelim Calcs'!$C$6*BQ99-BR99)/('DEPRECATED - DT-Prelim Calcs'!$C$6*BQ99)*'DEPRECATED - DT-Prelim Calcs'!$C$7*BQ99</f>
        <v>-1.8516627195581492</v>
      </c>
      <c r="BT99" s="57">
        <f>BS99/'DEPRECATED - DT-Prelim Calcs'!$C$7*('DEPRECATED - DT-Prelim Calcs'!$C$8-'DEPRECATED - DT-Prelim Calcs'!$C$9)+'DEPRECATED - DT-Prelim Calcs'!$C$9</f>
        <v>-95.876069261124712</v>
      </c>
      <c r="BU99" s="57">
        <f t="shared" si="107"/>
        <v>-95.876069261124712</v>
      </c>
      <c r="BV99" s="2">
        <f t="shared" si="131"/>
        <v>-2.7894719418107234</v>
      </c>
      <c r="BW99" s="57">
        <f>BV99*'DEPRECATED - DT-Prelim Calcs'!$C$21/BQ$2/'DEPRECATED - DT-Prelim Calcs'!$C$19/'DEPRECATED - DT-Prelim Calcs'!$C$18*3.39*'DEPRECATED - DT-Prelim Calcs'!$C$20</f>
        <v>-38.893798725170292</v>
      </c>
      <c r="BX99" s="46">
        <f t="shared" si="132"/>
        <v>1</v>
      </c>
      <c r="BY99" s="57">
        <f>BW98*'DEPRECATED - DT-Prelim Calcs'!$C$11+BY98</f>
        <v>47.004947846073605</v>
      </c>
      <c r="BZ99" s="57">
        <f>BZ98+0.5*BW99*'DEPRECATED - DT-Prelim Calcs'!$C$11^2+BY99*'DEPRECATED - DT-Prelim Calcs'!$C$11</f>
        <v>-13474.425346639502</v>
      </c>
      <c r="CA99" s="57">
        <f>MIN('Drive Train'!$F$35-BU98*'DEPRECATED - DT-Prelim Calcs'!$C$21*'Drive Train'!$F$38,CA98+BU$2)</f>
        <v>9</v>
      </c>
      <c r="CB99" s="57">
        <f>'Drive Train'!$F$35-BU99*'DEPRECATED - DT-Prelim Calcs'!$C$21*'Drive Train'!$F$38</f>
        <v>18.91957270975648</v>
      </c>
      <c r="CC99" s="1">
        <f>IF(BZ99&gt;='Drive Train'!$F$29,1,0)</f>
        <v>0</v>
      </c>
      <c r="CD99" s="57">
        <f t="shared" si="133"/>
        <v>-106.52896584569412</v>
      </c>
      <c r="CE99" s="63">
        <f>CE98+'DEPRECATED - DT-Prelim Calcs'!$C$11</f>
        <v>380</v>
      </c>
      <c r="CF99" s="2">
        <f>CP99/'Drive Train'!$F$35</f>
        <v>0.72580645161290325</v>
      </c>
      <c r="CG99" s="46">
        <f>CN99*12*60/(PI() * 'Drive Train'!$F$15)/CF$2*CF99</f>
        <v>13313.526381761838</v>
      </c>
      <c r="CH99" s="2">
        <f>('DEPRECATED - DT-Prelim Calcs'!$C$6*CF99-CG99)/('DEPRECATED - DT-Prelim Calcs'!$C$6*CF99)*'DEPRECATED - DT-Prelim Calcs'!$C$7*CF99</f>
        <v>-4.2706185679442408</v>
      </c>
      <c r="CI99" s="57">
        <f>CH99/'DEPRECATED - DT-Prelim Calcs'!$C$7*('DEPRECATED - DT-Prelim Calcs'!$C$8-'DEPRECATED - DT-Prelim Calcs'!$C$9)+'DEPRECATED - DT-Prelim Calcs'!$C$9</f>
        <v>-224.65284741379506</v>
      </c>
      <c r="CJ99" s="57">
        <f t="shared" si="108"/>
        <v>-224.65284741379506</v>
      </c>
      <c r="CK99" s="2">
        <f t="shared" si="134"/>
        <v>-5.8384221398831908</v>
      </c>
      <c r="CL99" s="57">
        <f>CK99*'DEPRECATED - DT-Prelim Calcs'!$C$21/CF$2/'DEPRECATED - DT-Prelim Calcs'!$C$19/'DEPRECATED - DT-Prelim Calcs'!$C$18*3.39*'DEPRECATED - DT-Prelim Calcs'!$C$20</f>
        <v>-102.12692582519689</v>
      </c>
      <c r="CM99" s="46">
        <f t="shared" si="135"/>
        <v>1</v>
      </c>
      <c r="CN99" s="57">
        <f>CL98*'DEPRECATED - DT-Prelim Calcs'!$C$11+CN98</f>
        <v>62.637486806947997</v>
      </c>
      <c r="CO99" s="57">
        <f>CO98+0.5*CL99*'DEPRECATED - DT-Prelim Calcs'!$C$11^2+CN99*'DEPRECATED - DT-Prelim Calcs'!$C$11</f>
        <v>-40414.306022149169</v>
      </c>
      <c r="CP99" s="57">
        <f>MIN('Drive Train'!$F$35-CJ98*'DEPRECATED - DT-Prelim Calcs'!$C$21*'Drive Train'!$F$38,CP98+CJ$2)</f>
        <v>9</v>
      </c>
      <c r="CQ99" s="57">
        <f>'Drive Train'!$F$35-CJ99*'DEPRECATED - DT-Prelim Calcs'!$C$21*'Drive Train'!$F$38</f>
        <v>27.676393624138065</v>
      </c>
      <c r="CR99" s="1">
        <f>IF(CO99&gt;='Drive Train'!$F$29,1,0)</f>
        <v>0</v>
      </c>
      <c r="CS99" s="57">
        <f t="shared" si="136"/>
        <v>-249.61427490421676</v>
      </c>
      <c r="CT99" s="63">
        <f>CT98+'DEPRECATED - DT-Prelim Calcs'!$C$11</f>
        <v>380</v>
      </c>
      <c r="CU99" s="2">
        <f>DE99/'Drive Train'!$F$35</f>
        <v>0.72580645161290325</v>
      </c>
      <c r="CV99" s="46">
        <f>DC99*12*60/(PI() * 'Drive Train'!$F$15)/CU$2*CU99</f>
        <v>-61920.443639666446</v>
      </c>
      <c r="CW99" s="2">
        <f>('DEPRECATED - DT-Prelim Calcs'!$C$6*CU99-CV99)/('DEPRECATED - DT-Prelim Calcs'!$C$6*CU99)*'DEPRECATED - DT-Prelim Calcs'!$C$7*CU99</f>
        <v>29.746992642495194</v>
      </c>
      <c r="CX99" s="57">
        <f>CW99/'DEPRECATED - DT-Prelim Calcs'!$C$7*('DEPRECATED - DT-Prelim Calcs'!$C$8-'DEPRECATED - DT-Prelim Calcs'!$C$9)+'DEPRECATED - DT-Prelim Calcs'!$C$9</f>
        <v>1586.326205822462</v>
      </c>
      <c r="CY99" s="57">
        <f t="shared" si="109"/>
        <v>50</v>
      </c>
      <c r="CZ99" s="2">
        <f t="shared" si="137"/>
        <v>1.0927045796206987</v>
      </c>
      <c r="DA99" s="57">
        <f>CZ99*'DEPRECATED - DT-Prelim Calcs'!$C$21/CU$2/'DEPRECATED - DT-Prelim Calcs'!$C$19/'DEPRECATED - DT-Prelim Calcs'!$C$18*3.39*'DEPRECATED - DT-Prelim Calcs'!$C$20</f>
        <v>22.991988372439156</v>
      </c>
      <c r="DB99" s="46">
        <f t="shared" si="138"/>
        <v>0</v>
      </c>
      <c r="DC99" s="57">
        <f>DA98*'DEPRECATED - DT-Prelim Calcs'!$C$11+DC98</f>
        <v>-242.18446330149823</v>
      </c>
      <c r="DD99" s="57">
        <f>DD98+0.5*DA99*'DEPRECATED - DT-Prelim Calcs'!$C$11^2+DC99*'DEPRECATED - DT-Prelim Calcs'!$C$11</f>
        <v>-93298.328658122889</v>
      </c>
      <c r="DE99" s="57">
        <f>MIN('Drive Train'!$F$35-CY98*'DEPRECATED - DT-Prelim Calcs'!$C$21*'Drive Train'!$F$38,DE98+CY$2)</f>
        <v>9</v>
      </c>
      <c r="DF99" s="57">
        <f>'Drive Train'!$F$35-CY99*'DEPRECATED - DT-Prelim Calcs'!$C$21*'Drive Train'!$F$38</f>
        <v>9</v>
      </c>
      <c r="DG99" s="1">
        <f>IF(DD99&gt;='Drive Train'!$F$29,1,0)</f>
        <v>0</v>
      </c>
      <c r="DH99" s="57">
        <f t="shared" si="139"/>
        <v>55.555555555555557</v>
      </c>
      <c r="DI99" s="63">
        <f>DI98+'DEPRECATED - DT-Prelim Calcs'!$C$11</f>
        <v>380</v>
      </c>
      <c r="DJ99" s="2">
        <f>DT99/'Drive Train'!$F$35</f>
        <v>0.72580645161290325</v>
      </c>
      <c r="DK99" s="46">
        <f>DR99*12*60/(PI() * 'Drive Train'!$F$15)/DJ$2*DJ99</f>
        <v>20977.866687701026</v>
      </c>
      <c r="DL99" s="2">
        <f>('DEPRECATED - DT-Prelim Calcs'!$C$6*DJ99-DK99)/('DEPRECATED - DT-Prelim Calcs'!$C$6*DJ99)*'DEPRECATED - DT-Prelim Calcs'!$C$7*DJ99</f>
        <v>-7.7361082747572709</v>
      </c>
      <c r="DM99" s="57">
        <f>DL99/'DEPRECATED - DT-Prelim Calcs'!$C$7*('DEPRECATED - DT-Prelim Calcs'!$C$8-'DEPRECATED - DT-Prelim Calcs'!$C$9)+'DEPRECATED - DT-Prelim Calcs'!$C$9</f>
        <v>-409.14344051923564</v>
      </c>
      <c r="DN99" s="57">
        <f t="shared" si="110"/>
        <v>-409.14344051923564</v>
      </c>
      <c r="DO99" s="2">
        <f t="shared" si="140"/>
        <v>-10.206466118468128</v>
      </c>
      <c r="DP99" s="57">
        <f>DO99*'DEPRECATED - DT-Prelim Calcs'!$C$21/DJ$2/'DEPRECATED - DT-Prelim Calcs'!$C$19/'DEPRECATED - DT-Prelim Calcs'!$C$18*3.39*'DEPRECATED - DT-Prelim Calcs'!$C$20</f>
        <v>-250.98213423525584</v>
      </c>
      <c r="DQ99" s="46">
        <f t="shared" si="141"/>
        <v>1</v>
      </c>
      <c r="DR99" s="57">
        <f>DP98*'DEPRECATED - DT-Prelim Calcs'!$C$11+DR98</f>
        <v>70.206916429419081</v>
      </c>
      <c r="DS99" s="57">
        <f>DS98+0.5*DP99*'DEPRECATED - DT-Prelim Calcs'!$C$11^2+DR99*'DEPRECATED - DT-Prelim Calcs'!$C$11</f>
        <v>-175940.25580510375</v>
      </c>
      <c r="DT99" s="57">
        <f>MIN('Drive Train'!$F$35-DN98*'DEPRECATED - DT-Prelim Calcs'!$C$21*'Drive Train'!$F$38,DT98+DN$2)</f>
        <v>9</v>
      </c>
      <c r="DU99" s="57">
        <f>'Drive Train'!$F$35-DN99*'DEPRECATED - DT-Prelim Calcs'!$C$21*'Drive Train'!$F$38</f>
        <v>40.221753955308024</v>
      </c>
      <c r="DV99" s="1">
        <f>IF(DS99&gt;='Drive Train'!$F$29,1,0)</f>
        <v>0</v>
      </c>
      <c r="DW99" s="57">
        <f t="shared" si="142"/>
        <v>-454.60382279915069</v>
      </c>
      <c r="DX99" s="63">
        <f>DX98+'DEPRECATED - DT-Prelim Calcs'!$C$11</f>
        <v>380</v>
      </c>
      <c r="DY99" s="2">
        <f>EI99/'Drive Train'!$F$35</f>
        <v>0.72580645161290325</v>
      </c>
      <c r="DZ99" s="46">
        <f>EG99*12*60/(PI() * 'Drive Train'!$F$15)/DY$2*DY99</f>
        <v>-347210.37841514789</v>
      </c>
      <c r="EA99" s="2">
        <f>('DEPRECATED - DT-Prelim Calcs'!$C$6*DY99-DZ99)/('DEPRECATED - DT-Prelim Calcs'!$C$6*DY99)*'DEPRECATED - DT-Prelim Calcs'!$C$7*DY99</f>
        <v>158.74300442653089</v>
      </c>
      <c r="EB99" s="57">
        <f>EA99/'DEPRECATED - DT-Prelim Calcs'!$C$7*('DEPRECATED - DT-Prelim Calcs'!$C$8-'DEPRECATED - DT-Prelim Calcs'!$C$9)+'DEPRECATED - DT-Prelim Calcs'!$C$9</f>
        <v>8453.6242605493426</v>
      </c>
      <c r="EC99" s="57">
        <f t="shared" si="111"/>
        <v>50</v>
      </c>
      <c r="ED99" s="2">
        <f t="shared" si="143"/>
        <v>0.8170673883650269</v>
      </c>
      <c r="EE99" s="57">
        <f>ED99*'DEPRECATED - DT-Prelim Calcs'!$C$21/DY$2/'DEPRECATED - DT-Prelim Calcs'!$C$19/'DEPRECATED - DT-Prelim Calcs'!$C$18*3.39*'DEPRECATED - DT-Prelim Calcs'!$C$20</f>
        <v>22.99198837243916</v>
      </c>
      <c r="EF99" s="46">
        <f t="shared" si="144"/>
        <v>0</v>
      </c>
      <c r="EG99" s="57">
        <f>EE98*'DEPRECATED - DT-Prelim Calcs'!$C$11+EG98</f>
        <v>-1015.4534773709906</v>
      </c>
      <c r="EH99" s="57">
        <f>EH98+0.5*EE99*'DEPRECATED - DT-Prelim Calcs'!$C$11^2+EG99*'DEPRECATED - DT-Prelim Calcs'!$C$11</f>
        <v>-263002.8684248483</v>
      </c>
      <c r="EI99" s="57">
        <f>MIN('Drive Train'!$F$35-EC98*'DEPRECATED - DT-Prelim Calcs'!$C$21*'Drive Train'!$F$38,EI98+EC$2)</f>
        <v>9</v>
      </c>
      <c r="EJ99" s="57">
        <f>'Drive Train'!$F$35-EC99*'DEPRECATED - DT-Prelim Calcs'!$C$21*'Drive Train'!$F$38</f>
        <v>9</v>
      </c>
      <c r="EK99" s="1">
        <f>IF(EH99&gt;='Drive Train'!$F$29,1,0)</f>
        <v>0</v>
      </c>
      <c r="EL99" s="57">
        <f t="shared" si="145"/>
        <v>55.555555555555557</v>
      </c>
      <c r="EM99" s="63">
        <f>EM98+'DEPRECATED - DT-Prelim Calcs'!$C$11</f>
        <v>380</v>
      </c>
      <c r="EN99" s="2">
        <f>EX99/'Drive Train'!$F$35</f>
        <v>0.72580645161290325</v>
      </c>
      <c r="EO99" s="46">
        <f>EV99*12*60/(PI() * 'Drive Train'!$F$15)/EN$2*EN99</f>
        <v>-337498.34875470487</v>
      </c>
      <c r="EP99" s="2">
        <f>('DEPRECATED - DT-Prelim Calcs'!$C$6*EN99-EO99)/('DEPRECATED - DT-Prelim Calcs'!$C$6*EN99)*'DEPRECATED - DT-Prelim Calcs'!$C$7*EN99</f>
        <v>154.35163641871335</v>
      </c>
      <c r="EQ99" s="57">
        <f>EP99/'DEPRECATED - DT-Prelim Calcs'!$C$7*('DEPRECATED - DT-Prelim Calcs'!$C$8-'DEPRECATED - DT-Prelim Calcs'!$C$9)+'DEPRECATED - DT-Prelim Calcs'!$C$9</f>
        <v>8219.8431338261107</v>
      </c>
      <c r="ER99" s="57">
        <f t="shared" si="112"/>
        <v>50</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-876.50006198507913</v>
      </c>
      <c r="EW99" s="57">
        <f>EW98+0.5*ET99*'DEPRECATED - DT-Prelim Calcs'!$C$11^2+EV99*'DEPRECATED - DT-Prelim Calcs'!$C$11</f>
        <v>-363906.51738664496</v>
      </c>
      <c r="EX99" s="57">
        <f>MIN('Drive Train'!$F$35-ER98*'DEPRECATED - DT-Prelim Calcs'!$C$21*'Drive Train'!$F$38,EX98+ER$2)</f>
        <v>9</v>
      </c>
      <c r="EY99" s="57">
        <f>'Drive Train'!$F$35-ER99*'DEPRECATED - DT-Prelim Calcs'!$C$21*'Drive Train'!$F$38</f>
        <v>9</v>
      </c>
      <c r="EZ99" s="1">
        <f>IF(EW99&gt;='Drive Train'!$F$29,1,0)</f>
        <v>0</v>
      </c>
      <c r="FA99" s="57">
        <f t="shared" si="148"/>
        <v>55.555555555555557</v>
      </c>
      <c r="FB99" s="63">
        <f>FB98+'DEPRECATED - DT-Prelim Calcs'!$C$11</f>
        <v>380</v>
      </c>
      <c r="FC99" s="2">
        <f>FM99/'Drive Train'!$F$35</f>
        <v>0.72580645161290325</v>
      </c>
      <c r="FD99" s="46">
        <f>FK99*12*60/(PI() * 'Drive Train'!$F$15)/FC$2*FC99</f>
        <v>-703325.9635908982</v>
      </c>
      <c r="FE99" s="2">
        <f>('DEPRECATED - DT-Prelim Calcs'!$C$6*FC99-FD99)/('DEPRECATED - DT-Prelim Calcs'!$C$6*FC99)*'DEPRECATED - DT-Prelim Calcs'!$C$7*FC99</f>
        <v>319.7633722076863</v>
      </c>
      <c r="FF99" s="57">
        <f>FE99/'DEPRECATED - DT-Prelim Calcs'!$C$7*('DEPRECATED - DT-Prelim Calcs'!$C$8-'DEPRECATED - DT-Prelim Calcs'!$C$9)+'DEPRECATED - DT-Prelim Calcs'!$C$9</f>
        <v>17025.787408400894</v>
      </c>
      <c r="FG99" s="57">
        <f t="shared" si="113"/>
        <v>50</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-1642.6012971026371</v>
      </c>
      <c r="FL99" s="57">
        <f>FL98+0.5*FI99*'DEPRECATED - DT-Prelim Calcs'!$C$11^2+FK99*'DEPRECATED - DT-Prelim Calcs'!$C$11</f>
        <v>-423640.05801179726</v>
      </c>
      <c r="FM99" s="57">
        <f>MIN('Drive Train'!$F$35-FG98*'DEPRECATED - DT-Prelim Calcs'!$C$21*'Drive Train'!$F$38,FM98+FG$2)</f>
        <v>9</v>
      </c>
      <c r="FN99" s="57">
        <f>'Drive Train'!$F$35-FG99*'DEPRECATED - DT-Prelim Calcs'!$C$21*'Drive Train'!$F$38</f>
        <v>9</v>
      </c>
      <c r="FO99" s="1">
        <f>IF(FL99&gt;='Drive Train'!$F$29,1,0)</f>
        <v>0</v>
      </c>
      <c r="FP99" s="57">
        <f t="shared" si="151"/>
        <v>55.555555555555557</v>
      </c>
      <c r="FQ99" s="63">
        <f>FQ98+'DEPRECATED - DT-Prelim Calcs'!$C$11</f>
        <v>380</v>
      </c>
      <c r="FR99" s="2">
        <f>GB99/'Drive Train'!$F$35</f>
        <v>0.72580645161290325</v>
      </c>
      <c r="FS99" s="46">
        <f>FZ99*12*60/(PI() * 'Drive Train'!$F$15)/FR$2*FR99</f>
        <v>-261384.49882485761</v>
      </c>
      <c r="FT99" s="2">
        <f>('DEPRECATED - DT-Prelim Calcs'!$C$6*FR99-FS99)/('DEPRECATED - DT-Prelim Calcs'!$C$6*FR99)*'DEPRECATED - DT-Prelim Calcs'!$C$7*FR99</f>
        <v>119.93618082191561</v>
      </c>
      <c r="FU99" s="57">
        <f>FT99/'DEPRECATED - DT-Prelim Calcs'!$C$7*('DEPRECATED - DT-Prelim Calcs'!$C$8-'DEPRECATED - DT-Prelim Calcs'!$C$9)+'DEPRECATED - DT-Prelim Calcs'!$C$9</f>
        <v>6387.6842321376653</v>
      </c>
      <c r="FV99" s="57">
        <f t="shared" si="114"/>
        <v>50</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-554.59852416956642</v>
      </c>
      <c r="GA99" s="57">
        <f>GA98+0.5*FX99*'DEPRECATED - DT-Prelim Calcs'!$C$11^2+FZ99*'DEPRECATED - DT-Prelim Calcs'!$C$11</f>
        <v>-492919.92229721922</v>
      </c>
      <c r="GB99" s="57">
        <f>MIN('Drive Train'!$F$35-FV98*'DEPRECATED - DT-Prelim Calcs'!$C$21*'Drive Train'!$F$38,GB98+FV$2)</f>
        <v>9</v>
      </c>
      <c r="GC99" s="57">
        <f>'Drive Train'!$F$35-FV99*'DEPRECATED - DT-Prelim Calcs'!$C$21*'Drive Train'!$F$38</f>
        <v>9</v>
      </c>
      <c r="GD99" s="1">
        <f>IF(GA99&gt;='Drive Train'!$F$29,1,0)</f>
        <v>0</v>
      </c>
      <c r="GE99" s="57">
        <f t="shared" si="154"/>
        <v>55.555555555555557</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55.555555555555557</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55.555555555555557</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55.555555555555557</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55.555555555555557</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650.48305563067322</v>
      </c>
      <c r="AK100" s="57">
        <f t="shared" si="181"/>
        <v>0</v>
      </c>
      <c r="AL100" s="63">
        <f>AL99+'DEPRECATED - DT-Prelim Calcs'!$C$11</f>
        <v>384</v>
      </c>
      <c r="AM100" s="2">
        <f>AW100/'Drive Train'!$F$35</f>
        <v>0.87580576951247846</v>
      </c>
      <c r="AN100" s="46">
        <f>AU100*12*60/(PI() * 'Drive Train'!$F$15)/AM$2*AM100</f>
        <v>3839.3737733917546</v>
      </c>
      <c r="AO100" s="2">
        <f>('DEPRECATED - DT-Prelim Calcs'!$C$6*AM100-AN100)/('DEPRECATED - DT-Prelim Calcs'!$C$6*AM100)*'DEPRECATED - DT-Prelim Calcs'!$C$7*AM100</f>
        <v>0.37468987940797582</v>
      </c>
      <c r="AP100" s="57">
        <f>AO100/'DEPRECATED - DT-Prelim Calcs'!$C$7*('DEPRECATED - DT-Prelim Calcs'!$C$8-'DEPRECATED - DT-Prelim Calcs'!$C$9)+'DEPRECATED - DT-Prelim Calcs'!$C$9</f>
        <v>22.647183206656972</v>
      </c>
      <c r="AQ100" s="57">
        <f t="shared" si="105"/>
        <v>22.647183206656972</v>
      </c>
      <c r="AR100" s="2">
        <f t="shared" si="125"/>
        <v>1.0397238625614591E-12</v>
      </c>
      <c r="AS100" s="57">
        <f>AR100*'DEPRECATED - DT-Prelim Calcs'!$C$21/AM$2/'DEPRECATED - DT-Prelim Calcs'!$C$19/'DEPRECATED - DT-Prelim Calcs'!$C$18*3.39*'DEPRECATED - DT-Prelim Calcs'!$C$20</f>
        <v>7.1166802115062383E-12</v>
      </c>
      <c r="AT100" s="46">
        <f t="shared" si="126"/>
        <v>0</v>
      </c>
      <c r="AU100" s="57">
        <f>AS99*'DEPRECATED - DT-Prelim Calcs'!$C$11+AU99</f>
        <v>38.256035694824234</v>
      </c>
      <c r="AV100" s="57">
        <f>AV99+0.5*AS100*'DEPRECATED - DT-Prelim Calcs'!$C$11^2+AU100*'DEPRECATED - DT-Prelim Calcs'!$C$11</f>
        <v>14563.111951997929</v>
      </c>
      <c r="AW100" s="57">
        <f>MIN('Drive Train'!$F$35-AQ99*'DEPRECATED - DT-Prelim Calcs'!$C$21*'Drive Train'!$F$38,AW99+AQ$2)</f>
        <v>10.859991541954733</v>
      </c>
      <c r="AX100" s="57">
        <f>'Drive Train'!$F$35-AQ100*'DEPRECATED - DT-Prelim Calcs'!$C$21*'Drive Train'!$F$38</f>
        <v>10.859991541947327</v>
      </c>
      <c r="AY100" s="1">
        <f>IF(AV100&gt;='Drive Train'!$F$29,1,0)</f>
        <v>1</v>
      </c>
      <c r="AZ100" s="57">
        <f t="shared" si="127"/>
        <v>25.163536896285525</v>
      </c>
      <c r="BA100" s="63">
        <f>BA99+'DEPRECATED - DT-Prelim Calcs'!$C$11</f>
        <v>384</v>
      </c>
      <c r="BB100" s="2">
        <f>BL100/'Drive Train'!$F$35</f>
        <v>0.72580645161290325</v>
      </c>
      <c r="BC100" s="46">
        <f>BJ100*12*60/(PI() * 'Drive Train'!$F$15)/BB$2*BB100</f>
        <v>4641.2360393640311</v>
      </c>
      <c r="BD100" s="2">
        <f>('DEPRECATED - DT-Prelim Calcs'!$C$6*BB100-BC100)/('DEPRECATED - DT-Prelim Calcs'!$C$6*BB100)*'DEPRECATED - DT-Prelim Calcs'!$C$7*BB100</f>
        <v>-0.34937659323904119</v>
      </c>
      <c r="BE100" s="57">
        <f>BD100/'DEPRECATED - DT-Prelim Calcs'!$C$7*('DEPRECATED - DT-Prelim Calcs'!$C$8-'DEPRECATED - DT-Prelim Calcs'!$C$9)+'DEPRECATED - DT-Prelim Calcs'!$C$9</f>
        <v>-15.899592079904146</v>
      </c>
      <c r="BF100" s="57">
        <f t="shared" si="106"/>
        <v>-15.899592079904146</v>
      </c>
      <c r="BG100" s="2">
        <f t="shared" si="128"/>
        <v>-0.89592949230377239</v>
      </c>
      <c r="BH100" s="57">
        <f>BG100*'DEPRECATED - DT-Prelim Calcs'!$C$21/BB$2/'DEPRECATED - DT-Prelim Calcs'!$C$19/'DEPRECATED - DT-Prelim Calcs'!$C$18*3.39*'DEPRECATED - DT-Prelim Calcs'!$C$20</f>
        <v>-9.3122229516281045</v>
      </c>
      <c r="BI100" s="46">
        <f t="shared" si="129"/>
        <v>1</v>
      </c>
      <c r="BJ100" s="57">
        <f>BH99*'DEPRECATED - DT-Prelim Calcs'!$C$11+BJ99</f>
        <v>36.748541820334069</v>
      </c>
      <c r="BK100" s="57">
        <f>BK99+0.5*BH100*'DEPRECATED - DT-Prelim Calcs'!$C$11^2+BJ100*'DEPRECATED - DT-Prelim Calcs'!$C$11</f>
        <v>6960.222775043263</v>
      </c>
      <c r="BL100" s="57">
        <f>MIN('Drive Train'!$F$35-BF99*'DEPRECATED - DT-Prelim Calcs'!$C$21*'Drive Train'!$F$38,BL99+BF$2)</f>
        <v>9</v>
      </c>
      <c r="BM100" s="57">
        <f>'Drive Train'!$F$35-BF100*'DEPRECATED - DT-Prelim Calcs'!$C$21*'Drive Train'!$F$38</f>
        <v>13.481172261433482</v>
      </c>
      <c r="BN100" s="1">
        <f>IF(BK100&gt;='Drive Train'!$F$29,1,0)</f>
        <v>1</v>
      </c>
      <c r="BO100" s="57">
        <f t="shared" si="130"/>
        <v>-17.666213422115717</v>
      </c>
      <c r="BP100" s="63">
        <f>BP99+'DEPRECATED - DT-Prelim Calcs'!$C$11</f>
        <v>384</v>
      </c>
      <c r="BQ100" s="2">
        <f>CA100/'Drive Train'!$F$35</f>
        <v>1.5257719927222968</v>
      </c>
      <c r="BR100" s="46">
        <f>BY100*12*60/(PI() * 'Drive Train'!$F$15)/BQ$2*BQ100</f>
        <v>-38668.027443666484</v>
      </c>
      <c r="BS100" s="2">
        <f>('DEPRECATED - DT-Prelim Calcs'!$C$6*BQ100-BR100)/('DEPRECATED - DT-Prelim Calcs'!$C$6*BQ100)*'DEPRECATED - DT-Prelim Calcs'!$C$7*BQ100</f>
        <v>21.161152930084793</v>
      </c>
      <c r="BT100" s="57">
        <f>BS100/'DEPRECATED - DT-Prelim Calcs'!$C$7*('DEPRECATED - DT-Prelim Calcs'!$C$8-'DEPRECATED - DT-Prelim Calcs'!$C$9)+'DEPRECATED - DT-Prelim Calcs'!$C$9</f>
        <v>1129.2460252821074</v>
      </c>
      <c r="BU100" s="57">
        <f t="shared" si="107"/>
        <v>50</v>
      </c>
      <c r="BV100" s="2">
        <f t="shared" si="131"/>
        <v>1.6489905474275997</v>
      </c>
      <c r="BW100" s="57">
        <f>BV100*'DEPRECATED - DT-Prelim Calcs'!$C$21/BQ$2/'DEPRECATED - DT-Prelim Calcs'!$C$19/'DEPRECATED - DT-Prelim Calcs'!$C$18*3.39*'DEPRECATED - DT-Prelim Calcs'!$C$20</f>
        <v>22.99198837243916</v>
      </c>
      <c r="BX100" s="46">
        <f t="shared" si="132"/>
        <v>0</v>
      </c>
      <c r="BY100" s="57">
        <f>BW99*'DEPRECATED - DT-Prelim Calcs'!$C$11+BY99</f>
        <v>-108.57024705460756</v>
      </c>
      <c r="BZ100" s="57">
        <f>BZ99+0.5*BW100*'DEPRECATED - DT-Prelim Calcs'!$C$11^2+BY100*'DEPRECATED - DT-Prelim Calcs'!$C$11</f>
        <v>-13724.770427878419</v>
      </c>
      <c r="CA100" s="57">
        <f>MIN('Drive Train'!$F$35-BU99*'DEPRECATED - DT-Prelim Calcs'!$C$21*'Drive Train'!$F$38,CA99+BU$2)</f>
        <v>18.91957270975648</v>
      </c>
      <c r="CB100" s="57">
        <f>'Drive Train'!$F$35-BU100*'DEPRECATED - DT-Prelim Calcs'!$C$21*'Drive Train'!$F$38</f>
        <v>9</v>
      </c>
      <c r="CC100" s="1">
        <f>IF(BZ100&gt;='Drive Train'!$F$29,1,0)</f>
        <v>0</v>
      </c>
      <c r="CD100" s="57">
        <f t="shared" si="133"/>
        <v>55.555555555555557</v>
      </c>
      <c r="CE100" s="63">
        <f>CE99+'DEPRECATED - DT-Prelim Calcs'!$C$11</f>
        <v>384</v>
      </c>
      <c r="CF100" s="2">
        <f>CP100/'Drive Train'!$F$35</f>
        <v>2.2319672277530698</v>
      </c>
      <c r="CG100" s="46">
        <f>CN100*12*60/(PI() * 'Drive Train'!$F$15)/CF$2*CF100</f>
        <v>-226067.91762037112</v>
      </c>
      <c r="CH100" s="2">
        <f>('DEPRECATED - DT-Prelim Calcs'!$C$6*CF100-CG100)/('DEPRECATED - DT-Prelim Calcs'!$C$6*CF100)*'DEPRECATED - DT-Prelim Calcs'!$C$7*CF100</f>
        <v>107.59736774779569</v>
      </c>
      <c r="CI100" s="57">
        <f>CH100/'DEPRECATED - DT-Prelim Calcs'!$C$7*('DEPRECATED - DT-Prelim Calcs'!$C$8-'DEPRECATED - DT-Prelim Calcs'!$C$9)+'DEPRECATED - DT-Prelim Calcs'!$C$9</f>
        <v>5730.8088307228991</v>
      </c>
      <c r="CJ100" s="57">
        <f t="shared" si="108"/>
        <v>50</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-345.87021649383956</v>
      </c>
      <c r="CO100" s="57">
        <f>CO99+0.5*CL100*'DEPRECATED - DT-Prelim Calcs'!$C$11^2+CN100*'DEPRECATED - DT-Prelim Calcs'!$C$11</f>
        <v>-41613.85098114502</v>
      </c>
      <c r="CP100" s="57">
        <f>MIN('Drive Train'!$F$35-CJ99*'DEPRECATED - DT-Prelim Calcs'!$C$21*'Drive Train'!$F$38,CP99+CJ$2)</f>
        <v>27.676393624138065</v>
      </c>
      <c r="CQ100" s="57">
        <f>'Drive Train'!$F$35-CJ100*'DEPRECATED - DT-Prelim Calcs'!$C$21*'Drive Train'!$F$38</f>
        <v>9</v>
      </c>
      <c r="CR100" s="1">
        <f>IF(CO100&gt;='Drive Train'!$F$29,1,0)</f>
        <v>0</v>
      </c>
      <c r="CS100" s="57">
        <f t="shared" si="136"/>
        <v>55.555555555555557</v>
      </c>
      <c r="CT100" s="63">
        <f>CT99+'DEPRECATED - DT-Prelim Calcs'!$C$11</f>
        <v>384</v>
      </c>
      <c r="CU100" s="2">
        <f>DE100/'Drive Train'!$F$35</f>
        <v>0.72580645161290325</v>
      </c>
      <c r="CV100" s="46">
        <f>DC100*12*60/(PI() * 'Drive Train'!$F$15)/CU$2*CU100</f>
        <v>-38406.563339143016</v>
      </c>
      <c r="CW100" s="2">
        <f>('DEPRECATED - DT-Prelim Calcs'!$C$6*CU100-CV100)/('DEPRECATED - DT-Prelim Calcs'!$C$6*CU100)*'DEPRECATED - DT-Prelim Calcs'!$C$7*CU100</f>
        <v>19.115012994416116</v>
      </c>
      <c r="CX100" s="57">
        <f>CW100/'DEPRECATED - DT-Prelim Calcs'!$C$7*('DEPRECATED - DT-Prelim Calcs'!$C$8-'DEPRECATED - DT-Prelim Calcs'!$C$9)+'DEPRECATED - DT-Prelim Calcs'!$C$9</f>
        <v>1020.3166668811568</v>
      </c>
      <c r="CY100" s="57">
        <f t="shared" si="109"/>
        <v>50</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-150.21650981174162</v>
      </c>
      <c r="DD100" s="57">
        <f>DD99+0.5*DA100*'DEPRECATED - DT-Prelim Calcs'!$C$11^2+DC100*'DEPRECATED - DT-Prelim Calcs'!$C$11</f>
        <v>-93715.258790390333</v>
      </c>
      <c r="DE100" s="57">
        <f>MIN('Drive Train'!$F$35-CY99*'DEPRECATED - DT-Prelim Calcs'!$C$21*'Drive Train'!$F$38,DE99+CY$2)</f>
        <v>9</v>
      </c>
      <c r="DF100" s="57">
        <f>'Drive Train'!$F$35-CY100*'DEPRECATED - DT-Prelim Calcs'!$C$21*'Drive Train'!$F$38</f>
        <v>9</v>
      </c>
      <c r="DG100" s="1">
        <f>IF(DD100&gt;='Drive Train'!$F$29,1,0)</f>
        <v>0</v>
      </c>
      <c r="DH100" s="57">
        <f t="shared" si="139"/>
        <v>55.555555555555557</v>
      </c>
      <c r="DI100" s="63">
        <f>DI99+'DEPRECATED - DT-Prelim Calcs'!$C$11</f>
        <v>384</v>
      </c>
      <c r="DJ100" s="2">
        <f>DT100/'Drive Train'!$F$35</f>
        <v>3.2436898351054859</v>
      </c>
      <c r="DK100" s="46">
        <f>DR100*12*60/(PI() * 'Drive Train'!$F$15)/DJ$2*DJ100</f>
        <v>-1246858.9675522647</v>
      </c>
      <c r="DL100" s="2">
        <f>('DEPRECATED - DT-Prelim Calcs'!$C$6*DJ100-DK100)/('DEPRECATED - DT-Prelim Calcs'!$C$6*DJ100)*'DEPRECATED - DT-Prelim Calcs'!$C$7*DJ100</f>
        <v>571.59404893805618</v>
      </c>
      <c r="DM100" s="57">
        <f>DL100/'DEPRECATED - DT-Prelim Calcs'!$C$7*('DEPRECATED - DT-Prelim Calcs'!$C$8-'DEPRECATED - DT-Prelim Calcs'!$C$9)+'DEPRECATED - DT-Prelim Calcs'!$C$9</f>
        <v>30432.374887449216</v>
      </c>
      <c r="DN100" s="57">
        <f t="shared" si="110"/>
        <v>50</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-933.72162051160433</v>
      </c>
      <c r="DS100" s="57">
        <f>DS99+0.5*DP100*'DEPRECATED - DT-Prelim Calcs'!$C$11^2+DR100*'DEPRECATED - DT-Prelim Calcs'!$C$11</f>
        <v>-179491.20638017065</v>
      </c>
      <c r="DT100" s="57">
        <f>MIN('Drive Train'!$F$35-DN99*'DEPRECATED - DT-Prelim Calcs'!$C$21*'Drive Train'!$F$38,DT99+DN$2)</f>
        <v>40.221753955308024</v>
      </c>
      <c r="DU100" s="57">
        <f>'Drive Train'!$F$35-DN100*'DEPRECATED - DT-Prelim Calcs'!$C$21*'Drive Train'!$F$38</f>
        <v>9</v>
      </c>
      <c r="DV100" s="1">
        <f>IF(DS100&gt;='Drive Train'!$F$29,1,0)</f>
        <v>0</v>
      </c>
      <c r="DW100" s="57">
        <f t="shared" si="142"/>
        <v>55.555555555555557</v>
      </c>
      <c r="DX100" s="63">
        <f>DX99+'DEPRECATED - DT-Prelim Calcs'!$C$11</f>
        <v>384</v>
      </c>
      <c r="DY100" s="2">
        <f>EI100/'Drive Train'!$F$35</f>
        <v>0.72580645161290325</v>
      </c>
      <c r="DZ100" s="46">
        <f>EG100*12*60/(PI() * 'Drive Train'!$F$15)/DY$2*DY100</f>
        <v>-315764.1047602311</v>
      </c>
      <c r="EA100" s="2">
        <f>('DEPRECATED - DT-Prelim Calcs'!$C$6*DY100-DZ100)/('DEPRECATED - DT-Prelim Calcs'!$C$6*DY100)*'DEPRECATED - DT-Prelim Calcs'!$C$7*DY100</f>
        <v>144.52433284897941</v>
      </c>
      <c r="EB100" s="57">
        <f>EA100/'DEPRECATED - DT-Prelim Calcs'!$C$7*('DEPRECATED - DT-Prelim Calcs'!$C$8-'DEPRECATED - DT-Prelim Calcs'!$C$9)+'DEPRECATED - DT-Prelim Calcs'!$C$9</f>
        <v>7696.6717446157918</v>
      </c>
      <c r="EC100" s="57">
        <f t="shared" si="111"/>
        <v>50</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-923.48552388123403</v>
      </c>
      <c r="EH100" s="57">
        <f>EH99+0.5*EE100*'DEPRECATED - DT-Prelim Calcs'!$C$11^2+EG100*'DEPRECATED - DT-Prelim Calcs'!$C$11</f>
        <v>-266512.87461339374</v>
      </c>
      <c r="EI100" s="57">
        <f>MIN('Drive Train'!$F$35-EC99*'DEPRECATED - DT-Prelim Calcs'!$C$21*'Drive Train'!$F$38,EI99+EC$2)</f>
        <v>9</v>
      </c>
      <c r="EJ100" s="57">
        <f>'Drive Train'!$F$35-EC100*'DEPRECATED - DT-Prelim Calcs'!$C$21*'Drive Train'!$F$38</f>
        <v>9</v>
      </c>
      <c r="EK100" s="1">
        <f>IF(EH100&gt;='Drive Train'!$F$29,1,0)</f>
        <v>0</v>
      </c>
      <c r="EL100" s="57">
        <f t="shared" si="145"/>
        <v>55.555555555555557</v>
      </c>
      <c r="EM100" s="63">
        <f>EM99+'DEPRECATED - DT-Prelim Calcs'!$C$11</f>
        <v>384</v>
      </c>
      <c r="EN100" s="2">
        <f>EX100/'Drive Train'!$F$35</f>
        <v>0.72580645161290325</v>
      </c>
      <c r="EO100" s="46">
        <f>EV100*12*60/(PI() * 'Drive Train'!$F$15)/EN$2*EN100</f>
        <v>-302085.87842259119</v>
      </c>
      <c r="EP100" s="2">
        <f>('DEPRECATED - DT-Prelim Calcs'!$C$6*EN100-EO100)/('DEPRECATED - DT-Prelim Calcs'!$C$6*EN100)*'DEPRECATED - DT-Prelim Calcs'!$C$7*EN100</f>
        <v>138.33961887642553</v>
      </c>
      <c r="EQ100" s="57">
        <f>EP100/'DEPRECATED - DT-Prelim Calcs'!$C$7*('DEPRECATED - DT-Prelim Calcs'!$C$8-'DEPRECATED - DT-Prelim Calcs'!$C$9)+'DEPRECATED - DT-Prelim Calcs'!$C$9</f>
        <v>7367.4191293964304</v>
      </c>
      <c r="ER100" s="57">
        <f t="shared" si="112"/>
        <v>50</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-784.53210849532252</v>
      </c>
      <c r="EW100" s="57">
        <f>EW99+0.5*ET100*'DEPRECATED - DT-Prelim Calcs'!$C$11^2+EV100*'DEPRECATED - DT-Prelim Calcs'!$C$11</f>
        <v>-366860.70991364674</v>
      </c>
      <c r="EX100" s="57">
        <f>MIN('Drive Train'!$F$35-ER99*'DEPRECATED - DT-Prelim Calcs'!$C$21*'Drive Train'!$F$38,EX99+ER$2)</f>
        <v>9</v>
      </c>
      <c r="EY100" s="57">
        <f>'Drive Train'!$F$35-ER100*'DEPRECATED - DT-Prelim Calcs'!$C$21*'Drive Train'!$F$38</f>
        <v>9</v>
      </c>
      <c r="EZ100" s="1">
        <f>IF(EW100&gt;='Drive Train'!$F$29,1,0)</f>
        <v>0</v>
      </c>
      <c r="FA100" s="57">
        <f t="shared" si="148"/>
        <v>55.555555555555557</v>
      </c>
      <c r="FB100" s="63">
        <f>FB99+'DEPRECATED - DT-Prelim Calcs'!$C$11</f>
        <v>384</v>
      </c>
      <c r="FC100" s="2">
        <f>FM100/'Drive Train'!$F$35</f>
        <v>0.72580645161290325</v>
      </c>
      <c r="FD100" s="46">
        <f>FK100*12*60/(PI() * 'Drive Train'!$F$15)/FC$2*FC100</f>
        <v>-663947.29658158775</v>
      </c>
      <c r="FE100" s="2">
        <f>('DEPRECATED - DT-Prelim Calcs'!$C$6*FC100-FD100)/('DEPRECATED - DT-Prelim Calcs'!$C$6*FC100)*'DEPRECATED - DT-Prelim Calcs'!$C$7*FC100</f>
        <v>301.95800870066222</v>
      </c>
      <c r="FF100" s="57">
        <f>FE100/'DEPRECATED - DT-Prelim Calcs'!$C$7*('DEPRECATED - DT-Prelim Calcs'!$C$8-'DEPRECATED - DT-Prelim Calcs'!$C$9)+'DEPRECATED - DT-Prelim Calcs'!$C$9</f>
        <v>16077.891915475091</v>
      </c>
      <c r="FG100" s="57">
        <f t="shared" si="113"/>
        <v>50</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-1550.6333436128805</v>
      </c>
      <c r="FL100" s="57">
        <f>FL99+0.5*FI100*'DEPRECATED - DT-Prelim Calcs'!$C$11^2+FK100*'DEPRECATED - DT-Prelim Calcs'!$C$11</f>
        <v>-429658.65547926928</v>
      </c>
      <c r="FM100" s="57">
        <f>MIN('Drive Train'!$F$35-FG99*'DEPRECATED - DT-Prelim Calcs'!$C$21*'Drive Train'!$F$38,FM99+FG$2)</f>
        <v>9</v>
      </c>
      <c r="FN100" s="57">
        <f>'Drive Train'!$F$35-FG100*'DEPRECATED - DT-Prelim Calcs'!$C$21*'Drive Train'!$F$38</f>
        <v>9</v>
      </c>
      <c r="FO100" s="1">
        <f>IF(FL100&gt;='Drive Train'!$F$29,1,0)</f>
        <v>0</v>
      </c>
      <c r="FP100" s="57">
        <f t="shared" si="151"/>
        <v>55.555555555555557</v>
      </c>
      <c r="FQ100" s="63">
        <f>FQ99+'DEPRECATED - DT-Prelim Calcs'!$C$11</f>
        <v>384</v>
      </c>
      <c r="FR100" s="2">
        <f>GB100/'Drive Train'!$F$35</f>
        <v>0.72580645161290325</v>
      </c>
      <c r="FS100" s="46">
        <f>FZ100*12*60/(PI() * 'Drive Train'!$F$15)/FR$2*FR100</f>
        <v>-218039.63513835057</v>
      </c>
      <c r="FT100" s="2">
        <f>('DEPRECATED - DT-Prelim Calcs'!$C$6*FR100-FS100)/('DEPRECATED - DT-Prelim Calcs'!$C$6*FR100)*'DEPRECATED - DT-Prelim Calcs'!$C$7*FR100</f>
        <v>100.33747135015538</v>
      </c>
      <c r="FU100" s="57">
        <f>FT100/'DEPRECATED - DT-Prelim Calcs'!$C$7*('DEPRECATED - DT-Prelim Calcs'!$C$8-'DEPRECATED - DT-Prelim Calcs'!$C$9)+'DEPRECATED - DT-Prelim Calcs'!$C$9</f>
        <v>5344.3172507157415</v>
      </c>
      <c r="FV100" s="57">
        <f t="shared" si="114"/>
        <v>50</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-462.63057067980981</v>
      </c>
      <c r="GA100" s="57">
        <f>GA99+0.5*FX100*'DEPRECATED - DT-Prelim Calcs'!$C$11^2+FZ100*'DEPRECATED - DT-Prelim Calcs'!$C$11</f>
        <v>-494586.508672959</v>
      </c>
      <c r="GB100" s="57">
        <f>MIN('Drive Train'!$F$35-FV99*'DEPRECATED - DT-Prelim Calcs'!$C$21*'Drive Train'!$F$38,GB99+FV$2)</f>
        <v>9</v>
      </c>
      <c r="GC100" s="57">
        <f>'Drive Train'!$F$35-FV100*'DEPRECATED - DT-Prelim Calcs'!$C$21*'Drive Train'!$F$38</f>
        <v>9</v>
      </c>
      <c r="GD100" s="1">
        <f>IF(GA100&gt;='Drive Train'!$F$29,1,0)</f>
        <v>0</v>
      </c>
      <c r="GE100" s="57">
        <f t="shared" si="154"/>
        <v>55.555555555555557</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55.555555555555557</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55.555555555555557</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55.555555555555557</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650.48305563067322</v>
      </c>
      <c r="AK101" s="57">
        <f t="shared" si="181"/>
        <v>0</v>
      </c>
      <c r="AL101" s="63">
        <f>AL100+'DEPRECATED - DT-Prelim Calcs'!$C$11</f>
        <v>388</v>
      </c>
      <c r="AM101" s="2">
        <f>AW101/'Drive Train'!$F$35</f>
        <v>0.87580576951188116</v>
      </c>
      <c r="AN101" s="46">
        <f>AU101*12*60/(PI() * 'Drive Train'!$F$15)/AM$2*AM101</f>
        <v>3839.3737733919925</v>
      </c>
      <c r="AO101" s="2">
        <f>('DEPRECATED - DT-Prelim Calcs'!$C$6*AM101-AN101)/('DEPRECATED - DT-Prelim Calcs'!$C$6*AM101)*'DEPRECATED - DT-Prelim Calcs'!$C$7*AM101</f>
        <v>0.37468987940642862</v>
      </c>
      <c r="AP101" s="57">
        <f>AO101/'DEPRECATED - DT-Prelim Calcs'!$C$7*('DEPRECATED - DT-Prelim Calcs'!$C$8-'DEPRECATED - DT-Prelim Calcs'!$C$9)+'DEPRECATED - DT-Prelim Calcs'!$C$9</f>
        <v>22.647183206574603</v>
      </c>
      <c r="AQ101" s="57">
        <f t="shared" si="105"/>
        <v>22.647183206574603</v>
      </c>
      <c r="AR101" s="2">
        <f t="shared" si="125"/>
        <v>-7.8631545719076712E-13</v>
      </c>
      <c r="AS101" s="57">
        <f>AR101*'DEPRECATED - DT-Prelim Calcs'!$C$21/AM$2/'DEPRECATED - DT-Prelim Calcs'!$C$19/'DEPRECATED - DT-Prelim Calcs'!$C$18*3.39*'DEPRECATED - DT-Prelim Calcs'!$C$20</f>
        <v>-5.3821556431385946E-12</v>
      </c>
      <c r="AT101" s="46">
        <f t="shared" si="126"/>
        <v>0</v>
      </c>
      <c r="AU101" s="57">
        <f>AS100*'DEPRECATED - DT-Prelim Calcs'!$C$11+AU100</f>
        <v>38.256035694852699</v>
      </c>
      <c r="AV101" s="57">
        <f>AV100+0.5*AS101*'DEPRECATED - DT-Prelim Calcs'!$C$11^2+AU101*'DEPRECATED - DT-Prelim Calcs'!$C$11</f>
        <v>14716.136094777296</v>
      </c>
      <c r="AW101" s="57">
        <f>MIN('Drive Train'!$F$35-AQ100*'DEPRECATED - DT-Prelim Calcs'!$C$21*'Drive Train'!$F$38,AW100+AQ$2)</f>
        <v>10.859991541947327</v>
      </c>
      <c r="AX101" s="57">
        <f>'Drive Train'!$F$35-AQ101*'DEPRECATED - DT-Prelim Calcs'!$C$21*'Drive Train'!$F$38</f>
        <v>10.859991541952928</v>
      </c>
      <c r="AY101" s="1">
        <f>IF(AV101&gt;='Drive Train'!$F$29,1,0)</f>
        <v>1</v>
      </c>
      <c r="AZ101" s="57">
        <f t="shared" si="127"/>
        <v>25.163536896194003</v>
      </c>
      <c r="BA101" s="63">
        <f>BA100+'DEPRECATED - DT-Prelim Calcs'!$C$11</f>
        <v>388</v>
      </c>
      <c r="BB101" s="2">
        <f>BL101/'Drive Train'!$F$35</f>
        <v>1.087191311405926</v>
      </c>
      <c r="BC101" s="46">
        <f>BJ101*12*60/(PI() * 'Drive Train'!$F$15)/BB$2*BB101</f>
        <v>-94.656967223540065</v>
      </c>
      <c r="BD101" s="2">
        <f>('DEPRECATED - DT-Prelim Calcs'!$C$6*BB101-BC101)/('DEPRECATED - DT-Prelim Calcs'!$C$6*BB101)*'DEPRECATED - DT-Prelim Calcs'!$C$7*BB101</f>
        <v>2.6629309274692821</v>
      </c>
      <c r="BE101" s="57">
        <f>BD101/'DEPRECATED - DT-Prelim Calcs'!$C$7*('DEPRECATED - DT-Prelim Calcs'!$C$8-'DEPRECATED - DT-Prelim Calcs'!$C$9)+'DEPRECATED - DT-Prelim Calcs'!$C$9</f>
        <v>144.46516099348915</v>
      </c>
      <c r="BF101" s="57">
        <f t="shared" si="106"/>
        <v>50</v>
      </c>
      <c r="BG101" s="2">
        <f t="shared" si="128"/>
        <v>0.89592951313519831</v>
      </c>
      <c r="BH101" s="57">
        <f>BG101*'DEPRECATED - DT-Prelim Calcs'!$C$21/BB$2/'DEPRECATED - DT-Prelim Calcs'!$C$19/'DEPRECATED - DT-Prelim Calcs'!$C$18*3.39*'DEPRECATED - DT-Prelim Calcs'!$C$20</f>
        <v>9.3122231681483587</v>
      </c>
      <c r="BI101" s="46">
        <f t="shared" si="129"/>
        <v>0</v>
      </c>
      <c r="BJ101" s="57">
        <f>BH100*'DEPRECATED - DT-Prelim Calcs'!$C$11+BJ100</f>
        <v>-0.50034998617834958</v>
      </c>
      <c r="BK101" s="57">
        <f>BK100+0.5*BH101*'DEPRECATED - DT-Prelim Calcs'!$C$11^2+BJ101*'DEPRECATED - DT-Prelim Calcs'!$C$11</f>
        <v>7032.7191604437357</v>
      </c>
      <c r="BL101" s="57">
        <f>MIN('Drive Train'!$F$35-BF100*'DEPRECATED - DT-Prelim Calcs'!$C$21*'Drive Train'!$F$38,BL100+BF$2)</f>
        <v>13.481172261433482</v>
      </c>
      <c r="BM101" s="57">
        <f>'Drive Train'!$F$35-BF101*'DEPRECATED - DT-Prelim Calcs'!$C$21*'Drive Train'!$F$38</f>
        <v>9</v>
      </c>
      <c r="BN101" s="1">
        <f>IF(BK101&gt;='Drive Train'!$F$29,1,0)</f>
        <v>1</v>
      </c>
      <c r="BO101" s="57">
        <f t="shared" si="130"/>
        <v>55.555555555555557</v>
      </c>
      <c r="BP101" s="63">
        <f>BP100+'DEPRECATED - DT-Prelim Calcs'!$C$11</f>
        <v>388</v>
      </c>
      <c r="BQ101" s="2">
        <f>CA101/'Drive Train'!$F$35</f>
        <v>0.72580645161290325</v>
      </c>
      <c r="BR101" s="46">
        <f>BY101*12*60/(PI() * 'Drive Train'!$F$15)/BQ$2*BQ101</f>
        <v>-2812.8104479932272</v>
      </c>
      <c r="BS101" s="2">
        <f>('DEPRECATED - DT-Prelim Calcs'!$C$6*BQ101-BR101)/('DEPRECATED - DT-Prelim Calcs'!$C$6*BQ101)*'DEPRECATED - DT-Prelim Calcs'!$C$7*BQ101</f>
        <v>3.0210271655847847</v>
      </c>
      <c r="BT101" s="57">
        <f>BS101/'DEPRECATED - DT-Prelim Calcs'!$C$7*('DEPRECATED - DT-Prelim Calcs'!$C$8-'DEPRECATED - DT-Prelim Calcs'!$C$9)+'DEPRECATED - DT-Prelim Calcs'!$C$9</f>
        <v>163.52895657449287</v>
      </c>
      <c r="BU101" s="57">
        <f t="shared" si="107"/>
        <v>50</v>
      </c>
      <c r="BV101" s="2">
        <f t="shared" si="131"/>
        <v>1.2197250488406046</v>
      </c>
      <c r="BW101" s="57">
        <f>BV101*'DEPRECATED - DT-Prelim Calcs'!$C$21/BQ$2/'DEPRECATED - DT-Prelim Calcs'!$C$19/'DEPRECATED - DT-Prelim Calcs'!$C$18*3.39*'DEPRECATED - DT-Prelim Calcs'!$C$20</f>
        <v>17.006710065296634</v>
      </c>
      <c r="BX101" s="46">
        <f t="shared" si="132"/>
        <v>0</v>
      </c>
      <c r="BY101" s="57">
        <f>BW100*'DEPRECATED - DT-Prelim Calcs'!$C$11+BY100</f>
        <v>-16.602293564850925</v>
      </c>
      <c r="BZ101" s="57">
        <f>BZ100+0.5*BW101*'DEPRECATED - DT-Prelim Calcs'!$C$11^2+BY101*'DEPRECATED - DT-Prelim Calcs'!$C$11</f>
        <v>-13655.12592161545</v>
      </c>
      <c r="CA101" s="57">
        <f>MIN('Drive Train'!$F$35-BU100*'DEPRECATED - DT-Prelim Calcs'!$C$21*'Drive Train'!$F$38,CA100+BU$2)</f>
        <v>9</v>
      </c>
      <c r="CB101" s="57">
        <f>'Drive Train'!$F$35-BU101*'DEPRECATED - DT-Prelim Calcs'!$C$21*'Drive Train'!$F$38</f>
        <v>9</v>
      </c>
      <c r="CC101" s="1">
        <f>IF(BZ101&gt;='Drive Train'!$F$29,1,0)</f>
        <v>0</v>
      </c>
      <c r="CD101" s="57">
        <f t="shared" si="133"/>
        <v>55.555555555555557</v>
      </c>
      <c r="CE101" s="63">
        <f>CE100+'DEPRECATED - DT-Prelim Calcs'!$C$11</f>
        <v>388</v>
      </c>
      <c r="CF101" s="2">
        <f>CP101/'Drive Train'!$F$35</f>
        <v>0.72580645161290325</v>
      </c>
      <c r="CG101" s="46">
        <f>CN101*12*60/(PI() * 'Drive Train'!$F$15)/CF$2*CF101</f>
        <v>-53966.63642192827</v>
      </c>
      <c r="CH101" s="2">
        <f>('DEPRECATED - DT-Prelim Calcs'!$C$6*CF101-CG101)/('DEPRECATED - DT-Prelim Calcs'!$C$6*CF101)*'DEPRECATED - DT-Prelim Calcs'!$C$7*CF101</f>
        <v>26.150618271998191</v>
      </c>
      <c r="CI101" s="57">
        <f>CH101/'DEPRECATED - DT-Prelim Calcs'!$C$7*('DEPRECATED - DT-Prelim Calcs'!$C$8-'DEPRECATED - DT-Prelim Calcs'!$C$9)+'DEPRECATED - DT-Prelim Calcs'!$C$9</f>
        <v>1394.8677694179951</v>
      </c>
      <c r="CJ101" s="57">
        <f t="shared" si="108"/>
        <v>50</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-253.90226300408295</v>
      </c>
      <c r="CO101" s="57">
        <f>CO100+0.5*CL101*'DEPRECATED - DT-Prelim Calcs'!$C$11^2+CN101*'DEPRECATED - DT-Prelim Calcs'!$C$11</f>
        <v>-42445.524126181845</v>
      </c>
      <c r="CP101" s="57">
        <f>MIN('Drive Train'!$F$35-CJ100*'DEPRECATED - DT-Prelim Calcs'!$C$21*'Drive Train'!$F$38,CP100+CJ$2)</f>
        <v>9</v>
      </c>
      <c r="CQ101" s="57">
        <f>'Drive Train'!$F$35-CJ101*'DEPRECATED - DT-Prelim Calcs'!$C$21*'Drive Train'!$F$38</f>
        <v>9</v>
      </c>
      <c r="CR101" s="1">
        <f>IF(CO101&gt;='Drive Train'!$F$29,1,0)</f>
        <v>0</v>
      </c>
      <c r="CS101" s="57">
        <f t="shared" si="136"/>
        <v>55.555555555555557</v>
      </c>
      <c r="CT101" s="63">
        <f>CT100+'DEPRECATED - DT-Prelim Calcs'!$C$11</f>
        <v>388</v>
      </c>
      <c r="CU101" s="2">
        <f>DE101/'Drive Train'!$F$35</f>
        <v>0.72580645161290325</v>
      </c>
      <c r="CV101" s="46">
        <f>DC101*12*60/(PI() * 'Drive Train'!$F$15)/CU$2*CU101</f>
        <v>-14892.683038619578</v>
      </c>
      <c r="CW101" s="2">
        <f>('DEPRECATED - DT-Prelim Calcs'!$C$6*CU101-CV101)/('DEPRECATED - DT-Prelim Calcs'!$C$6*CU101)*'DEPRECATED - DT-Prelim Calcs'!$C$7*CU101</f>
        <v>8.4830333463370398</v>
      </c>
      <c r="CX101" s="57">
        <f>CW101/'DEPRECATED - DT-Prelim Calcs'!$C$7*('DEPRECATED - DT-Prelim Calcs'!$C$8-'DEPRECATED - DT-Prelim Calcs'!$C$9)+'DEPRECATED - DT-Prelim Calcs'!$C$9</f>
        <v>454.30712793985157</v>
      </c>
      <c r="CY101" s="57">
        <f t="shared" si="109"/>
        <v>50</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-58.248556321984992</v>
      </c>
      <c r="DD101" s="57">
        <f>DD100+0.5*DA101*'DEPRECATED - DT-Prelim Calcs'!$C$11^2+DC101*'DEPRECATED - DT-Prelim Calcs'!$C$11</f>
        <v>-93764.317108698757</v>
      </c>
      <c r="DE101" s="57">
        <f>MIN('Drive Train'!$F$35-CY100*'DEPRECATED - DT-Prelim Calcs'!$C$21*'Drive Train'!$F$38,DE100+CY$2)</f>
        <v>9</v>
      </c>
      <c r="DF101" s="57">
        <f>'Drive Train'!$F$35-CY101*'DEPRECATED - DT-Prelim Calcs'!$C$21*'Drive Train'!$F$38</f>
        <v>9</v>
      </c>
      <c r="DG101" s="1">
        <f>IF(DD101&gt;='Drive Train'!$F$29,1,0)</f>
        <v>0</v>
      </c>
      <c r="DH101" s="57">
        <f t="shared" si="139"/>
        <v>55.555555555555557</v>
      </c>
      <c r="DI101" s="63">
        <f>DI100+'DEPRECATED - DT-Prelim Calcs'!$C$11</f>
        <v>388</v>
      </c>
      <c r="DJ101" s="2">
        <f>DT101/'Drive Train'!$F$35</f>
        <v>0.72580645161290325</v>
      </c>
      <c r="DK101" s="46">
        <f>DR101*12*60/(PI() * 'Drive Train'!$F$15)/DJ$2*DJ101</f>
        <v>-251516.47599307491</v>
      </c>
      <c r="DL101" s="2">
        <f>('DEPRECATED - DT-Prelim Calcs'!$C$6*DJ101-DK101)/('DEPRECATED - DT-Prelim Calcs'!$C$6*DJ101)*'DEPRECATED - DT-Prelim Calcs'!$C$7*DJ101</f>
        <v>115.47427931636282</v>
      </c>
      <c r="DM101" s="57">
        <f>DL101/'DEPRECATED - DT-Prelim Calcs'!$C$7*('DEPRECATED - DT-Prelim Calcs'!$C$8-'DEPRECATED - DT-Prelim Calcs'!$C$9)+'DEPRECATED - DT-Prelim Calcs'!$C$9</f>
        <v>6150.1481478379055</v>
      </c>
      <c r="DN101" s="57">
        <f t="shared" si="110"/>
        <v>50</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-841.75366702184772</v>
      </c>
      <c r="DS101" s="57">
        <f>DS100+0.5*DP101*'DEPRECATED - DT-Prelim Calcs'!$C$11^2+DR101*'DEPRECATED - DT-Prelim Calcs'!$C$11</f>
        <v>-182674.28514127852</v>
      </c>
      <c r="DT101" s="57">
        <f>MIN('Drive Train'!$F$35-DN100*'DEPRECATED - DT-Prelim Calcs'!$C$21*'Drive Train'!$F$38,DT100+DN$2)</f>
        <v>9</v>
      </c>
      <c r="DU101" s="57">
        <f>'Drive Train'!$F$35-DN101*'DEPRECATED - DT-Prelim Calcs'!$C$21*'Drive Train'!$F$38</f>
        <v>9</v>
      </c>
      <c r="DV101" s="1">
        <f>IF(DS101&gt;='Drive Train'!$F$29,1,0)</f>
        <v>0</v>
      </c>
      <c r="DW101" s="57">
        <f t="shared" si="142"/>
        <v>55.555555555555557</v>
      </c>
      <c r="DX101" s="63">
        <f>DX100+'DEPRECATED - DT-Prelim Calcs'!$C$11</f>
        <v>388</v>
      </c>
      <c r="DY101" s="2">
        <f>EI101/'Drive Train'!$F$35</f>
        <v>0.72580645161290325</v>
      </c>
      <c r="DZ101" s="46">
        <f>EG101*12*60/(PI() * 'Drive Train'!$F$15)/DY$2*DY101</f>
        <v>-284317.83110531425</v>
      </c>
      <c r="EA101" s="2">
        <f>('DEPRECATED - DT-Prelim Calcs'!$C$6*DY101-DZ101)/('DEPRECATED - DT-Prelim Calcs'!$C$6*DY101)*'DEPRECATED - DT-Prelim Calcs'!$C$7*DY101</f>
        <v>130.30566127142791</v>
      </c>
      <c r="EB101" s="57">
        <f>EA101/'DEPRECATED - DT-Prelim Calcs'!$C$7*('DEPRECATED - DT-Prelim Calcs'!$C$8-'DEPRECATED - DT-Prelim Calcs'!$C$9)+'DEPRECATED - DT-Prelim Calcs'!$C$9</f>
        <v>6939.719228682241</v>
      </c>
      <c r="EC101" s="57">
        <f t="shared" si="111"/>
        <v>50</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-831.51757039147742</v>
      </c>
      <c r="EH101" s="57">
        <f>EH100+0.5*EE101*'DEPRECATED - DT-Prelim Calcs'!$C$11^2+EG101*'DEPRECATED - DT-Prelim Calcs'!$C$11</f>
        <v>-269655.00898798014</v>
      </c>
      <c r="EI101" s="57">
        <f>MIN('Drive Train'!$F$35-EC100*'DEPRECATED - DT-Prelim Calcs'!$C$21*'Drive Train'!$F$38,EI100+EC$2)</f>
        <v>9</v>
      </c>
      <c r="EJ101" s="57">
        <f>'Drive Train'!$F$35-EC101*'DEPRECATED - DT-Prelim Calcs'!$C$21*'Drive Train'!$F$38</f>
        <v>9</v>
      </c>
      <c r="EK101" s="1">
        <f>IF(EH101&gt;='Drive Train'!$F$29,1,0)</f>
        <v>0</v>
      </c>
      <c r="EL101" s="57">
        <f t="shared" si="145"/>
        <v>55.555555555555557</v>
      </c>
      <c r="EM101" s="63">
        <f>EM100+'DEPRECATED - DT-Prelim Calcs'!$C$11</f>
        <v>388</v>
      </c>
      <c r="EN101" s="2">
        <f>EX101/'Drive Train'!$F$35</f>
        <v>0.72580645161290325</v>
      </c>
      <c r="EO101" s="46">
        <f>EV101*12*60/(PI() * 'Drive Train'!$F$15)/EN$2*EN101</f>
        <v>-266673.40809047758</v>
      </c>
      <c r="EP101" s="2">
        <f>('DEPRECATED - DT-Prelim Calcs'!$C$6*EN101-EO101)/('DEPRECATED - DT-Prelim Calcs'!$C$6*EN101)*'DEPRECATED - DT-Prelim Calcs'!$C$7*EN101</f>
        <v>122.32760133413777</v>
      </c>
      <c r="EQ101" s="57">
        <f>EP101/'DEPRECATED - DT-Prelim Calcs'!$C$7*('DEPRECATED - DT-Prelim Calcs'!$C$8-'DEPRECATED - DT-Prelim Calcs'!$C$9)+'DEPRECATED - DT-Prelim Calcs'!$C$9</f>
        <v>6514.9951249667538</v>
      </c>
      <c r="ER101" s="57">
        <f t="shared" si="112"/>
        <v>50</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-692.56415500556591</v>
      </c>
      <c r="EW101" s="57">
        <f>EW100+0.5*ET101*'DEPRECATED - DT-Prelim Calcs'!$C$11^2+EV101*'DEPRECATED - DT-Prelim Calcs'!$C$11</f>
        <v>-369447.03062668949</v>
      </c>
      <c r="EX101" s="57">
        <f>MIN('Drive Train'!$F$35-ER100*'DEPRECATED - DT-Prelim Calcs'!$C$21*'Drive Train'!$F$38,EX100+ER$2)</f>
        <v>9</v>
      </c>
      <c r="EY101" s="57">
        <f>'Drive Train'!$F$35-ER101*'DEPRECATED - DT-Prelim Calcs'!$C$21*'Drive Train'!$F$38</f>
        <v>9</v>
      </c>
      <c r="EZ101" s="1">
        <f>IF(EW101&gt;='Drive Train'!$F$29,1,0)</f>
        <v>0</v>
      </c>
      <c r="FA101" s="57">
        <f t="shared" si="148"/>
        <v>55.555555555555557</v>
      </c>
      <c r="FB101" s="63">
        <f>FB100+'DEPRECATED - DT-Prelim Calcs'!$C$11</f>
        <v>388</v>
      </c>
      <c r="FC101" s="2">
        <f>FM101/'Drive Train'!$F$35</f>
        <v>0.72580645161290325</v>
      </c>
      <c r="FD101" s="46">
        <f>FK101*12*60/(PI() * 'Drive Train'!$F$15)/FC$2*FC101</f>
        <v>-624568.62957227742</v>
      </c>
      <c r="FE101" s="2">
        <f>('DEPRECATED - DT-Prelim Calcs'!$C$6*FC101-FD101)/('DEPRECATED - DT-Prelim Calcs'!$C$6*FC101)*'DEPRECATED - DT-Prelim Calcs'!$C$7*FC101</f>
        <v>284.15264519363825</v>
      </c>
      <c r="FF101" s="57">
        <f>FE101/'DEPRECATED - DT-Prelim Calcs'!$C$7*('DEPRECATED - DT-Prelim Calcs'!$C$8-'DEPRECATED - DT-Prelim Calcs'!$C$9)+'DEPRECATED - DT-Prelim Calcs'!$C$9</f>
        <v>15129.996422549291</v>
      </c>
      <c r="FG101" s="57">
        <f t="shared" si="113"/>
        <v>50</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-1458.6653901231239</v>
      </c>
      <c r="FL101" s="57">
        <f>FL100+0.5*FI101*'DEPRECATED - DT-Prelim Calcs'!$C$11^2+FK101*'DEPRECATED - DT-Prelim Calcs'!$C$11</f>
        <v>-435309.38113278226</v>
      </c>
      <c r="FM101" s="57">
        <f>MIN('Drive Train'!$F$35-FG100*'DEPRECATED - DT-Prelim Calcs'!$C$21*'Drive Train'!$F$38,FM100+FG$2)</f>
        <v>9</v>
      </c>
      <c r="FN101" s="57">
        <f>'Drive Train'!$F$35-FG101*'DEPRECATED - DT-Prelim Calcs'!$C$21*'Drive Train'!$F$38</f>
        <v>9</v>
      </c>
      <c r="FO101" s="1">
        <f>IF(FL101&gt;='Drive Train'!$F$29,1,0)</f>
        <v>0</v>
      </c>
      <c r="FP101" s="57">
        <f t="shared" si="151"/>
        <v>55.555555555555557</v>
      </c>
      <c r="FQ101" s="63">
        <f>FQ100+'DEPRECATED - DT-Prelim Calcs'!$C$11</f>
        <v>388</v>
      </c>
      <c r="FR101" s="2">
        <f>GB101/'Drive Train'!$F$35</f>
        <v>0.72580645161290325</v>
      </c>
      <c r="FS101" s="46">
        <f>FZ101*12*60/(PI() * 'Drive Train'!$F$15)/FR$2*FR101</f>
        <v>-174694.7714518435</v>
      </c>
      <c r="FT101" s="2">
        <f>('DEPRECATED - DT-Prelim Calcs'!$C$6*FR101-FS101)/('DEPRECATED - DT-Prelim Calcs'!$C$6*FR101)*'DEPRECATED - DT-Prelim Calcs'!$C$7*FR101</f>
        <v>80.738761878395152</v>
      </c>
      <c r="FU101" s="57">
        <f>FT101/'DEPRECATED - DT-Prelim Calcs'!$C$7*('DEPRECATED - DT-Prelim Calcs'!$C$8-'DEPRECATED - DT-Prelim Calcs'!$C$9)+'DEPRECATED - DT-Prelim Calcs'!$C$9</f>
        <v>4300.9502692938167</v>
      </c>
      <c r="FV101" s="57">
        <f t="shared" si="114"/>
        <v>50</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-370.6626171900532</v>
      </c>
      <c r="GA101" s="57">
        <f>GA100+0.5*FX101*'DEPRECATED - DT-Prelim Calcs'!$C$11^2+FZ101*'DEPRECATED - DT-Prelim Calcs'!$C$11</f>
        <v>-495885.22323473974</v>
      </c>
      <c r="GB101" s="57">
        <f>MIN('Drive Train'!$F$35-FV100*'DEPRECATED - DT-Prelim Calcs'!$C$21*'Drive Train'!$F$38,GB100+FV$2)</f>
        <v>9</v>
      </c>
      <c r="GC101" s="57">
        <f>'Drive Train'!$F$35-FV101*'DEPRECATED - DT-Prelim Calcs'!$C$21*'Drive Train'!$F$38</f>
        <v>9</v>
      </c>
      <c r="GD101" s="1">
        <f>IF(GA101&gt;='Drive Train'!$F$29,1,0)</f>
        <v>0</v>
      </c>
      <c r="GE101" s="57">
        <f t="shared" si="154"/>
        <v>55.555555555555557</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55.555555555555557</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55.555555555555557</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55.555555555555557</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55.555555555555557</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650.48305563067322</v>
      </c>
      <c r="AK102" s="57">
        <f t="shared" si="181"/>
        <v>0</v>
      </c>
      <c r="AL102" s="63">
        <f>AL101+'DEPRECATED - DT-Prelim Calcs'!$C$11</f>
        <v>392</v>
      </c>
      <c r="AM102" s="2">
        <f>AW102/'Drive Train'!$F$35</f>
        <v>0.87580576951233291</v>
      </c>
      <c r="AN102" s="46">
        <f>AU102*12*60/(PI() * 'Drive Train'!$F$15)/AM$2*AM102</f>
        <v>3839.3737733918119</v>
      </c>
      <c r="AO102" s="2">
        <f>('DEPRECATED - DT-Prelim Calcs'!$C$6*AM102-AN102)/('DEPRECATED - DT-Prelim Calcs'!$C$6*AM102)*'DEPRECATED - DT-Prelim Calcs'!$C$7*AM102</f>
        <v>0.37468987940759912</v>
      </c>
      <c r="AP102" s="57">
        <f>AO102/'DEPRECATED - DT-Prelim Calcs'!$C$7*('DEPRECATED - DT-Prelim Calcs'!$C$8-'DEPRECATED - DT-Prelim Calcs'!$C$9)+'DEPRECATED - DT-Prelim Calcs'!$C$9</f>
        <v>22.647183206636917</v>
      </c>
      <c r="AQ102" s="57">
        <f t="shared" si="105"/>
        <v>22.647183206636917</v>
      </c>
      <c r="AR102" s="2">
        <f t="shared" si="125"/>
        <v>5.9507954119908391E-13</v>
      </c>
      <c r="AS102" s="57">
        <f>AR102*'DEPRECATED - DT-Prelim Calcs'!$C$21/AM$2/'DEPRECATED - DT-Prelim Calcs'!$C$19/'DEPRECATED - DT-Prelim Calcs'!$C$18*3.39*'DEPRECATED - DT-Prelim Calcs'!$C$20</f>
        <v>4.0731880334942276E-12</v>
      </c>
      <c r="AT102" s="46">
        <f t="shared" si="126"/>
        <v>0</v>
      </c>
      <c r="AU102" s="57">
        <f>AS101*'DEPRECATED - DT-Prelim Calcs'!$C$11+AU101</f>
        <v>38.256035694831169</v>
      </c>
      <c r="AV102" s="57">
        <f>AV101+0.5*AS102*'DEPRECATED - DT-Prelim Calcs'!$C$11^2+AU102*'DEPRECATED - DT-Prelim Calcs'!$C$11</f>
        <v>14869.160237556653</v>
      </c>
      <c r="AW102" s="57">
        <f>MIN('Drive Train'!$F$35-AQ101*'DEPRECATED - DT-Prelim Calcs'!$C$21*'Drive Train'!$F$38,AW101+AQ$2)</f>
        <v>10.859991541952928</v>
      </c>
      <c r="AX102" s="57">
        <f>'Drive Train'!$F$35-AQ102*'DEPRECATED - DT-Prelim Calcs'!$C$21*'Drive Train'!$F$38</f>
        <v>10.859991541948689</v>
      </c>
      <c r="AY102" s="1">
        <f>IF(AV102&gt;='Drive Train'!$F$29,1,0)</f>
        <v>1</v>
      </c>
      <c r="AZ102" s="57">
        <f t="shared" si="127"/>
        <v>25.163536896263238</v>
      </c>
      <c r="BA102" s="63">
        <f>BA101+'DEPRECATED - DT-Prelim Calcs'!$C$11</f>
        <v>392</v>
      </c>
      <c r="BB102" s="2">
        <f>BL102/'Drive Train'!$F$35</f>
        <v>0.72580645161290325</v>
      </c>
      <c r="BC102" s="46">
        <f>BJ102*12*60/(PI() * 'Drive Train'!$F$15)/BB$2*BB102</f>
        <v>4641.2361487475937</v>
      </c>
      <c r="BD102" s="2">
        <f>('DEPRECATED - DT-Prelim Calcs'!$C$6*BB102-BC102)/('DEPRECATED - DT-Prelim Calcs'!$C$6*BB102)*'DEPRECATED - DT-Prelim Calcs'!$C$7*BB102</f>
        <v>-0.34937664269765012</v>
      </c>
      <c r="BE102" s="57">
        <f>BD102/'DEPRECATED - DT-Prelim Calcs'!$C$7*('DEPRECATED - DT-Prelim Calcs'!$C$8-'DEPRECATED - DT-Prelim Calcs'!$C$9)+'DEPRECATED - DT-Prelim Calcs'!$C$9</f>
        <v>-15.899594712908097</v>
      </c>
      <c r="BF102" s="57">
        <f t="shared" si="106"/>
        <v>-15.899594712908097</v>
      </c>
      <c r="BG102" s="2">
        <f t="shared" si="128"/>
        <v>-0.89592955464341206</v>
      </c>
      <c r="BH102" s="57">
        <f>BG102*'DEPRECATED - DT-Prelim Calcs'!$C$21/BB$2/'DEPRECATED - DT-Prelim Calcs'!$C$19/'DEPRECATED - DT-Prelim Calcs'!$C$18*3.39*'DEPRECATED - DT-Prelim Calcs'!$C$20</f>
        <v>-9.3122235995815732</v>
      </c>
      <c r="BI102" s="46">
        <f t="shared" si="129"/>
        <v>1</v>
      </c>
      <c r="BJ102" s="57">
        <f>BH101*'DEPRECATED - DT-Prelim Calcs'!$C$11+BJ101</f>
        <v>36.748542686415085</v>
      </c>
      <c r="BK102" s="57">
        <f>BK101+0.5*BH102*'DEPRECATED - DT-Prelim Calcs'!$C$11^2+BJ102*'DEPRECATED - DT-Prelim Calcs'!$C$11</f>
        <v>7105.2155423927434</v>
      </c>
      <c r="BL102" s="57">
        <f>MIN('Drive Train'!$F$35-BF101*'DEPRECATED - DT-Prelim Calcs'!$C$21*'Drive Train'!$F$38,BL101+BF$2)</f>
        <v>9</v>
      </c>
      <c r="BM102" s="57">
        <f>'Drive Train'!$F$35-BF102*'DEPRECATED - DT-Prelim Calcs'!$C$21*'Drive Train'!$F$38</f>
        <v>13.481172440477751</v>
      </c>
      <c r="BN102" s="1">
        <f>IF(BK102&gt;='Drive Train'!$F$29,1,0)</f>
        <v>1</v>
      </c>
      <c r="BO102" s="57">
        <f t="shared" si="130"/>
        <v>-17.666216347675665</v>
      </c>
      <c r="BP102" s="63">
        <f>BP101+'DEPRECATED - DT-Prelim Calcs'!$C$11</f>
        <v>392</v>
      </c>
      <c r="BQ102" s="2">
        <f>CA102/'Drive Train'!$F$35</f>
        <v>0.72580645161290325</v>
      </c>
      <c r="BR102" s="46">
        <f>BY102*12*60/(PI() * 'Drive Train'!$F$15)/BQ$2*BQ102</f>
        <v>8712.5011773677343</v>
      </c>
      <c r="BS102" s="2">
        <f>('DEPRECATED - DT-Prelim Calcs'!$C$6*BQ102-BR102)/('DEPRECATED - DT-Prelim Calcs'!$C$6*BQ102)*'DEPRECATED - DT-Prelim Calcs'!$C$7*BQ102</f>
        <v>-2.1902300608917473</v>
      </c>
      <c r="BT102" s="57">
        <f>BS102/'DEPRECATED - DT-Prelim Calcs'!$C$7*('DEPRECATED - DT-Prelim Calcs'!$C$8-'DEPRECATED - DT-Prelim Calcs'!$C$9)+'DEPRECATED - DT-Prelim Calcs'!$C$9</f>
        <v>-113.9002144449839</v>
      </c>
      <c r="BU102" s="57">
        <f t="shared" si="107"/>
        <v>-113.9002144449839</v>
      </c>
      <c r="BV102" s="2">
        <f t="shared" si="131"/>
        <v>-3.2162159698626067</v>
      </c>
      <c r="BW102" s="57">
        <f>BV102*'DEPRECATED - DT-Prelim Calcs'!$C$21/BQ$2/'DEPRECATED - DT-Prelim Calcs'!$C$19/'DEPRECATED - DT-Prelim Calcs'!$C$18*3.39*'DEPRECATED - DT-Prelim Calcs'!$C$20</f>
        <v>-44.843919995594085</v>
      </c>
      <c r="BX102" s="46">
        <f t="shared" si="132"/>
        <v>1</v>
      </c>
      <c r="BY102" s="57">
        <f>BW101*'DEPRECATED - DT-Prelim Calcs'!$C$11+BY101</f>
        <v>51.424546696335611</v>
      </c>
      <c r="BZ102" s="57">
        <f>BZ101+0.5*BW102*'DEPRECATED - DT-Prelim Calcs'!$C$11^2+BY102*'DEPRECATED - DT-Prelim Calcs'!$C$11</f>
        <v>-13808.179094794859</v>
      </c>
      <c r="CA102" s="57">
        <f>MIN('Drive Train'!$F$35-BU101*'DEPRECATED - DT-Prelim Calcs'!$C$21*'Drive Train'!$F$38,CA101+BU$2)</f>
        <v>9</v>
      </c>
      <c r="CB102" s="57">
        <f>'Drive Train'!$F$35-BU102*'DEPRECATED - DT-Prelim Calcs'!$C$21*'Drive Train'!$F$38</f>
        <v>20.145214582258905</v>
      </c>
      <c r="CC102" s="1">
        <f>IF(BZ102&gt;='Drive Train'!$F$29,1,0)</f>
        <v>0</v>
      </c>
      <c r="CD102" s="57">
        <f t="shared" si="133"/>
        <v>-126.55579382775987</v>
      </c>
      <c r="CE102" s="63">
        <f>CE101+'DEPRECATED - DT-Prelim Calcs'!$C$11</f>
        <v>392</v>
      </c>
      <c r="CF102" s="2">
        <f>CP102/'Drive Train'!$F$35</f>
        <v>0.72580645161290325</v>
      </c>
      <c r="CG102" s="46">
        <f>CN102*12*60/(PI() * 'Drive Train'!$F$15)/CF$2*CF102</f>
        <v>-34418.952798601553</v>
      </c>
      <c r="CH102" s="2">
        <f>('DEPRECATED - DT-Prelim Calcs'!$C$6*CF102-CG102)/('DEPRECATED - DT-Prelim Calcs'!$C$6*CF102)*'DEPRECATED - DT-Prelim Calcs'!$C$7*CF102</f>
        <v>17.311984588655346</v>
      </c>
      <c r="CI102" s="57">
        <f>CH102/'DEPRECATED - DT-Prelim Calcs'!$C$7*('DEPRECATED - DT-Prelim Calcs'!$C$8-'DEPRECATED - DT-Prelim Calcs'!$C$9)+'DEPRECATED - DT-Prelim Calcs'!$C$9</f>
        <v>924.32971897281368</v>
      </c>
      <c r="CJ102" s="57">
        <f t="shared" si="108"/>
        <v>50</v>
      </c>
      <c r="CK102" s="2">
        <f t="shared" si="134"/>
        <v>1.3144127551959126</v>
      </c>
      <c r="CL102" s="57">
        <f>CK102*'DEPRECATED - DT-Prelim Calcs'!$C$21/CF$2/'DEPRECATED - DT-Prelim Calcs'!$C$19/'DEPRECATED - DT-Prelim Calcs'!$C$18*3.39*'DEPRECATED - DT-Prelim Calcs'!$C$20</f>
        <v>22.991988372439156</v>
      </c>
      <c r="CM102" s="46">
        <f t="shared" si="135"/>
        <v>0</v>
      </c>
      <c r="CN102" s="57">
        <f>CL101*'DEPRECATED - DT-Prelim Calcs'!$C$11+CN101</f>
        <v>-161.93430951432634</v>
      </c>
      <c r="CO102" s="57">
        <f>CO101+0.5*CL102*'DEPRECATED - DT-Prelim Calcs'!$C$11^2+CN102*'DEPRECATED - DT-Prelim Calcs'!$C$11</f>
        <v>-42909.325457259642</v>
      </c>
      <c r="CP102" s="57">
        <f>MIN('Drive Train'!$F$35-CJ101*'DEPRECATED - DT-Prelim Calcs'!$C$21*'Drive Train'!$F$38,CP101+CJ$2)</f>
        <v>9</v>
      </c>
      <c r="CQ102" s="57">
        <f>'Drive Train'!$F$35-CJ102*'DEPRECATED - DT-Prelim Calcs'!$C$21*'Drive Train'!$F$38</f>
        <v>9</v>
      </c>
      <c r="CR102" s="1">
        <f>IF(CO102&gt;='Drive Train'!$F$29,1,0)</f>
        <v>0</v>
      </c>
      <c r="CS102" s="57">
        <f t="shared" si="136"/>
        <v>55.555555555555557</v>
      </c>
      <c r="CT102" s="63">
        <f>CT101+'DEPRECATED - DT-Prelim Calcs'!$C$11</f>
        <v>392</v>
      </c>
      <c r="CU102" s="2">
        <f>DE102/'Drive Train'!$F$35</f>
        <v>0.72580645161290325</v>
      </c>
      <c r="CV102" s="46">
        <f>DC102*12*60/(PI() * 'Drive Train'!$F$15)/CU$2*CU102</f>
        <v>8621.197261903857</v>
      </c>
      <c r="CW102" s="2">
        <f>('DEPRECATED - DT-Prelim Calcs'!$C$6*CU102-CV102)/('DEPRECATED - DT-Prelim Calcs'!$C$6*CU102)*'DEPRECATED - DT-Prelim Calcs'!$C$7*CU102</f>
        <v>-2.1489463017420398</v>
      </c>
      <c r="CX102" s="57">
        <f>CW102/'DEPRECATED - DT-Prelim Calcs'!$C$7*('DEPRECATED - DT-Prelim Calcs'!$C$8-'DEPRECATED - DT-Prelim Calcs'!$C$9)+'DEPRECATED - DT-Prelim Calcs'!$C$9</f>
        <v>-111.70241100145381</v>
      </c>
      <c r="CY102" s="57">
        <f t="shared" si="109"/>
        <v>-111.70241100145381</v>
      </c>
      <c r="CZ102" s="2">
        <f t="shared" si="137"/>
        <v>-3.1641802430755068</v>
      </c>
      <c r="DA102" s="57">
        <f>CZ102*'DEPRECATED - DT-Prelim Calcs'!$C$21/CU$2/'DEPRECATED - DT-Prelim Calcs'!$C$19/'DEPRECATED - DT-Prelim Calcs'!$C$18*3.39*'DEPRECATED - DT-Prelim Calcs'!$C$20</f>
        <v>-66.578649631309432</v>
      </c>
      <c r="DB102" s="46">
        <f t="shared" si="138"/>
        <v>1</v>
      </c>
      <c r="DC102" s="57">
        <f>DA101*'DEPRECATED - DT-Prelim Calcs'!$C$11+DC101</f>
        <v>33.719397167771632</v>
      </c>
      <c r="DD102" s="57">
        <f>DD101+0.5*DA102*'DEPRECATED - DT-Prelim Calcs'!$C$11^2+DC102*'DEPRECATED - DT-Prelim Calcs'!$C$11</f>
        <v>-94162.068717078146</v>
      </c>
      <c r="DE102" s="57">
        <f>MIN('Drive Train'!$F$35-CY101*'DEPRECATED - DT-Prelim Calcs'!$C$21*'Drive Train'!$F$38,DE101+CY$2)</f>
        <v>9</v>
      </c>
      <c r="DF102" s="57">
        <f>'Drive Train'!$F$35-CY102*'DEPRECATED - DT-Prelim Calcs'!$C$21*'Drive Train'!$F$38</f>
        <v>19.995763948098862</v>
      </c>
      <c r="DG102" s="1">
        <f>IF(DD102&gt;='Drive Train'!$F$29,1,0)</f>
        <v>0</v>
      </c>
      <c r="DH102" s="57">
        <f t="shared" si="139"/>
        <v>-124.11379000161536</v>
      </c>
      <c r="DI102" s="63">
        <f>DI101+'DEPRECATED - DT-Prelim Calcs'!$C$11</f>
        <v>392</v>
      </c>
      <c r="DJ102" s="2">
        <f>DT102/'Drive Train'!$F$35</f>
        <v>0.72580645161290325</v>
      </c>
      <c r="DK102" s="46">
        <f>DR102*12*60/(PI() * 'Drive Train'!$F$15)/DJ$2*DJ102</f>
        <v>-224036.39901535475</v>
      </c>
      <c r="DL102" s="2">
        <f>('DEPRECATED - DT-Prelim Calcs'!$C$6*DJ102-DK102)/('DEPRECATED - DT-Prelim Calcs'!$C$6*DJ102)*'DEPRECATED - DT-Prelim Calcs'!$C$7*DJ102</f>
        <v>103.04895370354751</v>
      </c>
      <c r="DM102" s="57">
        <f>DL102/'DEPRECATED - DT-Prelim Calcs'!$C$7*('DEPRECATED - DT-Prelim Calcs'!$C$8-'DEPRECATED - DT-Prelim Calcs'!$C$9)+'DEPRECATED - DT-Prelim Calcs'!$C$9</f>
        <v>5488.6671204004751</v>
      </c>
      <c r="DN102" s="57">
        <f t="shared" si="110"/>
        <v>50</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-749.78571353209111</v>
      </c>
      <c r="DS102" s="57">
        <f>DS101+0.5*DP102*'DEPRECATED - DT-Prelim Calcs'!$C$11^2+DR102*'DEPRECATED - DT-Prelim Calcs'!$C$11</f>
        <v>-185489.49208842736</v>
      </c>
      <c r="DT102" s="57">
        <f>MIN('Drive Train'!$F$35-DN101*'DEPRECATED - DT-Prelim Calcs'!$C$21*'Drive Train'!$F$38,DT101+DN$2)</f>
        <v>9</v>
      </c>
      <c r="DU102" s="57">
        <f>'Drive Train'!$F$35-DN102*'DEPRECATED - DT-Prelim Calcs'!$C$21*'Drive Train'!$F$38</f>
        <v>9</v>
      </c>
      <c r="DV102" s="1">
        <f>IF(DS102&gt;='Drive Train'!$F$29,1,0)</f>
        <v>0</v>
      </c>
      <c r="DW102" s="57">
        <f t="shared" si="142"/>
        <v>55.555555555555557</v>
      </c>
      <c r="DX102" s="63">
        <f>DX101+'DEPRECATED - DT-Prelim Calcs'!$C$11</f>
        <v>392</v>
      </c>
      <c r="DY102" s="2">
        <f>EI102/'Drive Train'!$F$35</f>
        <v>0.72580645161290325</v>
      </c>
      <c r="DZ102" s="46">
        <f>EG102*12*60/(PI() * 'Drive Train'!$F$15)/DY$2*DY102</f>
        <v>-252871.55745039735</v>
      </c>
      <c r="EA102" s="2">
        <f>('DEPRECATED - DT-Prelim Calcs'!$C$6*DY102-DZ102)/('DEPRECATED - DT-Prelim Calcs'!$C$6*DY102)*'DEPRECATED - DT-Prelim Calcs'!$C$7*DY102</f>
        <v>116.08698969387636</v>
      </c>
      <c r="EB102" s="57">
        <f>EA102/'DEPRECATED - DT-Prelim Calcs'!$C$7*('DEPRECATED - DT-Prelim Calcs'!$C$8-'DEPRECATED - DT-Prelim Calcs'!$C$9)+'DEPRECATED - DT-Prelim Calcs'!$C$9</f>
        <v>6182.7667127486875</v>
      </c>
      <c r="EC102" s="57">
        <f t="shared" si="111"/>
        <v>50</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-739.54961690172081</v>
      </c>
      <c r="EH102" s="57">
        <f>EH101+0.5*EE102*'DEPRECATED - DT-Prelim Calcs'!$C$11^2+EG102*'DEPRECATED - DT-Prelim Calcs'!$C$11</f>
        <v>-272429.27154860756</v>
      </c>
      <c r="EI102" s="57">
        <f>MIN('Drive Train'!$F$35-EC101*'DEPRECATED - DT-Prelim Calcs'!$C$21*'Drive Train'!$F$38,EI101+EC$2)</f>
        <v>9</v>
      </c>
      <c r="EJ102" s="57">
        <f>'Drive Train'!$F$35-EC102*'DEPRECATED - DT-Prelim Calcs'!$C$21*'Drive Train'!$F$38</f>
        <v>9</v>
      </c>
      <c r="EK102" s="1">
        <f>IF(EH102&gt;='Drive Train'!$F$29,1,0)</f>
        <v>0</v>
      </c>
      <c r="EL102" s="57">
        <f t="shared" si="145"/>
        <v>55.555555555555557</v>
      </c>
      <c r="EM102" s="63">
        <f>EM101+'DEPRECATED - DT-Prelim Calcs'!$C$11</f>
        <v>392</v>
      </c>
      <c r="EN102" s="2">
        <f>EX102/'Drive Train'!$F$35</f>
        <v>0.72580645161290325</v>
      </c>
      <c r="EO102" s="46">
        <f>EV102*12*60/(PI() * 'Drive Train'!$F$15)/EN$2*EN102</f>
        <v>-231260.93775836402</v>
      </c>
      <c r="EP102" s="2">
        <f>('DEPRECATED - DT-Prelim Calcs'!$C$6*EN102-EO102)/('DEPRECATED - DT-Prelim Calcs'!$C$6*EN102)*'DEPRECATED - DT-Prelim Calcs'!$C$7*EN102</f>
        <v>106.31558379185003</v>
      </c>
      <c r="EQ102" s="57">
        <f>EP102/'DEPRECATED - DT-Prelim Calcs'!$C$7*('DEPRECATED - DT-Prelim Calcs'!$C$8-'DEPRECATED - DT-Prelim Calcs'!$C$9)+'DEPRECATED - DT-Prelim Calcs'!$C$9</f>
        <v>5662.571120537079</v>
      </c>
      <c r="ER102" s="57">
        <f t="shared" si="112"/>
        <v>50</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-600.5962015158093</v>
      </c>
      <c r="EW102" s="57">
        <f>EW101+0.5*ET102*'DEPRECATED - DT-Prelim Calcs'!$C$11^2+EV102*'DEPRECATED - DT-Prelim Calcs'!$C$11</f>
        <v>-371665.47952577326</v>
      </c>
      <c r="EX102" s="57">
        <f>MIN('Drive Train'!$F$35-ER101*'DEPRECATED - DT-Prelim Calcs'!$C$21*'Drive Train'!$F$38,EX101+ER$2)</f>
        <v>9</v>
      </c>
      <c r="EY102" s="57">
        <f>'Drive Train'!$F$35-ER102*'DEPRECATED - DT-Prelim Calcs'!$C$21*'Drive Train'!$F$38</f>
        <v>9</v>
      </c>
      <c r="EZ102" s="1">
        <f>IF(EW102&gt;='Drive Train'!$F$29,1,0)</f>
        <v>0</v>
      </c>
      <c r="FA102" s="57">
        <f t="shared" si="148"/>
        <v>55.555555555555557</v>
      </c>
      <c r="FB102" s="63">
        <f>FB101+'DEPRECATED - DT-Prelim Calcs'!$C$11</f>
        <v>392</v>
      </c>
      <c r="FC102" s="2">
        <f>FM102/'Drive Train'!$F$35</f>
        <v>0.72580645161290325</v>
      </c>
      <c r="FD102" s="46">
        <f>FK102*12*60/(PI() * 'Drive Train'!$F$15)/FC$2*FC102</f>
        <v>-585189.96256296732</v>
      </c>
      <c r="FE102" s="2">
        <f>('DEPRECATED - DT-Prelim Calcs'!$C$6*FC102-FD102)/('DEPRECATED - DT-Prelim Calcs'!$C$6*FC102)*'DEPRECATED - DT-Prelim Calcs'!$C$7*FC102</f>
        <v>266.34728168661434</v>
      </c>
      <c r="FF102" s="57">
        <f>FE102/'DEPRECATED - DT-Prelim Calcs'!$C$7*('DEPRECATED - DT-Prelim Calcs'!$C$8-'DEPRECATED - DT-Prelim Calcs'!$C$9)+'DEPRECATED - DT-Prelim Calcs'!$C$9</f>
        <v>14182.100929623495</v>
      </c>
      <c r="FG102" s="57">
        <f t="shared" si="113"/>
        <v>50</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-1366.6974366333673</v>
      </c>
      <c r="FL102" s="57">
        <f>FL101+0.5*FI102*'DEPRECATED - DT-Prelim Calcs'!$C$11^2+FK102*'DEPRECATED - DT-Prelim Calcs'!$C$11</f>
        <v>-440592.23497233627</v>
      </c>
      <c r="FM102" s="57">
        <f>MIN('Drive Train'!$F$35-FG101*'DEPRECATED - DT-Prelim Calcs'!$C$21*'Drive Train'!$F$38,FM101+FG$2)</f>
        <v>9</v>
      </c>
      <c r="FN102" s="57">
        <f>'Drive Train'!$F$35-FG102*'DEPRECATED - DT-Prelim Calcs'!$C$21*'Drive Train'!$F$38</f>
        <v>9</v>
      </c>
      <c r="FO102" s="1">
        <f>IF(FL102&gt;='Drive Train'!$F$29,1,0)</f>
        <v>0</v>
      </c>
      <c r="FP102" s="57">
        <f t="shared" si="151"/>
        <v>55.555555555555557</v>
      </c>
      <c r="FQ102" s="63">
        <f>FQ101+'DEPRECATED - DT-Prelim Calcs'!$C$11</f>
        <v>392</v>
      </c>
      <c r="FR102" s="2">
        <f>GB102/'Drive Train'!$F$35</f>
        <v>0.72580645161290325</v>
      </c>
      <c r="FS102" s="46">
        <f>FZ102*12*60/(PI() * 'Drive Train'!$F$15)/FR$2*FR102</f>
        <v>-131349.90776533642</v>
      </c>
      <c r="FT102" s="2">
        <f>('DEPRECATED - DT-Prelim Calcs'!$C$6*FR102-FS102)/('DEPRECATED - DT-Prelim Calcs'!$C$6*FR102)*'DEPRECATED - DT-Prelim Calcs'!$C$7*FR102</f>
        <v>61.140052406634908</v>
      </c>
      <c r="FU102" s="57">
        <f>FT102/'DEPRECATED - DT-Prelim Calcs'!$C$7*('DEPRECATED - DT-Prelim Calcs'!$C$8-'DEPRECATED - DT-Prelim Calcs'!$C$9)+'DEPRECATED - DT-Prelim Calcs'!$C$9</f>
        <v>3257.5832878718911</v>
      </c>
      <c r="FV102" s="57">
        <f t="shared" si="114"/>
        <v>50</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-278.69466370029659</v>
      </c>
      <c r="GA102" s="57">
        <f>GA101+0.5*FX102*'DEPRECATED - DT-Prelim Calcs'!$C$11^2+FZ102*'DEPRECATED - DT-Prelim Calcs'!$C$11</f>
        <v>-496816.06598256144</v>
      </c>
      <c r="GB102" s="57">
        <f>MIN('Drive Train'!$F$35-FV101*'DEPRECATED - DT-Prelim Calcs'!$C$21*'Drive Train'!$F$38,GB101+FV$2)</f>
        <v>9</v>
      </c>
      <c r="GC102" s="57">
        <f>'Drive Train'!$F$35-FV102*'DEPRECATED - DT-Prelim Calcs'!$C$21*'Drive Train'!$F$38</f>
        <v>9</v>
      </c>
      <c r="GD102" s="1">
        <f>IF(GA102&gt;='Drive Train'!$F$29,1,0)</f>
        <v>0</v>
      </c>
      <c r="GE102" s="57">
        <f t="shared" si="154"/>
        <v>55.555555555555557</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55.555555555555557</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55.555555555555557</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55.555555555555557</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55.555555555555557</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55.555555555555557</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650.48305563067322</v>
      </c>
      <c r="AK103" s="57">
        <f t="shared" si="181"/>
        <v>0</v>
      </c>
      <c r="AL103" s="63">
        <f>AL102+'DEPRECATED - DT-Prelim Calcs'!$C$11</f>
        <v>396</v>
      </c>
      <c r="AM103" s="2">
        <f>AW103/'Drive Train'!$F$35</f>
        <v>0.87580576951199107</v>
      </c>
      <c r="AN103" s="46">
        <f>AU103*12*60/(PI() * 'Drive Train'!$F$15)/AM$2*AM103</f>
        <v>3839.3737733919488</v>
      </c>
      <c r="AO103" s="2">
        <f>('DEPRECATED - DT-Prelim Calcs'!$C$6*AM103-AN103)/('DEPRECATED - DT-Prelim Calcs'!$C$6*AM103)*'DEPRECATED - DT-Prelim Calcs'!$C$7*AM103</f>
        <v>0.37468987940671356</v>
      </c>
      <c r="AP103" s="57">
        <f>AO103/'DEPRECATED - DT-Prelim Calcs'!$C$7*('DEPRECATED - DT-Prelim Calcs'!$C$8-'DEPRECATED - DT-Prelim Calcs'!$C$9)+'DEPRECATED - DT-Prelim Calcs'!$C$9</f>
        <v>22.647183206589773</v>
      </c>
      <c r="AQ103" s="57">
        <f t="shared" si="105"/>
        <v>22.647183206589773</v>
      </c>
      <c r="AR103" s="2">
        <f t="shared" si="125"/>
        <v>-4.5013992533426972E-13</v>
      </c>
      <c r="AS103" s="57">
        <f>AR103*'DEPRECATED - DT-Prelim Calcs'!$C$21/AM$2/'DEPRECATED - DT-Prelim Calcs'!$C$19/'DEPRECATED - DT-Prelim Calcs'!$C$18*3.39*'DEPRECATED - DT-Prelim Calcs'!$C$20</f>
        <v>-3.0811083734705869E-12</v>
      </c>
      <c r="AT103" s="46">
        <f t="shared" si="126"/>
        <v>0</v>
      </c>
      <c r="AU103" s="57">
        <f>AS102*'DEPRECATED - DT-Prelim Calcs'!$C$11+AU102</f>
        <v>38.256035694847462</v>
      </c>
      <c r="AV103" s="57">
        <f>AV102+0.5*AS103*'DEPRECATED - DT-Prelim Calcs'!$C$11^2+AU103*'DEPRECATED - DT-Prelim Calcs'!$C$11</f>
        <v>15022.184380336017</v>
      </c>
      <c r="AW103" s="57">
        <f>MIN('Drive Train'!$F$35-AQ102*'DEPRECATED - DT-Prelim Calcs'!$C$21*'Drive Train'!$F$38,AW102+AQ$2)</f>
        <v>10.859991541948689</v>
      </c>
      <c r="AX103" s="57">
        <f>'Drive Train'!$F$35-AQ103*'DEPRECATED - DT-Prelim Calcs'!$C$21*'Drive Train'!$F$38</f>
        <v>10.859991541951896</v>
      </c>
      <c r="AY103" s="1">
        <f>IF(AV103&gt;='Drive Train'!$F$29,1,0)</f>
        <v>1</v>
      </c>
      <c r="AZ103" s="57">
        <f t="shared" si="127"/>
        <v>25.163536896210861</v>
      </c>
      <c r="BA103" s="63">
        <f>BA102+'DEPRECATED - DT-Prelim Calcs'!$C$11</f>
        <v>396</v>
      </c>
      <c r="BB103" s="2">
        <f>BL103/'Drive Train'!$F$35</f>
        <v>1.0871913258449799</v>
      </c>
      <c r="BC103" s="46">
        <f>BJ103*12*60/(PI() * 'Drive Train'!$F$15)/BB$2*BB103</f>
        <v>-94.657294957441792</v>
      </c>
      <c r="BD103" s="2">
        <f>('DEPRECATED - DT-Prelim Calcs'!$C$6*BB103-BC103)/('DEPRECATED - DT-Prelim Calcs'!$C$6*BB103)*'DEPRECATED - DT-Prelim Calcs'!$C$7*BB103</f>
        <v>2.6629311104547764</v>
      </c>
      <c r="BE103" s="57">
        <f>BD103/'DEPRECATED - DT-Prelim Calcs'!$C$7*('DEPRECATED - DT-Prelim Calcs'!$C$8-'DEPRECATED - DT-Prelim Calcs'!$C$9)+'DEPRECATED - DT-Prelim Calcs'!$C$9</f>
        <v>144.46517073499908</v>
      </c>
      <c r="BF103" s="57">
        <f t="shared" si="106"/>
        <v>50</v>
      </c>
      <c r="BG103" s="2">
        <f t="shared" si="128"/>
        <v>0.89592953880163972</v>
      </c>
      <c r="BH103" s="57">
        <f>BG103*'DEPRECATED - DT-Prelim Calcs'!$C$21/BB$2/'DEPRECATED - DT-Prelim Calcs'!$C$19/'DEPRECATED - DT-Prelim Calcs'!$C$18*3.39*'DEPRECATED - DT-Prelim Calcs'!$C$20</f>
        <v>9.3122234349233999</v>
      </c>
      <c r="BI103" s="46">
        <f t="shared" si="129"/>
        <v>0</v>
      </c>
      <c r="BJ103" s="57">
        <f>BH102*'DEPRECATED - DT-Prelim Calcs'!$C$11+BJ102</f>
        <v>-0.50035171191120753</v>
      </c>
      <c r="BK103" s="57">
        <f>BK102+0.5*BH103*'DEPRECATED - DT-Prelim Calcs'!$C$11^2+BJ103*'DEPRECATED - DT-Prelim Calcs'!$C$11</f>
        <v>7177.7119230244862</v>
      </c>
      <c r="BL103" s="57">
        <f>MIN('Drive Train'!$F$35-BF102*'DEPRECATED - DT-Prelim Calcs'!$C$21*'Drive Train'!$F$38,BL102+BF$2)</f>
        <v>13.481172440477751</v>
      </c>
      <c r="BM103" s="57">
        <f>'Drive Train'!$F$35-BF103*'DEPRECATED - DT-Prelim Calcs'!$C$21*'Drive Train'!$F$38</f>
        <v>9</v>
      </c>
      <c r="BN103" s="1">
        <f>IF(BK103&gt;='Drive Train'!$F$29,1,0)</f>
        <v>1</v>
      </c>
      <c r="BO103" s="57">
        <f t="shared" si="130"/>
        <v>55.555555555555557</v>
      </c>
      <c r="BP103" s="63">
        <f>BP102+'DEPRECATED - DT-Prelim Calcs'!$C$11</f>
        <v>396</v>
      </c>
      <c r="BQ103" s="2">
        <f>CA103/'Drive Train'!$F$35</f>
        <v>1.6246140792144279</v>
      </c>
      <c r="BR103" s="46">
        <f>BY103*12*60/(PI() * 'Drive Train'!$F$15)/BQ$2*BQ103</f>
        <v>-48522.805481153577</v>
      </c>
      <c r="BS103" s="2">
        <f>('DEPRECATED - DT-Prelim Calcs'!$C$6*BQ103-BR103)/('DEPRECATED - DT-Prelim Calcs'!$C$6*BQ103)*'DEPRECATED - DT-Prelim Calcs'!$C$7*BQ103</f>
        <v>25.855275129702292</v>
      </c>
      <c r="BT103" s="57">
        <f>BS103/'DEPRECATED - DT-Prelim Calcs'!$C$7*('DEPRECATED - DT-Prelim Calcs'!$C$8-'DEPRECATED - DT-Prelim Calcs'!$C$9)+'DEPRECATED - DT-Prelim Calcs'!$C$9</f>
        <v>1379.1447299339438</v>
      </c>
      <c r="BU103" s="57">
        <f t="shared" si="107"/>
        <v>50</v>
      </c>
      <c r="BV103" s="2">
        <f t="shared" si="131"/>
        <v>1.6489905474275997</v>
      </c>
      <c r="BW103" s="57">
        <f>BV103*'DEPRECATED - DT-Prelim Calcs'!$C$21/BQ$2/'DEPRECATED - DT-Prelim Calcs'!$C$19/'DEPRECATED - DT-Prelim Calcs'!$C$18*3.39*'DEPRECATED - DT-Prelim Calcs'!$C$20</f>
        <v>22.99198837243916</v>
      </c>
      <c r="BX103" s="46">
        <f t="shared" si="132"/>
        <v>0</v>
      </c>
      <c r="BY103" s="57">
        <f>BW102*'DEPRECATED - DT-Prelim Calcs'!$C$11+BY102</f>
        <v>-127.95113328604073</v>
      </c>
      <c r="BZ103" s="57">
        <f>BZ102+0.5*BW103*'DEPRECATED - DT-Prelim Calcs'!$C$11^2+BY103*'DEPRECATED - DT-Prelim Calcs'!$C$11</f>
        <v>-14136.047720959508</v>
      </c>
      <c r="CA103" s="57">
        <f>MIN('Drive Train'!$F$35-BU102*'DEPRECATED - DT-Prelim Calcs'!$C$21*'Drive Train'!$F$38,CA102+BU$2)</f>
        <v>20.145214582258905</v>
      </c>
      <c r="CB103" s="57">
        <f>'Drive Train'!$F$35-BU103*'DEPRECATED - DT-Prelim Calcs'!$C$21*'Drive Train'!$F$38</f>
        <v>9</v>
      </c>
      <c r="CC103" s="1">
        <f>IF(BZ103&gt;='Drive Train'!$F$29,1,0)</f>
        <v>0</v>
      </c>
      <c r="CD103" s="57">
        <f t="shared" si="133"/>
        <v>55.555555555555557</v>
      </c>
      <c r="CE103" s="63">
        <f>CE102+'DEPRECATED - DT-Prelim Calcs'!$C$11</f>
        <v>396</v>
      </c>
      <c r="CF103" s="2">
        <f>CP103/'Drive Train'!$F$35</f>
        <v>0.72580645161290325</v>
      </c>
      <c r="CG103" s="46">
        <f>CN103*12*60/(PI() * 'Drive Train'!$F$15)/CF$2*CF103</f>
        <v>-14871.26917527484</v>
      </c>
      <c r="CH103" s="2">
        <f>('DEPRECATED - DT-Prelim Calcs'!$C$6*CF103-CG103)/('DEPRECATED - DT-Prelim Calcs'!$C$6*CF103)*'DEPRECATED - DT-Prelim Calcs'!$C$7*CF103</f>
        <v>8.4733509053124951</v>
      </c>
      <c r="CI103" s="57">
        <f>CH103/'DEPRECATED - DT-Prelim Calcs'!$C$7*('DEPRECATED - DT-Prelim Calcs'!$C$8-'DEPRECATED - DT-Prelim Calcs'!$C$9)+'DEPRECATED - DT-Prelim Calcs'!$C$9</f>
        <v>453.791668527632</v>
      </c>
      <c r="CJ103" s="57">
        <f t="shared" si="108"/>
        <v>50</v>
      </c>
      <c r="CK103" s="2">
        <f t="shared" si="134"/>
        <v>1.3144127551959126</v>
      </c>
      <c r="CL103" s="57">
        <f>CK103*'DEPRECATED - DT-Prelim Calcs'!$C$21/CF$2/'DEPRECATED - DT-Prelim Calcs'!$C$19/'DEPRECATED - DT-Prelim Calcs'!$C$18*3.39*'DEPRECATED - DT-Prelim Calcs'!$C$20</f>
        <v>22.991988372439156</v>
      </c>
      <c r="CM103" s="46">
        <f t="shared" si="135"/>
        <v>0</v>
      </c>
      <c r="CN103" s="57">
        <f>CL102*'DEPRECATED - DT-Prelim Calcs'!$C$11+CN102</f>
        <v>-69.96635602456972</v>
      </c>
      <c r="CO103" s="57">
        <f>CO102+0.5*CL103*'DEPRECATED - DT-Prelim Calcs'!$C$11^2+CN103*'DEPRECATED - DT-Prelim Calcs'!$C$11</f>
        <v>-43005.254974378411</v>
      </c>
      <c r="CP103" s="57">
        <f>MIN('Drive Train'!$F$35-CJ102*'DEPRECATED - DT-Prelim Calcs'!$C$21*'Drive Train'!$F$38,CP102+CJ$2)</f>
        <v>9</v>
      </c>
      <c r="CQ103" s="57">
        <f>'Drive Train'!$F$35-CJ103*'DEPRECATED - DT-Prelim Calcs'!$C$21*'Drive Train'!$F$38</f>
        <v>9</v>
      </c>
      <c r="CR103" s="1">
        <f>IF(CO103&gt;='Drive Train'!$F$29,1,0)</f>
        <v>0</v>
      </c>
      <c r="CS103" s="57">
        <f t="shared" si="136"/>
        <v>55.555555555555557</v>
      </c>
      <c r="CT103" s="63">
        <f>CT102+'DEPRECATED - DT-Prelim Calcs'!$C$11</f>
        <v>396</v>
      </c>
      <c r="CU103" s="2">
        <f>DE103/'Drive Train'!$F$35</f>
        <v>1.6125616087176502</v>
      </c>
      <c r="CV103" s="46">
        <f>DC103*12*60/(PI() * 'Drive Train'!$F$15)/CU$2*CU103</f>
        <v>-132124.70266060997</v>
      </c>
      <c r="CW103" s="2">
        <f>('DEPRECATED - DT-Prelim Calcs'!$C$6*CU103-CV103)/('DEPRECATED - DT-Prelim Calcs'!$C$6*CU103)*'DEPRECATED - DT-Prelim Calcs'!$C$7*CU103</f>
        <v>63.62746173443356</v>
      </c>
      <c r="CX103" s="57">
        <f>CW103/'DEPRECATED - DT-Prelim Calcs'!$C$7*('DEPRECATED - DT-Prelim Calcs'!$C$8-'DEPRECATED - DT-Prelim Calcs'!$C$9)+'DEPRECATED - DT-Prelim Calcs'!$C$9</f>
        <v>3390.0042906754466</v>
      </c>
      <c r="CY103" s="57">
        <f t="shared" si="109"/>
        <v>50</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-232.5952013574661</v>
      </c>
      <c r="DD103" s="57">
        <f>DD102+0.5*DA103*'DEPRECATED - DT-Prelim Calcs'!$C$11^2+DC103*'DEPRECATED - DT-Prelim Calcs'!$C$11</f>
        <v>-94908.5136155285</v>
      </c>
      <c r="DE103" s="57">
        <f>MIN('Drive Train'!$F$35-CY102*'DEPRECATED - DT-Prelim Calcs'!$C$21*'Drive Train'!$F$38,DE102+CY$2)</f>
        <v>19.995763948098862</v>
      </c>
      <c r="DF103" s="57">
        <f>'Drive Train'!$F$35-CY103*'DEPRECATED - DT-Prelim Calcs'!$C$21*'Drive Train'!$F$38</f>
        <v>9</v>
      </c>
      <c r="DG103" s="1">
        <f>IF(DD103&gt;='Drive Train'!$F$29,1,0)</f>
        <v>0</v>
      </c>
      <c r="DH103" s="57">
        <f t="shared" si="139"/>
        <v>55.555555555555557</v>
      </c>
      <c r="DI103" s="63">
        <f>DI102+'DEPRECATED - DT-Prelim Calcs'!$C$11</f>
        <v>396</v>
      </c>
      <c r="DJ103" s="2">
        <f>DT103/'Drive Train'!$F$35</f>
        <v>0.72580645161290325</v>
      </c>
      <c r="DK103" s="46">
        <f>DR103*12*60/(PI() * 'Drive Train'!$F$15)/DJ$2*DJ103</f>
        <v>-196556.32203763456</v>
      </c>
      <c r="DL103" s="2">
        <f>('DEPRECATED - DT-Prelim Calcs'!$C$6*DJ103-DK103)/('DEPRECATED - DT-Prelim Calcs'!$C$6*DJ103)*'DEPRECATED - DT-Prelim Calcs'!$C$7*DJ103</f>
        <v>90.623628090732197</v>
      </c>
      <c r="DM103" s="57">
        <f>DL103/'DEPRECATED - DT-Prelim Calcs'!$C$7*('DEPRECATED - DT-Prelim Calcs'!$C$8-'DEPRECATED - DT-Prelim Calcs'!$C$9)+'DEPRECATED - DT-Prelim Calcs'!$C$9</f>
        <v>4827.1860929630466</v>
      </c>
      <c r="DN103" s="57">
        <f t="shared" si="110"/>
        <v>50</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-657.8177600423345</v>
      </c>
      <c r="DS103" s="57">
        <f>DS102+0.5*DP103*'DEPRECATED - DT-Prelim Calcs'!$C$11^2+DR103*'DEPRECATED - DT-Prelim Calcs'!$C$11</f>
        <v>-187936.82722161719</v>
      </c>
      <c r="DT103" s="57">
        <f>MIN('Drive Train'!$F$35-DN102*'DEPRECATED - DT-Prelim Calcs'!$C$21*'Drive Train'!$F$38,DT102+DN$2)</f>
        <v>9</v>
      </c>
      <c r="DU103" s="57">
        <f>'Drive Train'!$F$35-DN103*'DEPRECATED - DT-Prelim Calcs'!$C$21*'Drive Train'!$F$38</f>
        <v>9</v>
      </c>
      <c r="DV103" s="1">
        <f>IF(DS103&gt;='Drive Train'!$F$29,1,0)</f>
        <v>0</v>
      </c>
      <c r="DW103" s="57">
        <f t="shared" si="142"/>
        <v>55.555555555555557</v>
      </c>
      <c r="DX103" s="63">
        <f>DX102+'DEPRECATED - DT-Prelim Calcs'!$C$11</f>
        <v>396</v>
      </c>
      <c r="DY103" s="2">
        <f>EI103/'Drive Train'!$F$35</f>
        <v>0.72580645161290325</v>
      </c>
      <c r="DZ103" s="46">
        <f>EG103*12*60/(PI() * 'Drive Train'!$F$15)/DY$2*DY103</f>
        <v>-221425.28379548041</v>
      </c>
      <c r="EA103" s="2">
        <f>('DEPRECATED - DT-Prelim Calcs'!$C$6*DY103-DZ103)/('DEPRECATED - DT-Prelim Calcs'!$C$6*DY103)*'DEPRECATED - DT-Prelim Calcs'!$C$7*DY103</f>
        <v>101.86831811632479</v>
      </c>
      <c r="EB103" s="57">
        <f>EA103/'DEPRECATED - DT-Prelim Calcs'!$C$7*('DEPRECATED - DT-Prelim Calcs'!$C$8-'DEPRECATED - DT-Prelim Calcs'!$C$9)+'DEPRECATED - DT-Prelim Calcs'!$C$9</f>
        <v>5425.8141968151331</v>
      </c>
      <c r="EC103" s="57">
        <f t="shared" si="111"/>
        <v>50</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-647.5816634119642</v>
      </c>
      <c r="EH103" s="57">
        <f>EH102+0.5*EE103*'DEPRECATED - DT-Prelim Calcs'!$C$11^2+EG103*'DEPRECATED - DT-Prelim Calcs'!$C$11</f>
        <v>-274835.66229527595</v>
      </c>
      <c r="EI103" s="57">
        <f>MIN('Drive Train'!$F$35-EC102*'DEPRECATED - DT-Prelim Calcs'!$C$21*'Drive Train'!$F$38,EI102+EC$2)</f>
        <v>9</v>
      </c>
      <c r="EJ103" s="57">
        <f>'Drive Train'!$F$35-EC103*'DEPRECATED - DT-Prelim Calcs'!$C$21*'Drive Train'!$F$38</f>
        <v>9</v>
      </c>
      <c r="EK103" s="1">
        <f>IF(EH103&gt;='Drive Train'!$F$29,1,0)</f>
        <v>0</v>
      </c>
      <c r="EL103" s="57">
        <f t="shared" si="145"/>
        <v>55.555555555555557</v>
      </c>
      <c r="EM103" s="63">
        <f>EM102+'DEPRECATED - DT-Prelim Calcs'!$C$11</f>
        <v>396</v>
      </c>
      <c r="EN103" s="2">
        <f>EX103/'Drive Train'!$F$35</f>
        <v>0.72580645161290325</v>
      </c>
      <c r="EO103" s="46">
        <f>EV103*12*60/(PI() * 'Drive Train'!$F$15)/EN$2*EN103</f>
        <v>-195848.46742625043</v>
      </c>
      <c r="EP103" s="2">
        <f>('DEPRECATED - DT-Prelim Calcs'!$C$6*EN103-EO103)/('DEPRECATED - DT-Prelim Calcs'!$C$6*EN103)*'DEPRECATED - DT-Prelim Calcs'!$C$7*EN103</f>
        <v>90.303566249562252</v>
      </c>
      <c r="EQ103" s="57">
        <f>EP103/'DEPRECATED - DT-Prelim Calcs'!$C$7*('DEPRECATED - DT-Prelim Calcs'!$C$8-'DEPRECATED - DT-Prelim Calcs'!$C$9)+'DEPRECATED - DT-Prelim Calcs'!$C$9</f>
        <v>4810.1471161074014</v>
      </c>
      <c r="ER103" s="57">
        <f t="shared" si="112"/>
        <v>50</v>
      </c>
      <c r="ES103" s="2">
        <f t="shared" si="146"/>
        <v>0.72555584086814395</v>
      </c>
      <c r="ET103" s="57">
        <f>ES103*'DEPRECATED - DT-Prelim Calcs'!$C$21/EN$2/'DEPRECATED - DT-Prelim Calcs'!$C$19/'DEPRECATED - DT-Prelim Calcs'!$C$18*3.39*'DEPRECATED - DT-Prelim Calcs'!$C$20</f>
        <v>22.99198837243916</v>
      </c>
      <c r="EU103" s="46">
        <f t="shared" si="147"/>
        <v>0</v>
      </c>
      <c r="EV103" s="57">
        <f>ET102*'DEPRECATED - DT-Prelim Calcs'!$C$11+EV102</f>
        <v>-508.62824802605269</v>
      </c>
      <c r="EW103" s="57">
        <f>EW102+0.5*ET103*'DEPRECATED - DT-Prelim Calcs'!$C$11^2+EV103*'DEPRECATED - DT-Prelim Calcs'!$C$11</f>
        <v>-373516.056610898</v>
      </c>
      <c r="EX103" s="57">
        <f>MIN('Drive Train'!$F$35-ER102*'DEPRECATED - DT-Prelim Calcs'!$C$21*'Drive Train'!$F$38,EX102+ER$2)</f>
        <v>9</v>
      </c>
      <c r="EY103" s="57">
        <f>'Drive Train'!$F$35-ER103*'DEPRECATED - DT-Prelim Calcs'!$C$21*'Drive Train'!$F$38</f>
        <v>9</v>
      </c>
      <c r="EZ103" s="1">
        <f>IF(EW103&gt;='Drive Train'!$F$29,1,0)</f>
        <v>0</v>
      </c>
      <c r="FA103" s="57">
        <f t="shared" si="148"/>
        <v>55.555555555555557</v>
      </c>
      <c r="FB103" s="63">
        <f>FB102+'DEPRECATED - DT-Prelim Calcs'!$C$11</f>
        <v>396</v>
      </c>
      <c r="FC103" s="2">
        <f>FM103/'Drive Train'!$F$35</f>
        <v>0.72580645161290325</v>
      </c>
      <c r="FD103" s="46">
        <f>FK103*12*60/(PI() * 'Drive Train'!$F$15)/FC$2*FC103</f>
        <v>-545811.29555365688</v>
      </c>
      <c r="FE103" s="2">
        <f>('DEPRECATED - DT-Prelim Calcs'!$C$6*FC103-FD103)/('DEPRECATED - DT-Prelim Calcs'!$C$6*FC103)*'DEPRECATED - DT-Prelim Calcs'!$C$7*FC103</f>
        <v>248.54191817959031</v>
      </c>
      <c r="FF103" s="57">
        <f>FE103/'DEPRECATED - DT-Prelim Calcs'!$C$7*('DEPRECATED - DT-Prelim Calcs'!$C$8-'DEPRECATED - DT-Prelim Calcs'!$C$9)+'DEPRECATED - DT-Prelim Calcs'!$C$9</f>
        <v>13234.205436697692</v>
      </c>
      <c r="FG103" s="57">
        <f t="shared" si="113"/>
        <v>50</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-1274.7294831436107</v>
      </c>
      <c r="FL103" s="57">
        <f>FL102+0.5*FI103*'DEPRECATED - DT-Prelim Calcs'!$C$11^2+FK103*'DEPRECATED - DT-Prelim Calcs'!$C$11</f>
        <v>-445507.21699793125</v>
      </c>
      <c r="FM103" s="57">
        <f>MIN('Drive Train'!$F$35-FG102*'DEPRECATED - DT-Prelim Calcs'!$C$21*'Drive Train'!$F$38,FM102+FG$2)</f>
        <v>9</v>
      </c>
      <c r="FN103" s="57">
        <f>'Drive Train'!$F$35-FG103*'DEPRECATED - DT-Prelim Calcs'!$C$21*'Drive Train'!$F$38</f>
        <v>9</v>
      </c>
      <c r="FO103" s="1">
        <f>IF(FL103&gt;='Drive Train'!$F$29,1,0)</f>
        <v>0</v>
      </c>
      <c r="FP103" s="57">
        <f t="shared" si="151"/>
        <v>55.555555555555557</v>
      </c>
      <c r="FQ103" s="63">
        <f>FQ102+'DEPRECATED - DT-Prelim Calcs'!$C$11</f>
        <v>396</v>
      </c>
      <c r="FR103" s="2">
        <f>GB103/'Drive Train'!$F$35</f>
        <v>0.72580645161290325</v>
      </c>
      <c r="FS103" s="46">
        <f>FZ103*12*60/(PI() * 'Drive Train'!$F$15)/FR$2*FR103</f>
        <v>-88005.044078829364</v>
      </c>
      <c r="FT103" s="2">
        <f>('DEPRECATED - DT-Prelim Calcs'!$C$6*FR103-FS103)/('DEPRECATED - DT-Prelim Calcs'!$C$6*FR103)*'DEPRECATED - DT-Prelim Calcs'!$C$7*FR103</f>
        <v>41.541342934874677</v>
      </c>
      <c r="FU103" s="57">
        <f>FT103/'DEPRECATED - DT-Prelim Calcs'!$C$7*('DEPRECATED - DT-Prelim Calcs'!$C$8-'DEPRECATED - DT-Prelim Calcs'!$C$9)+'DEPRECATED - DT-Prelim Calcs'!$C$9</f>
        <v>2214.2163064499673</v>
      </c>
      <c r="FV103" s="57">
        <f t="shared" si="114"/>
        <v>50</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-186.72671021053995</v>
      </c>
      <c r="GA103" s="57">
        <f>GA102+0.5*FX103*'DEPRECATED - DT-Prelim Calcs'!$C$11^2+FZ103*'DEPRECATED - DT-Prelim Calcs'!$C$11</f>
        <v>-497379.03691642411</v>
      </c>
      <c r="GB103" s="57">
        <f>MIN('Drive Train'!$F$35-FV102*'DEPRECATED - DT-Prelim Calcs'!$C$21*'Drive Train'!$F$38,GB102+FV$2)</f>
        <v>9</v>
      </c>
      <c r="GC103" s="57">
        <f>'Drive Train'!$F$35-FV103*'DEPRECATED - DT-Prelim Calcs'!$C$21*'Drive Train'!$F$38</f>
        <v>9</v>
      </c>
      <c r="GD103" s="1">
        <f>IF(GA103&gt;='Drive Train'!$F$29,1,0)</f>
        <v>0</v>
      </c>
      <c r="GE103" s="57">
        <f t="shared" si="154"/>
        <v>55.555555555555557</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55.555555555555557</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55.555555555555557</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55.555555555555557</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650.48305563067322</v>
      </c>
      <c r="AK104" s="57">
        <f t="shared" si="181"/>
        <v>0</v>
      </c>
      <c r="AL104" s="63">
        <f>AL103+'DEPRECATED - DT-Prelim Calcs'!$C$11</f>
        <v>400</v>
      </c>
      <c r="AM104" s="2">
        <f>AW104/'Drive Train'!$F$35</f>
        <v>0.87580576951224964</v>
      </c>
      <c r="AN104" s="46">
        <f>AU104*12*60/(PI() * 'Drive Train'!$F$15)/AM$2*AM104</f>
        <v>3839.3737733918451</v>
      </c>
      <c r="AO104" s="2">
        <f>('DEPRECATED - DT-Prelim Calcs'!$C$6*AM104-AN104)/('DEPRECATED - DT-Prelim Calcs'!$C$6*AM104)*'DEPRECATED - DT-Prelim Calcs'!$C$7*AM104</f>
        <v>0.37468987940738346</v>
      </c>
      <c r="AP104" s="57">
        <f>AO104/'DEPRECATED - DT-Prelim Calcs'!$C$7*('DEPRECATED - DT-Prelim Calcs'!$C$8-'DEPRECATED - DT-Prelim Calcs'!$C$9)+'DEPRECATED - DT-Prelim Calcs'!$C$9</f>
        <v>22.647183206625435</v>
      </c>
      <c r="AQ104" s="57">
        <f t="shared" si="105"/>
        <v>22.647183206625435</v>
      </c>
      <c r="AR104" s="2">
        <f t="shared" si="125"/>
        <v>3.4056091280376677E-13</v>
      </c>
      <c r="AS104" s="57">
        <f>AR104*'DEPRECATED - DT-Prelim Calcs'!$C$21/AM$2/'DEPRECATED - DT-Prelim Calcs'!$C$19/'DEPRECATED - DT-Prelim Calcs'!$C$18*3.39*'DEPRECATED - DT-Prelim Calcs'!$C$20</f>
        <v>2.3310642337208105E-12</v>
      </c>
      <c r="AT104" s="46">
        <f t="shared" si="126"/>
        <v>0</v>
      </c>
      <c r="AU104" s="57">
        <f>AS103*'DEPRECATED - DT-Prelim Calcs'!$C$11+AU103</f>
        <v>38.256035694835134</v>
      </c>
      <c r="AV104" s="57">
        <f>AV103+0.5*AS104*'DEPRECATED - DT-Prelim Calcs'!$C$11^2+AU104*'DEPRECATED - DT-Prelim Calcs'!$C$11</f>
        <v>15175.208523115376</v>
      </c>
      <c r="AW104" s="57">
        <f>MIN('Drive Train'!$F$35-AQ103*'DEPRECATED - DT-Prelim Calcs'!$C$21*'Drive Train'!$F$38,AW103+AQ$2)</f>
        <v>10.859991541951896</v>
      </c>
      <c r="AX104" s="57">
        <f>'Drive Train'!$F$35-AQ104*'DEPRECATED - DT-Prelim Calcs'!$C$21*'Drive Train'!$F$38</f>
        <v>10.859991541949471</v>
      </c>
      <c r="AY104" s="1">
        <f>IF(AV104&gt;='Drive Train'!$F$29,1,0)</f>
        <v>1</v>
      </c>
      <c r="AZ104" s="57">
        <f t="shared" si="127"/>
        <v>25.163536896250484</v>
      </c>
      <c r="BA104" s="63">
        <f>BA103+'DEPRECATED - DT-Prelim Calcs'!$C$11</f>
        <v>400</v>
      </c>
      <c r="BB104" s="2">
        <f>BL104/'Drive Train'!$F$35</f>
        <v>0.72580645161290325</v>
      </c>
      <c r="BC104" s="46">
        <f>BJ104*12*60/(PI() * 'Drive Train'!$F$15)/BB$2*BB104</f>
        <v>4641.2360655641623</v>
      </c>
      <c r="BD104" s="2">
        <f>('DEPRECATED - DT-Prelim Calcs'!$C$6*BB104-BC104)/('DEPRECATED - DT-Prelim Calcs'!$C$6*BB104)*'DEPRECATED - DT-Prelim Calcs'!$C$7*BB104</f>
        <v>-0.34937660508562957</v>
      </c>
      <c r="BE104" s="57">
        <f>BD104/'DEPRECATED - DT-Prelim Calcs'!$C$7*('DEPRECATED - DT-Prelim Calcs'!$C$8-'DEPRECATED - DT-Prelim Calcs'!$C$9)+'DEPRECATED - DT-Prelim Calcs'!$C$9</f>
        <v>-15.899592710575217</v>
      </c>
      <c r="BF104" s="57">
        <f t="shared" si="106"/>
        <v>-15.899592710575217</v>
      </c>
      <c r="BG104" s="2">
        <f t="shared" si="128"/>
        <v>-0.89592950723569365</v>
      </c>
      <c r="BH104" s="57">
        <f>BG104*'DEPRECATED - DT-Prelim Calcs'!$C$21/BB$2/'DEPRECATED - DT-Prelim Calcs'!$C$19/'DEPRECATED - DT-Prelim Calcs'!$C$18*3.39*'DEPRECATED - DT-Prelim Calcs'!$C$20</f>
        <v>-9.3122231068293573</v>
      </c>
      <c r="BI104" s="46">
        <f t="shared" si="129"/>
        <v>1</v>
      </c>
      <c r="BJ104" s="57">
        <f>BH103*'DEPRECATED - DT-Prelim Calcs'!$C$11+BJ103</f>
        <v>36.748542027782392</v>
      </c>
      <c r="BK104" s="57">
        <f>BK103+0.5*BH104*'DEPRECATED - DT-Prelim Calcs'!$C$11^2+BJ104*'DEPRECATED - DT-Prelim Calcs'!$C$11</f>
        <v>7250.2083062809807</v>
      </c>
      <c r="BL104" s="57">
        <f>MIN('Drive Train'!$F$35-BF103*'DEPRECATED - DT-Prelim Calcs'!$C$21*'Drive Train'!$F$38,BL103+BF$2)</f>
        <v>9</v>
      </c>
      <c r="BM104" s="57">
        <f>'Drive Train'!$F$35-BF104*'DEPRECATED - DT-Prelim Calcs'!$C$21*'Drive Train'!$F$38</f>
        <v>13.481172304319115</v>
      </c>
      <c r="BN104" s="1">
        <f>IF(BK104&gt;='Drive Train'!$F$29,1,0)</f>
        <v>1</v>
      </c>
      <c r="BO104" s="57">
        <f t="shared" si="130"/>
        <v>-17.666214122861351</v>
      </c>
      <c r="BP104" s="63">
        <f>BP103+'DEPRECATED - DT-Prelim Calcs'!$C$11</f>
        <v>400</v>
      </c>
      <c r="BQ104" s="2">
        <f>CA104/'Drive Train'!$F$35</f>
        <v>0.72580645161290325</v>
      </c>
      <c r="BR104" s="46">
        <f>BY104*12*60/(PI() * 'Drive Train'!$F$15)/BQ$2*BQ104</f>
        <v>-6096.3784122748411</v>
      </c>
      <c r="BS104" s="2">
        <f>('DEPRECATED - DT-Prelim Calcs'!$C$6*BQ104-BR104)/('DEPRECATED - DT-Prelim Calcs'!$C$6*BQ104)*'DEPRECATED - DT-Prelim Calcs'!$C$7*BQ104</f>
        <v>4.5057173708228131</v>
      </c>
      <c r="BT104" s="57">
        <f>BS104/'DEPRECATED - DT-Prelim Calcs'!$C$7*('DEPRECATED - DT-Prelim Calcs'!$C$8-'DEPRECATED - DT-Prelim Calcs'!$C$9)+'DEPRECATED - DT-Prelim Calcs'!$C$9</f>
        <v>242.56868824753815</v>
      </c>
      <c r="BU104" s="57">
        <f t="shared" si="107"/>
        <v>50</v>
      </c>
      <c r="BV104" s="2">
        <f t="shared" si="131"/>
        <v>1.6063986795142355</v>
      </c>
      <c r="BW104" s="57">
        <f>BV104*'DEPRECATED - DT-Prelim Calcs'!$C$21/BQ$2/'DEPRECATED - DT-Prelim Calcs'!$C$19/'DEPRECATED - DT-Prelim Calcs'!$C$18*3.39*'DEPRECATED - DT-Prelim Calcs'!$C$20</f>
        <v>22.398127035057822</v>
      </c>
      <c r="BX104" s="46">
        <f t="shared" si="132"/>
        <v>0</v>
      </c>
      <c r="BY104" s="57">
        <f>BW103*'DEPRECATED - DT-Prelim Calcs'!$C$11+BY103</f>
        <v>-35.983179796284091</v>
      </c>
      <c r="BZ104" s="57">
        <f>BZ103+0.5*BW104*'DEPRECATED - DT-Prelim Calcs'!$C$11^2+BY104*'DEPRECATED - DT-Prelim Calcs'!$C$11</f>
        <v>-14100.795423864183</v>
      </c>
      <c r="CA104" s="57">
        <f>MIN('Drive Train'!$F$35-BU103*'DEPRECATED - DT-Prelim Calcs'!$C$21*'Drive Train'!$F$38,CA103+BU$2)</f>
        <v>9</v>
      </c>
      <c r="CB104" s="57">
        <f>'Drive Train'!$F$35-BU104*'DEPRECATED - DT-Prelim Calcs'!$C$21*'Drive Train'!$F$38</f>
        <v>9</v>
      </c>
      <c r="CC104" s="1">
        <f>IF(BZ104&gt;='Drive Train'!$F$29,1,0)</f>
        <v>0</v>
      </c>
      <c r="CD104" s="57">
        <f t="shared" si="133"/>
        <v>55.555555555555557</v>
      </c>
      <c r="CE104" s="63">
        <f>CE103+'DEPRECATED - DT-Prelim Calcs'!$C$11</f>
        <v>400</v>
      </c>
      <c r="CF104" s="2">
        <f>CP104/'Drive Train'!$F$35</f>
        <v>0.72580645161290325</v>
      </c>
      <c r="CG104" s="46">
        <f>CN104*12*60/(PI() * 'Drive Train'!$F$15)/CF$2*CF104</f>
        <v>4676.4144480518744</v>
      </c>
      <c r="CH104" s="2">
        <f>('DEPRECATED - DT-Prelim Calcs'!$C$6*CF104-CG104)/('DEPRECATED - DT-Prelim Calcs'!$C$6*CF104)*'DEPRECATED - DT-Prelim Calcs'!$C$7*CF104</f>
        <v>-0.36528277803035497</v>
      </c>
      <c r="CI104" s="57">
        <f>CH104/'DEPRECATED - DT-Prelim Calcs'!$C$7*('DEPRECATED - DT-Prelim Calcs'!$C$8-'DEPRECATED - DT-Prelim Calcs'!$C$9)+'DEPRECATED - DT-Prelim Calcs'!$C$9</f>
        <v>-16.746381917549606</v>
      </c>
      <c r="CJ104" s="57">
        <f t="shared" si="108"/>
        <v>-16.746381917549606</v>
      </c>
      <c r="CK104" s="2">
        <f t="shared" si="134"/>
        <v>-0.91597829365019223</v>
      </c>
      <c r="CL104" s="57">
        <f>CK104*'DEPRECATED - DT-Prelim Calcs'!$C$21/CF$2/'DEPRECATED - DT-Prelim Calcs'!$C$19/'DEPRECATED - DT-Prelim Calcs'!$C$18*3.39*'DEPRECATED - DT-Prelim Calcs'!$C$20</f>
        <v>-16.02248775642235</v>
      </c>
      <c r="CM104" s="46">
        <f t="shared" si="135"/>
        <v>1</v>
      </c>
      <c r="CN104" s="57">
        <f>CL103*'DEPRECATED - DT-Prelim Calcs'!$C$11+CN103</f>
        <v>22.001597465186904</v>
      </c>
      <c r="CO104" s="57">
        <f>CO103+0.5*CL104*'DEPRECATED - DT-Prelim Calcs'!$C$11^2+CN104*'DEPRECATED - DT-Prelim Calcs'!$C$11</f>
        <v>-43045.428486569042</v>
      </c>
      <c r="CP104" s="57">
        <f>MIN('Drive Train'!$F$35-CJ103*'DEPRECATED - DT-Prelim Calcs'!$C$21*'Drive Train'!$F$38,CP103+CJ$2)</f>
        <v>9</v>
      </c>
      <c r="CQ104" s="57">
        <f>'Drive Train'!$F$35-CJ104*'DEPRECATED - DT-Prelim Calcs'!$C$21*'Drive Train'!$F$38</f>
        <v>13.538753970393374</v>
      </c>
      <c r="CR104" s="1">
        <f>IF(CO104&gt;='Drive Train'!$F$29,1,0)</f>
        <v>0</v>
      </c>
      <c r="CS104" s="57">
        <f t="shared" si="136"/>
        <v>-18.60709101949956</v>
      </c>
      <c r="CT104" s="63">
        <f>CT103+'DEPRECATED - DT-Prelim Calcs'!$C$11</f>
        <v>400</v>
      </c>
      <c r="CU104" s="2">
        <f>DE104/'Drive Train'!$F$35</f>
        <v>0.72580645161290325</v>
      </c>
      <c r="CV104" s="46">
        <f>DC104*12*60/(PI() * 'Drive Train'!$F$15)/CU$2*CU104</f>
        <v>-35954.831524240217</v>
      </c>
      <c r="CW104" s="2">
        <f>('DEPRECATED - DT-Prelim Calcs'!$C$6*CU104-CV104)/('DEPRECATED - DT-Prelim Calcs'!$C$6*CU104)*'DEPRECATED - DT-Prelim Calcs'!$C$7*CU104</f>
        <v>18.006443824825919</v>
      </c>
      <c r="CX104" s="57">
        <f>CW104/'DEPRECATED - DT-Prelim Calcs'!$C$7*('DEPRECATED - DT-Prelim Calcs'!$C$8-'DEPRECATED - DT-Prelim Calcs'!$C$9)+'DEPRECATED - DT-Prelim Calcs'!$C$9</f>
        <v>961.30030818471596</v>
      </c>
      <c r="CY104" s="57">
        <f t="shared" si="109"/>
        <v>50</v>
      </c>
      <c r="CZ104" s="2">
        <f t="shared" si="137"/>
        <v>1.0927045796206987</v>
      </c>
      <c r="DA104" s="57">
        <f>CZ104*'DEPRECATED - DT-Prelim Calcs'!$C$21/CU$2/'DEPRECATED - DT-Prelim Calcs'!$C$19/'DEPRECATED - DT-Prelim Calcs'!$C$18*3.39*'DEPRECATED - DT-Prelim Calcs'!$C$20</f>
        <v>22.991988372439156</v>
      </c>
      <c r="DB104" s="46">
        <f t="shared" si="138"/>
        <v>0</v>
      </c>
      <c r="DC104" s="57">
        <f>DA103*'DEPRECATED - DT-Prelim Calcs'!$C$11+DC103</f>
        <v>-140.62724786770946</v>
      </c>
      <c r="DD104" s="57">
        <f>DD103+0.5*DA104*'DEPRECATED - DT-Prelim Calcs'!$C$11^2+DC104*'DEPRECATED - DT-Prelim Calcs'!$C$11</f>
        <v>-95287.08670001982</v>
      </c>
      <c r="DE104" s="57">
        <f>MIN('Drive Train'!$F$35-CY103*'DEPRECATED - DT-Prelim Calcs'!$C$21*'Drive Train'!$F$38,DE103+CY$2)</f>
        <v>9</v>
      </c>
      <c r="DF104" s="57">
        <f>'Drive Train'!$F$35-CY104*'DEPRECATED - DT-Prelim Calcs'!$C$21*'Drive Train'!$F$38</f>
        <v>9</v>
      </c>
      <c r="DG104" s="1">
        <f>IF(DD104&gt;='Drive Train'!$F$29,1,0)</f>
        <v>0</v>
      </c>
      <c r="DH104" s="57">
        <f t="shared" si="139"/>
        <v>55.555555555555557</v>
      </c>
      <c r="DI104" s="63">
        <f>DI103+'DEPRECATED - DT-Prelim Calcs'!$C$11</f>
        <v>400</v>
      </c>
      <c r="DJ104" s="2">
        <f>DT104/'Drive Train'!$F$35</f>
        <v>0.72580645161290325</v>
      </c>
      <c r="DK104" s="46">
        <f>DR104*12*60/(PI() * 'Drive Train'!$F$15)/DJ$2*DJ104</f>
        <v>-169076.24505991445</v>
      </c>
      <c r="DL104" s="2">
        <f>('DEPRECATED - DT-Prelim Calcs'!$C$6*DJ104-DK104)/('DEPRECATED - DT-Prelim Calcs'!$C$6*DJ104)*'DEPRECATED - DT-Prelim Calcs'!$C$7*DJ104</f>
        <v>78.198302477916926</v>
      </c>
      <c r="DM104" s="57">
        <f>DL104/'DEPRECATED - DT-Prelim Calcs'!$C$7*('DEPRECATED - DT-Prelim Calcs'!$C$8-'DEPRECATED - DT-Prelim Calcs'!$C$9)+'DEPRECATED - DT-Prelim Calcs'!$C$9</f>
        <v>4165.7050655256189</v>
      </c>
      <c r="DN104" s="57">
        <f t="shared" si="110"/>
        <v>50</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-565.84980655257789</v>
      </c>
      <c r="DS104" s="57">
        <f>DS103+0.5*DP104*'DEPRECATED - DT-Prelim Calcs'!$C$11^2+DR104*'DEPRECATED - DT-Prelim Calcs'!$C$11</f>
        <v>-190016.29054084799</v>
      </c>
      <c r="DT104" s="57">
        <f>MIN('Drive Train'!$F$35-DN103*'DEPRECATED - DT-Prelim Calcs'!$C$21*'Drive Train'!$F$38,DT103+DN$2)</f>
        <v>9</v>
      </c>
      <c r="DU104" s="57">
        <f>'Drive Train'!$F$35-DN104*'DEPRECATED - DT-Prelim Calcs'!$C$21*'Drive Train'!$F$38</f>
        <v>9</v>
      </c>
      <c r="DV104" s="1">
        <f>IF(DS104&gt;='Drive Train'!$F$29,1,0)</f>
        <v>0</v>
      </c>
      <c r="DW104" s="57">
        <f t="shared" si="142"/>
        <v>55.555555555555557</v>
      </c>
      <c r="DX104" s="63">
        <f>DX103+'DEPRECATED - DT-Prelim Calcs'!$C$11</f>
        <v>400</v>
      </c>
      <c r="DY104" s="2">
        <f>EI104/'Drive Train'!$F$35</f>
        <v>0.72580645161290325</v>
      </c>
      <c r="DZ104" s="46">
        <f>EG104*12*60/(PI() * 'Drive Train'!$F$15)/DY$2*DY104</f>
        <v>-189979.01014056354</v>
      </c>
      <c r="EA104" s="2">
        <f>('DEPRECATED - DT-Prelim Calcs'!$C$6*DY104-DZ104)/('DEPRECATED - DT-Prelim Calcs'!$C$6*DY104)*'DEPRECATED - DT-Prelim Calcs'!$C$7*DY104</f>
        <v>87.649646538773254</v>
      </c>
      <c r="EB104" s="57">
        <f>EA104/'DEPRECATED - DT-Prelim Calcs'!$C$7*('DEPRECATED - DT-Prelim Calcs'!$C$8-'DEPRECATED - DT-Prelim Calcs'!$C$9)+'DEPRECATED - DT-Prelim Calcs'!$C$9</f>
        <v>4668.8616808815805</v>
      </c>
      <c r="EC104" s="57">
        <f t="shared" si="111"/>
        <v>50</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-555.61370992220759</v>
      </c>
      <c r="EH104" s="57">
        <f>EH103+0.5*EE104*'DEPRECATED - DT-Prelim Calcs'!$C$11^2+EG104*'DEPRECATED - DT-Prelim Calcs'!$C$11</f>
        <v>-276874.1812279853</v>
      </c>
      <c r="EI104" s="57">
        <f>MIN('Drive Train'!$F$35-EC103*'DEPRECATED - DT-Prelim Calcs'!$C$21*'Drive Train'!$F$38,EI103+EC$2)</f>
        <v>9</v>
      </c>
      <c r="EJ104" s="57">
        <f>'Drive Train'!$F$35-EC104*'DEPRECATED - DT-Prelim Calcs'!$C$21*'Drive Train'!$F$38</f>
        <v>9</v>
      </c>
      <c r="EK104" s="1">
        <f>IF(EH104&gt;='Drive Train'!$F$29,1,0)</f>
        <v>0</v>
      </c>
      <c r="EL104" s="57">
        <f t="shared" si="145"/>
        <v>55.555555555555557</v>
      </c>
      <c r="EM104" s="63">
        <f>EM103+'DEPRECATED - DT-Prelim Calcs'!$C$11</f>
        <v>400</v>
      </c>
      <c r="EN104" s="2">
        <f>EX104/'Drive Train'!$F$35</f>
        <v>0.72580645161290325</v>
      </c>
      <c r="EO104" s="46">
        <f>EV104*12*60/(PI() * 'Drive Train'!$F$15)/EN$2*EN104</f>
        <v>-160435.99709413681</v>
      </c>
      <c r="EP104" s="2">
        <f>('DEPRECATED - DT-Prelim Calcs'!$C$6*EN104-EO104)/('DEPRECATED - DT-Prelim Calcs'!$C$6*EN104)*'DEPRECATED - DT-Prelim Calcs'!$C$7*EN104</f>
        <v>74.291548707274472</v>
      </c>
      <c r="EQ104" s="57">
        <f>EP104/'DEPRECATED - DT-Prelim Calcs'!$C$7*('DEPRECATED - DT-Prelim Calcs'!$C$8-'DEPRECATED - DT-Prelim Calcs'!$C$9)+'DEPRECATED - DT-Prelim Calcs'!$C$9</f>
        <v>3957.7231116777239</v>
      </c>
      <c r="ER104" s="57">
        <f t="shared" si="112"/>
        <v>50</v>
      </c>
      <c r="ES104" s="2">
        <f t="shared" si="146"/>
        <v>0.72555584086814395</v>
      </c>
      <c r="ET104" s="57">
        <f>ES104*'DEPRECATED - DT-Prelim Calcs'!$C$21/EN$2/'DEPRECATED - DT-Prelim Calcs'!$C$19/'DEPRECATED - DT-Prelim Calcs'!$C$18*3.39*'DEPRECATED - DT-Prelim Calcs'!$C$20</f>
        <v>22.99198837243916</v>
      </c>
      <c r="EU104" s="46">
        <f t="shared" si="147"/>
        <v>0</v>
      </c>
      <c r="EV104" s="57">
        <f>ET103*'DEPRECATED - DT-Prelim Calcs'!$C$11+EV103</f>
        <v>-416.66029453629608</v>
      </c>
      <c r="EW104" s="57">
        <f>EW103+0.5*ET104*'DEPRECATED - DT-Prelim Calcs'!$C$11^2+EV104*'DEPRECATED - DT-Prelim Calcs'!$C$11</f>
        <v>-374998.7618820637</v>
      </c>
      <c r="EX104" s="57">
        <f>MIN('Drive Train'!$F$35-ER103*'DEPRECATED - DT-Prelim Calcs'!$C$21*'Drive Train'!$F$38,EX103+ER$2)</f>
        <v>9</v>
      </c>
      <c r="EY104" s="57">
        <f>'Drive Train'!$F$35-ER104*'DEPRECATED - DT-Prelim Calcs'!$C$21*'Drive Train'!$F$38</f>
        <v>9</v>
      </c>
      <c r="EZ104" s="1">
        <f>IF(EW104&gt;='Drive Train'!$F$29,1,0)</f>
        <v>0</v>
      </c>
      <c r="FA104" s="57">
        <f t="shared" si="148"/>
        <v>55.555555555555557</v>
      </c>
      <c r="FB104" s="63">
        <f>FB103+'DEPRECATED - DT-Prelim Calcs'!$C$11</f>
        <v>400</v>
      </c>
      <c r="FC104" s="2">
        <f>FM104/'Drive Train'!$F$35</f>
        <v>0.72580645161290325</v>
      </c>
      <c r="FD104" s="46">
        <f>FK104*12*60/(PI() * 'Drive Train'!$F$15)/FC$2*FC104</f>
        <v>-506432.62854434643</v>
      </c>
      <c r="FE104" s="2">
        <f>('DEPRECATED - DT-Prelim Calcs'!$C$6*FC104-FD104)/('DEPRECATED - DT-Prelim Calcs'!$C$6*FC104)*'DEPRECATED - DT-Prelim Calcs'!$C$7*FC104</f>
        <v>230.73655467256629</v>
      </c>
      <c r="FF104" s="57">
        <f>FE104/'DEPRECATED - DT-Prelim Calcs'!$C$7*('DEPRECATED - DT-Prelim Calcs'!$C$8-'DEPRECATED - DT-Prelim Calcs'!$C$9)+'DEPRECATED - DT-Prelim Calcs'!$C$9</f>
        <v>12286.309943771892</v>
      </c>
      <c r="FG104" s="57">
        <f t="shared" si="113"/>
        <v>50</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-1182.761529653854</v>
      </c>
      <c r="FL104" s="57">
        <f>FL103+0.5*FI104*'DEPRECATED - DT-Prelim Calcs'!$C$11^2+FK104*'DEPRECATED - DT-Prelim Calcs'!$C$11</f>
        <v>-450054.32720956719</v>
      </c>
      <c r="FM104" s="57">
        <f>MIN('Drive Train'!$F$35-FG103*'DEPRECATED - DT-Prelim Calcs'!$C$21*'Drive Train'!$F$38,FM103+FG$2)</f>
        <v>9</v>
      </c>
      <c r="FN104" s="57">
        <f>'Drive Train'!$F$35-FG104*'DEPRECATED - DT-Prelim Calcs'!$C$21*'Drive Train'!$F$38</f>
        <v>9</v>
      </c>
      <c r="FO104" s="1">
        <f>IF(FL104&gt;='Drive Train'!$F$29,1,0)</f>
        <v>0</v>
      </c>
      <c r="FP104" s="57">
        <f t="shared" si="151"/>
        <v>55.555555555555557</v>
      </c>
      <c r="FQ104" s="63">
        <f>FQ103+'DEPRECATED - DT-Prelim Calcs'!$C$11</f>
        <v>400</v>
      </c>
      <c r="FR104" s="2">
        <f>GB104/'Drive Train'!$F$35</f>
        <v>0.72580645161290325</v>
      </c>
      <c r="FS104" s="46">
        <f>FZ104*12*60/(PI() * 'Drive Train'!$F$15)/FR$2*FR104</f>
        <v>-44660.180392322298</v>
      </c>
      <c r="FT104" s="2">
        <f>('DEPRECATED - DT-Prelim Calcs'!$C$6*FR104-FS104)/('DEPRECATED - DT-Prelim Calcs'!$C$6*FR104)*'DEPRECATED - DT-Prelim Calcs'!$C$7*FR104</f>
        <v>21.94263346311444</v>
      </c>
      <c r="FU104" s="57">
        <f>FT104/'DEPRECATED - DT-Prelim Calcs'!$C$7*('DEPRECATED - DT-Prelim Calcs'!$C$8-'DEPRECATED - DT-Prelim Calcs'!$C$9)+'DEPRECATED - DT-Prelim Calcs'!$C$9</f>
        <v>1170.8493250280426</v>
      </c>
      <c r="FV104" s="57">
        <f t="shared" si="114"/>
        <v>50</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-94.75875672078331</v>
      </c>
      <c r="GA104" s="57">
        <f>GA103+0.5*FX104*'DEPRECATED - DT-Prelim Calcs'!$C$11^2+FZ104*'DEPRECATED - DT-Prelim Calcs'!$C$11</f>
        <v>-497574.13603632775</v>
      </c>
      <c r="GB104" s="57">
        <f>MIN('Drive Train'!$F$35-FV103*'DEPRECATED - DT-Prelim Calcs'!$C$21*'Drive Train'!$F$38,GB103+FV$2)</f>
        <v>9</v>
      </c>
      <c r="GC104" s="57">
        <f>'Drive Train'!$F$35-FV104*'DEPRECATED - DT-Prelim Calcs'!$C$21*'Drive Train'!$F$38</f>
        <v>9</v>
      </c>
      <c r="GD104" s="1">
        <f>IF(GA104&gt;='Drive Train'!$F$29,1,0)</f>
        <v>0</v>
      </c>
      <c r="GE104" s="57">
        <f t="shared" si="154"/>
        <v>55.555555555555557</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55.555555555555557</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55.555555555555557</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55.555555555555557</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55.555555555555557</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650.48305563067322</v>
      </c>
      <c r="AK105" s="57">
        <f t="shared" si="181"/>
        <v>0</v>
      </c>
      <c r="AL105" s="63">
        <f>AL104+'DEPRECATED - DT-Prelim Calcs'!$C$11</f>
        <v>404</v>
      </c>
      <c r="AM105" s="2">
        <f>AW105/'Drive Train'!$F$35</f>
        <v>0.87580576951205413</v>
      </c>
      <c r="AN105" s="46">
        <f>AU105*12*60/(PI() * 'Drive Train'!$F$15)/AM$2*AM105</f>
        <v>3839.3737733919234</v>
      </c>
      <c r="AO105" s="2">
        <f>('DEPRECATED - DT-Prelim Calcs'!$C$6*AM105-AN105)/('DEPRECATED - DT-Prelim Calcs'!$C$6*AM105)*'DEPRECATED - DT-Prelim Calcs'!$C$7*AM105</f>
        <v>0.37468987940687687</v>
      </c>
      <c r="AP105" s="57">
        <f>AO105/'DEPRECATED - DT-Prelim Calcs'!$C$7*('DEPRECATED - DT-Prelim Calcs'!$C$8-'DEPRECATED - DT-Prelim Calcs'!$C$9)+'DEPRECATED - DT-Prelim Calcs'!$C$9</f>
        <v>22.647183206598466</v>
      </c>
      <c r="AQ105" s="57">
        <f t="shared" si="105"/>
        <v>22.647183206598466</v>
      </c>
      <c r="AR105" s="2">
        <f t="shared" si="125"/>
        <v>-2.5729418595688003E-13</v>
      </c>
      <c r="AS105" s="57">
        <f>AR105*'DEPRECATED - DT-Prelim Calcs'!$C$21/AM$2/'DEPRECATED - DT-Prelim Calcs'!$C$19/'DEPRECATED - DT-Prelim Calcs'!$C$18*3.39*'DEPRECATED - DT-Prelim Calcs'!$C$20</f>
        <v>-1.7611218782878492E-12</v>
      </c>
      <c r="AT105" s="46">
        <f t="shared" si="126"/>
        <v>0</v>
      </c>
      <c r="AU105" s="57">
        <f>AS104*'DEPRECATED - DT-Prelim Calcs'!$C$11+AU104</f>
        <v>38.256035694844456</v>
      </c>
      <c r="AV105" s="57">
        <f>AV104+0.5*AS105*'DEPRECATED - DT-Prelim Calcs'!$C$11^2+AU105*'DEPRECATED - DT-Prelim Calcs'!$C$11</f>
        <v>15328.232665894739</v>
      </c>
      <c r="AW105" s="57">
        <f>MIN('Drive Train'!$F$35-AQ104*'DEPRECATED - DT-Prelim Calcs'!$C$21*'Drive Train'!$F$38,AW104+AQ$2)</f>
        <v>10.859991541949471</v>
      </c>
      <c r="AX105" s="57">
        <f>'Drive Train'!$F$35-AQ105*'DEPRECATED - DT-Prelim Calcs'!$C$21*'Drive Train'!$F$38</f>
        <v>10.859991541951304</v>
      </c>
      <c r="AY105" s="1">
        <f>IF(AV105&gt;='Drive Train'!$F$29,1,0)</f>
        <v>1</v>
      </c>
      <c r="AZ105" s="57">
        <f t="shared" si="127"/>
        <v>25.163536896220521</v>
      </c>
      <c r="BA105" s="63">
        <f>BA104+'DEPRECATED - DT-Prelim Calcs'!$C$11</f>
        <v>404</v>
      </c>
      <c r="BB105" s="2">
        <f>BL105/'Drive Train'!$F$35</f>
        <v>1.0871913148644448</v>
      </c>
      <c r="BC105" s="46">
        <f>BJ105*12*60/(PI() * 'Drive Train'!$F$15)/BB$2*BB105</f>
        <v>-94.657045724101735</v>
      </c>
      <c r="BD105" s="2">
        <f>('DEPRECATED - DT-Prelim Calcs'!$C$6*BB105-BC105)/('DEPRECATED - DT-Prelim Calcs'!$C$6*BB105)*'DEPRECATED - DT-Prelim Calcs'!$C$7*BB105</f>
        <v>2.6629309712989375</v>
      </c>
      <c r="BE105" s="57">
        <f>BD105/'DEPRECATED - DT-Prelim Calcs'!$C$7*('DEPRECATED - DT-Prelim Calcs'!$C$8-'DEPRECATED - DT-Prelim Calcs'!$C$9)+'DEPRECATED - DT-Prelim Calcs'!$C$9</f>
        <v>144.46516332682725</v>
      </c>
      <c r="BF105" s="57">
        <f t="shared" si="106"/>
        <v>50</v>
      </c>
      <c r="BG105" s="2">
        <f t="shared" si="128"/>
        <v>0.8959295192829605</v>
      </c>
      <c r="BH105" s="57">
        <f>BG105*'DEPRECATED - DT-Prelim Calcs'!$C$21/BB$2/'DEPRECATED - DT-Prelim Calcs'!$C$19/'DEPRECATED - DT-Prelim Calcs'!$C$18*3.39*'DEPRECATED - DT-Prelim Calcs'!$C$20</f>
        <v>9.3122232320477316</v>
      </c>
      <c r="BI105" s="46">
        <f t="shared" si="129"/>
        <v>0</v>
      </c>
      <c r="BJ105" s="57">
        <f>BH104*'DEPRECATED - DT-Prelim Calcs'!$C$11+BJ104</f>
        <v>-0.50035039953503713</v>
      </c>
      <c r="BK105" s="57">
        <f>BK104+0.5*BH105*'DEPRECATED - DT-Prelim Calcs'!$C$11^2+BJ105*'DEPRECATED - DT-Prelim Calcs'!$C$11</f>
        <v>7322.7046905392217</v>
      </c>
      <c r="BL105" s="57">
        <f>MIN('Drive Train'!$F$35-BF104*'DEPRECATED - DT-Prelim Calcs'!$C$21*'Drive Train'!$F$38,BL104+BF$2)</f>
        <v>13.481172304319115</v>
      </c>
      <c r="BM105" s="57">
        <f>'Drive Train'!$F$35-BF105*'DEPRECATED - DT-Prelim Calcs'!$C$21*'Drive Train'!$F$38</f>
        <v>9</v>
      </c>
      <c r="BN105" s="1">
        <f>IF(BK105&gt;='Drive Train'!$F$29,1,0)</f>
        <v>1</v>
      </c>
      <c r="BO105" s="57">
        <f t="shared" si="130"/>
        <v>55.555555555555557</v>
      </c>
      <c r="BP105" s="63">
        <f>BP104+'DEPRECATED - DT-Prelim Calcs'!$C$11</f>
        <v>404</v>
      </c>
      <c r="BQ105" s="2">
        <f>CA105/'Drive Train'!$F$35</f>
        <v>0.72580645161290325</v>
      </c>
      <c r="BR105" s="46">
        <f>BY105*12*60/(PI() * 'Drive Train'!$F$15)/BQ$2*BQ105</f>
        <v>9082.6534470514962</v>
      </c>
      <c r="BS105" s="2">
        <f>('DEPRECATED - DT-Prelim Calcs'!$C$6*BQ105-BR105)/('DEPRECATED - DT-Prelim Calcs'!$C$6*BQ105)*'DEPRECATED - DT-Prelim Calcs'!$C$7*BQ105</f>
        <v>-2.3575972222309343</v>
      </c>
      <c r="BT105" s="57">
        <f>BS105/'DEPRECATED - DT-Prelim Calcs'!$C$7*('DEPRECATED - DT-Prelim Calcs'!$C$8-'DEPRECATED - DT-Prelim Calcs'!$C$9)+'DEPRECATED - DT-Prelim Calcs'!$C$9</f>
        <v>-122.81025876026094</v>
      </c>
      <c r="BU105" s="57">
        <f t="shared" si="107"/>
        <v>-122.81025876026094</v>
      </c>
      <c r="BV105" s="2">
        <f t="shared" si="131"/>
        <v>-3.4271723376923071</v>
      </c>
      <c r="BW105" s="57">
        <f>BV105*'DEPRECATED - DT-Prelim Calcs'!$C$21/BQ$2/'DEPRECATED - DT-Prelim Calcs'!$C$19/'DEPRECATED - DT-Prelim Calcs'!$C$18*3.39*'DEPRECATED - DT-Prelim Calcs'!$C$20</f>
        <v>-47.785299110106827</v>
      </c>
      <c r="BX105" s="46">
        <f t="shared" si="132"/>
        <v>1</v>
      </c>
      <c r="BY105" s="57">
        <f>BW104*'DEPRECATED - DT-Prelim Calcs'!$C$11+BY104</f>
        <v>53.609328343947197</v>
      </c>
      <c r="BZ105" s="57">
        <f>BZ104+0.5*BW105*'DEPRECATED - DT-Prelim Calcs'!$C$11^2+BY105*'DEPRECATED - DT-Prelim Calcs'!$C$11</f>
        <v>-14268.640503369248</v>
      </c>
      <c r="CA105" s="57">
        <f>MIN('Drive Train'!$F$35-BU104*'DEPRECATED - DT-Prelim Calcs'!$C$21*'Drive Train'!$F$38,CA104+BU$2)</f>
        <v>9</v>
      </c>
      <c r="CB105" s="57">
        <f>'Drive Train'!$F$35-BU105*'DEPRECATED - DT-Prelim Calcs'!$C$21*'Drive Train'!$F$38</f>
        <v>20.751097595697743</v>
      </c>
      <c r="CC105" s="1">
        <f>IF(BZ105&gt;='Drive Train'!$F$29,1,0)</f>
        <v>0</v>
      </c>
      <c r="CD105" s="57">
        <f t="shared" si="133"/>
        <v>-136.45584306695659</v>
      </c>
      <c r="CE105" s="63">
        <f>CE104+'DEPRECATED - DT-Prelim Calcs'!$C$11</f>
        <v>404</v>
      </c>
      <c r="CF105" s="2">
        <f>CP105/'Drive Train'!$F$35</f>
        <v>1.0918349976123689</v>
      </c>
      <c r="CG105" s="46">
        <f>CN105*12*60/(PI() * 'Drive Train'!$F$15)/CF$2*CF105</f>
        <v>-13457.268041479469</v>
      </c>
      <c r="CH105" s="2">
        <f>('DEPRECATED - DT-Prelim Calcs'!$C$6*CF105-CG105)/('DEPRECATED - DT-Prelim Calcs'!$C$6*CF105)*'DEPRECATED - DT-Prelim Calcs'!$C$7*CF105</f>
        <v>8.7161283442393405</v>
      </c>
      <c r="CI105" s="57">
        <f>CH105/'DEPRECATED - DT-Prelim Calcs'!$C$7*('DEPRECATED - DT-Prelim Calcs'!$C$8-'DEPRECATED - DT-Prelim Calcs'!$C$9)+'DEPRECATED - DT-Prelim Calcs'!$C$9</f>
        <v>466.7162931808744</v>
      </c>
      <c r="CJ105" s="57">
        <f t="shared" si="108"/>
        <v>50</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-42.088353560502497</v>
      </c>
      <c r="CO105" s="57">
        <f>CO104+0.5*CL105*'DEPRECATED - DT-Prelim Calcs'!$C$11^2+CN105*'DEPRECATED - DT-Prelim Calcs'!$C$11</f>
        <v>-43029.845993831543</v>
      </c>
      <c r="CP105" s="57">
        <f>MIN('Drive Train'!$F$35-CJ104*'DEPRECATED - DT-Prelim Calcs'!$C$21*'Drive Train'!$F$38,CP104+CJ$2)</f>
        <v>13.538753970393374</v>
      </c>
      <c r="CQ105" s="57">
        <f>'Drive Train'!$F$35-CJ105*'DEPRECATED - DT-Prelim Calcs'!$C$21*'Drive Train'!$F$38</f>
        <v>9</v>
      </c>
      <c r="CR105" s="1">
        <f>IF(CO105&gt;='Drive Train'!$F$29,1,0)</f>
        <v>0</v>
      </c>
      <c r="CS105" s="57">
        <f t="shared" si="136"/>
        <v>55.555555555555557</v>
      </c>
      <c r="CT105" s="63">
        <f>CT104+'DEPRECATED - DT-Prelim Calcs'!$C$11</f>
        <v>404</v>
      </c>
      <c r="CU105" s="2">
        <f>DE105/'Drive Train'!$F$35</f>
        <v>0.72580645161290325</v>
      </c>
      <c r="CV105" s="46">
        <f>DC105*12*60/(PI() * 'Drive Train'!$F$15)/CU$2*CU105</f>
        <v>-12440.951223716782</v>
      </c>
      <c r="CW105" s="2">
        <f>('DEPRECATED - DT-Prelim Calcs'!$C$6*CU105-CV105)/('DEPRECATED - DT-Prelim Calcs'!$C$6*CU105)*'DEPRECATED - DT-Prelim Calcs'!$C$7*CU105</f>
        <v>7.3744641767468435</v>
      </c>
      <c r="CX105" s="57">
        <f>CW105/'DEPRECATED - DT-Prelim Calcs'!$C$7*('DEPRECATED - DT-Prelim Calcs'!$C$8-'DEPRECATED - DT-Prelim Calcs'!$C$9)+'DEPRECATED - DT-Prelim Calcs'!$C$9</f>
        <v>395.29076924341081</v>
      </c>
      <c r="CY105" s="57">
        <f t="shared" si="109"/>
        <v>50</v>
      </c>
      <c r="CZ105" s="2">
        <f t="shared" si="137"/>
        <v>1.0927045796206987</v>
      </c>
      <c r="DA105" s="57">
        <f>CZ105*'DEPRECATED - DT-Prelim Calcs'!$C$21/CU$2/'DEPRECATED - DT-Prelim Calcs'!$C$19/'DEPRECATED - DT-Prelim Calcs'!$C$18*3.39*'DEPRECATED - DT-Prelim Calcs'!$C$20</f>
        <v>22.991988372439156</v>
      </c>
      <c r="DB105" s="46">
        <f t="shared" si="138"/>
        <v>0</v>
      </c>
      <c r="DC105" s="57">
        <f>DA104*'DEPRECATED - DT-Prelim Calcs'!$C$11+DC104</f>
        <v>-48.659294377952833</v>
      </c>
      <c r="DD105" s="57">
        <f>DD104+0.5*DA105*'DEPRECATED - DT-Prelim Calcs'!$C$11^2+DC105*'DEPRECATED - DT-Prelim Calcs'!$C$11</f>
        <v>-95297.787970552119</v>
      </c>
      <c r="DE105" s="57">
        <f>MIN('Drive Train'!$F$35-CY104*'DEPRECATED - DT-Prelim Calcs'!$C$21*'Drive Train'!$F$38,DE104+CY$2)</f>
        <v>9</v>
      </c>
      <c r="DF105" s="57">
        <f>'Drive Train'!$F$35-CY105*'DEPRECATED - DT-Prelim Calcs'!$C$21*'Drive Train'!$F$38</f>
        <v>9</v>
      </c>
      <c r="DG105" s="1">
        <f>IF(DD105&gt;='Drive Train'!$F$29,1,0)</f>
        <v>0</v>
      </c>
      <c r="DH105" s="57">
        <f t="shared" si="139"/>
        <v>55.555555555555557</v>
      </c>
      <c r="DI105" s="63">
        <f>DI104+'DEPRECATED - DT-Prelim Calcs'!$C$11</f>
        <v>404</v>
      </c>
      <c r="DJ105" s="2">
        <f>DT105/'Drive Train'!$F$35</f>
        <v>0.72580645161290325</v>
      </c>
      <c r="DK105" s="46">
        <f>DR105*12*60/(PI() * 'Drive Train'!$F$15)/DJ$2*DJ105</f>
        <v>-141596.16808219426</v>
      </c>
      <c r="DL105" s="2">
        <f>('DEPRECATED - DT-Prelim Calcs'!$C$6*DJ105-DK105)/('DEPRECATED - DT-Prelim Calcs'!$C$6*DJ105)*'DEPRECATED - DT-Prelim Calcs'!$C$7*DJ105</f>
        <v>65.772976865101597</v>
      </c>
      <c r="DM105" s="57">
        <f>DL105/'DEPRECATED - DT-Prelim Calcs'!$C$7*('DEPRECATED - DT-Prelim Calcs'!$C$8-'DEPRECATED - DT-Prelim Calcs'!$C$9)+'DEPRECATED - DT-Prelim Calcs'!$C$9</f>
        <v>3504.224038088189</v>
      </c>
      <c r="DN105" s="57">
        <f t="shared" si="110"/>
        <v>50</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-473.88185306282128</v>
      </c>
      <c r="DS105" s="57">
        <f>DS104+0.5*DP105*'DEPRECATED - DT-Prelim Calcs'!$C$11^2+DR105*'DEPRECATED - DT-Prelim Calcs'!$C$11</f>
        <v>-191727.88204611975</v>
      </c>
      <c r="DT105" s="57">
        <f>MIN('Drive Train'!$F$35-DN104*'DEPRECATED - DT-Prelim Calcs'!$C$21*'Drive Train'!$F$38,DT104+DN$2)</f>
        <v>9</v>
      </c>
      <c r="DU105" s="57">
        <f>'Drive Train'!$F$35-DN105*'DEPRECATED - DT-Prelim Calcs'!$C$21*'Drive Train'!$F$38</f>
        <v>9</v>
      </c>
      <c r="DV105" s="1">
        <f>IF(DS105&gt;='Drive Train'!$F$29,1,0)</f>
        <v>0</v>
      </c>
      <c r="DW105" s="57">
        <f t="shared" si="142"/>
        <v>55.555555555555557</v>
      </c>
      <c r="DX105" s="63">
        <f>DX104+'DEPRECATED - DT-Prelim Calcs'!$C$11</f>
        <v>404</v>
      </c>
      <c r="DY105" s="2">
        <f>EI105/'Drive Train'!$F$35</f>
        <v>0.72580645161290325</v>
      </c>
      <c r="DZ105" s="46">
        <f>EG105*12*60/(PI() * 'Drive Train'!$F$15)/DY$2*DY105</f>
        <v>-158532.73648564669</v>
      </c>
      <c r="EA105" s="2">
        <f>('DEPRECATED - DT-Prelim Calcs'!$C$6*DY105-DZ105)/('DEPRECATED - DT-Prelim Calcs'!$C$6*DY105)*'DEPRECATED - DT-Prelim Calcs'!$C$7*DY105</f>
        <v>73.430974961221736</v>
      </c>
      <c r="EB105" s="57">
        <f>EA105/'DEPRECATED - DT-Prelim Calcs'!$C$7*('DEPRECATED - DT-Prelim Calcs'!$C$8-'DEPRECATED - DT-Prelim Calcs'!$C$9)+'DEPRECATED - DT-Prelim Calcs'!$C$9</f>
        <v>3911.9091649480283</v>
      </c>
      <c r="EC105" s="57">
        <f t="shared" si="111"/>
        <v>50</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-463.64575643245098</v>
      </c>
      <c r="EH105" s="57">
        <f>EH104+0.5*EE105*'DEPRECATED - DT-Prelim Calcs'!$C$11^2+EG105*'DEPRECATED - DT-Prelim Calcs'!$C$11</f>
        <v>-278544.82834673562</v>
      </c>
      <c r="EI105" s="57">
        <f>MIN('Drive Train'!$F$35-EC104*'DEPRECATED - DT-Prelim Calcs'!$C$21*'Drive Train'!$F$38,EI104+EC$2)</f>
        <v>9</v>
      </c>
      <c r="EJ105" s="57">
        <f>'Drive Train'!$F$35-EC105*'DEPRECATED - DT-Prelim Calcs'!$C$21*'Drive Train'!$F$38</f>
        <v>9</v>
      </c>
      <c r="EK105" s="1">
        <f>IF(EH105&gt;='Drive Train'!$F$29,1,0)</f>
        <v>0</v>
      </c>
      <c r="EL105" s="57">
        <f t="shared" si="145"/>
        <v>55.555555555555557</v>
      </c>
      <c r="EM105" s="63">
        <f>EM104+'DEPRECATED - DT-Prelim Calcs'!$C$11</f>
        <v>404</v>
      </c>
      <c r="EN105" s="2">
        <f>EX105/'Drive Train'!$F$35</f>
        <v>0.72580645161290325</v>
      </c>
      <c r="EO105" s="46">
        <f>EV105*12*60/(PI() * 'Drive Train'!$F$15)/EN$2*EN105</f>
        <v>-125023.52676202322</v>
      </c>
      <c r="EP105" s="2">
        <f>('DEPRECATED - DT-Prelim Calcs'!$C$6*EN105-EO105)/('DEPRECATED - DT-Prelim Calcs'!$C$6*EN105)*'DEPRECATED - DT-Prelim Calcs'!$C$7*EN105</f>
        <v>58.279531164986722</v>
      </c>
      <c r="EQ105" s="57">
        <f>EP105/'DEPRECATED - DT-Prelim Calcs'!$C$7*('DEPRECATED - DT-Prelim Calcs'!$C$8-'DEPRECATED - DT-Prelim Calcs'!$C$9)+'DEPRECATED - DT-Prelim Calcs'!$C$9</f>
        <v>3105.2991072480481</v>
      </c>
      <c r="ER105" s="57">
        <f t="shared" si="112"/>
        <v>50</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-324.69234104653947</v>
      </c>
      <c r="EW105" s="57">
        <f>EW104+0.5*ET105*'DEPRECATED - DT-Prelim Calcs'!$C$11^2+EV105*'DEPRECATED - DT-Prelim Calcs'!$C$11</f>
        <v>-376113.59533927037</v>
      </c>
      <c r="EX105" s="57">
        <f>MIN('Drive Train'!$F$35-ER104*'DEPRECATED - DT-Prelim Calcs'!$C$21*'Drive Train'!$F$38,EX104+ER$2)</f>
        <v>9</v>
      </c>
      <c r="EY105" s="57">
        <f>'Drive Train'!$F$35-ER105*'DEPRECATED - DT-Prelim Calcs'!$C$21*'Drive Train'!$F$38</f>
        <v>9</v>
      </c>
      <c r="EZ105" s="1">
        <f>IF(EW105&gt;='Drive Train'!$F$29,1,0)</f>
        <v>0</v>
      </c>
      <c r="FA105" s="57">
        <f t="shared" si="148"/>
        <v>55.555555555555557</v>
      </c>
      <c r="FB105" s="63">
        <f>FB104+'DEPRECATED - DT-Prelim Calcs'!$C$11</f>
        <v>404</v>
      </c>
      <c r="FC105" s="2">
        <f>FM105/'Drive Train'!$F$35</f>
        <v>0.72580645161290325</v>
      </c>
      <c r="FD105" s="46">
        <f>FK105*12*60/(PI() * 'Drive Train'!$F$15)/FC$2*FC105</f>
        <v>-467053.96153503616</v>
      </c>
      <c r="FE105" s="2">
        <f>('DEPRECATED - DT-Prelim Calcs'!$C$6*FC105-FD105)/('DEPRECATED - DT-Prelim Calcs'!$C$6*FC105)*'DEPRECATED - DT-Prelim Calcs'!$C$7*FC105</f>
        <v>212.93119116554232</v>
      </c>
      <c r="FF105" s="57">
        <f>FE105/'DEPRECATED - DT-Prelim Calcs'!$C$7*('DEPRECATED - DT-Prelim Calcs'!$C$8-'DEPRECATED - DT-Prelim Calcs'!$C$9)+'DEPRECATED - DT-Prelim Calcs'!$C$9</f>
        <v>11338.414450846092</v>
      </c>
      <c r="FG105" s="57">
        <f t="shared" si="113"/>
        <v>50</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-1090.7935761640974</v>
      </c>
      <c r="FL105" s="57">
        <f>FL104+0.5*FI105*'DEPRECATED - DT-Prelim Calcs'!$C$11^2+FK105*'DEPRECATED - DT-Prelim Calcs'!$C$11</f>
        <v>-454233.56560724409</v>
      </c>
      <c r="FM105" s="57">
        <f>MIN('Drive Train'!$F$35-FG104*'DEPRECATED - DT-Prelim Calcs'!$C$21*'Drive Train'!$F$38,FM104+FG$2)</f>
        <v>9</v>
      </c>
      <c r="FN105" s="57">
        <f>'Drive Train'!$F$35-FG105*'DEPRECATED - DT-Prelim Calcs'!$C$21*'Drive Train'!$F$38</f>
        <v>9</v>
      </c>
      <c r="FO105" s="1">
        <f>IF(FL105&gt;='Drive Train'!$F$29,1,0)</f>
        <v>0</v>
      </c>
      <c r="FP105" s="57">
        <f t="shared" si="151"/>
        <v>55.555555555555557</v>
      </c>
      <c r="FQ105" s="63">
        <f>FQ104+'DEPRECATED - DT-Prelim Calcs'!$C$11</f>
        <v>404</v>
      </c>
      <c r="FR105" s="2">
        <f>GB105/'Drive Train'!$F$35</f>
        <v>0.72580645161290325</v>
      </c>
      <c r="FS105" s="46">
        <f>FZ105*12*60/(PI() * 'Drive Train'!$F$15)/FR$2*FR105</f>
        <v>-1315.3167058152258</v>
      </c>
      <c r="FT105" s="2">
        <f>('DEPRECATED - DT-Prelim Calcs'!$C$6*FR105-FS105)/('DEPRECATED - DT-Prelim Calcs'!$C$6*FR105)*'DEPRECATED - DT-Prelim Calcs'!$C$7*FR105</f>
        <v>2.3439239913542065</v>
      </c>
      <c r="FU105" s="57">
        <f>FT105/'DEPRECATED - DT-Prelim Calcs'!$C$7*('DEPRECATED - DT-Prelim Calcs'!$C$8-'DEPRECATED - DT-Prelim Calcs'!$C$9)+'DEPRECATED - DT-Prelim Calcs'!$C$9</f>
        <v>127.48234360611814</v>
      </c>
      <c r="FV105" s="57">
        <f t="shared" si="114"/>
        <v>50</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-2.7908032310266719</v>
      </c>
      <c r="GA105" s="57">
        <f>GA104+0.5*FX105*'DEPRECATED - DT-Prelim Calcs'!$C$11^2+FZ105*'DEPRECATED - DT-Prelim Calcs'!$C$11</f>
        <v>-497401.36334227235</v>
      </c>
      <c r="GB105" s="57">
        <f>MIN('Drive Train'!$F$35-FV104*'DEPRECATED - DT-Prelim Calcs'!$C$21*'Drive Train'!$F$38,GB104+FV$2)</f>
        <v>9</v>
      </c>
      <c r="GC105" s="57">
        <f>'Drive Train'!$F$35-FV105*'DEPRECATED - DT-Prelim Calcs'!$C$21*'Drive Train'!$F$38</f>
        <v>9</v>
      </c>
      <c r="GD105" s="1">
        <f>IF(GA105&gt;='Drive Train'!$F$29,1,0)</f>
        <v>0</v>
      </c>
      <c r="GE105" s="57">
        <f t="shared" si="154"/>
        <v>55.555555555555557</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55.555555555555557</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55.555555555555557</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55.555555555555557</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55.555555555555557</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650.48305563067322</v>
      </c>
      <c r="AK106" s="57">
        <f t="shared" si="181"/>
        <v>0</v>
      </c>
      <c r="AL106" s="63">
        <f>AL105+'DEPRECATED - DT-Prelim Calcs'!$C$11</f>
        <v>408</v>
      </c>
      <c r="AM106" s="2">
        <f>AW106/'Drive Train'!$F$35</f>
        <v>0.8758057695122019</v>
      </c>
      <c r="AN106" s="46">
        <f>AU106*12*60/(PI() * 'Drive Train'!$F$15)/AM$2*AM106</f>
        <v>3839.3737733918651</v>
      </c>
      <c r="AO106" s="2">
        <f>('DEPRECATED - DT-Prelim Calcs'!$C$6*AM106-AN106)/('DEPRECATED - DT-Prelim Calcs'!$C$6*AM106)*'DEPRECATED - DT-Prelim Calcs'!$C$7*AM106</f>
        <v>0.37468987940725929</v>
      </c>
      <c r="AP106" s="57">
        <f>AO106/'DEPRECATED - DT-Prelim Calcs'!$C$7*('DEPRECATED - DT-Prelim Calcs'!$C$8-'DEPRECATED - DT-Prelim Calcs'!$C$9)+'DEPRECATED - DT-Prelim Calcs'!$C$9</f>
        <v>22.647183206618827</v>
      </c>
      <c r="AQ106" s="57">
        <f t="shared" si="105"/>
        <v>22.647183206618827</v>
      </c>
      <c r="AR106" s="2">
        <f t="shared" si="125"/>
        <v>1.9412249585570862E-13</v>
      </c>
      <c r="AS106" s="57">
        <f>AR106*'DEPRECATED - DT-Prelim Calcs'!$C$21/AM$2/'DEPRECATED - DT-Prelim Calcs'!$C$19/'DEPRECATED - DT-Prelim Calcs'!$C$18*3.39*'DEPRECATED - DT-Prelim Calcs'!$C$20</f>
        <v>1.3287256112993764E-12</v>
      </c>
      <c r="AT106" s="46">
        <f t="shared" si="126"/>
        <v>0</v>
      </c>
      <c r="AU106" s="57">
        <f>AS105*'DEPRECATED - DT-Prelim Calcs'!$C$11+AU105</f>
        <v>38.256035694837415</v>
      </c>
      <c r="AV106" s="57">
        <f>AV105+0.5*AS106*'DEPRECATED - DT-Prelim Calcs'!$C$11^2+AU106*'DEPRECATED - DT-Prelim Calcs'!$C$11</f>
        <v>15481.256808674099</v>
      </c>
      <c r="AW106" s="57">
        <f>MIN('Drive Train'!$F$35-AQ105*'DEPRECATED - DT-Prelim Calcs'!$C$21*'Drive Train'!$F$38,AW105+AQ$2)</f>
        <v>10.859991541951304</v>
      </c>
      <c r="AX106" s="57">
        <f>'Drive Train'!$F$35-AQ106*'DEPRECATED - DT-Prelim Calcs'!$C$21*'Drive Train'!$F$38</f>
        <v>10.85999154194992</v>
      </c>
      <c r="AY106" s="1">
        <f>IF(AV106&gt;='Drive Train'!$F$29,1,0)</f>
        <v>1</v>
      </c>
      <c r="AZ106" s="57">
        <f t="shared" si="127"/>
        <v>25.163536896243141</v>
      </c>
      <c r="BA106" s="63">
        <f>BA105+'DEPRECATED - DT-Prelim Calcs'!$C$11</f>
        <v>408</v>
      </c>
      <c r="BB106" s="2">
        <f>BL106/'Drive Train'!$F$35</f>
        <v>0.72580645161290325</v>
      </c>
      <c r="BC106" s="46">
        <f>BJ106*12*60/(PI() * 'Drive Train'!$F$15)/BB$2*BB106</f>
        <v>4641.2361288230577</v>
      </c>
      <c r="BD106" s="2">
        <f>('DEPRECATED - DT-Prelim Calcs'!$C$6*BB106-BC106)/('DEPRECATED - DT-Prelim Calcs'!$C$6*BB106)*'DEPRECATED - DT-Prelim Calcs'!$C$7*BB106</f>
        <v>-0.34937663368861982</v>
      </c>
      <c r="BE106" s="57">
        <f>BD106/'DEPRECATED - DT-Prelim Calcs'!$C$7*('DEPRECATED - DT-Prelim Calcs'!$C$8-'DEPRECATED - DT-Prelim Calcs'!$C$9)+'DEPRECATED - DT-Prelim Calcs'!$C$9</f>
        <v>-15.899594233298721</v>
      </c>
      <c r="BF106" s="57">
        <f t="shared" si="106"/>
        <v>-15.899594233298721</v>
      </c>
      <c r="BG106" s="2">
        <f t="shared" si="128"/>
        <v>-0.89592954328806407</v>
      </c>
      <c r="BH106" s="57">
        <f>BG106*'DEPRECATED - DT-Prelim Calcs'!$C$21/BB$2/'DEPRECATED - DT-Prelim Calcs'!$C$19/'DEPRECATED - DT-Prelim Calcs'!$C$18*3.39*'DEPRECATED - DT-Prelim Calcs'!$C$20</f>
        <v>-9.3122234815549518</v>
      </c>
      <c r="BI106" s="46">
        <f t="shared" si="129"/>
        <v>1</v>
      </c>
      <c r="BJ106" s="57">
        <f>BH105*'DEPRECATED - DT-Prelim Calcs'!$C$11+BJ105</f>
        <v>36.748542528655889</v>
      </c>
      <c r="BK106" s="57">
        <f>BK105+0.5*BH106*'DEPRECATED - DT-Prelim Calcs'!$C$11^2+BJ106*'DEPRECATED - DT-Prelim Calcs'!$C$11</f>
        <v>7395.2010728014056</v>
      </c>
      <c r="BL106" s="57">
        <f>MIN('Drive Train'!$F$35-BF105*'DEPRECATED - DT-Prelim Calcs'!$C$21*'Drive Train'!$F$38,BL105+BF$2)</f>
        <v>9</v>
      </c>
      <c r="BM106" s="57">
        <f>'Drive Train'!$F$35-BF106*'DEPRECATED - DT-Prelim Calcs'!$C$21*'Drive Train'!$F$38</f>
        <v>13.481172407864314</v>
      </c>
      <c r="BN106" s="1">
        <f>IF(BK106&gt;='Drive Train'!$F$29,1,0)</f>
        <v>1</v>
      </c>
      <c r="BO106" s="57">
        <f t="shared" si="130"/>
        <v>-17.666215814776358</v>
      </c>
      <c r="BP106" s="63">
        <f>BP105+'DEPRECATED - DT-Prelim Calcs'!$C$11</f>
        <v>408</v>
      </c>
      <c r="BQ106" s="2">
        <f>CA106/'Drive Train'!$F$35</f>
        <v>1.6734756125562695</v>
      </c>
      <c r="BR106" s="46">
        <f>BY106*12*60/(PI() * 'Drive Train'!$F$15)/BQ$2*BQ106</f>
        <v>-53724.735157362637</v>
      </c>
      <c r="BS106" s="2">
        <f>('DEPRECATED - DT-Prelim Calcs'!$C$6*BQ106-BR106)/('DEPRECATED - DT-Prelim Calcs'!$C$6*BQ106)*'DEPRECATED - DT-Prelim Calcs'!$C$7*BQ106</f>
        <v>28.325123455011823</v>
      </c>
      <c r="BT106" s="57">
        <f>BS106/'DEPRECATED - DT-Prelim Calcs'!$C$7*('DEPRECATED - DT-Prelim Calcs'!$C$8-'DEPRECATED - DT-Prelim Calcs'!$C$9)+'DEPRECATED - DT-Prelim Calcs'!$C$9</f>
        <v>1510.6308461734511</v>
      </c>
      <c r="BU106" s="57">
        <f t="shared" si="107"/>
        <v>50</v>
      </c>
      <c r="BV106" s="2">
        <f t="shared" si="131"/>
        <v>1.6489905474275997</v>
      </c>
      <c r="BW106" s="57">
        <f>BV106*'DEPRECATED - DT-Prelim Calcs'!$C$21/BQ$2/'DEPRECATED - DT-Prelim Calcs'!$C$19/'DEPRECATED - DT-Prelim Calcs'!$C$18*3.39*'DEPRECATED - DT-Prelim Calcs'!$C$20</f>
        <v>22.99198837243916</v>
      </c>
      <c r="BX106" s="46">
        <f t="shared" si="132"/>
        <v>0</v>
      </c>
      <c r="BY106" s="57">
        <f>BW105*'DEPRECATED - DT-Prelim Calcs'!$C$11+BY105</f>
        <v>-137.53186809648011</v>
      </c>
      <c r="BZ106" s="57">
        <f>BZ105+0.5*BW106*'DEPRECATED - DT-Prelim Calcs'!$C$11^2+BY106*'DEPRECATED - DT-Prelim Calcs'!$C$11</f>
        <v>-14634.832068775655</v>
      </c>
      <c r="CA106" s="57">
        <f>MIN('Drive Train'!$F$35-BU105*'DEPRECATED - DT-Prelim Calcs'!$C$21*'Drive Train'!$F$38,CA105+BU$2)</f>
        <v>20.751097595697743</v>
      </c>
      <c r="CB106" s="57">
        <f>'Drive Train'!$F$35-BU106*'DEPRECATED - DT-Prelim Calcs'!$C$21*'Drive Train'!$F$38</f>
        <v>9</v>
      </c>
      <c r="CC106" s="1">
        <f>IF(BZ106&gt;='Drive Train'!$F$29,1,0)</f>
        <v>0</v>
      </c>
      <c r="CD106" s="57">
        <f t="shared" si="133"/>
        <v>55.555555555555557</v>
      </c>
      <c r="CE106" s="63">
        <f>CE105+'DEPRECATED - DT-Prelim Calcs'!$C$11</f>
        <v>408</v>
      </c>
      <c r="CF106" s="2">
        <f>CP106/'Drive Train'!$F$35</f>
        <v>0.72580645161290325</v>
      </c>
      <c r="CG106" s="46">
        <f>CN106*12*60/(PI() * 'Drive Train'!$F$15)/CF$2*CF106</f>
        <v>10601.852076481924</v>
      </c>
      <c r="CH106" s="2">
        <f>('DEPRECATED - DT-Prelim Calcs'!$C$6*CF106-CG106)/('DEPRECATED - DT-Prelim Calcs'!$C$6*CF106)*'DEPRECATED - DT-Prelim Calcs'!$C$7*CF106</f>
        <v>-3.0445144261572636</v>
      </c>
      <c r="CI106" s="57">
        <f>CH106/'DEPRECATED - DT-Prelim Calcs'!$C$7*('DEPRECATED - DT-Prelim Calcs'!$C$8-'DEPRECATED - DT-Prelim Calcs'!$C$9)+'DEPRECATED - DT-Prelim Calcs'!$C$9</f>
        <v>-159.37933646306098</v>
      </c>
      <c r="CJ106" s="57">
        <f t="shared" si="108"/>
        <v>-159.37933646306098</v>
      </c>
      <c r="CK106" s="2">
        <f t="shared" si="134"/>
        <v>-4.2929906809117249</v>
      </c>
      <c r="CL106" s="57">
        <f>CK106*'DEPRECATED - DT-Prelim Calcs'!$C$21/CF$2/'DEPRECATED - DT-Prelim Calcs'!$C$19/'DEPRECATED - DT-Prelim Calcs'!$C$18*3.39*'DEPRECATED - DT-Prelim Calcs'!$C$20</f>
        <v>-75.093908993450228</v>
      </c>
      <c r="CM106" s="46">
        <f t="shared" si="135"/>
        <v>1</v>
      </c>
      <c r="CN106" s="57">
        <f>CL105*'DEPRECATED - DT-Prelim Calcs'!$C$11+CN105</f>
        <v>49.879599929254127</v>
      </c>
      <c r="CO106" s="57">
        <f>CO105+0.5*CL106*'DEPRECATED - DT-Prelim Calcs'!$C$11^2+CN106*'DEPRECATED - DT-Prelim Calcs'!$C$11</f>
        <v>-43431.078866062126</v>
      </c>
      <c r="CP106" s="57">
        <f>MIN('Drive Train'!$F$35-CJ105*'DEPRECATED - DT-Prelim Calcs'!$C$21*'Drive Train'!$F$38,CP105+CJ$2)</f>
        <v>9</v>
      </c>
      <c r="CQ106" s="57">
        <f>'Drive Train'!$F$35-CJ106*'DEPRECATED - DT-Prelim Calcs'!$C$21*'Drive Train'!$F$38</f>
        <v>23.237794879488149</v>
      </c>
      <c r="CR106" s="1">
        <f>IF(CO106&gt;='Drive Train'!$F$29,1,0)</f>
        <v>0</v>
      </c>
      <c r="CS106" s="57">
        <f t="shared" si="136"/>
        <v>-177.08815162562331</v>
      </c>
      <c r="CT106" s="63">
        <f>CT105+'DEPRECATED - DT-Prelim Calcs'!$C$11</f>
        <v>408</v>
      </c>
      <c r="CU106" s="2">
        <f>DE106/'Drive Train'!$F$35</f>
        <v>0.72580645161290325</v>
      </c>
      <c r="CV106" s="46">
        <f>DC106*12*60/(PI() * 'Drive Train'!$F$15)/CU$2*CU106</f>
        <v>11072.929076806653</v>
      </c>
      <c r="CW106" s="2">
        <f>('DEPRECATED - DT-Prelim Calcs'!$C$6*CU106-CV106)/('DEPRECATED - DT-Prelim Calcs'!$C$6*CU106)*'DEPRECATED - DT-Prelim Calcs'!$C$7*CU106</f>
        <v>-3.2575154713322343</v>
      </c>
      <c r="CX106" s="57">
        <f>CW106/'DEPRECATED - DT-Prelim Calcs'!$C$7*('DEPRECATED - DT-Prelim Calcs'!$C$8-'DEPRECATED - DT-Prelim Calcs'!$C$9)+'DEPRECATED - DT-Prelim Calcs'!$C$9</f>
        <v>-170.71876969789446</v>
      </c>
      <c r="CY106" s="57">
        <f t="shared" si="109"/>
        <v>-170.71876969789446</v>
      </c>
      <c r="CZ106" s="2">
        <f t="shared" si="137"/>
        <v>-4.5614658493647422</v>
      </c>
      <c r="DA106" s="57">
        <f>CZ106*'DEPRECATED - DT-Prelim Calcs'!$C$21/CU$2/'DEPRECATED - DT-Prelim Calcs'!$C$19/'DEPRECATED - DT-Prelim Calcs'!$C$18*3.39*'DEPRECATED - DT-Prelim Calcs'!$C$20</f>
        <v>-95.979436460564287</v>
      </c>
      <c r="DB106" s="46">
        <f t="shared" si="138"/>
        <v>1</v>
      </c>
      <c r="DC106" s="57">
        <f>DA105*'DEPRECATED - DT-Prelim Calcs'!$C$11+DC105</f>
        <v>43.308659111803792</v>
      </c>
      <c r="DD106" s="57">
        <f>DD105+0.5*DA106*'DEPRECATED - DT-Prelim Calcs'!$C$11^2+DC106*'DEPRECATED - DT-Prelim Calcs'!$C$11</f>
        <v>-95892.388825789414</v>
      </c>
      <c r="DE106" s="57">
        <f>MIN('Drive Train'!$F$35-CY105*'DEPRECATED - DT-Prelim Calcs'!$C$21*'Drive Train'!$F$38,DE105+CY$2)</f>
        <v>9</v>
      </c>
      <c r="DF106" s="57">
        <f>'Drive Train'!$F$35-CY106*'DEPRECATED - DT-Prelim Calcs'!$C$21*'Drive Train'!$F$38</f>
        <v>24.008876339456826</v>
      </c>
      <c r="DG106" s="1">
        <f>IF(DD106&gt;='Drive Train'!$F$29,1,0)</f>
        <v>0</v>
      </c>
      <c r="DH106" s="57">
        <f t="shared" si="139"/>
        <v>-189.6875218865494</v>
      </c>
      <c r="DI106" s="63">
        <f>DI105+'DEPRECATED - DT-Prelim Calcs'!$C$11</f>
        <v>408</v>
      </c>
      <c r="DJ106" s="2">
        <f>DT106/'Drive Train'!$F$35</f>
        <v>0.72580645161290325</v>
      </c>
      <c r="DK106" s="46">
        <f>DR106*12*60/(PI() * 'Drive Train'!$F$15)/DJ$2*DJ106</f>
        <v>-114116.09110447414</v>
      </c>
      <c r="DL106" s="2">
        <f>('DEPRECATED - DT-Prelim Calcs'!$C$6*DJ106-DK106)/('DEPRECATED - DT-Prelim Calcs'!$C$6*DJ106)*'DEPRECATED - DT-Prelim Calcs'!$C$7*DJ106</f>
        <v>53.34765125228629</v>
      </c>
      <c r="DM106" s="57">
        <f>DL106/'DEPRECATED - DT-Prelim Calcs'!$C$7*('DEPRECATED - DT-Prelim Calcs'!$C$8-'DEPRECATED - DT-Prelim Calcs'!$C$9)+'DEPRECATED - DT-Prelim Calcs'!$C$9</f>
        <v>2842.7430106507595</v>
      </c>
      <c r="DN106" s="57">
        <f t="shared" si="110"/>
        <v>50</v>
      </c>
      <c r="DO106" s="2">
        <f t="shared" si="140"/>
        <v>0.93499464029399981</v>
      </c>
      <c r="DP106" s="57">
        <f>DO106*'DEPRECATED - DT-Prelim Calcs'!$C$21/DJ$2/'DEPRECATED - DT-Prelim Calcs'!$C$19/'DEPRECATED - DT-Prelim Calcs'!$C$18*3.39*'DEPRECATED - DT-Prelim Calcs'!$C$20</f>
        <v>22.991988372439156</v>
      </c>
      <c r="DQ106" s="46">
        <f t="shared" si="141"/>
        <v>0</v>
      </c>
      <c r="DR106" s="57">
        <f>DP105*'DEPRECATED - DT-Prelim Calcs'!$C$11+DR105</f>
        <v>-381.91389957306467</v>
      </c>
      <c r="DS106" s="57">
        <f>DS105+0.5*DP106*'DEPRECATED - DT-Prelim Calcs'!$C$11^2+DR106*'DEPRECATED - DT-Prelim Calcs'!$C$11</f>
        <v>-193071.6017374325</v>
      </c>
      <c r="DT106" s="57">
        <f>MIN('Drive Train'!$F$35-DN105*'DEPRECATED - DT-Prelim Calcs'!$C$21*'Drive Train'!$F$38,DT105+DN$2)</f>
        <v>9</v>
      </c>
      <c r="DU106" s="57">
        <f>'Drive Train'!$F$35-DN106*'DEPRECATED - DT-Prelim Calcs'!$C$21*'Drive Train'!$F$38</f>
        <v>9</v>
      </c>
      <c r="DV106" s="1">
        <f>IF(DS106&gt;='Drive Train'!$F$29,1,0)</f>
        <v>0</v>
      </c>
      <c r="DW106" s="57">
        <f t="shared" si="142"/>
        <v>55.555555555555557</v>
      </c>
      <c r="DX106" s="63">
        <f>DX105+'DEPRECATED - DT-Prelim Calcs'!$C$11</f>
        <v>408</v>
      </c>
      <c r="DY106" s="2">
        <f>EI106/'Drive Train'!$F$35</f>
        <v>0.72580645161290325</v>
      </c>
      <c r="DZ106" s="46">
        <f>EG106*12*60/(PI() * 'Drive Train'!$F$15)/DY$2*DY106</f>
        <v>-127086.46283072977</v>
      </c>
      <c r="EA106" s="2">
        <f>('DEPRECATED - DT-Prelim Calcs'!$C$6*DY106-DZ106)/('DEPRECATED - DT-Prelim Calcs'!$C$6*DY106)*'DEPRECATED - DT-Prelim Calcs'!$C$7*DY106</f>
        <v>59.212303383670168</v>
      </c>
      <c r="EB106" s="57">
        <f>EA106/'DEPRECATED - DT-Prelim Calcs'!$C$7*('DEPRECATED - DT-Prelim Calcs'!$C$8-'DEPRECATED - DT-Prelim Calcs'!$C$9)+'DEPRECATED - DT-Prelim Calcs'!$C$9</f>
        <v>3154.9566490144744</v>
      </c>
      <c r="EC106" s="57">
        <f t="shared" si="111"/>
        <v>50</v>
      </c>
      <c r="ED106" s="2">
        <f t="shared" si="143"/>
        <v>0.8170673883650269</v>
      </c>
      <c r="EE106" s="57">
        <f>ED106*'DEPRECATED - DT-Prelim Calcs'!$C$21/DY$2/'DEPRECATED - DT-Prelim Calcs'!$C$19/'DEPRECATED - DT-Prelim Calcs'!$C$18*3.39*'DEPRECATED - DT-Prelim Calcs'!$C$20</f>
        <v>22.99198837243916</v>
      </c>
      <c r="EF106" s="46">
        <f t="shared" si="144"/>
        <v>0</v>
      </c>
      <c r="EG106" s="57">
        <f>EE105*'DEPRECATED - DT-Prelim Calcs'!$C$11+EG105</f>
        <v>-371.67780294269437</v>
      </c>
      <c r="EH106" s="57">
        <f>EH105+0.5*EE106*'DEPRECATED - DT-Prelim Calcs'!$C$11^2+EG106*'DEPRECATED - DT-Prelim Calcs'!$C$11</f>
        <v>-279847.60365152691</v>
      </c>
      <c r="EI106" s="57">
        <f>MIN('Drive Train'!$F$35-EC105*'DEPRECATED - DT-Prelim Calcs'!$C$21*'Drive Train'!$F$38,EI105+EC$2)</f>
        <v>9</v>
      </c>
      <c r="EJ106" s="57">
        <f>'Drive Train'!$F$35-EC106*'DEPRECATED - DT-Prelim Calcs'!$C$21*'Drive Train'!$F$38</f>
        <v>9</v>
      </c>
      <c r="EK106" s="1">
        <f>IF(EH106&gt;='Drive Train'!$F$29,1,0)</f>
        <v>0</v>
      </c>
      <c r="EL106" s="57">
        <f t="shared" si="145"/>
        <v>55.555555555555557</v>
      </c>
      <c r="EM106" s="63">
        <f>EM105+'DEPRECATED - DT-Prelim Calcs'!$C$11</f>
        <v>408</v>
      </c>
      <c r="EN106" s="2">
        <f>EX106/'Drive Train'!$F$35</f>
        <v>0.72580645161290325</v>
      </c>
      <c r="EO106" s="46">
        <f>EV106*12*60/(PI() * 'Drive Train'!$F$15)/EN$2*EN106</f>
        <v>-89611.056429909586</v>
      </c>
      <c r="EP106" s="2">
        <f>('DEPRECATED - DT-Prelim Calcs'!$C$6*EN106-EO106)/('DEPRECATED - DT-Prelim Calcs'!$C$6*EN106)*'DEPRECATED - DT-Prelim Calcs'!$C$7*EN106</f>
        <v>42.267513622698935</v>
      </c>
      <c r="EQ106" s="57">
        <f>EP106/'DEPRECATED - DT-Prelim Calcs'!$C$7*('DEPRECATED - DT-Prelim Calcs'!$C$8-'DEPRECATED - DT-Prelim Calcs'!$C$9)+'DEPRECATED - DT-Prelim Calcs'!$C$9</f>
        <v>2252.8751028183706</v>
      </c>
      <c r="ER106" s="57">
        <f t="shared" si="112"/>
        <v>50</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-232.72438755678283</v>
      </c>
      <c r="EW106" s="57">
        <f>EW105+0.5*ET106*'DEPRECATED - DT-Prelim Calcs'!$C$11^2+EV106*'DEPRECATED - DT-Prelim Calcs'!$C$11</f>
        <v>-376860.556982518</v>
      </c>
      <c r="EX106" s="57">
        <f>MIN('Drive Train'!$F$35-ER105*'DEPRECATED - DT-Prelim Calcs'!$C$21*'Drive Train'!$F$38,EX105+ER$2)</f>
        <v>9</v>
      </c>
      <c r="EY106" s="57">
        <f>'Drive Train'!$F$35-ER106*'DEPRECATED - DT-Prelim Calcs'!$C$21*'Drive Train'!$F$38</f>
        <v>9</v>
      </c>
      <c r="EZ106" s="1">
        <f>IF(EW106&gt;='Drive Train'!$F$29,1,0)</f>
        <v>0</v>
      </c>
      <c r="FA106" s="57">
        <f t="shared" si="148"/>
        <v>55.555555555555557</v>
      </c>
      <c r="FB106" s="63">
        <f>FB105+'DEPRECATED - DT-Prelim Calcs'!$C$11</f>
        <v>408</v>
      </c>
      <c r="FC106" s="2">
        <f>FM106/'Drive Train'!$F$35</f>
        <v>0.72580645161290325</v>
      </c>
      <c r="FD106" s="46">
        <f>FK106*12*60/(PI() * 'Drive Train'!$F$15)/FC$2*FC106</f>
        <v>-427675.294525726</v>
      </c>
      <c r="FE106" s="2">
        <f>('DEPRECATED - DT-Prelim Calcs'!$C$6*FC106-FD106)/('DEPRECATED - DT-Prelim Calcs'!$C$6*FC106)*'DEPRECATED - DT-Prelim Calcs'!$C$7*FC106</f>
        <v>195.1258276585184</v>
      </c>
      <c r="FF106" s="57">
        <f>FE106/'DEPRECATED - DT-Prelim Calcs'!$C$7*('DEPRECATED - DT-Prelim Calcs'!$C$8-'DEPRECATED - DT-Prelim Calcs'!$C$9)+'DEPRECATED - DT-Prelim Calcs'!$C$9</f>
        <v>10390.518957920296</v>
      </c>
      <c r="FG106" s="57">
        <f t="shared" si="113"/>
        <v>50</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-998.82562267434082</v>
      </c>
      <c r="FL106" s="57">
        <f>FL105+0.5*FI106*'DEPRECATED - DT-Prelim Calcs'!$C$11^2+FK106*'DEPRECATED - DT-Prelim Calcs'!$C$11</f>
        <v>-458044.93219096196</v>
      </c>
      <c r="FM106" s="57">
        <f>MIN('Drive Train'!$F$35-FG105*'DEPRECATED - DT-Prelim Calcs'!$C$21*'Drive Train'!$F$38,FM105+FG$2)</f>
        <v>9</v>
      </c>
      <c r="FN106" s="57">
        <f>'Drive Train'!$F$35-FG106*'DEPRECATED - DT-Prelim Calcs'!$C$21*'Drive Train'!$F$38</f>
        <v>9</v>
      </c>
      <c r="FO106" s="1">
        <f>IF(FL106&gt;='Drive Train'!$F$29,1,0)</f>
        <v>0</v>
      </c>
      <c r="FP106" s="57">
        <f t="shared" si="151"/>
        <v>55.555555555555557</v>
      </c>
      <c r="FQ106" s="63">
        <f>FQ105+'DEPRECATED - DT-Prelim Calcs'!$C$11</f>
        <v>408</v>
      </c>
      <c r="FR106" s="2">
        <f>GB106/'Drive Train'!$F$35</f>
        <v>0.72580645161290325</v>
      </c>
      <c r="FS106" s="46">
        <f>FZ106*12*60/(PI() * 'Drive Train'!$F$15)/FR$2*FR106</f>
        <v>42029.546980691841</v>
      </c>
      <c r="FT106" s="2">
        <f>('DEPRECATED - DT-Prelim Calcs'!$C$6*FR106-FS106)/('DEPRECATED - DT-Prelim Calcs'!$C$6*FR106)*'DEPRECATED - DT-Prelim Calcs'!$C$7*FR106</f>
        <v>-17.254785480406028</v>
      </c>
      <c r="FU106" s="57">
        <f>FT106/'DEPRECATED - DT-Prelim Calcs'!$C$7*('DEPRECATED - DT-Prelim Calcs'!$C$8-'DEPRECATED - DT-Prelim Calcs'!$C$9)+'DEPRECATED - DT-Prelim Calcs'!$C$9</f>
        <v>-915.8846378158064</v>
      </c>
      <c r="FV106" s="57">
        <f t="shared" si="114"/>
        <v>-915.8846378158064</v>
      </c>
      <c r="FW106" s="2">
        <f t="shared" si="152"/>
        <v>-22.204193472985118</v>
      </c>
      <c r="FX106" s="57">
        <f>FW106*'DEPRECATED - DT-Prelim Calcs'!$C$21/FR$2/'DEPRECATED - DT-Prelim Calcs'!$C$19/'DEPRECATED - DT-Prelim Calcs'!$C$18*3.39*'DEPRECATED - DT-Prelim Calcs'!$C$20</f>
        <v>-861.23586907969161</v>
      </c>
      <c r="FY106" s="46">
        <f t="shared" si="153"/>
        <v>1</v>
      </c>
      <c r="FZ106" s="57">
        <f>FX105*'DEPRECATED - DT-Prelim Calcs'!$C$11+FZ105</f>
        <v>89.177150258729966</v>
      </c>
      <c r="GA106" s="57">
        <f>GA105+0.5*FX106*'DEPRECATED - DT-Prelim Calcs'!$C$11^2+FZ106*'DEPRECATED - DT-Prelim Calcs'!$C$11</f>
        <v>-503934.54169387493</v>
      </c>
      <c r="GB106" s="57">
        <f>MIN('Drive Train'!$F$35-FV105*'DEPRECATED - DT-Prelim Calcs'!$C$21*'Drive Train'!$F$38,GB105+FV$2)</f>
        <v>9</v>
      </c>
      <c r="GC106" s="57">
        <f>'Drive Train'!$F$35-FV106*'DEPRECATED - DT-Prelim Calcs'!$C$21*'Drive Train'!$F$38</f>
        <v>74.680155371474839</v>
      </c>
      <c r="GD106" s="1">
        <f>IF(GA106&gt;='Drive Train'!$F$29,1,0)</f>
        <v>0</v>
      </c>
      <c r="GE106" s="57">
        <f t="shared" si="154"/>
        <v>-1017.6495975731182</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55.555555555555557</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55.555555555555557</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55.555555555555557</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55.555555555555557</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55.555555555555557</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650.48305563067322</v>
      </c>
      <c r="AK107" s="57">
        <f t="shared" si="181"/>
        <v>0</v>
      </c>
      <c r="AL107" s="63">
        <f>AL106+'DEPRECATED - DT-Prelim Calcs'!$C$11</f>
        <v>412</v>
      </c>
      <c r="AM107" s="2">
        <f>AW107/'Drive Train'!$F$35</f>
        <v>0.87580576951209033</v>
      </c>
      <c r="AN107" s="46">
        <f>AU107*12*60/(PI() * 'Drive Train'!$F$15)/AM$2*AM107</f>
        <v>3839.3737733919088</v>
      </c>
      <c r="AO107" s="2">
        <f>('DEPRECATED - DT-Prelim Calcs'!$C$6*AM107-AN107)/('DEPRECATED - DT-Prelim Calcs'!$C$6*AM107)*'DEPRECATED - DT-Prelim Calcs'!$C$7*AM107</f>
        <v>0.37468987940697063</v>
      </c>
      <c r="AP107" s="57">
        <f>AO107/'DEPRECATED - DT-Prelim Calcs'!$C$7*('DEPRECATED - DT-Prelim Calcs'!$C$8-'DEPRECATED - DT-Prelim Calcs'!$C$9)+'DEPRECATED - DT-Prelim Calcs'!$C$9</f>
        <v>22.647183206603458</v>
      </c>
      <c r="AQ107" s="57">
        <f t="shared" si="105"/>
        <v>22.647183206603458</v>
      </c>
      <c r="AR107" s="2">
        <f t="shared" si="125"/>
        <v>-1.4671597270421444E-13</v>
      </c>
      <c r="AS107" s="57">
        <f>AR107*'DEPRECATED - DT-Prelim Calcs'!$C$21/AM$2/'DEPRECATED - DT-Prelim Calcs'!$C$19/'DEPRECATED - DT-Prelim Calcs'!$C$18*3.39*'DEPRECATED - DT-Prelim Calcs'!$C$20</f>
        <v>-1.004238430272877E-12</v>
      </c>
      <c r="AT107" s="46">
        <f t="shared" si="126"/>
        <v>0</v>
      </c>
      <c r="AU107" s="57">
        <f>AS106*'DEPRECATED - DT-Prelim Calcs'!$C$11+AU106</f>
        <v>38.25603569484273</v>
      </c>
      <c r="AV107" s="57">
        <f>AV106+0.5*AS107*'DEPRECATED - DT-Prelim Calcs'!$C$11^2+AU107*'DEPRECATED - DT-Prelim Calcs'!$C$11</f>
        <v>15634.280951453464</v>
      </c>
      <c r="AW107" s="57">
        <f>MIN('Drive Train'!$F$35-AQ106*'DEPRECATED - DT-Prelim Calcs'!$C$21*'Drive Train'!$F$38,AW106+AQ$2)</f>
        <v>10.85999154194992</v>
      </c>
      <c r="AX107" s="57">
        <f>'Drive Train'!$F$35-AQ107*'DEPRECATED - DT-Prelim Calcs'!$C$21*'Drive Train'!$F$38</f>
        <v>10.859991541950965</v>
      </c>
      <c r="AY107" s="1">
        <f>IF(AV107&gt;='Drive Train'!$F$29,1,0)</f>
        <v>1</v>
      </c>
      <c r="AZ107" s="57">
        <f t="shared" si="127"/>
        <v>25.163536896226063</v>
      </c>
      <c r="BA107" s="63">
        <f>BA106+'DEPRECATED - DT-Prelim Calcs'!$C$11</f>
        <v>412</v>
      </c>
      <c r="BB107" s="2">
        <f>BL107/'Drive Train'!$F$35</f>
        <v>1.087191323214864</v>
      </c>
      <c r="BC107" s="46">
        <f>BJ107*12*60/(PI() * 'Drive Train'!$F$15)/BB$2*BB107</f>
        <v>-94.657235259751985</v>
      </c>
      <c r="BD107" s="2">
        <f>('DEPRECATED - DT-Prelim Calcs'!$C$6*BB107-BC107)/('DEPRECATED - DT-Prelim Calcs'!$C$6*BB107)*'DEPRECATED - DT-Prelim Calcs'!$C$7*BB107</f>
        <v>2.6629310771234329</v>
      </c>
      <c r="BE107" s="57">
        <f>BD107/'DEPRECATED - DT-Prelim Calcs'!$C$7*('DEPRECATED - DT-Prelim Calcs'!$C$8-'DEPRECATED - DT-Prelim Calcs'!$C$9)+'DEPRECATED - DT-Prelim Calcs'!$C$9</f>
        <v>144.46516896055454</v>
      </c>
      <c r="BF107" s="57">
        <f t="shared" si="106"/>
        <v>50</v>
      </c>
      <c r="BG107" s="2">
        <f t="shared" si="128"/>
        <v>0.89592953412642229</v>
      </c>
      <c r="BH107" s="57">
        <f>BG107*'DEPRECATED - DT-Prelim Calcs'!$C$21/BB$2/'DEPRECATED - DT-Prelim Calcs'!$C$19/'DEPRECATED - DT-Prelim Calcs'!$C$18*3.39*'DEPRECATED - DT-Prelim Calcs'!$C$20</f>
        <v>9.3122233863295438</v>
      </c>
      <c r="BI107" s="46">
        <f t="shared" si="129"/>
        <v>0</v>
      </c>
      <c r="BJ107" s="57">
        <f>BH106*'DEPRECATED - DT-Prelim Calcs'!$C$11+BJ106</f>
        <v>-0.500351397563918</v>
      </c>
      <c r="BK107" s="57">
        <f>BK106+0.5*BH107*'DEPRECATED - DT-Prelim Calcs'!$C$11^2+BJ107*'DEPRECATED - DT-Prelim Calcs'!$C$11</f>
        <v>7467.6974543017859</v>
      </c>
      <c r="BL107" s="57">
        <f>MIN('Drive Train'!$F$35-BF106*'DEPRECATED - DT-Prelim Calcs'!$C$21*'Drive Train'!$F$38,BL106+BF$2)</f>
        <v>13.481172407864314</v>
      </c>
      <c r="BM107" s="57">
        <f>'Drive Train'!$F$35-BF107*'DEPRECATED - DT-Prelim Calcs'!$C$21*'Drive Train'!$F$38</f>
        <v>9</v>
      </c>
      <c r="BN107" s="1">
        <f>IF(BK107&gt;='Drive Train'!$F$29,1,0)</f>
        <v>1</v>
      </c>
      <c r="BO107" s="57">
        <f t="shared" si="130"/>
        <v>55.555555555555557</v>
      </c>
      <c r="BP107" s="63">
        <f>BP106+'DEPRECATED - DT-Prelim Calcs'!$C$11</f>
        <v>412</v>
      </c>
      <c r="BQ107" s="2">
        <f>CA107/'Drive Train'!$F$35</f>
        <v>0.72580645161290325</v>
      </c>
      <c r="BR107" s="46">
        <f>BY107*12*60/(PI() * 'Drive Train'!$F$15)/BQ$2*BQ107</f>
        <v>-7719.5752837787986</v>
      </c>
      <c r="BS107" s="2">
        <f>('DEPRECATED - DT-Prelim Calcs'!$C$6*BQ107-BR107)/('DEPRECATED - DT-Prelim Calcs'!$C$6*BQ107)*'DEPRECATED - DT-Prelim Calcs'!$C$7*BQ107</f>
        <v>5.2396581701332332</v>
      </c>
      <c r="BT107" s="57">
        <f>BS107/'DEPRECATED - DT-Prelim Calcs'!$C$7*('DEPRECATED - DT-Prelim Calcs'!$C$8-'DEPRECATED - DT-Prelim Calcs'!$C$9)+'DEPRECATED - DT-Prelim Calcs'!$C$9</f>
        <v>281.64113826891861</v>
      </c>
      <c r="BU107" s="57">
        <f t="shared" si="107"/>
        <v>50</v>
      </c>
      <c r="BV107" s="2">
        <f t="shared" si="131"/>
        <v>1.6489905474275997</v>
      </c>
      <c r="BW107" s="57">
        <f>BV107*'DEPRECATED - DT-Prelim Calcs'!$C$21/BQ$2/'DEPRECATED - DT-Prelim Calcs'!$C$19/'DEPRECATED - DT-Prelim Calcs'!$C$18*3.39*'DEPRECATED - DT-Prelim Calcs'!$C$20</f>
        <v>22.99198837243916</v>
      </c>
      <c r="BX107" s="46">
        <f t="shared" si="132"/>
        <v>0</v>
      </c>
      <c r="BY107" s="57">
        <f>BW106*'DEPRECATED - DT-Prelim Calcs'!$C$11+BY106</f>
        <v>-45.563914606723472</v>
      </c>
      <c r="BZ107" s="57">
        <f>BZ106+0.5*BW107*'DEPRECATED - DT-Prelim Calcs'!$C$11^2+BY107*'DEPRECATED - DT-Prelim Calcs'!$C$11</f>
        <v>-14633.151820223035</v>
      </c>
      <c r="CA107" s="57">
        <f>MIN('Drive Train'!$F$35-BU106*'DEPRECATED - DT-Prelim Calcs'!$C$21*'Drive Train'!$F$38,CA106+BU$2)</f>
        <v>9</v>
      </c>
      <c r="CB107" s="57">
        <f>'Drive Train'!$F$35-BU107*'DEPRECATED - DT-Prelim Calcs'!$C$21*'Drive Train'!$F$38</f>
        <v>9</v>
      </c>
      <c r="CC107" s="1">
        <f>IF(BZ107&gt;='Drive Train'!$F$29,1,0)</f>
        <v>0</v>
      </c>
      <c r="CD107" s="57">
        <f t="shared" si="133"/>
        <v>55.555555555555557</v>
      </c>
      <c r="CE107" s="63">
        <f>CE106+'DEPRECATED - DT-Prelim Calcs'!$C$11</f>
        <v>412</v>
      </c>
      <c r="CF107" s="2">
        <f>CP107/'Drive Train'!$F$35</f>
        <v>1.874015716087754</v>
      </c>
      <c r="CG107" s="46">
        <f>CN107*12*60/(PI() * 'Drive Train'!$F$15)/CF$2*CF107</f>
        <v>-137471.30048908739</v>
      </c>
      <c r="CH107" s="2">
        <f>('DEPRECATED - DT-Prelim Calcs'!$C$6*CF107-CG107)/('DEPRECATED - DT-Prelim Calcs'!$C$6*CF107)*'DEPRECATED - DT-Prelim Calcs'!$C$7*CF107</f>
        <v>66.675070967460158</v>
      </c>
      <c r="CI107" s="57">
        <f>CH107/'DEPRECATED - DT-Prelim Calcs'!$C$7*('DEPRECATED - DT-Prelim Calcs'!$C$8-'DEPRECATED - DT-Prelim Calcs'!$C$9)+'DEPRECATED - DT-Prelim Calcs'!$C$9</f>
        <v>3552.2483838693515</v>
      </c>
      <c r="CJ107" s="57">
        <f t="shared" si="108"/>
        <v>50</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-250.49603604454677</v>
      </c>
      <c r="CO107" s="57">
        <f>CO106+0.5*CL107*'DEPRECATED - DT-Prelim Calcs'!$C$11^2+CN107*'DEPRECATED - DT-Prelim Calcs'!$C$11</f>
        <v>-44249.127103260806</v>
      </c>
      <c r="CP107" s="57">
        <f>MIN('Drive Train'!$F$35-CJ106*'DEPRECATED - DT-Prelim Calcs'!$C$21*'Drive Train'!$F$38,CP106+CJ$2)</f>
        <v>23.237794879488149</v>
      </c>
      <c r="CQ107" s="57">
        <f>'Drive Train'!$F$35-CJ107*'DEPRECATED - DT-Prelim Calcs'!$C$21*'Drive Train'!$F$38</f>
        <v>9</v>
      </c>
      <c r="CR107" s="1">
        <f>IF(CO107&gt;='Drive Train'!$F$29,1,0)</f>
        <v>0</v>
      </c>
      <c r="CS107" s="57">
        <f t="shared" si="136"/>
        <v>55.555555555555557</v>
      </c>
      <c r="CT107" s="63">
        <f>CT106+'DEPRECATED - DT-Prelim Calcs'!$C$11</f>
        <v>412</v>
      </c>
      <c r="CU107" s="2">
        <f>DE107/'Drive Train'!$F$35</f>
        <v>1.9361997047949053</v>
      </c>
      <c r="CV107" s="46">
        <f>DC107*12*60/(PI() * 'Drive Train'!$F$15)/CU$2*CU107</f>
        <v>-232312.90507475362</v>
      </c>
      <c r="CW107" s="2">
        <f>('DEPRECATED - DT-Prelim Calcs'!$C$6*CU107-CV107)/('DEPRECATED - DT-Prelim Calcs'!$C$6*CU107)*'DEPRECATED - DT-Prelim Calcs'!$C$7*CU107</f>
        <v>109.70828654749687</v>
      </c>
      <c r="CX107" s="57">
        <f>CW107/'DEPRECATED - DT-Prelim Calcs'!$C$7*('DEPRECATED - DT-Prelim Calcs'!$C$8-'DEPRECATED - DT-Prelim Calcs'!$C$9)+'DEPRECATED - DT-Prelim Calcs'!$C$9</f>
        <v>5843.1867900596881</v>
      </c>
      <c r="CY107" s="57">
        <f t="shared" si="109"/>
        <v>50</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-340.60908673045333</v>
      </c>
      <c r="DD107" s="57">
        <f>DD106+0.5*DA107*'DEPRECATED - DT-Prelim Calcs'!$C$11^2+DC107*'DEPRECATED - DT-Prelim Calcs'!$C$11</f>
        <v>-97070.889265731705</v>
      </c>
      <c r="DE107" s="57">
        <f>MIN('Drive Train'!$F$35-CY106*'DEPRECATED - DT-Prelim Calcs'!$C$21*'Drive Train'!$F$38,DE106+CY$2)</f>
        <v>24.008876339456826</v>
      </c>
      <c r="DF107" s="57">
        <f>'Drive Train'!$F$35-CY107*'DEPRECATED - DT-Prelim Calcs'!$C$21*'Drive Train'!$F$38</f>
        <v>9</v>
      </c>
      <c r="DG107" s="1">
        <f>IF(DD107&gt;='Drive Train'!$F$29,1,0)</f>
        <v>0</v>
      </c>
      <c r="DH107" s="57">
        <f t="shared" si="139"/>
        <v>55.555555555555557</v>
      </c>
      <c r="DI107" s="63">
        <f>DI106+'DEPRECATED - DT-Prelim Calcs'!$C$11</f>
        <v>412</v>
      </c>
      <c r="DJ107" s="2">
        <f>DT107/'Drive Train'!$F$35</f>
        <v>0.72580645161290325</v>
      </c>
      <c r="DK107" s="46">
        <f>DR107*12*60/(PI() * 'Drive Train'!$F$15)/DJ$2*DJ107</f>
        <v>-86636.014126753944</v>
      </c>
      <c r="DL107" s="2">
        <f>('DEPRECATED - DT-Prelim Calcs'!$C$6*DJ107-DK107)/('DEPRECATED - DT-Prelim Calcs'!$C$6*DJ107)*'DEPRECATED - DT-Prelim Calcs'!$C$7*DJ107</f>
        <v>40.922325639470969</v>
      </c>
      <c r="DM107" s="57">
        <f>DL107/'DEPRECATED - DT-Prelim Calcs'!$C$7*('DEPRECATED - DT-Prelim Calcs'!$C$8-'DEPRECATED - DT-Prelim Calcs'!$C$9)+'DEPRECATED - DT-Prelim Calcs'!$C$9</f>
        <v>2181.26198321333</v>
      </c>
      <c r="DN107" s="57">
        <f t="shared" si="110"/>
        <v>50</v>
      </c>
      <c r="DO107" s="2">
        <f t="shared" si="140"/>
        <v>0.93499464029399981</v>
      </c>
      <c r="DP107" s="57">
        <f>DO107*'DEPRECATED - DT-Prelim Calcs'!$C$21/DJ$2/'DEPRECATED - DT-Prelim Calcs'!$C$19/'DEPRECATED - DT-Prelim Calcs'!$C$18*3.39*'DEPRECATED - DT-Prelim Calcs'!$C$20</f>
        <v>22.991988372439156</v>
      </c>
      <c r="DQ107" s="46">
        <f t="shared" si="141"/>
        <v>0</v>
      </c>
      <c r="DR107" s="57">
        <f>DP106*'DEPRECATED - DT-Prelim Calcs'!$C$11+DR106</f>
        <v>-289.94594608330806</v>
      </c>
      <c r="DS107" s="57">
        <f>DS106+0.5*DP107*'DEPRECATED - DT-Prelim Calcs'!$C$11^2+DR107*'DEPRECATED - DT-Prelim Calcs'!$C$11</f>
        <v>-194047.44961478622</v>
      </c>
      <c r="DT107" s="57">
        <f>MIN('Drive Train'!$F$35-DN106*'DEPRECATED - DT-Prelim Calcs'!$C$21*'Drive Train'!$F$38,DT106+DN$2)</f>
        <v>9</v>
      </c>
      <c r="DU107" s="57">
        <f>'Drive Train'!$F$35-DN107*'DEPRECATED - DT-Prelim Calcs'!$C$21*'Drive Train'!$F$38</f>
        <v>9</v>
      </c>
      <c r="DV107" s="1">
        <f>IF(DS107&gt;='Drive Train'!$F$29,1,0)</f>
        <v>0</v>
      </c>
      <c r="DW107" s="57">
        <f t="shared" si="142"/>
        <v>55.555555555555557</v>
      </c>
      <c r="DX107" s="63">
        <f>DX106+'DEPRECATED - DT-Prelim Calcs'!$C$11</f>
        <v>412</v>
      </c>
      <c r="DY107" s="2">
        <f>EI107/'Drive Train'!$F$35</f>
        <v>0.72580645161290325</v>
      </c>
      <c r="DZ107" s="46">
        <f>EG107*12*60/(PI() * 'Drive Train'!$F$15)/DY$2*DY107</f>
        <v>-95640.189175812906</v>
      </c>
      <c r="EA107" s="2">
        <f>('DEPRECATED - DT-Prelim Calcs'!$C$6*DY107-DZ107)/('DEPRECATED - DT-Prelim Calcs'!$C$6*DY107)*'DEPRECATED - DT-Prelim Calcs'!$C$7*DY107</f>
        <v>44.993631806118636</v>
      </c>
      <c r="EB107" s="57">
        <f>EA107/'DEPRECATED - DT-Prelim Calcs'!$C$7*('DEPRECATED - DT-Prelim Calcs'!$C$8-'DEPRECATED - DT-Prelim Calcs'!$C$9)+'DEPRECATED - DT-Prelim Calcs'!$C$9</f>
        <v>2398.0041330809213</v>
      </c>
      <c r="EC107" s="57">
        <f t="shared" si="111"/>
        <v>50</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-279.70984945293776</v>
      </c>
      <c r="EH107" s="57">
        <f>EH106+0.5*EE107*'DEPRECATED - DT-Prelim Calcs'!$C$11^2+EG107*'DEPRECATED - DT-Prelim Calcs'!$C$11</f>
        <v>-280782.50714235916</v>
      </c>
      <c r="EI107" s="57">
        <f>MIN('Drive Train'!$F$35-EC106*'DEPRECATED - DT-Prelim Calcs'!$C$21*'Drive Train'!$F$38,EI106+EC$2)</f>
        <v>9</v>
      </c>
      <c r="EJ107" s="57">
        <f>'Drive Train'!$F$35-EC107*'DEPRECATED - DT-Prelim Calcs'!$C$21*'Drive Train'!$F$38</f>
        <v>9</v>
      </c>
      <c r="EK107" s="1">
        <f>IF(EH107&gt;='Drive Train'!$F$29,1,0)</f>
        <v>0</v>
      </c>
      <c r="EL107" s="57">
        <f t="shared" si="145"/>
        <v>55.555555555555557</v>
      </c>
      <c r="EM107" s="63">
        <f>EM106+'DEPRECATED - DT-Prelim Calcs'!$C$11</f>
        <v>412</v>
      </c>
      <c r="EN107" s="2">
        <f>EX107/'Drive Train'!$F$35</f>
        <v>0.72580645161290325</v>
      </c>
      <c r="EO107" s="46">
        <f>EV107*12*60/(PI() * 'Drive Train'!$F$15)/EN$2*EN107</f>
        <v>-54198.586097795975</v>
      </c>
      <c r="EP107" s="2">
        <f>('DEPRECATED - DT-Prelim Calcs'!$C$6*EN107-EO107)/('DEPRECATED - DT-Prelim Calcs'!$C$6*EN107)*'DEPRECATED - DT-Prelim Calcs'!$C$7*EN107</f>
        <v>26.25549608041117</v>
      </c>
      <c r="EQ107" s="57">
        <f>EP107/'DEPRECATED - DT-Prelim Calcs'!$C$7*('DEPRECATED - DT-Prelim Calcs'!$C$8-'DEPRECATED - DT-Prelim Calcs'!$C$9)+'DEPRECATED - DT-Prelim Calcs'!$C$9</f>
        <v>1400.4510983886944</v>
      </c>
      <c r="ER107" s="57">
        <f t="shared" si="112"/>
        <v>50</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-140.75643406702619</v>
      </c>
      <c r="EW107" s="57">
        <f>EW106+0.5*ET107*'DEPRECATED - DT-Prelim Calcs'!$C$11^2+EV107*'DEPRECATED - DT-Prelim Calcs'!$C$11</f>
        <v>-377239.6468118066</v>
      </c>
      <c r="EX107" s="57">
        <f>MIN('Drive Train'!$F$35-ER106*'DEPRECATED - DT-Prelim Calcs'!$C$21*'Drive Train'!$F$38,EX106+ER$2)</f>
        <v>9</v>
      </c>
      <c r="EY107" s="57">
        <f>'Drive Train'!$F$35-ER107*'DEPRECATED - DT-Prelim Calcs'!$C$21*'Drive Train'!$F$38</f>
        <v>9</v>
      </c>
      <c r="EZ107" s="1">
        <f>IF(EW107&gt;='Drive Train'!$F$29,1,0)</f>
        <v>0</v>
      </c>
      <c r="FA107" s="57">
        <f t="shared" si="148"/>
        <v>55.555555555555557</v>
      </c>
      <c r="FB107" s="63">
        <f>FB106+'DEPRECATED - DT-Prelim Calcs'!$C$11</f>
        <v>412</v>
      </c>
      <c r="FC107" s="2">
        <f>FM107/'Drive Train'!$F$35</f>
        <v>0.72580645161290325</v>
      </c>
      <c r="FD107" s="46">
        <f>FK107*12*60/(PI() * 'Drive Train'!$F$15)/FC$2*FC107</f>
        <v>-388296.62751641555</v>
      </c>
      <c r="FE107" s="2">
        <f>('DEPRECATED - DT-Prelim Calcs'!$C$6*FC107-FD107)/('DEPRECATED - DT-Prelim Calcs'!$C$6*FC107)*'DEPRECATED - DT-Prelim Calcs'!$C$7*FC107</f>
        <v>177.32046415149435</v>
      </c>
      <c r="FF107" s="57">
        <f>FE107/'DEPRECATED - DT-Prelim Calcs'!$C$7*('DEPRECATED - DT-Prelim Calcs'!$C$8-'DEPRECATED - DT-Prelim Calcs'!$C$9)+'DEPRECATED - DT-Prelim Calcs'!$C$9</f>
        <v>9442.6234649944927</v>
      </c>
      <c r="FG107" s="57">
        <f t="shared" si="113"/>
        <v>50</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-906.85766918458421</v>
      </c>
      <c r="FL107" s="57">
        <f>FL106+0.5*FI107*'DEPRECATED - DT-Prelim Calcs'!$C$11^2+FK107*'DEPRECATED - DT-Prelim Calcs'!$C$11</f>
        <v>-461488.4269607208</v>
      </c>
      <c r="FM107" s="57">
        <f>MIN('Drive Train'!$F$35-FG106*'DEPRECATED - DT-Prelim Calcs'!$C$21*'Drive Train'!$F$38,FM106+FG$2)</f>
        <v>9</v>
      </c>
      <c r="FN107" s="57">
        <f>'Drive Train'!$F$35-FG107*'DEPRECATED - DT-Prelim Calcs'!$C$21*'Drive Train'!$F$38</f>
        <v>9</v>
      </c>
      <c r="FO107" s="1">
        <f>IF(FL107&gt;='Drive Train'!$F$29,1,0)</f>
        <v>0</v>
      </c>
      <c r="FP107" s="57">
        <f t="shared" si="151"/>
        <v>55.555555555555557</v>
      </c>
      <c r="FQ107" s="63">
        <f>FQ106+'DEPRECATED - DT-Prelim Calcs'!$C$11</f>
        <v>412</v>
      </c>
      <c r="FR107" s="2">
        <f>GB107/'Drive Train'!$F$35</f>
        <v>6.0225931751189385</v>
      </c>
      <c r="FS107" s="46">
        <f>FZ107*12*60/(PI() * 'Drive Train'!$F$15)/FR$2*FR107</f>
        <v>-13123677.034653079</v>
      </c>
      <c r="FT107" s="2">
        <f>('DEPRECATED - DT-Prelim Calcs'!$C$6*FR107-FS107)/('DEPRECATED - DT-Prelim Calcs'!$C$6*FR107)*'DEPRECATED - DT-Prelim Calcs'!$C$7*FR107</f>
        <v>5948.4847410180637</v>
      </c>
      <c r="FU107" s="57">
        <f>FT107/'DEPRECATED - DT-Prelim Calcs'!$C$7*('DEPRECATED - DT-Prelim Calcs'!$C$8-'DEPRECATED - DT-Prelim Calcs'!$C$9)+'DEPRECATED - DT-Prelim Calcs'!$C$9</f>
        <v>316679.29430399067</v>
      </c>
      <c r="FV107" s="57">
        <f t="shared" si="114"/>
        <v>50</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-3355.7663260600366</v>
      </c>
      <c r="GA107" s="57">
        <f>GA106+0.5*FX107*'DEPRECATED - DT-Prelim Calcs'!$C$11^2+FZ107*'DEPRECATED - DT-Prelim Calcs'!$C$11</f>
        <v>-517173.67109113559</v>
      </c>
      <c r="GB107" s="57">
        <f>MIN('Drive Train'!$F$35-FV106*'DEPRECATED - DT-Prelim Calcs'!$C$21*'Drive Train'!$F$38,GB106+FV$2)</f>
        <v>74.680155371474839</v>
      </c>
      <c r="GC107" s="57">
        <f>'Drive Train'!$F$35-FV107*'DEPRECATED - DT-Prelim Calcs'!$C$21*'Drive Train'!$F$38</f>
        <v>9</v>
      </c>
      <c r="GD107" s="1">
        <f>IF(GA107&gt;='Drive Train'!$F$29,1,0)</f>
        <v>0</v>
      </c>
      <c r="GE107" s="57">
        <f t="shared" si="154"/>
        <v>55.555555555555557</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55.555555555555557</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55.555555555555557</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55.555555555555557</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55.555555555555557</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55.555555555555557</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650.48305563067322</v>
      </c>
      <c r="AK108" s="57">
        <f t="shared" si="181"/>
        <v>0</v>
      </c>
      <c r="AL108" s="63">
        <f>AL107+'DEPRECATED - DT-Prelim Calcs'!$C$11</f>
        <v>416</v>
      </c>
      <c r="AM108" s="2">
        <f>AW108/'Drive Train'!$F$35</f>
        <v>0.87580576951217459</v>
      </c>
      <c r="AN108" s="46">
        <f>AU108*12*60/(PI() * 'Drive Train'!$F$15)/AM$2*AM108</f>
        <v>3839.3737733918751</v>
      </c>
      <c r="AO108" s="2">
        <f>('DEPRECATED - DT-Prelim Calcs'!$C$6*AM108-AN108)/('DEPRECATED - DT-Prelim Calcs'!$C$6*AM108)*'DEPRECATED - DT-Prelim Calcs'!$C$7*AM108</f>
        <v>0.37468987940718901</v>
      </c>
      <c r="AP108" s="57">
        <f>AO108/'DEPRECATED - DT-Prelim Calcs'!$C$7*('DEPRECATED - DT-Prelim Calcs'!$C$8-'DEPRECATED - DT-Prelim Calcs'!$C$9)+'DEPRECATED - DT-Prelim Calcs'!$C$9</f>
        <v>22.647183206615082</v>
      </c>
      <c r="AQ108" s="57">
        <f t="shared" si="105"/>
        <v>22.647183206615082</v>
      </c>
      <c r="AR108" s="2">
        <f t="shared" si="125"/>
        <v>1.1102230246251565E-13</v>
      </c>
      <c r="AS108" s="57">
        <f>AR108*'DEPRECATED - DT-Prelim Calcs'!$C$21/AM$2/'DEPRECATED - DT-Prelim Calcs'!$C$19/'DEPRECATED - DT-Prelim Calcs'!$C$18*3.39*'DEPRECATED - DT-Prelim Calcs'!$C$20</f>
        <v>7.5992314057728126E-13</v>
      </c>
      <c r="AT108" s="46">
        <f t="shared" si="126"/>
        <v>0</v>
      </c>
      <c r="AU108" s="57">
        <f>AS107*'DEPRECATED - DT-Prelim Calcs'!$C$11+AU107</f>
        <v>38.256035694838715</v>
      </c>
      <c r="AV108" s="57">
        <f>AV107+0.5*AS108*'DEPRECATED - DT-Prelim Calcs'!$C$11^2+AU108*'DEPRECATED - DT-Prelim Calcs'!$C$11</f>
        <v>15787.305094232825</v>
      </c>
      <c r="AW108" s="57">
        <f>MIN('Drive Train'!$F$35-AQ107*'DEPRECATED - DT-Prelim Calcs'!$C$21*'Drive Train'!$F$38,AW107+AQ$2)</f>
        <v>10.859991541950965</v>
      </c>
      <c r="AX108" s="57">
        <f>'Drive Train'!$F$35-AQ108*'DEPRECATED - DT-Prelim Calcs'!$C$21*'Drive Train'!$F$38</f>
        <v>10.859991541950174</v>
      </c>
      <c r="AY108" s="1">
        <f>IF(AV108&gt;='Drive Train'!$F$29,1,0)</f>
        <v>1</v>
      </c>
      <c r="AZ108" s="57">
        <f t="shared" si="127"/>
        <v>25.163536896238977</v>
      </c>
      <c r="BA108" s="63">
        <f>BA107+'DEPRECATED - DT-Prelim Calcs'!$C$11</f>
        <v>416</v>
      </c>
      <c r="BB108" s="2">
        <f>BL108/'Drive Train'!$F$35</f>
        <v>0.72580645161290325</v>
      </c>
      <c r="BC108" s="46">
        <f>BJ108*12*60/(PI() * 'Drive Train'!$F$15)/BB$2*BB108</f>
        <v>4641.2360807162668</v>
      </c>
      <c r="BD108" s="2">
        <f>('DEPRECATED - DT-Prelim Calcs'!$C$6*BB108-BC108)/('DEPRECATED - DT-Prelim Calcs'!$C$6*BB108)*'DEPRECATED - DT-Prelim Calcs'!$C$7*BB108</f>
        <v>-0.34937661193676872</v>
      </c>
      <c r="BE108" s="57">
        <f>BD108/'DEPRECATED - DT-Prelim Calcs'!$C$7*('DEPRECATED - DT-Prelim Calcs'!$C$8-'DEPRECATED - DT-Prelim Calcs'!$C$9)+'DEPRECATED - DT-Prelim Calcs'!$C$9</f>
        <v>-15.899593075305987</v>
      </c>
      <c r="BF108" s="57">
        <f t="shared" si="106"/>
        <v>-15.899593075305987</v>
      </c>
      <c r="BG108" s="2">
        <f t="shared" si="128"/>
        <v>-0.89592951587114766</v>
      </c>
      <c r="BH108" s="57">
        <f>BG108*'DEPRECATED - DT-Prelim Calcs'!$C$21/BB$2/'DEPRECATED - DT-Prelim Calcs'!$C$19/'DEPRECATED - DT-Prelim Calcs'!$C$18*3.39*'DEPRECATED - DT-Prelim Calcs'!$C$20</f>
        <v>-9.3122231965856113</v>
      </c>
      <c r="BI108" s="46">
        <f t="shared" si="129"/>
        <v>1</v>
      </c>
      <c r="BJ108" s="57">
        <f>BH107*'DEPRECATED - DT-Prelim Calcs'!$C$11+BJ107</f>
        <v>36.748542147754257</v>
      </c>
      <c r="BK108" s="57">
        <f>BK107+0.5*BH108*'DEPRECATED - DT-Prelim Calcs'!$C$11^2+BJ108*'DEPRECATED - DT-Prelim Calcs'!$C$11</f>
        <v>7540.1938373201183</v>
      </c>
      <c r="BL108" s="57">
        <f>MIN('Drive Train'!$F$35-BF107*'DEPRECATED - DT-Prelim Calcs'!$C$21*'Drive Train'!$F$38,BL107+BF$2)</f>
        <v>9</v>
      </c>
      <c r="BM108" s="57">
        <f>'Drive Train'!$F$35-BF108*'DEPRECATED - DT-Prelim Calcs'!$C$21*'Drive Train'!$F$38</f>
        <v>13.481172329120808</v>
      </c>
      <c r="BN108" s="1">
        <f>IF(BK108&gt;='Drive Train'!$F$29,1,0)</f>
        <v>1</v>
      </c>
      <c r="BO108" s="57">
        <f t="shared" si="130"/>
        <v>-17.666214528117766</v>
      </c>
      <c r="BP108" s="63">
        <f>BP107+'DEPRECATED - DT-Prelim Calcs'!$C$11</f>
        <v>416</v>
      </c>
      <c r="BQ108" s="2">
        <f>CA108/'Drive Train'!$F$35</f>
        <v>0.72580645161290325</v>
      </c>
      <c r="BR108" s="46">
        <f>BY108*12*60/(PI() * 'Drive Train'!$F$15)/BQ$2*BQ108</f>
        <v>7861.9116623511927</v>
      </c>
      <c r="BS108" s="2">
        <f>('DEPRECATED - DT-Prelim Calcs'!$C$6*BQ108-BR108)/('DEPRECATED - DT-Prelim Calcs'!$C$6*BQ108)*'DEPRECATED - DT-Prelim Calcs'!$C$7*BQ108</f>
        <v>-1.8056295484733864</v>
      </c>
      <c r="BT108" s="57">
        <f>BS108/'DEPRECATED - DT-Prelim Calcs'!$C$7*('DEPRECATED - DT-Prelim Calcs'!$C$8-'DEPRECATED - DT-Prelim Calcs'!$C$9)+'DEPRECATED - DT-Prelim Calcs'!$C$9</f>
        <v>-93.42542368013919</v>
      </c>
      <c r="BU108" s="57">
        <f t="shared" si="107"/>
        <v>-93.42542368013919</v>
      </c>
      <c r="BV108" s="2">
        <f t="shared" si="131"/>
        <v>-2.731449863321596</v>
      </c>
      <c r="BW108" s="57">
        <f>BV108*'DEPRECATED - DT-Prelim Calcs'!$C$21/BQ$2/'DEPRECATED - DT-Prelim Calcs'!$C$19/'DEPRECATED - DT-Prelim Calcs'!$C$18*3.39*'DEPRECATED - DT-Prelim Calcs'!$C$20</f>
        <v>-38.084792902761023</v>
      </c>
      <c r="BX108" s="46">
        <f t="shared" si="132"/>
        <v>1</v>
      </c>
      <c r="BY108" s="57">
        <f>BW107*'DEPRECATED - DT-Prelim Calcs'!$C$11+BY107</f>
        <v>46.404038883033166</v>
      </c>
      <c r="BZ108" s="57">
        <f>BZ107+0.5*BW108*'DEPRECATED - DT-Prelim Calcs'!$C$11^2+BY108*'DEPRECATED - DT-Prelim Calcs'!$C$11</f>
        <v>-14752.214007912991</v>
      </c>
      <c r="CA108" s="57">
        <f>MIN('Drive Train'!$F$35-BU107*'DEPRECATED - DT-Prelim Calcs'!$C$21*'Drive Train'!$F$38,CA107+BU$2)</f>
        <v>9</v>
      </c>
      <c r="CB108" s="57">
        <f>'Drive Train'!$F$35-BU108*'DEPRECATED - DT-Prelim Calcs'!$C$21*'Drive Train'!$F$38</f>
        <v>18.752928810249465</v>
      </c>
      <c r="CC108" s="1">
        <f>IF(BZ108&gt;='Drive Train'!$F$29,1,0)</f>
        <v>0</v>
      </c>
      <c r="CD108" s="57">
        <f t="shared" si="133"/>
        <v>-103.80602631126577</v>
      </c>
      <c r="CE108" s="63">
        <f>CE107+'DEPRECATED - DT-Prelim Calcs'!$C$11</f>
        <v>416</v>
      </c>
      <c r="CF108" s="2">
        <f>CP108/'Drive Train'!$F$35</f>
        <v>0.72580645161290325</v>
      </c>
      <c r="CG108" s="46">
        <f>CN108*12*60/(PI() * 'Drive Train'!$F$15)/CF$2*CF108</f>
        <v>-33694.963143208435</v>
      </c>
      <c r="CH108" s="2">
        <f>('DEPRECATED - DT-Prelim Calcs'!$C$6*CF108-CG108)/('DEPRECATED - DT-Prelim Calcs'!$C$6*CF108)*'DEPRECATED - DT-Prelim Calcs'!$C$7*CF108</f>
        <v>16.984627164734629</v>
      </c>
      <c r="CI108" s="57">
        <f>CH108/'DEPRECATED - DT-Prelim Calcs'!$C$7*('DEPRECATED - DT-Prelim Calcs'!$C$8-'DEPRECATED - DT-Prelim Calcs'!$C$9)+'DEPRECATED - DT-Prelim Calcs'!$C$9</f>
        <v>906.90235072010512</v>
      </c>
      <c r="CJ108" s="57">
        <f t="shared" si="108"/>
        <v>50</v>
      </c>
      <c r="CK108" s="2">
        <f t="shared" si="134"/>
        <v>1.3144127551959126</v>
      </c>
      <c r="CL108" s="57">
        <f>CK108*'DEPRECATED - DT-Prelim Calcs'!$C$21/CF$2/'DEPRECATED - DT-Prelim Calcs'!$C$19/'DEPRECATED - DT-Prelim Calcs'!$C$18*3.39*'DEPRECATED - DT-Prelim Calcs'!$C$20</f>
        <v>22.991988372439156</v>
      </c>
      <c r="CM108" s="46">
        <f t="shared" si="135"/>
        <v>0</v>
      </c>
      <c r="CN108" s="57">
        <f>CL107*'DEPRECATED - DT-Prelim Calcs'!$C$11+CN107</f>
        <v>-158.52808255479016</v>
      </c>
      <c r="CO108" s="57">
        <f>CO107+0.5*CL108*'DEPRECATED - DT-Prelim Calcs'!$C$11^2+CN108*'DEPRECATED - DT-Prelim Calcs'!$C$11</f>
        <v>-44699.303526500458</v>
      </c>
      <c r="CP108" s="57">
        <f>MIN('Drive Train'!$F$35-CJ107*'DEPRECATED - DT-Prelim Calcs'!$C$21*'Drive Train'!$F$38,CP107+CJ$2)</f>
        <v>9</v>
      </c>
      <c r="CQ108" s="57">
        <f>'Drive Train'!$F$35-CJ108*'DEPRECATED - DT-Prelim Calcs'!$C$21*'Drive Train'!$F$38</f>
        <v>9</v>
      </c>
      <c r="CR108" s="1">
        <f>IF(CO108&gt;='Drive Train'!$F$29,1,0)</f>
        <v>0</v>
      </c>
      <c r="CS108" s="57">
        <f t="shared" si="136"/>
        <v>55.555555555555557</v>
      </c>
      <c r="CT108" s="63">
        <f>CT107+'DEPRECATED - DT-Prelim Calcs'!$C$11</f>
        <v>416</v>
      </c>
      <c r="CU108" s="2">
        <f>DE108/'Drive Train'!$F$35</f>
        <v>0.72580645161290325</v>
      </c>
      <c r="CV108" s="46">
        <f>DC108*12*60/(PI() * 'Drive Train'!$F$15)/CU$2*CU108</f>
        <v>-63571.250886423448</v>
      </c>
      <c r="CW108" s="2">
        <f>('DEPRECATED - DT-Prelim Calcs'!$C$6*CU108-CV108)/('DEPRECATED - DT-Prelim Calcs'!$C$6*CU108)*'DEPRECATED - DT-Prelim Calcs'!$C$7*CU108</f>
        <v>30.493417682773686</v>
      </c>
      <c r="CX108" s="57">
        <f>CW108/'DEPRECATED - DT-Prelim Calcs'!$C$7*('DEPRECATED - DT-Prelim Calcs'!$C$8-'DEPRECATED - DT-Prelim Calcs'!$C$9)+'DEPRECATED - DT-Prelim Calcs'!$C$9</f>
        <v>1626.0632733194457</v>
      </c>
      <c r="CY108" s="57">
        <f t="shared" si="109"/>
        <v>50</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-248.64113324069672</v>
      </c>
      <c r="DD108" s="57">
        <f>DD107+0.5*DA108*'DEPRECATED - DT-Prelim Calcs'!$C$11^2+DC108*'DEPRECATED - DT-Prelim Calcs'!$C$11</f>
        <v>-97881.517891714975</v>
      </c>
      <c r="DE108" s="57">
        <f>MIN('Drive Train'!$F$35-CY107*'DEPRECATED - DT-Prelim Calcs'!$C$21*'Drive Train'!$F$38,DE107+CY$2)</f>
        <v>9</v>
      </c>
      <c r="DF108" s="57">
        <f>'Drive Train'!$F$35-CY108*'DEPRECATED - DT-Prelim Calcs'!$C$21*'Drive Train'!$F$38</f>
        <v>9</v>
      </c>
      <c r="DG108" s="1">
        <f>IF(DD108&gt;='Drive Train'!$F$29,1,0)</f>
        <v>0</v>
      </c>
      <c r="DH108" s="57">
        <f t="shared" si="139"/>
        <v>55.555555555555557</v>
      </c>
      <c r="DI108" s="63">
        <f>DI107+'DEPRECATED - DT-Prelim Calcs'!$C$11</f>
        <v>416</v>
      </c>
      <c r="DJ108" s="2">
        <f>DT108/'Drive Train'!$F$35</f>
        <v>0.72580645161290325</v>
      </c>
      <c r="DK108" s="46">
        <f>DR108*12*60/(PI() * 'Drive Train'!$F$15)/DJ$2*DJ108</f>
        <v>-59155.937149033794</v>
      </c>
      <c r="DL108" s="2">
        <f>('DEPRECATED - DT-Prelim Calcs'!$C$6*DJ108-DK108)/('DEPRECATED - DT-Prelim Calcs'!$C$6*DJ108)*'DEPRECATED - DT-Prelim Calcs'!$C$7*DJ108</f>
        <v>28.497000026655662</v>
      </c>
      <c r="DM108" s="57">
        <f>DL108/'DEPRECATED - DT-Prelim Calcs'!$C$7*('DEPRECATED - DT-Prelim Calcs'!$C$8-'DEPRECATED - DT-Prelim Calcs'!$C$9)+'DEPRECATED - DT-Prelim Calcs'!$C$9</f>
        <v>1519.7809557759012</v>
      </c>
      <c r="DN108" s="57">
        <f t="shared" si="110"/>
        <v>50</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-197.97799259355145</v>
      </c>
      <c r="DS108" s="57">
        <f>DS107+0.5*DP108*'DEPRECATED - DT-Prelim Calcs'!$C$11^2+DR108*'DEPRECATED - DT-Prelim Calcs'!$C$11</f>
        <v>-194655.42567818091</v>
      </c>
      <c r="DT108" s="57">
        <f>MIN('Drive Train'!$F$35-DN107*'DEPRECATED - DT-Prelim Calcs'!$C$21*'Drive Train'!$F$38,DT107+DN$2)</f>
        <v>9</v>
      </c>
      <c r="DU108" s="57">
        <f>'Drive Train'!$F$35-DN108*'DEPRECATED - DT-Prelim Calcs'!$C$21*'Drive Train'!$F$38</f>
        <v>9</v>
      </c>
      <c r="DV108" s="1">
        <f>IF(DS108&gt;='Drive Train'!$F$29,1,0)</f>
        <v>0</v>
      </c>
      <c r="DW108" s="57">
        <f t="shared" si="142"/>
        <v>55.555555555555557</v>
      </c>
      <c r="DX108" s="63">
        <f>DX107+'DEPRECATED - DT-Prelim Calcs'!$C$11</f>
        <v>416</v>
      </c>
      <c r="DY108" s="2">
        <f>EI108/'Drive Train'!$F$35</f>
        <v>0.72580645161290325</v>
      </c>
      <c r="DZ108" s="46">
        <f>EG108*12*60/(PI() * 'Drive Train'!$F$15)/DY$2*DY108</f>
        <v>-64193.915520896</v>
      </c>
      <c r="EA108" s="2">
        <f>('DEPRECATED - DT-Prelim Calcs'!$C$6*DY108-DZ108)/('DEPRECATED - DT-Prelim Calcs'!$C$6*DY108)*'DEPRECATED - DT-Prelim Calcs'!$C$7*DY108</f>
        <v>30.774960228567089</v>
      </c>
      <c r="EB108" s="57">
        <f>EA108/'DEPRECATED - DT-Prelim Calcs'!$C$7*('DEPRECATED - DT-Prelim Calcs'!$C$8-'DEPRECATED - DT-Prelim Calcs'!$C$9)+'DEPRECATED - DT-Prelim Calcs'!$C$9</f>
        <v>1641.0516171473682</v>
      </c>
      <c r="EC108" s="57">
        <f t="shared" si="111"/>
        <v>50</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-187.74189596318112</v>
      </c>
      <c r="EH108" s="57">
        <f>EH107+0.5*EE108*'DEPRECATED - DT-Prelim Calcs'!$C$11^2+EG108*'DEPRECATED - DT-Prelim Calcs'!$C$11</f>
        <v>-281349.53881923237</v>
      </c>
      <c r="EI108" s="57">
        <f>MIN('Drive Train'!$F$35-EC107*'DEPRECATED - DT-Prelim Calcs'!$C$21*'Drive Train'!$F$38,EI107+EC$2)</f>
        <v>9</v>
      </c>
      <c r="EJ108" s="57">
        <f>'Drive Train'!$F$35-EC108*'DEPRECATED - DT-Prelim Calcs'!$C$21*'Drive Train'!$F$38</f>
        <v>9</v>
      </c>
      <c r="EK108" s="1">
        <f>IF(EH108&gt;='Drive Train'!$F$29,1,0)</f>
        <v>0</v>
      </c>
      <c r="EL108" s="57">
        <f t="shared" si="145"/>
        <v>55.555555555555557</v>
      </c>
      <c r="EM108" s="63">
        <f>EM107+'DEPRECATED - DT-Prelim Calcs'!$C$11</f>
        <v>416</v>
      </c>
      <c r="EN108" s="2">
        <f>EX108/'Drive Train'!$F$35</f>
        <v>0.72580645161290325</v>
      </c>
      <c r="EO108" s="46">
        <f>EV108*12*60/(PI() * 'Drive Train'!$F$15)/EN$2*EN108</f>
        <v>-18786.115765682363</v>
      </c>
      <c r="EP108" s="2">
        <f>('DEPRECATED - DT-Prelim Calcs'!$C$6*EN108-EO108)/('DEPRECATED - DT-Prelim Calcs'!$C$6*EN108)*'DEPRECATED - DT-Prelim Calcs'!$C$7*EN108</f>
        <v>10.2434785381234</v>
      </c>
      <c r="EQ108" s="57">
        <f>EP108/'DEPRECATED - DT-Prelim Calcs'!$C$7*('DEPRECATED - DT-Prelim Calcs'!$C$8-'DEPRECATED - DT-Prelim Calcs'!$C$9)+'DEPRECATED - DT-Prelim Calcs'!$C$9</f>
        <v>548.02709395901752</v>
      </c>
      <c r="ER108" s="57">
        <f t="shared" si="112"/>
        <v>50</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-48.788480577269553</v>
      </c>
      <c r="EW108" s="57">
        <f>EW107+0.5*ET108*'DEPRECATED - DT-Prelim Calcs'!$C$11^2+EV108*'DEPRECATED - DT-Prelim Calcs'!$C$11</f>
        <v>-377250.86482713616</v>
      </c>
      <c r="EX108" s="57">
        <f>MIN('Drive Train'!$F$35-ER107*'DEPRECATED - DT-Prelim Calcs'!$C$21*'Drive Train'!$F$38,EX107+ER$2)</f>
        <v>9</v>
      </c>
      <c r="EY108" s="57">
        <f>'Drive Train'!$F$35-ER108*'DEPRECATED - DT-Prelim Calcs'!$C$21*'Drive Train'!$F$38</f>
        <v>9</v>
      </c>
      <c r="EZ108" s="1">
        <f>IF(EW108&gt;='Drive Train'!$F$29,1,0)</f>
        <v>0</v>
      </c>
      <c r="FA108" s="57">
        <f t="shared" si="148"/>
        <v>55.555555555555557</v>
      </c>
      <c r="FB108" s="63">
        <f>FB107+'DEPRECATED - DT-Prelim Calcs'!$C$11</f>
        <v>416</v>
      </c>
      <c r="FC108" s="2">
        <f>FM108/'Drive Train'!$F$35</f>
        <v>0.72580645161290325</v>
      </c>
      <c r="FD108" s="46">
        <f>FK108*12*60/(PI() * 'Drive Train'!$F$15)/FC$2*FC108</f>
        <v>-348917.96050710516</v>
      </c>
      <c r="FE108" s="2">
        <f>('DEPRECATED - DT-Prelim Calcs'!$C$6*FC108-FD108)/('DEPRECATED - DT-Prelim Calcs'!$C$6*FC108)*'DEPRECATED - DT-Prelim Calcs'!$C$7*FC108</f>
        <v>159.51510064447032</v>
      </c>
      <c r="FF108" s="57">
        <f>FE108/'DEPRECATED - DT-Prelim Calcs'!$C$7*('DEPRECATED - DT-Prelim Calcs'!$C$8-'DEPRECATED - DT-Prelim Calcs'!$C$9)+'DEPRECATED - DT-Prelim Calcs'!$C$9</f>
        <v>8494.7279720686911</v>
      </c>
      <c r="FG108" s="57">
        <f t="shared" si="113"/>
        <v>50</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-814.8897156948276</v>
      </c>
      <c r="FL108" s="57">
        <f>FL107+0.5*FI108*'DEPRECATED - DT-Prelim Calcs'!$C$11^2+FK108*'DEPRECATED - DT-Prelim Calcs'!$C$11</f>
        <v>-464564.0499165206</v>
      </c>
      <c r="FM108" s="57">
        <f>MIN('Drive Train'!$F$35-FG107*'DEPRECATED - DT-Prelim Calcs'!$C$21*'Drive Train'!$F$38,FM107+FG$2)</f>
        <v>9</v>
      </c>
      <c r="FN108" s="57">
        <f>'Drive Train'!$F$35-FG108*'DEPRECATED - DT-Prelim Calcs'!$C$21*'Drive Train'!$F$38</f>
        <v>9</v>
      </c>
      <c r="FO108" s="1">
        <f>IF(FL108&gt;='Drive Train'!$F$29,1,0)</f>
        <v>0</v>
      </c>
      <c r="FP108" s="57">
        <f t="shared" si="151"/>
        <v>55.555555555555557</v>
      </c>
      <c r="FQ108" s="63">
        <f>FQ107+'DEPRECATED - DT-Prelim Calcs'!$C$11</f>
        <v>416</v>
      </c>
      <c r="FR108" s="2">
        <f>GB108/'Drive Train'!$F$35</f>
        <v>0.72580645161290325</v>
      </c>
      <c r="FS108" s="46">
        <f>FZ108*12*60/(PI() * 'Drive Train'!$F$15)/FR$2*FR108</f>
        <v>-1538241.2045850204</v>
      </c>
      <c r="FT108" s="2">
        <f>('DEPRECATED - DT-Prelim Calcs'!$C$6*FR108-FS108)/('DEPRECATED - DT-Prelim Calcs'!$C$6*FR108)*'DEPRECATED - DT-Prelim Calcs'!$C$7*FR108</f>
        <v>697.27664252585419</v>
      </c>
      <c r="FU108" s="57">
        <f>FT108/'DEPRECATED - DT-Prelim Calcs'!$C$7*('DEPRECATED - DT-Prelim Calcs'!$C$8-'DEPRECATED - DT-Prelim Calcs'!$C$9)+'DEPRECATED - DT-Prelim Calcs'!$C$9</f>
        <v>37123.278106251906</v>
      </c>
      <c r="FV108" s="57">
        <f t="shared" si="114"/>
        <v>50</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-3263.7983725702798</v>
      </c>
      <c r="GA108" s="57">
        <f>GA107+0.5*FX108*'DEPRECATED - DT-Prelim Calcs'!$C$11^2+FZ108*'DEPRECATED - DT-Prelim Calcs'!$C$11</f>
        <v>-530044.92867443722</v>
      </c>
      <c r="GB108" s="57">
        <f>MIN('Drive Train'!$F$35-FV107*'DEPRECATED - DT-Prelim Calcs'!$C$21*'Drive Train'!$F$38,GB107+FV$2)</f>
        <v>9</v>
      </c>
      <c r="GC108" s="57">
        <f>'Drive Train'!$F$35-FV108*'DEPRECATED - DT-Prelim Calcs'!$C$21*'Drive Train'!$F$38</f>
        <v>9</v>
      </c>
      <c r="GD108" s="1">
        <f>IF(GA108&gt;='Drive Train'!$F$29,1,0)</f>
        <v>0</v>
      </c>
      <c r="GE108" s="57">
        <f t="shared" si="154"/>
        <v>55.555555555555557</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55.555555555555557</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55.555555555555557</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55.555555555555557</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55.555555555555557</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55.555555555555557</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650.48305563067322</v>
      </c>
      <c r="AK109" s="57">
        <f t="shared" si="181"/>
        <v>0</v>
      </c>
      <c r="AL109" s="63">
        <f>AL108+'DEPRECATED - DT-Prelim Calcs'!$C$11</f>
        <v>420</v>
      </c>
      <c r="AM109" s="2">
        <f>AW109/'Drive Train'!$F$35</f>
        <v>0.87580576951211087</v>
      </c>
      <c r="AN109" s="46">
        <f>AU109*12*60/(PI() * 'Drive Train'!$F$15)/AM$2*AM109</f>
        <v>3839.3737733919011</v>
      </c>
      <c r="AO109" s="2">
        <f>('DEPRECATED - DT-Prelim Calcs'!$C$6*AM109-AN109)/('DEPRECATED - DT-Prelim Calcs'!$C$6*AM109)*'DEPRECATED - DT-Prelim Calcs'!$C$7*AM109</f>
        <v>0.37468987940702381</v>
      </c>
      <c r="AP109" s="57">
        <f>AO109/'DEPRECATED - DT-Prelim Calcs'!$C$7*('DEPRECATED - DT-Prelim Calcs'!$C$8-'DEPRECATED - DT-Prelim Calcs'!$C$9)+'DEPRECATED - DT-Prelim Calcs'!$C$9</f>
        <v>22.647183206606286</v>
      </c>
      <c r="AQ109" s="57">
        <f t="shared" si="105"/>
        <v>22.647183206606286</v>
      </c>
      <c r="AR109" s="2">
        <f t="shared" si="125"/>
        <v>-8.3988371812893092E-14</v>
      </c>
      <c r="AS109" s="57">
        <f>AR109*'DEPRECATED - DT-Prelim Calcs'!$C$21/AM$2/'DEPRECATED - DT-Prelim Calcs'!$C$19/'DEPRECATED - DT-Prelim Calcs'!$C$18*3.39*'DEPRECATED - DT-Prelim Calcs'!$C$20</f>
        <v>-5.7488185584671323E-13</v>
      </c>
      <c r="AT109" s="46">
        <f t="shared" si="126"/>
        <v>0</v>
      </c>
      <c r="AU109" s="57">
        <f>AS108*'DEPRECATED - DT-Prelim Calcs'!$C$11+AU108</f>
        <v>38.256035694841756</v>
      </c>
      <c r="AV109" s="57">
        <f>AV108+0.5*AS109*'DEPRECATED - DT-Prelim Calcs'!$C$11^2+AU109*'DEPRECATED - DT-Prelim Calcs'!$C$11</f>
        <v>15940.329237012185</v>
      </c>
      <c r="AW109" s="57">
        <f>MIN('Drive Train'!$F$35-AQ108*'DEPRECATED - DT-Prelim Calcs'!$C$21*'Drive Train'!$F$38,AW108+AQ$2)</f>
        <v>10.859991541950174</v>
      </c>
      <c r="AX109" s="57">
        <f>'Drive Train'!$F$35-AQ109*'DEPRECATED - DT-Prelim Calcs'!$C$21*'Drive Train'!$F$38</f>
        <v>10.859991541950773</v>
      </c>
      <c r="AY109" s="1">
        <f>IF(AV109&gt;='Drive Train'!$F$29,1,0)</f>
        <v>1</v>
      </c>
      <c r="AZ109" s="57">
        <f t="shared" si="127"/>
        <v>25.163536896229207</v>
      </c>
      <c r="BA109" s="63">
        <f>BA108+'DEPRECATED - DT-Prelim Calcs'!$C$11</f>
        <v>420</v>
      </c>
      <c r="BB109" s="2">
        <f>BL109/'Drive Train'!$F$35</f>
        <v>1.0871913168645813</v>
      </c>
      <c r="BC109" s="46">
        <f>BJ109*12*60/(PI() * 'Drive Train'!$F$15)/BB$2*BB109</f>
        <v>-94.65709112268182</v>
      </c>
      <c r="BD109" s="2">
        <f>('DEPRECATED - DT-Prelim Calcs'!$C$6*BB109-BC109)/('DEPRECATED - DT-Prelim Calcs'!$C$6*BB109)*'DEPRECATED - DT-Prelim Calcs'!$C$7*BB109</f>
        <v>2.6629309966465797</v>
      </c>
      <c r="BE109" s="57">
        <f>BD109/'DEPRECATED - DT-Prelim Calcs'!$C$7*('DEPRECATED - DT-Prelim Calcs'!$C$8-'DEPRECATED - DT-Prelim Calcs'!$C$9)+'DEPRECATED - DT-Prelim Calcs'!$C$9</f>
        <v>144.46516467624738</v>
      </c>
      <c r="BF109" s="57">
        <f t="shared" si="106"/>
        <v>50</v>
      </c>
      <c r="BG109" s="2">
        <f t="shared" si="128"/>
        <v>0.89592952283834493</v>
      </c>
      <c r="BH109" s="57">
        <f>BG109*'DEPRECATED - DT-Prelim Calcs'!$C$21/BB$2/'DEPRECATED - DT-Prelim Calcs'!$C$19/'DEPRECATED - DT-Prelim Calcs'!$C$18*3.39*'DEPRECATED - DT-Prelim Calcs'!$C$20</f>
        <v>9.3122232690021285</v>
      </c>
      <c r="BI109" s="46">
        <f t="shared" si="129"/>
        <v>0</v>
      </c>
      <c r="BJ109" s="57">
        <f>BH108*'DEPRECATED - DT-Prelim Calcs'!$C$11+BJ108</f>
        <v>-0.50035063858818773</v>
      </c>
      <c r="BK109" s="57">
        <f>BK108+0.5*BH109*'DEPRECATED - DT-Prelim Calcs'!$C$11^2+BJ109*'DEPRECATED - DT-Prelim Calcs'!$C$11</f>
        <v>7612.6902209177833</v>
      </c>
      <c r="BL109" s="57">
        <f>MIN('Drive Train'!$F$35-BF108*'DEPRECATED - DT-Prelim Calcs'!$C$21*'Drive Train'!$F$38,BL108+BF$2)</f>
        <v>13.481172329120808</v>
      </c>
      <c r="BM109" s="57">
        <f>'Drive Train'!$F$35-BF109*'DEPRECATED - DT-Prelim Calcs'!$C$21*'Drive Train'!$F$38</f>
        <v>9</v>
      </c>
      <c r="BN109" s="1">
        <f>IF(BK109&gt;='Drive Train'!$F$29,1,0)</f>
        <v>1</v>
      </c>
      <c r="BO109" s="57">
        <f t="shared" si="130"/>
        <v>55.555555555555557</v>
      </c>
      <c r="BP109" s="63">
        <f>BP108+'DEPRECATED - DT-Prelim Calcs'!$C$11</f>
        <v>420</v>
      </c>
      <c r="BQ109" s="2">
        <f>CA109/'Drive Train'!$F$35</f>
        <v>1.5123329685685052</v>
      </c>
      <c r="BR109" s="46">
        <f>BY109*12*60/(PI() * 'Drive Train'!$F$15)/BQ$2*BQ109</f>
        <v>-37397.191501642592</v>
      </c>
      <c r="BS109" s="2">
        <f>('DEPRECATED - DT-Prelim Calcs'!$C$6*BQ109-BR109)/('DEPRECATED - DT-Prelim Calcs'!$C$6*BQ109)*'DEPRECATED - DT-Prelim Calcs'!$C$7*BQ109</f>
        <v>20.554146754242343</v>
      </c>
      <c r="BT109" s="57">
        <f>BS109/'DEPRECATED - DT-Prelim Calcs'!$C$7*('DEPRECATED - DT-Prelim Calcs'!$C$8-'DEPRECATED - DT-Prelim Calcs'!$C$9)+'DEPRECATED - DT-Prelim Calcs'!$C$9</f>
        <v>1096.9311321864286</v>
      </c>
      <c r="BU109" s="57">
        <f t="shared" si="107"/>
        <v>50</v>
      </c>
      <c r="BV109" s="2">
        <f t="shared" si="131"/>
        <v>1.6489905474275997</v>
      </c>
      <c r="BW109" s="57">
        <f>BV109*'DEPRECATED - DT-Prelim Calcs'!$C$21/BQ$2/'DEPRECATED - DT-Prelim Calcs'!$C$19/'DEPRECATED - DT-Prelim Calcs'!$C$18*3.39*'DEPRECATED - DT-Prelim Calcs'!$C$20</f>
        <v>22.99198837243916</v>
      </c>
      <c r="BX109" s="46">
        <f t="shared" si="132"/>
        <v>0</v>
      </c>
      <c r="BY109" s="57">
        <f>BW108*'DEPRECATED - DT-Prelim Calcs'!$C$11+BY108</f>
        <v>-105.93513272801093</v>
      </c>
      <c r="BZ109" s="57">
        <f>BZ108+0.5*BW109*'DEPRECATED - DT-Prelim Calcs'!$C$11^2+BY109*'DEPRECATED - DT-Prelim Calcs'!$C$11</f>
        <v>-14992.018631845522</v>
      </c>
      <c r="CA109" s="57">
        <f>MIN('Drive Train'!$F$35-BU108*'DEPRECATED - DT-Prelim Calcs'!$C$21*'Drive Train'!$F$38,CA108+BU$2)</f>
        <v>18.752928810249465</v>
      </c>
      <c r="CB109" s="57">
        <f>'Drive Train'!$F$35-BU109*'DEPRECATED - DT-Prelim Calcs'!$C$21*'Drive Train'!$F$38</f>
        <v>9</v>
      </c>
      <c r="CC109" s="1">
        <f>IF(BZ109&gt;='Drive Train'!$F$29,1,0)</f>
        <v>0</v>
      </c>
      <c r="CD109" s="57">
        <f t="shared" si="133"/>
        <v>55.555555555555557</v>
      </c>
      <c r="CE109" s="63">
        <f>CE108+'DEPRECATED - DT-Prelim Calcs'!$C$11</f>
        <v>420</v>
      </c>
      <c r="CF109" s="2">
        <f>CP109/'Drive Train'!$F$35</f>
        <v>0.72580645161290325</v>
      </c>
      <c r="CG109" s="46">
        <f>CN109*12*60/(PI() * 'Drive Train'!$F$15)/CF$2*CF109</f>
        <v>-14147.279519881722</v>
      </c>
      <c r="CH109" s="2">
        <f>('DEPRECATED - DT-Prelim Calcs'!$C$6*CF109-CG109)/('DEPRECATED - DT-Prelim Calcs'!$C$6*CF109)*'DEPRECATED - DT-Prelim Calcs'!$C$7*CF109</f>
        <v>8.1459934813917769</v>
      </c>
      <c r="CI109" s="57">
        <f>CH109/'DEPRECATED - DT-Prelim Calcs'!$C$7*('DEPRECATED - DT-Prelim Calcs'!$C$8-'DEPRECATED - DT-Prelim Calcs'!$C$9)+'DEPRECATED - DT-Prelim Calcs'!$C$9</f>
        <v>436.36430027492327</v>
      </c>
      <c r="CJ109" s="57">
        <f t="shared" si="108"/>
        <v>50</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-66.560129065033536</v>
      </c>
      <c r="CO109" s="57">
        <f>CO108+0.5*CL109*'DEPRECATED - DT-Prelim Calcs'!$C$11^2+CN109*'DEPRECATED - DT-Prelim Calcs'!$C$11</f>
        <v>-44781.608135781084</v>
      </c>
      <c r="CP109" s="57">
        <f>MIN('Drive Train'!$F$35-CJ108*'DEPRECATED - DT-Prelim Calcs'!$C$21*'Drive Train'!$F$38,CP108+CJ$2)</f>
        <v>9</v>
      </c>
      <c r="CQ109" s="57">
        <f>'Drive Train'!$F$35-CJ109*'DEPRECATED - DT-Prelim Calcs'!$C$21*'Drive Train'!$F$38</f>
        <v>9</v>
      </c>
      <c r="CR109" s="1">
        <f>IF(CO109&gt;='Drive Train'!$F$29,1,0)</f>
        <v>0</v>
      </c>
      <c r="CS109" s="57">
        <f t="shared" si="136"/>
        <v>55.555555555555557</v>
      </c>
      <c r="CT109" s="63">
        <f>CT108+'DEPRECATED - DT-Prelim Calcs'!$C$11</f>
        <v>420</v>
      </c>
      <c r="CU109" s="2">
        <f>DE109/'Drive Train'!$F$35</f>
        <v>0.72580645161290325</v>
      </c>
      <c r="CV109" s="46">
        <f>DC109*12*60/(PI() * 'Drive Train'!$F$15)/CU$2*CU109</f>
        <v>-40057.370585900018</v>
      </c>
      <c r="CW109" s="2">
        <f>('DEPRECATED - DT-Prelim Calcs'!$C$6*CU109-CV109)/('DEPRECATED - DT-Prelim Calcs'!$C$6*CU109)*'DEPRECATED - DT-Prelim Calcs'!$C$7*CU109</f>
        <v>19.861438034694611</v>
      </c>
      <c r="CX109" s="57">
        <f>CW109/'DEPRECATED - DT-Prelim Calcs'!$C$7*('DEPRECATED - DT-Prelim Calcs'!$C$8-'DEPRECATED - DT-Prelim Calcs'!$C$9)+'DEPRECATED - DT-Prelim Calcs'!$C$9</f>
        <v>1060.0537343781407</v>
      </c>
      <c r="CY109" s="57">
        <f t="shared" si="109"/>
        <v>50</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-156.67317975094011</v>
      </c>
      <c r="DD109" s="57">
        <f>DD108+0.5*DA109*'DEPRECATED - DT-Prelim Calcs'!$C$11^2+DC109*'DEPRECATED - DT-Prelim Calcs'!$C$11</f>
        <v>-98324.274703739211</v>
      </c>
      <c r="DE109" s="57">
        <f>MIN('Drive Train'!$F$35-CY108*'DEPRECATED - DT-Prelim Calcs'!$C$21*'Drive Train'!$F$38,DE108+CY$2)</f>
        <v>9</v>
      </c>
      <c r="DF109" s="57">
        <f>'Drive Train'!$F$35-CY109*'DEPRECATED - DT-Prelim Calcs'!$C$21*'Drive Train'!$F$38</f>
        <v>9</v>
      </c>
      <c r="DG109" s="1">
        <f>IF(DD109&gt;='Drive Train'!$F$29,1,0)</f>
        <v>0</v>
      </c>
      <c r="DH109" s="57">
        <f t="shared" si="139"/>
        <v>55.555555555555557</v>
      </c>
      <c r="DI109" s="63">
        <f>DI108+'DEPRECATED - DT-Prelim Calcs'!$C$11</f>
        <v>420</v>
      </c>
      <c r="DJ109" s="2">
        <f>DT109/'Drive Train'!$F$35</f>
        <v>0.72580645161290325</v>
      </c>
      <c r="DK109" s="46">
        <f>DR109*12*60/(PI() * 'Drive Train'!$F$15)/DJ$2*DJ109</f>
        <v>-31675.86017131363</v>
      </c>
      <c r="DL109" s="2">
        <f>('DEPRECATED - DT-Prelim Calcs'!$C$6*DJ109-DK109)/('DEPRECATED - DT-Prelim Calcs'!$C$6*DJ109)*'DEPRECATED - DT-Prelim Calcs'!$C$7*DJ109</f>
        <v>16.071674413840352</v>
      </c>
      <c r="DM109" s="57">
        <f>DL109/'DEPRECATED - DT-Prelim Calcs'!$C$7*('DEPRECATED - DT-Prelim Calcs'!$C$8-'DEPRECATED - DT-Prelim Calcs'!$C$9)+'DEPRECATED - DT-Prelim Calcs'!$C$9</f>
        <v>858.299928338472</v>
      </c>
      <c r="DN109" s="57">
        <f t="shared" si="110"/>
        <v>50</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-106.01003910379482</v>
      </c>
      <c r="DS109" s="57">
        <f>DS108+0.5*DP109*'DEPRECATED - DT-Prelim Calcs'!$C$11^2+DR109*'DEPRECATED - DT-Prelim Calcs'!$C$11</f>
        <v>-194895.52992761656</v>
      </c>
      <c r="DT109" s="57">
        <f>MIN('Drive Train'!$F$35-DN108*'DEPRECATED - DT-Prelim Calcs'!$C$21*'Drive Train'!$F$38,DT108+DN$2)</f>
        <v>9</v>
      </c>
      <c r="DU109" s="57">
        <f>'Drive Train'!$F$35-DN109*'DEPRECATED - DT-Prelim Calcs'!$C$21*'Drive Train'!$F$38</f>
        <v>9</v>
      </c>
      <c r="DV109" s="1">
        <f>IF(DS109&gt;='Drive Train'!$F$29,1,0)</f>
        <v>0</v>
      </c>
      <c r="DW109" s="57">
        <f t="shared" si="142"/>
        <v>55.555555555555557</v>
      </c>
      <c r="DX109" s="63">
        <f>DX108+'DEPRECATED - DT-Prelim Calcs'!$C$11</f>
        <v>420</v>
      </c>
      <c r="DY109" s="2">
        <f>EI109/'Drive Train'!$F$35</f>
        <v>0.72580645161290325</v>
      </c>
      <c r="DZ109" s="46">
        <f>EG109*12*60/(PI() * 'Drive Train'!$F$15)/DY$2*DY109</f>
        <v>-32747.641865979112</v>
      </c>
      <c r="EA109" s="2">
        <f>('DEPRECATED - DT-Prelim Calcs'!$C$6*DY109-DZ109)/('DEPRECATED - DT-Prelim Calcs'!$C$6*DY109)*'DEPRECATED - DT-Prelim Calcs'!$C$7*DY109</f>
        <v>16.556288651015553</v>
      </c>
      <c r="EB109" s="57">
        <f>EA109/'DEPRECATED - DT-Prelim Calcs'!$C$7*('DEPRECATED - DT-Prelim Calcs'!$C$8-'DEPRECATED - DT-Prelim Calcs'!$C$9)+'DEPRECATED - DT-Prelim Calcs'!$C$9</f>
        <v>884.09910121381563</v>
      </c>
      <c r="EC109" s="57">
        <f t="shared" si="111"/>
        <v>50</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-95.773942473424484</v>
      </c>
      <c r="EH109" s="57">
        <f>EH108+0.5*EE109*'DEPRECATED - DT-Prelim Calcs'!$C$11^2+EG109*'DEPRECATED - DT-Prelim Calcs'!$C$11</f>
        <v>-281548.69868214655</v>
      </c>
      <c r="EI109" s="57">
        <f>MIN('Drive Train'!$F$35-EC108*'DEPRECATED - DT-Prelim Calcs'!$C$21*'Drive Train'!$F$38,EI108+EC$2)</f>
        <v>9</v>
      </c>
      <c r="EJ109" s="57">
        <f>'Drive Train'!$F$35-EC109*'DEPRECATED - DT-Prelim Calcs'!$C$21*'Drive Train'!$F$38</f>
        <v>9</v>
      </c>
      <c r="EK109" s="1">
        <f>IF(EH109&gt;='Drive Train'!$F$29,1,0)</f>
        <v>0</v>
      </c>
      <c r="EL109" s="57">
        <f t="shared" si="145"/>
        <v>55.555555555555557</v>
      </c>
      <c r="EM109" s="63">
        <f>EM108+'DEPRECATED - DT-Prelim Calcs'!$C$11</f>
        <v>420</v>
      </c>
      <c r="EN109" s="2">
        <f>EX109/'Drive Train'!$F$35</f>
        <v>0.72580645161290325</v>
      </c>
      <c r="EO109" s="46">
        <f>EV109*12*60/(PI() * 'Drive Train'!$F$15)/EN$2*EN109</f>
        <v>16626.354566431255</v>
      </c>
      <c r="EP109" s="2">
        <f>('DEPRECATED - DT-Prelim Calcs'!$C$6*EN109-EO109)/('DEPRECATED - DT-Prelim Calcs'!$C$6*EN109)*'DEPRECATED - DT-Prelim Calcs'!$C$7*EN109</f>
        <v>-5.7685390041643716</v>
      </c>
      <c r="EQ109" s="57">
        <f>EP109/'DEPRECATED - DT-Prelim Calcs'!$C$7*('DEPRECATED - DT-Prelim Calcs'!$C$8-'DEPRECATED - DT-Prelim Calcs'!$C$9)+'DEPRECATED - DT-Prelim Calcs'!$C$9</f>
        <v>-304.39691047065929</v>
      </c>
      <c r="ER109" s="57">
        <f t="shared" si="112"/>
        <v>-304.39691047065929</v>
      </c>
      <c r="ES109" s="2">
        <f t="shared" si="146"/>
        <v>-7.7264618962753087</v>
      </c>
      <c r="ET109" s="57">
        <f>ES109*'DEPRECATED - DT-Prelim Calcs'!$C$21/EN$2/'DEPRECATED - DT-Prelim Calcs'!$C$19/'DEPRECATED - DT-Prelim Calcs'!$C$18*3.39*'DEPRECATED - DT-Prelim Calcs'!$C$20</f>
        <v>-244.84224655499682</v>
      </c>
      <c r="EU109" s="46">
        <f t="shared" si="147"/>
        <v>1</v>
      </c>
      <c r="EV109" s="57">
        <f>ET108*'DEPRECATED - DT-Prelim Calcs'!$C$11+EV108</f>
        <v>43.179472912487086</v>
      </c>
      <c r="EW109" s="57">
        <f>EW108+0.5*ET109*'DEPRECATED - DT-Prelim Calcs'!$C$11^2+EV109*'DEPRECATED - DT-Prelim Calcs'!$C$11</f>
        <v>-379036.8849079262</v>
      </c>
      <c r="EX109" s="57">
        <f>MIN('Drive Train'!$F$35-ER108*'DEPRECATED - DT-Prelim Calcs'!$C$21*'Drive Train'!$F$38,EX108+ER$2)</f>
        <v>9</v>
      </c>
      <c r="EY109" s="57">
        <f>'Drive Train'!$F$35-ER109*'DEPRECATED - DT-Prelim Calcs'!$C$21*'Drive Train'!$F$38</f>
        <v>33.098989912004832</v>
      </c>
      <c r="EZ109" s="1">
        <f>IF(EW109&gt;='Drive Train'!$F$29,1,0)</f>
        <v>0</v>
      </c>
      <c r="FA109" s="57">
        <f t="shared" si="148"/>
        <v>-338.21878941184366</v>
      </c>
      <c r="FB109" s="63">
        <f>FB108+'DEPRECATED - DT-Prelim Calcs'!$C$11</f>
        <v>420</v>
      </c>
      <c r="FC109" s="2">
        <f>FM109/'Drive Train'!$F$35</f>
        <v>0.72580645161290325</v>
      </c>
      <c r="FD109" s="46">
        <f>FK109*12*60/(PI() * 'Drive Train'!$F$15)/FC$2*FC109</f>
        <v>-309539.29349779489</v>
      </c>
      <c r="FE109" s="2">
        <f>('DEPRECATED - DT-Prelim Calcs'!$C$6*FC109-FD109)/('DEPRECATED - DT-Prelim Calcs'!$C$6*FC109)*'DEPRECATED - DT-Prelim Calcs'!$C$7*FC109</f>
        <v>141.70973713744635</v>
      </c>
      <c r="FF109" s="57">
        <f>FE109/'DEPRECATED - DT-Prelim Calcs'!$C$7*('DEPRECATED - DT-Prelim Calcs'!$C$8-'DEPRECATED - DT-Prelim Calcs'!$C$9)+'DEPRECATED - DT-Prelim Calcs'!$C$9</f>
        <v>7546.8324791428913</v>
      </c>
      <c r="FG109" s="57">
        <f t="shared" si="113"/>
        <v>50</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-722.92176220507099</v>
      </c>
      <c r="FL109" s="57">
        <f>FL108+0.5*FI109*'DEPRECATED - DT-Prelim Calcs'!$C$11^2+FK109*'DEPRECATED - DT-Prelim Calcs'!$C$11</f>
        <v>-467271.80105836142</v>
      </c>
      <c r="FM109" s="57">
        <f>MIN('Drive Train'!$F$35-FG108*'DEPRECATED - DT-Prelim Calcs'!$C$21*'Drive Train'!$F$38,FM108+FG$2)</f>
        <v>9</v>
      </c>
      <c r="FN109" s="57">
        <f>'Drive Train'!$F$35-FG109*'DEPRECATED - DT-Prelim Calcs'!$C$21*'Drive Train'!$F$38</f>
        <v>9</v>
      </c>
      <c r="FO109" s="1">
        <f>IF(FL109&gt;='Drive Train'!$F$29,1,0)</f>
        <v>0</v>
      </c>
      <c r="FP109" s="57">
        <f t="shared" si="151"/>
        <v>55.555555555555557</v>
      </c>
      <c r="FQ109" s="63">
        <f>FQ108+'DEPRECATED - DT-Prelim Calcs'!$C$11</f>
        <v>420</v>
      </c>
      <c r="FR109" s="2">
        <f>GB109/'Drive Train'!$F$35</f>
        <v>0.72580645161290325</v>
      </c>
      <c r="FS109" s="46">
        <f>FZ109*12*60/(PI() * 'Drive Train'!$F$15)/FR$2*FR109</f>
        <v>-1494896.3408985133</v>
      </c>
      <c r="FT109" s="2">
        <f>('DEPRECATED - DT-Prelim Calcs'!$C$6*FR109-FS109)/('DEPRECATED - DT-Prelim Calcs'!$C$6*FR109)*'DEPRECATED - DT-Prelim Calcs'!$C$7*FR109</f>
        <v>677.67793305409384</v>
      </c>
      <c r="FU109" s="57">
        <f>FT109/'DEPRECATED - DT-Prelim Calcs'!$C$7*('DEPRECATED - DT-Prelim Calcs'!$C$8-'DEPRECATED - DT-Prelim Calcs'!$C$9)+'DEPRECATED - DT-Prelim Calcs'!$C$9</f>
        <v>36079.911124829974</v>
      </c>
      <c r="FV109" s="57">
        <f t="shared" si="114"/>
        <v>50</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-3171.8304190805229</v>
      </c>
      <c r="GA109" s="57">
        <f>GA108+0.5*FX109*'DEPRECATED - DT-Prelim Calcs'!$C$11^2+FZ109*'DEPRECATED - DT-Prelim Calcs'!$C$11</f>
        <v>-542548.31444377988</v>
      </c>
      <c r="GB109" s="57">
        <f>MIN('Drive Train'!$F$35-FV108*'DEPRECATED - DT-Prelim Calcs'!$C$21*'Drive Train'!$F$38,GB108+FV$2)</f>
        <v>9</v>
      </c>
      <c r="GC109" s="57">
        <f>'Drive Train'!$F$35-FV109*'DEPRECATED - DT-Prelim Calcs'!$C$21*'Drive Train'!$F$38</f>
        <v>9</v>
      </c>
      <c r="GD109" s="1">
        <f>IF(GA109&gt;='Drive Train'!$F$29,1,0)</f>
        <v>0</v>
      </c>
      <c r="GE109" s="57">
        <f t="shared" si="154"/>
        <v>55.555555555555557</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55.555555555555557</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55.555555555555557</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55.555555555555557</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55.555555555555557</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650.48305563067322</v>
      </c>
      <c r="AK110" s="57">
        <f t="shared" si="181"/>
        <v>0</v>
      </c>
      <c r="AL110" s="63">
        <f>AL109+'DEPRECATED - DT-Prelim Calcs'!$C$11</f>
        <v>424</v>
      </c>
      <c r="AM110" s="2">
        <f>AW110/'Drive Train'!$F$35</f>
        <v>0.87580576951215905</v>
      </c>
      <c r="AN110" s="46">
        <f>AU110*12*60/(PI() * 'Drive Train'!$F$15)/AM$2*AM110</f>
        <v>3839.3737733918815</v>
      </c>
      <c r="AO110" s="2">
        <f>('DEPRECATED - DT-Prelim Calcs'!$C$6*AM110-AN110)/('DEPRECATED - DT-Prelim Calcs'!$C$6*AM110)*'DEPRECATED - DT-Prelim Calcs'!$C$7*AM110</f>
        <v>0.37468987940714865</v>
      </c>
      <c r="AP110" s="57">
        <f>AO110/'DEPRECATED - DT-Prelim Calcs'!$C$7*('DEPRECATED - DT-Prelim Calcs'!$C$8-'DEPRECATED - DT-Prelim Calcs'!$C$9)+'DEPRECATED - DT-Prelim Calcs'!$C$9</f>
        <v>22.647183206612937</v>
      </c>
      <c r="AQ110" s="57">
        <f t="shared" si="105"/>
        <v>22.647183206612937</v>
      </c>
      <c r="AR110" s="2">
        <f t="shared" si="125"/>
        <v>6.3393734706096438E-14</v>
      </c>
      <c r="AS110" s="57">
        <f>AR110*'DEPRECATED - DT-Prelim Calcs'!$C$21/AM$2/'DEPRECATED - DT-Prelim Calcs'!$C$19/'DEPRECATED - DT-Prelim Calcs'!$C$18*3.39*'DEPRECATED - DT-Prelim Calcs'!$C$20</f>
        <v>4.339161132696276E-13</v>
      </c>
      <c r="AT110" s="46">
        <f t="shared" si="126"/>
        <v>0</v>
      </c>
      <c r="AU110" s="57">
        <f>AS109*'DEPRECATED - DT-Prelim Calcs'!$C$11+AU109</f>
        <v>38.256035694839454</v>
      </c>
      <c r="AV110" s="57">
        <f>AV109+0.5*AS110*'DEPRECATED - DT-Prelim Calcs'!$C$11^2+AU110*'DEPRECATED - DT-Prelim Calcs'!$C$11</f>
        <v>16093.353379791546</v>
      </c>
      <c r="AW110" s="57">
        <f>MIN('Drive Train'!$F$35-AQ109*'DEPRECATED - DT-Prelim Calcs'!$C$21*'Drive Train'!$F$38,AW109+AQ$2)</f>
        <v>10.859991541950773</v>
      </c>
      <c r="AX110" s="57">
        <f>'Drive Train'!$F$35-AQ110*'DEPRECATED - DT-Prelim Calcs'!$C$21*'Drive Train'!$F$38</f>
        <v>10.85999154195032</v>
      </c>
      <c r="AY110" s="1">
        <f>IF(AV110&gt;='Drive Train'!$F$29,1,0)</f>
        <v>1</v>
      </c>
      <c r="AZ110" s="57">
        <f t="shared" si="127"/>
        <v>25.163536896236597</v>
      </c>
      <c r="BA110" s="63">
        <f>BA109+'DEPRECATED - DT-Prelim Calcs'!$C$11</f>
        <v>424</v>
      </c>
      <c r="BB110" s="2">
        <f>BL110/'Drive Train'!$F$35</f>
        <v>0.72580645161290325</v>
      </c>
      <c r="BC110" s="46">
        <f>BJ110*12*60/(PI() * 'Drive Train'!$F$15)/BB$2*BB110</f>
        <v>4641.2361173002664</v>
      </c>
      <c r="BD110" s="2">
        <f>('DEPRECATED - DT-Prelim Calcs'!$C$6*BB110-BC110)/('DEPRECATED - DT-Prelim Calcs'!$C$6*BB110)*'DEPRECATED - DT-Prelim Calcs'!$C$7*BB110</f>
        <v>-0.34937662847850215</v>
      </c>
      <c r="BE110" s="57">
        <f>BD110/'DEPRECATED - DT-Prelim Calcs'!$C$7*('DEPRECATED - DT-Prelim Calcs'!$C$8-'DEPRECATED - DT-Prelim Calcs'!$C$9)+'DEPRECATED - DT-Prelim Calcs'!$C$9</f>
        <v>-15.899593955930218</v>
      </c>
      <c r="BF110" s="57">
        <f t="shared" si="106"/>
        <v>-15.899593955930218</v>
      </c>
      <c r="BG110" s="2">
        <f t="shared" si="128"/>
        <v>-0.89592953672102016</v>
      </c>
      <c r="BH110" s="57">
        <f>BG110*'DEPRECATED - DT-Prelim Calcs'!$C$21/BB$2/'DEPRECATED - DT-Prelim Calcs'!$C$19/'DEPRECATED - DT-Prelim Calcs'!$C$18*3.39*'DEPRECATED - DT-Prelim Calcs'!$C$20</f>
        <v>-9.3122234132975983</v>
      </c>
      <c r="BI110" s="46">
        <f t="shared" si="129"/>
        <v>1</v>
      </c>
      <c r="BJ110" s="57">
        <f>BH109*'DEPRECATED - DT-Prelim Calcs'!$C$11+BJ109</f>
        <v>36.748542437420326</v>
      </c>
      <c r="BK110" s="57">
        <f>BK109+0.5*BH110*'DEPRECATED - DT-Prelim Calcs'!$C$11^2+BJ110*'DEPRECATED - DT-Prelim Calcs'!$C$11</f>
        <v>7685.1866033610841</v>
      </c>
      <c r="BL110" s="57">
        <f>MIN('Drive Train'!$F$35-BF109*'DEPRECATED - DT-Prelim Calcs'!$C$21*'Drive Train'!$F$38,BL109+BF$2)</f>
        <v>9</v>
      </c>
      <c r="BM110" s="57">
        <f>'Drive Train'!$F$35-BF110*'DEPRECATED - DT-Prelim Calcs'!$C$21*'Drive Train'!$F$38</f>
        <v>13.481172389003255</v>
      </c>
      <c r="BN110" s="1">
        <f>IF(BK110&gt;='Drive Train'!$F$29,1,0)</f>
        <v>1</v>
      </c>
      <c r="BO110" s="57">
        <f t="shared" si="130"/>
        <v>-17.666215506589133</v>
      </c>
      <c r="BP110" s="63">
        <f>BP109+'DEPRECATED - DT-Prelim Calcs'!$C$11</f>
        <v>424</v>
      </c>
      <c r="BQ110" s="2">
        <f>CA110/'Drive Train'!$F$35</f>
        <v>0.72580645161290325</v>
      </c>
      <c r="BR110" s="46">
        <f>BY110*12*60/(PI() * 'Drive Train'!$F$15)/BQ$2*BQ110</f>
        <v>-2366.3614630650291</v>
      </c>
      <c r="BS110" s="2">
        <f>('DEPRECATED - DT-Prelim Calcs'!$C$6*BQ110-BR110)/('DEPRECATED - DT-Prelim Calcs'!$C$6*BQ110)*'DEPRECATED - DT-Prelim Calcs'!$C$7*BQ110</f>
        <v>2.8191618647073069</v>
      </c>
      <c r="BT110" s="57">
        <f>BS110/'DEPRECATED - DT-Prelim Calcs'!$C$7*('DEPRECATED - DT-Prelim Calcs'!$C$8-'DEPRECATED - DT-Prelim Calcs'!$C$9)+'DEPRECATED - DT-Prelim Calcs'!$C$9</f>
        <v>152.78235155267529</v>
      </c>
      <c r="BU110" s="57">
        <f t="shared" si="107"/>
        <v>50</v>
      </c>
      <c r="BV110" s="2">
        <f t="shared" si="131"/>
        <v>1.1671511256599061</v>
      </c>
      <c r="BW110" s="57">
        <f>BV110*'DEPRECATED - DT-Prelim Calcs'!$C$21/BQ$2/'DEPRECATED - DT-Prelim Calcs'!$C$19/'DEPRECATED - DT-Prelim Calcs'!$C$18*3.39*'DEPRECATED - DT-Prelim Calcs'!$C$20</f>
        <v>16.273668246257827</v>
      </c>
      <c r="BX110" s="46">
        <f t="shared" si="132"/>
        <v>0</v>
      </c>
      <c r="BY110" s="57">
        <f>BW109*'DEPRECATED - DT-Prelim Calcs'!$C$11+BY109</f>
        <v>-13.967179238254289</v>
      </c>
      <c r="BZ110" s="57">
        <f>BZ109+0.5*BW110*'DEPRECATED - DT-Prelim Calcs'!$C$11^2+BY110*'DEPRECATED - DT-Prelim Calcs'!$C$11</f>
        <v>-14917.698002828476</v>
      </c>
      <c r="CA110" s="57">
        <f>MIN('Drive Train'!$F$35-BU109*'DEPRECATED - DT-Prelim Calcs'!$C$21*'Drive Train'!$F$38,CA109+BU$2)</f>
        <v>9</v>
      </c>
      <c r="CB110" s="57">
        <f>'Drive Train'!$F$35-BU110*'DEPRECATED - DT-Prelim Calcs'!$C$21*'Drive Train'!$F$38</f>
        <v>9</v>
      </c>
      <c r="CC110" s="1">
        <f>IF(BZ110&gt;='Drive Train'!$F$29,1,0)</f>
        <v>0</v>
      </c>
      <c r="CD110" s="57">
        <f t="shared" si="133"/>
        <v>55.555555555555557</v>
      </c>
      <c r="CE110" s="63">
        <f>CE109+'DEPRECATED - DT-Prelim Calcs'!$C$11</f>
        <v>424</v>
      </c>
      <c r="CF110" s="2">
        <f>CP110/'Drive Train'!$F$35</f>
        <v>0.72580645161290325</v>
      </c>
      <c r="CG110" s="46">
        <f>CN110*12*60/(PI() * 'Drive Train'!$F$15)/CF$2*CF110</f>
        <v>5400.4041034449947</v>
      </c>
      <c r="CH110" s="2">
        <f>('DEPRECATED - DT-Prelim Calcs'!$C$6*CF110-CG110)/('DEPRECATED - DT-Prelim Calcs'!$C$6*CF110)*'DEPRECATED - DT-Prelim Calcs'!$C$7*CF110</f>
        <v>-0.69264020195107168</v>
      </c>
      <c r="CI110" s="57">
        <f>CH110/'DEPRECATED - DT-Prelim Calcs'!$C$7*('DEPRECATED - DT-Prelim Calcs'!$C$8-'DEPRECATED - DT-Prelim Calcs'!$C$9)+'DEPRECATED - DT-Prelim Calcs'!$C$9</f>
        <v>-34.173750170258295</v>
      </c>
      <c r="CJ110" s="57">
        <f t="shared" si="108"/>
        <v>-34.173750170258295</v>
      </c>
      <c r="CK110" s="2">
        <f t="shared" si="134"/>
        <v>-1.3285928865000303</v>
      </c>
      <c r="CL110" s="57">
        <f>CK110*'DEPRECATED - DT-Prelim Calcs'!$C$21/CF$2/'DEPRECATED - DT-Prelim Calcs'!$C$19/'DEPRECATED - DT-Prelim Calcs'!$C$18*3.39*'DEPRECATED - DT-Prelim Calcs'!$C$20</f>
        <v>-23.24003025485024</v>
      </c>
      <c r="CM110" s="46">
        <f t="shared" si="135"/>
        <v>1</v>
      </c>
      <c r="CN110" s="57">
        <f>CL109*'DEPRECATED - DT-Prelim Calcs'!$C$11+CN109</f>
        <v>25.407824424723088</v>
      </c>
      <c r="CO110" s="57">
        <f>CO109+0.5*CL110*'DEPRECATED - DT-Prelim Calcs'!$C$11^2+CN110*'DEPRECATED - DT-Prelim Calcs'!$C$11</f>
        <v>-44865.897080120994</v>
      </c>
      <c r="CP110" s="57">
        <f>MIN('Drive Train'!$F$35-CJ109*'DEPRECATED - DT-Prelim Calcs'!$C$21*'Drive Train'!$F$38,CP109+CJ$2)</f>
        <v>9</v>
      </c>
      <c r="CQ110" s="57">
        <f>'Drive Train'!$F$35-CJ110*'DEPRECATED - DT-Prelim Calcs'!$C$21*'Drive Train'!$F$38</f>
        <v>14.723815011577564</v>
      </c>
      <c r="CR110" s="1">
        <f>IF(CO110&gt;='Drive Train'!$F$29,1,0)</f>
        <v>0</v>
      </c>
      <c r="CS110" s="57">
        <f t="shared" si="136"/>
        <v>-37.970833522509217</v>
      </c>
      <c r="CT110" s="63">
        <f>CT109+'DEPRECATED - DT-Prelim Calcs'!$C$11</f>
        <v>424</v>
      </c>
      <c r="CU110" s="2">
        <f>DE110/'Drive Train'!$F$35</f>
        <v>0.72580645161290325</v>
      </c>
      <c r="CV110" s="46">
        <f>DC110*12*60/(PI() * 'Drive Train'!$F$15)/CU$2*CU110</f>
        <v>-16543.490285376582</v>
      </c>
      <c r="CW110" s="2">
        <f>('DEPRECATED - DT-Prelim Calcs'!$C$6*CU110-CV110)/('DEPRECATED - DT-Prelim Calcs'!$C$6*CU110)*'DEPRECATED - DT-Prelim Calcs'!$C$7*CU110</f>
        <v>9.2294583866155335</v>
      </c>
      <c r="CX110" s="57">
        <f>CW110/'DEPRECATED - DT-Prelim Calcs'!$C$7*('DEPRECATED - DT-Prelim Calcs'!$C$8-'DEPRECATED - DT-Prelim Calcs'!$C$9)+'DEPRECATED - DT-Prelim Calcs'!$C$9</f>
        <v>494.04419543683525</v>
      </c>
      <c r="CY110" s="57">
        <f t="shared" si="109"/>
        <v>50</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-64.705226261183483</v>
      </c>
      <c r="DD110" s="57">
        <f>DD109+0.5*DA110*'DEPRECATED - DT-Prelim Calcs'!$C$11^2+DC110*'DEPRECATED - DT-Prelim Calcs'!$C$11</f>
        <v>-98399.159701804427</v>
      </c>
      <c r="DE110" s="57">
        <f>MIN('Drive Train'!$F$35-CY109*'DEPRECATED - DT-Prelim Calcs'!$C$21*'Drive Train'!$F$38,DE109+CY$2)</f>
        <v>9</v>
      </c>
      <c r="DF110" s="57">
        <f>'Drive Train'!$F$35-CY110*'DEPRECATED - DT-Prelim Calcs'!$C$21*'Drive Train'!$F$38</f>
        <v>9</v>
      </c>
      <c r="DG110" s="1">
        <f>IF(DD110&gt;='Drive Train'!$F$29,1,0)</f>
        <v>0</v>
      </c>
      <c r="DH110" s="57">
        <f t="shared" si="139"/>
        <v>55.555555555555557</v>
      </c>
      <c r="DI110" s="63">
        <f>DI109+'DEPRECATED - DT-Prelim Calcs'!$C$11</f>
        <v>424</v>
      </c>
      <c r="DJ110" s="2">
        <f>DT110/'Drive Train'!$F$35</f>
        <v>0.72580645161290325</v>
      </c>
      <c r="DK110" s="46">
        <f>DR110*12*60/(PI() * 'Drive Train'!$F$15)/DJ$2*DJ110</f>
        <v>-4195.7831935934682</v>
      </c>
      <c r="DL110" s="2">
        <f>('DEPRECATED - DT-Prelim Calcs'!$C$6*DJ110-DK110)/('DEPRECATED - DT-Prelim Calcs'!$C$6*DJ110)*'DEPRECATED - DT-Prelim Calcs'!$C$7*DJ110</f>
        <v>3.6463488010250442</v>
      </c>
      <c r="DM110" s="57">
        <f>DL110/'DEPRECATED - DT-Prelim Calcs'!$C$7*('DEPRECATED - DT-Prelim Calcs'!$C$8-'DEPRECATED - DT-Prelim Calcs'!$C$9)+'DEPRECATED - DT-Prelim Calcs'!$C$9</f>
        <v>196.81890090104281</v>
      </c>
      <c r="DN110" s="57">
        <f t="shared" si="110"/>
        <v>50</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-14.0420856140382</v>
      </c>
      <c r="DS110" s="57">
        <f>DS109+0.5*DP110*'DEPRECATED - DT-Prelim Calcs'!$C$11^2+DR110*'DEPRECATED - DT-Prelim Calcs'!$C$11</f>
        <v>-194767.76236309321</v>
      </c>
      <c r="DT110" s="57">
        <f>MIN('Drive Train'!$F$35-DN109*'DEPRECATED - DT-Prelim Calcs'!$C$21*'Drive Train'!$F$38,DT109+DN$2)</f>
        <v>9</v>
      </c>
      <c r="DU110" s="57">
        <f>'Drive Train'!$F$35-DN110*'DEPRECATED - DT-Prelim Calcs'!$C$21*'Drive Train'!$F$38</f>
        <v>9</v>
      </c>
      <c r="DV110" s="1">
        <f>IF(DS110&gt;='Drive Train'!$F$29,1,0)</f>
        <v>0</v>
      </c>
      <c r="DW110" s="57">
        <f t="shared" si="142"/>
        <v>55.555555555555557</v>
      </c>
      <c r="DX110" s="63">
        <f>DX109+'DEPRECATED - DT-Prelim Calcs'!$C$11</f>
        <v>424</v>
      </c>
      <c r="DY110" s="2">
        <f>EI110/'Drive Train'!$F$35</f>
        <v>0.72580645161290325</v>
      </c>
      <c r="DZ110" s="46">
        <f>EG110*12*60/(PI() * 'Drive Train'!$F$15)/DY$2*DY110</f>
        <v>-1301.3682110622203</v>
      </c>
      <c r="EA110" s="2">
        <f>('DEPRECATED - DT-Prelim Calcs'!$C$6*DY110-DZ110)/('DEPRECATED - DT-Prelim Calcs'!$C$6*DY110)*'DEPRECATED - DT-Prelim Calcs'!$C$7*DY110</f>
        <v>2.3376170734640112</v>
      </c>
      <c r="EB110" s="57">
        <f>EA110/'DEPRECATED - DT-Prelim Calcs'!$C$7*('DEPRECATED - DT-Prelim Calcs'!$C$8-'DEPRECATED - DT-Prelim Calcs'!$C$9)+'DEPRECATED - DT-Prelim Calcs'!$C$9</f>
        <v>127.14658528026251</v>
      </c>
      <c r="EC110" s="57">
        <f t="shared" si="111"/>
        <v>50</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-3.8059889836678451</v>
      </c>
      <c r="EH110" s="57">
        <f>EH109+0.5*EE110*'DEPRECATED - DT-Prelim Calcs'!$C$11^2+EG110*'DEPRECATED - DT-Prelim Calcs'!$C$11</f>
        <v>-281379.98673110176</v>
      </c>
      <c r="EI110" s="57">
        <f>MIN('Drive Train'!$F$35-EC109*'DEPRECATED - DT-Prelim Calcs'!$C$21*'Drive Train'!$F$38,EI109+EC$2)</f>
        <v>9</v>
      </c>
      <c r="EJ110" s="57">
        <f>'Drive Train'!$F$35-EC110*'DEPRECATED - DT-Prelim Calcs'!$C$21*'Drive Train'!$F$38</f>
        <v>9</v>
      </c>
      <c r="EK110" s="1">
        <f>IF(EH110&gt;='Drive Train'!$F$29,1,0)</f>
        <v>0</v>
      </c>
      <c r="EL110" s="57">
        <f t="shared" si="145"/>
        <v>55.555555555555557</v>
      </c>
      <c r="EM110" s="63">
        <f>EM109+'DEPRECATED - DT-Prelim Calcs'!$C$11</f>
        <v>424</v>
      </c>
      <c r="EN110" s="2">
        <f>EX110/'Drive Train'!$F$35</f>
        <v>2.6692733800003898</v>
      </c>
      <c r="EO110" s="46">
        <f>EV110*12*60/(PI() * 'Drive Train'!$F$15)/EN$2*EN110</f>
        <v>-1325731.8935836405</v>
      </c>
      <c r="EP110" s="2">
        <f>('DEPRECATED - DT-Prelim Calcs'!$C$6*EN110-EO110)/('DEPRECATED - DT-Prelim Calcs'!$C$6*EN110)*'DEPRECATED - DT-Prelim Calcs'!$C$7*EN110</f>
        <v>605.87269810219368</v>
      </c>
      <c r="EQ110" s="57">
        <f>EP110/'DEPRECATED - DT-Prelim Calcs'!$C$7*('DEPRECATED - DT-Prelim Calcs'!$C$8-'DEPRECATED - DT-Prelim Calcs'!$C$9)+'DEPRECATED - DT-Prelim Calcs'!$C$9</f>
        <v>32257.250691498528</v>
      </c>
      <c r="ER110" s="57">
        <f t="shared" si="112"/>
        <v>50</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-936.18951330750019</v>
      </c>
      <c r="EW110" s="57">
        <f>EW109+0.5*ET110*'DEPRECATED - DT-Prelim Calcs'!$C$11^2+EV110*'DEPRECATED - DT-Prelim Calcs'!$C$11</f>
        <v>-382597.70705417672</v>
      </c>
      <c r="EX110" s="57">
        <f>MIN('Drive Train'!$F$35-ER109*'DEPRECATED - DT-Prelim Calcs'!$C$21*'Drive Train'!$F$38,EX109+ER$2)</f>
        <v>33.098989912004832</v>
      </c>
      <c r="EY110" s="57">
        <f>'Drive Train'!$F$35-ER110*'DEPRECATED - DT-Prelim Calcs'!$C$21*'Drive Train'!$F$38</f>
        <v>9</v>
      </c>
      <c r="EZ110" s="1">
        <f>IF(EW110&gt;='Drive Train'!$F$29,1,0)</f>
        <v>0</v>
      </c>
      <c r="FA110" s="57">
        <f t="shared" si="148"/>
        <v>55.555555555555557</v>
      </c>
      <c r="FB110" s="63">
        <f>FB109+'DEPRECATED - DT-Prelim Calcs'!$C$11</f>
        <v>424</v>
      </c>
      <c r="FC110" s="2">
        <f>FM110/'Drive Train'!$F$35</f>
        <v>0.72580645161290325</v>
      </c>
      <c r="FD110" s="46">
        <f>FK110*12*60/(PI() * 'Drive Train'!$F$15)/FC$2*FC110</f>
        <v>-270160.6264884845</v>
      </c>
      <c r="FE110" s="2">
        <f>('DEPRECATED - DT-Prelim Calcs'!$C$6*FC110-FD110)/('DEPRECATED - DT-Prelim Calcs'!$C$6*FC110)*'DEPRECATED - DT-Prelim Calcs'!$C$7*FC110</f>
        <v>123.90437363042231</v>
      </c>
      <c r="FF110" s="57">
        <f>FE110/'DEPRECATED - DT-Prelim Calcs'!$C$7*('DEPRECATED - DT-Prelim Calcs'!$C$8-'DEPRECATED - DT-Prelim Calcs'!$C$9)+'DEPRECATED - DT-Prelim Calcs'!$C$9</f>
        <v>6598.9369862170879</v>
      </c>
      <c r="FG110" s="57">
        <f t="shared" si="113"/>
        <v>50</v>
      </c>
      <c r="FH110" s="2">
        <f t="shared" si="149"/>
        <v>0.65247827416199988</v>
      </c>
      <c r="FI110" s="57">
        <f>FH110*'DEPRECATED - DT-Prelim Calcs'!$C$21/FC$2/'DEPRECATED - DT-Prelim Calcs'!$C$19/'DEPRECATED - DT-Prelim Calcs'!$C$18*3.39*'DEPRECATED - DT-Prelim Calcs'!$C$20</f>
        <v>22.99198837243916</v>
      </c>
      <c r="FJ110" s="46">
        <f t="shared" si="150"/>
        <v>0</v>
      </c>
      <c r="FK110" s="57">
        <f>FI109*'DEPRECATED - DT-Prelim Calcs'!$C$11+FK109</f>
        <v>-630.95380871531438</v>
      </c>
      <c r="FL110" s="57">
        <f>FL109+0.5*FI110*'DEPRECATED - DT-Prelim Calcs'!$C$11^2+FK110*'DEPRECATED - DT-Prelim Calcs'!$C$11</f>
        <v>-469611.68038624321</v>
      </c>
      <c r="FM110" s="57">
        <f>MIN('Drive Train'!$F$35-FG109*'DEPRECATED - DT-Prelim Calcs'!$C$21*'Drive Train'!$F$38,FM109+FG$2)</f>
        <v>9</v>
      </c>
      <c r="FN110" s="57">
        <f>'Drive Train'!$F$35-FG110*'DEPRECATED - DT-Prelim Calcs'!$C$21*'Drive Train'!$F$38</f>
        <v>9</v>
      </c>
      <c r="FO110" s="1">
        <f>IF(FL110&gt;='Drive Train'!$F$29,1,0)</f>
        <v>0</v>
      </c>
      <c r="FP110" s="57">
        <f t="shared" si="151"/>
        <v>55.555555555555557</v>
      </c>
      <c r="FQ110" s="63">
        <f>FQ109+'DEPRECATED - DT-Prelim Calcs'!$C$11</f>
        <v>424</v>
      </c>
      <c r="FR110" s="2">
        <f>GB110/'Drive Train'!$F$35</f>
        <v>0.72580645161290325</v>
      </c>
      <c r="FS110" s="46">
        <f>FZ110*12*60/(PI() * 'Drive Train'!$F$15)/FR$2*FR110</f>
        <v>-1451551.4772120065</v>
      </c>
      <c r="FT110" s="2">
        <f>('DEPRECATED - DT-Prelim Calcs'!$C$6*FR110-FS110)/('DEPRECATED - DT-Prelim Calcs'!$C$6*FR110)*'DEPRECATED - DT-Prelim Calcs'!$C$7*FR110</f>
        <v>658.07922358233373</v>
      </c>
      <c r="FU110" s="57">
        <f>FT110/'DEPRECATED - DT-Prelim Calcs'!$C$7*('DEPRECATED - DT-Prelim Calcs'!$C$8-'DEPRECATED - DT-Prelim Calcs'!$C$9)+'DEPRECATED - DT-Prelim Calcs'!$C$9</f>
        <v>35036.544143408057</v>
      </c>
      <c r="FV110" s="57">
        <f t="shared" si="114"/>
        <v>50</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-3079.8624655907661</v>
      </c>
      <c r="GA110" s="57">
        <f>GA109+0.5*FX110*'DEPRECATED - DT-Prelim Calcs'!$C$11^2+FZ110*'DEPRECATED - DT-Prelim Calcs'!$C$11</f>
        <v>-554683.82839916344</v>
      </c>
      <c r="GB110" s="57">
        <f>MIN('Drive Train'!$F$35-FV109*'DEPRECATED - DT-Prelim Calcs'!$C$21*'Drive Train'!$F$38,GB109+FV$2)</f>
        <v>9</v>
      </c>
      <c r="GC110" s="57">
        <f>'Drive Train'!$F$35-FV110*'DEPRECATED - DT-Prelim Calcs'!$C$21*'Drive Train'!$F$38</f>
        <v>9</v>
      </c>
      <c r="GD110" s="1">
        <f>IF(GA110&gt;='Drive Train'!$F$29,1,0)</f>
        <v>0</v>
      </c>
      <c r="GE110" s="57">
        <f t="shared" si="154"/>
        <v>55.555555555555557</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55.555555555555557</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55.555555555555557</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55.555555555555557</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55.555555555555557</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55.555555555555557</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650.48305563067322</v>
      </c>
      <c r="AK111" s="57">
        <f t="shared" si="181"/>
        <v>0</v>
      </c>
      <c r="AL111" s="63">
        <f>AL110+'DEPRECATED - DT-Prelim Calcs'!$C$11</f>
        <v>428</v>
      </c>
      <c r="AM111" s="2">
        <f>AW111/'Drive Train'!$F$35</f>
        <v>0.87580576951212252</v>
      </c>
      <c r="AN111" s="46">
        <f>AU111*12*60/(PI() * 'Drive Train'!$F$15)/AM$2*AM111</f>
        <v>3839.3737733918956</v>
      </c>
      <c r="AO111" s="2">
        <f>('DEPRECATED - DT-Prelim Calcs'!$C$6*AM111-AN111)/('DEPRECATED - DT-Prelim Calcs'!$C$6*AM111)*'DEPRECATED - DT-Prelim Calcs'!$C$7*AM111</f>
        <v>0.37468987940705428</v>
      </c>
      <c r="AP111" s="57">
        <f>AO111/'DEPRECATED - DT-Prelim Calcs'!$C$7*('DEPRECATED - DT-Prelim Calcs'!$C$8-'DEPRECATED - DT-Prelim Calcs'!$C$9)+'DEPRECATED - DT-Prelim Calcs'!$C$9</f>
        <v>22.64718320660791</v>
      </c>
      <c r="AQ111" s="57">
        <f t="shared" si="105"/>
        <v>22.64718320660791</v>
      </c>
      <c r="AR111" s="2">
        <f t="shared" si="125"/>
        <v>-4.7906123512575505E-14</v>
      </c>
      <c r="AS111" s="57">
        <f>AR111*'DEPRECATED - DT-Prelim Calcs'!$C$21/AM$2/'DEPRECATED - DT-Prelim Calcs'!$C$19/'DEPRECATED - DT-Prelim Calcs'!$C$18*3.39*'DEPRECATED - DT-Prelim Calcs'!$C$20</f>
        <v>-3.2790683515909685E-13</v>
      </c>
      <c r="AT111" s="46">
        <f t="shared" si="126"/>
        <v>0</v>
      </c>
      <c r="AU111" s="57">
        <f>AS110*'DEPRECATED - DT-Prelim Calcs'!$C$11+AU110</f>
        <v>38.256035694841188</v>
      </c>
      <c r="AV111" s="57">
        <f>AV110+0.5*AS111*'DEPRECATED - DT-Prelim Calcs'!$C$11^2+AU111*'DEPRECATED - DT-Prelim Calcs'!$C$11</f>
        <v>16246.377522570909</v>
      </c>
      <c r="AW111" s="57">
        <f>MIN('Drive Train'!$F$35-AQ110*'DEPRECATED - DT-Prelim Calcs'!$C$21*'Drive Train'!$F$38,AW110+AQ$2)</f>
        <v>10.85999154195032</v>
      </c>
      <c r="AX111" s="57">
        <f>'Drive Train'!$F$35-AQ111*'DEPRECATED - DT-Prelim Calcs'!$C$21*'Drive Train'!$F$38</f>
        <v>10.859991541950663</v>
      </c>
      <c r="AY111" s="1">
        <f>IF(AV111&gt;='Drive Train'!$F$29,1,0)</f>
        <v>1</v>
      </c>
      <c r="AZ111" s="57">
        <f t="shared" si="127"/>
        <v>25.163536896231008</v>
      </c>
      <c r="BA111" s="63">
        <f>BA110+'DEPRECATED - DT-Prelim Calcs'!$C$11</f>
        <v>428</v>
      </c>
      <c r="BB111" s="2">
        <f>BL111/'Drive Train'!$F$35</f>
        <v>1.0871913216938109</v>
      </c>
      <c r="BC111" s="46">
        <f>BJ111*12*60/(PI() * 'Drive Train'!$F$15)/BB$2*BB111</f>
        <v>-94.657200735284164</v>
      </c>
      <c r="BD111" s="2">
        <f>('DEPRECATED - DT-Prelim Calcs'!$C$6*BB111-BC111)/('DEPRECATED - DT-Prelim Calcs'!$C$6*BB111)*'DEPRECATED - DT-Prelim Calcs'!$C$7*BB111</f>
        <v>2.6629310578471941</v>
      </c>
      <c r="BE111" s="57">
        <f>BD111/'DEPRECATED - DT-Prelim Calcs'!$C$7*('DEPRECATED - DT-Prelim Calcs'!$C$8-'DEPRECATED - DT-Prelim Calcs'!$C$9)+'DEPRECATED - DT-Prelim Calcs'!$C$9</f>
        <v>144.46516793435475</v>
      </c>
      <c r="BF111" s="57">
        <f t="shared" si="106"/>
        <v>50</v>
      </c>
      <c r="BG111" s="2">
        <f t="shared" si="128"/>
        <v>0.89592953142264276</v>
      </c>
      <c r="BH111" s="57">
        <f>BG111*'DEPRECATED - DT-Prelim Calcs'!$C$21/BB$2/'DEPRECATED - DT-Prelim Calcs'!$C$19/'DEPRECATED - DT-Prelim Calcs'!$C$18*3.39*'DEPRECATED - DT-Prelim Calcs'!$C$20</f>
        <v>9.3122233582266638</v>
      </c>
      <c r="BI111" s="46">
        <f t="shared" si="129"/>
        <v>0</v>
      </c>
      <c r="BJ111" s="57">
        <f>BH110*'DEPRECATED - DT-Prelim Calcs'!$C$11+BJ110</f>
        <v>-0.50035121577006691</v>
      </c>
      <c r="BK111" s="57">
        <f>BK110+0.5*BH111*'DEPRECATED - DT-Prelim Calcs'!$C$11^2+BJ111*'DEPRECATED - DT-Prelim Calcs'!$C$11</f>
        <v>7757.6829853638174</v>
      </c>
      <c r="BL111" s="57">
        <f>MIN('Drive Train'!$F$35-BF110*'DEPRECATED - DT-Prelim Calcs'!$C$21*'Drive Train'!$F$38,BL110+BF$2)</f>
        <v>13.481172389003255</v>
      </c>
      <c r="BM111" s="57">
        <f>'Drive Train'!$F$35-BF111*'DEPRECATED - DT-Prelim Calcs'!$C$21*'Drive Train'!$F$38</f>
        <v>9</v>
      </c>
      <c r="BN111" s="1">
        <f>IF(BK111&gt;='Drive Train'!$F$29,1,0)</f>
        <v>1</v>
      </c>
      <c r="BO111" s="57">
        <f t="shared" si="130"/>
        <v>55.555555555555557</v>
      </c>
      <c r="BP111" s="63">
        <f>BP110+'DEPRECATED - DT-Prelim Calcs'!$C$11</f>
        <v>428</v>
      </c>
      <c r="BQ111" s="2">
        <f>CA111/'Drive Train'!$F$35</f>
        <v>0.72580645161290325</v>
      </c>
      <c r="BR111" s="46">
        <f>BY111*12*60/(PI() * 'Drive Train'!$F$15)/BQ$2*BQ111</f>
        <v>8662.1735743253084</v>
      </c>
      <c r="BS111" s="2">
        <f>('DEPRECATED - DT-Prelim Calcs'!$C$6*BQ111-BR111)/('DEPRECATED - DT-Prelim Calcs'!$C$6*BQ111)*'DEPRECATED - DT-Prelim Calcs'!$C$7*BQ111</f>
        <v>-2.1674740527618703</v>
      </c>
      <c r="BT111" s="57">
        <f>BS111/'DEPRECATED - DT-Prelim Calcs'!$C$7*('DEPRECATED - DT-Prelim Calcs'!$C$8-'DEPRECATED - DT-Prelim Calcs'!$C$9)+'DEPRECATED - DT-Prelim Calcs'!$C$9</f>
        <v>-112.68876388769625</v>
      </c>
      <c r="BU111" s="57">
        <f t="shared" si="107"/>
        <v>-112.68876388769625</v>
      </c>
      <c r="BV111" s="2">
        <f t="shared" si="131"/>
        <v>-3.1875333729722097</v>
      </c>
      <c r="BW111" s="57">
        <f>BV111*'DEPRECATED - DT-Prelim Calcs'!$C$21/BQ$2/'DEPRECATED - DT-Prelim Calcs'!$C$19/'DEPRECATED - DT-Prelim Calcs'!$C$18*3.39*'DEPRECATED - DT-Prelim Calcs'!$C$20</f>
        <v>-44.443996578674493</v>
      </c>
      <c r="BX111" s="46">
        <f t="shared" si="132"/>
        <v>1</v>
      </c>
      <c r="BY111" s="57">
        <f>BW110*'DEPRECATED - DT-Prelim Calcs'!$C$11+BY110</f>
        <v>51.12749374677702</v>
      </c>
      <c r="BZ111" s="57">
        <f>BZ110+0.5*BW111*'DEPRECATED - DT-Prelim Calcs'!$C$11^2+BY111*'DEPRECATED - DT-Prelim Calcs'!$C$11</f>
        <v>-15068.740000470763</v>
      </c>
      <c r="CA111" s="57">
        <f>MIN('Drive Train'!$F$35-BU110*'DEPRECATED - DT-Prelim Calcs'!$C$21*'Drive Train'!$F$38,CA110+BU$2)</f>
        <v>9</v>
      </c>
      <c r="CB111" s="57">
        <f>'Drive Train'!$F$35-BU111*'DEPRECATED - DT-Prelim Calcs'!$C$21*'Drive Train'!$F$38</f>
        <v>20.062835944363346</v>
      </c>
      <c r="CC111" s="1">
        <f>IF(BZ111&gt;='Drive Train'!$F$29,1,0)</f>
        <v>0</v>
      </c>
      <c r="CD111" s="57">
        <f t="shared" si="133"/>
        <v>-125.20973765299586</v>
      </c>
      <c r="CE111" s="63">
        <f>CE110+'DEPRECATED - DT-Prelim Calcs'!$C$11</f>
        <v>428</v>
      </c>
      <c r="CF111" s="2">
        <f>CP111/'Drive Train'!$F$35</f>
        <v>1.1874044364175453</v>
      </c>
      <c r="CG111" s="46">
        <f>CN111*12*60/(PI() * 'Drive Train'!$F$15)/CF$2*CF111</f>
        <v>-23489.660522682399</v>
      </c>
      <c r="CH111" s="2">
        <f>('DEPRECATED - DT-Prelim Calcs'!$C$6*CF111-CG111)/('DEPRECATED - DT-Prelim Calcs'!$C$6*CF111)*'DEPRECATED - DT-Prelim Calcs'!$C$7*CF111</f>
        <v>13.482673183260577</v>
      </c>
      <c r="CI111" s="57">
        <f>CH111/'DEPRECATED - DT-Prelim Calcs'!$C$7*('DEPRECATED - DT-Prelim Calcs'!$C$8-'DEPRECATED - DT-Prelim Calcs'!$C$9)+'DEPRECATED - DT-Prelim Calcs'!$C$9</f>
        <v>720.47052672710879</v>
      </c>
      <c r="CJ111" s="57">
        <f t="shared" si="108"/>
        <v>50</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-67.55229659467787</v>
      </c>
      <c r="CO111" s="57">
        <f>CO110+0.5*CL111*'DEPRECATED - DT-Prelim Calcs'!$C$11^2+CN111*'DEPRECATED - DT-Prelim Calcs'!$C$11</f>
        <v>-44952.170359520198</v>
      </c>
      <c r="CP111" s="57">
        <f>MIN('Drive Train'!$F$35-CJ110*'DEPRECATED - DT-Prelim Calcs'!$C$21*'Drive Train'!$F$38,CP110+CJ$2)</f>
        <v>14.723815011577564</v>
      </c>
      <c r="CQ111" s="57">
        <f>'Drive Train'!$F$35-CJ111*'DEPRECATED - DT-Prelim Calcs'!$C$21*'Drive Train'!$F$38</f>
        <v>9</v>
      </c>
      <c r="CR111" s="1">
        <f>IF(CO111&gt;='Drive Train'!$F$29,1,0)</f>
        <v>0</v>
      </c>
      <c r="CS111" s="57">
        <f t="shared" si="136"/>
        <v>55.555555555555557</v>
      </c>
      <c r="CT111" s="63">
        <f>CT110+'DEPRECATED - DT-Prelim Calcs'!$C$11</f>
        <v>428</v>
      </c>
      <c r="CU111" s="2">
        <f>DE111/'Drive Train'!$F$35</f>
        <v>0.72580645161290325</v>
      </c>
      <c r="CV111" s="46">
        <f>DC111*12*60/(PI() * 'Drive Train'!$F$15)/CU$2*CU111</f>
        <v>6970.3900151468542</v>
      </c>
      <c r="CW111" s="2">
        <f>('DEPRECATED - DT-Prelim Calcs'!$C$6*CU111-CV111)/('DEPRECATED - DT-Prelim Calcs'!$C$6*CU111)*'DEPRECATED - DT-Prelim Calcs'!$C$7*CU111</f>
        <v>-1.4025212614635447</v>
      </c>
      <c r="CX111" s="57">
        <f>CW111/'DEPRECATED - DT-Prelim Calcs'!$C$7*('DEPRECATED - DT-Prelim Calcs'!$C$8-'DEPRECATED - DT-Prelim Calcs'!$C$9)+'DEPRECATED - DT-Prelim Calcs'!$C$9</f>
        <v>-71.965343504470042</v>
      </c>
      <c r="CY111" s="57">
        <f t="shared" si="109"/>
        <v>-71.965343504470042</v>
      </c>
      <c r="CZ111" s="2">
        <f t="shared" si="137"/>
        <v>-2.2233558059855234</v>
      </c>
      <c r="DA111" s="57">
        <f>CZ111*'DEPRECATED - DT-Prelim Calcs'!$C$21/CU$2/'DEPRECATED - DT-Prelim Calcs'!$C$19/'DEPRECATED - DT-Prelim Calcs'!$C$18*3.39*'DEPRECATED - DT-Prelim Calcs'!$C$20</f>
        <v>-46.782425728241087</v>
      </c>
      <c r="DB111" s="46">
        <f t="shared" si="138"/>
        <v>1</v>
      </c>
      <c r="DC111" s="57">
        <f>DA110*'DEPRECATED - DT-Prelim Calcs'!$C$11+DC110</f>
        <v>27.262727228573141</v>
      </c>
      <c r="DD111" s="57">
        <f>DD110+0.5*DA111*'DEPRECATED - DT-Prelim Calcs'!$C$11^2+DC111*'DEPRECATED - DT-Prelim Calcs'!$C$11</f>
        <v>-98664.368198716067</v>
      </c>
      <c r="DE111" s="57">
        <f>MIN('Drive Train'!$F$35-CY110*'DEPRECATED - DT-Prelim Calcs'!$C$21*'Drive Train'!$F$38,DE110+CY$2)</f>
        <v>9</v>
      </c>
      <c r="DF111" s="57">
        <f>'Drive Train'!$F$35-CY111*'DEPRECATED - DT-Prelim Calcs'!$C$21*'Drive Train'!$F$38</f>
        <v>17.293643358303964</v>
      </c>
      <c r="DG111" s="1">
        <f>IF(DD111&gt;='Drive Train'!$F$29,1,0)</f>
        <v>0</v>
      </c>
      <c r="DH111" s="57">
        <f t="shared" si="139"/>
        <v>-79.9614927827445</v>
      </c>
      <c r="DI111" s="63">
        <f>DI110+'DEPRECATED - DT-Prelim Calcs'!$C$11</f>
        <v>428</v>
      </c>
      <c r="DJ111" s="2">
        <f>DT111/'Drive Train'!$F$35</f>
        <v>0.72580645161290325</v>
      </c>
      <c r="DK111" s="46">
        <f>DR111*12*60/(PI() * 'Drive Train'!$F$15)/DJ$2*DJ111</f>
        <v>23284.293784126694</v>
      </c>
      <c r="DL111" s="2">
        <f>('DEPRECATED - DT-Prelim Calcs'!$C$6*DJ111-DK111)/('DEPRECATED - DT-Prelim Calcs'!$C$6*DJ111)*'DEPRECATED - DT-Prelim Calcs'!$C$7*DJ111</f>
        <v>-8.7789768117902653</v>
      </c>
      <c r="DM111" s="57">
        <f>DL111/'DEPRECATED - DT-Prelim Calcs'!$C$7*('DEPRECATED - DT-Prelim Calcs'!$C$8-'DEPRECATED - DT-Prelim Calcs'!$C$9)+'DEPRECATED - DT-Prelim Calcs'!$C$9</f>
        <v>-464.66212653638632</v>
      </c>
      <c r="DN111" s="57">
        <f t="shared" si="110"/>
        <v>-464.66212653638632</v>
      </c>
      <c r="DO111" s="2">
        <f t="shared" si="140"/>
        <v>-11.520939979027316</v>
      </c>
      <c r="DP111" s="57">
        <f>DO111*'DEPRECATED - DT-Prelim Calcs'!$C$21/DJ$2/'DEPRECATED - DT-Prelim Calcs'!$C$19/'DEPRECATED - DT-Prelim Calcs'!$C$18*3.39*'DEPRECATED - DT-Prelim Calcs'!$C$20</f>
        <v>-283.30570745739641</v>
      </c>
      <c r="DQ111" s="46">
        <f t="shared" si="141"/>
        <v>1</v>
      </c>
      <c r="DR111" s="57">
        <f>DP110*'DEPRECATED - DT-Prelim Calcs'!$C$11+DR110</f>
        <v>77.925867875718424</v>
      </c>
      <c r="DS111" s="57">
        <f>DS110+0.5*DP111*'DEPRECATED - DT-Prelim Calcs'!$C$11^2+DR111*'DEPRECATED - DT-Prelim Calcs'!$C$11</f>
        <v>-196722.5045512495</v>
      </c>
      <c r="DT111" s="57">
        <f>MIN('Drive Train'!$F$35-DN110*'DEPRECATED - DT-Prelim Calcs'!$C$21*'Drive Train'!$F$38,DT110+DN$2)</f>
        <v>9</v>
      </c>
      <c r="DU111" s="57">
        <f>'Drive Train'!$F$35-DN111*'DEPRECATED - DT-Prelim Calcs'!$C$21*'Drive Train'!$F$38</f>
        <v>43.997024604474269</v>
      </c>
      <c r="DV111" s="1">
        <f>IF(DS111&gt;='Drive Train'!$F$29,1,0)</f>
        <v>0</v>
      </c>
      <c r="DW111" s="57">
        <f t="shared" si="142"/>
        <v>-516.29125170709585</v>
      </c>
      <c r="DX111" s="63">
        <f>DX110+'DEPRECATED - DT-Prelim Calcs'!$C$11</f>
        <v>428</v>
      </c>
      <c r="DY111" s="2">
        <f>EI111/'Drive Train'!$F$35</f>
        <v>0.72580645161290325</v>
      </c>
      <c r="DZ111" s="46">
        <f>EG111*12*60/(PI() * 'Drive Train'!$F$15)/DY$2*DY111</f>
        <v>30144.905443854674</v>
      </c>
      <c r="EA111" s="2">
        <f>('DEPRECATED - DT-Prelim Calcs'!$C$6*DY111-DZ111)/('DEPRECATED - DT-Prelim Calcs'!$C$6*DY111)*'DEPRECATED - DT-Prelim Calcs'!$C$7*DY111</f>
        <v>-11.881054504087533</v>
      </c>
      <c r="EB111" s="57">
        <f>EA111/'DEPRECATED - DT-Prelim Calcs'!$C$7*('DEPRECATED - DT-Prelim Calcs'!$C$8-'DEPRECATED - DT-Prelim Calcs'!$C$9)+'DEPRECATED - DT-Prelim Calcs'!$C$9</f>
        <v>-629.8059306532906</v>
      </c>
      <c r="EC111" s="57">
        <f t="shared" si="111"/>
        <v>-629.8059306532906</v>
      </c>
      <c r="ED111" s="2">
        <f t="shared" si="143"/>
        <v>-15.430924694406182</v>
      </c>
      <c r="EE111" s="57">
        <f>ED111*'DEPRECATED - DT-Prelim Calcs'!$C$21/DY$2/'DEPRECATED - DT-Prelim Calcs'!$C$19/'DEPRECATED - DT-Prelim Calcs'!$C$18*3.39*'DEPRECATED - DT-Prelim Calcs'!$C$20</f>
        <v>-434.22078301241532</v>
      </c>
      <c r="EF111" s="46">
        <f t="shared" si="144"/>
        <v>1</v>
      </c>
      <c r="EG111" s="57">
        <f>EE110*'DEPRECATED - DT-Prelim Calcs'!$C$11+EG110</f>
        <v>88.161964506088793</v>
      </c>
      <c r="EH111" s="57">
        <f>EH110+0.5*EE111*'DEPRECATED - DT-Prelim Calcs'!$C$11^2+EG111*'DEPRECATED - DT-Prelim Calcs'!$C$11</f>
        <v>-284501.10513717675</v>
      </c>
      <c r="EI111" s="57">
        <f>MIN('Drive Train'!$F$35-EC110*'DEPRECATED - DT-Prelim Calcs'!$C$21*'Drive Train'!$F$38,EI110+EC$2)</f>
        <v>9</v>
      </c>
      <c r="EJ111" s="57">
        <f>'Drive Train'!$F$35-EC111*'DEPRECATED - DT-Prelim Calcs'!$C$21*'Drive Train'!$F$38</f>
        <v>55.22680328442376</v>
      </c>
      <c r="EK111" s="1">
        <f>IF(EH111&gt;='Drive Train'!$F$29,1,0)</f>
        <v>0</v>
      </c>
      <c r="EL111" s="57">
        <f t="shared" si="145"/>
        <v>-699.78436739254516</v>
      </c>
      <c r="EM111" s="63">
        <f>EM110+'DEPRECATED - DT-Prelim Calcs'!$C$11</f>
        <v>428</v>
      </c>
      <c r="EN111" s="2">
        <f>EX111/'Drive Train'!$F$35</f>
        <v>0.72580645161290325</v>
      </c>
      <c r="EO111" s="46">
        <f>EV111*12*60/(PI() * 'Drive Train'!$F$15)/EN$2*EN111</f>
        <v>-325069.43784615508</v>
      </c>
      <c r="EP111" s="2">
        <f>('DEPRECATED - DT-Prelim Calcs'!$C$6*EN111-EO111)/('DEPRECATED - DT-Prelim Calcs'!$C$6*EN111)*'DEPRECATED - DT-Prelim Calcs'!$C$7*EN111</f>
        <v>148.73180991034468</v>
      </c>
      <c r="EQ111" s="57">
        <f>EP111/'DEPRECATED - DT-Prelim Calcs'!$C$7*('DEPRECATED - DT-Prelim Calcs'!$C$8-'DEPRECATED - DT-Prelim Calcs'!$C$9)+'DEPRECATED - DT-Prelim Calcs'!$C$9</f>
        <v>7920.6631582976024</v>
      </c>
      <c r="ER111" s="57">
        <f t="shared" si="112"/>
        <v>50</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-844.22155981774358</v>
      </c>
      <c r="EW111" s="57">
        <f>EW110+0.5*ET111*'DEPRECATED - DT-Prelim Calcs'!$C$11^2+EV111*'DEPRECATED - DT-Prelim Calcs'!$C$11</f>
        <v>-385790.6573864682</v>
      </c>
      <c r="EX111" s="57">
        <f>MIN('Drive Train'!$F$35-ER110*'DEPRECATED - DT-Prelim Calcs'!$C$21*'Drive Train'!$F$38,EX110+ER$2)</f>
        <v>9</v>
      </c>
      <c r="EY111" s="57">
        <f>'Drive Train'!$F$35-ER111*'DEPRECATED - DT-Prelim Calcs'!$C$21*'Drive Train'!$F$38</f>
        <v>9</v>
      </c>
      <c r="EZ111" s="1">
        <f>IF(EW111&gt;='Drive Train'!$F$29,1,0)</f>
        <v>0</v>
      </c>
      <c r="FA111" s="57">
        <f t="shared" si="148"/>
        <v>55.555555555555557</v>
      </c>
      <c r="FB111" s="63">
        <f>FB110+'DEPRECATED - DT-Prelim Calcs'!$C$11</f>
        <v>428</v>
      </c>
      <c r="FC111" s="2">
        <f>FM111/'Drive Train'!$F$35</f>
        <v>0.72580645161290325</v>
      </c>
      <c r="FD111" s="46">
        <f>FK111*12*60/(PI() * 'Drive Train'!$F$15)/FC$2*FC111</f>
        <v>-230781.95947917423</v>
      </c>
      <c r="FE111" s="2">
        <f>('DEPRECATED - DT-Prelim Calcs'!$C$6*FC111-FD111)/('DEPRECATED - DT-Prelim Calcs'!$C$6*FC111)*'DEPRECATED - DT-Prelim Calcs'!$C$7*FC111</f>
        <v>106.09901012339836</v>
      </c>
      <c r="FF111" s="57">
        <f>FE111/'DEPRECATED - DT-Prelim Calcs'!$C$7*('DEPRECATED - DT-Prelim Calcs'!$C$8-'DEPRECATED - DT-Prelim Calcs'!$C$9)+'DEPRECATED - DT-Prelim Calcs'!$C$9</f>
        <v>5651.04149329129</v>
      </c>
      <c r="FG111" s="57">
        <f t="shared" si="113"/>
        <v>50</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-538.98585522555777</v>
      </c>
      <c r="FL111" s="57">
        <f>FL110+0.5*FI111*'DEPRECATED - DT-Prelim Calcs'!$C$11^2+FK111*'DEPRECATED - DT-Prelim Calcs'!$C$11</f>
        <v>-471583.68790016597</v>
      </c>
      <c r="FM111" s="57">
        <f>MIN('Drive Train'!$F$35-FG110*'DEPRECATED - DT-Prelim Calcs'!$C$21*'Drive Train'!$F$38,FM110+FG$2)</f>
        <v>9</v>
      </c>
      <c r="FN111" s="57">
        <f>'Drive Train'!$F$35-FG111*'DEPRECATED - DT-Prelim Calcs'!$C$21*'Drive Train'!$F$38</f>
        <v>9</v>
      </c>
      <c r="FO111" s="1">
        <f>IF(FL111&gt;='Drive Train'!$F$29,1,0)</f>
        <v>0</v>
      </c>
      <c r="FP111" s="57">
        <f t="shared" si="151"/>
        <v>55.555555555555557</v>
      </c>
      <c r="FQ111" s="63">
        <f>FQ110+'DEPRECATED - DT-Prelim Calcs'!$C$11</f>
        <v>428</v>
      </c>
      <c r="FR111" s="2">
        <f>GB111/'Drive Train'!$F$35</f>
        <v>0.72580645161290325</v>
      </c>
      <c r="FS111" s="46">
        <f>FZ111*12*60/(PI() * 'Drive Train'!$F$15)/FR$2*FR111</f>
        <v>-1408206.6135254989</v>
      </c>
      <c r="FT111" s="2">
        <f>('DEPRECATED - DT-Prelim Calcs'!$C$6*FR111-FS111)/('DEPRECATED - DT-Prelim Calcs'!$C$6*FR111)*'DEPRECATED - DT-Prelim Calcs'!$C$7*FR111</f>
        <v>638.48051411057327</v>
      </c>
      <c r="FU111" s="57">
        <f>FT111/'DEPRECATED - DT-Prelim Calcs'!$C$7*('DEPRECATED - DT-Prelim Calcs'!$C$8-'DEPRECATED - DT-Prelim Calcs'!$C$9)+'DEPRECATED - DT-Prelim Calcs'!$C$9</f>
        <v>33993.177161986117</v>
      </c>
      <c r="FV111" s="57">
        <f t="shared" si="114"/>
        <v>50</v>
      </c>
      <c r="FW111" s="2">
        <f t="shared" si="152"/>
        <v>0.5927743797942352</v>
      </c>
      <c r="FX111" s="57">
        <f>FW111*'DEPRECATED - DT-Prelim Calcs'!$C$21/FR$2/'DEPRECATED - DT-Prelim Calcs'!$C$19/'DEPRECATED - DT-Prelim Calcs'!$C$18*3.39*'DEPRECATED - DT-Prelim Calcs'!$C$20</f>
        <v>22.99198837243916</v>
      </c>
      <c r="FY111" s="46">
        <f t="shared" si="153"/>
        <v>0</v>
      </c>
      <c r="FZ111" s="57">
        <f>FX110*'DEPRECATED - DT-Prelim Calcs'!$C$11+FZ110</f>
        <v>-2987.8945121010092</v>
      </c>
      <c r="GA111" s="57">
        <f>GA110+0.5*FX111*'DEPRECATED - DT-Prelim Calcs'!$C$11^2+FZ111*'DEPRECATED - DT-Prelim Calcs'!$C$11</f>
        <v>-566451.47054058802</v>
      </c>
      <c r="GB111" s="57">
        <f>MIN('Drive Train'!$F$35-FV110*'DEPRECATED - DT-Prelim Calcs'!$C$21*'Drive Train'!$F$38,GB110+FV$2)</f>
        <v>9</v>
      </c>
      <c r="GC111" s="57">
        <f>'Drive Train'!$F$35-FV111*'DEPRECATED - DT-Prelim Calcs'!$C$21*'Drive Train'!$F$38</f>
        <v>9</v>
      </c>
      <c r="GD111" s="1">
        <f>IF(GA111&gt;='Drive Train'!$F$29,1,0)</f>
        <v>0</v>
      </c>
      <c r="GE111" s="57">
        <f t="shared" si="154"/>
        <v>55.555555555555557</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55.555555555555557</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55.555555555555557</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55.555555555555557</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55.555555555555557</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55.555555555555557</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650.48305563067322</v>
      </c>
      <c r="AK112" s="57">
        <f t="shared" si="181"/>
        <v>0</v>
      </c>
      <c r="AL112" s="63">
        <f>AL111+'DEPRECATED - DT-Prelim Calcs'!$C$11</f>
        <v>432</v>
      </c>
      <c r="AM112" s="2">
        <f>AW112/'Drive Train'!$F$35</f>
        <v>0.87580576951215017</v>
      </c>
      <c r="AN112" s="46">
        <f>AU112*12*60/(PI() * 'Drive Train'!$F$15)/AM$2*AM112</f>
        <v>3839.3737733918847</v>
      </c>
      <c r="AO112" s="2">
        <f>('DEPRECATED - DT-Prelim Calcs'!$C$6*AM112-AN112)/('DEPRECATED - DT-Prelim Calcs'!$C$6*AM112)*'DEPRECATED - DT-Prelim Calcs'!$C$7*AM112</f>
        <v>0.37468987940712578</v>
      </c>
      <c r="AP112" s="57">
        <f>AO112/'DEPRECATED - DT-Prelim Calcs'!$C$7*('DEPRECATED - DT-Prelim Calcs'!$C$8-'DEPRECATED - DT-Prelim Calcs'!$C$9)+'DEPRECATED - DT-Prelim Calcs'!$C$9</f>
        <v>22.647183206611718</v>
      </c>
      <c r="AQ112" s="57">
        <f t="shared" si="105"/>
        <v>22.647183206611718</v>
      </c>
      <c r="AR112" s="2">
        <f t="shared" si="125"/>
        <v>3.6415315207705135E-14</v>
      </c>
      <c r="AS112" s="57">
        <f>AR112*'DEPRECATED - DT-Prelim Calcs'!$C$21/AM$2/'DEPRECATED - DT-Prelim Calcs'!$C$19/'DEPRECATED - DT-Prelim Calcs'!$C$18*3.39*'DEPRECATED - DT-Prelim Calcs'!$C$20</f>
        <v>2.4925479010934827E-13</v>
      </c>
      <c r="AT112" s="46">
        <f t="shared" si="126"/>
        <v>0</v>
      </c>
      <c r="AU112" s="57">
        <f>AS111*'DEPRECATED - DT-Prelim Calcs'!$C$11+AU111</f>
        <v>38.256035694839873</v>
      </c>
      <c r="AV112" s="57">
        <f>AV111+0.5*AS112*'DEPRECATED - DT-Prelim Calcs'!$C$11^2+AU112*'DEPRECATED - DT-Prelim Calcs'!$C$11</f>
        <v>16399.401665350269</v>
      </c>
      <c r="AW112" s="57">
        <f>MIN('Drive Train'!$F$35-AQ111*'DEPRECATED - DT-Prelim Calcs'!$C$21*'Drive Train'!$F$38,AW111+AQ$2)</f>
        <v>10.859991541950663</v>
      </c>
      <c r="AX112" s="57">
        <f>'Drive Train'!$F$35-AQ112*'DEPRECATED - DT-Prelim Calcs'!$C$21*'Drive Train'!$F$38</f>
        <v>10.859991541950404</v>
      </c>
      <c r="AY112" s="1">
        <f>IF(AV112&gt;='Drive Train'!$F$29,1,0)</f>
        <v>1</v>
      </c>
      <c r="AZ112" s="57">
        <f t="shared" si="127"/>
        <v>25.163536896235243</v>
      </c>
      <c r="BA112" s="63">
        <f>BA111+'DEPRECATED - DT-Prelim Calcs'!$C$11</f>
        <v>432</v>
      </c>
      <c r="BB112" s="2">
        <f>BL112/'Drive Train'!$F$35</f>
        <v>0.72580645161290325</v>
      </c>
      <c r="BC112" s="46">
        <f>BJ112*12*60/(PI() * 'Drive Train'!$F$15)/BB$2*BB112</f>
        <v>4641.2360894790581</v>
      </c>
      <c r="BD112" s="2">
        <f>('DEPRECATED - DT-Prelim Calcs'!$C$6*BB112-BC112)/('DEPRECATED - DT-Prelim Calcs'!$C$6*BB112)*'DEPRECATED - DT-Prelim Calcs'!$C$7*BB112</f>
        <v>-0.34937661589893149</v>
      </c>
      <c r="BE112" s="57">
        <f>BD112/'DEPRECATED - DT-Prelim Calcs'!$C$7*('DEPRECATED - DT-Prelim Calcs'!$C$8-'DEPRECATED - DT-Prelim Calcs'!$C$9)+'DEPRECATED - DT-Prelim Calcs'!$C$9</f>
        <v>-15.899593286237724</v>
      </c>
      <c r="BF112" s="57">
        <f t="shared" si="106"/>
        <v>-15.899593286237724</v>
      </c>
      <c r="BG112" s="2">
        <f t="shared" si="128"/>
        <v>-0.89592952086521849</v>
      </c>
      <c r="BH112" s="57">
        <f>BG112*'DEPRECATED - DT-Prelim Calcs'!$C$21/BB$2/'DEPRECATED - DT-Prelim Calcs'!$C$19/'DEPRECATED - DT-Prelim Calcs'!$C$18*3.39*'DEPRECATED - DT-Prelim Calcs'!$C$20</f>
        <v>-9.3122232484936003</v>
      </c>
      <c r="BI112" s="46">
        <f t="shared" si="129"/>
        <v>1</v>
      </c>
      <c r="BJ112" s="57">
        <f>BH111*'DEPRECATED - DT-Prelim Calcs'!$C$11+BJ111</f>
        <v>36.748542217136588</v>
      </c>
      <c r="BK112" s="57">
        <f>BK111+0.5*BH112*'DEPRECATED - DT-Prelim Calcs'!$C$11^2+BJ112*'DEPRECATED - DT-Prelim Calcs'!$C$11</f>
        <v>7830.1793682444149</v>
      </c>
      <c r="BL112" s="57">
        <f>MIN('Drive Train'!$F$35-BF111*'DEPRECATED - DT-Prelim Calcs'!$C$21*'Drive Train'!$F$38,BL111+BF$2)</f>
        <v>9</v>
      </c>
      <c r="BM112" s="57">
        <f>'Drive Train'!$F$35-BF112*'DEPRECATED - DT-Prelim Calcs'!$C$21*'Drive Train'!$F$38</f>
        <v>13.481172343464166</v>
      </c>
      <c r="BN112" s="1">
        <f>IF(BK112&gt;='Drive Train'!$F$29,1,0)</f>
        <v>1</v>
      </c>
      <c r="BO112" s="57">
        <f t="shared" si="130"/>
        <v>-17.666214762486359</v>
      </c>
      <c r="BP112" s="63">
        <f>BP111+'DEPRECATED - DT-Prelim Calcs'!$C$11</f>
        <v>432</v>
      </c>
      <c r="BQ112" s="2">
        <f>CA112/'Drive Train'!$F$35</f>
        <v>1.6179706406744634</v>
      </c>
      <c r="BR112" s="46">
        <f>BY112*12*60/(PI() * 'Drive Train'!$F$15)/BQ$2*BQ112</f>
        <v>-47832.404723990097</v>
      </c>
      <c r="BS112" s="2">
        <f>('DEPRECATED - DT-Prelim Calcs'!$C$6*BQ112-BR112)/('DEPRECATED - DT-Prelim Calcs'!$C$6*BQ112)*'DEPRECATED - DT-Prelim Calcs'!$C$7*BQ112</f>
        <v>25.527094494460009</v>
      </c>
      <c r="BT112" s="57">
        <f>BS112/'DEPRECATED - DT-Prelim Calcs'!$C$7*('DEPRECATED - DT-Prelim Calcs'!$C$8-'DEPRECATED - DT-Prelim Calcs'!$C$9)+'DEPRECATED - DT-Prelim Calcs'!$C$9</f>
        <v>1361.6735367797589</v>
      </c>
      <c r="BU112" s="57">
        <f t="shared" si="107"/>
        <v>50</v>
      </c>
      <c r="BV112" s="2">
        <f t="shared" si="131"/>
        <v>1.6489905474275997</v>
      </c>
      <c r="BW112" s="57">
        <f>BV112*'DEPRECATED - DT-Prelim Calcs'!$C$21/BQ$2/'DEPRECATED - DT-Prelim Calcs'!$C$19/'DEPRECATED - DT-Prelim Calcs'!$C$18*3.39*'DEPRECATED - DT-Prelim Calcs'!$C$20</f>
        <v>22.99198837243916</v>
      </c>
      <c r="BX112" s="46">
        <f t="shared" si="132"/>
        <v>0</v>
      </c>
      <c r="BY112" s="57">
        <f>BW111*'DEPRECATED - DT-Prelim Calcs'!$C$11+BY111</f>
        <v>-126.64849256792095</v>
      </c>
      <c r="BZ112" s="57">
        <f>BZ111+0.5*BW112*'DEPRECATED - DT-Prelim Calcs'!$C$11^2+BY112*'DEPRECATED - DT-Prelim Calcs'!$C$11</f>
        <v>-15391.398063762934</v>
      </c>
      <c r="CA112" s="57">
        <f>MIN('Drive Train'!$F$35-BU111*'DEPRECATED - DT-Prelim Calcs'!$C$21*'Drive Train'!$F$38,CA111+BU$2)</f>
        <v>20.062835944363346</v>
      </c>
      <c r="CB112" s="57">
        <f>'Drive Train'!$F$35-BU112*'DEPRECATED - DT-Prelim Calcs'!$C$21*'Drive Train'!$F$38</f>
        <v>9</v>
      </c>
      <c r="CC112" s="1">
        <f>IF(BZ112&gt;='Drive Train'!$F$29,1,0)</f>
        <v>0</v>
      </c>
      <c r="CD112" s="57">
        <f t="shared" si="133"/>
        <v>55.555555555555557</v>
      </c>
      <c r="CE112" s="63">
        <f>CE111+'DEPRECATED - DT-Prelim Calcs'!$C$11</f>
        <v>432</v>
      </c>
      <c r="CF112" s="2">
        <f>CP112/'Drive Train'!$F$35</f>
        <v>0.72580645161290325</v>
      </c>
      <c r="CG112" s="46">
        <f>CN112*12*60/(PI() * 'Drive Train'!$F$15)/CF$2*CF112</f>
        <v>5189.5200266020183</v>
      </c>
      <c r="CH112" s="2">
        <f>('DEPRECATED - DT-Prelim Calcs'!$C$6*CF112-CG112)/('DEPRECATED - DT-Prelim Calcs'!$C$6*CF112)*'DEPRECATED - DT-Prelim Calcs'!$C$7*CF112</f>
        <v>-0.59728736420405981</v>
      </c>
      <c r="CI112" s="57">
        <f>CH112/'DEPRECATED - DT-Prelim Calcs'!$C$7*('DEPRECATED - DT-Prelim Calcs'!$C$8-'DEPRECATED - DT-Prelim Calcs'!$C$9)+'DEPRECATED - DT-Prelim Calcs'!$C$9</f>
        <v>-29.097497438747254</v>
      </c>
      <c r="CJ112" s="57">
        <f t="shared" si="108"/>
        <v>-29.097497438747254</v>
      </c>
      <c r="CK112" s="2">
        <f t="shared" si="134"/>
        <v>-1.2084062970137057</v>
      </c>
      <c r="CL112" s="57">
        <f>CK112*'DEPRECATED - DT-Prelim Calcs'!$C$21/CF$2/'DEPRECATED - DT-Prelim Calcs'!$C$19/'DEPRECATED - DT-Prelim Calcs'!$C$18*3.39*'DEPRECATED - DT-Prelim Calcs'!$C$20</f>
        <v>-21.137700787132303</v>
      </c>
      <c r="CM112" s="46">
        <f t="shared" si="135"/>
        <v>1</v>
      </c>
      <c r="CN112" s="57">
        <f>CL111*'DEPRECATED - DT-Prelim Calcs'!$C$11+CN111</f>
        <v>24.415656895078754</v>
      </c>
      <c r="CO112" s="57">
        <f>CO111+0.5*CL112*'DEPRECATED - DT-Prelim Calcs'!$C$11^2+CN112*'DEPRECATED - DT-Prelim Calcs'!$C$11</f>
        <v>-45023.609338236944</v>
      </c>
      <c r="CP112" s="57">
        <f>MIN('Drive Train'!$F$35-CJ111*'DEPRECATED - DT-Prelim Calcs'!$C$21*'Drive Train'!$F$38,CP111+CJ$2)</f>
        <v>9</v>
      </c>
      <c r="CQ112" s="57">
        <f>'Drive Train'!$F$35-CJ112*'DEPRECATED - DT-Prelim Calcs'!$C$21*'Drive Train'!$F$38</f>
        <v>14.378629825834814</v>
      </c>
      <c r="CR112" s="1">
        <f>IF(CO112&gt;='Drive Train'!$F$29,1,0)</f>
        <v>0</v>
      </c>
      <c r="CS112" s="57">
        <f t="shared" si="136"/>
        <v>-32.330552709719171</v>
      </c>
      <c r="CT112" s="63">
        <f>CT111+'DEPRECATED - DT-Prelim Calcs'!$C$11</f>
        <v>432</v>
      </c>
      <c r="CU112" s="2">
        <f>DE112/'Drive Train'!$F$35</f>
        <v>1.3946486579277391</v>
      </c>
      <c r="CV112" s="46">
        <f>DC112*12*60/(PI() * 'Drive Train'!$F$15)/CU$2*CU112</f>
        <v>-78539.933410001075</v>
      </c>
      <c r="CW112" s="2">
        <f>('DEPRECATED - DT-Prelim Calcs'!$C$6*CU112-CV112)/('DEPRECATED - DT-Prelim Calcs'!$C$6*CU112)*'DEPRECATED - DT-Prelim Calcs'!$C$7*CU112</f>
        <v>38.873530942548186</v>
      </c>
      <c r="CX112" s="57">
        <f>CW112/'DEPRECATED - DT-Prelim Calcs'!$C$7*('DEPRECATED - DT-Prelim Calcs'!$C$8-'DEPRECATED - DT-Prelim Calcs'!$C$9)+'DEPRECATED - DT-Prelim Calcs'!$C$9</f>
        <v>2072.1912945763202</v>
      </c>
      <c r="CY112" s="57">
        <f t="shared" si="109"/>
        <v>50</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-159.86697568439121</v>
      </c>
      <c r="DD112" s="57">
        <f>DD111+0.5*DA112*'DEPRECATED - DT-Prelim Calcs'!$C$11^2+DC112*'DEPRECATED - DT-Prelim Calcs'!$C$11</f>
        <v>-99119.900194474118</v>
      </c>
      <c r="DE112" s="57">
        <f>MIN('Drive Train'!$F$35-CY111*'DEPRECATED - DT-Prelim Calcs'!$C$21*'Drive Train'!$F$38,DE111+CY$2)</f>
        <v>17.293643358303964</v>
      </c>
      <c r="DF112" s="57">
        <f>'Drive Train'!$F$35-CY112*'DEPRECATED - DT-Prelim Calcs'!$C$21*'Drive Train'!$F$38</f>
        <v>9</v>
      </c>
      <c r="DG112" s="1">
        <f>IF(DD112&gt;='Drive Train'!$F$29,1,0)</f>
        <v>0</v>
      </c>
      <c r="DH112" s="57">
        <f t="shared" si="139"/>
        <v>55.555555555555557</v>
      </c>
      <c r="DI112" s="63">
        <f>DI111+'DEPRECATED - DT-Prelim Calcs'!$C$11</f>
        <v>432</v>
      </c>
      <c r="DJ112" s="2">
        <f>DT112/'Drive Train'!$F$35</f>
        <v>3.5481471455221185</v>
      </c>
      <c r="DK112" s="46">
        <f>DR112*12*60/(PI() * 'Drive Train'!$F$15)/DJ$2*DJ112</f>
        <v>-1541476.5000325751</v>
      </c>
      <c r="DL112" s="2">
        <f>('DEPRECATED - DT-Prelim Calcs'!$C$6*DJ112-DK112)/('DEPRECATED - DT-Prelim Calcs'!$C$6*DJ112)*'DEPRECATED - DT-Prelim Calcs'!$C$7*DJ112</f>
        <v>705.54134701817668</v>
      </c>
      <c r="DM112" s="57">
        <f>DL112/'DEPRECATED - DT-Prelim Calcs'!$C$7*('DEPRECATED - DT-Prelim Calcs'!$C$8-'DEPRECATED - DT-Prelim Calcs'!$C$9)+'DEPRECATED - DT-Prelim Calcs'!$C$9</f>
        <v>37563.262166984256</v>
      </c>
      <c r="DN112" s="57">
        <f t="shared" si="110"/>
        <v>50</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-1055.2969619538671</v>
      </c>
      <c r="DS112" s="57">
        <f>DS111+0.5*DP112*'DEPRECATED - DT-Prelim Calcs'!$C$11^2+DR112*'DEPRECATED - DT-Prelim Calcs'!$C$11</f>
        <v>-200759.75649208546</v>
      </c>
      <c r="DT112" s="57">
        <f>MIN('Drive Train'!$F$35-DN111*'DEPRECATED - DT-Prelim Calcs'!$C$21*'Drive Train'!$F$38,DT111+DN$2)</f>
        <v>43.997024604474269</v>
      </c>
      <c r="DU112" s="57">
        <f>'Drive Train'!$F$35-DN112*'DEPRECATED - DT-Prelim Calcs'!$C$21*'Drive Train'!$F$38</f>
        <v>9</v>
      </c>
      <c r="DV112" s="1">
        <f>IF(DS112&gt;='Drive Train'!$F$29,1,0)</f>
        <v>0</v>
      </c>
      <c r="DW112" s="57">
        <f t="shared" si="142"/>
        <v>55.555555555555557</v>
      </c>
      <c r="DX112" s="63">
        <f>DX111+'DEPRECATED - DT-Prelim Calcs'!$C$11</f>
        <v>432</v>
      </c>
      <c r="DY112" s="2">
        <f>EI112/'Drive Train'!$F$35</f>
        <v>4.4537744584212708</v>
      </c>
      <c r="DZ112" s="46">
        <f>EG112*12*60/(PI() * 'Drive Train'!$F$15)/DY$2*DY112</f>
        <v>-3459292.4326699912</v>
      </c>
      <c r="EA112" s="2">
        <f>('DEPRECATED - DT-Prelim Calcs'!$C$6*DY112-DZ112)/('DEPRECATED - DT-Prelim Calcs'!$C$6*DY112)*'DEPRECATED - DT-Prelim Calcs'!$C$7*DY112</f>
        <v>1574.8789553068366</v>
      </c>
      <c r="EB112" s="57">
        <f>EA112/'DEPRECATED - DT-Prelim Calcs'!$C$7*('DEPRECATED - DT-Prelim Calcs'!$C$8-'DEPRECATED - DT-Prelim Calcs'!$C$9)+'DEPRECATED - DT-Prelim Calcs'!$C$9</f>
        <v>83843.766375878477</v>
      </c>
      <c r="EC112" s="57">
        <f t="shared" si="111"/>
        <v>50</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-1648.7211675435724</v>
      </c>
      <c r="EH112" s="57">
        <f>EH111+0.5*EE112*'DEPRECATED - DT-Prelim Calcs'!$C$11^2+EG112*'DEPRECATED - DT-Prelim Calcs'!$C$11</f>
        <v>-290912.05390037154</v>
      </c>
      <c r="EI112" s="57">
        <f>MIN('Drive Train'!$F$35-EC111*'DEPRECATED - DT-Prelim Calcs'!$C$21*'Drive Train'!$F$38,EI111+EC$2)</f>
        <v>55.22680328442376</v>
      </c>
      <c r="EJ112" s="57">
        <f>'Drive Train'!$F$35-EC112*'DEPRECATED - DT-Prelim Calcs'!$C$21*'Drive Train'!$F$38</f>
        <v>9</v>
      </c>
      <c r="EK112" s="1">
        <f>IF(EH112&gt;='Drive Train'!$F$29,1,0)</f>
        <v>0</v>
      </c>
      <c r="EL112" s="57">
        <f t="shared" si="145"/>
        <v>55.555555555555557</v>
      </c>
      <c r="EM112" s="63">
        <f>EM111+'DEPRECATED - DT-Prelim Calcs'!$C$11</f>
        <v>432</v>
      </c>
      <c r="EN112" s="2">
        <f>EX112/'Drive Train'!$F$35</f>
        <v>0.72580645161290325</v>
      </c>
      <c r="EO112" s="46">
        <f>EV112*12*60/(PI() * 'Drive Train'!$F$15)/EN$2*EN112</f>
        <v>-289656.96751404146</v>
      </c>
      <c r="EP112" s="2">
        <f>('DEPRECATED - DT-Prelim Calcs'!$C$6*EN112-EO112)/('DEPRECATED - DT-Prelim Calcs'!$C$6*EN112)*'DEPRECATED - DT-Prelim Calcs'!$C$7*EN112</f>
        <v>132.71979236805689</v>
      </c>
      <c r="EQ112" s="57">
        <f>EP112/'DEPRECATED - DT-Prelim Calcs'!$C$7*('DEPRECATED - DT-Prelim Calcs'!$C$8-'DEPRECATED - DT-Prelim Calcs'!$C$9)+'DEPRECATED - DT-Prelim Calcs'!$C$9</f>
        <v>7068.2391538679249</v>
      </c>
      <c r="ER112" s="57">
        <f t="shared" si="112"/>
        <v>50</v>
      </c>
      <c r="ES112" s="2">
        <f t="shared" si="146"/>
        <v>0.72555584086814395</v>
      </c>
      <c r="ET112" s="57">
        <f>ES112*'DEPRECATED - DT-Prelim Calcs'!$C$21/EN$2/'DEPRECATED - DT-Prelim Calcs'!$C$19/'DEPRECATED - DT-Prelim Calcs'!$C$18*3.39*'DEPRECATED - DT-Prelim Calcs'!$C$20</f>
        <v>22.99198837243916</v>
      </c>
      <c r="EU112" s="46">
        <f t="shared" si="147"/>
        <v>0</v>
      </c>
      <c r="EV112" s="57">
        <f>ET111*'DEPRECATED - DT-Prelim Calcs'!$C$11+EV111</f>
        <v>-752.25360632798697</v>
      </c>
      <c r="EW112" s="57">
        <f>EW111+0.5*ET112*'DEPRECATED - DT-Prelim Calcs'!$C$11^2+EV112*'DEPRECATED - DT-Prelim Calcs'!$C$11</f>
        <v>-388615.73590480065</v>
      </c>
      <c r="EX112" s="57">
        <f>MIN('Drive Train'!$F$35-ER111*'DEPRECATED - DT-Prelim Calcs'!$C$21*'Drive Train'!$F$38,EX111+ER$2)</f>
        <v>9</v>
      </c>
      <c r="EY112" s="57">
        <f>'Drive Train'!$F$35-ER112*'DEPRECATED - DT-Prelim Calcs'!$C$21*'Drive Train'!$F$38</f>
        <v>9</v>
      </c>
      <c r="EZ112" s="1">
        <f>IF(EW112&gt;='Drive Train'!$F$29,1,0)</f>
        <v>0</v>
      </c>
      <c r="FA112" s="57">
        <f t="shared" si="148"/>
        <v>55.555555555555557</v>
      </c>
      <c r="FB112" s="63">
        <f>FB111+'DEPRECATED - DT-Prelim Calcs'!$C$11</f>
        <v>432</v>
      </c>
      <c r="FC112" s="2">
        <f>FM112/'Drive Train'!$F$35</f>
        <v>0.72580645161290325</v>
      </c>
      <c r="FD112" s="46">
        <f>FK112*12*60/(PI() * 'Drive Train'!$F$15)/FC$2*FC112</f>
        <v>-191403.29246986387</v>
      </c>
      <c r="FE112" s="2">
        <f>('DEPRECATED - DT-Prelim Calcs'!$C$6*FC112-FD112)/('DEPRECATED - DT-Prelim Calcs'!$C$6*FC112)*'DEPRECATED - DT-Prelim Calcs'!$C$7*FC112</f>
        <v>88.293646616374346</v>
      </c>
      <c r="FF112" s="57">
        <f>FE112/'DEPRECATED - DT-Prelim Calcs'!$C$7*('DEPRECATED - DT-Prelim Calcs'!$C$8-'DEPRECATED - DT-Prelim Calcs'!$C$9)+'DEPRECATED - DT-Prelim Calcs'!$C$9</f>
        <v>4703.1460003654893</v>
      </c>
      <c r="FG112" s="57">
        <f t="shared" si="113"/>
        <v>50</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-447.01790173580116</v>
      </c>
      <c r="FL112" s="57">
        <f>FL111+0.5*FI112*'DEPRECATED - DT-Prelim Calcs'!$C$11^2+FK112*'DEPRECATED - DT-Prelim Calcs'!$C$11</f>
        <v>-473187.82360012969</v>
      </c>
      <c r="FM112" s="57">
        <f>MIN('Drive Train'!$F$35-FG111*'DEPRECATED - DT-Prelim Calcs'!$C$21*'Drive Train'!$F$38,FM111+FG$2)</f>
        <v>9</v>
      </c>
      <c r="FN112" s="57">
        <f>'Drive Train'!$F$35-FG112*'DEPRECATED - DT-Prelim Calcs'!$C$21*'Drive Train'!$F$38</f>
        <v>9</v>
      </c>
      <c r="FO112" s="1">
        <f>IF(FL112&gt;='Drive Train'!$F$29,1,0)</f>
        <v>0</v>
      </c>
      <c r="FP112" s="57">
        <f t="shared" si="151"/>
        <v>55.555555555555557</v>
      </c>
      <c r="FQ112" s="63">
        <f>FQ111+'DEPRECATED - DT-Prelim Calcs'!$C$11</f>
        <v>432</v>
      </c>
      <c r="FR112" s="2">
        <f>GB112/'Drive Train'!$F$35</f>
        <v>0.72580645161290325</v>
      </c>
      <c r="FS112" s="46">
        <f>FZ112*12*60/(PI() * 'Drive Train'!$F$15)/FR$2*FR112</f>
        <v>-1364861.7498389918</v>
      </c>
      <c r="FT112" s="2">
        <f>('DEPRECATED - DT-Prelim Calcs'!$C$6*FR112-FS112)/('DEPRECATED - DT-Prelim Calcs'!$C$6*FR112)*'DEPRECATED - DT-Prelim Calcs'!$C$7*FR112</f>
        <v>618.88180463881315</v>
      </c>
      <c r="FU112" s="57">
        <f>FT112/'DEPRECATED - DT-Prelim Calcs'!$C$7*('DEPRECATED - DT-Prelim Calcs'!$C$8-'DEPRECATED - DT-Prelim Calcs'!$C$9)+'DEPRECATED - DT-Prelim Calcs'!$C$9</f>
        <v>32949.8101805642</v>
      </c>
      <c r="FV112" s="57">
        <f t="shared" si="114"/>
        <v>50</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-2895.9265586112524</v>
      </c>
      <c r="GA112" s="57">
        <f>GA111+0.5*FX112*'DEPRECATED - DT-Prelim Calcs'!$C$11^2+FZ112*'DEPRECATED - DT-Prelim Calcs'!$C$11</f>
        <v>-577851.24086805352</v>
      </c>
      <c r="GB112" s="57">
        <f>MIN('Drive Train'!$F$35-FV111*'DEPRECATED - DT-Prelim Calcs'!$C$21*'Drive Train'!$F$38,GB111+FV$2)</f>
        <v>9</v>
      </c>
      <c r="GC112" s="57">
        <f>'Drive Train'!$F$35-FV112*'DEPRECATED - DT-Prelim Calcs'!$C$21*'Drive Train'!$F$38</f>
        <v>9</v>
      </c>
      <c r="GD112" s="1">
        <f>IF(GA112&gt;='Drive Train'!$F$29,1,0)</f>
        <v>0</v>
      </c>
      <c r="GE112" s="57">
        <f t="shared" si="154"/>
        <v>55.555555555555557</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55.555555555555557</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55.555555555555557</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55.555555555555557</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55.555555555555557</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650.48305563067322</v>
      </c>
      <c r="AK113" s="57">
        <f t="shared" si="181"/>
        <v>0</v>
      </c>
      <c r="AL113" s="63">
        <f>AL112+'DEPRECATED - DT-Prelim Calcs'!$C$11</f>
        <v>436</v>
      </c>
      <c r="AM113" s="2">
        <f>AW113/'Drive Train'!$F$35</f>
        <v>0.8758057695121293</v>
      </c>
      <c r="AN113" s="46">
        <f>AU113*12*60/(PI() * 'Drive Train'!$F$15)/AM$2*AM113</f>
        <v>3839.3737733918924</v>
      </c>
      <c r="AO113" s="2">
        <f>('DEPRECATED - DT-Prelim Calcs'!$C$6*AM113-AN113)/('DEPRECATED - DT-Prelim Calcs'!$C$6*AM113)*'DEPRECATED - DT-Prelim Calcs'!$C$7*AM113</f>
        <v>0.3746898794070721</v>
      </c>
      <c r="AP113" s="57">
        <f>AO113/'DEPRECATED - DT-Prelim Calcs'!$C$7*('DEPRECATED - DT-Prelim Calcs'!$C$8-'DEPRECATED - DT-Prelim Calcs'!$C$9)+'DEPRECATED - DT-Prelim Calcs'!$C$9</f>
        <v>22.647183206608858</v>
      </c>
      <c r="AQ113" s="57">
        <f t="shared" si="105"/>
        <v>22.647183206608858</v>
      </c>
      <c r="AR113" s="2">
        <f t="shared" si="125"/>
        <v>-2.6978419498391304E-14</v>
      </c>
      <c r="AS113" s="57">
        <f>AR113*'DEPRECATED - DT-Prelim Calcs'!$C$21/AM$2/'DEPRECATED - DT-Prelim Calcs'!$C$19/'DEPRECATED - DT-Prelim Calcs'!$C$18*3.39*'DEPRECATED - DT-Prelim Calcs'!$C$20</f>
        <v>-1.8466132316027933E-13</v>
      </c>
      <c r="AT113" s="46">
        <f t="shared" si="126"/>
        <v>0</v>
      </c>
      <c r="AU113" s="57">
        <f>AS112*'DEPRECATED - DT-Prelim Calcs'!$C$11+AU112</f>
        <v>38.256035694840868</v>
      </c>
      <c r="AV113" s="57">
        <f>AV112+0.5*AS113*'DEPRECATED - DT-Prelim Calcs'!$C$11^2+AU113*'DEPRECATED - DT-Prelim Calcs'!$C$11</f>
        <v>16552.425808129632</v>
      </c>
      <c r="AW113" s="57">
        <f>MIN('Drive Train'!$F$35-AQ112*'DEPRECATED - DT-Prelim Calcs'!$C$21*'Drive Train'!$F$38,AW112+AQ$2)</f>
        <v>10.859991541950404</v>
      </c>
      <c r="AX113" s="57">
        <f>'Drive Train'!$F$35-AQ113*'DEPRECATED - DT-Prelim Calcs'!$C$21*'Drive Train'!$F$38</f>
        <v>10.859991541950597</v>
      </c>
      <c r="AY113" s="1">
        <f>IF(AV113&gt;='Drive Train'!$F$29,1,0)</f>
        <v>1</v>
      </c>
      <c r="AZ113" s="57">
        <f t="shared" si="127"/>
        <v>25.163536896232063</v>
      </c>
      <c r="BA113" s="63">
        <f>BA112+'DEPRECATED - DT-Prelim Calcs'!$C$11</f>
        <v>436</v>
      </c>
      <c r="BB113" s="2">
        <f>BL113/'Drive Train'!$F$35</f>
        <v>1.0871913180213038</v>
      </c>
      <c r="BC113" s="46">
        <f>BJ113*12*60/(PI() * 'Drive Train'!$F$15)/BB$2*BB113</f>
        <v>-94.657117377666054</v>
      </c>
      <c r="BD113" s="2">
        <f>('DEPRECATED - DT-Prelim Calcs'!$C$6*BB113-BC113)/('DEPRECATED - DT-Prelim Calcs'!$C$6*BB113)*'DEPRECATED - DT-Prelim Calcs'!$C$7*BB113</f>
        <v>2.662931011305671</v>
      </c>
      <c r="BE113" s="57">
        <f>BD113/'DEPRECATED - DT-Prelim Calcs'!$C$7*('DEPRECATED - DT-Prelim Calcs'!$C$8-'DEPRECATED - DT-Prelim Calcs'!$C$9)+'DEPRECATED - DT-Prelim Calcs'!$C$9</f>
        <v>144.46516545664628</v>
      </c>
      <c r="BF113" s="57">
        <f t="shared" si="106"/>
        <v>50</v>
      </c>
      <c r="BG113" s="2">
        <f t="shared" si="128"/>
        <v>0.89592952489450084</v>
      </c>
      <c r="BH113" s="57">
        <f>BG113*'DEPRECATED - DT-Prelim Calcs'!$C$21/BB$2/'DEPRECATED - DT-Prelim Calcs'!$C$19/'DEPRECATED - DT-Prelim Calcs'!$C$18*3.39*'DEPRECATED - DT-Prelim Calcs'!$C$20</f>
        <v>9.3122232903736553</v>
      </c>
      <c r="BI113" s="46">
        <f t="shared" si="129"/>
        <v>0</v>
      </c>
      <c r="BJ113" s="57">
        <f>BH112*'DEPRECATED - DT-Prelim Calcs'!$C$11+BJ112</f>
        <v>-0.50035077683781282</v>
      </c>
      <c r="BK113" s="57">
        <f>BK112+0.5*BH113*'DEPRECATED - DT-Prelim Calcs'!$C$11^2+BJ113*'DEPRECATED - DT-Prelim Calcs'!$C$11</f>
        <v>7902.6757514600531</v>
      </c>
      <c r="BL113" s="57">
        <f>MIN('Drive Train'!$F$35-BF112*'DEPRECATED - DT-Prelim Calcs'!$C$21*'Drive Train'!$F$38,BL112+BF$2)</f>
        <v>13.481172343464166</v>
      </c>
      <c r="BM113" s="57">
        <f>'Drive Train'!$F$35-BF113*'DEPRECATED - DT-Prelim Calcs'!$C$21*'Drive Train'!$F$38</f>
        <v>9</v>
      </c>
      <c r="BN113" s="1">
        <f>IF(BK113&gt;='Drive Train'!$F$29,1,0)</f>
        <v>1</v>
      </c>
      <c r="BO113" s="57">
        <f t="shared" si="130"/>
        <v>55.555555555555557</v>
      </c>
      <c r="BP113" s="63">
        <f>BP112+'DEPRECATED - DT-Prelim Calcs'!$C$11</f>
        <v>436</v>
      </c>
      <c r="BQ113" s="2">
        <f>CA113/'Drive Train'!$F$35</f>
        <v>0.72580645161290325</v>
      </c>
      <c r="BR113" s="46">
        <f>BY113*12*60/(PI() * 'Drive Train'!$F$15)/BQ$2*BQ113</f>
        <v>-5875.6811087609449</v>
      </c>
      <c r="BS113" s="2">
        <f>('DEPRECATED - DT-Prelim Calcs'!$C$6*BQ113-BR113)/('DEPRECATED - DT-Prelim Calcs'!$C$6*BQ113)*'DEPRECATED - DT-Prelim Calcs'!$C$7*BQ113</f>
        <v>4.4059274080707516</v>
      </c>
      <c r="BT113" s="57">
        <f>BS113/'DEPRECATED - DT-Prelim Calcs'!$C$7*('DEPRECATED - DT-Prelim Calcs'!$C$8-'DEPRECATED - DT-Prelim Calcs'!$C$9)+'DEPRECATED - DT-Prelim Calcs'!$C$9</f>
        <v>237.25621844625618</v>
      </c>
      <c r="BU113" s="57">
        <f t="shared" si="107"/>
        <v>50</v>
      </c>
      <c r="BV113" s="2">
        <f t="shared" si="131"/>
        <v>1.580409320208171</v>
      </c>
      <c r="BW113" s="57">
        <f>BV113*'DEPRECATED - DT-Prelim Calcs'!$C$21/BQ$2/'DEPRECATED - DT-Prelim Calcs'!$C$19/'DEPRECATED - DT-Prelim Calcs'!$C$18*3.39*'DEPRECATED - DT-Prelim Calcs'!$C$20</f>
        <v>22.035755614612548</v>
      </c>
      <c r="BX113" s="46">
        <f t="shared" si="132"/>
        <v>0</v>
      </c>
      <c r="BY113" s="57">
        <f>BW112*'DEPRECATED - DT-Prelim Calcs'!$C$11+BY112</f>
        <v>-34.680539078164315</v>
      </c>
      <c r="BZ113" s="57">
        <f>BZ112+0.5*BW113*'DEPRECATED - DT-Prelim Calcs'!$C$11^2+BY113*'DEPRECATED - DT-Prelim Calcs'!$C$11</f>
        <v>-15353.83417515869</v>
      </c>
      <c r="CA113" s="57">
        <f>MIN('Drive Train'!$F$35-BU112*'DEPRECATED - DT-Prelim Calcs'!$C$21*'Drive Train'!$F$38,CA112+BU$2)</f>
        <v>9</v>
      </c>
      <c r="CB113" s="57">
        <f>'Drive Train'!$F$35-BU113*'DEPRECATED - DT-Prelim Calcs'!$C$21*'Drive Train'!$F$38</f>
        <v>9</v>
      </c>
      <c r="CC113" s="1">
        <f>IF(BZ113&gt;='Drive Train'!$F$29,1,0)</f>
        <v>0</v>
      </c>
      <c r="CD113" s="57">
        <f t="shared" si="133"/>
        <v>55.555555555555557</v>
      </c>
      <c r="CE113" s="63">
        <f>CE112+'DEPRECATED - DT-Prelim Calcs'!$C$11</f>
        <v>436</v>
      </c>
      <c r="CF113" s="2">
        <f>CP113/'Drive Train'!$F$35</f>
        <v>1.1595669214382913</v>
      </c>
      <c r="CG113" s="46">
        <f>CN113*12*60/(PI() * 'Drive Train'!$F$15)/CF$2*CF113</f>
        <v>-20420.301220510522</v>
      </c>
      <c r="CH113" s="2">
        <f>('DEPRECATED - DT-Prelim Calcs'!$C$6*CF113-CG113)/('DEPRECATED - DT-Prelim Calcs'!$C$6*CF113)*'DEPRECATED - DT-Prelim Calcs'!$C$7*CF113</f>
        <v>12.027750641159782</v>
      </c>
      <c r="CI113" s="57">
        <f>CH113/'DEPRECATED - DT-Prelim Calcs'!$C$7*('DEPRECATED - DT-Prelim Calcs'!$C$8-'DEPRECATED - DT-Prelim Calcs'!$C$9)+'DEPRECATED - DT-Prelim Calcs'!$C$9</f>
        <v>643.01552168497926</v>
      </c>
      <c r="CJ113" s="57">
        <f t="shared" si="108"/>
        <v>50</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-60.135146253450458</v>
      </c>
      <c r="CO113" s="57">
        <f>CO112+0.5*CL113*'DEPRECATED - DT-Prelim Calcs'!$C$11^2+CN113*'DEPRECATED - DT-Prelim Calcs'!$C$11</f>
        <v>-45080.214016271239</v>
      </c>
      <c r="CP113" s="57">
        <f>MIN('Drive Train'!$F$35-CJ112*'DEPRECATED - DT-Prelim Calcs'!$C$21*'Drive Train'!$F$38,CP112+CJ$2)</f>
        <v>14.378629825834814</v>
      </c>
      <c r="CQ113" s="57">
        <f>'Drive Train'!$F$35-CJ113*'DEPRECATED - DT-Prelim Calcs'!$C$21*'Drive Train'!$F$38</f>
        <v>9</v>
      </c>
      <c r="CR113" s="1">
        <f>IF(CO113&gt;='Drive Train'!$F$29,1,0)</f>
        <v>0</v>
      </c>
      <c r="CS113" s="57">
        <f t="shared" si="136"/>
        <v>55.555555555555557</v>
      </c>
      <c r="CT113" s="63">
        <f>CT112+'DEPRECATED - DT-Prelim Calcs'!$C$11</f>
        <v>436</v>
      </c>
      <c r="CU113" s="2">
        <f>DE113/'Drive Train'!$F$35</f>
        <v>0.72580645161290325</v>
      </c>
      <c r="CV113" s="46">
        <f>DC113*12*60/(PI() * 'Drive Train'!$F$15)/CU$2*CU113</f>
        <v>-17360.063150530445</v>
      </c>
      <c r="CW113" s="2">
        <f>('DEPRECATED - DT-Prelim Calcs'!$C$6*CU113-CV113)/('DEPRECATED - DT-Prelim Calcs'!$C$6*CU113)*'DEPRECATED - DT-Prelim Calcs'!$C$7*CU113</f>
        <v>9.5986780123230009</v>
      </c>
      <c r="CX113" s="57">
        <f>CW113/'DEPRECATED - DT-Prelim Calcs'!$C$7*('DEPRECATED - DT-Prelim Calcs'!$C$8-'DEPRECATED - DT-Prelim Calcs'!$C$9)+'DEPRECATED - DT-Prelim Calcs'!$C$9</f>
        <v>513.70016140292159</v>
      </c>
      <c r="CY113" s="57">
        <f t="shared" si="109"/>
        <v>50</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-67.899022194634583</v>
      </c>
      <c r="DD113" s="57">
        <f>DD112+0.5*DA113*'DEPRECATED - DT-Prelim Calcs'!$C$11^2+DC113*'DEPRECATED - DT-Prelim Calcs'!$C$11</f>
        <v>-99207.560376273133</v>
      </c>
      <c r="DE113" s="57">
        <f>MIN('Drive Train'!$F$35-CY112*'DEPRECATED - DT-Prelim Calcs'!$C$21*'Drive Train'!$F$38,DE112+CY$2)</f>
        <v>9</v>
      </c>
      <c r="DF113" s="57">
        <f>'Drive Train'!$F$35-CY113*'DEPRECATED - DT-Prelim Calcs'!$C$21*'Drive Train'!$F$38</f>
        <v>9</v>
      </c>
      <c r="DG113" s="1">
        <f>IF(DD113&gt;='Drive Train'!$F$29,1,0)</f>
        <v>0</v>
      </c>
      <c r="DH113" s="57">
        <f t="shared" si="139"/>
        <v>55.555555555555557</v>
      </c>
      <c r="DI113" s="63">
        <f>DI112+'DEPRECATED - DT-Prelim Calcs'!$C$11</f>
        <v>436</v>
      </c>
      <c r="DJ113" s="2">
        <f>DT113/'Drive Train'!$F$35</f>
        <v>0.72580645161290325</v>
      </c>
      <c r="DK113" s="46">
        <f>DR113*12*60/(PI() * 'Drive Train'!$F$15)/DJ$2*DJ113</f>
        <v>-287843.2573843571</v>
      </c>
      <c r="DL113" s="2">
        <f>('DEPRECATED - DT-Prelim Calcs'!$C$6*DJ113-DK113)/('DEPRECATED - DT-Prelim Calcs'!$C$6*DJ113)*'DEPRECATED - DT-Prelim Calcs'!$C$7*DJ113</f>
        <v>131.8997095514454</v>
      </c>
      <c r="DM113" s="57">
        <f>DL113/'DEPRECATED - DT-Prelim Calcs'!$C$7*('DEPRECATED - DT-Prelim Calcs'!$C$8-'DEPRECATED - DT-Prelim Calcs'!$C$9)+'DEPRECATED - DT-Prelim Calcs'!$C$9</f>
        <v>7024.5808030914704</v>
      </c>
      <c r="DN113" s="57">
        <f t="shared" si="110"/>
        <v>50</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-963.32900846411053</v>
      </c>
      <c r="DS113" s="57">
        <f>DS112+0.5*DP113*'DEPRECATED - DT-Prelim Calcs'!$C$11^2+DR113*'DEPRECATED - DT-Prelim Calcs'!$C$11</f>
        <v>-204429.1366189624</v>
      </c>
      <c r="DT113" s="57">
        <f>MIN('Drive Train'!$F$35-DN112*'DEPRECATED - DT-Prelim Calcs'!$C$21*'Drive Train'!$F$38,DT112+DN$2)</f>
        <v>9</v>
      </c>
      <c r="DU113" s="57">
        <f>'Drive Train'!$F$35-DN113*'DEPRECATED - DT-Prelim Calcs'!$C$21*'Drive Train'!$F$38</f>
        <v>9</v>
      </c>
      <c r="DV113" s="1">
        <f>IF(DS113&gt;='Drive Train'!$F$29,1,0)</f>
        <v>0</v>
      </c>
      <c r="DW113" s="57">
        <f t="shared" si="142"/>
        <v>55.555555555555557</v>
      </c>
      <c r="DX113" s="63">
        <f>DX112+'DEPRECATED - DT-Prelim Calcs'!$C$11</f>
        <v>436</v>
      </c>
      <c r="DY113" s="2">
        <f>EI113/'Drive Train'!$F$35</f>
        <v>0.72580645161290325</v>
      </c>
      <c r="DZ113" s="46">
        <f>EG113*12*60/(PI() * 'Drive Train'!$F$15)/DY$2*DY113</f>
        <v>-532295.06284229958</v>
      </c>
      <c r="EA113" s="2">
        <f>('DEPRECATED - DT-Prelim Calcs'!$C$6*DY113-DZ113)/('DEPRECATED - DT-Prelim Calcs'!$C$6*DY113)*'DEPRECATED - DT-Prelim Calcs'!$C$7*DY113</f>
        <v>242.43045085606852</v>
      </c>
      <c r="EB113" s="57">
        <f>EA113/'DEPRECATED - DT-Prelim Calcs'!$C$7*('DEPRECATED - DT-Prelim Calcs'!$C$8-'DEPRECATED - DT-Prelim Calcs'!$C$9)+'DEPRECATED - DT-Prelim Calcs'!$C$9</f>
        <v>12908.852217773276</v>
      </c>
      <c r="EC113" s="57">
        <f t="shared" si="111"/>
        <v>50</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-1556.7532140538158</v>
      </c>
      <c r="EH113" s="57">
        <f>EH112+0.5*EE113*'DEPRECATED - DT-Prelim Calcs'!$C$11^2+EG113*'DEPRECATED - DT-Prelim Calcs'!$C$11</f>
        <v>-296955.13084960729</v>
      </c>
      <c r="EI113" s="57">
        <f>MIN('Drive Train'!$F$35-EC112*'DEPRECATED - DT-Prelim Calcs'!$C$21*'Drive Train'!$F$38,EI112+EC$2)</f>
        <v>9</v>
      </c>
      <c r="EJ113" s="57">
        <f>'Drive Train'!$F$35-EC113*'DEPRECATED - DT-Prelim Calcs'!$C$21*'Drive Train'!$F$38</f>
        <v>9</v>
      </c>
      <c r="EK113" s="1">
        <f>IF(EH113&gt;='Drive Train'!$F$29,1,0)</f>
        <v>0</v>
      </c>
      <c r="EL113" s="57">
        <f t="shared" si="145"/>
        <v>55.555555555555557</v>
      </c>
      <c r="EM113" s="63">
        <f>EM112+'DEPRECATED - DT-Prelim Calcs'!$C$11</f>
        <v>436</v>
      </c>
      <c r="EN113" s="2">
        <f>EX113/'Drive Train'!$F$35</f>
        <v>0.72580645161290325</v>
      </c>
      <c r="EO113" s="46">
        <f>EV113*12*60/(PI() * 'Drive Train'!$F$15)/EN$2*EN113</f>
        <v>-254244.49718192784</v>
      </c>
      <c r="EP113" s="2">
        <f>('DEPRECATED - DT-Prelim Calcs'!$C$6*EN113-EO113)/('DEPRECATED - DT-Prelim Calcs'!$C$6*EN113)*'DEPRECATED - DT-Prelim Calcs'!$C$7*EN113</f>
        <v>116.70777482576912</v>
      </c>
      <c r="EQ113" s="57">
        <f>EP113/'DEPRECATED - DT-Prelim Calcs'!$C$7*('DEPRECATED - DT-Prelim Calcs'!$C$8-'DEPRECATED - DT-Prelim Calcs'!$C$9)+'DEPRECATED - DT-Prelim Calcs'!$C$9</f>
        <v>6215.8151494382482</v>
      </c>
      <c r="ER113" s="57">
        <f t="shared" si="112"/>
        <v>50</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-660.28565283823036</v>
      </c>
      <c r="EW113" s="57">
        <f>EW112+0.5*ET113*'DEPRECATED - DT-Prelim Calcs'!$C$11^2+EV113*'DEPRECATED - DT-Prelim Calcs'!$C$11</f>
        <v>-391072.94260917406</v>
      </c>
      <c r="EX113" s="57">
        <f>MIN('Drive Train'!$F$35-ER112*'DEPRECATED - DT-Prelim Calcs'!$C$21*'Drive Train'!$F$38,EX112+ER$2)</f>
        <v>9</v>
      </c>
      <c r="EY113" s="57">
        <f>'Drive Train'!$F$35-ER113*'DEPRECATED - DT-Prelim Calcs'!$C$21*'Drive Train'!$F$38</f>
        <v>9</v>
      </c>
      <c r="EZ113" s="1">
        <f>IF(EW113&gt;='Drive Train'!$F$29,1,0)</f>
        <v>0</v>
      </c>
      <c r="FA113" s="57">
        <f t="shared" si="148"/>
        <v>55.555555555555557</v>
      </c>
      <c r="FB113" s="63">
        <f>FB112+'DEPRECATED - DT-Prelim Calcs'!$C$11</f>
        <v>436</v>
      </c>
      <c r="FC113" s="2">
        <f>FM113/'Drive Train'!$F$35</f>
        <v>0.72580645161290325</v>
      </c>
      <c r="FD113" s="46">
        <f>FK113*12*60/(PI() * 'Drive Train'!$F$15)/FC$2*FC113</f>
        <v>-152024.62546055351</v>
      </c>
      <c r="FE113" s="2">
        <f>('DEPRECATED - DT-Prelim Calcs'!$C$6*FC113-FD113)/('DEPRECATED - DT-Prelim Calcs'!$C$6*FC113)*'DEPRECATED - DT-Prelim Calcs'!$C$7*FC113</f>
        <v>70.488283109350334</v>
      </c>
      <c r="FF113" s="57">
        <f>FE113/'DEPRECATED - DT-Prelim Calcs'!$C$7*('DEPRECATED - DT-Prelim Calcs'!$C$8-'DEPRECATED - DT-Prelim Calcs'!$C$9)+'DEPRECATED - DT-Prelim Calcs'!$C$9</f>
        <v>3755.2505074396877</v>
      </c>
      <c r="FG113" s="57">
        <f t="shared" si="113"/>
        <v>50</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-355.04994824604455</v>
      </c>
      <c r="FL113" s="57">
        <f>FL112+0.5*FI113*'DEPRECATED - DT-Prelim Calcs'!$C$11^2+FK113*'DEPRECATED - DT-Prelim Calcs'!$C$11</f>
        <v>-474424.08748613438</v>
      </c>
      <c r="FM113" s="57">
        <f>MIN('Drive Train'!$F$35-FG112*'DEPRECATED - DT-Prelim Calcs'!$C$21*'Drive Train'!$F$38,FM112+FG$2)</f>
        <v>9</v>
      </c>
      <c r="FN113" s="57">
        <f>'Drive Train'!$F$35-FG113*'DEPRECATED - DT-Prelim Calcs'!$C$21*'Drive Train'!$F$38</f>
        <v>9</v>
      </c>
      <c r="FO113" s="1">
        <f>IF(FL113&gt;='Drive Train'!$F$29,1,0)</f>
        <v>0</v>
      </c>
      <c r="FP113" s="57">
        <f t="shared" si="151"/>
        <v>55.555555555555557</v>
      </c>
      <c r="FQ113" s="63">
        <f>FQ112+'DEPRECATED - DT-Prelim Calcs'!$C$11</f>
        <v>436</v>
      </c>
      <c r="FR113" s="2">
        <f>GB113/'Drive Train'!$F$35</f>
        <v>0.72580645161290325</v>
      </c>
      <c r="FS113" s="46">
        <f>FZ113*12*60/(PI() * 'Drive Train'!$F$15)/FR$2*FR113</f>
        <v>-1321516.8861524847</v>
      </c>
      <c r="FT113" s="2">
        <f>('DEPRECATED - DT-Prelim Calcs'!$C$6*FR113-FS113)/('DEPRECATED - DT-Prelim Calcs'!$C$6*FR113)*'DEPRECATED - DT-Prelim Calcs'!$C$7*FR113</f>
        <v>599.28309516705281</v>
      </c>
      <c r="FU113" s="57">
        <f>FT113/'DEPRECATED - DT-Prelim Calcs'!$C$7*('DEPRECATED - DT-Prelim Calcs'!$C$8-'DEPRECATED - DT-Prelim Calcs'!$C$9)+'DEPRECATED - DT-Prelim Calcs'!$C$9</f>
        <v>31906.443199142272</v>
      </c>
      <c r="FV113" s="57">
        <f t="shared" si="114"/>
        <v>50</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-2803.9586051214956</v>
      </c>
      <c r="GA113" s="57">
        <f>GA112+0.5*FX113*'DEPRECATED - DT-Prelim Calcs'!$C$11^2+FZ113*'DEPRECATED - DT-Prelim Calcs'!$C$11</f>
        <v>-588883.13938156003</v>
      </c>
      <c r="GB113" s="57">
        <f>MIN('Drive Train'!$F$35-FV112*'DEPRECATED - DT-Prelim Calcs'!$C$21*'Drive Train'!$F$38,GB112+FV$2)</f>
        <v>9</v>
      </c>
      <c r="GC113" s="57">
        <f>'Drive Train'!$F$35-FV113*'DEPRECATED - DT-Prelim Calcs'!$C$21*'Drive Train'!$F$38</f>
        <v>9</v>
      </c>
      <c r="GD113" s="1">
        <f>IF(GA113&gt;='Drive Train'!$F$29,1,0)</f>
        <v>0</v>
      </c>
      <c r="GE113" s="57">
        <f t="shared" si="154"/>
        <v>55.555555555555557</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55.555555555555557</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55.555555555555557</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55.555555555555557</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650.48305563067322</v>
      </c>
      <c r="AK114" s="57">
        <f t="shared" si="181"/>
        <v>0</v>
      </c>
      <c r="AL114" s="63">
        <f>AL113+'DEPRECATED - DT-Prelim Calcs'!$C$11</f>
        <v>440</v>
      </c>
      <c r="AM114" s="2">
        <f>AW114/'Drive Train'!$F$35</f>
        <v>0.87580576951214495</v>
      </c>
      <c r="AN114" s="46">
        <f>AU114*12*60/(PI() * 'Drive Train'!$F$15)/AM$2*AM114</f>
        <v>3839.373773391887</v>
      </c>
      <c r="AO114" s="2">
        <f>('DEPRECATED - DT-Prelim Calcs'!$C$6*AM114-AN114)/('DEPRECATED - DT-Prelim Calcs'!$C$6*AM114)*'DEPRECATED - DT-Prelim Calcs'!$C$7*AM114</f>
        <v>0.37468987940711207</v>
      </c>
      <c r="AP114" s="57">
        <f>AO114/'DEPRECATED - DT-Prelim Calcs'!$C$7*('DEPRECATED - DT-Prelim Calcs'!$C$8-'DEPRECATED - DT-Prelim Calcs'!$C$9)+'DEPRECATED - DT-Prelim Calcs'!$C$9</f>
        <v>22.647183206610986</v>
      </c>
      <c r="AQ114" s="57">
        <f t="shared" si="105"/>
        <v>22.647183206610986</v>
      </c>
      <c r="AR114" s="2">
        <f t="shared" si="125"/>
        <v>2.0261570199409107E-14</v>
      </c>
      <c r="AS114" s="57">
        <f>AR114*'DEPRECATED - DT-Prelim Calcs'!$C$21/AM$2/'DEPRECATED - DT-Prelim Calcs'!$C$19/'DEPRECATED - DT-Prelim Calcs'!$C$18*3.39*'DEPRECATED - DT-Prelim Calcs'!$C$20</f>
        <v>1.3868597315535382E-13</v>
      </c>
      <c r="AT114" s="46">
        <f t="shared" si="126"/>
        <v>0</v>
      </c>
      <c r="AU114" s="57">
        <f>AS113*'DEPRECATED - DT-Prelim Calcs'!$C$11+AU113</f>
        <v>38.256035694840129</v>
      </c>
      <c r="AV114" s="57">
        <f>AV113+0.5*AS114*'DEPRECATED - DT-Prelim Calcs'!$C$11^2+AU114*'DEPRECATED - DT-Prelim Calcs'!$C$11</f>
        <v>16705.449950908991</v>
      </c>
      <c r="AW114" s="57">
        <f>MIN('Drive Train'!$F$35-AQ113*'DEPRECATED - DT-Prelim Calcs'!$C$21*'Drive Train'!$F$38,AW113+AQ$2)</f>
        <v>10.859991541950597</v>
      </c>
      <c r="AX114" s="57">
        <f>'Drive Train'!$F$35-AQ114*'DEPRECATED - DT-Prelim Calcs'!$C$21*'Drive Train'!$F$38</f>
        <v>10.859991541950453</v>
      </c>
      <c r="AY114" s="1">
        <f>IF(AV114&gt;='Drive Train'!$F$29,1,0)</f>
        <v>1</v>
      </c>
      <c r="AZ114" s="57">
        <f t="shared" si="127"/>
        <v>25.163536896234426</v>
      </c>
      <c r="BA114" s="63">
        <f>BA113+'DEPRECATED - DT-Prelim Calcs'!$C$11</f>
        <v>440</v>
      </c>
      <c r="BB114" s="2">
        <f>BL114/'Drive Train'!$F$35</f>
        <v>0.72580645161290325</v>
      </c>
      <c r="BC114" s="46">
        <f>BJ114*12*60/(PI() * 'Drive Train'!$F$15)/BB$2*BB114</f>
        <v>4641.2361106363833</v>
      </c>
      <c r="BD114" s="2">
        <f>('DEPRECATED - DT-Prelim Calcs'!$C$6*BB114-BC114)/('DEPRECATED - DT-Prelim Calcs'!$C$6*BB114)*'DEPRECATED - DT-Prelim Calcs'!$C$7*BB114</f>
        <v>-0.34937662546537673</v>
      </c>
      <c r="BE114" s="57">
        <f>BD114/'DEPRECATED - DT-Prelim Calcs'!$C$7*('DEPRECATED - DT-Prelim Calcs'!$C$8-'DEPRECATED - DT-Prelim Calcs'!$C$9)+'DEPRECATED - DT-Prelim Calcs'!$C$9</f>
        <v>-15.899593795521923</v>
      </c>
      <c r="BF114" s="57">
        <f t="shared" si="106"/>
        <v>-15.899593795521923</v>
      </c>
      <c r="BG114" s="2">
        <f t="shared" si="128"/>
        <v>-0.89592953292315469</v>
      </c>
      <c r="BH114" s="57">
        <f>BG114*'DEPRECATED - DT-Prelim Calcs'!$C$21/BB$2/'DEPRECATED - DT-Prelim Calcs'!$C$19/'DEPRECATED - DT-Prelim Calcs'!$C$18*3.39*'DEPRECATED - DT-Prelim Calcs'!$C$20</f>
        <v>-9.3122233738228744</v>
      </c>
      <c r="BI114" s="46">
        <f t="shared" si="129"/>
        <v>1</v>
      </c>
      <c r="BJ114" s="57">
        <f>BH113*'DEPRECATED - DT-Prelim Calcs'!$C$11+BJ113</f>
        <v>36.748542384656808</v>
      </c>
      <c r="BK114" s="57">
        <f>BK113+0.5*BH114*'DEPRECATED - DT-Prelim Calcs'!$C$11^2+BJ114*'DEPRECATED - DT-Prelim Calcs'!$C$11</f>
        <v>7975.1721340080967</v>
      </c>
      <c r="BL114" s="57">
        <f>MIN('Drive Train'!$F$35-BF113*'DEPRECATED - DT-Prelim Calcs'!$C$21*'Drive Train'!$F$38,BL113+BF$2)</f>
        <v>9</v>
      </c>
      <c r="BM114" s="57">
        <f>'Drive Train'!$F$35-BF114*'DEPRECATED - DT-Prelim Calcs'!$C$21*'Drive Train'!$F$38</f>
        <v>13.481172378095492</v>
      </c>
      <c r="BN114" s="1">
        <f>IF(BK114&gt;='Drive Train'!$F$29,1,0)</f>
        <v>1</v>
      </c>
      <c r="BO114" s="57">
        <f t="shared" si="130"/>
        <v>-17.666215328357691</v>
      </c>
      <c r="BP114" s="63">
        <f>BP113+'DEPRECATED - DT-Prelim Calcs'!$C$11</f>
        <v>440</v>
      </c>
      <c r="BQ114" s="2">
        <f>CA114/'Drive Train'!$F$35</f>
        <v>0.72580645161290325</v>
      </c>
      <c r="BR114" s="46">
        <f>BY114*12*60/(PI() * 'Drive Train'!$F$15)/BQ$2*BQ114</f>
        <v>9057.7745321950442</v>
      </c>
      <c r="BS114" s="2">
        <f>('DEPRECATED - DT-Prelim Calcs'!$C$6*BQ114-BR114)/('DEPRECATED - DT-Prelim Calcs'!$C$6*BQ114)*'DEPRECATED - DT-Prelim Calcs'!$C$7*BQ114</f>
        <v>-2.3463480318361785</v>
      </c>
      <c r="BT114" s="57">
        <f>BS114/'DEPRECATED - DT-Prelim Calcs'!$C$7*('DEPRECATED - DT-Prelim Calcs'!$C$8-'DEPRECATED - DT-Prelim Calcs'!$C$9)+'DEPRECATED - DT-Prelim Calcs'!$C$9</f>
        <v>-122.21139107244053</v>
      </c>
      <c r="BU114" s="57">
        <f t="shared" si="107"/>
        <v>-122.21139107244053</v>
      </c>
      <c r="BV114" s="2">
        <f t="shared" si="131"/>
        <v>-3.4129934012288206</v>
      </c>
      <c r="BW114" s="57">
        <f>BV114*'DEPRECATED - DT-Prelim Calcs'!$C$21/BQ$2/'DEPRECATED - DT-Prelim Calcs'!$C$19/'DEPRECATED - DT-Prelim Calcs'!$C$18*3.39*'DEPRECATED - DT-Prelim Calcs'!$C$20</f>
        <v>-47.587601225900883</v>
      </c>
      <c r="BX114" s="46">
        <f t="shared" si="132"/>
        <v>1</v>
      </c>
      <c r="BY114" s="57">
        <f>BW113*'DEPRECATED - DT-Prelim Calcs'!$C$11+BY113</f>
        <v>53.462483380285875</v>
      </c>
      <c r="BZ114" s="57">
        <f>BZ113+0.5*BW114*'DEPRECATED - DT-Prelim Calcs'!$C$11^2+BY114*'DEPRECATED - DT-Prelim Calcs'!$C$11</f>
        <v>-15520.685051444754</v>
      </c>
      <c r="CA114" s="57">
        <f>MIN('Drive Train'!$F$35-BU113*'DEPRECATED - DT-Prelim Calcs'!$C$21*'Drive Train'!$F$38,CA113+BU$2)</f>
        <v>9</v>
      </c>
      <c r="CB114" s="57">
        <f>'Drive Train'!$F$35-BU114*'DEPRECATED - DT-Prelim Calcs'!$C$21*'Drive Train'!$F$38</f>
        <v>20.710374592925959</v>
      </c>
      <c r="CC114" s="1">
        <f>IF(BZ114&gt;='Drive Train'!$F$29,1,0)</f>
        <v>0</v>
      </c>
      <c r="CD114" s="57">
        <f t="shared" si="133"/>
        <v>-135.79043452493391</v>
      </c>
      <c r="CE114" s="63">
        <f>CE113+'DEPRECATED - DT-Prelim Calcs'!$C$11</f>
        <v>440</v>
      </c>
      <c r="CF114" s="2">
        <f>CP114/'Drive Train'!$F$35</f>
        <v>0.72580645161290325</v>
      </c>
      <c r="CG114" s="46">
        <f>CN114*12*60/(PI() * 'Drive Train'!$F$15)/CF$2*CF114</f>
        <v>6766.0268722513765</v>
      </c>
      <c r="CH114" s="2">
        <f>('DEPRECATED - DT-Prelim Calcs'!$C$6*CF114-CG114)/('DEPRECATED - DT-Prelim Calcs'!$C$6*CF114)*'DEPRECATED - DT-Prelim Calcs'!$C$7*CF114</f>
        <v>-1.3101169135502049</v>
      </c>
      <c r="CI114" s="57">
        <f>CH114/'DEPRECATED - DT-Prelim Calcs'!$C$7*('DEPRECATED - DT-Prelim Calcs'!$C$8-'DEPRECATED - DT-Prelim Calcs'!$C$9)+'DEPRECATED - DT-Prelim Calcs'!$C$9</f>
        <v>-67.046058094809666</v>
      </c>
      <c r="CJ114" s="57">
        <f t="shared" si="108"/>
        <v>-67.046058094809666</v>
      </c>
      <c r="CK114" s="2">
        <f t="shared" si="134"/>
        <v>-2.1068856128395401</v>
      </c>
      <c r="CL114" s="57">
        <f>CK114*'DEPRECATED - DT-Prelim Calcs'!$C$21/CF$2/'DEPRECATED - DT-Prelim Calcs'!$C$19/'DEPRECATED - DT-Prelim Calcs'!$C$18*3.39*'DEPRECATED - DT-Prelim Calcs'!$C$20</f>
        <v>-36.854092689663432</v>
      </c>
      <c r="CM114" s="46">
        <f t="shared" si="135"/>
        <v>1</v>
      </c>
      <c r="CN114" s="57">
        <f>CL113*'DEPRECATED - DT-Prelim Calcs'!$C$11+CN113</f>
        <v>31.832807236306166</v>
      </c>
      <c r="CO114" s="57">
        <f>CO113+0.5*CL114*'DEPRECATED - DT-Prelim Calcs'!$C$11^2+CN114*'DEPRECATED - DT-Prelim Calcs'!$C$11</f>
        <v>-45247.71552884332</v>
      </c>
      <c r="CP114" s="57">
        <f>MIN('Drive Train'!$F$35-CJ113*'DEPRECATED - DT-Prelim Calcs'!$C$21*'Drive Train'!$F$38,CP113+CJ$2)</f>
        <v>9</v>
      </c>
      <c r="CQ114" s="57">
        <f>'Drive Train'!$F$35-CJ114*'DEPRECATED - DT-Prelim Calcs'!$C$21*'Drive Train'!$F$38</f>
        <v>16.959131950447059</v>
      </c>
      <c r="CR114" s="1">
        <f>IF(CO114&gt;='Drive Train'!$F$29,1,0)</f>
        <v>0</v>
      </c>
      <c r="CS114" s="57">
        <f t="shared" si="136"/>
        <v>-74.495620105344059</v>
      </c>
      <c r="CT114" s="63">
        <f>CT113+'DEPRECATED - DT-Prelim Calcs'!$C$11</f>
        <v>440</v>
      </c>
      <c r="CU114" s="2">
        <f>DE114/'Drive Train'!$F$35</f>
        <v>0.72580645161290325</v>
      </c>
      <c r="CV114" s="46">
        <f>DC114*12*60/(PI() * 'Drive Train'!$F$15)/CU$2*CU114</f>
        <v>6153.8171499929931</v>
      </c>
      <c r="CW114" s="2">
        <f>('DEPRECATED - DT-Prelim Calcs'!$C$6*CU114-CV114)/('DEPRECATED - DT-Prelim Calcs'!$C$6*CU114)*'DEPRECATED - DT-Prelim Calcs'!$C$7*CU114</f>
        <v>-1.0333016357560767</v>
      </c>
      <c r="CX114" s="57">
        <f>CW114/'DEPRECATED - DT-Prelim Calcs'!$C$7*('DEPRECATED - DT-Prelim Calcs'!$C$8-'DEPRECATED - DT-Prelim Calcs'!$C$9)+'DEPRECATED - DT-Prelim Calcs'!$C$9</f>
        <v>-52.309377538383664</v>
      </c>
      <c r="CY114" s="57">
        <f t="shared" si="109"/>
        <v>-52.309377538383664</v>
      </c>
      <c r="CZ114" s="2">
        <f t="shared" si="137"/>
        <v>-1.7579763937551984</v>
      </c>
      <c r="DA114" s="57">
        <f>CZ114*'DEPRECATED - DT-Prelim Calcs'!$C$21/CU$2/'DEPRECATED - DT-Prelim Calcs'!$C$19/'DEPRECATED - DT-Prelim Calcs'!$C$18*3.39*'DEPRECATED - DT-Prelim Calcs'!$C$20</f>
        <v>-36.990210856691455</v>
      </c>
      <c r="DB114" s="46">
        <f t="shared" si="138"/>
        <v>1</v>
      </c>
      <c r="DC114" s="57">
        <f>DA113*'DEPRECATED - DT-Prelim Calcs'!$C$11+DC113</f>
        <v>24.068931295122042</v>
      </c>
      <c r="DD114" s="57">
        <f>DD113+0.5*DA114*'DEPRECATED - DT-Prelim Calcs'!$C$11^2+DC114*'DEPRECATED - DT-Prelim Calcs'!$C$11</f>
        <v>-99407.206337946176</v>
      </c>
      <c r="DE114" s="57">
        <f>MIN('Drive Train'!$F$35-CY113*'DEPRECATED - DT-Prelim Calcs'!$C$21*'Drive Train'!$F$38,DE113+CY$2)</f>
        <v>9</v>
      </c>
      <c r="DF114" s="57">
        <f>'Drive Train'!$F$35-CY114*'DEPRECATED - DT-Prelim Calcs'!$C$21*'Drive Train'!$F$38</f>
        <v>15.95703767261009</v>
      </c>
      <c r="DG114" s="1">
        <f>IF(DD114&gt;='Drive Train'!$F$29,1,0)</f>
        <v>0</v>
      </c>
      <c r="DH114" s="57">
        <f t="shared" si="139"/>
        <v>-58.121530598204075</v>
      </c>
      <c r="DI114" s="63">
        <f>DI113+'DEPRECATED - DT-Prelim Calcs'!$C$11</f>
        <v>440</v>
      </c>
      <c r="DJ114" s="2">
        <f>DT114/'Drive Train'!$F$35</f>
        <v>0.72580645161290325</v>
      </c>
      <c r="DK114" s="46">
        <f>DR114*12*60/(PI() * 'Drive Train'!$F$15)/DJ$2*DJ114</f>
        <v>-260363.18040663694</v>
      </c>
      <c r="DL114" s="2">
        <f>('DEPRECATED - DT-Prelim Calcs'!$C$6*DJ114-DK114)/('DEPRECATED - DT-Prelim Calcs'!$C$6*DJ114)*'DEPRECATED - DT-Prelim Calcs'!$C$7*DJ114</f>
        <v>119.47438393863008</v>
      </c>
      <c r="DM114" s="57">
        <f>DL114/'DEPRECATED - DT-Prelim Calcs'!$C$7*('DEPRECATED - DT-Prelim Calcs'!$C$8-'DEPRECATED - DT-Prelim Calcs'!$C$9)+'DEPRECATED - DT-Prelim Calcs'!$C$9</f>
        <v>6363.0997756540419</v>
      </c>
      <c r="DN114" s="57">
        <f t="shared" si="110"/>
        <v>50</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-871.36105497435392</v>
      </c>
      <c r="DS114" s="57">
        <f>DS113+0.5*DP114*'DEPRECATED - DT-Prelim Calcs'!$C$11^2+DR114*'DEPRECATED - DT-Prelim Calcs'!$C$11</f>
        <v>-207730.64493188029</v>
      </c>
      <c r="DT114" s="57">
        <f>MIN('Drive Train'!$F$35-DN113*'DEPRECATED - DT-Prelim Calcs'!$C$21*'Drive Train'!$F$38,DT113+DN$2)</f>
        <v>9</v>
      </c>
      <c r="DU114" s="57">
        <f>'Drive Train'!$F$35-DN114*'DEPRECATED - DT-Prelim Calcs'!$C$21*'Drive Train'!$F$38</f>
        <v>9</v>
      </c>
      <c r="DV114" s="1">
        <f>IF(DS114&gt;='Drive Train'!$F$29,1,0)</f>
        <v>0</v>
      </c>
      <c r="DW114" s="57">
        <f t="shared" si="142"/>
        <v>55.555555555555557</v>
      </c>
      <c r="DX114" s="63">
        <f>DX113+'DEPRECATED - DT-Prelim Calcs'!$C$11</f>
        <v>440</v>
      </c>
      <c r="DY114" s="2">
        <f>EI114/'Drive Train'!$F$35</f>
        <v>0.72580645161290325</v>
      </c>
      <c r="DZ114" s="46">
        <f>EG114*12*60/(PI() * 'Drive Train'!$F$15)/DY$2*DY114</f>
        <v>-500848.78918738279</v>
      </c>
      <c r="EA114" s="2">
        <f>('DEPRECATED - DT-Prelim Calcs'!$C$6*DY114-DZ114)/('DEPRECATED - DT-Prelim Calcs'!$C$6*DY114)*'DEPRECATED - DT-Prelim Calcs'!$C$7*DY114</f>
        <v>228.21177927851707</v>
      </c>
      <c r="EB114" s="57">
        <f>EA114/'DEPRECATED - DT-Prelim Calcs'!$C$7*('DEPRECATED - DT-Prelim Calcs'!$C$8-'DEPRECATED - DT-Prelim Calcs'!$C$9)+'DEPRECATED - DT-Prelim Calcs'!$C$9</f>
        <v>12151.899701839728</v>
      </c>
      <c r="EC114" s="57">
        <f t="shared" si="111"/>
        <v>50</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-1464.7852605640592</v>
      </c>
      <c r="EH114" s="57">
        <f>EH113+0.5*EE114*'DEPRECATED - DT-Prelim Calcs'!$C$11^2+EG114*'DEPRECATED - DT-Prelim Calcs'!$C$11</f>
        <v>-302630.33598488406</v>
      </c>
      <c r="EI114" s="57">
        <f>MIN('Drive Train'!$F$35-EC113*'DEPRECATED - DT-Prelim Calcs'!$C$21*'Drive Train'!$F$38,EI113+EC$2)</f>
        <v>9</v>
      </c>
      <c r="EJ114" s="57">
        <f>'Drive Train'!$F$35-EC114*'DEPRECATED - DT-Prelim Calcs'!$C$21*'Drive Train'!$F$38</f>
        <v>9</v>
      </c>
      <c r="EK114" s="1">
        <f>IF(EH114&gt;='Drive Train'!$F$29,1,0)</f>
        <v>0</v>
      </c>
      <c r="EL114" s="57">
        <f t="shared" si="145"/>
        <v>55.555555555555557</v>
      </c>
      <c r="EM114" s="63">
        <f>EM113+'DEPRECATED - DT-Prelim Calcs'!$C$11</f>
        <v>440</v>
      </c>
      <c r="EN114" s="2">
        <f>EX114/'Drive Train'!$F$35</f>
        <v>0.72580645161290325</v>
      </c>
      <c r="EO114" s="46">
        <f>EV114*12*60/(PI() * 'Drive Train'!$F$15)/EN$2*EN114</f>
        <v>-218832.02684981425</v>
      </c>
      <c r="EP114" s="2">
        <f>('DEPRECATED - DT-Prelim Calcs'!$C$6*EN114-EO114)/('DEPRECATED - DT-Prelim Calcs'!$C$6*EN114)*'DEPRECATED - DT-Prelim Calcs'!$C$7*EN114</f>
        <v>100.69575728348136</v>
      </c>
      <c r="EQ114" s="57">
        <f>EP114/'DEPRECATED - DT-Prelim Calcs'!$C$7*('DEPRECATED - DT-Prelim Calcs'!$C$8-'DEPRECATED - DT-Prelim Calcs'!$C$9)+'DEPRECATED - DT-Prelim Calcs'!$C$9</f>
        <v>5363.3911450085716</v>
      </c>
      <c r="ER114" s="57">
        <f t="shared" si="112"/>
        <v>50</v>
      </c>
      <c r="ES114" s="2">
        <f t="shared" si="146"/>
        <v>0.72555584086814395</v>
      </c>
      <c r="ET114" s="57">
        <f>ES114*'DEPRECATED - DT-Prelim Calcs'!$C$21/EN$2/'DEPRECATED - DT-Prelim Calcs'!$C$19/'DEPRECATED - DT-Prelim Calcs'!$C$18*3.39*'DEPRECATED - DT-Prelim Calcs'!$C$20</f>
        <v>22.99198837243916</v>
      </c>
      <c r="EU114" s="46">
        <f t="shared" si="147"/>
        <v>0</v>
      </c>
      <c r="EV114" s="57">
        <f>ET113*'DEPRECATED - DT-Prelim Calcs'!$C$11+EV113</f>
        <v>-568.31769934847375</v>
      </c>
      <c r="EW114" s="57">
        <f>EW113+0.5*ET114*'DEPRECATED - DT-Prelim Calcs'!$C$11^2+EV114*'DEPRECATED - DT-Prelim Calcs'!$C$11</f>
        <v>-393162.27749958844</v>
      </c>
      <c r="EX114" s="57">
        <f>MIN('Drive Train'!$F$35-ER113*'DEPRECATED - DT-Prelim Calcs'!$C$21*'Drive Train'!$F$38,EX113+ER$2)</f>
        <v>9</v>
      </c>
      <c r="EY114" s="57">
        <f>'Drive Train'!$F$35-ER114*'DEPRECATED - DT-Prelim Calcs'!$C$21*'Drive Train'!$F$38</f>
        <v>9</v>
      </c>
      <c r="EZ114" s="1">
        <f>IF(EW114&gt;='Drive Train'!$F$29,1,0)</f>
        <v>0</v>
      </c>
      <c r="FA114" s="57">
        <f t="shared" si="148"/>
        <v>55.555555555555557</v>
      </c>
      <c r="FB114" s="63">
        <f>FB113+'DEPRECATED - DT-Prelim Calcs'!$C$11</f>
        <v>440</v>
      </c>
      <c r="FC114" s="2">
        <f>FM114/'Drive Train'!$F$35</f>
        <v>0.72580645161290325</v>
      </c>
      <c r="FD114" s="46">
        <f>FK114*12*60/(PI() * 'Drive Train'!$F$15)/FC$2*FC114</f>
        <v>-112645.95845124319</v>
      </c>
      <c r="FE114" s="2">
        <f>('DEPRECATED - DT-Prelim Calcs'!$C$6*FC114-FD114)/('DEPRECATED - DT-Prelim Calcs'!$C$6*FC114)*'DEPRECATED - DT-Prelim Calcs'!$C$7*FC114</f>
        <v>52.682919602326322</v>
      </c>
      <c r="FF114" s="57">
        <f>FE114/'DEPRECATED - DT-Prelim Calcs'!$C$7*('DEPRECATED - DT-Prelim Calcs'!$C$8-'DEPRECATED - DT-Prelim Calcs'!$C$9)+'DEPRECATED - DT-Prelim Calcs'!$C$9</f>
        <v>2807.355014513887</v>
      </c>
      <c r="FG114" s="57">
        <f t="shared" si="113"/>
        <v>50</v>
      </c>
      <c r="FH114" s="2">
        <f t="shared" si="149"/>
        <v>0.65247827416199988</v>
      </c>
      <c r="FI114" s="57">
        <f>FH114*'DEPRECATED - DT-Prelim Calcs'!$C$21/FC$2/'DEPRECATED - DT-Prelim Calcs'!$C$19/'DEPRECATED - DT-Prelim Calcs'!$C$18*3.39*'DEPRECATED - DT-Prelim Calcs'!$C$20</f>
        <v>22.99198837243916</v>
      </c>
      <c r="FJ114" s="46">
        <f t="shared" si="150"/>
        <v>0</v>
      </c>
      <c r="FK114" s="57">
        <f>FI113*'DEPRECATED - DT-Prelim Calcs'!$C$11+FK113</f>
        <v>-263.08199475628794</v>
      </c>
      <c r="FL114" s="57">
        <f>FL113+0.5*FI114*'DEPRECATED - DT-Prelim Calcs'!$C$11^2+FK114*'DEPRECATED - DT-Prelim Calcs'!$C$11</f>
        <v>-475292.47955818003</v>
      </c>
      <c r="FM114" s="57">
        <f>MIN('Drive Train'!$F$35-FG113*'DEPRECATED - DT-Prelim Calcs'!$C$21*'Drive Train'!$F$38,FM113+FG$2)</f>
        <v>9</v>
      </c>
      <c r="FN114" s="57">
        <f>'Drive Train'!$F$35-FG114*'DEPRECATED - DT-Prelim Calcs'!$C$21*'Drive Train'!$F$38</f>
        <v>9</v>
      </c>
      <c r="FO114" s="1">
        <f>IF(FL114&gt;='Drive Train'!$F$29,1,0)</f>
        <v>0</v>
      </c>
      <c r="FP114" s="57">
        <f t="shared" si="151"/>
        <v>55.555555555555557</v>
      </c>
      <c r="FQ114" s="63">
        <f>FQ113+'DEPRECATED - DT-Prelim Calcs'!$C$11</f>
        <v>440</v>
      </c>
      <c r="FR114" s="2">
        <f>GB114/'Drive Train'!$F$35</f>
        <v>0.72580645161290325</v>
      </c>
      <c r="FS114" s="46">
        <f>FZ114*12*60/(PI() * 'Drive Train'!$F$15)/FR$2*FR114</f>
        <v>-1278172.0224659778</v>
      </c>
      <c r="FT114" s="2">
        <f>('DEPRECATED - DT-Prelim Calcs'!$C$6*FR114-FS114)/('DEPRECATED - DT-Prelim Calcs'!$C$6*FR114)*'DEPRECATED - DT-Prelim Calcs'!$C$7*FR114</f>
        <v>579.68438569529269</v>
      </c>
      <c r="FU114" s="57">
        <f>FT114/'DEPRECATED - DT-Prelim Calcs'!$C$7*('DEPRECATED - DT-Prelim Calcs'!$C$8-'DEPRECATED - DT-Prelim Calcs'!$C$9)+'DEPRECATED - DT-Prelim Calcs'!$C$9</f>
        <v>30863.076217720354</v>
      </c>
      <c r="FV114" s="57">
        <f t="shared" si="114"/>
        <v>50</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-2711.9906516317387</v>
      </c>
      <c r="GA114" s="57">
        <f>GA113+0.5*FX114*'DEPRECATED - DT-Prelim Calcs'!$C$11^2+FZ114*'DEPRECATED - DT-Prelim Calcs'!$C$11</f>
        <v>-599547.16608110745</v>
      </c>
      <c r="GB114" s="57">
        <f>MIN('Drive Train'!$F$35-FV113*'DEPRECATED - DT-Prelim Calcs'!$C$21*'Drive Train'!$F$38,GB113+FV$2)</f>
        <v>9</v>
      </c>
      <c r="GC114" s="57">
        <f>'Drive Train'!$F$35-FV114*'DEPRECATED - DT-Prelim Calcs'!$C$21*'Drive Train'!$F$38</f>
        <v>9</v>
      </c>
      <c r="GD114" s="1">
        <f>IF(GA114&gt;='Drive Train'!$F$29,1,0)</f>
        <v>0</v>
      </c>
      <c r="GE114" s="57">
        <f t="shared" si="154"/>
        <v>55.555555555555557</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55.555555555555557</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55.555555555555557</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55.555555555555557</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55.555555555555557</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55.555555555555557</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650.48305563067322</v>
      </c>
      <c r="AK115" s="57">
        <f t="shared" si="181"/>
        <v>0</v>
      </c>
      <c r="AL115" s="63">
        <f>AL114+'DEPRECATED - DT-Prelim Calcs'!$C$11</f>
        <v>444</v>
      </c>
      <c r="AM115" s="2">
        <f>AW115/'Drive Train'!$F$35</f>
        <v>0.87580576951213329</v>
      </c>
      <c r="AN115" s="46">
        <f>AU115*12*60/(PI() * 'Drive Train'!$F$15)/AM$2*AM115</f>
        <v>3839.3737733918924</v>
      </c>
      <c r="AO115" s="2">
        <f>('DEPRECATED - DT-Prelim Calcs'!$C$6*AM115-AN115)/('DEPRECATED - DT-Prelim Calcs'!$C$6*AM115)*'DEPRECATED - DT-Prelim Calcs'!$C$7*AM115</f>
        <v>0.37468987940708159</v>
      </c>
      <c r="AP115" s="57">
        <f>AO115/'DEPRECATED - DT-Prelim Calcs'!$C$7*('DEPRECATED - DT-Prelim Calcs'!$C$8-'DEPRECATED - DT-Prelim Calcs'!$C$9)+'DEPRECATED - DT-Prelim Calcs'!$C$9</f>
        <v>22.647183206609363</v>
      </c>
      <c r="AQ115" s="57">
        <f t="shared" si="105"/>
        <v>22.647183206609363</v>
      </c>
      <c r="AR115" s="2">
        <f t="shared" si="125"/>
        <v>-1.5654144647214707E-14</v>
      </c>
      <c r="AS115" s="57">
        <f>AR115*'DEPRECATED - DT-Prelim Calcs'!$C$21/AM$2/'DEPRECATED - DT-Prelim Calcs'!$C$19/'DEPRECATED - DT-Prelim Calcs'!$C$18*3.39*'DEPRECATED - DT-Prelim Calcs'!$C$20</f>
        <v>-1.0714916282139665E-13</v>
      </c>
      <c r="AT115" s="46">
        <f t="shared" si="126"/>
        <v>0</v>
      </c>
      <c r="AU115" s="57">
        <f>AS114*'DEPRECATED - DT-Prelim Calcs'!$C$11+AU114</f>
        <v>38.256035694840683</v>
      </c>
      <c r="AV115" s="57">
        <f>AV114+0.5*AS115*'DEPRECATED - DT-Prelim Calcs'!$C$11^2+AU115*'DEPRECATED - DT-Prelim Calcs'!$C$11</f>
        <v>16858.474093688354</v>
      </c>
      <c r="AW115" s="57">
        <f>MIN('Drive Train'!$F$35-AQ114*'DEPRECATED - DT-Prelim Calcs'!$C$21*'Drive Train'!$F$38,AW114+AQ$2)</f>
        <v>10.859991541950453</v>
      </c>
      <c r="AX115" s="57">
        <f>'Drive Train'!$F$35-AQ115*'DEPRECATED - DT-Prelim Calcs'!$C$21*'Drive Train'!$F$38</f>
        <v>10.859991541950563</v>
      </c>
      <c r="AY115" s="1">
        <f>IF(AV115&gt;='Drive Train'!$F$29,1,0)</f>
        <v>1</v>
      </c>
      <c r="AZ115" s="57">
        <f t="shared" si="127"/>
        <v>25.163536896232628</v>
      </c>
      <c r="BA115" s="63">
        <f>BA114+'DEPRECATED - DT-Prelim Calcs'!$C$11</f>
        <v>444</v>
      </c>
      <c r="BB115" s="2">
        <f>BL115/'Drive Train'!$F$35</f>
        <v>1.0871913208141526</v>
      </c>
      <c r="BC115" s="46">
        <f>BJ115*12*60/(PI() * 'Drive Train'!$F$15)/BB$2*BB115</f>
        <v>-94.657180769026027</v>
      </c>
      <c r="BD115" s="2">
        <f>('DEPRECATED - DT-Prelim Calcs'!$C$6*BB115-BC115)/('DEPRECATED - DT-Prelim Calcs'!$C$6*BB115)*'DEPRECATED - DT-Prelim Calcs'!$C$7*BB115</f>
        <v>2.6629310466993226</v>
      </c>
      <c r="BE115" s="57">
        <f>BD115/'DEPRECATED - DT-Prelim Calcs'!$C$7*('DEPRECATED - DT-Prelim Calcs'!$C$8-'DEPRECATED - DT-Prelim Calcs'!$C$9)+'DEPRECATED - DT-Prelim Calcs'!$C$9</f>
        <v>144.46516734088095</v>
      </c>
      <c r="BF115" s="57">
        <f t="shared" si="106"/>
        <v>50</v>
      </c>
      <c r="BG115" s="2">
        <f t="shared" si="128"/>
        <v>0.89592952985898766</v>
      </c>
      <c r="BH115" s="57">
        <f>BG115*'DEPRECATED - DT-Prelim Calcs'!$C$21/BB$2/'DEPRECATED - DT-Prelim Calcs'!$C$19/'DEPRECATED - DT-Prelim Calcs'!$C$18*3.39*'DEPRECATED - DT-Prelim Calcs'!$C$20</f>
        <v>9.3122233419741534</v>
      </c>
      <c r="BI115" s="46">
        <f t="shared" si="129"/>
        <v>0</v>
      </c>
      <c r="BJ115" s="57">
        <f>BH114*'DEPRECATED - DT-Prelim Calcs'!$C$11+BJ114</f>
        <v>-0.50035111063468918</v>
      </c>
      <c r="BK115" s="57">
        <f>BK114+0.5*BH115*'DEPRECATED - DT-Prelim Calcs'!$C$11^2+BJ115*'DEPRECATED - DT-Prelim Calcs'!$C$11</f>
        <v>8047.6685163013508</v>
      </c>
      <c r="BL115" s="57">
        <f>MIN('Drive Train'!$F$35-BF114*'DEPRECATED - DT-Prelim Calcs'!$C$21*'Drive Train'!$F$38,BL114+BF$2)</f>
        <v>13.481172378095492</v>
      </c>
      <c r="BM115" s="57">
        <f>'Drive Train'!$F$35-BF115*'DEPRECATED - DT-Prelim Calcs'!$C$21*'Drive Train'!$F$38</f>
        <v>9</v>
      </c>
      <c r="BN115" s="1">
        <f>IF(BK115&gt;='Drive Train'!$F$29,1,0)</f>
        <v>1</v>
      </c>
      <c r="BO115" s="57">
        <f t="shared" si="130"/>
        <v>55.555555555555557</v>
      </c>
      <c r="BP115" s="63">
        <f>BP114+'DEPRECATED - DT-Prelim Calcs'!$C$11</f>
        <v>444</v>
      </c>
      <c r="BQ115" s="2">
        <f>CA115/'Drive Train'!$F$35</f>
        <v>1.6701914994295128</v>
      </c>
      <c r="BR115" s="46">
        <f>BY115*12*60/(PI() * 'Drive Train'!$F$15)/BQ$2*BQ115</f>
        <v>-53368.248724783982</v>
      </c>
      <c r="BS115" s="2">
        <f>('DEPRECATED - DT-Prelim Calcs'!$C$6*BQ115-BR115)/('DEPRECATED - DT-Prelim Calcs'!$C$6*BQ115)*'DEPRECATED - DT-Prelim Calcs'!$C$7*BQ115</f>
        <v>28.15602069312407</v>
      </c>
      <c r="BT115" s="57">
        <f>BS115/'DEPRECATED - DT-Prelim Calcs'!$C$7*('DEPRECATED - DT-Prelim Calcs'!$C$8-'DEPRECATED - DT-Prelim Calcs'!$C$9)+'DEPRECATED - DT-Prelim Calcs'!$C$9</f>
        <v>1501.6284045343643</v>
      </c>
      <c r="BU115" s="57">
        <f t="shared" si="107"/>
        <v>50</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-136.88792152331766</v>
      </c>
      <c r="BZ115" s="57">
        <f>BZ114+0.5*BW115*'DEPRECATED - DT-Prelim Calcs'!$C$11^2+BY115*'DEPRECATED - DT-Prelim Calcs'!$C$11</f>
        <v>-15884.300830558512</v>
      </c>
      <c r="CA115" s="57">
        <f>MIN('Drive Train'!$F$35-BU114*'DEPRECATED - DT-Prelim Calcs'!$C$21*'Drive Train'!$F$38,CA114+BU$2)</f>
        <v>20.710374592925959</v>
      </c>
      <c r="CB115" s="57">
        <f>'Drive Train'!$F$35-BU115*'DEPRECATED - DT-Prelim Calcs'!$C$21*'Drive Train'!$F$38</f>
        <v>9</v>
      </c>
      <c r="CC115" s="1">
        <f>IF(BZ115&gt;='Drive Train'!$F$29,1,0)</f>
        <v>0</v>
      </c>
      <c r="CD115" s="57">
        <f t="shared" si="133"/>
        <v>55.555555555555557</v>
      </c>
      <c r="CE115" s="63">
        <f>CE114+'DEPRECATED - DT-Prelim Calcs'!$C$11</f>
        <v>444</v>
      </c>
      <c r="CF115" s="2">
        <f>CP115/'Drive Train'!$F$35</f>
        <v>1.367671931487666</v>
      </c>
      <c r="CG115" s="46">
        <f>CN115*12*60/(PI() * 'Drive Train'!$F$15)/CF$2*CF115</f>
        <v>-46293.068504278235</v>
      </c>
      <c r="CH115" s="2">
        <f>('DEPRECATED - DT-Prelim Calcs'!$C$6*CF115-CG115)/('DEPRECATED - DT-Prelim Calcs'!$C$6*CF115)*'DEPRECATED - DT-Prelim Calcs'!$C$7*CF115</f>
        <v>24.227852036932283</v>
      </c>
      <c r="CI115" s="57">
        <f>CH115/'DEPRECATED - DT-Prelim Calcs'!$C$7*('DEPRECATED - DT-Prelim Calcs'!$C$8-'DEPRECATED - DT-Prelim Calcs'!$C$9)+'DEPRECATED - DT-Prelim Calcs'!$C$9</f>
        <v>1292.5063968209179</v>
      </c>
      <c r="CJ115" s="57">
        <f t="shared" si="108"/>
        <v>50</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-115.58356352234756</v>
      </c>
      <c r="CO115" s="57">
        <f>CO114+0.5*CL115*'DEPRECATED - DT-Prelim Calcs'!$C$11^2+CN115*'DEPRECATED - DT-Prelim Calcs'!$C$11</f>
        <v>-45526.113875953204</v>
      </c>
      <c r="CP115" s="57">
        <f>MIN('Drive Train'!$F$35-CJ114*'DEPRECATED - DT-Prelim Calcs'!$C$21*'Drive Train'!$F$38,CP114+CJ$2)</f>
        <v>16.959131950447059</v>
      </c>
      <c r="CQ115" s="57">
        <f>'Drive Train'!$F$35-CJ115*'DEPRECATED - DT-Prelim Calcs'!$C$21*'Drive Train'!$F$38</f>
        <v>9</v>
      </c>
      <c r="CR115" s="1">
        <f>IF(CO115&gt;='Drive Train'!$F$29,1,0)</f>
        <v>0</v>
      </c>
      <c r="CS115" s="57">
        <f t="shared" si="136"/>
        <v>55.555555555555557</v>
      </c>
      <c r="CT115" s="63">
        <f>CT114+'DEPRECATED - DT-Prelim Calcs'!$C$11</f>
        <v>444</v>
      </c>
      <c r="CU115" s="2">
        <f>DE115/'Drive Train'!$F$35</f>
        <v>1.2868578768233943</v>
      </c>
      <c r="CV115" s="46">
        <f>DC115*12*60/(PI() * 'Drive Train'!$F$15)/CU$2*CU115</f>
        <v>-56161.732591222215</v>
      </c>
      <c r="CW115" s="2">
        <f>('DEPRECATED - DT-Prelim Calcs'!$C$6*CU115-CV115)/('DEPRECATED - DT-Prelim Calcs'!$C$6*CU115)*'DEPRECATED - DT-Prelim Calcs'!$C$7*CU115</f>
        <v>28.495281619137913</v>
      </c>
      <c r="CX115" s="57">
        <f>CW115/'DEPRECATED - DT-Prelim Calcs'!$C$7*('DEPRECATED - DT-Prelim Calcs'!$C$8-'DEPRECATED - DT-Prelim Calcs'!$C$9)+'DEPRECATED - DT-Prelim Calcs'!$C$9</f>
        <v>1519.6894737491264</v>
      </c>
      <c r="CY115" s="57">
        <f t="shared" si="109"/>
        <v>50</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-123.89191213164378</v>
      </c>
      <c r="DD115" s="57">
        <f>DD114+0.5*DA115*'DEPRECATED - DT-Prelim Calcs'!$C$11^2+DC115*'DEPRECATED - DT-Prelim Calcs'!$C$11</f>
        <v>-99718.838079493231</v>
      </c>
      <c r="DE115" s="57">
        <f>MIN('Drive Train'!$F$35-CY114*'DEPRECATED - DT-Prelim Calcs'!$C$21*'Drive Train'!$F$38,DE114+CY$2)</f>
        <v>15.95703767261009</v>
      </c>
      <c r="DF115" s="57">
        <f>'Drive Train'!$F$35-CY115*'DEPRECATED - DT-Prelim Calcs'!$C$21*'Drive Train'!$F$38</f>
        <v>9</v>
      </c>
      <c r="DG115" s="1">
        <f>IF(DD115&gt;='Drive Train'!$F$29,1,0)</f>
        <v>0</v>
      </c>
      <c r="DH115" s="57">
        <f t="shared" si="139"/>
        <v>55.555555555555557</v>
      </c>
      <c r="DI115" s="63">
        <f>DI114+'DEPRECATED - DT-Prelim Calcs'!$C$11</f>
        <v>444</v>
      </c>
      <c r="DJ115" s="2">
        <f>DT115/'Drive Train'!$F$35</f>
        <v>0.72580645161290325</v>
      </c>
      <c r="DK115" s="46">
        <f>DR115*12*60/(PI() * 'Drive Train'!$F$15)/DJ$2*DJ115</f>
        <v>-232883.10342891671</v>
      </c>
      <c r="DL115" s="2">
        <f>('DEPRECATED - DT-Prelim Calcs'!$C$6*DJ115-DK115)/('DEPRECATED - DT-Prelim Calcs'!$C$6*DJ115)*'DEPRECATED - DT-Prelim Calcs'!$C$7*DJ115</f>
        <v>107.04905832581474</v>
      </c>
      <c r="DM115" s="57">
        <f>DL115/'DEPRECATED - DT-Prelim Calcs'!$C$7*('DEPRECATED - DT-Prelim Calcs'!$C$8-'DEPRECATED - DT-Prelim Calcs'!$C$9)+'DEPRECATED - DT-Prelim Calcs'!$C$9</f>
        <v>5701.6187482166106</v>
      </c>
      <c r="DN115" s="57">
        <f t="shared" si="110"/>
        <v>50</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-779.39310148459731</v>
      </c>
      <c r="DS115" s="57">
        <f>DS114+0.5*DP115*'DEPRECATED - DT-Prelim Calcs'!$C$11^2+DR115*'DEPRECATED - DT-Prelim Calcs'!$C$11</f>
        <v>-210664.28143083915</v>
      </c>
      <c r="DT115" s="57">
        <f>MIN('Drive Train'!$F$35-DN114*'DEPRECATED - DT-Prelim Calcs'!$C$21*'Drive Train'!$F$38,DT114+DN$2)</f>
        <v>9</v>
      </c>
      <c r="DU115" s="57">
        <f>'Drive Train'!$F$35-DN115*'DEPRECATED - DT-Prelim Calcs'!$C$21*'Drive Train'!$F$38</f>
        <v>9</v>
      </c>
      <c r="DV115" s="1">
        <f>IF(DS115&gt;='Drive Train'!$F$29,1,0)</f>
        <v>0</v>
      </c>
      <c r="DW115" s="57">
        <f t="shared" si="142"/>
        <v>55.555555555555557</v>
      </c>
      <c r="DX115" s="63">
        <f>DX114+'DEPRECATED - DT-Prelim Calcs'!$C$11</f>
        <v>444</v>
      </c>
      <c r="DY115" s="2">
        <f>EI115/'Drive Train'!$F$35</f>
        <v>0.72580645161290325</v>
      </c>
      <c r="DZ115" s="46">
        <f>EG115*12*60/(PI() * 'Drive Train'!$F$15)/DY$2*DY115</f>
        <v>-469402.51553246594</v>
      </c>
      <c r="EA115" s="2">
        <f>('DEPRECATED - DT-Prelim Calcs'!$C$6*DY115-DZ115)/('DEPRECATED - DT-Prelim Calcs'!$C$6*DY115)*'DEPRECATED - DT-Prelim Calcs'!$C$7*DY115</f>
        <v>213.99310770096554</v>
      </c>
      <c r="EB115" s="57">
        <f>EA115/'DEPRECATED - DT-Prelim Calcs'!$C$7*('DEPRECATED - DT-Prelim Calcs'!$C$8-'DEPRECATED - DT-Prelim Calcs'!$C$9)+'DEPRECATED - DT-Prelim Calcs'!$C$9</f>
        <v>11394.947185906176</v>
      </c>
      <c r="EC115" s="57">
        <f t="shared" si="111"/>
        <v>50</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-1372.8173070743026</v>
      </c>
      <c r="EH115" s="57">
        <f>EH114+0.5*EE115*'DEPRECATED - DT-Prelim Calcs'!$C$11^2+EG115*'DEPRECATED - DT-Prelim Calcs'!$C$11</f>
        <v>-307937.6693062018</v>
      </c>
      <c r="EI115" s="57">
        <f>MIN('Drive Train'!$F$35-EC114*'DEPRECATED - DT-Prelim Calcs'!$C$21*'Drive Train'!$F$38,EI114+EC$2)</f>
        <v>9</v>
      </c>
      <c r="EJ115" s="57">
        <f>'Drive Train'!$F$35-EC115*'DEPRECATED - DT-Prelim Calcs'!$C$21*'Drive Train'!$F$38</f>
        <v>9</v>
      </c>
      <c r="EK115" s="1">
        <f>IF(EH115&gt;='Drive Train'!$F$29,1,0)</f>
        <v>0</v>
      </c>
      <c r="EL115" s="57">
        <f t="shared" si="145"/>
        <v>55.555555555555557</v>
      </c>
      <c r="EM115" s="63">
        <f>EM114+'DEPRECATED - DT-Prelim Calcs'!$C$11</f>
        <v>444</v>
      </c>
      <c r="EN115" s="2">
        <f>EX115/'Drive Train'!$F$35</f>
        <v>0.72580645161290325</v>
      </c>
      <c r="EO115" s="46">
        <f>EV115*12*60/(PI() * 'Drive Train'!$F$15)/EN$2*EN115</f>
        <v>-183419.55651770064</v>
      </c>
      <c r="EP115" s="2">
        <f>('DEPRECATED - DT-Prelim Calcs'!$C$6*EN115-EO115)/('DEPRECATED - DT-Prelim Calcs'!$C$6*EN115)*'DEPRECATED - DT-Prelim Calcs'!$C$7*EN115</f>
        <v>84.683739741193591</v>
      </c>
      <c r="EQ115" s="57">
        <f>EP115/'DEPRECATED - DT-Prelim Calcs'!$C$7*('DEPRECATED - DT-Prelim Calcs'!$C$8-'DEPRECATED - DT-Prelim Calcs'!$C$9)+'DEPRECATED - DT-Prelim Calcs'!$C$9</f>
        <v>4510.9671405788949</v>
      </c>
      <c r="ER115" s="57">
        <f t="shared" si="112"/>
        <v>50</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-476.34974585871714</v>
      </c>
      <c r="EW115" s="57">
        <f>EW114+0.5*ET115*'DEPRECATED - DT-Prelim Calcs'!$C$11^2+EV115*'DEPRECATED - DT-Prelim Calcs'!$C$11</f>
        <v>-394883.74057604384</v>
      </c>
      <c r="EX115" s="57">
        <f>MIN('Drive Train'!$F$35-ER114*'DEPRECATED - DT-Prelim Calcs'!$C$21*'Drive Train'!$F$38,EX114+ER$2)</f>
        <v>9</v>
      </c>
      <c r="EY115" s="57">
        <f>'Drive Train'!$F$35-ER115*'DEPRECATED - DT-Prelim Calcs'!$C$21*'Drive Train'!$F$38</f>
        <v>9</v>
      </c>
      <c r="EZ115" s="1">
        <f>IF(EW115&gt;='Drive Train'!$F$29,1,0)</f>
        <v>0</v>
      </c>
      <c r="FA115" s="57">
        <f t="shared" si="148"/>
        <v>55.555555555555557</v>
      </c>
      <c r="FB115" s="63">
        <f>FB114+'DEPRECATED - DT-Prelim Calcs'!$C$11</f>
        <v>444</v>
      </c>
      <c r="FC115" s="2">
        <f>FM115/'Drive Train'!$F$35</f>
        <v>0.72580645161290325</v>
      </c>
      <c r="FD115" s="46">
        <f>FK115*12*60/(PI() * 'Drive Train'!$F$15)/FC$2*FC115</f>
        <v>-73267.291441932844</v>
      </c>
      <c r="FE115" s="2">
        <f>('DEPRECATED - DT-Prelim Calcs'!$C$6*FC115-FD115)/('DEPRECATED - DT-Prelim Calcs'!$C$6*FC115)*'DEPRECATED - DT-Prelim Calcs'!$C$7*FC115</f>
        <v>34.877556095302332</v>
      </c>
      <c r="FF115" s="57">
        <f>FE115/'DEPRECATED - DT-Prelim Calcs'!$C$7*('DEPRECATED - DT-Prelim Calcs'!$C$8-'DEPRECATED - DT-Prelim Calcs'!$C$9)+'DEPRECATED - DT-Prelim Calcs'!$C$9</f>
        <v>1859.459521588087</v>
      </c>
      <c r="FG115" s="57">
        <f t="shared" si="113"/>
        <v>50</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-171.1140412665313</v>
      </c>
      <c r="FL115" s="57">
        <f>FL114+0.5*FI115*'DEPRECATED - DT-Prelim Calcs'!$C$11^2+FK115*'DEPRECATED - DT-Prelim Calcs'!$C$11</f>
        <v>-475792.99981626665</v>
      </c>
      <c r="FM115" s="57">
        <f>MIN('Drive Train'!$F$35-FG114*'DEPRECATED - DT-Prelim Calcs'!$C$21*'Drive Train'!$F$38,FM114+FG$2)</f>
        <v>9</v>
      </c>
      <c r="FN115" s="57">
        <f>'Drive Train'!$F$35-FG115*'DEPRECATED - DT-Prelim Calcs'!$C$21*'Drive Train'!$F$38</f>
        <v>9</v>
      </c>
      <c r="FO115" s="1">
        <f>IF(FL115&gt;='Drive Train'!$F$29,1,0)</f>
        <v>0</v>
      </c>
      <c r="FP115" s="57">
        <f t="shared" si="151"/>
        <v>55.555555555555557</v>
      </c>
      <c r="FQ115" s="63">
        <f>FQ114+'DEPRECATED - DT-Prelim Calcs'!$C$11</f>
        <v>444</v>
      </c>
      <c r="FR115" s="2">
        <f>GB115/'Drive Train'!$F$35</f>
        <v>0.72580645161290325</v>
      </c>
      <c r="FS115" s="46">
        <f>FZ115*12*60/(PI() * 'Drive Train'!$F$15)/FR$2*FR115</f>
        <v>-1234827.1587794703</v>
      </c>
      <c r="FT115" s="2">
        <f>('DEPRECATED - DT-Prelim Calcs'!$C$6*FR115-FS115)/('DEPRECATED - DT-Prelim Calcs'!$C$6*FR115)*'DEPRECATED - DT-Prelim Calcs'!$C$7*FR115</f>
        <v>560.08567622353223</v>
      </c>
      <c r="FU115" s="57">
        <f>FT115/'DEPRECATED - DT-Prelim Calcs'!$C$7*('DEPRECATED - DT-Prelim Calcs'!$C$8-'DEPRECATED - DT-Prelim Calcs'!$C$9)+'DEPRECATED - DT-Prelim Calcs'!$C$9</f>
        <v>29819.709236298419</v>
      </c>
      <c r="FV115" s="57">
        <f t="shared" si="114"/>
        <v>50</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-2620.0226981419819</v>
      </c>
      <c r="GA115" s="57">
        <f>GA114+0.5*FX115*'DEPRECATED - DT-Prelim Calcs'!$C$11^2+FZ115*'DEPRECATED - DT-Prelim Calcs'!$C$11</f>
        <v>-609843.3209666959</v>
      </c>
      <c r="GB115" s="57">
        <f>MIN('Drive Train'!$F$35-FV114*'DEPRECATED - DT-Prelim Calcs'!$C$21*'Drive Train'!$F$38,GB114+FV$2)</f>
        <v>9</v>
      </c>
      <c r="GC115" s="57">
        <f>'Drive Train'!$F$35-FV115*'DEPRECATED - DT-Prelim Calcs'!$C$21*'Drive Train'!$F$38</f>
        <v>9</v>
      </c>
      <c r="GD115" s="1">
        <f>IF(GA115&gt;='Drive Train'!$F$29,1,0)</f>
        <v>0</v>
      </c>
      <c r="GE115" s="57">
        <f t="shared" si="154"/>
        <v>55.555555555555557</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55.555555555555557</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55.555555555555557</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55.555555555555557</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55.555555555555557</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650.48305563067322</v>
      </c>
      <c r="AK116" s="57">
        <f t="shared" si="181"/>
        <v>0</v>
      </c>
      <c r="AL116" s="63">
        <f>AL115+'DEPRECATED - DT-Prelim Calcs'!$C$11</f>
        <v>448</v>
      </c>
      <c r="AM116" s="2">
        <f>AW116/'Drive Train'!$F$35</f>
        <v>0.87580576951214217</v>
      </c>
      <c r="AN116" s="46">
        <f>AU116*12*60/(PI() * 'Drive Train'!$F$15)/AM$2*AM116</f>
        <v>3839.3737733918883</v>
      </c>
      <c r="AO116" s="2">
        <f>('DEPRECATED - DT-Prelim Calcs'!$C$6*AM116-AN116)/('DEPRECATED - DT-Prelim Calcs'!$C$6*AM116)*'DEPRECATED - DT-Prelim Calcs'!$C$7*AM116</f>
        <v>0.37468987940710485</v>
      </c>
      <c r="AP116" s="57">
        <f>AO116/'DEPRECATED - DT-Prelim Calcs'!$C$7*('DEPRECATED - DT-Prelim Calcs'!$C$8-'DEPRECATED - DT-Prelim Calcs'!$C$9)+'DEPRECATED - DT-Prelim Calcs'!$C$9</f>
        <v>22.647183206610602</v>
      </c>
      <c r="AQ116" s="57">
        <f t="shared" si="105"/>
        <v>22.647183206610602</v>
      </c>
      <c r="AR116" s="2">
        <f t="shared" si="125"/>
        <v>1.1768364061026659E-14</v>
      </c>
      <c r="AS116" s="57">
        <f>AR116*'DEPRECATED - DT-Prelim Calcs'!$C$21/AM$2/'DEPRECATED - DT-Prelim Calcs'!$C$19/'DEPRECATED - DT-Prelim Calcs'!$C$18*3.39*'DEPRECATED - DT-Prelim Calcs'!$C$20</f>
        <v>8.055185290119181E-14</v>
      </c>
      <c r="AT116" s="46">
        <f t="shared" si="126"/>
        <v>0</v>
      </c>
      <c r="AU116" s="57">
        <f>AS115*'DEPRECATED - DT-Prelim Calcs'!$C$11+AU115</f>
        <v>38.256035694840257</v>
      </c>
      <c r="AV116" s="57">
        <f>AV115+0.5*AS116*'DEPRECATED - DT-Prelim Calcs'!$C$11^2+AU116*'DEPRECATED - DT-Prelim Calcs'!$C$11</f>
        <v>17011.498236467716</v>
      </c>
      <c r="AW116" s="57">
        <f>MIN('Drive Train'!$F$35-AQ115*'DEPRECATED - DT-Prelim Calcs'!$C$21*'Drive Train'!$F$38,AW115+AQ$2)</f>
        <v>10.859991541950563</v>
      </c>
      <c r="AX116" s="57">
        <f>'Drive Train'!$F$35-AQ116*'DEPRECATED - DT-Prelim Calcs'!$C$21*'Drive Train'!$F$38</f>
        <v>10.85999154195048</v>
      </c>
      <c r="AY116" s="1">
        <f>IF(AV116&gt;='Drive Train'!$F$29,1,0)</f>
        <v>1</v>
      </c>
      <c r="AZ116" s="57">
        <f t="shared" si="127"/>
        <v>25.163536896234003</v>
      </c>
      <c r="BA116" s="63">
        <f>BA115+'DEPRECATED - DT-Prelim Calcs'!$C$11</f>
        <v>448</v>
      </c>
      <c r="BB116" s="2">
        <f>BL116/'Drive Train'!$F$35</f>
        <v>0.72580645161290325</v>
      </c>
      <c r="BC116" s="46">
        <f>BJ116*12*60/(PI() * 'Drive Train'!$F$15)/BB$2*BB116</f>
        <v>4641.2360945467726</v>
      </c>
      <c r="BD116" s="2">
        <f>('DEPRECATED - DT-Prelim Calcs'!$C$6*BB116-BC116)/('DEPRECATED - DT-Prelim Calcs'!$C$6*BB116)*'DEPRECATED - DT-Prelim Calcs'!$C$7*BB116</f>
        <v>-0.34937661819033705</v>
      </c>
      <c r="BE116" s="57">
        <f>BD116/'DEPRECATED - DT-Prelim Calcs'!$C$7*('DEPRECATED - DT-Prelim Calcs'!$C$8-'DEPRECATED - DT-Prelim Calcs'!$C$9)+'DEPRECATED - DT-Prelim Calcs'!$C$9</f>
        <v>-15.89959340822417</v>
      </c>
      <c r="BF116" s="57">
        <f t="shared" si="106"/>
        <v>-15.89959340822417</v>
      </c>
      <c r="BG116" s="2">
        <f t="shared" si="128"/>
        <v>-0.89592952375339918</v>
      </c>
      <c r="BH116" s="57">
        <f>BG116*'DEPRECATED - DT-Prelim Calcs'!$C$21/BB$2/'DEPRECATED - DT-Prelim Calcs'!$C$19/'DEPRECATED - DT-Prelim Calcs'!$C$18*3.39*'DEPRECATED - DT-Prelim Calcs'!$C$20</f>
        <v>-9.3122232785131303</v>
      </c>
      <c r="BI116" s="46">
        <f t="shared" si="129"/>
        <v>1</v>
      </c>
      <c r="BJ116" s="57">
        <f>BH115*'DEPRECATED - DT-Prelim Calcs'!$C$11+BJ115</f>
        <v>36.748542257261924</v>
      </c>
      <c r="BK116" s="57">
        <f>BK115+0.5*BH116*'DEPRECATED - DT-Prelim Calcs'!$C$11^2+BJ116*'DEPRECATED - DT-Prelim Calcs'!$C$11</f>
        <v>8120.1648991022939</v>
      </c>
      <c r="BL116" s="57">
        <f>MIN('Drive Train'!$F$35-BF115*'DEPRECATED - DT-Prelim Calcs'!$C$21*'Drive Train'!$F$38,BL115+BF$2)</f>
        <v>9</v>
      </c>
      <c r="BM116" s="57">
        <f>'Drive Train'!$F$35-BF116*'DEPRECATED - DT-Prelim Calcs'!$C$21*'Drive Train'!$F$38</f>
        <v>13.481172351759245</v>
      </c>
      <c r="BN116" s="1">
        <f>IF(BK116&gt;='Drive Train'!$F$29,1,0)</f>
        <v>1</v>
      </c>
      <c r="BO116" s="57">
        <f t="shared" si="130"/>
        <v>-17.666214898026855</v>
      </c>
      <c r="BP116" s="63">
        <f>BP115+'DEPRECATED - DT-Prelim Calcs'!$C$11</f>
        <v>448</v>
      </c>
      <c r="BQ116" s="2">
        <f>CA116/'Drive Train'!$F$35</f>
        <v>0.72580645161290325</v>
      </c>
      <c r="BR116" s="46">
        <f>BY116*12*60/(PI() * 'Drive Train'!$F$15)/BQ$2*BQ116</f>
        <v>-7610.475920978979</v>
      </c>
      <c r="BS116" s="2">
        <f>('DEPRECATED - DT-Prelim Calcs'!$C$6*BQ116-BR116)/('DEPRECATED - DT-Prelim Calcs'!$C$6*BQ116)*'DEPRECATED - DT-Prelim Calcs'!$C$7*BQ116</f>
        <v>5.1903280642518892</v>
      </c>
      <c r="BT116" s="57">
        <f>BS116/'DEPRECATED - DT-Prelim Calcs'!$C$7*('DEPRECATED - DT-Prelim Calcs'!$C$8-'DEPRECATED - DT-Prelim Calcs'!$C$9)+'DEPRECATED - DT-Prelim Calcs'!$C$9</f>
        <v>279.01497537075409</v>
      </c>
      <c r="BU116" s="57">
        <f t="shared" si="107"/>
        <v>50</v>
      </c>
      <c r="BV116" s="2">
        <f t="shared" si="131"/>
        <v>1.6489905474275997</v>
      </c>
      <c r="BW116" s="57">
        <f>BV116*'DEPRECATED - DT-Prelim Calcs'!$C$21/BQ$2/'DEPRECATED - DT-Prelim Calcs'!$C$19/'DEPRECATED - DT-Prelim Calcs'!$C$18*3.39*'DEPRECATED - DT-Prelim Calcs'!$C$20</f>
        <v>22.99198837243916</v>
      </c>
      <c r="BX116" s="46">
        <f t="shared" si="132"/>
        <v>0</v>
      </c>
      <c r="BY116" s="57">
        <f>BW115*'DEPRECATED - DT-Prelim Calcs'!$C$11+BY115</f>
        <v>-44.91996803356102</v>
      </c>
      <c r="BZ116" s="57">
        <f>BZ115+0.5*BW116*'DEPRECATED - DT-Prelim Calcs'!$C$11^2+BY116*'DEPRECATED - DT-Prelim Calcs'!$C$11</f>
        <v>-15880.044795713242</v>
      </c>
      <c r="CA116" s="57">
        <f>MIN('Drive Train'!$F$35-BU115*'DEPRECATED - DT-Prelim Calcs'!$C$21*'Drive Train'!$F$38,CA115+BU$2)</f>
        <v>9</v>
      </c>
      <c r="CB116" s="57">
        <f>'Drive Train'!$F$35-BU116*'DEPRECATED - DT-Prelim Calcs'!$C$21*'Drive Train'!$F$38</f>
        <v>9</v>
      </c>
      <c r="CC116" s="1">
        <f>IF(BZ116&gt;='Drive Train'!$F$29,1,0)</f>
        <v>0</v>
      </c>
      <c r="CD116" s="57">
        <f t="shared" si="133"/>
        <v>55.555555555555557</v>
      </c>
      <c r="CE116" s="63">
        <f>CE115+'DEPRECATED - DT-Prelim Calcs'!$C$11</f>
        <v>448</v>
      </c>
      <c r="CF116" s="2">
        <f>CP116/'Drive Train'!$F$35</f>
        <v>0.72580645161290325</v>
      </c>
      <c r="CG116" s="46">
        <f>CN116*12*60/(PI() * 'Drive Train'!$F$15)/CF$2*CF116</f>
        <v>-5019.4709784464676</v>
      </c>
      <c r="CH116" s="2">
        <f>('DEPRECATED - DT-Prelim Calcs'!$C$6*CF116-CG116)/('DEPRECATED - DT-Prelim Calcs'!$C$6*CF116)*'DEPRECATED - DT-Prelim Calcs'!$C$7*CF116</f>
        <v>4.0187854917371881</v>
      </c>
      <c r="CI116" s="57">
        <f>CH116/'DEPRECATED - DT-Prelim Calcs'!$C$7*('DEPRECATED - DT-Prelim Calcs'!$C$8-'DEPRECATED - DT-Prelim Calcs'!$C$9)+'DEPRECATED - DT-Prelim Calcs'!$C$9</f>
        <v>216.64613219497144</v>
      </c>
      <c r="CJ116" s="57">
        <f t="shared" si="108"/>
        <v>50</v>
      </c>
      <c r="CK116" s="2">
        <f t="shared" si="134"/>
        <v>1.3144127551959126</v>
      </c>
      <c r="CL116" s="57">
        <f>CK116*'DEPRECATED - DT-Prelim Calcs'!$C$21/CF$2/'DEPRECATED - DT-Prelim Calcs'!$C$19/'DEPRECATED - DT-Prelim Calcs'!$C$18*3.39*'DEPRECATED - DT-Prelim Calcs'!$C$20</f>
        <v>22.991988372439156</v>
      </c>
      <c r="CM116" s="46">
        <f t="shared" si="135"/>
        <v>0</v>
      </c>
      <c r="CN116" s="57">
        <f>CL115*'DEPRECATED - DT-Prelim Calcs'!$C$11+CN115</f>
        <v>-23.615610032590936</v>
      </c>
      <c r="CO116" s="57">
        <f>CO115+0.5*CL116*'DEPRECATED - DT-Prelim Calcs'!$C$11^2+CN116*'DEPRECATED - DT-Prelim Calcs'!$C$11</f>
        <v>-45436.64040910406</v>
      </c>
      <c r="CP116" s="57">
        <f>MIN('Drive Train'!$F$35-CJ115*'DEPRECATED - DT-Prelim Calcs'!$C$21*'Drive Train'!$F$38,CP115+CJ$2)</f>
        <v>9</v>
      </c>
      <c r="CQ116" s="57">
        <f>'Drive Train'!$F$35-CJ116*'DEPRECATED - DT-Prelim Calcs'!$C$21*'Drive Train'!$F$38</f>
        <v>9</v>
      </c>
      <c r="CR116" s="1">
        <f>IF(CO116&gt;='Drive Train'!$F$29,1,0)</f>
        <v>0</v>
      </c>
      <c r="CS116" s="57">
        <f t="shared" si="136"/>
        <v>55.555555555555557</v>
      </c>
      <c r="CT116" s="63">
        <f>CT115+'DEPRECATED - DT-Prelim Calcs'!$C$11</f>
        <v>448</v>
      </c>
      <c r="CU116" s="2">
        <f>DE116/'Drive Train'!$F$35</f>
        <v>0.72580645161290325</v>
      </c>
      <c r="CV116" s="46">
        <f>DC116*12*60/(PI() * 'Drive Train'!$F$15)/CU$2*CU116</f>
        <v>-8162.1490284417741</v>
      </c>
      <c r="CW116" s="2">
        <f>('DEPRECATED - DT-Prelim Calcs'!$C$6*CU116-CV116)/('DEPRECATED - DT-Prelim Calcs'!$C$6*CU116)*'DEPRECATED - DT-Prelim Calcs'!$C$7*CU116</f>
        <v>5.4397712516787813</v>
      </c>
      <c r="CX116" s="57">
        <f>CW116/'DEPRECATED - DT-Prelim Calcs'!$C$7*('DEPRECATED - DT-Prelim Calcs'!$C$8-'DEPRECATED - DT-Prelim Calcs'!$C$9)+'DEPRECATED - DT-Prelim Calcs'!$C$9</f>
        <v>292.29446124082472</v>
      </c>
      <c r="CY116" s="57">
        <f t="shared" si="109"/>
        <v>50</v>
      </c>
      <c r="CZ116" s="2">
        <f t="shared" si="137"/>
        <v>1.0927045796206987</v>
      </c>
      <c r="DA116" s="57">
        <f>CZ116*'DEPRECATED - DT-Prelim Calcs'!$C$21/CU$2/'DEPRECATED - DT-Prelim Calcs'!$C$19/'DEPRECATED - DT-Prelim Calcs'!$C$18*3.39*'DEPRECATED - DT-Prelim Calcs'!$C$20</f>
        <v>22.991988372439156</v>
      </c>
      <c r="DB116" s="46">
        <f t="shared" si="138"/>
        <v>0</v>
      </c>
      <c r="DC116" s="57">
        <f>DA115*'DEPRECATED - DT-Prelim Calcs'!$C$11+DC115</f>
        <v>-31.923958641887154</v>
      </c>
      <c r="DD116" s="57">
        <f>DD115+0.5*DA116*'DEPRECATED - DT-Prelim Calcs'!$C$11^2+DC116*'DEPRECATED - DT-Prelim Calcs'!$C$11</f>
        <v>-99662.598007081266</v>
      </c>
      <c r="DE116" s="57">
        <f>MIN('Drive Train'!$F$35-CY115*'DEPRECATED - DT-Prelim Calcs'!$C$21*'Drive Train'!$F$38,DE115+CY$2)</f>
        <v>9</v>
      </c>
      <c r="DF116" s="57">
        <f>'Drive Train'!$F$35-CY116*'DEPRECATED - DT-Prelim Calcs'!$C$21*'Drive Train'!$F$38</f>
        <v>9</v>
      </c>
      <c r="DG116" s="1">
        <f>IF(DD116&gt;='Drive Train'!$F$29,1,0)</f>
        <v>0</v>
      </c>
      <c r="DH116" s="57">
        <f t="shared" si="139"/>
        <v>55.555555555555557</v>
      </c>
      <c r="DI116" s="63">
        <f>DI115+'DEPRECATED - DT-Prelim Calcs'!$C$11</f>
        <v>448</v>
      </c>
      <c r="DJ116" s="2">
        <f>DT116/'Drive Train'!$F$35</f>
        <v>0.72580645161290325</v>
      </c>
      <c r="DK116" s="46">
        <f>DR116*12*60/(PI() * 'Drive Train'!$F$15)/DJ$2*DJ116</f>
        <v>-205403.02645119658</v>
      </c>
      <c r="DL116" s="2">
        <f>('DEPRECATED - DT-Prelim Calcs'!$C$6*DJ116-DK116)/('DEPRECATED - DT-Prelim Calcs'!$C$6*DJ116)*'DEPRECATED - DT-Prelim Calcs'!$C$7*DJ116</f>
        <v>94.623732712999455</v>
      </c>
      <c r="DM116" s="57">
        <f>DL116/'DEPRECATED - DT-Prelim Calcs'!$C$7*('DEPRECATED - DT-Prelim Calcs'!$C$8-'DEPRECATED - DT-Prelim Calcs'!$C$9)+'DEPRECATED - DT-Prelim Calcs'!$C$9</f>
        <v>5040.1377207791829</v>
      </c>
      <c r="DN116" s="57">
        <f t="shared" si="110"/>
        <v>50</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-687.4251479948407</v>
      </c>
      <c r="DS116" s="57">
        <f>DS115+0.5*DP116*'DEPRECATED - DT-Prelim Calcs'!$C$11^2+DR116*'DEPRECATED - DT-Prelim Calcs'!$C$11</f>
        <v>-213230.04611583901</v>
      </c>
      <c r="DT116" s="57">
        <f>MIN('Drive Train'!$F$35-DN115*'DEPRECATED - DT-Prelim Calcs'!$C$21*'Drive Train'!$F$38,DT115+DN$2)</f>
        <v>9</v>
      </c>
      <c r="DU116" s="57">
        <f>'Drive Train'!$F$35-DN116*'DEPRECATED - DT-Prelim Calcs'!$C$21*'Drive Train'!$F$38</f>
        <v>9</v>
      </c>
      <c r="DV116" s="1">
        <f>IF(DS116&gt;='Drive Train'!$F$29,1,0)</f>
        <v>0</v>
      </c>
      <c r="DW116" s="57">
        <f t="shared" si="142"/>
        <v>55.555555555555557</v>
      </c>
      <c r="DX116" s="63">
        <f>DX115+'DEPRECATED - DT-Prelim Calcs'!$C$11</f>
        <v>448</v>
      </c>
      <c r="DY116" s="2">
        <f>EI116/'Drive Train'!$F$35</f>
        <v>0.72580645161290325</v>
      </c>
      <c r="DZ116" s="46">
        <f>EG116*12*60/(PI() * 'Drive Train'!$F$15)/DY$2*DY116</f>
        <v>-437956.24187754904</v>
      </c>
      <c r="EA116" s="2">
        <f>('DEPRECATED - DT-Prelim Calcs'!$C$6*DY116-DZ116)/('DEPRECATED - DT-Prelim Calcs'!$C$6*DY116)*'DEPRECATED - DT-Prelim Calcs'!$C$7*DY116</f>
        <v>199.77443612341401</v>
      </c>
      <c r="EB116" s="57">
        <f>EA116/'DEPRECATED - DT-Prelim Calcs'!$C$7*('DEPRECATED - DT-Prelim Calcs'!$C$8-'DEPRECATED - DT-Prelim Calcs'!$C$9)+'DEPRECATED - DT-Prelim Calcs'!$C$9</f>
        <v>10637.994669972622</v>
      </c>
      <c r="EC116" s="57">
        <f t="shared" si="111"/>
        <v>50</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-1280.849353584546</v>
      </c>
      <c r="EH116" s="57">
        <f>EH115+0.5*EE116*'DEPRECATED - DT-Prelim Calcs'!$C$11^2+EG116*'DEPRECATED - DT-Prelim Calcs'!$C$11</f>
        <v>-312877.13081356051</v>
      </c>
      <c r="EI116" s="57">
        <f>MIN('Drive Train'!$F$35-EC115*'DEPRECATED - DT-Prelim Calcs'!$C$21*'Drive Train'!$F$38,EI115+EC$2)</f>
        <v>9</v>
      </c>
      <c r="EJ116" s="57">
        <f>'Drive Train'!$F$35-EC116*'DEPRECATED - DT-Prelim Calcs'!$C$21*'Drive Train'!$F$38</f>
        <v>9</v>
      </c>
      <c r="EK116" s="1">
        <f>IF(EH116&gt;='Drive Train'!$F$29,1,0)</f>
        <v>0</v>
      </c>
      <c r="EL116" s="57">
        <f t="shared" si="145"/>
        <v>55.555555555555557</v>
      </c>
      <c r="EM116" s="63">
        <f>EM115+'DEPRECATED - DT-Prelim Calcs'!$C$11</f>
        <v>448</v>
      </c>
      <c r="EN116" s="2">
        <f>EX116/'Drive Train'!$F$35</f>
        <v>0.72580645161290325</v>
      </c>
      <c r="EO116" s="46">
        <f>EV116*12*60/(PI() * 'Drive Train'!$F$15)/EN$2*EN116</f>
        <v>-148007.08618558705</v>
      </c>
      <c r="EP116" s="2">
        <f>('DEPRECATED - DT-Prelim Calcs'!$C$6*EN116-EO116)/('DEPRECATED - DT-Prelim Calcs'!$C$6*EN116)*'DEPRECATED - DT-Prelim Calcs'!$C$7*EN116</f>
        <v>68.671722198905826</v>
      </c>
      <c r="EQ116" s="57">
        <f>EP116/'DEPRECATED - DT-Prelim Calcs'!$C$7*('DEPRECATED - DT-Prelim Calcs'!$C$8-'DEPRECATED - DT-Prelim Calcs'!$C$9)+'DEPRECATED - DT-Prelim Calcs'!$C$9</f>
        <v>3658.5431361492188</v>
      </c>
      <c r="ER116" s="57">
        <f t="shared" si="112"/>
        <v>50</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-384.38179236896053</v>
      </c>
      <c r="EW116" s="57">
        <f>EW115+0.5*ET116*'DEPRECATED - DT-Prelim Calcs'!$C$11^2+EV116*'DEPRECATED - DT-Prelim Calcs'!$C$11</f>
        <v>-396237.33183854021</v>
      </c>
      <c r="EX116" s="57">
        <f>MIN('Drive Train'!$F$35-ER115*'DEPRECATED - DT-Prelim Calcs'!$C$21*'Drive Train'!$F$38,EX115+ER$2)</f>
        <v>9</v>
      </c>
      <c r="EY116" s="57">
        <f>'Drive Train'!$F$35-ER116*'DEPRECATED - DT-Prelim Calcs'!$C$21*'Drive Train'!$F$38</f>
        <v>9</v>
      </c>
      <c r="EZ116" s="1">
        <f>IF(EW116&gt;='Drive Train'!$F$29,1,0)</f>
        <v>0</v>
      </c>
      <c r="FA116" s="57">
        <f t="shared" si="148"/>
        <v>55.555555555555557</v>
      </c>
      <c r="FB116" s="63">
        <f>FB115+'DEPRECATED - DT-Prelim Calcs'!$C$11</f>
        <v>448</v>
      </c>
      <c r="FC116" s="2">
        <f>FM116/'Drive Train'!$F$35</f>
        <v>0.72580645161290325</v>
      </c>
      <c r="FD116" s="46">
        <f>FK116*12*60/(PI() * 'Drive Train'!$F$15)/FC$2*FC116</f>
        <v>-33888.624432622506</v>
      </c>
      <c r="FE116" s="2">
        <f>('DEPRECATED - DT-Prelim Calcs'!$C$6*FC116-FD116)/('DEPRECATED - DT-Prelim Calcs'!$C$6*FC116)*'DEPRECATED - DT-Prelim Calcs'!$C$7*FC116</f>
        <v>17.072192588278327</v>
      </c>
      <c r="FF116" s="57">
        <f>FE116/'DEPRECATED - DT-Prelim Calcs'!$C$7*('DEPRECATED - DT-Prelim Calcs'!$C$8-'DEPRECATED - DT-Prelim Calcs'!$C$9)+'DEPRECATED - DT-Prelim Calcs'!$C$9</f>
        <v>911.56402866228609</v>
      </c>
      <c r="FG116" s="57">
        <f t="shared" si="113"/>
        <v>50</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-79.146087776774664</v>
      </c>
      <c r="FL116" s="57">
        <f>FL115+0.5*FI116*'DEPRECATED - DT-Prelim Calcs'!$C$11^2+FK116*'DEPRECATED - DT-Prelim Calcs'!$C$11</f>
        <v>-475925.64826039423</v>
      </c>
      <c r="FM116" s="57">
        <f>MIN('Drive Train'!$F$35-FG115*'DEPRECATED - DT-Prelim Calcs'!$C$21*'Drive Train'!$F$38,FM115+FG$2)</f>
        <v>9</v>
      </c>
      <c r="FN116" s="57">
        <f>'Drive Train'!$F$35-FG116*'DEPRECATED - DT-Prelim Calcs'!$C$21*'Drive Train'!$F$38</f>
        <v>9</v>
      </c>
      <c r="FO116" s="1">
        <f>IF(FL116&gt;='Drive Train'!$F$29,1,0)</f>
        <v>0</v>
      </c>
      <c r="FP116" s="57">
        <f t="shared" si="151"/>
        <v>55.555555555555557</v>
      </c>
      <c r="FQ116" s="63">
        <f>FQ115+'DEPRECATED - DT-Prelim Calcs'!$C$11</f>
        <v>448</v>
      </c>
      <c r="FR116" s="2">
        <f>GB116/'Drive Train'!$F$35</f>
        <v>0.72580645161290325</v>
      </c>
      <c r="FS116" s="46">
        <f>FZ116*12*60/(PI() * 'Drive Train'!$F$15)/FR$2*FR116</f>
        <v>-1191482.2950929631</v>
      </c>
      <c r="FT116" s="2">
        <f>('DEPRECATED - DT-Prelim Calcs'!$C$6*FR116-FS116)/('DEPRECATED - DT-Prelim Calcs'!$C$6*FR116)*'DEPRECATED - DT-Prelim Calcs'!$C$7*FR116</f>
        <v>540.48696675177189</v>
      </c>
      <c r="FU116" s="57">
        <f>FT116/'DEPRECATED - DT-Prelim Calcs'!$C$7*('DEPRECATED - DT-Prelim Calcs'!$C$8-'DEPRECATED - DT-Prelim Calcs'!$C$9)+'DEPRECATED - DT-Prelim Calcs'!$C$9</f>
        <v>28776.342254876487</v>
      </c>
      <c r="FV116" s="57">
        <f t="shared" si="114"/>
        <v>50</v>
      </c>
      <c r="FW116" s="2">
        <f t="shared" si="152"/>
        <v>0.5927743797942352</v>
      </c>
      <c r="FX116" s="57">
        <f>FW116*'DEPRECATED - DT-Prelim Calcs'!$C$21/FR$2/'DEPRECATED - DT-Prelim Calcs'!$C$19/'DEPRECATED - DT-Prelim Calcs'!$C$18*3.39*'DEPRECATED - DT-Prelim Calcs'!$C$20</f>
        <v>22.99198837243916</v>
      </c>
      <c r="FY116" s="46">
        <f t="shared" si="153"/>
        <v>0</v>
      </c>
      <c r="FZ116" s="57">
        <f>FX115*'DEPRECATED - DT-Prelim Calcs'!$C$11+FZ115</f>
        <v>-2528.0547446522251</v>
      </c>
      <c r="GA116" s="57">
        <f>GA115+0.5*FX116*'DEPRECATED - DT-Prelim Calcs'!$C$11^2+FZ116*'DEPRECATED - DT-Prelim Calcs'!$C$11</f>
        <v>-619771.60403832537</v>
      </c>
      <c r="GB116" s="57">
        <f>MIN('Drive Train'!$F$35-FV115*'DEPRECATED - DT-Prelim Calcs'!$C$21*'Drive Train'!$F$38,GB115+FV$2)</f>
        <v>9</v>
      </c>
      <c r="GC116" s="57">
        <f>'Drive Train'!$F$35-FV116*'DEPRECATED - DT-Prelim Calcs'!$C$21*'Drive Train'!$F$38</f>
        <v>9</v>
      </c>
      <c r="GD116" s="1">
        <f>IF(GA116&gt;='Drive Train'!$F$29,1,0)</f>
        <v>0</v>
      </c>
      <c r="GE116" s="57">
        <f t="shared" si="154"/>
        <v>55.555555555555557</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55.555555555555557</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55.555555555555557</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55.555555555555557</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55.555555555555557</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55.555555555555557</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650.48305563067322</v>
      </c>
      <c r="AK117" s="57">
        <f t="shared" si="181"/>
        <v>0</v>
      </c>
      <c r="AL117" s="63">
        <f>AL116+'DEPRECATED - DT-Prelim Calcs'!$C$11</f>
        <v>452</v>
      </c>
      <c r="AM117" s="2">
        <f>AW117/'Drive Train'!$F$35</f>
        <v>0.87580576951213551</v>
      </c>
      <c r="AN117" s="46">
        <f>AU117*12*60/(PI() * 'Drive Train'!$F$15)/AM$2*AM117</f>
        <v>3839.3737733918911</v>
      </c>
      <c r="AO117" s="2">
        <f>('DEPRECATED - DT-Prelim Calcs'!$C$6*AM117-AN117)/('DEPRECATED - DT-Prelim Calcs'!$C$6*AM117)*'DEPRECATED - DT-Prelim Calcs'!$C$7*AM117</f>
        <v>0.37468987940708759</v>
      </c>
      <c r="AP117" s="57">
        <f>AO117/'DEPRECATED - DT-Prelim Calcs'!$C$7*('DEPRECATED - DT-Prelim Calcs'!$C$8-'DEPRECATED - DT-Prelim Calcs'!$C$9)+'DEPRECATED - DT-Prelim Calcs'!$C$9</f>
        <v>22.647183206609686</v>
      </c>
      <c r="AQ117" s="57">
        <f t="shared" si="105"/>
        <v>22.647183206609686</v>
      </c>
      <c r="AR117" s="2">
        <f t="shared" si="125"/>
        <v>-8.659739592076221E-15</v>
      </c>
      <c r="AS117" s="57">
        <f>AR117*'DEPRECATED - DT-Prelim Calcs'!$C$21/AM$2/'DEPRECATED - DT-Prelim Calcs'!$C$19/'DEPRECATED - DT-Prelim Calcs'!$C$18*3.39*'DEPRECATED - DT-Prelim Calcs'!$C$20</f>
        <v>-5.9274004965027929E-14</v>
      </c>
      <c r="AT117" s="46">
        <f t="shared" si="126"/>
        <v>0</v>
      </c>
      <c r="AU117" s="57">
        <f>AS116*'DEPRECATED - DT-Prelim Calcs'!$C$11+AU116</f>
        <v>38.256035694840577</v>
      </c>
      <c r="AV117" s="57">
        <f>AV116+0.5*AS117*'DEPRECATED - DT-Prelim Calcs'!$C$11^2+AU117*'DEPRECATED - DT-Prelim Calcs'!$C$11</f>
        <v>17164.522379247079</v>
      </c>
      <c r="AW117" s="57">
        <f>MIN('Drive Train'!$F$35-AQ116*'DEPRECATED - DT-Prelim Calcs'!$C$21*'Drive Train'!$F$38,AW116+AQ$2)</f>
        <v>10.85999154195048</v>
      </c>
      <c r="AX117" s="57">
        <f>'Drive Train'!$F$35-AQ117*'DEPRECATED - DT-Prelim Calcs'!$C$21*'Drive Train'!$F$38</f>
        <v>10.859991541950542</v>
      </c>
      <c r="AY117" s="1">
        <f>IF(AV117&gt;='Drive Train'!$F$29,1,0)</f>
        <v>1</v>
      </c>
      <c r="AZ117" s="57">
        <f t="shared" si="127"/>
        <v>25.163536896232984</v>
      </c>
      <c r="BA117" s="63">
        <f>BA116+'DEPRECATED - DT-Prelim Calcs'!$C$11</f>
        <v>452</v>
      </c>
      <c r="BB117" s="2">
        <f>BL117/'Drive Train'!$F$35</f>
        <v>1.0871913186902618</v>
      </c>
      <c r="BC117" s="46">
        <f>BJ117*12*60/(PI() * 'Drive Train'!$F$15)/BB$2*BB117</f>
        <v>-94.657132561498088</v>
      </c>
      <c r="BD117" s="2">
        <f>('DEPRECATED - DT-Prelim Calcs'!$C$6*BB117-BC117)/('DEPRECATED - DT-Prelim Calcs'!$C$6*BB117)*'DEPRECATED - DT-Prelim Calcs'!$C$7*BB117</f>
        <v>2.6629310197833451</v>
      </c>
      <c r="BE117" s="57">
        <f>BD117/'DEPRECATED - DT-Prelim Calcs'!$C$7*('DEPRECATED - DT-Prelim Calcs'!$C$8-'DEPRECATED - DT-Prelim Calcs'!$C$9)+'DEPRECATED - DT-Prelim Calcs'!$C$9</f>
        <v>144.46516590796813</v>
      </c>
      <c r="BF117" s="57">
        <f t="shared" si="106"/>
        <v>50</v>
      </c>
      <c r="BG117" s="2">
        <f t="shared" si="128"/>
        <v>0.89592952608362086</v>
      </c>
      <c r="BH117" s="57">
        <f>BG117*'DEPRECATED - DT-Prelim Calcs'!$C$21/BB$2/'DEPRECATED - DT-Prelim Calcs'!$C$19/'DEPRECATED - DT-Prelim Calcs'!$C$18*3.39*'DEPRECATED - DT-Prelim Calcs'!$C$20</f>
        <v>9.3122233027332779</v>
      </c>
      <c r="BI117" s="46">
        <f t="shared" si="129"/>
        <v>0</v>
      </c>
      <c r="BJ117" s="57">
        <f>BH116*'DEPRECATED - DT-Prelim Calcs'!$C$11+BJ116</f>
        <v>-0.50035085679059677</v>
      </c>
      <c r="BK117" s="57">
        <f>BK116+0.5*BH117*'DEPRECATED - DT-Prelim Calcs'!$C$11^2+BJ117*'DEPRECATED - DT-Prelim Calcs'!$C$11</f>
        <v>8192.6612820969967</v>
      </c>
      <c r="BL117" s="57">
        <f>MIN('Drive Train'!$F$35-BF116*'DEPRECATED - DT-Prelim Calcs'!$C$21*'Drive Train'!$F$38,BL116+BF$2)</f>
        <v>13.481172351759245</v>
      </c>
      <c r="BM117" s="57">
        <f>'Drive Train'!$F$35-BF117*'DEPRECATED - DT-Prelim Calcs'!$C$21*'Drive Train'!$F$38</f>
        <v>9</v>
      </c>
      <c r="BN117" s="1">
        <f>IF(BK117&gt;='Drive Train'!$F$29,1,0)</f>
        <v>1</v>
      </c>
      <c r="BO117" s="57">
        <f t="shared" si="130"/>
        <v>55.555555555555557</v>
      </c>
      <c r="BP117" s="63">
        <f>BP116+'DEPRECATED - DT-Prelim Calcs'!$C$11</f>
        <v>452</v>
      </c>
      <c r="BQ117" s="2">
        <f>CA117/'Drive Train'!$F$35</f>
        <v>0.72580645161290325</v>
      </c>
      <c r="BR117" s="46">
        <f>BY117*12*60/(PI() * 'Drive Train'!$F$15)/BQ$2*BQ117</f>
        <v>7971.0110251510141</v>
      </c>
      <c r="BS117" s="2">
        <f>('DEPRECATED - DT-Prelim Calcs'!$C$6*BQ117-BR117)/('DEPRECATED - DT-Prelim Calcs'!$C$6*BQ117)*'DEPRECATED - DT-Prelim Calcs'!$C$7*BQ117</f>
        <v>-1.8549596543547315</v>
      </c>
      <c r="BT117" s="57">
        <f>BS117/'DEPRECATED - DT-Prelim Calcs'!$C$7*('DEPRECATED - DT-Prelim Calcs'!$C$8-'DEPRECATED - DT-Prelim Calcs'!$C$9)+'DEPRECATED - DT-Prelim Calcs'!$C$9</f>
        <v>-96.051586578303755</v>
      </c>
      <c r="BU117" s="57">
        <f t="shared" si="107"/>
        <v>-96.051586578303755</v>
      </c>
      <c r="BV117" s="2">
        <f t="shared" si="131"/>
        <v>-2.7936275323345345</v>
      </c>
      <c r="BW117" s="57">
        <f>BV117*'DEPRECATED - DT-Prelim Calcs'!$C$21/BQ$2/'DEPRECATED - DT-Prelim Calcs'!$C$19/'DEPRECATED - DT-Prelim Calcs'!$C$18*3.39*'DEPRECATED - DT-Prelim Calcs'!$C$20</f>
        <v>-38.951740409040539</v>
      </c>
      <c r="BX117" s="46">
        <f t="shared" si="132"/>
        <v>1</v>
      </c>
      <c r="BY117" s="57">
        <f>BW116*'DEPRECATED - DT-Prelim Calcs'!$C$11+BY116</f>
        <v>47.047985456195619</v>
      </c>
      <c r="BZ117" s="57">
        <f>BZ116+0.5*BW117*'DEPRECATED - DT-Prelim Calcs'!$C$11^2+BY117*'DEPRECATED - DT-Prelim Calcs'!$C$11</f>
        <v>-16003.466777160784</v>
      </c>
      <c r="CA117" s="57">
        <f>MIN('Drive Train'!$F$35-BU116*'DEPRECATED - DT-Prelim Calcs'!$C$21*'Drive Train'!$F$38,CA116+BU$2)</f>
        <v>9</v>
      </c>
      <c r="CB117" s="57">
        <f>'Drive Train'!$F$35-BU117*'DEPRECATED - DT-Prelim Calcs'!$C$21*'Drive Train'!$F$38</f>
        <v>18.931507887324656</v>
      </c>
      <c r="CC117" s="1">
        <f>IF(BZ117&gt;='Drive Train'!$F$29,1,0)</f>
        <v>0</v>
      </c>
      <c r="CD117" s="57">
        <f t="shared" si="133"/>
        <v>-106.72398508700418</v>
      </c>
      <c r="CE117" s="63">
        <f>CE116+'DEPRECATED - DT-Prelim Calcs'!$C$11</f>
        <v>452</v>
      </c>
      <c r="CF117" s="2">
        <f>CP117/'Drive Train'!$F$35</f>
        <v>0.72580645161290325</v>
      </c>
      <c r="CG117" s="46">
        <f>CN117*12*60/(PI() * 'Drive Train'!$F$15)/CF$2*CF117</f>
        <v>14528.212644880246</v>
      </c>
      <c r="CH117" s="2">
        <f>('DEPRECATED - DT-Prelim Calcs'!$C$6*CF117-CG117)/('DEPRECATED - DT-Prelim Calcs'!$C$6*CF117)*'DEPRECATED - DT-Prelim Calcs'!$C$7*CF117</f>
        <v>-4.8198481916056606</v>
      </c>
      <c r="CI117" s="57">
        <f>CH117/'DEPRECATED - DT-Prelim Calcs'!$C$7*('DEPRECATED - DT-Prelim Calcs'!$C$8-'DEPRECATED - DT-Prelim Calcs'!$C$9)+'DEPRECATED - DT-Prelim Calcs'!$C$9</f>
        <v>-253.8919182502101</v>
      </c>
      <c r="CJ117" s="57">
        <f t="shared" si="108"/>
        <v>-253.8919182502101</v>
      </c>
      <c r="CK117" s="2">
        <f t="shared" si="134"/>
        <v>-6.5306934647058474</v>
      </c>
      <c r="CL117" s="57">
        <f>CK117*'DEPRECATED - DT-Prelim Calcs'!$C$21/CF$2/'DEPRECATED - DT-Prelim Calcs'!$C$19/'DEPRECATED - DT-Prelim Calcs'!$C$18*3.39*'DEPRECATED - DT-Prelim Calcs'!$C$20</f>
        <v>-114.23628355014016</v>
      </c>
      <c r="CM117" s="46">
        <f t="shared" si="135"/>
        <v>1</v>
      </c>
      <c r="CN117" s="57">
        <f>CL116*'DEPRECATED - DT-Prelim Calcs'!$C$11+CN116</f>
        <v>68.352343457165688</v>
      </c>
      <c r="CO117" s="57">
        <f>CO116+0.5*CL117*'DEPRECATED - DT-Prelim Calcs'!$C$11^2+CN117*'DEPRECATED - DT-Prelim Calcs'!$C$11</f>
        <v>-46077.121303676518</v>
      </c>
      <c r="CP117" s="57">
        <f>MIN('Drive Train'!$F$35-CJ116*'DEPRECATED - DT-Prelim Calcs'!$C$21*'Drive Train'!$F$38,CP116+CJ$2)</f>
        <v>9</v>
      </c>
      <c r="CQ117" s="57">
        <f>'Drive Train'!$F$35-CJ117*'DEPRECATED - DT-Prelim Calcs'!$C$21*'Drive Train'!$F$38</f>
        <v>29.664650441014288</v>
      </c>
      <c r="CR117" s="1">
        <f>IF(CO117&gt;='Drive Train'!$F$29,1,0)</f>
        <v>0</v>
      </c>
      <c r="CS117" s="57">
        <f t="shared" si="136"/>
        <v>-282.10213138912235</v>
      </c>
      <c r="CT117" s="63">
        <f>CT116+'DEPRECATED - DT-Prelim Calcs'!$C$11</f>
        <v>452</v>
      </c>
      <c r="CU117" s="2">
        <f>DE117/'Drive Train'!$F$35</f>
        <v>0.72580645161290325</v>
      </c>
      <c r="CV117" s="46">
        <f>DC117*12*60/(PI() * 'Drive Train'!$F$15)/CU$2*CU117</f>
        <v>15351.731272081663</v>
      </c>
      <c r="CW117" s="2">
        <f>('DEPRECATED - DT-Prelim Calcs'!$C$6*CU117-CV117)/('DEPRECATED - DT-Prelim Calcs'!$C$6*CU117)*'DEPRECATED - DT-Prelim Calcs'!$C$7*CU117</f>
        <v>-5.1922083964002974</v>
      </c>
      <c r="CX117" s="57">
        <f>CW117/'DEPRECATED - DT-Prelim Calcs'!$C$7*('DEPRECATED - DT-Prelim Calcs'!$C$8-'DEPRECATED - DT-Prelim Calcs'!$C$9)+'DEPRECATED - DT-Prelim Calcs'!$C$9</f>
        <v>-273.71507770048055</v>
      </c>
      <c r="CY117" s="57">
        <f t="shared" si="109"/>
        <v>-273.71507770048055</v>
      </c>
      <c r="CZ117" s="2">
        <f t="shared" si="137"/>
        <v>-7.0000313903733948</v>
      </c>
      <c r="DA117" s="57">
        <f>CZ117*'DEPRECATED - DT-Prelim Calcs'!$C$21/CU$2/'DEPRECATED - DT-Prelim Calcs'!$C$19/'DEPRECATED - DT-Prelim Calcs'!$C$18*3.39*'DEPRECATED - DT-Prelim Calcs'!$C$20</f>
        <v>-147.29016729301304</v>
      </c>
      <c r="DB117" s="46">
        <f t="shared" si="138"/>
        <v>1</v>
      </c>
      <c r="DC117" s="57">
        <f>DA116*'DEPRECATED - DT-Prelim Calcs'!$C$11+DC116</f>
        <v>60.04399484786947</v>
      </c>
      <c r="DD117" s="57">
        <f>DD116+0.5*DA117*'DEPRECATED - DT-Prelim Calcs'!$C$11^2+DC117*'DEPRECATED - DT-Prelim Calcs'!$C$11</f>
        <v>-100600.74336603389</v>
      </c>
      <c r="DE117" s="57">
        <f>MIN('Drive Train'!$F$35-CY116*'DEPRECATED - DT-Prelim Calcs'!$C$21*'Drive Train'!$F$38,DE116+CY$2)</f>
        <v>9</v>
      </c>
      <c r="DF117" s="57">
        <f>'Drive Train'!$F$35-CY117*'DEPRECATED - DT-Prelim Calcs'!$C$21*'Drive Train'!$F$38</f>
        <v>31.01262528363268</v>
      </c>
      <c r="DG117" s="1">
        <f>IF(DD117&gt;='Drive Train'!$F$29,1,0)</f>
        <v>0</v>
      </c>
      <c r="DH117" s="57">
        <f t="shared" si="139"/>
        <v>-304.12786411164501</v>
      </c>
      <c r="DI117" s="63">
        <f>DI116+'DEPRECATED - DT-Prelim Calcs'!$C$11</f>
        <v>452</v>
      </c>
      <c r="DJ117" s="2">
        <f>DT117/'Drive Train'!$F$35</f>
        <v>0.72580645161290325</v>
      </c>
      <c r="DK117" s="46">
        <f>DR117*12*60/(PI() * 'Drive Train'!$F$15)/DJ$2*DJ117</f>
        <v>-177922.94947347644</v>
      </c>
      <c r="DL117" s="2">
        <f>('DEPRECATED - DT-Prelim Calcs'!$C$6*DJ117-DK117)/('DEPRECATED - DT-Prelim Calcs'!$C$6*DJ117)*'DEPRECATED - DT-Prelim Calcs'!$C$7*DJ117</f>
        <v>82.198407100184156</v>
      </c>
      <c r="DM117" s="57">
        <f>DL117/'DEPRECATED - DT-Prelim Calcs'!$C$7*('DEPRECATED - DT-Prelim Calcs'!$C$8-'DEPRECATED - DT-Prelim Calcs'!$C$9)+'DEPRECATED - DT-Prelim Calcs'!$C$9</f>
        <v>4378.6566933417544</v>
      </c>
      <c r="DN117" s="57">
        <f t="shared" si="110"/>
        <v>50</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-595.45719450508409</v>
      </c>
      <c r="DS117" s="57">
        <f>DS116+0.5*DP117*'DEPRECATED - DT-Prelim Calcs'!$C$11^2+DR117*'DEPRECATED - DT-Prelim Calcs'!$C$11</f>
        <v>-215427.93898687983</v>
      </c>
      <c r="DT117" s="57">
        <f>MIN('Drive Train'!$F$35-DN116*'DEPRECATED - DT-Prelim Calcs'!$C$21*'Drive Train'!$F$38,DT116+DN$2)</f>
        <v>9</v>
      </c>
      <c r="DU117" s="57">
        <f>'Drive Train'!$F$35-DN117*'DEPRECATED - DT-Prelim Calcs'!$C$21*'Drive Train'!$F$38</f>
        <v>9</v>
      </c>
      <c r="DV117" s="1">
        <f>IF(DS117&gt;='Drive Train'!$F$29,1,0)</f>
        <v>0</v>
      </c>
      <c r="DW117" s="57">
        <f t="shared" si="142"/>
        <v>55.555555555555557</v>
      </c>
      <c r="DX117" s="63">
        <f>DX116+'DEPRECATED - DT-Prelim Calcs'!$C$11</f>
        <v>452</v>
      </c>
      <c r="DY117" s="2">
        <f>EI117/'Drive Train'!$F$35</f>
        <v>0.72580645161290325</v>
      </c>
      <c r="DZ117" s="46">
        <f>EG117*12*60/(PI() * 'Drive Train'!$F$15)/DY$2*DY117</f>
        <v>-406509.96822263207</v>
      </c>
      <c r="EA117" s="2">
        <f>('DEPRECATED - DT-Prelim Calcs'!$C$6*DY117-DZ117)/('DEPRECATED - DT-Prelim Calcs'!$C$6*DY117)*'DEPRECATED - DT-Prelim Calcs'!$C$7*DY117</f>
        <v>185.55576454586239</v>
      </c>
      <c r="EB117" s="57">
        <f>EA117/'DEPRECATED - DT-Prelim Calcs'!$C$7*('DEPRECATED - DT-Prelim Calcs'!$C$8-'DEPRECATED - DT-Prelim Calcs'!$C$9)+'DEPRECATED - DT-Prelim Calcs'!$C$9</f>
        <v>9881.0421540390653</v>
      </c>
      <c r="EC117" s="57">
        <f t="shared" si="111"/>
        <v>50</v>
      </c>
      <c r="ED117" s="2">
        <f t="shared" si="143"/>
        <v>0.8170673883650269</v>
      </c>
      <c r="EE117" s="57">
        <f>ED117*'DEPRECATED - DT-Prelim Calcs'!$C$21/DY$2/'DEPRECATED - DT-Prelim Calcs'!$C$19/'DEPRECATED - DT-Prelim Calcs'!$C$18*3.39*'DEPRECATED - DT-Prelim Calcs'!$C$20</f>
        <v>22.99198837243916</v>
      </c>
      <c r="EF117" s="46">
        <f t="shared" si="144"/>
        <v>0</v>
      </c>
      <c r="EG117" s="57">
        <f>EE116*'DEPRECATED - DT-Prelim Calcs'!$C$11+EG116</f>
        <v>-1188.8814000947893</v>
      </c>
      <c r="EH117" s="57">
        <f>EH116+0.5*EE117*'DEPRECATED - DT-Prelim Calcs'!$C$11^2+EG117*'DEPRECATED - DT-Prelim Calcs'!$C$11</f>
        <v>-317448.72050696018</v>
      </c>
      <c r="EI117" s="57">
        <f>MIN('Drive Train'!$F$35-EC116*'DEPRECATED - DT-Prelim Calcs'!$C$21*'Drive Train'!$F$38,EI116+EC$2)</f>
        <v>9</v>
      </c>
      <c r="EJ117" s="57">
        <f>'Drive Train'!$F$35-EC117*'DEPRECATED - DT-Prelim Calcs'!$C$21*'Drive Train'!$F$38</f>
        <v>9</v>
      </c>
      <c r="EK117" s="1">
        <f>IF(EH117&gt;='Drive Train'!$F$29,1,0)</f>
        <v>0</v>
      </c>
      <c r="EL117" s="57">
        <f t="shared" si="145"/>
        <v>55.555555555555557</v>
      </c>
      <c r="EM117" s="63">
        <f>EM116+'DEPRECATED - DT-Prelim Calcs'!$C$11</f>
        <v>452</v>
      </c>
      <c r="EN117" s="2">
        <f>EX117/'Drive Train'!$F$35</f>
        <v>0.72580645161290325</v>
      </c>
      <c r="EO117" s="46">
        <f>EV117*12*60/(PI() * 'Drive Train'!$F$15)/EN$2*EN117</f>
        <v>-112594.61585347343</v>
      </c>
      <c r="EP117" s="2">
        <f>('DEPRECATED - DT-Prelim Calcs'!$C$6*EN117-EO117)/('DEPRECATED - DT-Prelim Calcs'!$C$6*EN117)*'DEPRECATED - DT-Prelim Calcs'!$C$7*EN117</f>
        <v>52.659704656618047</v>
      </c>
      <c r="EQ117" s="57">
        <f>EP117/'DEPRECATED - DT-Prelim Calcs'!$C$7*('DEPRECATED - DT-Prelim Calcs'!$C$8-'DEPRECATED - DT-Prelim Calcs'!$C$9)+'DEPRECATED - DT-Prelim Calcs'!$C$9</f>
        <v>2806.1191317195417</v>
      </c>
      <c r="ER117" s="57">
        <f t="shared" si="112"/>
        <v>50</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-292.41383887920392</v>
      </c>
      <c r="EW117" s="57">
        <f>EW116+0.5*ET117*'DEPRECATED - DT-Prelim Calcs'!$C$11^2+EV117*'DEPRECATED - DT-Prelim Calcs'!$C$11</f>
        <v>-397223.05128707754</v>
      </c>
      <c r="EX117" s="57">
        <f>MIN('Drive Train'!$F$35-ER116*'DEPRECATED - DT-Prelim Calcs'!$C$21*'Drive Train'!$F$38,EX116+ER$2)</f>
        <v>9</v>
      </c>
      <c r="EY117" s="57">
        <f>'Drive Train'!$F$35-ER117*'DEPRECATED - DT-Prelim Calcs'!$C$21*'Drive Train'!$F$38</f>
        <v>9</v>
      </c>
      <c r="EZ117" s="1">
        <f>IF(EW117&gt;='Drive Train'!$F$29,1,0)</f>
        <v>0</v>
      </c>
      <c r="FA117" s="57">
        <f t="shared" si="148"/>
        <v>55.555555555555557</v>
      </c>
      <c r="FB117" s="63">
        <f>FB116+'DEPRECATED - DT-Prelim Calcs'!$C$11</f>
        <v>452</v>
      </c>
      <c r="FC117" s="2">
        <f>FM117/'Drive Train'!$F$35</f>
        <v>0.72580645161290325</v>
      </c>
      <c r="FD117" s="46">
        <f>FK117*12*60/(PI() * 'Drive Train'!$F$15)/FC$2*FC117</f>
        <v>5490.0425766878379</v>
      </c>
      <c r="FE117" s="2">
        <f>('DEPRECATED - DT-Prelim Calcs'!$C$6*FC117-FD117)/('DEPRECATED - DT-Prelim Calcs'!$C$6*FC117)*'DEPRECATED - DT-Prelim Calcs'!$C$7*FC117</f>
        <v>-0.73317091874567808</v>
      </c>
      <c r="FF117" s="57">
        <f>FE117/'DEPRECATED - DT-Prelim Calcs'!$C$7*('DEPRECATED - DT-Prelim Calcs'!$C$8-'DEPRECATED - DT-Prelim Calcs'!$C$9)+'DEPRECATED - DT-Prelim Calcs'!$C$9</f>
        <v>-36.331464263514732</v>
      </c>
      <c r="FG117" s="57">
        <f t="shared" si="113"/>
        <v>-36.331464263514732</v>
      </c>
      <c r="FH117" s="2">
        <f t="shared" si="149"/>
        <v>-1.3796794481176735</v>
      </c>
      <c r="FI117" s="57">
        <f>FH117*'DEPRECATED - DT-Prelim Calcs'!$C$21/FC$2/'DEPRECATED - DT-Prelim Calcs'!$C$19/'DEPRECATED - DT-Prelim Calcs'!$C$18*3.39*'DEPRECATED - DT-Prelim Calcs'!$C$20</f>
        <v>-48.617057586409175</v>
      </c>
      <c r="FJ117" s="46">
        <f t="shared" si="150"/>
        <v>1</v>
      </c>
      <c r="FK117" s="57">
        <f>FI116*'DEPRECATED - DT-Prelim Calcs'!$C$11+FK116</f>
        <v>12.821865712981975</v>
      </c>
      <c r="FL117" s="57">
        <f>FL116+0.5*FI117*'DEPRECATED - DT-Prelim Calcs'!$C$11^2+FK117*'DEPRECATED - DT-Prelim Calcs'!$C$11</f>
        <v>-476263.29725823359</v>
      </c>
      <c r="FM117" s="57">
        <f>MIN('Drive Train'!$F$35-FG116*'DEPRECATED - DT-Prelim Calcs'!$C$21*'Drive Train'!$F$38,FM116+FG$2)</f>
        <v>9</v>
      </c>
      <c r="FN117" s="57">
        <f>'Drive Train'!$F$35-FG117*'DEPRECATED - DT-Prelim Calcs'!$C$21*'Drive Train'!$F$38</f>
        <v>14.870539569919002</v>
      </c>
      <c r="FO117" s="1">
        <f>IF(FL117&gt;='Drive Train'!$F$29,1,0)</f>
        <v>0</v>
      </c>
      <c r="FP117" s="57">
        <f t="shared" si="151"/>
        <v>-40.368293626127482</v>
      </c>
      <c r="FQ117" s="63">
        <f>FQ116+'DEPRECATED - DT-Prelim Calcs'!$C$11</f>
        <v>452</v>
      </c>
      <c r="FR117" s="2">
        <f>GB117/'Drive Train'!$F$35</f>
        <v>0.72580645161290325</v>
      </c>
      <c r="FS117" s="46">
        <f>FZ117*12*60/(PI() * 'Drive Train'!$F$15)/FR$2*FR117</f>
        <v>-1148137.431406456</v>
      </c>
      <c r="FT117" s="2">
        <f>('DEPRECATED - DT-Prelim Calcs'!$C$6*FR117-FS117)/('DEPRECATED - DT-Prelim Calcs'!$C$6*FR117)*'DEPRECATED - DT-Prelim Calcs'!$C$7*FR117</f>
        <v>520.88825728001177</v>
      </c>
      <c r="FU117" s="57">
        <f>FT117/'DEPRECATED - DT-Prelim Calcs'!$C$7*('DEPRECATED - DT-Prelim Calcs'!$C$8-'DEPRECATED - DT-Prelim Calcs'!$C$9)+'DEPRECATED - DT-Prelim Calcs'!$C$9</f>
        <v>27732.975273454569</v>
      </c>
      <c r="FV117" s="57">
        <f t="shared" si="114"/>
        <v>50</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-2436.0867911624682</v>
      </c>
      <c r="GA117" s="57">
        <f>GA116+0.5*FX117*'DEPRECATED - DT-Prelim Calcs'!$C$11^2+FZ117*'DEPRECATED - DT-Prelim Calcs'!$C$11</f>
        <v>-629332.01529599575</v>
      </c>
      <c r="GB117" s="57">
        <f>MIN('Drive Train'!$F$35-FV116*'DEPRECATED - DT-Prelim Calcs'!$C$21*'Drive Train'!$F$38,GB116+FV$2)</f>
        <v>9</v>
      </c>
      <c r="GC117" s="57">
        <f>'Drive Train'!$F$35-FV117*'DEPRECATED - DT-Prelim Calcs'!$C$21*'Drive Train'!$F$38</f>
        <v>9</v>
      </c>
      <c r="GD117" s="1">
        <f>IF(GA117&gt;='Drive Train'!$F$29,1,0)</f>
        <v>0</v>
      </c>
      <c r="GE117" s="57">
        <f t="shared" si="154"/>
        <v>55.555555555555557</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55.555555555555557</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55.555555555555557</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55.555555555555557</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650.48305563067322</v>
      </c>
      <c r="AK118" s="57">
        <f t="shared" si="181"/>
        <v>0</v>
      </c>
      <c r="AL118" s="63">
        <f>AL117+'DEPRECATED - DT-Prelim Calcs'!$C$11</f>
        <v>456</v>
      </c>
      <c r="AM118" s="2">
        <f>AW118/'Drive Train'!$F$35</f>
        <v>0.87580576951214051</v>
      </c>
      <c r="AN118" s="46">
        <f>AU118*12*60/(PI() * 'Drive Train'!$F$15)/AM$2*AM118</f>
        <v>3839.3737733918902</v>
      </c>
      <c r="AO118" s="2">
        <f>('DEPRECATED - DT-Prelim Calcs'!$C$6*AM118-AN118)/('DEPRECATED - DT-Prelim Calcs'!$C$6*AM118)*'DEPRECATED - DT-Prelim Calcs'!$C$7*AM118</f>
        <v>0.37468987940709991</v>
      </c>
      <c r="AP118" s="57">
        <f>AO118/'DEPRECATED - DT-Prelim Calcs'!$C$7*('DEPRECATED - DT-Prelim Calcs'!$C$8-'DEPRECATED - DT-Prelim Calcs'!$C$9)+'DEPRECATED - DT-Prelim Calcs'!$C$9</f>
        <v>22.64718320661034</v>
      </c>
      <c r="AQ118" s="57">
        <f t="shared" si="105"/>
        <v>22.64718320661034</v>
      </c>
      <c r="AR118" s="2">
        <f t="shared" si="125"/>
        <v>5.9396931817445875E-15</v>
      </c>
      <c r="AS118" s="57">
        <f>AR118*'DEPRECATED - DT-Prelim Calcs'!$C$21/AM$2/'DEPRECATED - DT-Prelim Calcs'!$C$19/'DEPRECATED - DT-Prelim Calcs'!$C$18*3.39*'DEPRECATED - DT-Prelim Calcs'!$C$20</f>
        <v>4.0655888020884546E-14</v>
      </c>
      <c r="AT118" s="46">
        <f t="shared" si="126"/>
        <v>0</v>
      </c>
      <c r="AU118" s="57">
        <f>AS117*'DEPRECATED - DT-Prelim Calcs'!$C$11+AU117</f>
        <v>38.256035694840342</v>
      </c>
      <c r="AV118" s="57">
        <f>AV117+0.5*AS118*'DEPRECATED - DT-Prelim Calcs'!$C$11^2+AU118*'DEPRECATED - DT-Prelim Calcs'!$C$11</f>
        <v>17317.546522026441</v>
      </c>
      <c r="AW118" s="57">
        <f>MIN('Drive Train'!$F$35-AQ117*'DEPRECATED - DT-Prelim Calcs'!$C$21*'Drive Train'!$F$38,AW117+AQ$2)</f>
        <v>10.859991541950542</v>
      </c>
      <c r="AX118" s="57">
        <f>'Drive Train'!$F$35-AQ118*'DEPRECATED - DT-Prelim Calcs'!$C$21*'Drive Train'!$F$38</f>
        <v>10.859991541950498</v>
      </c>
      <c r="AY118" s="1">
        <f>IF(AV118&gt;='Drive Train'!$F$29,1,0)</f>
        <v>1</v>
      </c>
      <c r="AZ118" s="57">
        <f t="shared" si="127"/>
        <v>25.163536896233708</v>
      </c>
      <c r="BA118" s="63">
        <f>BA117+'DEPRECATED - DT-Prelim Calcs'!$C$11</f>
        <v>456</v>
      </c>
      <c r="BB118" s="2">
        <f>BL118/'Drive Train'!$F$35</f>
        <v>0.72580645161290325</v>
      </c>
      <c r="BC118" s="46">
        <f>BJ118*12*60/(PI() * 'Drive Train'!$F$15)/BB$2*BB118</f>
        <v>4641.2361067825159</v>
      </c>
      <c r="BD118" s="2">
        <f>('DEPRECATED - DT-Prelim Calcs'!$C$6*BB118-BC118)/('DEPRECATED - DT-Prelim Calcs'!$C$6*BB118)*'DEPRECATED - DT-Prelim Calcs'!$C$7*BB118</f>
        <v>-0.34937662372282136</v>
      </c>
      <c r="BE118" s="57">
        <f>BD118/'DEPRECATED - DT-Prelim Calcs'!$C$7*('DEPRECATED - DT-Prelim Calcs'!$C$8-'DEPRECATED - DT-Prelim Calcs'!$C$9)+'DEPRECATED - DT-Prelim Calcs'!$C$9</f>
        <v>-15.899593702754348</v>
      </c>
      <c r="BF118" s="57">
        <f t="shared" si="106"/>
        <v>-15.899593702754348</v>
      </c>
      <c r="BG118" s="2">
        <f t="shared" si="128"/>
        <v>-0.89592953072676695</v>
      </c>
      <c r="BH118" s="57">
        <f>BG118*'DEPRECATED - DT-Prelim Calcs'!$C$21/BB$2/'DEPRECATED - DT-Prelim Calcs'!$C$19/'DEPRECATED - DT-Prelim Calcs'!$C$18*3.39*'DEPRECATED - DT-Prelim Calcs'!$C$20</f>
        <v>-9.3122233509937864</v>
      </c>
      <c r="BI118" s="46">
        <f t="shared" si="129"/>
        <v>1</v>
      </c>
      <c r="BJ118" s="57">
        <f>BH117*'DEPRECATED - DT-Prelim Calcs'!$C$11+BJ117</f>
        <v>36.748542354142515</v>
      </c>
      <c r="BK118" s="57">
        <f>BK117+0.5*BH118*'DEPRECATED - DT-Prelim Calcs'!$C$11^2+BJ118*'DEPRECATED - DT-Prelim Calcs'!$C$11</f>
        <v>8265.1576647056172</v>
      </c>
      <c r="BL118" s="57">
        <f>MIN('Drive Train'!$F$35-BF117*'DEPRECATED - DT-Prelim Calcs'!$C$21*'Drive Train'!$F$38,BL117+BF$2)</f>
        <v>9</v>
      </c>
      <c r="BM118" s="57">
        <f>'Drive Train'!$F$35-BF118*'DEPRECATED - DT-Prelim Calcs'!$C$21*'Drive Train'!$F$38</f>
        <v>13.481172371787297</v>
      </c>
      <c r="BN118" s="1">
        <f>IF(BK118&gt;='Drive Train'!$F$29,1,0)</f>
        <v>1</v>
      </c>
      <c r="BO118" s="57">
        <f t="shared" si="130"/>
        <v>-17.66621522528261</v>
      </c>
      <c r="BP118" s="63">
        <f>BP117+'DEPRECATED - DT-Prelim Calcs'!$C$11</f>
        <v>456</v>
      </c>
      <c r="BQ118" s="2">
        <f>CA118/'Drive Train'!$F$35</f>
        <v>1.5267345070423108</v>
      </c>
      <c r="BR118" s="46">
        <f>BY118*12*60/(PI() * 'Drive Train'!$F$15)/BQ$2*BQ118</f>
        <v>-38759.680245685478</v>
      </c>
      <c r="BS118" s="2">
        <f>('DEPRECATED - DT-Prelim Calcs'!$C$6*BQ118-BR118)/('DEPRECATED - DT-Prelim Calcs'!$C$6*BQ118)*'DEPRECATED - DT-Prelim Calcs'!$C$7*BQ118</f>
        <v>21.204914100452648</v>
      </c>
      <c r="BT118" s="57">
        <f>BS118/'DEPRECATED - DT-Prelim Calcs'!$C$7*('DEPRECATED - DT-Prelim Calcs'!$C$8-'DEPRECATED - DT-Prelim Calcs'!$C$9)+'DEPRECATED - DT-Prelim Calcs'!$C$9</f>
        <v>1131.5757174639314</v>
      </c>
      <c r="BU118" s="57">
        <f t="shared" si="107"/>
        <v>50</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-108.75897617996654</v>
      </c>
      <c r="BZ118" s="57">
        <f>BZ117+0.5*BW118*'DEPRECATED - DT-Prelim Calcs'!$C$11^2+BY118*'DEPRECATED - DT-Prelim Calcs'!$C$11</f>
        <v>-16254.566774901135</v>
      </c>
      <c r="CA118" s="57">
        <f>MIN('Drive Train'!$F$35-BU117*'DEPRECATED - DT-Prelim Calcs'!$C$21*'Drive Train'!$F$38,CA117+BU$2)</f>
        <v>18.931507887324656</v>
      </c>
      <c r="CB118" s="57">
        <f>'Drive Train'!$F$35-BU118*'DEPRECATED - DT-Prelim Calcs'!$C$21*'Drive Train'!$F$38</f>
        <v>9</v>
      </c>
      <c r="CC118" s="1">
        <f>IF(BZ118&gt;='Drive Train'!$F$29,1,0)</f>
        <v>0</v>
      </c>
      <c r="CD118" s="57">
        <f t="shared" si="133"/>
        <v>55.555555555555557</v>
      </c>
      <c r="CE118" s="63">
        <f>CE117+'DEPRECATED - DT-Prelim Calcs'!$C$11</f>
        <v>456</v>
      </c>
      <c r="CF118" s="2">
        <f>CP118/'Drive Train'!$F$35</f>
        <v>2.3923105194366361</v>
      </c>
      <c r="CG118" s="46">
        <f>CN118*12*60/(PI() * 'Drive Train'!$F$15)/CF$2*CF118</f>
        <v>-272238.93919205869</v>
      </c>
      <c r="CH118" s="2">
        <f>('DEPRECATED - DT-Prelim Calcs'!$C$6*CF118-CG118)/('DEPRECATED - DT-Prelim Calcs'!$C$6*CF118)*'DEPRECATED - DT-Prelim Calcs'!$C$7*CF118</f>
        <v>128.86037331485571</v>
      </c>
      <c r="CI118" s="57">
        <f>CH118/'DEPRECATED - DT-Prelim Calcs'!$C$7*('DEPRECATED - DT-Prelim Calcs'!$C$8-'DEPRECATED - DT-Prelim Calcs'!$C$9)+'DEPRECATED - DT-Prelim Calcs'!$C$9</f>
        <v>6862.7771353925255</v>
      </c>
      <c r="CJ118" s="57">
        <f t="shared" si="108"/>
        <v>50</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-388.59279074339497</v>
      </c>
      <c r="CO118" s="57">
        <f>CO117+0.5*CL118*'DEPRECATED - DT-Prelim Calcs'!$C$11^2+CN118*'DEPRECATED - DT-Prelim Calcs'!$C$11</f>
        <v>-47447.556559670586</v>
      </c>
      <c r="CP118" s="57">
        <f>MIN('Drive Train'!$F$35-CJ117*'DEPRECATED - DT-Prelim Calcs'!$C$21*'Drive Train'!$F$38,CP117+CJ$2)</f>
        <v>29.664650441014288</v>
      </c>
      <c r="CQ118" s="57">
        <f>'Drive Train'!$F$35-CJ118*'DEPRECATED - DT-Prelim Calcs'!$C$21*'Drive Train'!$F$38</f>
        <v>9</v>
      </c>
      <c r="CR118" s="1">
        <f>IF(CO118&gt;='Drive Train'!$F$29,1,0)</f>
        <v>0</v>
      </c>
      <c r="CS118" s="57">
        <f t="shared" si="136"/>
        <v>55.555555555555557</v>
      </c>
      <c r="CT118" s="63">
        <f>CT117+'DEPRECATED - DT-Prelim Calcs'!$C$11</f>
        <v>456</v>
      </c>
      <c r="CU118" s="2">
        <f>DE118/'Drive Train'!$F$35</f>
        <v>2.5010181680348933</v>
      </c>
      <c r="CV118" s="46">
        <f>DC118*12*60/(PI() * 'Drive Train'!$F$15)/CU$2*CU118</f>
        <v>-466160.26369333034</v>
      </c>
      <c r="CW118" s="2">
        <f>('DEPRECATED - DT-Prelim Calcs'!$C$6*CU118-CV118)/('DEPRECATED - DT-Prelim Calcs'!$C$6*CU118)*'DEPRECATED - DT-Prelim Calcs'!$C$7*CU118</f>
        <v>216.80535913222977</v>
      </c>
      <c r="CX118" s="57">
        <f>CW118/'DEPRECATED - DT-Prelim Calcs'!$C$7*('DEPRECATED - DT-Prelim Calcs'!$C$8-'DEPRECATED - DT-Prelim Calcs'!$C$9)+'DEPRECATED - DT-Prelim Calcs'!$C$9</f>
        <v>11544.6616500685</v>
      </c>
      <c r="CY118" s="57">
        <f t="shared" si="109"/>
        <v>50</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-529.11667432418267</v>
      </c>
      <c r="DD118" s="57">
        <f>DD117+0.5*DA118*'DEPRECATED - DT-Prelim Calcs'!$C$11^2+DC118*'DEPRECATED - DT-Prelim Calcs'!$C$11</f>
        <v>-102533.27415635109</v>
      </c>
      <c r="DE118" s="57">
        <f>MIN('Drive Train'!$F$35-CY117*'DEPRECATED - DT-Prelim Calcs'!$C$21*'Drive Train'!$F$38,DE117+CY$2)</f>
        <v>31.01262528363268</v>
      </c>
      <c r="DF118" s="57">
        <f>'Drive Train'!$F$35-CY118*'DEPRECATED - DT-Prelim Calcs'!$C$21*'Drive Train'!$F$38</f>
        <v>9</v>
      </c>
      <c r="DG118" s="1">
        <f>IF(DD118&gt;='Drive Train'!$F$29,1,0)</f>
        <v>0</v>
      </c>
      <c r="DH118" s="57">
        <f t="shared" si="139"/>
        <v>55.555555555555557</v>
      </c>
      <c r="DI118" s="63">
        <f>DI117+'DEPRECATED - DT-Prelim Calcs'!$C$11</f>
        <v>456</v>
      </c>
      <c r="DJ118" s="2">
        <f>DT118/'Drive Train'!$F$35</f>
        <v>0.72580645161290325</v>
      </c>
      <c r="DK118" s="46">
        <f>DR118*12*60/(PI() * 'Drive Train'!$F$15)/DJ$2*DJ118</f>
        <v>-150442.87249575628</v>
      </c>
      <c r="DL118" s="2">
        <f>('DEPRECATED - DT-Prelim Calcs'!$C$6*DJ118-DK118)/('DEPRECATED - DT-Prelim Calcs'!$C$6*DJ118)*'DEPRECATED - DT-Prelim Calcs'!$C$7*DJ118</f>
        <v>69.773081487368842</v>
      </c>
      <c r="DM118" s="57">
        <f>DL118/'DEPRECATED - DT-Prelim Calcs'!$C$7*('DEPRECATED - DT-Prelim Calcs'!$C$8-'DEPRECATED - DT-Prelim Calcs'!$C$9)+'DEPRECATED - DT-Prelim Calcs'!$C$9</f>
        <v>3717.1756659043249</v>
      </c>
      <c r="DN118" s="57">
        <f t="shared" si="110"/>
        <v>50</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-503.48924101532748</v>
      </c>
      <c r="DS118" s="57">
        <f>DS117+0.5*DP118*'DEPRECATED - DT-Prelim Calcs'!$C$11^2+DR118*'DEPRECATED - DT-Prelim Calcs'!$C$11</f>
        <v>-217257.96004396162</v>
      </c>
      <c r="DT118" s="57">
        <f>MIN('Drive Train'!$F$35-DN117*'DEPRECATED - DT-Prelim Calcs'!$C$21*'Drive Train'!$F$38,DT117+DN$2)</f>
        <v>9</v>
      </c>
      <c r="DU118" s="57">
        <f>'Drive Train'!$F$35-DN118*'DEPRECATED - DT-Prelim Calcs'!$C$21*'Drive Train'!$F$38</f>
        <v>9</v>
      </c>
      <c r="DV118" s="1">
        <f>IF(DS118&gt;='Drive Train'!$F$29,1,0)</f>
        <v>0</v>
      </c>
      <c r="DW118" s="57">
        <f t="shared" si="142"/>
        <v>55.555555555555557</v>
      </c>
      <c r="DX118" s="63">
        <f>DX117+'DEPRECATED - DT-Prelim Calcs'!$C$11</f>
        <v>456</v>
      </c>
      <c r="DY118" s="2">
        <f>EI118/'Drive Train'!$F$35</f>
        <v>0.72580645161290325</v>
      </c>
      <c r="DZ118" s="46">
        <f>EG118*12*60/(PI() * 'Drive Train'!$F$15)/DY$2*DY118</f>
        <v>-375063.69456771528</v>
      </c>
      <c r="EA118" s="2">
        <f>('DEPRECATED - DT-Prelim Calcs'!$C$6*DY118-DZ118)/('DEPRECATED - DT-Prelim Calcs'!$C$6*DY118)*'DEPRECATED - DT-Prelim Calcs'!$C$7*DY118</f>
        <v>171.33709296831091</v>
      </c>
      <c r="EB118" s="57">
        <f>EA118/'DEPRECATED - DT-Prelim Calcs'!$C$7*('DEPRECATED - DT-Prelim Calcs'!$C$8-'DEPRECATED - DT-Prelim Calcs'!$C$9)+'DEPRECATED - DT-Prelim Calcs'!$C$9</f>
        <v>9124.0896381055154</v>
      </c>
      <c r="EC118" s="57">
        <f t="shared" si="111"/>
        <v>50</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-1096.9134466050327</v>
      </c>
      <c r="EH118" s="57">
        <f>EH117+0.5*EE118*'DEPRECATED - DT-Prelim Calcs'!$C$11^2+EG118*'DEPRECATED - DT-Prelim Calcs'!$C$11</f>
        <v>-321652.43838640081</v>
      </c>
      <c r="EI118" s="57">
        <f>MIN('Drive Train'!$F$35-EC117*'DEPRECATED - DT-Prelim Calcs'!$C$21*'Drive Train'!$F$38,EI117+EC$2)</f>
        <v>9</v>
      </c>
      <c r="EJ118" s="57">
        <f>'Drive Train'!$F$35-EC118*'DEPRECATED - DT-Prelim Calcs'!$C$21*'Drive Train'!$F$38</f>
        <v>9</v>
      </c>
      <c r="EK118" s="1">
        <f>IF(EH118&gt;='Drive Train'!$F$29,1,0)</f>
        <v>0</v>
      </c>
      <c r="EL118" s="57">
        <f t="shared" si="145"/>
        <v>55.555555555555557</v>
      </c>
      <c r="EM118" s="63">
        <f>EM117+'DEPRECATED - DT-Prelim Calcs'!$C$11</f>
        <v>456</v>
      </c>
      <c r="EN118" s="2">
        <f>EX118/'Drive Train'!$F$35</f>
        <v>0.72580645161290325</v>
      </c>
      <c r="EO118" s="46">
        <f>EV118*12*60/(PI() * 'Drive Train'!$F$15)/EN$2*EN118</f>
        <v>-77182.145521359809</v>
      </c>
      <c r="EP118" s="2">
        <f>('DEPRECATED - DT-Prelim Calcs'!$C$6*EN118-EO118)/('DEPRECATED - DT-Prelim Calcs'!$C$6*EN118)*'DEPRECATED - DT-Prelim Calcs'!$C$7*EN118</f>
        <v>36.647687114330282</v>
      </c>
      <c r="EQ118" s="57">
        <f>EP118/'DEPRECATED - DT-Prelim Calcs'!$C$7*('DEPRECATED - DT-Prelim Calcs'!$C$8-'DEPRECATED - DT-Prelim Calcs'!$C$9)+'DEPRECATED - DT-Prelim Calcs'!$C$9</f>
        <v>1953.6951272898652</v>
      </c>
      <c r="ER118" s="57">
        <f t="shared" si="112"/>
        <v>50</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-200.44588538944728</v>
      </c>
      <c r="EW118" s="57">
        <f>EW117+0.5*ET118*'DEPRECATED - DT-Prelim Calcs'!$C$11^2+EV118*'DEPRECATED - DT-Prelim Calcs'!$C$11</f>
        <v>-397840.89892165584</v>
      </c>
      <c r="EX118" s="57">
        <f>MIN('Drive Train'!$F$35-ER117*'DEPRECATED - DT-Prelim Calcs'!$C$21*'Drive Train'!$F$38,EX117+ER$2)</f>
        <v>9</v>
      </c>
      <c r="EY118" s="57">
        <f>'Drive Train'!$F$35-ER118*'DEPRECATED - DT-Prelim Calcs'!$C$21*'Drive Train'!$F$38</f>
        <v>9</v>
      </c>
      <c r="EZ118" s="1">
        <f>IF(EW118&gt;='Drive Train'!$F$29,1,0)</f>
        <v>0</v>
      </c>
      <c r="FA118" s="57">
        <f t="shared" si="148"/>
        <v>55.555555555555557</v>
      </c>
      <c r="FB118" s="63">
        <f>FB117+'DEPRECATED - DT-Prelim Calcs'!$C$11</f>
        <v>456</v>
      </c>
      <c r="FC118" s="2">
        <f>FM118/'Drive Train'!$F$35</f>
        <v>1.1992370620902419</v>
      </c>
      <c r="FD118" s="46">
        <f>FK118*12*60/(PI() * 'Drive Train'!$F$15)/FC$2*FC118</f>
        <v>-128509.55405412236</v>
      </c>
      <c r="FE118" s="2">
        <f>('DEPRECATED - DT-Prelim Calcs'!$C$6*FC118-FD118)/('DEPRECATED - DT-Prelim Calcs'!$C$6*FC118)*'DEPRECATED - DT-Prelim Calcs'!$C$7*FC118</f>
        <v>60.996732664934839</v>
      </c>
      <c r="FF118" s="57">
        <f>FE118/'DEPRECATED - DT-Prelim Calcs'!$C$7*('DEPRECATED - DT-Prelim Calcs'!$C$8-'DEPRECATED - DT-Prelim Calcs'!$C$9)+'DEPRECATED - DT-Prelim Calcs'!$C$9</f>
        <v>3249.9534443614684</v>
      </c>
      <c r="FG118" s="57">
        <f t="shared" si="113"/>
        <v>50</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-181.64636463265472</v>
      </c>
      <c r="FL118" s="57">
        <f>FL117+0.5*FI118*'DEPRECATED - DT-Prelim Calcs'!$C$11^2+FK118*'DEPRECATED - DT-Prelim Calcs'!$C$11</f>
        <v>-476805.94680978474</v>
      </c>
      <c r="FM118" s="57">
        <f>MIN('Drive Train'!$F$35-FG117*'DEPRECATED - DT-Prelim Calcs'!$C$21*'Drive Train'!$F$38,FM117+FG$2)</f>
        <v>14.870539569919002</v>
      </c>
      <c r="FN118" s="57">
        <f>'Drive Train'!$F$35-FG118*'DEPRECATED - DT-Prelim Calcs'!$C$21*'Drive Train'!$F$38</f>
        <v>9</v>
      </c>
      <c r="FO118" s="1">
        <f>IF(FL118&gt;='Drive Train'!$F$29,1,0)</f>
        <v>0</v>
      </c>
      <c r="FP118" s="57">
        <f t="shared" si="151"/>
        <v>55.555555555555557</v>
      </c>
      <c r="FQ118" s="63">
        <f>FQ117+'DEPRECATED - DT-Prelim Calcs'!$C$11</f>
        <v>456</v>
      </c>
      <c r="FR118" s="2">
        <f>GB118/'Drive Train'!$F$35</f>
        <v>0.72580645161290325</v>
      </c>
      <c r="FS118" s="46">
        <f>FZ118*12*60/(PI() * 'Drive Train'!$F$15)/FR$2*FR118</f>
        <v>-1104792.5677199487</v>
      </c>
      <c r="FT118" s="2">
        <f>('DEPRECATED - DT-Prelim Calcs'!$C$6*FR118-FS118)/('DEPRECATED - DT-Prelim Calcs'!$C$6*FR118)*'DEPRECATED - DT-Prelim Calcs'!$C$7*FR118</f>
        <v>501.28954780825143</v>
      </c>
      <c r="FU118" s="57">
        <f>FT118/'DEPRECATED - DT-Prelim Calcs'!$C$7*('DEPRECATED - DT-Prelim Calcs'!$C$8-'DEPRECATED - DT-Prelim Calcs'!$C$9)+'DEPRECATED - DT-Prelim Calcs'!$C$9</f>
        <v>26689.608292032641</v>
      </c>
      <c r="FV118" s="57">
        <f t="shared" si="114"/>
        <v>50</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-2344.1188376727114</v>
      </c>
      <c r="GA118" s="57">
        <f>GA117+0.5*FX118*'DEPRECATED - DT-Prelim Calcs'!$C$11^2+FZ118*'DEPRECATED - DT-Prelim Calcs'!$C$11</f>
        <v>-638524.55473970715</v>
      </c>
      <c r="GB118" s="57">
        <f>MIN('Drive Train'!$F$35-FV117*'DEPRECATED - DT-Prelim Calcs'!$C$21*'Drive Train'!$F$38,GB117+FV$2)</f>
        <v>9</v>
      </c>
      <c r="GC118" s="57">
        <f>'Drive Train'!$F$35-FV118*'DEPRECATED - DT-Prelim Calcs'!$C$21*'Drive Train'!$F$38</f>
        <v>9</v>
      </c>
      <c r="GD118" s="1">
        <f>IF(GA118&gt;='Drive Train'!$F$29,1,0)</f>
        <v>0</v>
      </c>
      <c r="GE118" s="57">
        <f t="shared" si="154"/>
        <v>55.555555555555557</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55.555555555555557</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55.555555555555557</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55.555555555555557</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55.555555555555557</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55.555555555555557</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650.48305563067322</v>
      </c>
      <c r="AK119" s="57">
        <f t="shared" si="181"/>
        <v>0</v>
      </c>
      <c r="AL119" s="63">
        <f>AL118+'DEPRECATED - DT-Prelim Calcs'!$C$11</f>
        <v>460</v>
      </c>
      <c r="AM119" s="2">
        <f>AW119/'Drive Train'!$F$35</f>
        <v>0.87580576951213684</v>
      </c>
      <c r="AN119" s="46">
        <f>AU119*12*60/(PI() * 'Drive Train'!$F$15)/AM$2*AM119</f>
        <v>3839.3737733918897</v>
      </c>
      <c r="AO119" s="2">
        <f>('DEPRECATED - DT-Prelim Calcs'!$C$6*AM119-AN119)/('DEPRECATED - DT-Prelim Calcs'!$C$6*AM119)*'DEPRECATED - DT-Prelim Calcs'!$C$7*AM119</f>
        <v>0.37468987940709148</v>
      </c>
      <c r="AP119" s="57">
        <f>AO119/'DEPRECATED - DT-Prelim Calcs'!$C$7*('DEPRECATED - DT-Prelim Calcs'!$C$8-'DEPRECATED - DT-Prelim Calcs'!$C$9)+'DEPRECATED - DT-Prelim Calcs'!$C$9</f>
        <v>22.647183206609892</v>
      </c>
      <c r="AQ119" s="57">
        <f t="shared" si="105"/>
        <v>22.647183206609892</v>
      </c>
      <c r="AR119" s="2">
        <f t="shared" si="125"/>
        <v>-4.1078251911130792E-15</v>
      </c>
      <c r="AS119" s="57">
        <f>AR119*'DEPRECATED - DT-Prelim Calcs'!$C$21/AM$2/'DEPRECATED - DT-Prelim Calcs'!$C$19/'DEPRECATED - DT-Prelim Calcs'!$C$18*3.39*'DEPRECATED - DT-Prelim Calcs'!$C$20</f>
        <v>-2.8117156201359408E-14</v>
      </c>
      <c r="AT119" s="46">
        <f t="shared" si="126"/>
        <v>0</v>
      </c>
      <c r="AU119" s="57">
        <f>AS118*'DEPRECATED - DT-Prelim Calcs'!$C$11+AU118</f>
        <v>38.256035694840506</v>
      </c>
      <c r="AV119" s="57">
        <f>AV118+0.5*AS119*'DEPRECATED - DT-Prelim Calcs'!$C$11^2+AU119*'DEPRECATED - DT-Prelim Calcs'!$C$11</f>
        <v>17470.570664805804</v>
      </c>
      <c r="AW119" s="57">
        <f>MIN('Drive Train'!$F$35-AQ118*'DEPRECATED - DT-Prelim Calcs'!$C$21*'Drive Train'!$F$38,AW118+AQ$2)</f>
        <v>10.859991541950498</v>
      </c>
      <c r="AX119" s="57">
        <f>'Drive Train'!$F$35-AQ119*'DEPRECATED - DT-Prelim Calcs'!$C$21*'Drive Train'!$F$38</f>
        <v>10.859991541950528</v>
      </c>
      <c r="AY119" s="1">
        <f>IF(AV119&gt;='Drive Train'!$F$29,1,0)</f>
        <v>1</v>
      </c>
      <c r="AZ119" s="57">
        <f t="shared" si="127"/>
        <v>25.163536896233211</v>
      </c>
      <c r="BA119" s="63">
        <f>BA118+'DEPRECATED - DT-Prelim Calcs'!$C$11</f>
        <v>460</v>
      </c>
      <c r="BB119" s="2">
        <f>BL119/'Drive Train'!$F$35</f>
        <v>1.0871913203054271</v>
      </c>
      <c r="BC119" s="46">
        <f>BJ119*12*60/(PI() * 'Drive Train'!$F$15)/BB$2*BB119</f>
        <v>-94.657169222107939</v>
      </c>
      <c r="BD119" s="2">
        <f>('DEPRECATED - DT-Prelim Calcs'!$C$6*BB119-BC119)/('DEPRECATED - DT-Prelim Calcs'!$C$6*BB119)*'DEPRECATED - DT-Prelim Calcs'!$C$7*BB119</f>
        <v>2.6629310402522672</v>
      </c>
      <c r="BE119" s="57">
        <f>BD119/'DEPRECATED - DT-Prelim Calcs'!$C$7*('DEPRECATED - DT-Prelim Calcs'!$C$8-'DEPRECATED - DT-Prelim Calcs'!$C$9)+'DEPRECATED - DT-Prelim Calcs'!$C$9</f>
        <v>144.46516699766218</v>
      </c>
      <c r="BF119" s="57">
        <f t="shared" si="106"/>
        <v>50</v>
      </c>
      <c r="BG119" s="2">
        <f t="shared" si="128"/>
        <v>0.89592952895469213</v>
      </c>
      <c r="BH119" s="57">
        <f>BG119*'DEPRECATED - DT-Prelim Calcs'!$C$21/BB$2/'DEPRECATED - DT-Prelim Calcs'!$C$19/'DEPRECATED - DT-Prelim Calcs'!$C$18*3.39*'DEPRECATED - DT-Prelim Calcs'!$C$20</f>
        <v>9.312223332574975</v>
      </c>
      <c r="BI119" s="46">
        <f t="shared" si="129"/>
        <v>0</v>
      </c>
      <c r="BJ119" s="57">
        <f>BH118*'DEPRECATED - DT-Prelim Calcs'!$C$11+BJ118</f>
        <v>-0.50035104983263068</v>
      </c>
      <c r="BK119" s="57">
        <f>BK118+0.5*BH119*'DEPRECATED - DT-Prelim Calcs'!$C$11^2+BJ119*'DEPRECATED - DT-Prelim Calcs'!$C$11</f>
        <v>8337.6540471668868</v>
      </c>
      <c r="BL119" s="57">
        <f>MIN('Drive Train'!$F$35-BF118*'DEPRECATED - DT-Prelim Calcs'!$C$21*'Drive Train'!$F$38,BL118+BF$2)</f>
        <v>13.481172371787297</v>
      </c>
      <c r="BM119" s="57">
        <f>'Drive Train'!$F$35-BF119*'DEPRECATED - DT-Prelim Calcs'!$C$21*'Drive Train'!$F$38</f>
        <v>9</v>
      </c>
      <c r="BN119" s="1">
        <f>IF(BK119&gt;='Drive Train'!$F$29,1,0)</f>
        <v>1</v>
      </c>
      <c r="BO119" s="57">
        <f t="shared" si="130"/>
        <v>55.555555555555557</v>
      </c>
      <c r="BP119" s="63">
        <f>BP118+'DEPRECATED - DT-Prelim Calcs'!$C$11</f>
        <v>460</v>
      </c>
      <c r="BQ119" s="2">
        <f>CA119/'Drive Train'!$F$35</f>
        <v>0.72580645161290325</v>
      </c>
      <c r="BR119" s="46">
        <f>BY119*12*60/(PI() * 'Drive Train'!$F$15)/BQ$2*BQ119</f>
        <v>-2844.7855033418596</v>
      </c>
      <c r="BS119" s="2">
        <f>('DEPRECATED - DT-Prelim Calcs'!$C$6*BQ119-BR119)/('DEPRECATED - DT-Prelim Calcs'!$C$6*BQ119)*'DEPRECATED - DT-Prelim Calcs'!$C$7*BQ119</f>
        <v>3.035484929823097</v>
      </c>
      <c r="BT119" s="57">
        <f>BS119/'DEPRECATED - DT-Prelim Calcs'!$C$7*('DEPRECATED - DT-Prelim Calcs'!$C$8-'DEPRECATED - DT-Prelim Calcs'!$C$9)+'DEPRECATED - DT-Prelim Calcs'!$C$9</f>
        <v>164.29863755033332</v>
      </c>
      <c r="BU119" s="57">
        <f t="shared" si="107"/>
        <v>50</v>
      </c>
      <c r="BV119" s="2">
        <f t="shared" si="131"/>
        <v>1.2234904378555844</v>
      </c>
      <c r="BW119" s="57">
        <f>BV119*'DEPRECATED - DT-Prelim Calcs'!$C$21/BQ$2/'DEPRECATED - DT-Prelim Calcs'!$C$19/'DEPRECATED - DT-Prelim Calcs'!$C$18*3.39*'DEPRECATED - DT-Prelim Calcs'!$C$20</f>
        <v>17.059211142749856</v>
      </c>
      <c r="BX119" s="46">
        <f t="shared" si="132"/>
        <v>0</v>
      </c>
      <c r="BY119" s="57">
        <f>BW118*'DEPRECATED - DT-Prelim Calcs'!$C$11+BY118</f>
        <v>-16.7910226902099</v>
      </c>
      <c r="BZ119" s="57">
        <f>BZ118+0.5*BW119*'DEPRECATED - DT-Prelim Calcs'!$C$11^2+BY119*'DEPRECATED - DT-Prelim Calcs'!$C$11</f>
        <v>-16185.257176519977</v>
      </c>
      <c r="CA119" s="57">
        <f>MIN('Drive Train'!$F$35-BU118*'DEPRECATED - DT-Prelim Calcs'!$C$21*'Drive Train'!$F$38,CA118+BU$2)</f>
        <v>9</v>
      </c>
      <c r="CB119" s="57">
        <f>'Drive Train'!$F$35-BU119*'DEPRECATED - DT-Prelim Calcs'!$C$21*'Drive Train'!$F$38</f>
        <v>9</v>
      </c>
      <c r="CC119" s="1">
        <f>IF(BZ119&gt;='Drive Train'!$F$29,1,0)</f>
        <v>0</v>
      </c>
      <c r="CD119" s="57">
        <f t="shared" si="133"/>
        <v>55.555555555555557</v>
      </c>
      <c r="CE119" s="63">
        <f>CE118+'DEPRECATED - DT-Prelim Calcs'!$C$11</f>
        <v>460</v>
      </c>
      <c r="CF119" s="2">
        <f>CP119/'Drive Train'!$F$35</f>
        <v>0.72580645161290325</v>
      </c>
      <c r="CG119" s="46">
        <f>CN119*12*60/(PI() * 'Drive Train'!$F$15)/CF$2*CF119</f>
        <v>-63047.270852892419</v>
      </c>
      <c r="CH119" s="2">
        <f>('DEPRECATED - DT-Prelim Calcs'!$C$6*CF119-CG119)/('DEPRECATED - DT-Prelim Calcs'!$C$6*CF119)*'DEPRECATED - DT-Prelim Calcs'!$C$7*CF119</f>
        <v>30.256496129150843</v>
      </c>
      <c r="CI119" s="57">
        <f>CH119/'DEPRECATED - DT-Prelim Calcs'!$C$7*('DEPRECATED - DT-Prelim Calcs'!$C$8-'DEPRECATED - DT-Prelim Calcs'!$C$9)+'DEPRECATED - DT-Prelim Calcs'!$C$9</f>
        <v>1613.4503955892337</v>
      </c>
      <c r="CJ119" s="57">
        <f t="shared" si="108"/>
        <v>50</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-296.62483725363836</v>
      </c>
      <c r="CO119" s="57">
        <f>CO118+0.5*CL119*'DEPRECATED - DT-Prelim Calcs'!$C$11^2+CN119*'DEPRECATED - DT-Prelim Calcs'!$C$11</f>
        <v>-48450.120001705625</v>
      </c>
      <c r="CP119" s="57">
        <f>MIN('Drive Train'!$F$35-CJ118*'DEPRECATED - DT-Prelim Calcs'!$C$21*'Drive Train'!$F$38,CP118+CJ$2)</f>
        <v>9</v>
      </c>
      <c r="CQ119" s="57">
        <f>'Drive Train'!$F$35-CJ119*'DEPRECATED - DT-Prelim Calcs'!$C$21*'Drive Train'!$F$38</f>
        <v>9</v>
      </c>
      <c r="CR119" s="1">
        <f>IF(CO119&gt;='Drive Train'!$F$29,1,0)</f>
        <v>0</v>
      </c>
      <c r="CS119" s="57">
        <f t="shared" si="136"/>
        <v>55.555555555555557</v>
      </c>
      <c r="CT119" s="63">
        <f>CT118+'DEPRECATED - DT-Prelim Calcs'!$C$11</f>
        <v>460</v>
      </c>
      <c r="CU119" s="2">
        <f>DE119/'Drive Train'!$F$35</f>
        <v>0.72580645161290325</v>
      </c>
      <c r="CV119" s="46">
        <f>DC119*12*60/(PI() * 'Drive Train'!$F$15)/CU$2*CU119</f>
        <v>-111767.87462572502</v>
      </c>
      <c r="CW119" s="2">
        <f>('DEPRECATED - DT-Prelim Calcs'!$C$6*CU119-CV119)/('DEPRECATED - DT-Prelim Calcs'!$C$6*CU119)*'DEPRECATED - DT-Prelim Calcs'!$C$7*CU119</f>
        <v>52.285887328499157</v>
      </c>
      <c r="CX119" s="57">
        <f>CW119/'DEPRECATED - DT-Prelim Calcs'!$C$7*('DEPRECATED - DT-Prelim Calcs'!$C$8-'DEPRECATED - DT-Prelim Calcs'!$C$9)+'DEPRECATED - DT-Prelim Calcs'!$C$9</f>
        <v>2786.2184001022579</v>
      </c>
      <c r="CY119" s="57">
        <f t="shared" si="109"/>
        <v>50</v>
      </c>
      <c r="CZ119" s="2">
        <f t="shared" si="137"/>
        <v>1.0927045796206987</v>
      </c>
      <c r="DA119" s="57">
        <f>CZ119*'DEPRECATED - DT-Prelim Calcs'!$C$21/CU$2/'DEPRECATED - DT-Prelim Calcs'!$C$19/'DEPRECATED - DT-Prelim Calcs'!$C$18*3.39*'DEPRECATED - DT-Prelim Calcs'!$C$20</f>
        <v>22.991988372439156</v>
      </c>
      <c r="DB119" s="46">
        <f t="shared" si="138"/>
        <v>0</v>
      </c>
      <c r="DC119" s="57">
        <f>DA118*'DEPRECATED - DT-Prelim Calcs'!$C$11+DC118</f>
        <v>-437.14872083442606</v>
      </c>
      <c r="DD119" s="57">
        <f>DD118+0.5*DA119*'DEPRECATED - DT-Prelim Calcs'!$C$11^2+DC119*'DEPRECATED - DT-Prelim Calcs'!$C$11</f>
        <v>-104097.93313270928</v>
      </c>
      <c r="DE119" s="57">
        <f>MIN('Drive Train'!$F$35-CY118*'DEPRECATED - DT-Prelim Calcs'!$C$21*'Drive Train'!$F$38,DE118+CY$2)</f>
        <v>9</v>
      </c>
      <c r="DF119" s="57">
        <f>'Drive Train'!$F$35-CY119*'DEPRECATED - DT-Prelim Calcs'!$C$21*'Drive Train'!$F$38</f>
        <v>9</v>
      </c>
      <c r="DG119" s="1">
        <f>IF(DD119&gt;='Drive Train'!$F$29,1,0)</f>
        <v>0</v>
      </c>
      <c r="DH119" s="57">
        <f t="shared" si="139"/>
        <v>55.555555555555557</v>
      </c>
      <c r="DI119" s="63">
        <f>DI118+'DEPRECATED - DT-Prelim Calcs'!$C$11</f>
        <v>460</v>
      </c>
      <c r="DJ119" s="2">
        <f>DT119/'Drive Train'!$F$35</f>
        <v>0.72580645161290325</v>
      </c>
      <c r="DK119" s="46">
        <f>DR119*12*60/(PI() * 'Drive Train'!$F$15)/DJ$2*DJ119</f>
        <v>-122962.79551803612</v>
      </c>
      <c r="DL119" s="2">
        <f>('DEPRECATED - DT-Prelim Calcs'!$C$6*DJ119-DK119)/('DEPRECATED - DT-Prelim Calcs'!$C$6*DJ119)*'DEPRECATED - DT-Prelim Calcs'!$C$7*DJ119</f>
        <v>57.347755874553528</v>
      </c>
      <c r="DM119" s="57">
        <f>DL119/'DEPRECATED - DT-Prelim Calcs'!$C$7*('DEPRECATED - DT-Prelim Calcs'!$C$8-'DEPRECATED - DT-Prelim Calcs'!$C$9)+'DEPRECATED - DT-Prelim Calcs'!$C$9</f>
        <v>3055.6946384668954</v>
      </c>
      <c r="DN119" s="57">
        <f t="shared" si="110"/>
        <v>50</v>
      </c>
      <c r="DO119" s="2">
        <f t="shared" si="140"/>
        <v>0.93499464029399981</v>
      </c>
      <c r="DP119" s="57">
        <f>DO119*'DEPRECATED - DT-Prelim Calcs'!$C$21/DJ$2/'DEPRECATED - DT-Prelim Calcs'!$C$19/'DEPRECATED - DT-Prelim Calcs'!$C$18*3.39*'DEPRECATED - DT-Prelim Calcs'!$C$20</f>
        <v>22.991988372439156</v>
      </c>
      <c r="DQ119" s="46">
        <f t="shared" si="141"/>
        <v>0</v>
      </c>
      <c r="DR119" s="57">
        <f>DP118*'DEPRECATED - DT-Prelim Calcs'!$C$11+DR118</f>
        <v>-411.52128752557087</v>
      </c>
      <c r="DS119" s="57">
        <f>DS118+0.5*DP119*'DEPRECATED - DT-Prelim Calcs'!$C$11^2+DR119*'DEPRECATED - DT-Prelim Calcs'!$C$11</f>
        <v>-218720.10928708437</v>
      </c>
      <c r="DT119" s="57">
        <f>MIN('Drive Train'!$F$35-DN118*'DEPRECATED - DT-Prelim Calcs'!$C$21*'Drive Train'!$F$38,DT118+DN$2)</f>
        <v>9</v>
      </c>
      <c r="DU119" s="57">
        <f>'Drive Train'!$F$35-DN119*'DEPRECATED - DT-Prelim Calcs'!$C$21*'Drive Train'!$F$38</f>
        <v>9</v>
      </c>
      <c r="DV119" s="1">
        <f>IF(DS119&gt;='Drive Train'!$F$29,1,0)</f>
        <v>0</v>
      </c>
      <c r="DW119" s="57">
        <f t="shared" si="142"/>
        <v>55.555555555555557</v>
      </c>
      <c r="DX119" s="63">
        <f>DX118+'DEPRECATED - DT-Prelim Calcs'!$C$11</f>
        <v>460</v>
      </c>
      <c r="DY119" s="2">
        <f>EI119/'Drive Train'!$F$35</f>
        <v>0.72580645161290325</v>
      </c>
      <c r="DZ119" s="46">
        <f>EG119*12*60/(PI() * 'Drive Train'!$F$15)/DY$2*DY119</f>
        <v>-343617.42091279838</v>
      </c>
      <c r="EA119" s="2">
        <f>('DEPRECATED - DT-Prelim Calcs'!$C$6*DY119-DZ119)/('DEPRECATED - DT-Prelim Calcs'!$C$6*DY119)*'DEPRECATED - DT-Prelim Calcs'!$C$7*DY119</f>
        <v>157.11842139075935</v>
      </c>
      <c r="EB119" s="57">
        <f>EA119/'DEPRECATED - DT-Prelim Calcs'!$C$7*('DEPRECATED - DT-Prelim Calcs'!$C$8-'DEPRECATED - DT-Prelim Calcs'!$C$9)+'DEPRECATED - DT-Prelim Calcs'!$C$9</f>
        <v>8367.1371221719619</v>
      </c>
      <c r="EC119" s="57">
        <f t="shared" si="111"/>
        <v>50</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-1004.9454931152761</v>
      </c>
      <c r="EH119" s="57">
        <f>EH118+0.5*EE119*'DEPRECATED - DT-Prelim Calcs'!$C$11^2+EG119*'DEPRECATED - DT-Prelim Calcs'!$C$11</f>
        <v>-325488.28445188241</v>
      </c>
      <c r="EI119" s="57">
        <f>MIN('Drive Train'!$F$35-EC118*'DEPRECATED - DT-Prelim Calcs'!$C$21*'Drive Train'!$F$38,EI118+EC$2)</f>
        <v>9</v>
      </c>
      <c r="EJ119" s="57">
        <f>'Drive Train'!$F$35-EC119*'DEPRECATED - DT-Prelim Calcs'!$C$21*'Drive Train'!$F$38</f>
        <v>9</v>
      </c>
      <c r="EK119" s="1">
        <f>IF(EH119&gt;='Drive Train'!$F$29,1,0)</f>
        <v>0</v>
      </c>
      <c r="EL119" s="57">
        <f t="shared" si="145"/>
        <v>55.555555555555557</v>
      </c>
      <c r="EM119" s="63">
        <f>EM118+'DEPRECATED - DT-Prelim Calcs'!$C$11</f>
        <v>460</v>
      </c>
      <c r="EN119" s="2">
        <f>EX119/'Drive Train'!$F$35</f>
        <v>0.72580645161290325</v>
      </c>
      <c r="EO119" s="46">
        <f>EV119*12*60/(PI() * 'Drive Train'!$F$15)/EN$2*EN119</f>
        <v>-41769.675189246198</v>
      </c>
      <c r="EP119" s="2">
        <f>('DEPRECATED - DT-Prelim Calcs'!$C$6*EN119-EO119)/('DEPRECATED - DT-Prelim Calcs'!$C$6*EN119)*'DEPRECATED - DT-Prelim Calcs'!$C$7*EN119</f>
        <v>20.635669572042509</v>
      </c>
      <c r="EQ119" s="57">
        <f>EP119/'DEPRECATED - DT-Prelim Calcs'!$C$7*('DEPRECATED - DT-Prelim Calcs'!$C$8-'DEPRECATED - DT-Prelim Calcs'!$C$9)+'DEPRECATED - DT-Prelim Calcs'!$C$9</f>
        <v>1101.2711228601884</v>
      </c>
      <c r="ER119" s="57">
        <f t="shared" si="112"/>
        <v>50</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-108.47793189969065</v>
      </c>
      <c r="EW119" s="57">
        <f>EW118+0.5*ET119*'DEPRECATED - DT-Prelim Calcs'!$C$11^2+EV119*'DEPRECATED - DT-Prelim Calcs'!$C$11</f>
        <v>-398090.8747422751</v>
      </c>
      <c r="EX119" s="57">
        <f>MIN('Drive Train'!$F$35-ER118*'DEPRECATED - DT-Prelim Calcs'!$C$21*'Drive Train'!$F$38,EX118+ER$2)</f>
        <v>9</v>
      </c>
      <c r="EY119" s="57">
        <f>'Drive Train'!$F$35-ER119*'DEPRECATED - DT-Prelim Calcs'!$C$21*'Drive Train'!$F$38</f>
        <v>9</v>
      </c>
      <c r="EZ119" s="1">
        <f>IF(EW119&gt;='Drive Train'!$F$29,1,0)</f>
        <v>0</v>
      </c>
      <c r="FA119" s="57">
        <f t="shared" si="148"/>
        <v>55.555555555555557</v>
      </c>
      <c r="FB119" s="63">
        <f>FB118+'DEPRECATED - DT-Prelim Calcs'!$C$11</f>
        <v>460</v>
      </c>
      <c r="FC119" s="2">
        <f>FM119/'Drive Train'!$F$35</f>
        <v>0.72580645161290325</v>
      </c>
      <c r="FD119" s="46">
        <f>FK119*12*60/(PI() * 'Drive Train'!$F$15)/FC$2*FC119</f>
        <v>-38398.335032142888</v>
      </c>
      <c r="FE119" s="2">
        <f>('DEPRECATED - DT-Prelim Calcs'!$C$6*FC119-FD119)/('DEPRECATED - DT-Prelim Calcs'!$C$6*FC119)*'DEPRECATED - DT-Prelim Calcs'!$C$7*FC119</f>
        <v>19.111292502883227</v>
      </c>
      <c r="FF119" s="57">
        <f>FE119/'DEPRECATED - DT-Prelim Calcs'!$C$7*('DEPRECATED - DT-Prelim Calcs'!$C$8-'DEPRECATED - DT-Prelim Calcs'!$C$9)+'DEPRECATED - DT-Prelim Calcs'!$C$9</f>
        <v>1020.1186008796342</v>
      </c>
      <c r="FG119" s="57">
        <f t="shared" si="113"/>
        <v>50</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-89.678411142898085</v>
      </c>
      <c r="FL119" s="57">
        <f>FL118+0.5*FI119*'DEPRECATED - DT-Prelim Calcs'!$C$11^2+FK119*'DEPRECATED - DT-Prelim Calcs'!$C$11</f>
        <v>-476980.72454737686</v>
      </c>
      <c r="FM119" s="57">
        <f>MIN('Drive Train'!$F$35-FG118*'DEPRECATED - DT-Prelim Calcs'!$C$21*'Drive Train'!$F$38,FM118+FG$2)</f>
        <v>9</v>
      </c>
      <c r="FN119" s="57">
        <f>'Drive Train'!$F$35-FG119*'DEPRECATED - DT-Prelim Calcs'!$C$21*'Drive Train'!$F$38</f>
        <v>9</v>
      </c>
      <c r="FO119" s="1">
        <f>IF(FL119&gt;='Drive Train'!$F$29,1,0)</f>
        <v>0</v>
      </c>
      <c r="FP119" s="57">
        <f t="shared" si="151"/>
        <v>55.555555555555557</v>
      </c>
      <c r="FQ119" s="63">
        <f>FQ118+'DEPRECATED - DT-Prelim Calcs'!$C$11</f>
        <v>460</v>
      </c>
      <c r="FR119" s="2">
        <f>GB119/'Drive Train'!$F$35</f>
        <v>0.72580645161290325</v>
      </c>
      <c r="FS119" s="46">
        <f>FZ119*12*60/(PI() * 'Drive Train'!$F$15)/FR$2*FR119</f>
        <v>-1061447.7040334416</v>
      </c>
      <c r="FT119" s="2">
        <f>('DEPRECATED - DT-Prelim Calcs'!$C$6*FR119-FS119)/('DEPRECATED - DT-Prelim Calcs'!$C$6*FR119)*'DEPRECATED - DT-Prelim Calcs'!$C$7*FR119</f>
        <v>481.69083833649108</v>
      </c>
      <c r="FU119" s="57">
        <f>FT119/'DEPRECATED - DT-Prelim Calcs'!$C$7*('DEPRECATED - DT-Prelim Calcs'!$C$8-'DEPRECATED - DT-Prelim Calcs'!$C$9)+'DEPRECATED - DT-Prelim Calcs'!$C$9</f>
        <v>25646.241310610709</v>
      </c>
      <c r="FV119" s="57">
        <f t="shared" si="114"/>
        <v>50</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-2252.1508841829545</v>
      </c>
      <c r="GA119" s="57">
        <f>GA118+0.5*FX119*'DEPRECATED - DT-Prelim Calcs'!$C$11^2+FZ119*'DEPRECATED - DT-Prelim Calcs'!$C$11</f>
        <v>-647349.22236945946</v>
      </c>
      <c r="GB119" s="57">
        <f>MIN('Drive Train'!$F$35-FV118*'DEPRECATED - DT-Prelim Calcs'!$C$21*'Drive Train'!$F$38,GB118+FV$2)</f>
        <v>9</v>
      </c>
      <c r="GC119" s="57">
        <f>'Drive Train'!$F$35-FV119*'DEPRECATED - DT-Prelim Calcs'!$C$21*'Drive Train'!$F$38</f>
        <v>9</v>
      </c>
      <c r="GD119" s="1">
        <f>IF(GA119&gt;='Drive Train'!$F$29,1,0)</f>
        <v>0</v>
      </c>
      <c r="GE119" s="57">
        <f t="shared" si="154"/>
        <v>55.555555555555557</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55.555555555555557</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55.555555555555557</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55.555555555555557</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55.555555555555557</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55.555555555555557</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650.48305563067322</v>
      </c>
      <c r="AK120" s="57">
        <f t="shared" si="181"/>
        <v>0</v>
      </c>
      <c r="AL120" s="63">
        <f>AL119+'DEPRECATED - DT-Prelim Calcs'!$C$11</f>
        <v>464</v>
      </c>
      <c r="AM120" s="2">
        <f>AW120/'Drive Train'!$F$35</f>
        <v>0.87580576951213929</v>
      </c>
      <c r="AN120" s="46">
        <f>AU120*12*60/(PI() * 'Drive Train'!$F$15)/AM$2*AM120</f>
        <v>3839.3737733918888</v>
      </c>
      <c r="AO120" s="2">
        <f>('DEPRECATED - DT-Prelim Calcs'!$C$6*AM120-AN120)/('DEPRECATED - DT-Prelim Calcs'!$C$6*AM120)*'DEPRECATED - DT-Prelim Calcs'!$C$7*AM120</f>
        <v>0.37468987940709764</v>
      </c>
      <c r="AP120" s="57">
        <f>AO120/'DEPRECATED - DT-Prelim Calcs'!$C$7*('DEPRECATED - DT-Prelim Calcs'!$C$8-'DEPRECATED - DT-Prelim Calcs'!$C$9)+'DEPRECATED - DT-Prelim Calcs'!$C$9</f>
        <v>22.647183206610219</v>
      </c>
      <c r="AQ120" s="57">
        <f t="shared" si="105"/>
        <v>22.647183206610219</v>
      </c>
      <c r="AR120" s="2">
        <f t="shared" si="125"/>
        <v>3.219646771412954E-15</v>
      </c>
      <c r="AS120" s="57">
        <f>AR120*'DEPRECATED - DT-Prelim Calcs'!$C$21/AM$2/'DEPRECATED - DT-Prelim Calcs'!$C$19/'DEPRECATED - DT-Prelim Calcs'!$C$18*3.39*'DEPRECATED - DT-Prelim Calcs'!$C$20</f>
        <v>2.2037771076741156E-14</v>
      </c>
      <c r="AT120" s="46">
        <f t="shared" si="126"/>
        <v>0</v>
      </c>
      <c r="AU120" s="57">
        <f>AS119*'DEPRECATED - DT-Prelim Calcs'!$C$11+AU119</f>
        <v>38.256035694840392</v>
      </c>
      <c r="AV120" s="57">
        <f>AV119+0.5*AS120*'DEPRECATED - DT-Prelim Calcs'!$C$11^2+AU120*'DEPRECATED - DT-Prelim Calcs'!$C$11</f>
        <v>17623.594807585167</v>
      </c>
      <c r="AW120" s="57">
        <f>MIN('Drive Train'!$F$35-AQ119*'DEPRECATED - DT-Prelim Calcs'!$C$21*'Drive Train'!$F$38,AW119+AQ$2)</f>
        <v>10.859991541950528</v>
      </c>
      <c r="AX120" s="57">
        <f>'Drive Train'!$F$35-AQ120*'DEPRECATED - DT-Prelim Calcs'!$C$21*'Drive Train'!$F$38</f>
        <v>10.859991541950505</v>
      </c>
      <c r="AY120" s="1">
        <f>IF(AV120&gt;='Drive Train'!$F$29,1,0)</f>
        <v>1</v>
      </c>
      <c r="AZ120" s="57">
        <f t="shared" si="127"/>
        <v>25.163536896233573</v>
      </c>
      <c r="BA120" s="63">
        <f>BA119+'DEPRECATED - DT-Prelim Calcs'!$C$11</f>
        <v>464</v>
      </c>
      <c r="BB120" s="2">
        <f>BL120/'Drive Train'!$F$35</f>
        <v>0.72580645161290325</v>
      </c>
      <c r="BC120" s="46">
        <f>BJ120*12*60/(PI() * 'Drive Train'!$F$15)/BB$2*BB120</f>
        <v>4641.236097477542</v>
      </c>
      <c r="BD120" s="2">
        <f>('DEPRECATED - DT-Prelim Calcs'!$C$6*BB120-BC120)/('DEPRECATED - DT-Prelim Calcs'!$C$6*BB120)*'DEPRECATED - DT-Prelim Calcs'!$C$7*BB120</f>
        <v>-0.34937661951550675</v>
      </c>
      <c r="BE120" s="57">
        <f>BD120/'DEPRECATED - DT-Prelim Calcs'!$C$7*('DEPRECATED - DT-Prelim Calcs'!$C$8-'DEPRECATED - DT-Prelim Calcs'!$C$9)+'DEPRECATED - DT-Prelim Calcs'!$C$9</f>
        <v>-15.899593478771585</v>
      </c>
      <c r="BF120" s="57">
        <f t="shared" si="106"/>
        <v>-15.899593478771585</v>
      </c>
      <c r="BG120" s="2">
        <f t="shared" si="128"/>
        <v>-0.89592952542369675</v>
      </c>
      <c r="BH120" s="57">
        <f>BG120*'DEPRECATED - DT-Prelim Calcs'!$C$21/BB$2/'DEPRECATED - DT-Prelim Calcs'!$C$19/'DEPRECATED - DT-Prelim Calcs'!$C$18*3.39*'DEPRECATED - DT-Prelim Calcs'!$C$20</f>
        <v>-9.3122232958740785</v>
      </c>
      <c r="BI120" s="46">
        <f t="shared" si="129"/>
        <v>1</v>
      </c>
      <c r="BJ120" s="57">
        <f>BH119*'DEPRECATED - DT-Prelim Calcs'!$C$11+BJ119</f>
        <v>36.748542280467269</v>
      </c>
      <c r="BK120" s="57">
        <f>BK119+0.5*BH120*'DEPRECATED - DT-Prelim Calcs'!$C$11^2+BJ120*'DEPRECATED - DT-Prelim Calcs'!$C$11</f>
        <v>8410.1504299217631</v>
      </c>
      <c r="BL120" s="57">
        <f>MIN('Drive Train'!$F$35-BF119*'DEPRECATED - DT-Prelim Calcs'!$C$21*'Drive Train'!$F$38,BL119+BF$2)</f>
        <v>9</v>
      </c>
      <c r="BM120" s="57">
        <f>'Drive Train'!$F$35-BF120*'DEPRECATED - DT-Prelim Calcs'!$C$21*'Drive Train'!$F$38</f>
        <v>13.481172356556469</v>
      </c>
      <c r="BN120" s="1">
        <f>IF(BK120&gt;='Drive Train'!$F$29,1,0)</f>
        <v>1</v>
      </c>
      <c r="BO120" s="57">
        <f t="shared" si="130"/>
        <v>-17.666214976412871</v>
      </c>
      <c r="BP120" s="63">
        <f>BP119+'DEPRECATED - DT-Prelim Calcs'!$C$11</f>
        <v>464</v>
      </c>
      <c r="BQ120" s="2">
        <f>CA120/'Drive Train'!$F$35</f>
        <v>0.72580645161290325</v>
      </c>
      <c r="BR120" s="46">
        <f>BY120*12*60/(PI() * 'Drive Train'!$F$15)/BQ$2*BQ120</f>
        <v>8716.1056830272173</v>
      </c>
      <c r="BS120" s="2">
        <f>('DEPRECATED - DT-Prelim Calcs'!$C$6*BQ120-BR120)/('DEPRECATED - DT-Prelim Calcs'!$C$6*BQ120)*'DEPRECATED - DT-Prelim Calcs'!$C$7*BQ120</f>
        <v>-2.1918598655145156</v>
      </c>
      <c r="BT120" s="57">
        <f>BS120/'DEPRECATED - DT-Prelim Calcs'!$C$7*('DEPRECATED - DT-Prelim Calcs'!$C$8-'DEPRECATED - DT-Prelim Calcs'!$C$9)+'DEPRECATED - DT-Prelim Calcs'!$C$9</f>
        <v>-113.98697956245326</v>
      </c>
      <c r="BU120" s="57">
        <f t="shared" si="107"/>
        <v>-113.98697956245326</v>
      </c>
      <c r="BV120" s="2">
        <f t="shared" si="131"/>
        <v>-3.2182702418042481</v>
      </c>
      <c r="BW120" s="57">
        <f>BV120*'DEPRECATED - DT-Prelim Calcs'!$C$21/BQ$2/'DEPRECATED - DT-Prelim Calcs'!$C$19/'DEPRECATED - DT-Prelim Calcs'!$C$18*3.39*'DEPRECATED - DT-Prelim Calcs'!$C$20</f>
        <v>-44.87256285026038</v>
      </c>
      <c r="BX120" s="46">
        <f t="shared" si="132"/>
        <v>1</v>
      </c>
      <c r="BY120" s="57">
        <f>BW119*'DEPRECATED - DT-Prelim Calcs'!$C$11+BY119</f>
        <v>51.445821880789524</v>
      </c>
      <c r="BZ120" s="57">
        <f>BZ119+0.5*BW120*'DEPRECATED - DT-Prelim Calcs'!$C$11^2+BY120*'DEPRECATED - DT-Prelim Calcs'!$C$11</f>
        <v>-16338.454391798903</v>
      </c>
      <c r="CA120" s="57">
        <f>MIN('Drive Train'!$F$35-BU119*'DEPRECATED - DT-Prelim Calcs'!$C$21*'Drive Train'!$F$38,CA119+BU$2)</f>
        <v>9</v>
      </c>
      <c r="CB120" s="57">
        <f>'Drive Train'!$F$35-BU120*'DEPRECATED - DT-Prelim Calcs'!$C$21*'Drive Train'!$F$38</f>
        <v>20.151114610246822</v>
      </c>
      <c r="CC120" s="1">
        <f>IF(BZ120&gt;='Drive Train'!$F$29,1,0)</f>
        <v>0</v>
      </c>
      <c r="CD120" s="57">
        <f t="shared" si="133"/>
        <v>-126.65219951383695</v>
      </c>
      <c r="CE120" s="63">
        <f>CE119+'DEPRECATED - DT-Prelim Calcs'!$C$11</f>
        <v>464</v>
      </c>
      <c r="CF120" s="2">
        <f>CP120/'Drive Train'!$F$35</f>
        <v>0.72580645161290325</v>
      </c>
      <c r="CG120" s="46">
        <f>CN120*12*60/(PI() * 'Drive Train'!$F$15)/CF$2*CF120</f>
        <v>-43499.58722956571</v>
      </c>
      <c r="CH120" s="2">
        <f>('DEPRECATED - DT-Prelim Calcs'!$C$6*CF120-CG120)/('DEPRECATED - DT-Prelim Calcs'!$C$6*CF120)*'DEPRECATED - DT-Prelim Calcs'!$C$7*CF120</f>
        <v>21.417862445807991</v>
      </c>
      <c r="CI120" s="57">
        <f>CH120/'DEPRECATED - DT-Prelim Calcs'!$C$7*('DEPRECATED - DT-Prelim Calcs'!$C$8-'DEPRECATED - DT-Prelim Calcs'!$C$9)+'DEPRECATED - DT-Prelim Calcs'!$C$9</f>
        <v>1142.9123451440521</v>
      </c>
      <c r="CJ120" s="57">
        <f t="shared" si="108"/>
        <v>50</v>
      </c>
      <c r="CK120" s="2">
        <f t="shared" si="134"/>
        <v>1.3144127551959126</v>
      </c>
      <c r="CL120" s="57">
        <f>CK120*'DEPRECATED - DT-Prelim Calcs'!$C$21/CF$2/'DEPRECATED - DT-Prelim Calcs'!$C$19/'DEPRECATED - DT-Prelim Calcs'!$C$18*3.39*'DEPRECATED - DT-Prelim Calcs'!$C$20</f>
        <v>22.991988372439156</v>
      </c>
      <c r="CM120" s="46">
        <f t="shared" si="135"/>
        <v>0</v>
      </c>
      <c r="CN120" s="57">
        <f>CL119*'DEPRECATED - DT-Prelim Calcs'!$C$11+CN119</f>
        <v>-204.65688376388175</v>
      </c>
      <c r="CO120" s="57">
        <f>CO119+0.5*CL120*'DEPRECATED - DT-Prelim Calcs'!$C$11^2+CN120*'DEPRECATED - DT-Prelim Calcs'!$C$11</f>
        <v>-49084.811629781645</v>
      </c>
      <c r="CP120" s="57">
        <f>MIN('Drive Train'!$F$35-CJ119*'DEPRECATED - DT-Prelim Calcs'!$C$21*'Drive Train'!$F$38,CP119+CJ$2)</f>
        <v>9</v>
      </c>
      <c r="CQ120" s="57">
        <f>'Drive Train'!$F$35-CJ120*'DEPRECATED - DT-Prelim Calcs'!$C$21*'Drive Train'!$F$38</f>
        <v>9</v>
      </c>
      <c r="CR120" s="1">
        <f>IF(CO120&gt;='Drive Train'!$F$29,1,0)</f>
        <v>0</v>
      </c>
      <c r="CS120" s="57">
        <f t="shared" si="136"/>
        <v>55.555555555555557</v>
      </c>
      <c r="CT120" s="63">
        <f>CT119+'DEPRECATED - DT-Prelim Calcs'!$C$11</f>
        <v>464</v>
      </c>
      <c r="CU120" s="2">
        <f>DE120/'Drive Train'!$F$35</f>
        <v>0.72580645161290325</v>
      </c>
      <c r="CV120" s="46">
        <f>DC120*12*60/(PI() * 'Drive Train'!$F$15)/CU$2*CU120</f>
        <v>-88253.994325201609</v>
      </c>
      <c r="CW120" s="2">
        <f>('DEPRECATED - DT-Prelim Calcs'!$C$6*CU120-CV120)/('DEPRECATED - DT-Prelim Calcs'!$C$6*CU120)*'DEPRECATED - DT-Prelim Calcs'!$C$7*CU120</f>
        <v>41.653907680420097</v>
      </c>
      <c r="CX120" s="57">
        <f>CW120/'DEPRECATED - DT-Prelim Calcs'!$C$7*('DEPRECATED - DT-Prelim Calcs'!$C$8-'DEPRECATED - DT-Prelim Calcs'!$C$9)+'DEPRECATED - DT-Prelim Calcs'!$C$9</f>
        <v>2220.2088611609538</v>
      </c>
      <c r="CY120" s="57">
        <f t="shared" si="109"/>
        <v>50</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-345.18076734466945</v>
      </c>
      <c r="DD120" s="57">
        <f>DD119+0.5*DA120*'DEPRECATED - DT-Prelim Calcs'!$C$11^2+DC120*'DEPRECATED - DT-Prelim Calcs'!$C$11</f>
        <v>-105294.72029510845</v>
      </c>
      <c r="DE120" s="57">
        <f>MIN('Drive Train'!$F$35-CY119*'DEPRECATED - DT-Prelim Calcs'!$C$21*'Drive Train'!$F$38,DE119+CY$2)</f>
        <v>9</v>
      </c>
      <c r="DF120" s="57">
        <f>'Drive Train'!$F$35-CY120*'DEPRECATED - DT-Prelim Calcs'!$C$21*'Drive Train'!$F$38</f>
        <v>9</v>
      </c>
      <c r="DG120" s="1">
        <f>IF(DD120&gt;='Drive Train'!$F$29,1,0)</f>
        <v>0</v>
      </c>
      <c r="DH120" s="57">
        <f t="shared" si="139"/>
        <v>55.555555555555557</v>
      </c>
      <c r="DI120" s="63">
        <f>DI119+'DEPRECATED - DT-Prelim Calcs'!$C$11</f>
        <v>464</v>
      </c>
      <c r="DJ120" s="2">
        <f>DT120/'Drive Train'!$F$35</f>
        <v>0.72580645161290325</v>
      </c>
      <c r="DK120" s="46">
        <f>DR120*12*60/(PI() * 'Drive Train'!$F$15)/DJ$2*DJ120</f>
        <v>-95482.718540315953</v>
      </c>
      <c r="DL120" s="2">
        <f>('DEPRECATED - DT-Prelim Calcs'!$C$6*DJ120-DK120)/('DEPRECATED - DT-Prelim Calcs'!$C$6*DJ120)*'DEPRECATED - DT-Prelim Calcs'!$C$7*DJ120</f>
        <v>44.922430261738214</v>
      </c>
      <c r="DM120" s="57">
        <f>DL120/'DEPRECATED - DT-Prelim Calcs'!$C$7*('DEPRECATED - DT-Prelim Calcs'!$C$8-'DEPRECATED - DT-Prelim Calcs'!$C$9)+'DEPRECATED - DT-Prelim Calcs'!$C$9</f>
        <v>2394.2136110294659</v>
      </c>
      <c r="DN120" s="57">
        <f t="shared" si="110"/>
        <v>50</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-319.55333403581426</v>
      </c>
      <c r="DS120" s="57">
        <f>DS119+0.5*DP120*'DEPRECATED - DT-Prelim Calcs'!$C$11^2+DR120*'DEPRECATED - DT-Prelim Calcs'!$C$11</f>
        <v>-219814.38671624812</v>
      </c>
      <c r="DT120" s="57">
        <f>MIN('Drive Train'!$F$35-DN119*'DEPRECATED - DT-Prelim Calcs'!$C$21*'Drive Train'!$F$38,DT119+DN$2)</f>
        <v>9</v>
      </c>
      <c r="DU120" s="57">
        <f>'Drive Train'!$F$35-DN120*'DEPRECATED - DT-Prelim Calcs'!$C$21*'Drive Train'!$F$38</f>
        <v>9</v>
      </c>
      <c r="DV120" s="1">
        <f>IF(DS120&gt;='Drive Train'!$F$29,1,0)</f>
        <v>0</v>
      </c>
      <c r="DW120" s="57">
        <f t="shared" si="142"/>
        <v>55.555555555555557</v>
      </c>
      <c r="DX120" s="63">
        <f>DX119+'DEPRECATED - DT-Prelim Calcs'!$C$11</f>
        <v>464</v>
      </c>
      <c r="DY120" s="2">
        <f>EI120/'Drive Train'!$F$35</f>
        <v>0.72580645161290325</v>
      </c>
      <c r="DZ120" s="46">
        <f>EG120*12*60/(PI() * 'Drive Train'!$F$15)/DY$2*DY120</f>
        <v>-312171.14725788153</v>
      </c>
      <c r="EA120" s="2">
        <f>('DEPRECATED - DT-Prelim Calcs'!$C$6*DY120-DZ120)/('DEPRECATED - DT-Prelim Calcs'!$C$6*DY120)*'DEPRECATED - DT-Prelim Calcs'!$C$7*DY120</f>
        <v>142.89974981320785</v>
      </c>
      <c r="EB120" s="57">
        <f>EA120/'DEPRECATED - DT-Prelim Calcs'!$C$7*('DEPRECATED - DT-Prelim Calcs'!$C$8-'DEPRECATED - DT-Prelim Calcs'!$C$9)+'DEPRECATED - DT-Prelim Calcs'!$C$9</f>
        <v>7610.1846062384093</v>
      </c>
      <c r="EC120" s="57">
        <f t="shared" si="111"/>
        <v>50</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-912.97753962551951</v>
      </c>
      <c r="EH120" s="57">
        <f>EH119+0.5*EE120*'DEPRECATED - DT-Prelim Calcs'!$C$11^2+EG120*'DEPRECATED - DT-Prelim Calcs'!$C$11</f>
        <v>-328956.25870340498</v>
      </c>
      <c r="EI120" s="57">
        <f>MIN('Drive Train'!$F$35-EC119*'DEPRECATED - DT-Prelim Calcs'!$C$21*'Drive Train'!$F$38,EI119+EC$2)</f>
        <v>9</v>
      </c>
      <c r="EJ120" s="57">
        <f>'Drive Train'!$F$35-EC120*'DEPRECATED - DT-Prelim Calcs'!$C$21*'Drive Train'!$F$38</f>
        <v>9</v>
      </c>
      <c r="EK120" s="1">
        <f>IF(EH120&gt;='Drive Train'!$F$29,1,0)</f>
        <v>0</v>
      </c>
      <c r="EL120" s="57">
        <f t="shared" si="145"/>
        <v>55.555555555555557</v>
      </c>
      <c r="EM120" s="63">
        <f>EM119+'DEPRECATED - DT-Prelim Calcs'!$C$11</f>
        <v>464</v>
      </c>
      <c r="EN120" s="2">
        <f>EX120/'Drive Train'!$F$35</f>
        <v>0.72580645161290325</v>
      </c>
      <c r="EO120" s="46">
        <f>EV120*12*60/(PI() * 'Drive Train'!$F$15)/EN$2*EN120</f>
        <v>-6357.2048571325822</v>
      </c>
      <c r="EP120" s="2">
        <f>('DEPRECATED - DT-Prelim Calcs'!$C$6*EN120-EO120)/('DEPRECATED - DT-Prelim Calcs'!$C$6*EN120)*'DEPRECATED - DT-Prelim Calcs'!$C$7*EN120</f>
        <v>4.6236520297547372</v>
      </c>
      <c r="EQ120" s="57">
        <f>EP120/'DEPRECATED - DT-Prelim Calcs'!$C$7*('DEPRECATED - DT-Prelim Calcs'!$C$8-'DEPRECATED - DT-Prelim Calcs'!$C$9)+'DEPRECATED - DT-Prelim Calcs'!$C$9</f>
        <v>248.84711843051153</v>
      </c>
      <c r="ER120" s="57">
        <f t="shared" si="112"/>
        <v>50</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-16.509978409934007</v>
      </c>
      <c r="EW120" s="57">
        <f>EW119+0.5*ET120*'DEPRECATED - DT-Prelim Calcs'!$C$11^2+EV120*'DEPRECATED - DT-Prelim Calcs'!$C$11</f>
        <v>-397972.97874893533</v>
      </c>
      <c r="EX120" s="57">
        <f>MIN('Drive Train'!$F$35-ER119*'DEPRECATED - DT-Prelim Calcs'!$C$21*'Drive Train'!$F$38,EX119+ER$2)</f>
        <v>9</v>
      </c>
      <c r="EY120" s="57">
        <f>'Drive Train'!$F$35-ER120*'DEPRECATED - DT-Prelim Calcs'!$C$21*'Drive Train'!$F$38</f>
        <v>9</v>
      </c>
      <c r="EZ120" s="1">
        <f>IF(EW120&gt;='Drive Train'!$F$29,1,0)</f>
        <v>0</v>
      </c>
      <c r="FA120" s="57">
        <f t="shared" si="148"/>
        <v>55.555555555555557</v>
      </c>
      <c r="FB120" s="63">
        <f>FB119+'DEPRECATED - DT-Prelim Calcs'!$C$11</f>
        <v>464</v>
      </c>
      <c r="FC120" s="2">
        <f>FM120/'Drive Train'!$F$35</f>
        <v>0.72580645161290325</v>
      </c>
      <c r="FD120" s="46">
        <f>FK120*12*60/(PI() * 'Drive Train'!$F$15)/FC$2*FC120</f>
        <v>980.33197716745735</v>
      </c>
      <c r="FE120" s="2">
        <f>('DEPRECATED - DT-Prelim Calcs'!$C$6*FC120-FD120)/('DEPRECATED - DT-Prelim Calcs'!$C$6*FC120)*'DEPRECATED - DT-Prelim Calcs'!$C$7*FC120</f>
        <v>1.3059289958592222</v>
      </c>
      <c r="FF120" s="57">
        <f>FE120/'DEPRECATED - DT-Prelim Calcs'!$C$7*('DEPRECATED - DT-Prelim Calcs'!$C$8-'DEPRECATED - DT-Prelim Calcs'!$C$9)+'DEPRECATED - DT-Prelim Calcs'!$C$9</f>
        <v>72.223107953833278</v>
      </c>
      <c r="FG120" s="57">
        <f t="shared" si="113"/>
        <v>50</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2.2895423468585534</v>
      </c>
      <c r="FL120" s="57">
        <f>FL119+0.5*FI120*'DEPRECATED - DT-Prelim Calcs'!$C$11^2+FK120*'DEPRECATED - DT-Prelim Calcs'!$C$11</f>
        <v>-476787.63047100994</v>
      </c>
      <c r="FM120" s="57">
        <f>MIN('Drive Train'!$F$35-FG119*'DEPRECATED - DT-Prelim Calcs'!$C$21*'Drive Train'!$F$38,FM119+FG$2)</f>
        <v>9</v>
      </c>
      <c r="FN120" s="57">
        <f>'Drive Train'!$F$35-FG120*'DEPRECATED - DT-Prelim Calcs'!$C$21*'Drive Train'!$F$38</f>
        <v>9</v>
      </c>
      <c r="FO120" s="1">
        <f>IF(FL120&gt;='Drive Train'!$F$29,1,0)</f>
        <v>0</v>
      </c>
      <c r="FP120" s="57">
        <f t="shared" si="151"/>
        <v>55.555555555555557</v>
      </c>
      <c r="FQ120" s="63">
        <f>FQ119+'DEPRECATED - DT-Prelim Calcs'!$C$11</f>
        <v>464</v>
      </c>
      <c r="FR120" s="2">
        <f>GB120/'Drive Train'!$F$35</f>
        <v>0.72580645161290325</v>
      </c>
      <c r="FS120" s="46">
        <f>FZ120*12*60/(PI() * 'Drive Train'!$F$15)/FR$2*FR120</f>
        <v>-1018102.8403469346</v>
      </c>
      <c r="FT120" s="2">
        <f>('DEPRECATED - DT-Prelim Calcs'!$C$6*FR120-FS120)/('DEPRECATED - DT-Prelim Calcs'!$C$6*FR120)*'DEPRECATED - DT-Prelim Calcs'!$C$7*FR120</f>
        <v>462.09212886473097</v>
      </c>
      <c r="FU120" s="57">
        <f>FT120/'DEPRECATED - DT-Prelim Calcs'!$C$7*('DEPRECATED - DT-Prelim Calcs'!$C$8-'DEPRECATED - DT-Prelim Calcs'!$C$9)+'DEPRECATED - DT-Prelim Calcs'!$C$9</f>
        <v>24602.874329188791</v>
      </c>
      <c r="FV120" s="57">
        <f t="shared" si="114"/>
        <v>50</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-2160.1829306931977</v>
      </c>
      <c r="GA120" s="57">
        <f>GA119+0.5*FX120*'DEPRECATED - DT-Prelim Calcs'!$C$11^2+FZ120*'DEPRECATED - DT-Prelim Calcs'!$C$11</f>
        <v>-655806.01818525279</v>
      </c>
      <c r="GB120" s="57">
        <f>MIN('Drive Train'!$F$35-FV119*'DEPRECATED - DT-Prelim Calcs'!$C$21*'Drive Train'!$F$38,GB119+FV$2)</f>
        <v>9</v>
      </c>
      <c r="GC120" s="57">
        <f>'Drive Train'!$F$35-FV120*'DEPRECATED - DT-Prelim Calcs'!$C$21*'Drive Train'!$F$38</f>
        <v>9</v>
      </c>
      <c r="GD120" s="1">
        <f>IF(GA120&gt;='Drive Train'!$F$29,1,0)</f>
        <v>0</v>
      </c>
      <c r="GE120" s="57">
        <f t="shared" si="154"/>
        <v>55.555555555555557</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55.555555555555557</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55.555555555555557</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55.555555555555557</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55.555555555555557</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55.555555555555557</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650.48305563067322</v>
      </c>
      <c r="AK121" s="57">
        <f t="shared" si="181"/>
        <v>0</v>
      </c>
      <c r="AL121" s="63">
        <f>AL120+'DEPRECATED - DT-Prelim Calcs'!$C$11</f>
        <v>468</v>
      </c>
      <c r="AM121" s="2">
        <f>AW121/'Drive Train'!$F$35</f>
        <v>0.87580576951213751</v>
      </c>
      <c r="AN121" s="46">
        <f>AU121*12*60/(PI() * 'Drive Train'!$F$15)/AM$2*AM121</f>
        <v>3839.3737733918897</v>
      </c>
      <c r="AO121" s="2">
        <f>('DEPRECATED - DT-Prelim Calcs'!$C$6*AM121-AN121)/('DEPRECATED - DT-Prelim Calcs'!$C$6*AM121)*'DEPRECATED - DT-Prelim Calcs'!$C$7*AM121</f>
        <v>0.37468987940709314</v>
      </c>
      <c r="AP121" s="57">
        <f>AO121/'DEPRECATED - DT-Prelim Calcs'!$C$7*('DEPRECATED - DT-Prelim Calcs'!$C$8-'DEPRECATED - DT-Prelim Calcs'!$C$9)+'DEPRECATED - DT-Prelim Calcs'!$C$9</f>
        <v>22.647183206609981</v>
      </c>
      <c r="AQ121" s="57">
        <f t="shared" si="105"/>
        <v>22.647183206609981</v>
      </c>
      <c r="AR121" s="2">
        <f t="shared" si="125"/>
        <v>-2.1094237467877974E-15</v>
      </c>
      <c r="AS121" s="57">
        <f>AR121*'DEPRECATED - DT-Prelim Calcs'!$C$21/AM$2/'DEPRECATED - DT-Prelim Calcs'!$C$19/'DEPRECATED - DT-Prelim Calcs'!$C$18*3.39*'DEPRECATED - DT-Prelim Calcs'!$C$20</f>
        <v>-1.4438539670968342E-14</v>
      </c>
      <c r="AT121" s="46">
        <f t="shared" si="126"/>
        <v>0</v>
      </c>
      <c r="AU121" s="57">
        <f>AS120*'DEPRECATED - DT-Prelim Calcs'!$C$11+AU120</f>
        <v>38.256035694840477</v>
      </c>
      <c r="AV121" s="57">
        <f>AV120+0.5*AS121*'DEPRECATED - DT-Prelim Calcs'!$C$11^2+AU121*'DEPRECATED - DT-Prelim Calcs'!$C$11</f>
        <v>17776.618950364529</v>
      </c>
      <c r="AW121" s="57">
        <f>MIN('Drive Train'!$F$35-AQ120*'DEPRECATED - DT-Prelim Calcs'!$C$21*'Drive Train'!$F$38,AW120+AQ$2)</f>
        <v>10.859991541950505</v>
      </c>
      <c r="AX121" s="57">
        <f>'Drive Train'!$F$35-AQ121*'DEPRECATED - DT-Prelim Calcs'!$C$21*'Drive Train'!$F$38</f>
        <v>10.859991541950521</v>
      </c>
      <c r="AY121" s="1">
        <f>IF(AV121&gt;='Drive Train'!$F$29,1,0)</f>
        <v>1</v>
      </c>
      <c r="AZ121" s="57">
        <f t="shared" si="127"/>
        <v>25.163536896233314</v>
      </c>
      <c r="BA121" s="63">
        <f>BA120+'DEPRECATED - DT-Prelim Calcs'!$C$11</f>
        <v>468</v>
      </c>
      <c r="BB121" s="2">
        <f>BL121/'Drive Train'!$F$35</f>
        <v>1.0871913190771345</v>
      </c>
      <c r="BC121" s="46">
        <f>BJ121*12*60/(PI() * 'Drive Train'!$F$15)/BB$2*BB121</f>
        <v>-94.657141342640998</v>
      </c>
      <c r="BD121" s="2">
        <f>('DEPRECATED - DT-Prelim Calcs'!$C$6*BB121-BC121)/('DEPRECATED - DT-Prelim Calcs'!$C$6*BB121)*'DEPRECATED - DT-Prelim Calcs'!$C$7*BB121</f>
        <v>2.662931024686169</v>
      </c>
      <c r="BE121" s="57">
        <f>BD121/'DEPRECATED - DT-Prelim Calcs'!$C$7*('DEPRECATED - DT-Prelim Calcs'!$C$8-'DEPRECATED - DT-Prelim Calcs'!$C$9)+'DEPRECATED - DT-Prelim Calcs'!$C$9</f>
        <v>144.46516616897736</v>
      </c>
      <c r="BF121" s="57">
        <f t="shared" si="106"/>
        <v>50</v>
      </c>
      <c r="BG121" s="2">
        <f t="shared" si="128"/>
        <v>0.89592952677131499</v>
      </c>
      <c r="BH121" s="57">
        <f>BG121*'DEPRECATED - DT-Prelim Calcs'!$C$21/BB$2/'DEPRECATED - DT-Prelim Calcs'!$C$19/'DEPRECATED - DT-Prelim Calcs'!$C$18*3.39*'DEPRECATED - DT-Prelim Calcs'!$C$20</f>
        <v>9.3122233098811176</v>
      </c>
      <c r="BI121" s="46">
        <f t="shared" si="129"/>
        <v>0</v>
      </c>
      <c r="BJ121" s="57">
        <f>BH120*'DEPRECATED - DT-Prelim Calcs'!$C$11+BJ120</f>
        <v>-0.5003509030290445</v>
      </c>
      <c r="BK121" s="57">
        <f>BK120+0.5*BH121*'DEPRECATED - DT-Prelim Calcs'!$C$11^2+BJ121*'DEPRECATED - DT-Prelim Calcs'!$C$11</f>
        <v>8482.6468127886965</v>
      </c>
      <c r="BL121" s="57">
        <f>MIN('Drive Train'!$F$35-BF120*'DEPRECATED - DT-Prelim Calcs'!$C$21*'Drive Train'!$F$38,BL120+BF$2)</f>
        <v>13.481172356556469</v>
      </c>
      <c r="BM121" s="57">
        <f>'Drive Train'!$F$35-BF121*'DEPRECATED - DT-Prelim Calcs'!$C$21*'Drive Train'!$F$38</f>
        <v>9</v>
      </c>
      <c r="BN121" s="1">
        <f>IF(BK121&gt;='Drive Train'!$F$29,1,0)</f>
        <v>1</v>
      </c>
      <c r="BO121" s="57">
        <f t="shared" si="130"/>
        <v>55.555555555555557</v>
      </c>
      <c r="BP121" s="63">
        <f>BP120+'DEPRECATED - DT-Prelim Calcs'!$C$11</f>
        <v>468</v>
      </c>
      <c r="BQ121" s="2">
        <f>CA121/'Drive Train'!$F$35</f>
        <v>1.6250898879231308</v>
      </c>
      <c r="BR121" s="46">
        <f>BY121*12*60/(PI() * 'Drive Train'!$F$15)/BQ$2*BQ121</f>
        <v>-48572.407611688068</v>
      </c>
      <c r="BS121" s="2">
        <f>('DEPRECATED - DT-Prelim Calcs'!$C$6*BQ121-BR121)/('DEPRECATED - DT-Prelim Calcs'!$C$6*BQ121)*'DEPRECATED - DT-Prelim Calcs'!$C$7*BQ121</f>
        <v>25.878849808913181</v>
      </c>
      <c r="BT121" s="57">
        <f>BS121/'DEPRECATED - DT-Prelim Calcs'!$C$7*('DEPRECATED - DT-Prelim Calcs'!$C$8-'DEPRECATED - DT-Prelim Calcs'!$C$9)+'DEPRECATED - DT-Prelim Calcs'!$C$9</f>
        <v>1380.3997636861252</v>
      </c>
      <c r="BU121" s="57">
        <f t="shared" si="107"/>
        <v>50</v>
      </c>
      <c r="BV121" s="2">
        <f t="shared" si="131"/>
        <v>1.6489905474275997</v>
      </c>
      <c r="BW121" s="57">
        <f>BV121*'DEPRECATED - DT-Prelim Calcs'!$C$21/BQ$2/'DEPRECATED - DT-Prelim Calcs'!$C$19/'DEPRECATED - DT-Prelim Calcs'!$C$18*3.39*'DEPRECATED - DT-Prelim Calcs'!$C$20</f>
        <v>22.99198837243916</v>
      </c>
      <c r="BX121" s="46">
        <f t="shared" si="132"/>
        <v>0</v>
      </c>
      <c r="BY121" s="57">
        <f>BW120*'DEPRECATED - DT-Prelim Calcs'!$C$11+BY120</f>
        <v>-128.04442952025198</v>
      </c>
      <c r="BZ121" s="57">
        <f>BZ120+0.5*BW121*'DEPRECATED - DT-Prelim Calcs'!$C$11^2+BY121*'DEPRECATED - DT-Prelim Calcs'!$C$11</f>
        <v>-16666.696202900399</v>
      </c>
      <c r="CA121" s="57">
        <f>MIN('Drive Train'!$F$35-BU120*'DEPRECATED - DT-Prelim Calcs'!$C$21*'Drive Train'!$F$38,CA120+BU$2)</f>
        <v>20.151114610246822</v>
      </c>
      <c r="CB121" s="57">
        <f>'Drive Train'!$F$35-BU121*'DEPRECATED - DT-Prelim Calcs'!$C$21*'Drive Train'!$F$38</f>
        <v>9</v>
      </c>
      <c r="CC121" s="1">
        <f>IF(BZ121&gt;='Drive Train'!$F$29,1,0)</f>
        <v>0</v>
      </c>
      <c r="CD121" s="57">
        <f t="shared" si="133"/>
        <v>55.555555555555557</v>
      </c>
      <c r="CE121" s="63">
        <f>CE120+'DEPRECATED - DT-Prelim Calcs'!$C$11</f>
        <v>468</v>
      </c>
      <c r="CF121" s="2">
        <f>CP121/'Drive Train'!$F$35</f>
        <v>0.72580645161290325</v>
      </c>
      <c r="CG121" s="46">
        <f>CN121*12*60/(PI() * 'Drive Train'!$F$15)/CF$2*CF121</f>
        <v>-23951.903606238997</v>
      </c>
      <c r="CH121" s="2">
        <f>('DEPRECATED - DT-Prelim Calcs'!$C$6*CF121-CG121)/('DEPRECATED - DT-Prelim Calcs'!$C$6*CF121)*'DEPRECATED - DT-Prelim Calcs'!$C$7*CF121</f>
        <v>12.579228762465142</v>
      </c>
      <c r="CI121" s="57">
        <f>CH121/'DEPRECATED - DT-Prelim Calcs'!$C$7*('DEPRECATED - DT-Prelim Calcs'!$C$8-'DEPRECATED - DT-Prelim Calcs'!$C$9)+'DEPRECATED - DT-Prelim Calcs'!$C$9</f>
        <v>672.37429469887059</v>
      </c>
      <c r="CJ121" s="57">
        <f t="shared" si="108"/>
        <v>50</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-112.68893027412513</v>
      </c>
      <c r="CO121" s="57">
        <f>CO120+0.5*CL121*'DEPRECATED - DT-Prelim Calcs'!$C$11^2+CN121*'DEPRECATED - DT-Prelim Calcs'!$C$11</f>
        <v>-49351.631443898637</v>
      </c>
      <c r="CP121" s="57">
        <f>MIN('Drive Train'!$F$35-CJ120*'DEPRECATED - DT-Prelim Calcs'!$C$21*'Drive Train'!$F$38,CP120+CJ$2)</f>
        <v>9</v>
      </c>
      <c r="CQ121" s="57">
        <f>'Drive Train'!$F$35-CJ121*'DEPRECATED - DT-Prelim Calcs'!$C$21*'Drive Train'!$F$38</f>
        <v>9</v>
      </c>
      <c r="CR121" s="1">
        <f>IF(CO121&gt;='Drive Train'!$F$29,1,0)</f>
        <v>0</v>
      </c>
      <c r="CS121" s="57">
        <f t="shared" si="136"/>
        <v>55.555555555555557</v>
      </c>
      <c r="CT121" s="63">
        <f>CT120+'DEPRECATED - DT-Prelim Calcs'!$C$11</f>
        <v>468</v>
      </c>
      <c r="CU121" s="2">
        <f>DE121/'Drive Train'!$F$35</f>
        <v>0.72580645161290325</v>
      </c>
      <c r="CV121" s="46">
        <f>DC121*12*60/(PI() * 'Drive Train'!$F$15)/CU$2*CU121</f>
        <v>-64740.114024678165</v>
      </c>
      <c r="CW121" s="2">
        <f>('DEPRECATED - DT-Prelim Calcs'!$C$6*CU121-CV121)/('DEPRECATED - DT-Prelim Calcs'!$C$6*CU121)*'DEPRECATED - DT-Prelim Calcs'!$C$7*CU121</f>
        <v>31.02192803234102</v>
      </c>
      <c r="CX121" s="57">
        <f>CW121/'DEPRECATED - DT-Prelim Calcs'!$C$7*('DEPRECATED - DT-Prelim Calcs'!$C$8-'DEPRECATED - DT-Prelim Calcs'!$C$9)+'DEPRECATED - DT-Prelim Calcs'!$C$9</f>
        <v>1654.1993222196486</v>
      </c>
      <c r="CY121" s="57">
        <f t="shared" si="109"/>
        <v>50</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-253.21281385491284</v>
      </c>
      <c r="DD121" s="57">
        <f>DD120+0.5*DA121*'DEPRECATED - DT-Prelim Calcs'!$C$11^2+DC121*'DEPRECATED - DT-Prelim Calcs'!$C$11</f>
        <v>-106123.63564354858</v>
      </c>
      <c r="DE121" s="57">
        <f>MIN('Drive Train'!$F$35-CY120*'DEPRECATED - DT-Prelim Calcs'!$C$21*'Drive Train'!$F$38,DE120+CY$2)</f>
        <v>9</v>
      </c>
      <c r="DF121" s="57">
        <f>'Drive Train'!$F$35-CY121*'DEPRECATED - DT-Prelim Calcs'!$C$21*'Drive Train'!$F$38</f>
        <v>9</v>
      </c>
      <c r="DG121" s="1">
        <f>IF(DD121&gt;='Drive Train'!$F$29,1,0)</f>
        <v>0</v>
      </c>
      <c r="DH121" s="57">
        <f t="shared" si="139"/>
        <v>55.555555555555557</v>
      </c>
      <c r="DI121" s="63">
        <f>DI120+'DEPRECATED - DT-Prelim Calcs'!$C$11</f>
        <v>468</v>
      </c>
      <c r="DJ121" s="2">
        <f>DT121/'Drive Train'!$F$35</f>
        <v>0.72580645161290325</v>
      </c>
      <c r="DK121" s="46">
        <f>DR121*12*60/(PI() * 'Drive Train'!$F$15)/DJ$2*DJ121</f>
        <v>-68002.641562595803</v>
      </c>
      <c r="DL121" s="2">
        <f>('DEPRECATED - DT-Prelim Calcs'!$C$6*DJ121-DK121)/('DEPRECATED - DT-Prelim Calcs'!$C$6*DJ121)*'DEPRECATED - DT-Prelim Calcs'!$C$7*DJ121</f>
        <v>32.497104648922914</v>
      </c>
      <c r="DM121" s="57">
        <f>DL121/'DEPRECATED - DT-Prelim Calcs'!$C$7*('DEPRECATED - DT-Prelim Calcs'!$C$8-'DEPRECATED - DT-Prelim Calcs'!$C$9)+'DEPRECATED - DT-Prelim Calcs'!$C$9</f>
        <v>1732.7325835920374</v>
      </c>
      <c r="DN121" s="57">
        <f t="shared" si="110"/>
        <v>50</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-227.58538054605765</v>
      </c>
      <c r="DS121" s="57">
        <f>DS120+0.5*DP121*'DEPRECATED - DT-Prelim Calcs'!$C$11^2+DR121*'DEPRECATED - DT-Prelim Calcs'!$C$11</f>
        <v>-220540.79233145283</v>
      </c>
      <c r="DT121" s="57">
        <f>MIN('Drive Train'!$F$35-DN120*'DEPRECATED - DT-Prelim Calcs'!$C$21*'Drive Train'!$F$38,DT120+DN$2)</f>
        <v>9</v>
      </c>
      <c r="DU121" s="57">
        <f>'Drive Train'!$F$35-DN121*'DEPRECATED - DT-Prelim Calcs'!$C$21*'Drive Train'!$F$38</f>
        <v>9</v>
      </c>
      <c r="DV121" s="1">
        <f>IF(DS121&gt;='Drive Train'!$F$29,1,0)</f>
        <v>0</v>
      </c>
      <c r="DW121" s="57">
        <f t="shared" si="142"/>
        <v>55.555555555555557</v>
      </c>
      <c r="DX121" s="63">
        <f>DX120+'DEPRECATED - DT-Prelim Calcs'!$C$11</f>
        <v>468</v>
      </c>
      <c r="DY121" s="2">
        <f>EI121/'Drive Train'!$F$35</f>
        <v>0.72580645161290325</v>
      </c>
      <c r="DZ121" s="46">
        <f>EG121*12*60/(PI() * 'Drive Train'!$F$15)/DY$2*DY121</f>
        <v>-280724.87360296462</v>
      </c>
      <c r="EA121" s="2">
        <f>('DEPRECATED - DT-Prelim Calcs'!$C$6*DY121-DZ121)/('DEPRECATED - DT-Prelim Calcs'!$C$6*DY121)*'DEPRECATED - DT-Prelim Calcs'!$C$7*DY121</f>
        <v>128.68107823565632</v>
      </c>
      <c r="EB121" s="57">
        <f>EA121/'DEPRECATED - DT-Prelim Calcs'!$C$7*('DEPRECATED - DT-Prelim Calcs'!$C$8-'DEPRECATED - DT-Prelim Calcs'!$C$9)+'DEPRECATED - DT-Prelim Calcs'!$C$9</f>
        <v>6853.2320903048576</v>
      </c>
      <c r="EC121" s="57">
        <f t="shared" si="111"/>
        <v>50</v>
      </c>
      <c r="ED121" s="2">
        <f t="shared" si="143"/>
        <v>0.8170673883650269</v>
      </c>
      <c r="EE121" s="57">
        <f>ED121*'DEPRECATED - DT-Prelim Calcs'!$C$21/DY$2/'DEPRECATED - DT-Prelim Calcs'!$C$19/'DEPRECATED - DT-Prelim Calcs'!$C$18*3.39*'DEPRECATED - DT-Prelim Calcs'!$C$20</f>
        <v>22.99198837243916</v>
      </c>
      <c r="EF121" s="46">
        <f t="shared" si="144"/>
        <v>0</v>
      </c>
      <c r="EG121" s="57">
        <f>EE120*'DEPRECATED - DT-Prelim Calcs'!$C$11+EG120</f>
        <v>-821.0095861357629</v>
      </c>
      <c r="EH121" s="57">
        <f>EH120+0.5*EE121*'DEPRECATED - DT-Prelim Calcs'!$C$11^2+EG121*'DEPRECATED - DT-Prelim Calcs'!$C$11</f>
        <v>-332056.36114096857</v>
      </c>
      <c r="EI121" s="57">
        <f>MIN('Drive Train'!$F$35-EC120*'DEPRECATED - DT-Prelim Calcs'!$C$21*'Drive Train'!$F$38,EI120+EC$2)</f>
        <v>9</v>
      </c>
      <c r="EJ121" s="57">
        <f>'Drive Train'!$F$35-EC121*'DEPRECATED - DT-Prelim Calcs'!$C$21*'Drive Train'!$F$38</f>
        <v>9</v>
      </c>
      <c r="EK121" s="1">
        <f>IF(EH121&gt;='Drive Train'!$F$29,1,0)</f>
        <v>0</v>
      </c>
      <c r="EL121" s="57">
        <f t="shared" si="145"/>
        <v>55.555555555555557</v>
      </c>
      <c r="EM121" s="63">
        <f>EM120+'DEPRECATED - DT-Prelim Calcs'!$C$11</f>
        <v>468</v>
      </c>
      <c r="EN121" s="2">
        <f>EX121/'Drive Train'!$F$35</f>
        <v>0.72580645161290325</v>
      </c>
      <c r="EO121" s="46">
        <f>EV121*12*60/(PI() * 'Drive Train'!$F$15)/EN$2*EN121</f>
        <v>29055.265474981032</v>
      </c>
      <c r="EP121" s="2">
        <f>('DEPRECATED - DT-Prelim Calcs'!$C$6*EN121-EO121)/('DEPRECATED - DT-Prelim Calcs'!$C$6*EN121)*'DEPRECATED - DT-Prelim Calcs'!$C$7*EN121</f>
        <v>-11.388365512533033</v>
      </c>
      <c r="EQ121" s="57">
        <f>EP121/'DEPRECATED - DT-Prelim Calcs'!$C$7*('DEPRECATED - DT-Prelim Calcs'!$C$8-'DEPRECATED - DT-Prelim Calcs'!$C$9)+'DEPRECATED - DT-Prelim Calcs'!$C$9</f>
        <v>-603.57688599916526</v>
      </c>
      <c r="ER121" s="57">
        <f t="shared" si="112"/>
        <v>-603.57688599916526</v>
      </c>
      <c r="ES121" s="2">
        <f t="shared" si="146"/>
        <v>-14.809919478709311</v>
      </c>
      <c r="ET121" s="57">
        <f>ES121*'DEPRECATED - DT-Prelim Calcs'!$C$21/EN$2/'DEPRECATED - DT-Prelim Calcs'!$C$19/'DEPRECATED - DT-Prelim Calcs'!$C$18*3.39*'DEPRECATED - DT-Prelim Calcs'!$C$20</f>
        <v>-469.30846293486849</v>
      </c>
      <c r="EU121" s="46">
        <f t="shared" si="147"/>
        <v>1</v>
      </c>
      <c r="EV121" s="57">
        <f>ET120*'DEPRECATED - DT-Prelim Calcs'!$C$11+EV120</f>
        <v>75.457975079822631</v>
      </c>
      <c r="EW121" s="57">
        <f>EW120+0.5*ET121*'DEPRECATED - DT-Prelim Calcs'!$C$11^2+EV121*'DEPRECATED - DT-Prelim Calcs'!$C$11</f>
        <v>-401425.61455209495</v>
      </c>
      <c r="EX121" s="57">
        <f>MIN('Drive Train'!$F$35-ER120*'DEPRECATED - DT-Prelim Calcs'!$C$21*'Drive Train'!$F$38,EX120+ER$2)</f>
        <v>9</v>
      </c>
      <c r="EY121" s="57">
        <f>'Drive Train'!$F$35-ER121*'DEPRECATED - DT-Prelim Calcs'!$C$21*'Drive Train'!$F$38</f>
        <v>53.443228247943239</v>
      </c>
      <c r="EZ121" s="1">
        <f>IF(EW121&gt;='Drive Train'!$F$29,1,0)</f>
        <v>0</v>
      </c>
      <c r="FA121" s="57">
        <f t="shared" si="148"/>
        <v>-670.64098444351691</v>
      </c>
      <c r="FB121" s="63">
        <f>FB120+'DEPRECATED - DT-Prelim Calcs'!$C$11</f>
        <v>468</v>
      </c>
      <c r="FC121" s="2">
        <f>FM121/'Drive Train'!$F$35</f>
        <v>0.72580645161290325</v>
      </c>
      <c r="FD121" s="46">
        <f>FK121*12*60/(PI() * 'Drive Train'!$F$15)/FC$2*FC121</f>
        <v>40358.998986477804</v>
      </c>
      <c r="FE121" s="2">
        <f>('DEPRECATED - DT-Prelim Calcs'!$C$6*FC121-FD121)/('DEPRECATED - DT-Prelim Calcs'!$C$6*FC121)*'DEPRECATED - DT-Prelim Calcs'!$C$7*FC121</f>
        <v>-16.499434511164782</v>
      </c>
      <c r="FF121" s="57">
        <f>FE121/'DEPRECATED - DT-Prelim Calcs'!$C$7*('DEPRECATED - DT-Prelim Calcs'!$C$8-'DEPRECATED - DT-Prelim Calcs'!$C$9)+'DEPRECATED - DT-Prelim Calcs'!$C$9</f>
        <v>-875.67238497196752</v>
      </c>
      <c r="FG121" s="57">
        <f t="shared" si="113"/>
        <v>-875.67238497196752</v>
      </c>
      <c r="FH121" s="2">
        <f t="shared" si="149"/>
        <v>-21.252118432500648</v>
      </c>
      <c r="FI121" s="57">
        <f>FH121*'DEPRECATED - DT-Prelim Calcs'!$C$21/FC$2/'DEPRECATED - DT-Prelim Calcs'!$C$19/'DEPRECATED - DT-Prelim Calcs'!$C$18*3.39*'DEPRECATED - DT-Prelim Calcs'!$C$20</f>
        <v>-748.88081218844718</v>
      </c>
      <c r="FJ121" s="46">
        <f t="shared" si="150"/>
        <v>1</v>
      </c>
      <c r="FK121" s="57">
        <f>FI120*'DEPRECATED - DT-Prelim Calcs'!$C$11+FK120</f>
        <v>94.257495836615192</v>
      </c>
      <c r="FL121" s="57">
        <f>FL120+0.5*FI121*'DEPRECATED - DT-Prelim Calcs'!$C$11^2+FK121*'DEPRECATED - DT-Prelim Calcs'!$C$11</f>
        <v>-482401.64698517107</v>
      </c>
      <c r="FM121" s="57">
        <f>MIN('Drive Train'!$F$35-FG120*'DEPRECATED - DT-Prelim Calcs'!$C$21*'Drive Train'!$F$38,FM120+FG$2)</f>
        <v>9</v>
      </c>
      <c r="FN121" s="57">
        <f>'Drive Train'!$F$35-FG121*'DEPRECATED - DT-Prelim Calcs'!$C$21*'Drive Train'!$F$38</f>
        <v>71.945722178093803</v>
      </c>
      <c r="FO121" s="1">
        <f>IF(FL121&gt;='Drive Train'!$F$29,1,0)</f>
        <v>0</v>
      </c>
      <c r="FP121" s="57">
        <f t="shared" si="151"/>
        <v>-972.96931663551948</v>
      </c>
      <c r="FQ121" s="63">
        <f>FQ120+'DEPRECATED - DT-Prelim Calcs'!$C$11</f>
        <v>468</v>
      </c>
      <c r="FR121" s="2">
        <f>GB121/'Drive Train'!$F$35</f>
        <v>0.72580645161290325</v>
      </c>
      <c r="FS121" s="46">
        <f>FZ121*12*60/(PI() * 'Drive Train'!$F$15)/FR$2*FR121</f>
        <v>-974757.9766604274</v>
      </c>
      <c r="FT121" s="2">
        <f>('DEPRECATED - DT-Prelim Calcs'!$C$6*FR121-FS121)/('DEPRECATED - DT-Prelim Calcs'!$C$6*FR121)*'DEPRECATED - DT-Prelim Calcs'!$C$7*FR121</f>
        <v>442.49341939297057</v>
      </c>
      <c r="FU121" s="57">
        <f>FT121/'DEPRECATED - DT-Prelim Calcs'!$C$7*('DEPRECATED - DT-Prelim Calcs'!$C$8-'DEPRECATED - DT-Prelim Calcs'!$C$9)+'DEPRECATED - DT-Prelim Calcs'!$C$9</f>
        <v>23559.507347766859</v>
      </c>
      <c r="FV121" s="57">
        <f t="shared" si="114"/>
        <v>50</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-2068.2149772034409</v>
      </c>
      <c r="GA121" s="57">
        <f>GA120+0.5*FX121*'DEPRECATED - DT-Prelim Calcs'!$C$11^2+FZ121*'DEPRECATED - DT-Prelim Calcs'!$C$11</f>
        <v>-663894.94218708703</v>
      </c>
      <c r="GB121" s="57">
        <f>MIN('Drive Train'!$F$35-FV120*'DEPRECATED - DT-Prelim Calcs'!$C$21*'Drive Train'!$F$38,GB120+FV$2)</f>
        <v>9</v>
      </c>
      <c r="GC121" s="57">
        <f>'Drive Train'!$F$35-FV121*'DEPRECATED - DT-Prelim Calcs'!$C$21*'Drive Train'!$F$38</f>
        <v>9</v>
      </c>
      <c r="GD121" s="1">
        <f>IF(GA121&gt;='Drive Train'!$F$29,1,0)</f>
        <v>0</v>
      </c>
      <c r="GE121" s="57">
        <f t="shared" si="154"/>
        <v>55.555555555555557</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55.555555555555557</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55.555555555555557</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55.555555555555557</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55.555555555555557</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650.48305563067322</v>
      </c>
      <c r="AK122" s="57">
        <f t="shared" si="181"/>
        <v>0</v>
      </c>
      <c r="AL122" s="63">
        <f>AL121+'DEPRECATED - DT-Prelim Calcs'!$C$11</f>
        <v>472</v>
      </c>
      <c r="AM122" s="2">
        <f>AW122/'Drive Train'!$F$35</f>
        <v>0.87580576951213873</v>
      </c>
      <c r="AN122" s="46">
        <f>AU122*12*60/(PI() * 'Drive Train'!$F$15)/AM$2*AM122</f>
        <v>3839.3737733918892</v>
      </c>
      <c r="AO122" s="2">
        <f>('DEPRECATED - DT-Prelim Calcs'!$C$6*AM122-AN122)/('DEPRECATED - DT-Prelim Calcs'!$C$6*AM122)*'DEPRECATED - DT-Prelim Calcs'!$C$7*AM122</f>
        <v>0.37468987940709625</v>
      </c>
      <c r="AP122" s="57">
        <f>AO122/'DEPRECATED - DT-Prelim Calcs'!$C$7*('DEPRECATED - DT-Prelim Calcs'!$C$8-'DEPRECATED - DT-Prelim Calcs'!$C$9)+'DEPRECATED - DT-Prelim Calcs'!$C$9</f>
        <v>22.647183206610144</v>
      </c>
      <c r="AQ122" s="57">
        <f t="shared" si="105"/>
        <v>22.647183206610144</v>
      </c>
      <c r="AR122" s="2">
        <f t="shared" si="125"/>
        <v>1.5543122344752192E-15</v>
      </c>
      <c r="AS122" s="57">
        <f>AR122*'DEPRECATED - DT-Prelim Calcs'!$C$21/AM$2/'DEPRECATED - DT-Prelim Calcs'!$C$19/'DEPRECATED - DT-Prelim Calcs'!$C$18*3.39*'DEPRECATED - DT-Prelim Calcs'!$C$20</f>
        <v>1.0638923968081937E-14</v>
      </c>
      <c r="AT122" s="46">
        <f t="shared" si="126"/>
        <v>0</v>
      </c>
      <c r="AU122" s="57">
        <f>AS121*'DEPRECATED - DT-Prelim Calcs'!$C$11+AU121</f>
        <v>38.256035694840421</v>
      </c>
      <c r="AV122" s="57">
        <f>AV121+0.5*AS122*'DEPRECATED - DT-Prelim Calcs'!$C$11^2+AU122*'DEPRECATED - DT-Prelim Calcs'!$C$11</f>
        <v>17929.643093143892</v>
      </c>
      <c r="AW122" s="57">
        <f>MIN('Drive Train'!$F$35-AQ121*'DEPRECATED - DT-Prelim Calcs'!$C$21*'Drive Train'!$F$38,AW121+AQ$2)</f>
        <v>10.859991541950521</v>
      </c>
      <c r="AX122" s="57">
        <f>'Drive Train'!$F$35-AQ122*'DEPRECATED - DT-Prelim Calcs'!$C$21*'Drive Train'!$F$38</f>
        <v>10.85999154195051</v>
      </c>
      <c r="AY122" s="1">
        <f>IF(AV122&gt;='Drive Train'!$F$29,1,0)</f>
        <v>1</v>
      </c>
      <c r="AZ122" s="57">
        <f t="shared" si="127"/>
        <v>25.163536896233495</v>
      </c>
      <c r="BA122" s="63">
        <f>BA121+'DEPRECATED - DT-Prelim Calcs'!$C$11</f>
        <v>472</v>
      </c>
      <c r="BB122" s="2">
        <f>BL122/'Drive Train'!$F$35</f>
        <v>0.72580645161290325</v>
      </c>
      <c r="BC122" s="46">
        <f>BJ122*12*60/(PI() * 'Drive Train'!$F$15)/BB$2*BB122</f>
        <v>4641.2361045537382</v>
      </c>
      <c r="BD122" s="2">
        <f>('DEPRECATED - DT-Prelim Calcs'!$C$6*BB122-BC122)/('DEPRECATED - DT-Prelim Calcs'!$C$6*BB122)*'DEPRECATED - DT-Prelim Calcs'!$C$7*BB122</f>
        <v>-0.34937662271506259</v>
      </c>
      <c r="BE122" s="57">
        <f>BD122/'DEPRECATED - DT-Prelim Calcs'!$C$7*('DEPRECATED - DT-Prelim Calcs'!$C$8-'DEPRECATED - DT-Prelim Calcs'!$C$9)+'DEPRECATED - DT-Prelim Calcs'!$C$9</f>
        <v>-15.899593649104787</v>
      </c>
      <c r="BF122" s="57">
        <f t="shared" si="106"/>
        <v>-15.899593649104787</v>
      </c>
      <c r="BG122" s="2">
        <f t="shared" si="128"/>
        <v>-0.89592952945654702</v>
      </c>
      <c r="BH122" s="57">
        <f>BG122*'DEPRECATED - DT-Prelim Calcs'!$C$21/BB$2/'DEPRECATED - DT-Prelim Calcs'!$C$19/'DEPRECATED - DT-Prelim Calcs'!$C$18*3.39*'DEPRECATED - DT-Prelim Calcs'!$C$20</f>
        <v>-9.3122233377912185</v>
      </c>
      <c r="BI122" s="46">
        <f t="shared" si="129"/>
        <v>1</v>
      </c>
      <c r="BJ122" s="57">
        <f>BH121*'DEPRECATED - DT-Prelim Calcs'!$C$11+BJ121</f>
        <v>36.748542336495426</v>
      </c>
      <c r="BK122" s="57">
        <f>BK121+0.5*BH122*'DEPRECATED - DT-Prelim Calcs'!$C$11^2+BJ122*'DEPRECATED - DT-Prelim Calcs'!$C$11</f>
        <v>8555.1431954323489</v>
      </c>
      <c r="BL122" s="57">
        <f>MIN('Drive Train'!$F$35-BF121*'DEPRECATED - DT-Prelim Calcs'!$C$21*'Drive Train'!$F$38,BL121+BF$2)</f>
        <v>9</v>
      </c>
      <c r="BM122" s="57">
        <f>'Drive Train'!$F$35-BF122*'DEPRECATED - DT-Prelim Calcs'!$C$21*'Drive Train'!$F$38</f>
        <v>13.481172368139125</v>
      </c>
      <c r="BN122" s="1">
        <f>IF(BK122&gt;='Drive Train'!$F$29,1,0)</f>
        <v>1</v>
      </c>
      <c r="BO122" s="57">
        <f t="shared" si="130"/>
        <v>-17.666215165671986</v>
      </c>
      <c r="BP122" s="63">
        <f>BP121+'DEPRECATED - DT-Prelim Calcs'!$C$11</f>
        <v>472</v>
      </c>
      <c r="BQ122" s="2">
        <f>CA122/'Drive Train'!$F$35</f>
        <v>0.72580645161290325</v>
      </c>
      <c r="BR122" s="46">
        <f>BY122*12*60/(PI() * 'Drive Train'!$F$15)/BQ$2*BQ122</f>
        <v>-6112.1849405308794</v>
      </c>
      <c r="BS122" s="2">
        <f>('DEPRECATED - DT-Prelim Calcs'!$C$6*BQ122-BR122)/('DEPRECATED - DT-Prelim Calcs'!$C$6*BQ122)*'DEPRECATED - DT-Prelim Calcs'!$C$7*BQ122</f>
        <v>4.5128644126796713</v>
      </c>
      <c r="BT122" s="57">
        <f>BS122/'DEPRECATED - DT-Prelim Calcs'!$C$7*('DEPRECATED - DT-Prelim Calcs'!$C$8-'DEPRECATED - DT-Prelim Calcs'!$C$9)+'DEPRECATED - DT-Prelim Calcs'!$C$9</f>
        <v>242.949171845146</v>
      </c>
      <c r="BU122" s="57">
        <f t="shared" si="107"/>
        <v>50</v>
      </c>
      <c r="BV122" s="2">
        <f t="shared" si="131"/>
        <v>1.6082600594934511</v>
      </c>
      <c r="BW122" s="57">
        <f>BV122*'DEPRECATED - DT-Prelim Calcs'!$C$21/BQ$2/'DEPRECATED - DT-Prelim Calcs'!$C$19/'DEPRECATED - DT-Prelim Calcs'!$C$18*3.39*'DEPRECATED - DT-Prelim Calcs'!$C$20</f>
        <v>22.424080383853894</v>
      </c>
      <c r="BX122" s="46">
        <f t="shared" si="132"/>
        <v>0</v>
      </c>
      <c r="BY122" s="57">
        <f>BW121*'DEPRECATED - DT-Prelim Calcs'!$C$11+BY121</f>
        <v>-36.076476030495343</v>
      </c>
      <c r="BZ122" s="57">
        <f>BZ121+0.5*BW122*'DEPRECATED - DT-Prelim Calcs'!$C$11^2+BY122*'DEPRECATED - DT-Prelim Calcs'!$C$11</f>
        <v>-16631.60946395155</v>
      </c>
      <c r="CA122" s="57">
        <f>MIN('Drive Train'!$F$35-BU121*'DEPRECATED - DT-Prelim Calcs'!$C$21*'Drive Train'!$F$38,CA121+BU$2)</f>
        <v>9</v>
      </c>
      <c r="CB122" s="57">
        <f>'Drive Train'!$F$35-BU122*'DEPRECATED - DT-Prelim Calcs'!$C$21*'Drive Train'!$F$38</f>
        <v>9</v>
      </c>
      <c r="CC122" s="1">
        <f>IF(BZ122&gt;='Drive Train'!$F$29,1,0)</f>
        <v>0</v>
      </c>
      <c r="CD122" s="57">
        <f t="shared" si="133"/>
        <v>55.555555555555557</v>
      </c>
      <c r="CE122" s="63">
        <f>CE121+'DEPRECATED - DT-Prelim Calcs'!$C$11</f>
        <v>472</v>
      </c>
      <c r="CF122" s="2">
        <f>CP122/'Drive Train'!$F$35</f>
        <v>0.72580645161290325</v>
      </c>
      <c r="CG122" s="46">
        <f>CN122*12*60/(PI() * 'Drive Train'!$F$15)/CF$2*CF122</f>
        <v>-4404.2199829122801</v>
      </c>
      <c r="CH122" s="2">
        <f>('DEPRECATED - DT-Prelim Calcs'!$C$6*CF122-CG122)/('DEPRECATED - DT-Prelim Calcs'!$C$6*CF122)*'DEPRECATED - DT-Prelim Calcs'!$C$7*CF122</f>
        <v>3.7405950791222935</v>
      </c>
      <c r="CI122" s="57">
        <f>CH122/'DEPRECATED - DT-Prelim Calcs'!$C$7*('DEPRECATED - DT-Prelim Calcs'!$C$8-'DEPRECATED - DT-Prelim Calcs'!$C$9)+'DEPRECATED - DT-Prelim Calcs'!$C$9</f>
        <v>201.8362442536889</v>
      </c>
      <c r="CJ122" s="57">
        <f t="shared" si="108"/>
        <v>50</v>
      </c>
      <c r="CK122" s="2">
        <f t="shared" si="134"/>
        <v>1.3144127551959126</v>
      </c>
      <c r="CL122" s="57">
        <f>CK122*'DEPRECATED - DT-Prelim Calcs'!$C$21/CF$2/'DEPRECATED - DT-Prelim Calcs'!$C$19/'DEPRECATED - DT-Prelim Calcs'!$C$18*3.39*'DEPRECATED - DT-Prelim Calcs'!$C$20</f>
        <v>22.991988372439156</v>
      </c>
      <c r="CM122" s="46">
        <f t="shared" si="135"/>
        <v>0</v>
      </c>
      <c r="CN122" s="57">
        <f>CL121*'DEPRECATED - DT-Prelim Calcs'!$C$11+CN121</f>
        <v>-20.720976784368503</v>
      </c>
      <c r="CO122" s="57">
        <f>CO121+0.5*CL122*'DEPRECATED - DT-Prelim Calcs'!$C$11^2+CN122*'DEPRECATED - DT-Prelim Calcs'!$C$11</f>
        <v>-49250.579444056602</v>
      </c>
      <c r="CP122" s="57">
        <f>MIN('Drive Train'!$F$35-CJ121*'DEPRECATED - DT-Prelim Calcs'!$C$21*'Drive Train'!$F$38,CP121+CJ$2)</f>
        <v>9</v>
      </c>
      <c r="CQ122" s="57">
        <f>'Drive Train'!$F$35-CJ122*'DEPRECATED - DT-Prelim Calcs'!$C$21*'Drive Train'!$F$38</f>
        <v>9</v>
      </c>
      <c r="CR122" s="1">
        <f>IF(CO122&gt;='Drive Train'!$F$29,1,0)</f>
        <v>0</v>
      </c>
      <c r="CS122" s="57">
        <f t="shared" si="136"/>
        <v>55.555555555555557</v>
      </c>
      <c r="CT122" s="63">
        <f>CT121+'DEPRECATED - DT-Prelim Calcs'!$C$11</f>
        <v>472</v>
      </c>
      <c r="CU122" s="2">
        <f>DE122/'Drive Train'!$F$35</f>
        <v>0.72580645161290325</v>
      </c>
      <c r="CV122" s="46">
        <f>DC122*12*60/(PI() * 'Drive Train'!$F$15)/CU$2*CU122</f>
        <v>-41226.233724154743</v>
      </c>
      <c r="CW122" s="2">
        <f>('DEPRECATED - DT-Prelim Calcs'!$C$6*CU122-CV122)/('DEPRECATED - DT-Prelim Calcs'!$C$6*CU122)*'DEPRECATED - DT-Prelim Calcs'!$C$7*CU122</f>
        <v>20.389948384261945</v>
      </c>
      <c r="CX122" s="57">
        <f>CW122/'DEPRECATED - DT-Prelim Calcs'!$C$7*('DEPRECATED - DT-Prelim Calcs'!$C$8-'DEPRECATED - DT-Prelim Calcs'!$C$9)+'DEPRECATED - DT-Prelim Calcs'!$C$9</f>
        <v>1088.1897832783434</v>
      </c>
      <c r="CY122" s="57">
        <f t="shared" si="109"/>
        <v>50</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-161.24486036515623</v>
      </c>
      <c r="DD122" s="57">
        <f>DD121+0.5*DA122*'DEPRECATED - DT-Prelim Calcs'!$C$11^2+DC122*'DEPRECATED - DT-Prelim Calcs'!$C$11</f>
        <v>-106584.67917802969</v>
      </c>
      <c r="DE122" s="57">
        <f>MIN('Drive Train'!$F$35-CY121*'DEPRECATED - DT-Prelim Calcs'!$C$21*'Drive Train'!$F$38,DE121+CY$2)</f>
        <v>9</v>
      </c>
      <c r="DF122" s="57">
        <f>'Drive Train'!$F$35-CY122*'DEPRECATED - DT-Prelim Calcs'!$C$21*'Drive Train'!$F$38</f>
        <v>9</v>
      </c>
      <c r="DG122" s="1">
        <f>IF(DD122&gt;='Drive Train'!$F$29,1,0)</f>
        <v>0</v>
      </c>
      <c r="DH122" s="57">
        <f t="shared" si="139"/>
        <v>55.555555555555557</v>
      </c>
      <c r="DI122" s="63">
        <f>DI121+'DEPRECATED - DT-Prelim Calcs'!$C$11</f>
        <v>472</v>
      </c>
      <c r="DJ122" s="2">
        <f>DT122/'Drive Train'!$F$35</f>
        <v>0.72580645161290325</v>
      </c>
      <c r="DK122" s="46">
        <f>DR122*12*60/(PI() * 'Drive Train'!$F$15)/DJ$2*DJ122</f>
        <v>-40522.564584875639</v>
      </c>
      <c r="DL122" s="2">
        <f>('DEPRECATED - DT-Prelim Calcs'!$C$6*DJ122-DK122)/('DEPRECATED - DT-Prelim Calcs'!$C$6*DJ122)*'DEPRECATED - DT-Prelim Calcs'!$C$7*DJ122</f>
        <v>20.071779036107603</v>
      </c>
      <c r="DM122" s="57">
        <f>DL122/'DEPRECATED - DT-Prelim Calcs'!$C$7*('DEPRECATED - DT-Prelim Calcs'!$C$8-'DEPRECATED - DT-Prelim Calcs'!$C$9)+'DEPRECATED - DT-Prelim Calcs'!$C$9</f>
        <v>1071.2515561546081</v>
      </c>
      <c r="DN122" s="57">
        <f t="shared" si="110"/>
        <v>50</v>
      </c>
      <c r="DO122" s="2">
        <f t="shared" si="140"/>
        <v>0.93499464029399981</v>
      </c>
      <c r="DP122" s="57">
        <f>DO122*'DEPRECATED - DT-Prelim Calcs'!$C$21/DJ$2/'DEPRECATED - DT-Prelim Calcs'!$C$19/'DEPRECATED - DT-Prelim Calcs'!$C$18*3.39*'DEPRECATED - DT-Prelim Calcs'!$C$20</f>
        <v>22.991988372439156</v>
      </c>
      <c r="DQ122" s="46">
        <f t="shared" si="141"/>
        <v>0</v>
      </c>
      <c r="DR122" s="57">
        <f>DP121*'DEPRECATED - DT-Prelim Calcs'!$C$11+DR121</f>
        <v>-135.61742705630104</v>
      </c>
      <c r="DS122" s="57">
        <f>DS121+0.5*DP122*'DEPRECATED - DT-Prelim Calcs'!$C$11^2+DR122*'DEPRECATED - DT-Prelim Calcs'!$C$11</f>
        <v>-220899.32613269851</v>
      </c>
      <c r="DT122" s="57">
        <f>MIN('Drive Train'!$F$35-DN121*'DEPRECATED - DT-Prelim Calcs'!$C$21*'Drive Train'!$F$38,DT121+DN$2)</f>
        <v>9</v>
      </c>
      <c r="DU122" s="57">
        <f>'Drive Train'!$F$35-DN122*'DEPRECATED - DT-Prelim Calcs'!$C$21*'Drive Train'!$F$38</f>
        <v>9</v>
      </c>
      <c r="DV122" s="1">
        <f>IF(DS122&gt;='Drive Train'!$F$29,1,0)</f>
        <v>0</v>
      </c>
      <c r="DW122" s="57">
        <f t="shared" si="142"/>
        <v>55.555555555555557</v>
      </c>
      <c r="DX122" s="63">
        <f>DX121+'DEPRECATED - DT-Prelim Calcs'!$C$11</f>
        <v>472</v>
      </c>
      <c r="DY122" s="2">
        <f>EI122/'Drive Train'!$F$35</f>
        <v>0.72580645161290325</v>
      </c>
      <c r="DZ122" s="46">
        <f>EG122*12*60/(PI() * 'Drive Train'!$F$15)/DY$2*DY122</f>
        <v>-249278.59994804772</v>
      </c>
      <c r="EA122" s="2">
        <f>('DEPRECATED - DT-Prelim Calcs'!$C$6*DY122-DZ122)/('DEPRECATED - DT-Prelim Calcs'!$C$6*DY122)*'DEPRECATED - DT-Prelim Calcs'!$C$7*DY122</f>
        <v>114.46240665810474</v>
      </c>
      <c r="EB122" s="57">
        <f>EA122/'DEPRECATED - DT-Prelim Calcs'!$C$7*('DEPRECATED - DT-Prelim Calcs'!$C$8-'DEPRECATED - DT-Prelim Calcs'!$C$9)+'DEPRECATED - DT-Prelim Calcs'!$C$9</f>
        <v>6096.2795743713023</v>
      </c>
      <c r="EC122" s="57">
        <f t="shared" si="111"/>
        <v>50</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-729.04163264600629</v>
      </c>
      <c r="EH122" s="57">
        <f>EH121+0.5*EE122*'DEPRECATED - DT-Prelim Calcs'!$C$11^2+EG122*'DEPRECATED - DT-Prelim Calcs'!$C$11</f>
        <v>-334788.59176457312</v>
      </c>
      <c r="EI122" s="57">
        <f>MIN('Drive Train'!$F$35-EC121*'DEPRECATED - DT-Prelim Calcs'!$C$21*'Drive Train'!$F$38,EI121+EC$2)</f>
        <v>9</v>
      </c>
      <c r="EJ122" s="57">
        <f>'Drive Train'!$F$35-EC122*'DEPRECATED - DT-Prelim Calcs'!$C$21*'Drive Train'!$F$38</f>
        <v>9</v>
      </c>
      <c r="EK122" s="1">
        <f>IF(EH122&gt;='Drive Train'!$F$29,1,0)</f>
        <v>0</v>
      </c>
      <c r="EL122" s="57">
        <f t="shared" si="145"/>
        <v>55.555555555555557</v>
      </c>
      <c r="EM122" s="63">
        <f>EM121+'DEPRECATED - DT-Prelim Calcs'!$C$11</f>
        <v>472</v>
      </c>
      <c r="EN122" s="2">
        <f>EX122/'Drive Train'!$F$35</f>
        <v>4.3099377619309065</v>
      </c>
      <c r="EO122" s="46">
        <f>EV122*12*60/(PI() * 'Drive Train'!$F$15)/EN$2*EN122</f>
        <v>-4119747.9249249408</v>
      </c>
      <c r="EP122" s="2">
        <f>('DEPRECATED - DT-Prelim Calcs'!$C$6*EN122-EO122)/('DEPRECATED - DT-Prelim Calcs'!$C$6*EN122)*'DEPRECATED - DT-Prelim Calcs'!$C$7*EN122</f>
        <v>1873.1622781618082</v>
      </c>
      <c r="EQ122" s="57">
        <f>EP122/'DEPRECATED - DT-Prelim Calcs'!$C$7*('DEPRECATED - DT-Prelim Calcs'!$C$8-'DEPRECATED - DT-Prelim Calcs'!$C$9)+'DEPRECATED - DT-Prelim Calcs'!$C$9</f>
        <v>99723.330824962657</v>
      </c>
      <c r="ER122" s="57">
        <f t="shared" si="112"/>
        <v>50</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-1801.7758766596512</v>
      </c>
      <c r="EW122" s="57">
        <f>EW121+0.5*ET122*'DEPRECATED - DT-Prelim Calcs'!$C$11^2+EV122*'DEPRECATED - DT-Prelim Calcs'!$C$11</f>
        <v>-408448.78215175407</v>
      </c>
      <c r="EX122" s="57">
        <f>MIN('Drive Train'!$F$35-ER121*'DEPRECATED - DT-Prelim Calcs'!$C$21*'Drive Train'!$F$38,EX121+ER$2)</f>
        <v>53.443228247943239</v>
      </c>
      <c r="EY122" s="57">
        <f>'Drive Train'!$F$35-ER122*'DEPRECATED - DT-Prelim Calcs'!$C$21*'Drive Train'!$F$38</f>
        <v>9</v>
      </c>
      <c r="EZ122" s="1">
        <f>IF(EW122&gt;='Drive Train'!$F$29,1,0)</f>
        <v>0</v>
      </c>
      <c r="FA122" s="57">
        <f t="shared" si="148"/>
        <v>55.555555555555557</v>
      </c>
      <c r="FB122" s="63">
        <f>FB121+'DEPRECATED - DT-Prelim Calcs'!$C$11</f>
        <v>472</v>
      </c>
      <c r="FC122" s="2">
        <f>FM122/'Drive Train'!$F$35</f>
        <v>5.8020743692011125</v>
      </c>
      <c r="FD122" s="46">
        <f>FK122*12*60/(PI() * 'Drive Train'!$F$15)/FC$2*FC122</f>
        <v>-9930576.6265482903</v>
      </c>
      <c r="FE122" s="2">
        <f>('DEPRECATED - DT-Prelim Calcs'!$C$6*FC122-FD122)/('DEPRECATED - DT-Prelim Calcs'!$C$6*FC122)*'DEPRECATED - DT-Prelim Calcs'!$C$7*FC122</f>
        <v>4504.1686784007652</v>
      </c>
      <c r="FF122" s="57">
        <f>FE122/'DEPRECATED - DT-Prelim Calcs'!$C$7*('DEPRECATED - DT-Prelim Calcs'!$C$8-'DEPRECATED - DT-Prelim Calcs'!$C$9)+'DEPRECATED - DT-Prelim Calcs'!$C$9</f>
        <v>239788.94126092043</v>
      </c>
      <c r="FG122" s="57">
        <f t="shared" si="113"/>
        <v>50</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-2901.2657529171734</v>
      </c>
      <c r="FL122" s="57">
        <f>FL121+0.5*FI122*'DEPRECATED - DT-Prelim Calcs'!$C$11^2+FK122*'DEPRECATED - DT-Prelim Calcs'!$C$11</f>
        <v>-493822.77408986026</v>
      </c>
      <c r="FM122" s="57">
        <f>MIN('Drive Train'!$F$35-FG121*'DEPRECATED - DT-Prelim Calcs'!$C$21*'Drive Train'!$F$38,FM121+FG$2)</f>
        <v>71.945722178093803</v>
      </c>
      <c r="FN122" s="57">
        <f>'Drive Train'!$F$35-FG122*'DEPRECATED - DT-Prelim Calcs'!$C$21*'Drive Train'!$F$38</f>
        <v>9</v>
      </c>
      <c r="FO122" s="1">
        <f>IF(FL122&gt;='Drive Train'!$F$29,1,0)</f>
        <v>0</v>
      </c>
      <c r="FP122" s="57">
        <f t="shared" si="151"/>
        <v>55.555555555555557</v>
      </c>
      <c r="FQ122" s="63">
        <f>FQ121+'DEPRECATED - DT-Prelim Calcs'!$C$11</f>
        <v>472</v>
      </c>
      <c r="FR122" s="2">
        <f>GB122/'Drive Train'!$F$35</f>
        <v>0.72580645161290325</v>
      </c>
      <c r="FS122" s="46">
        <f>FZ122*12*60/(PI() * 'Drive Train'!$F$15)/FR$2*FR122</f>
        <v>-931413.1129739203</v>
      </c>
      <c r="FT122" s="2">
        <f>('DEPRECATED - DT-Prelim Calcs'!$C$6*FR122-FS122)/('DEPRECATED - DT-Prelim Calcs'!$C$6*FR122)*'DEPRECATED - DT-Prelim Calcs'!$C$7*FR122</f>
        <v>422.89470992121039</v>
      </c>
      <c r="FU122" s="57">
        <f>FT122/'DEPRECATED - DT-Prelim Calcs'!$C$7*('DEPRECATED - DT-Prelim Calcs'!$C$8-'DEPRECATED - DT-Prelim Calcs'!$C$9)+'DEPRECATED - DT-Prelim Calcs'!$C$9</f>
        <v>22516.140366344935</v>
      </c>
      <c r="FV122" s="57">
        <f t="shared" si="114"/>
        <v>50</v>
      </c>
      <c r="FW122" s="2">
        <f t="shared" si="152"/>
        <v>0.5927743797942352</v>
      </c>
      <c r="FX122" s="57">
        <f>FW122*'DEPRECATED - DT-Prelim Calcs'!$C$21/FR$2/'DEPRECATED - DT-Prelim Calcs'!$C$19/'DEPRECATED - DT-Prelim Calcs'!$C$18*3.39*'DEPRECATED - DT-Prelim Calcs'!$C$20</f>
        <v>22.99198837243916</v>
      </c>
      <c r="FY122" s="46">
        <f t="shared" si="153"/>
        <v>0</v>
      </c>
      <c r="FZ122" s="57">
        <f>FX121*'DEPRECATED - DT-Prelim Calcs'!$C$11+FZ121</f>
        <v>-1976.2470237136843</v>
      </c>
      <c r="GA122" s="57">
        <f>GA121+0.5*FX122*'DEPRECATED - DT-Prelim Calcs'!$C$11^2+FZ122*'DEPRECATED - DT-Prelim Calcs'!$C$11</f>
        <v>-671615.99437496229</v>
      </c>
      <c r="GB122" s="57">
        <f>MIN('Drive Train'!$F$35-FV121*'DEPRECATED - DT-Prelim Calcs'!$C$21*'Drive Train'!$F$38,GB121+FV$2)</f>
        <v>9</v>
      </c>
      <c r="GC122" s="57">
        <f>'Drive Train'!$F$35-FV122*'DEPRECATED - DT-Prelim Calcs'!$C$21*'Drive Train'!$F$38</f>
        <v>9</v>
      </c>
      <c r="GD122" s="1">
        <f>IF(GA122&gt;='Drive Train'!$F$29,1,0)</f>
        <v>0</v>
      </c>
      <c r="GE122" s="57">
        <f t="shared" si="154"/>
        <v>55.555555555555557</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55.555555555555557</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55.555555555555557</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55.555555555555557</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55.555555555555557</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55.555555555555557</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650.48305563067322</v>
      </c>
      <c r="AK123" s="57">
        <f t="shared" si="181"/>
        <v>0</v>
      </c>
      <c r="AL123" s="63">
        <f>AL122+'DEPRECATED - DT-Prelim Calcs'!$C$11</f>
        <v>476</v>
      </c>
      <c r="AM123" s="2">
        <f>AW123/'Drive Train'!$F$35</f>
        <v>0.87580576951213784</v>
      </c>
      <c r="AN123" s="46">
        <f>AU123*12*60/(PI() * 'Drive Train'!$F$15)/AM$2*AM123</f>
        <v>3839.3737733918897</v>
      </c>
      <c r="AO123" s="2">
        <f>('DEPRECATED - DT-Prelim Calcs'!$C$6*AM123-AN123)/('DEPRECATED - DT-Prelim Calcs'!$C$6*AM123)*'DEPRECATED - DT-Prelim Calcs'!$C$7*AM123</f>
        <v>0.37468987940709392</v>
      </c>
      <c r="AP123" s="57">
        <f>AO123/'DEPRECATED - DT-Prelim Calcs'!$C$7*('DEPRECATED - DT-Prelim Calcs'!$C$8-'DEPRECATED - DT-Prelim Calcs'!$C$9)+'DEPRECATED - DT-Prelim Calcs'!$C$9</f>
        <v>22.64718320661002</v>
      </c>
      <c r="AQ123" s="57">
        <f t="shared" si="105"/>
        <v>22.64718320661002</v>
      </c>
      <c r="AR123" s="2">
        <f t="shared" si="125"/>
        <v>-1.1657341758564144E-15</v>
      </c>
      <c r="AS123" s="57">
        <f>AR123*'DEPRECATED - DT-Prelim Calcs'!$C$21/AM$2/'DEPRECATED - DT-Prelim Calcs'!$C$19/'DEPRECATED - DT-Prelim Calcs'!$C$18*3.39*'DEPRECATED - DT-Prelim Calcs'!$C$20</f>
        <v>-7.9791929760614538E-15</v>
      </c>
      <c r="AT123" s="46">
        <f t="shared" si="126"/>
        <v>0</v>
      </c>
      <c r="AU123" s="57">
        <f>AS122*'DEPRECATED - DT-Prelim Calcs'!$C$11+AU122</f>
        <v>38.256035694840463</v>
      </c>
      <c r="AV123" s="57">
        <f>AV122+0.5*AS123*'DEPRECATED - DT-Prelim Calcs'!$C$11^2+AU123*'DEPRECATED - DT-Prelim Calcs'!$C$11</f>
        <v>18082.667235923254</v>
      </c>
      <c r="AW123" s="57">
        <f>MIN('Drive Train'!$F$35-AQ122*'DEPRECATED - DT-Prelim Calcs'!$C$21*'Drive Train'!$F$38,AW122+AQ$2)</f>
        <v>10.85999154195051</v>
      </c>
      <c r="AX123" s="57">
        <f>'Drive Train'!$F$35-AQ123*'DEPRECATED - DT-Prelim Calcs'!$C$21*'Drive Train'!$F$38</f>
        <v>10.859991541950519</v>
      </c>
      <c r="AY123" s="1">
        <f>IF(AV123&gt;='Drive Train'!$F$29,1,0)</f>
        <v>1</v>
      </c>
      <c r="AZ123" s="57">
        <f t="shared" si="127"/>
        <v>25.16353689623336</v>
      </c>
      <c r="BA123" s="63">
        <f>BA122+'DEPRECATED - DT-Prelim Calcs'!$C$11</f>
        <v>476</v>
      </c>
      <c r="BB123" s="2">
        <f>BL123/'Drive Train'!$F$35</f>
        <v>1.0871913200112198</v>
      </c>
      <c r="BC123" s="46">
        <f>BJ123*12*60/(PI() * 'Drive Train'!$F$15)/BB$2*BB123</f>
        <v>-94.657162544268445</v>
      </c>
      <c r="BD123" s="2">
        <f>('DEPRECATED - DT-Prelim Calcs'!$C$6*BB123-BC123)/('DEPRECATED - DT-Prelim Calcs'!$C$6*BB123)*'DEPRECATED - DT-Prelim Calcs'!$C$7*BB123</f>
        <v>2.6629310365237915</v>
      </c>
      <c r="BE123" s="57">
        <f>BD123/'DEPRECATED - DT-Prelim Calcs'!$C$7*('DEPRECATED - DT-Prelim Calcs'!$C$8-'DEPRECATED - DT-Prelim Calcs'!$C$9)+'DEPRECATED - DT-Prelim Calcs'!$C$9</f>
        <v>144.46516679917113</v>
      </c>
      <c r="BF123" s="57">
        <f t="shared" si="106"/>
        <v>50</v>
      </c>
      <c r="BG123" s="2">
        <f t="shared" si="128"/>
        <v>0.89592952843171791</v>
      </c>
      <c r="BH123" s="57">
        <f>BG123*'DEPRECATED - DT-Prelim Calcs'!$C$21/BB$2/'DEPRECATED - DT-Prelim Calcs'!$C$19/'DEPRECATED - DT-Prelim Calcs'!$C$18*3.39*'DEPRECATED - DT-Prelim Calcs'!$C$20</f>
        <v>9.3122233271392219</v>
      </c>
      <c r="BI123" s="46">
        <f t="shared" si="129"/>
        <v>0</v>
      </c>
      <c r="BJ123" s="57">
        <f>BH122*'DEPRECATED - DT-Prelim Calcs'!$C$11+BJ122</f>
        <v>-0.50035101466944809</v>
      </c>
      <c r="BK123" s="57">
        <f>BK122+0.5*BH123*'DEPRECATED - DT-Prelim Calcs'!$C$11^2+BJ123*'DEPRECATED - DT-Prelim Calcs'!$C$11</f>
        <v>8627.6395779907853</v>
      </c>
      <c r="BL123" s="57">
        <f>MIN('Drive Train'!$F$35-BF122*'DEPRECATED - DT-Prelim Calcs'!$C$21*'Drive Train'!$F$38,BL122+BF$2)</f>
        <v>13.481172368139125</v>
      </c>
      <c r="BM123" s="57">
        <f>'Drive Train'!$F$35-BF123*'DEPRECATED - DT-Prelim Calcs'!$C$21*'Drive Train'!$F$38</f>
        <v>9</v>
      </c>
      <c r="BN123" s="1">
        <f>IF(BK123&gt;='Drive Train'!$F$29,1,0)</f>
        <v>1</v>
      </c>
      <c r="BO123" s="57">
        <f t="shared" si="130"/>
        <v>55.555555555555557</v>
      </c>
      <c r="BP123" s="63">
        <f>BP122+'DEPRECATED - DT-Prelim Calcs'!$C$11</f>
        <v>476</v>
      </c>
      <c r="BQ123" s="2">
        <f>CA123/'Drive Train'!$F$35</f>
        <v>0.72580645161290325</v>
      </c>
      <c r="BR123" s="46">
        <f>BY123*12*60/(PI() * 'Drive Train'!$F$15)/BQ$2*BQ123</f>
        <v>9084.435296056432</v>
      </c>
      <c r="BS123" s="2">
        <f>('DEPRECATED - DT-Prelim Calcs'!$C$6*BQ123-BR123)/('DEPRECATED - DT-Prelim Calcs'!$C$6*BQ123)*'DEPRECATED - DT-Prelim Calcs'!$C$7*BQ123</f>
        <v>-2.3584028987978942</v>
      </c>
      <c r="BT123" s="57">
        <f>BS123/'DEPRECATED - DT-Prelim Calcs'!$C$7*('DEPRECATED - DT-Prelim Calcs'!$C$8-'DEPRECATED - DT-Prelim Calcs'!$C$9)+'DEPRECATED - DT-Prelim Calcs'!$C$9</f>
        <v>-122.85315017251861</v>
      </c>
      <c r="BU123" s="57">
        <f t="shared" si="107"/>
        <v>-122.85315017251861</v>
      </c>
      <c r="BV123" s="2">
        <f t="shared" si="131"/>
        <v>-3.4281878451601484</v>
      </c>
      <c r="BW123" s="57">
        <f>BV123*'DEPRECATED - DT-Prelim Calcs'!$C$21/BQ$2/'DEPRECATED - DT-Prelim Calcs'!$C$19/'DEPRECATED - DT-Prelim Calcs'!$C$18*3.39*'DEPRECATED - DT-Prelim Calcs'!$C$20</f>
        <v>-47.799458400424868</v>
      </c>
      <c r="BX123" s="46">
        <f t="shared" si="132"/>
        <v>1</v>
      </c>
      <c r="BY123" s="57">
        <f>BW122*'DEPRECATED - DT-Prelim Calcs'!$C$11+BY122</f>
        <v>53.619845504920235</v>
      </c>
      <c r="BZ123" s="57">
        <f>BZ122+0.5*BW123*'DEPRECATED - DT-Prelim Calcs'!$C$11^2+BY123*'DEPRECATED - DT-Prelim Calcs'!$C$11</f>
        <v>-16799.525749135271</v>
      </c>
      <c r="CA123" s="57">
        <f>MIN('Drive Train'!$F$35-BU122*'DEPRECATED - DT-Prelim Calcs'!$C$21*'Drive Train'!$F$38,CA122+BU$2)</f>
        <v>9</v>
      </c>
      <c r="CB123" s="57">
        <f>'Drive Train'!$F$35-BU123*'DEPRECATED - DT-Prelim Calcs'!$C$21*'Drive Train'!$F$38</f>
        <v>20.754014211731267</v>
      </c>
      <c r="CC123" s="1">
        <f>IF(BZ123&gt;='Drive Train'!$F$29,1,0)</f>
        <v>0</v>
      </c>
      <c r="CD123" s="57">
        <f t="shared" si="133"/>
        <v>-136.50350019168735</v>
      </c>
      <c r="CE123" s="63">
        <f>CE122+'DEPRECATED - DT-Prelim Calcs'!$C$11</f>
        <v>476</v>
      </c>
      <c r="CF123" s="2">
        <f>CP123/'Drive Train'!$F$35</f>
        <v>0.72580645161290325</v>
      </c>
      <c r="CG123" s="46">
        <f>CN123*12*60/(PI() * 'Drive Train'!$F$15)/CF$2*CF123</f>
        <v>15143.463640414435</v>
      </c>
      <c r="CH123" s="2">
        <f>('DEPRECATED - DT-Prelim Calcs'!$C$6*CF123-CG123)/('DEPRECATED - DT-Prelim Calcs'!$C$6*CF123)*'DEPRECATED - DT-Prelim Calcs'!$C$7*CF123</f>
        <v>-5.0980386042205561</v>
      </c>
      <c r="CI123" s="57">
        <f>CH123/'DEPRECATED - DT-Prelim Calcs'!$C$7*('DEPRECATED - DT-Prelim Calcs'!$C$8-'DEPRECATED - DT-Prelim Calcs'!$C$9)+'DEPRECATED - DT-Prelim Calcs'!$C$9</f>
        <v>-268.70180619149272</v>
      </c>
      <c r="CJ123" s="57">
        <f t="shared" si="108"/>
        <v>-268.70180619149272</v>
      </c>
      <c r="CK123" s="2">
        <f t="shared" si="134"/>
        <v>-6.8813359595698831</v>
      </c>
      <c r="CL123" s="57">
        <f>CK123*'DEPRECATED - DT-Prelim Calcs'!$C$21/CF$2/'DEPRECATED - DT-Prelim Calcs'!$C$19/'DEPRECATED - DT-Prelim Calcs'!$C$18*3.39*'DEPRECATED - DT-Prelim Calcs'!$C$20</f>
        <v>-120.36979688750527</v>
      </c>
      <c r="CM123" s="46">
        <f t="shared" si="135"/>
        <v>1</v>
      </c>
      <c r="CN123" s="57">
        <f>CL122*'DEPRECATED - DT-Prelim Calcs'!$C$11+CN122</f>
        <v>71.246976705388121</v>
      </c>
      <c r="CO123" s="57">
        <f>CO122+0.5*CL123*'DEPRECATED - DT-Prelim Calcs'!$C$11^2+CN123*'DEPRECATED - DT-Prelim Calcs'!$C$11</f>
        <v>-49928.549912335089</v>
      </c>
      <c r="CP123" s="57">
        <f>MIN('Drive Train'!$F$35-CJ122*'DEPRECATED - DT-Prelim Calcs'!$C$21*'Drive Train'!$F$38,CP122+CJ$2)</f>
        <v>9</v>
      </c>
      <c r="CQ123" s="57">
        <f>'Drive Train'!$F$35-CJ123*'DEPRECATED - DT-Prelim Calcs'!$C$21*'Drive Train'!$F$38</f>
        <v>30.671722821021504</v>
      </c>
      <c r="CR123" s="1">
        <f>IF(CO123&gt;='Drive Train'!$F$29,1,0)</f>
        <v>0</v>
      </c>
      <c r="CS123" s="57">
        <f t="shared" si="136"/>
        <v>-298.55756243499189</v>
      </c>
      <c r="CT123" s="63">
        <f>CT122+'DEPRECATED - DT-Prelim Calcs'!$C$11</f>
        <v>476</v>
      </c>
      <c r="CU123" s="2">
        <f>DE123/'Drive Train'!$F$35</f>
        <v>0.72580645161290325</v>
      </c>
      <c r="CV123" s="46">
        <f>DC123*12*60/(PI() * 'Drive Train'!$F$15)/CU$2*CU123</f>
        <v>-17712.353423631303</v>
      </c>
      <c r="CW123" s="2">
        <f>('DEPRECATED - DT-Prelim Calcs'!$C$6*CU123-CV123)/('DEPRECATED - DT-Prelim Calcs'!$C$6*CU123)*'DEPRECATED - DT-Prelim Calcs'!$C$7*CU123</f>
        <v>9.7579687361828658</v>
      </c>
      <c r="CX123" s="57">
        <f>CW123/'DEPRECATED - DT-Prelim Calcs'!$C$7*('DEPRECATED - DT-Prelim Calcs'!$C$8-'DEPRECATED - DT-Prelim Calcs'!$C$9)+'DEPRECATED - DT-Prelim Calcs'!$C$9</f>
        <v>522.18024433703806</v>
      </c>
      <c r="CY123" s="57">
        <f t="shared" si="109"/>
        <v>50</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-69.276906875399604</v>
      </c>
      <c r="DD123" s="57">
        <f>DD122+0.5*DA123*'DEPRECATED - DT-Prelim Calcs'!$C$11^2+DC123*'DEPRECATED - DT-Prelim Calcs'!$C$11</f>
        <v>-106677.85089855177</v>
      </c>
      <c r="DE123" s="57">
        <f>MIN('Drive Train'!$F$35-CY122*'DEPRECATED - DT-Prelim Calcs'!$C$21*'Drive Train'!$F$38,DE122+CY$2)</f>
        <v>9</v>
      </c>
      <c r="DF123" s="57">
        <f>'Drive Train'!$F$35-CY123*'DEPRECATED - DT-Prelim Calcs'!$C$21*'Drive Train'!$F$38</f>
        <v>9</v>
      </c>
      <c r="DG123" s="1">
        <f>IF(DD123&gt;='Drive Train'!$F$29,1,0)</f>
        <v>0</v>
      </c>
      <c r="DH123" s="57">
        <f t="shared" si="139"/>
        <v>55.555555555555557</v>
      </c>
      <c r="DI123" s="63">
        <f>DI122+'DEPRECATED - DT-Prelim Calcs'!$C$11</f>
        <v>476</v>
      </c>
      <c r="DJ123" s="2">
        <f>DT123/'Drive Train'!$F$35</f>
        <v>0.72580645161290325</v>
      </c>
      <c r="DK123" s="46">
        <f>DR123*12*60/(PI() * 'Drive Train'!$F$15)/DJ$2*DJ123</f>
        <v>-13042.487607155474</v>
      </c>
      <c r="DL123" s="2">
        <f>('DEPRECATED - DT-Prelim Calcs'!$C$6*DJ123-DK123)/('DEPRECATED - DT-Prelim Calcs'!$C$6*DJ123)*'DEPRECATED - DT-Prelim Calcs'!$C$7*DJ123</f>
        <v>7.6464534232922938</v>
      </c>
      <c r="DM123" s="57">
        <f>DL123/'DEPRECATED - DT-Prelim Calcs'!$C$7*('DEPRECATED - DT-Prelim Calcs'!$C$8-'DEPRECATED - DT-Prelim Calcs'!$C$9)+'DEPRECATED - DT-Prelim Calcs'!$C$9</f>
        <v>409.77052871717893</v>
      </c>
      <c r="DN123" s="57">
        <f t="shared" si="110"/>
        <v>50</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-43.649473566544415</v>
      </c>
      <c r="DS123" s="57">
        <f>DS122+0.5*DP123*'DEPRECATED - DT-Prelim Calcs'!$C$11^2+DR123*'DEPRECATED - DT-Prelim Calcs'!$C$11</f>
        <v>-220889.98811998518</v>
      </c>
      <c r="DT123" s="57">
        <f>MIN('Drive Train'!$F$35-DN122*'DEPRECATED - DT-Prelim Calcs'!$C$21*'Drive Train'!$F$38,DT122+DN$2)</f>
        <v>9</v>
      </c>
      <c r="DU123" s="57">
        <f>'Drive Train'!$F$35-DN123*'DEPRECATED - DT-Prelim Calcs'!$C$21*'Drive Train'!$F$38</f>
        <v>9</v>
      </c>
      <c r="DV123" s="1">
        <f>IF(DS123&gt;='Drive Train'!$F$29,1,0)</f>
        <v>0</v>
      </c>
      <c r="DW123" s="57">
        <f t="shared" si="142"/>
        <v>55.555555555555557</v>
      </c>
      <c r="DX123" s="63">
        <f>DX122+'DEPRECATED - DT-Prelim Calcs'!$C$11</f>
        <v>476</v>
      </c>
      <c r="DY123" s="2">
        <f>EI123/'Drive Train'!$F$35</f>
        <v>0.72580645161290325</v>
      </c>
      <c r="DZ123" s="46">
        <f>EG123*12*60/(PI() * 'Drive Train'!$F$15)/DY$2*DY123</f>
        <v>-217832.3262931309</v>
      </c>
      <c r="EA123" s="2">
        <f>('DEPRECATED - DT-Prelim Calcs'!$C$6*DY123-DZ123)/('DEPRECATED - DT-Prelim Calcs'!$C$6*DY123)*'DEPRECATED - DT-Prelim Calcs'!$C$7*DY123</f>
        <v>100.24373508055325</v>
      </c>
      <c r="EB123" s="57">
        <f>EA123/'DEPRECATED - DT-Prelim Calcs'!$C$7*('DEPRECATED - DT-Prelim Calcs'!$C$8-'DEPRECATED - DT-Prelim Calcs'!$C$9)+'DEPRECATED - DT-Prelim Calcs'!$C$9</f>
        <v>5339.3270584377515</v>
      </c>
      <c r="EC123" s="57">
        <f t="shared" si="111"/>
        <v>50</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-637.07367915624968</v>
      </c>
      <c r="EH123" s="57">
        <f>EH122+0.5*EE123*'DEPRECATED - DT-Prelim Calcs'!$C$11^2+EG123*'DEPRECATED - DT-Prelim Calcs'!$C$11</f>
        <v>-337152.95057421864</v>
      </c>
      <c r="EI123" s="57">
        <f>MIN('Drive Train'!$F$35-EC122*'DEPRECATED - DT-Prelim Calcs'!$C$21*'Drive Train'!$F$38,EI122+EC$2)</f>
        <v>9</v>
      </c>
      <c r="EJ123" s="57">
        <f>'Drive Train'!$F$35-EC123*'DEPRECATED - DT-Prelim Calcs'!$C$21*'Drive Train'!$F$38</f>
        <v>9</v>
      </c>
      <c r="EK123" s="1">
        <f>IF(EH123&gt;='Drive Train'!$F$29,1,0)</f>
        <v>0</v>
      </c>
      <c r="EL123" s="57">
        <f t="shared" si="145"/>
        <v>55.555555555555557</v>
      </c>
      <c r="EM123" s="63">
        <f>EM122+'DEPRECATED - DT-Prelim Calcs'!$C$11</f>
        <v>476</v>
      </c>
      <c r="EN123" s="2">
        <f>EX123/'Drive Train'!$F$35</f>
        <v>0.72580645161290325</v>
      </c>
      <c r="EO123" s="46">
        <f>EV123*12*60/(PI() * 'Drive Train'!$F$15)/EN$2*EN123</f>
        <v>-658365.44204074913</v>
      </c>
      <c r="EP123" s="2">
        <f>('DEPRECATED - DT-Prelim Calcs'!$C$6*EN123-EO123)/('DEPRECATED - DT-Prelim Calcs'!$C$6*EN123)*'DEPRECATED - DT-Prelim Calcs'!$C$7*EN123</f>
        <v>299.43413075630554</v>
      </c>
      <c r="EQ123" s="57">
        <f>EP123/'DEPRECATED - DT-Prelim Calcs'!$C$7*('DEPRECATED - DT-Prelim Calcs'!$C$8-'DEPRECATED - DT-Prelim Calcs'!$C$9)+'DEPRECATED - DT-Prelim Calcs'!$C$9</f>
        <v>15943.529450636515</v>
      </c>
      <c r="ER123" s="57">
        <f t="shared" si="112"/>
        <v>50</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-1709.8079231698946</v>
      </c>
      <c r="EW123" s="57">
        <f>EW122+0.5*ET123*'DEPRECATED - DT-Prelim Calcs'!$C$11^2+EV123*'DEPRECATED - DT-Prelim Calcs'!$C$11</f>
        <v>-415104.07793745416</v>
      </c>
      <c r="EX123" s="57">
        <f>MIN('Drive Train'!$F$35-ER122*'DEPRECATED - DT-Prelim Calcs'!$C$21*'Drive Train'!$F$38,EX122+ER$2)</f>
        <v>9</v>
      </c>
      <c r="EY123" s="57">
        <f>'Drive Train'!$F$35-ER123*'DEPRECATED - DT-Prelim Calcs'!$C$21*'Drive Train'!$F$38</f>
        <v>9</v>
      </c>
      <c r="EZ123" s="1">
        <f>IF(EW123&gt;='Drive Train'!$F$29,1,0)</f>
        <v>0</v>
      </c>
      <c r="FA123" s="57">
        <f t="shared" si="148"/>
        <v>55.555555555555557</v>
      </c>
      <c r="FB123" s="63">
        <f>FB122+'DEPRECATED - DT-Prelim Calcs'!$C$11</f>
        <v>476</v>
      </c>
      <c r="FC123" s="2">
        <f>FM123/'Drive Train'!$F$35</f>
        <v>0.72580645161290325</v>
      </c>
      <c r="FD123" s="46">
        <f>FK123*12*60/(PI() * 'Drive Train'!$F$15)/FC$2*FC123</f>
        <v>-1202879.8986590703</v>
      </c>
      <c r="FE123" s="2">
        <f>('DEPRECATED - DT-Prelim Calcs'!$C$6*FC123-FD123)/('DEPRECATED - DT-Prelim Calcs'!$C$6*FC123)*'DEPRECATED - DT-Prelim Calcs'!$C$7*FC123</f>
        <v>545.64047980886721</v>
      </c>
      <c r="FF123" s="57">
        <f>FE123/'DEPRECATED - DT-Prelim Calcs'!$C$7*('DEPRECATED - DT-Prelim Calcs'!$C$8-'DEPRECATED - DT-Prelim Calcs'!$C$9)+'DEPRECATED - DT-Prelim Calcs'!$C$9</f>
        <v>29050.697327584094</v>
      </c>
      <c r="FG123" s="57">
        <f t="shared" si="113"/>
        <v>50</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-2809.2977994274165</v>
      </c>
      <c r="FL123" s="57">
        <f>FL122+0.5*FI123*'DEPRECATED - DT-Prelim Calcs'!$C$11^2+FK123*'DEPRECATED - DT-Prelim Calcs'!$C$11</f>
        <v>-504876.02938059042</v>
      </c>
      <c r="FM123" s="57">
        <f>MIN('Drive Train'!$F$35-FG122*'DEPRECATED - DT-Prelim Calcs'!$C$21*'Drive Train'!$F$38,FM122+FG$2)</f>
        <v>9</v>
      </c>
      <c r="FN123" s="57">
        <f>'Drive Train'!$F$35-FG123*'DEPRECATED - DT-Prelim Calcs'!$C$21*'Drive Train'!$F$38</f>
        <v>9</v>
      </c>
      <c r="FO123" s="1">
        <f>IF(FL123&gt;='Drive Train'!$F$29,1,0)</f>
        <v>0</v>
      </c>
      <c r="FP123" s="57">
        <f t="shared" si="151"/>
        <v>55.555555555555557</v>
      </c>
      <c r="FQ123" s="63">
        <f>FQ122+'DEPRECATED - DT-Prelim Calcs'!$C$11</f>
        <v>476</v>
      </c>
      <c r="FR123" s="2">
        <f>GB123/'Drive Train'!$F$35</f>
        <v>0.72580645161290325</v>
      </c>
      <c r="FS123" s="46">
        <f>FZ123*12*60/(PI() * 'Drive Train'!$F$15)/FR$2*FR123</f>
        <v>-888068.24928741332</v>
      </c>
      <c r="FT123" s="2">
        <f>('DEPRECATED - DT-Prelim Calcs'!$C$6*FR123-FS123)/('DEPRECATED - DT-Prelim Calcs'!$C$6*FR123)*'DEPRECATED - DT-Prelim Calcs'!$C$7*FR123</f>
        <v>403.2960004494501</v>
      </c>
      <c r="FU123" s="57">
        <f>FT123/'DEPRECATED - DT-Prelim Calcs'!$C$7*('DEPRECATED - DT-Prelim Calcs'!$C$8-'DEPRECATED - DT-Prelim Calcs'!$C$9)+'DEPRECATED - DT-Prelim Calcs'!$C$9</f>
        <v>21472.77338492301</v>
      </c>
      <c r="FV123" s="57">
        <f t="shared" si="114"/>
        <v>50</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-1884.2790702239276</v>
      </c>
      <c r="GA123" s="57">
        <f>GA122+0.5*FX123*'DEPRECATED - DT-Prelim Calcs'!$C$11^2+FZ123*'DEPRECATED - DT-Prelim Calcs'!$C$11</f>
        <v>-678969.17474887846</v>
      </c>
      <c r="GB123" s="57">
        <f>MIN('Drive Train'!$F$35-FV122*'DEPRECATED - DT-Prelim Calcs'!$C$21*'Drive Train'!$F$38,GB122+FV$2)</f>
        <v>9</v>
      </c>
      <c r="GC123" s="57">
        <f>'Drive Train'!$F$35-FV123*'DEPRECATED - DT-Prelim Calcs'!$C$21*'Drive Train'!$F$38</f>
        <v>9</v>
      </c>
      <c r="GD123" s="1">
        <f>IF(GA123&gt;='Drive Train'!$F$29,1,0)</f>
        <v>0</v>
      </c>
      <c r="GE123" s="57">
        <f t="shared" si="154"/>
        <v>55.555555555555557</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55.555555555555557</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55.555555555555557</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55.555555555555557</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55.555555555555557</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55.555555555555557</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650.48305563067322</v>
      </c>
      <c r="AK124" s="57">
        <f t="shared" si="181"/>
        <v>0</v>
      </c>
      <c r="AL124" s="63">
        <f>AL123+'DEPRECATED - DT-Prelim Calcs'!$C$11</f>
        <v>480</v>
      </c>
      <c r="AM124" s="2">
        <f>AW124/'Drive Train'!$F$35</f>
        <v>0.87580576951213862</v>
      </c>
      <c r="AN124" s="46">
        <f>AU124*12*60/(PI() * 'Drive Train'!$F$15)/AM$2*AM124</f>
        <v>3839.3737733918906</v>
      </c>
      <c r="AO124" s="2">
        <f>('DEPRECATED - DT-Prelim Calcs'!$C$6*AM124-AN124)/('DEPRECATED - DT-Prelim Calcs'!$C$6*AM124)*'DEPRECATED - DT-Prelim Calcs'!$C$7*AM124</f>
        <v>0.37468987940709519</v>
      </c>
      <c r="AP124" s="57">
        <f>AO124/'DEPRECATED - DT-Prelim Calcs'!$C$7*('DEPRECATED - DT-Prelim Calcs'!$C$8-'DEPRECATED - DT-Prelim Calcs'!$C$9)+'DEPRECATED - DT-Prelim Calcs'!$C$9</f>
        <v>22.647183206610087</v>
      </c>
      <c r="AQ124" s="57">
        <f t="shared" si="105"/>
        <v>22.647183206610087</v>
      </c>
      <c r="AR124" s="2">
        <f t="shared" si="125"/>
        <v>2.7755575615628914E-16</v>
      </c>
      <c r="AS124" s="57">
        <f>AR124*'DEPRECATED - DT-Prelim Calcs'!$C$21/AM$2/'DEPRECATED - DT-Prelim Calcs'!$C$19/'DEPRECATED - DT-Prelim Calcs'!$C$18*3.39*'DEPRECATED - DT-Prelim Calcs'!$C$20</f>
        <v>1.8998078514432033E-15</v>
      </c>
      <c r="AT124" s="46">
        <f t="shared" si="126"/>
        <v>0</v>
      </c>
      <c r="AU124" s="57">
        <f>AS123*'DEPRECATED - DT-Prelim Calcs'!$C$11+AU123</f>
        <v>38.256035694840435</v>
      </c>
      <c r="AV124" s="57">
        <f>AV123+0.5*AS124*'DEPRECATED - DT-Prelim Calcs'!$C$11^2+AU124*'DEPRECATED - DT-Prelim Calcs'!$C$11</f>
        <v>18235.691378702617</v>
      </c>
      <c r="AW124" s="57">
        <f>MIN('Drive Train'!$F$35-AQ123*'DEPRECATED - DT-Prelim Calcs'!$C$21*'Drive Train'!$F$38,AW123+AQ$2)</f>
        <v>10.859991541950519</v>
      </c>
      <c r="AX124" s="57">
        <f>'Drive Train'!$F$35-AQ124*'DEPRECATED - DT-Prelim Calcs'!$C$21*'Drive Train'!$F$38</f>
        <v>10.859991541950514</v>
      </c>
      <c r="AY124" s="1">
        <f>IF(AV124&gt;='Drive Train'!$F$29,1,0)</f>
        <v>1</v>
      </c>
      <c r="AZ124" s="57">
        <f t="shared" si="127"/>
        <v>25.163536896233431</v>
      </c>
      <c r="BA124" s="63">
        <f>BA123+'DEPRECATED - DT-Prelim Calcs'!$C$11</f>
        <v>480</v>
      </c>
      <c r="BB124" s="2">
        <f>BL124/'Drive Train'!$F$35</f>
        <v>0.72580645161290325</v>
      </c>
      <c r="BC124" s="46">
        <f>BJ124*12*60/(PI() * 'Drive Train'!$F$15)/BB$2*BB124</f>
        <v>4641.2360991724709</v>
      </c>
      <c r="BD124" s="2">
        <f>('DEPRECATED - DT-Prelim Calcs'!$C$6*BB124-BC124)/('DEPRECATED - DT-Prelim Calcs'!$C$6*BB124)*'DEPRECATED - DT-Prelim Calcs'!$C$7*BB124</f>
        <v>-0.34937662028188166</v>
      </c>
      <c r="BE124" s="57">
        <f>BD124/'DEPRECATED - DT-Prelim Calcs'!$C$7*('DEPRECATED - DT-Prelim Calcs'!$C$8-'DEPRECATED - DT-Prelim Calcs'!$C$9)+'DEPRECATED - DT-Prelim Calcs'!$C$9</f>
        <v>-15.899593519570715</v>
      </c>
      <c r="BF124" s="57">
        <f t="shared" si="106"/>
        <v>-15.899593519570715</v>
      </c>
      <c r="BG124" s="2">
        <f t="shared" si="128"/>
        <v>-0.89592952638966694</v>
      </c>
      <c r="BH124" s="57">
        <f>BG124*'DEPRECATED - DT-Prelim Calcs'!$C$21/BB$2/'DEPRECATED - DT-Prelim Calcs'!$C$19/'DEPRECATED - DT-Prelim Calcs'!$C$18*3.39*'DEPRECATED - DT-Prelim Calcs'!$C$20</f>
        <v>-9.3122233059142978</v>
      </c>
      <c r="BI124" s="46">
        <f t="shared" si="129"/>
        <v>1</v>
      </c>
      <c r="BJ124" s="57">
        <f>BH123*'DEPRECATED - DT-Prelim Calcs'!$C$11+BJ123</f>
        <v>36.748542293887439</v>
      </c>
      <c r="BK124" s="57">
        <f>BK123+0.5*BH124*'DEPRECATED - DT-Prelim Calcs'!$C$11^2+BJ124*'DEPRECATED - DT-Prelim Calcs'!$C$11</f>
        <v>8700.1359607190207</v>
      </c>
      <c r="BL124" s="57">
        <f>MIN('Drive Train'!$F$35-BF123*'DEPRECATED - DT-Prelim Calcs'!$C$21*'Drive Train'!$F$38,BL123+BF$2)</f>
        <v>9</v>
      </c>
      <c r="BM124" s="57">
        <f>'Drive Train'!$F$35-BF124*'DEPRECATED - DT-Prelim Calcs'!$C$21*'Drive Train'!$F$38</f>
        <v>13.481172359330809</v>
      </c>
      <c r="BN124" s="1">
        <f>IF(BK124&gt;='Drive Train'!$F$29,1,0)</f>
        <v>1</v>
      </c>
      <c r="BO124" s="57">
        <f t="shared" si="130"/>
        <v>-17.666215021745238</v>
      </c>
      <c r="BP124" s="63">
        <f>BP123+'DEPRECATED - DT-Prelim Calcs'!$C$11</f>
        <v>480</v>
      </c>
      <c r="BQ124" s="2">
        <f>CA124/'Drive Train'!$F$35</f>
        <v>1.6737108235267151</v>
      </c>
      <c r="BR124" s="46">
        <f>BY124*12*60/(PI() * 'Drive Train'!$F$15)/BQ$2*BQ124</f>
        <v>-53750.30490619487</v>
      </c>
      <c r="BS124" s="2">
        <f>('DEPRECATED - DT-Prelim Calcs'!$C$6*BQ124-BR124)/('DEPRECATED - DT-Prelim Calcs'!$C$6*BQ124)*'DEPRECATED - DT-Prelim Calcs'!$C$7*BQ124</f>
        <v>28.337251869676798</v>
      </c>
      <c r="BT124" s="57">
        <f>BS124/'DEPRECATED - DT-Prelim Calcs'!$C$7*('DEPRECATED - DT-Prelim Calcs'!$C$8-'DEPRECATED - DT-Prelim Calcs'!$C$9)+'DEPRECATED - DT-Prelim Calcs'!$C$9</f>
        <v>1511.2765206969018</v>
      </c>
      <c r="BU124" s="57">
        <f t="shared" si="107"/>
        <v>50</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-137.57798809677922</v>
      </c>
      <c r="BZ124" s="57">
        <f>BZ123+0.5*BW124*'DEPRECATED - DT-Prelim Calcs'!$C$11^2+BY124*'DEPRECATED - DT-Prelim Calcs'!$C$11</f>
        <v>-17165.901794542875</v>
      </c>
      <c r="CA124" s="57">
        <f>MIN('Drive Train'!$F$35-BU123*'DEPRECATED - DT-Prelim Calcs'!$C$21*'Drive Train'!$F$38,CA123+BU$2)</f>
        <v>20.754014211731267</v>
      </c>
      <c r="CB124" s="57">
        <f>'Drive Train'!$F$35-BU124*'DEPRECATED - DT-Prelim Calcs'!$C$21*'Drive Train'!$F$38</f>
        <v>9</v>
      </c>
      <c r="CC124" s="1">
        <f>IF(BZ124&gt;='Drive Train'!$F$29,1,0)</f>
        <v>0</v>
      </c>
      <c r="CD124" s="57">
        <f t="shared" si="133"/>
        <v>55.555555555555557</v>
      </c>
      <c r="CE124" s="63">
        <f>CE123+'DEPRECATED - DT-Prelim Calcs'!$C$11</f>
        <v>480</v>
      </c>
      <c r="CF124" s="2">
        <f>CP124/'Drive Train'!$F$35</f>
        <v>2.4735260339533469</v>
      </c>
      <c r="CG124" s="46">
        <f>CN124*12*60/(PI() * 'Drive Train'!$F$15)/CF$2*CF124</f>
        <v>-297155.79075615533</v>
      </c>
      <c r="CH124" s="2">
        <f>('DEPRECATED - DT-Prelim Calcs'!$C$6*CF124-CG124)/('DEPRECATED - DT-Prelim Calcs'!$C$6*CF124)*'DEPRECATED - DT-Prelim Calcs'!$C$7*CF124</f>
        <v>140.32244647022048</v>
      </c>
      <c r="CI124" s="57">
        <f>CH124/'DEPRECATED - DT-Prelim Calcs'!$C$7*('DEPRECATED - DT-Prelim Calcs'!$C$8-'DEPRECATED - DT-Prelim Calcs'!$C$9)+'DEPRECATED - DT-Prelim Calcs'!$C$9</f>
        <v>7472.9779593897456</v>
      </c>
      <c r="CJ124" s="57">
        <f t="shared" si="108"/>
        <v>50</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-410.23221084463296</v>
      </c>
      <c r="CO124" s="57">
        <f>CO123+0.5*CL124*'DEPRECATED - DT-Prelim Calcs'!$C$11^2+CN124*'DEPRECATED - DT-Prelim Calcs'!$C$11</f>
        <v>-51385.542848734112</v>
      </c>
      <c r="CP124" s="57">
        <f>MIN('Drive Train'!$F$35-CJ123*'DEPRECATED - DT-Prelim Calcs'!$C$21*'Drive Train'!$F$38,CP123+CJ$2)</f>
        <v>30.671722821021504</v>
      </c>
      <c r="CQ124" s="57">
        <f>'Drive Train'!$F$35-CJ124*'DEPRECATED - DT-Prelim Calcs'!$C$21*'Drive Train'!$F$38</f>
        <v>9</v>
      </c>
      <c r="CR124" s="1">
        <f>IF(CO124&gt;='Drive Train'!$F$29,1,0)</f>
        <v>0</v>
      </c>
      <c r="CS124" s="57">
        <f t="shared" si="136"/>
        <v>55.555555555555557</v>
      </c>
      <c r="CT124" s="63">
        <f>CT123+'DEPRECATED - DT-Prelim Calcs'!$C$11</f>
        <v>480</v>
      </c>
      <c r="CU124" s="2">
        <f>DE124/'Drive Train'!$F$35</f>
        <v>0.72580645161290325</v>
      </c>
      <c r="CV124" s="46">
        <f>DC124*12*60/(PI() * 'Drive Train'!$F$15)/CU$2*CU124</f>
        <v>5801.5268768921314</v>
      </c>
      <c r="CW124" s="2">
        <f>('DEPRECATED - DT-Prelim Calcs'!$C$6*CU124-CV124)/('DEPRECATED - DT-Prelim Calcs'!$C$6*CU124)*'DEPRECATED - DT-Prelim Calcs'!$C$7*CU124</f>
        <v>-0.87401091189621227</v>
      </c>
      <c r="CX124" s="57">
        <f>CW124/'DEPRECATED - DT-Prelim Calcs'!$C$7*('DEPRECATED - DT-Prelim Calcs'!$C$8-'DEPRECATED - DT-Prelim Calcs'!$C$9)+'DEPRECATED - DT-Prelim Calcs'!$C$9</f>
        <v>-43.829294604267233</v>
      </c>
      <c r="CY124" s="57">
        <f t="shared" si="109"/>
        <v>-43.829294604267233</v>
      </c>
      <c r="CZ124" s="2">
        <f t="shared" si="137"/>
        <v>-1.5571998957518658</v>
      </c>
      <c r="DA124" s="57">
        <f>CZ124*'DEPRECATED - DT-Prelim Calcs'!$C$21/CU$2/'DEPRECATED - DT-Prelim Calcs'!$C$19/'DEPRECATED - DT-Prelim Calcs'!$C$18*3.39*'DEPRECATED - DT-Prelim Calcs'!$C$20</f>
        <v>-32.765600661359365</v>
      </c>
      <c r="DB124" s="46">
        <f t="shared" si="138"/>
        <v>1</v>
      </c>
      <c r="DC124" s="57">
        <f>DA123*'DEPRECATED - DT-Prelim Calcs'!$C$11+DC123</f>
        <v>22.69104661435702</v>
      </c>
      <c r="DD124" s="57">
        <f>DD123+0.5*DA124*'DEPRECATED - DT-Prelim Calcs'!$C$11^2+DC124*'DEPRECATED - DT-Prelim Calcs'!$C$11</f>
        <v>-106849.21151738522</v>
      </c>
      <c r="DE124" s="57">
        <f>MIN('Drive Train'!$F$35-CY123*'DEPRECATED - DT-Prelim Calcs'!$C$21*'Drive Train'!$F$38,DE123+CY$2)</f>
        <v>9</v>
      </c>
      <c r="DF124" s="57">
        <f>'Drive Train'!$F$35-CY124*'DEPRECATED - DT-Prelim Calcs'!$C$21*'Drive Train'!$F$38</f>
        <v>15.380392033090173</v>
      </c>
      <c r="DG124" s="1">
        <f>IF(DD124&gt;='Drive Train'!$F$29,1,0)</f>
        <v>0</v>
      </c>
      <c r="DH124" s="57">
        <f t="shared" si="139"/>
        <v>-48.699216226963593</v>
      </c>
      <c r="DI124" s="63">
        <f>DI123+'DEPRECATED - DT-Prelim Calcs'!$C$11</f>
        <v>480</v>
      </c>
      <c r="DJ124" s="2">
        <f>DT124/'Drive Train'!$F$35</f>
        <v>0.72580645161290325</v>
      </c>
      <c r="DK124" s="46">
        <f>DR124*12*60/(PI() * 'Drive Train'!$F$15)/DJ$2*DJ124</f>
        <v>14437.589370564687</v>
      </c>
      <c r="DL124" s="2">
        <f>('DEPRECATED - DT-Prelim Calcs'!$C$6*DJ124-DK124)/('DEPRECATED - DT-Prelim Calcs'!$C$6*DJ124)*'DEPRECATED - DT-Prelim Calcs'!$C$7*DJ124</f>
        <v>-4.7788721895230157</v>
      </c>
      <c r="DM124" s="57">
        <f>DL124/'DEPRECATED - DT-Prelim Calcs'!$C$7*('DEPRECATED - DT-Prelim Calcs'!$C$8-'DEPRECATED - DT-Prelim Calcs'!$C$9)+'DEPRECATED - DT-Prelim Calcs'!$C$9</f>
        <v>-251.7104987202502</v>
      </c>
      <c r="DN124" s="57">
        <f t="shared" si="110"/>
        <v>-251.7104987202502</v>
      </c>
      <c r="DO124" s="2">
        <f t="shared" si="140"/>
        <v>-6.4790456474257372</v>
      </c>
      <c r="DP124" s="57">
        <f>DO124*'DEPRECATED - DT-Prelim Calcs'!$C$21/DJ$2/'DEPRECATED - DT-Prelim Calcs'!$C$19/'DEPRECATED - DT-Prelim Calcs'!$C$18*3.39*'DEPRECATED - DT-Prelim Calcs'!$C$20</f>
        <v>-159.32299049679486</v>
      </c>
      <c r="DQ124" s="46">
        <f t="shared" si="141"/>
        <v>1</v>
      </c>
      <c r="DR124" s="57">
        <f>DP123*'DEPRECATED - DT-Prelim Calcs'!$C$11+DR123</f>
        <v>48.318479923212209</v>
      </c>
      <c r="DS124" s="57">
        <f>DS123+0.5*DP124*'DEPRECATED - DT-Prelim Calcs'!$C$11^2+DR124*'DEPRECATED - DT-Prelim Calcs'!$C$11</f>
        <v>-221971.2981242667</v>
      </c>
      <c r="DT124" s="57">
        <f>MIN('Drive Train'!$F$35-DN123*'DEPRECATED - DT-Prelim Calcs'!$C$21*'Drive Train'!$F$38,DT123+DN$2)</f>
        <v>9</v>
      </c>
      <c r="DU124" s="57">
        <f>'Drive Train'!$F$35-DN124*'DEPRECATED - DT-Prelim Calcs'!$C$21*'Drive Train'!$F$38</f>
        <v>29.516313912977019</v>
      </c>
      <c r="DV124" s="1">
        <f>IF(DS124&gt;='Drive Train'!$F$29,1,0)</f>
        <v>0</v>
      </c>
      <c r="DW124" s="57">
        <f t="shared" si="142"/>
        <v>-279.67833191138914</v>
      </c>
      <c r="DX124" s="63">
        <f>DX123+'DEPRECATED - DT-Prelim Calcs'!$C$11</f>
        <v>480</v>
      </c>
      <c r="DY124" s="2">
        <f>EI124/'Drive Train'!$F$35</f>
        <v>0.72580645161290325</v>
      </c>
      <c r="DZ124" s="46">
        <f>EG124*12*60/(PI() * 'Drive Train'!$F$15)/DY$2*DY124</f>
        <v>-186386.05263821397</v>
      </c>
      <c r="EA124" s="2">
        <f>('DEPRECATED - DT-Prelim Calcs'!$C$6*DY124-DZ124)/('DEPRECATED - DT-Prelim Calcs'!$C$6*DY124)*'DEPRECATED - DT-Prelim Calcs'!$C$7*DY124</f>
        <v>86.025063503001689</v>
      </c>
      <c r="EB124" s="57">
        <f>EA124/'DEPRECATED - DT-Prelim Calcs'!$C$7*('DEPRECATED - DT-Prelim Calcs'!$C$8-'DEPRECATED - DT-Prelim Calcs'!$C$9)+'DEPRECATED - DT-Prelim Calcs'!$C$9</f>
        <v>4582.3745425041971</v>
      </c>
      <c r="EC124" s="57">
        <f t="shared" si="111"/>
        <v>50</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-545.10572566649307</v>
      </c>
      <c r="EH124" s="57">
        <f>EH123+0.5*EE124*'DEPRECATED - DT-Prelim Calcs'!$C$11^2+EG124*'DEPRECATED - DT-Prelim Calcs'!$C$11</f>
        <v>-339149.43756990513</v>
      </c>
      <c r="EI124" s="57">
        <f>MIN('Drive Train'!$F$35-EC123*'DEPRECATED - DT-Prelim Calcs'!$C$21*'Drive Train'!$F$38,EI123+EC$2)</f>
        <v>9</v>
      </c>
      <c r="EJ124" s="57">
        <f>'Drive Train'!$F$35-EC124*'DEPRECATED - DT-Prelim Calcs'!$C$21*'Drive Train'!$F$38</f>
        <v>9</v>
      </c>
      <c r="EK124" s="1">
        <f>IF(EH124&gt;='Drive Train'!$F$29,1,0)</f>
        <v>0</v>
      </c>
      <c r="EL124" s="57">
        <f t="shared" si="145"/>
        <v>55.555555555555557</v>
      </c>
      <c r="EM124" s="63">
        <f>EM123+'DEPRECATED - DT-Prelim Calcs'!$C$11</f>
        <v>480</v>
      </c>
      <c r="EN124" s="2">
        <f>EX124/'Drive Train'!$F$35</f>
        <v>0.72580645161290325</v>
      </c>
      <c r="EO124" s="46">
        <f>EV124*12*60/(PI() * 'Drive Train'!$F$15)/EN$2*EN124</f>
        <v>-622952.97170863545</v>
      </c>
      <c r="EP124" s="2">
        <f>('DEPRECATED - DT-Prelim Calcs'!$C$6*EN124-EO124)/('DEPRECATED - DT-Prelim Calcs'!$C$6*EN124)*'DEPRECATED - DT-Prelim Calcs'!$C$7*EN124</f>
        <v>283.42211321401777</v>
      </c>
      <c r="EQ124" s="57">
        <f>EP124/'DEPRECATED - DT-Prelim Calcs'!$C$7*('DEPRECATED - DT-Prelim Calcs'!$C$8-'DEPRECATED - DT-Prelim Calcs'!$C$9)+'DEPRECATED - DT-Prelim Calcs'!$C$9</f>
        <v>15091.105446206839</v>
      </c>
      <c r="ER124" s="57">
        <f t="shared" si="112"/>
        <v>50</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-1617.839969680138</v>
      </c>
      <c r="EW124" s="57">
        <f>EW123+0.5*ET124*'DEPRECATED - DT-Prelim Calcs'!$C$11^2+EV124*'DEPRECATED - DT-Prelim Calcs'!$C$11</f>
        <v>-421391.50190919521</v>
      </c>
      <c r="EX124" s="57">
        <f>MIN('Drive Train'!$F$35-ER123*'DEPRECATED - DT-Prelim Calcs'!$C$21*'Drive Train'!$F$38,EX123+ER$2)</f>
        <v>9</v>
      </c>
      <c r="EY124" s="57">
        <f>'Drive Train'!$F$35-ER124*'DEPRECATED - DT-Prelim Calcs'!$C$21*'Drive Train'!$F$38</f>
        <v>9</v>
      </c>
      <c r="EZ124" s="1">
        <f>IF(EW124&gt;='Drive Train'!$F$29,1,0)</f>
        <v>0</v>
      </c>
      <c r="FA124" s="57">
        <f t="shared" si="148"/>
        <v>55.555555555555557</v>
      </c>
      <c r="FB124" s="63">
        <f>FB123+'DEPRECATED - DT-Prelim Calcs'!$C$11</f>
        <v>480</v>
      </c>
      <c r="FC124" s="2">
        <f>FM124/'Drive Train'!$F$35</f>
        <v>0.72580645161290325</v>
      </c>
      <c r="FD124" s="46">
        <f>FK124*12*60/(PI() * 'Drive Train'!$F$15)/FC$2*FC124</f>
        <v>-1163501.2316497599</v>
      </c>
      <c r="FE124" s="2">
        <f>('DEPRECATED - DT-Prelim Calcs'!$C$6*FC124-FD124)/('DEPRECATED - DT-Prelim Calcs'!$C$6*FC124)*'DEPRECATED - DT-Prelim Calcs'!$C$7*FC124</f>
        <v>527.8351163018433</v>
      </c>
      <c r="FF124" s="57">
        <f>FE124/'DEPRECATED - DT-Prelim Calcs'!$C$7*('DEPRECATED - DT-Prelim Calcs'!$C$8-'DEPRECATED - DT-Prelim Calcs'!$C$9)+'DEPRECATED - DT-Prelim Calcs'!$C$9</f>
        <v>28102.801834658298</v>
      </c>
      <c r="FG124" s="57">
        <f t="shared" si="113"/>
        <v>50</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-2717.3298459376597</v>
      </c>
      <c r="FL124" s="57">
        <f>FL123+0.5*FI124*'DEPRECATED - DT-Prelim Calcs'!$C$11^2+FK124*'DEPRECATED - DT-Prelim Calcs'!$C$11</f>
        <v>-515561.41285736155</v>
      </c>
      <c r="FM124" s="57">
        <f>MIN('Drive Train'!$F$35-FG123*'DEPRECATED - DT-Prelim Calcs'!$C$21*'Drive Train'!$F$38,FM123+FG$2)</f>
        <v>9</v>
      </c>
      <c r="FN124" s="57">
        <f>'Drive Train'!$F$35-FG124*'DEPRECATED - DT-Prelim Calcs'!$C$21*'Drive Train'!$F$38</f>
        <v>9</v>
      </c>
      <c r="FO124" s="1">
        <f>IF(FL124&gt;='Drive Train'!$F$29,1,0)</f>
        <v>0</v>
      </c>
      <c r="FP124" s="57">
        <f t="shared" si="151"/>
        <v>55.555555555555557</v>
      </c>
      <c r="FQ124" s="63">
        <f>FQ123+'DEPRECATED - DT-Prelim Calcs'!$C$11</f>
        <v>480</v>
      </c>
      <c r="FR124" s="2">
        <f>GB124/'Drive Train'!$F$35</f>
        <v>0.72580645161290325</v>
      </c>
      <c r="FS124" s="46">
        <f>FZ124*12*60/(PI() * 'Drive Train'!$F$15)/FR$2*FR124</f>
        <v>-844723.38560090621</v>
      </c>
      <c r="FT124" s="2">
        <f>('DEPRECATED - DT-Prelim Calcs'!$C$6*FR124-FS124)/('DEPRECATED - DT-Prelim Calcs'!$C$6*FR124)*'DEPRECATED - DT-Prelim Calcs'!$C$7*FR124</f>
        <v>383.69729097768993</v>
      </c>
      <c r="FU124" s="57">
        <f>FT124/'DEPRECATED - DT-Prelim Calcs'!$C$7*('DEPRECATED - DT-Prelim Calcs'!$C$8-'DEPRECATED - DT-Prelim Calcs'!$C$9)+'DEPRECATED - DT-Prelim Calcs'!$C$9</f>
        <v>20429.406403501089</v>
      </c>
      <c r="FV124" s="57">
        <f t="shared" si="114"/>
        <v>50</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-1792.311116734171</v>
      </c>
      <c r="GA124" s="57">
        <f>GA123+0.5*FX124*'DEPRECATED - DT-Prelim Calcs'!$C$11^2+FZ124*'DEPRECATED - DT-Prelim Calcs'!$C$11</f>
        <v>-685954.48330883565</v>
      </c>
      <c r="GB124" s="57">
        <f>MIN('Drive Train'!$F$35-FV123*'DEPRECATED - DT-Prelim Calcs'!$C$21*'Drive Train'!$F$38,GB123+FV$2)</f>
        <v>9</v>
      </c>
      <c r="GC124" s="57">
        <f>'Drive Train'!$F$35-FV124*'DEPRECATED - DT-Prelim Calcs'!$C$21*'Drive Train'!$F$38</f>
        <v>9</v>
      </c>
      <c r="GD124" s="1">
        <f>IF(GA124&gt;='Drive Train'!$F$29,1,0)</f>
        <v>0</v>
      </c>
      <c r="GE124" s="57">
        <f t="shared" si="154"/>
        <v>55.555555555555557</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55.555555555555557</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55.555555555555557</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55.555555555555557</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55.555555555555557</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650.48305563067322</v>
      </c>
      <c r="AK125" s="57">
        <f t="shared" si="181"/>
        <v>0</v>
      </c>
      <c r="AL125" s="63">
        <f>AL124+'DEPRECATED - DT-Prelim Calcs'!$C$11</f>
        <v>484</v>
      </c>
      <c r="AM125" s="2">
        <f>AW125/'Drive Train'!$F$35</f>
        <v>0.87580576951213818</v>
      </c>
      <c r="AN125" s="46">
        <f>AU125*12*60/(PI() * 'Drive Train'!$F$15)/AM$2*AM125</f>
        <v>3839.3737733918892</v>
      </c>
      <c r="AO125" s="2">
        <f>('DEPRECATED - DT-Prelim Calcs'!$C$6*AM125-AN125)/('DEPRECATED - DT-Prelim Calcs'!$C$6*AM125)*'DEPRECATED - DT-Prelim Calcs'!$C$7*AM125</f>
        <v>0.37468987940709492</v>
      </c>
      <c r="AP125" s="57">
        <f>AO125/'DEPRECATED - DT-Prelim Calcs'!$C$7*('DEPRECATED - DT-Prelim Calcs'!$C$8-'DEPRECATED - DT-Prelim Calcs'!$C$9)+'DEPRECATED - DT-Prelim Calcs'!$C$9</f>
        <v>22.647183206610073</v>
      </c>
      <c r="AQ125" s="57">
        <f t="shared" si="105"/>
        <v>22.647183206610073</v>
      </c>
      <c r="AR125" s="2">
        <f t="shared" si="125"/>
        <v>5.5511151231257827E-17</v>
      </c>
      <c r="AS125" s="57">
        <f>AR125*'DEPRECATED - DT-Prelim Calcs'!$C$21/AM$2/'DEPRECATED - DT-Prelim Calcs'!$C$19/'DEPRECATED - DT-Prelim Calcs'!$C$18*3.39*'DEPRECATED - DT-Prelim Calcs'!$C$20</f>
        <v>3.7996157028864068E-16</v>
      </c>
      <c r="AT125" s="46">
        <f t="shared" si="126"/>
        <v>0</v>
      </c>
      <c r="AU125" s="57">
        <f>AS124*'DEPRECATED - DT-Prelim Calcs'!$C$11+AU124</f>
        <v>38.256035694840442</v>
      </c>
      <c r="AV125" s="57">
        <f>AV124+0.5*AS125*'DEPRECATED - DT-Prelim Calcs'!$C$11^2+AU125*'DEPRECATED - DT-Prelim Calcs'!$C$11</f>
        <v>18388.71552148198</v>
      </c>
      <c r="AW125" s="57">
        <f>MIN('Drive Train'!$F$35-AQ124*'DEPRECATED - DT-Prelim Calcs'!$C$21*'Drive Train'!$F$38,AW124+AQ$2)</f>
        <v>10.859991541950514</v>
      </c>
      <c r="AX125" s="57">
        <f>'Drive Train'!$F$35-AQ125*'DEPRECATED - DT-Prelim Calcs'!$C$21*'Drive Train'!$F$38</f>
        <v>10.859991541950516</v>
      </c>
      <c r="AY125" s="1">
        <f>IF(AV125&gt;='Drive Train'!$F$29,1,0)</f>
        <v>1</v>
      </c>
      <c r="AZ125" s="57">
        <f t="shared" si="127"/>
        <v>25.163536896233417</v>
      </c>
      <c r="BA125" s="63">
        <f>BA124+'DEPRECATED - DT-Prelim Calcs'!$C$11</f>
        <v>484</v>
      </c>
      <c r="BB125" s="2">
        <f>BL125/'Drive Train'!$F$35</f>
        <v>1.0871913193008718</v>
      </c>
      <c r="BC125" s="46">
        <f>BJ125*12*60/(PI() * 'Drive Train'!$F$15)/BB$2*BB125</f>
        <v>-94.657146420968388</v>
      </c>
      <c r="BD125" s="2">
        <f>('DEPRECATED - DT-Prelim Calcs'!$C$6*BB125-BC125)/('DEPRECATED - DT-Prelim Calcs'!$C$6*BB125)*'DEPRECATED - DT-Prelim Calcs'!$C$7*BB125</f>
        <v>2.6629310275215801</v>
      </c>
      <c r="BE125" s="57">
        <f>BD125/'DEPRECATED - DT-Prelim Calcs'!$C$7*('DEPRECATED - DT-Prelim Calcs'!$C$8-'DEPRECATED - DT-Prelim Calcs'!$C$9)+'DEPRECATED - DT-Prelim Calcs'!$C$9</f>
        <v>144.46516631992478</v>
      </c>
      <c r="BF125" s="57">
        <f t="shared" si="106"/>
        <v>50</v>
      </c>
      <c r="BG125" s="2">
        <f t="shared" si="128"/>
        <v>0.89592952716902363</v>
      </c>
      <c r="BH125" s="57">
        <f>BG125*'DEPRECATED - DT-Prelim Calcs'!$C$21/BB$2/'DEPRECATED - DT-Prelim Calcs'!$C$19/'DEPRECATED - DT-Prelim Calcs'!$C$18*3.39*'DEPRECATED - DT-Prelim Calcs'!$C$20</f>
        <v>9.3122233140148705</v>
      </c>
      <c r="BI125" s="46">
        <f t="shared" si="129"/>
        <v>0</v>
      </c>
      <c r="BJ125" s="57">
        <f>BH124*'DEPRECATED - DT-Prelim Calcs'!$C$11+BJ124</f>
        <v>-0.50035092976975193</v>
      </c>
      <c r="BK125" s="57">
        <f>BK124+0.5*BH125*'DEPRECATED - DT-Prelim Calcs'!$C$11^2+BJ125*'DEPRECATED - DT-Prelim Calcs'!$C$11</f>
        <v>8772.6323435120594</v>
      </c>
      <c r="BL125" s="57">
        <f>MIN('Drive Train'!$F$35-BF124*'DEPRECATED - DT-Prelim Calcs'!$C$21*'Drive Train'!$F$38,BL124+BF$2)</f>
        <v>13.481172359330809</v>
      </c>
      <c r="BM125" s="57">
        <f>'Drive Train'!$F$35-BF125*'DEPRECATED - DT-Prelim Calcs'!$C$21*'Drive Train'!$F$38</f>
        <v>9</v>
      </c>
      <c r="BN125" s="1">
        <f>IF(BK125&gt;='Drive Train'!$F$29,1,0)</f>
        <v>1</v>
      </c>
      <c r="BO125" s="57">
        <f t="shared" si="130"/>
        <v>55.555555555555557</v>
      </c>
      <c r="BP125" s="63">
        <f>BP124+'DEPRECATED - DT-Prelim Calcs'!$C$11</f>
        <v>484</v>
      </c>
      <c r="BQ125" s="2">
        <f>CA125/'Drive Train'!$F$35</f>
        <v>0.72580645161290325</v>
      </c>
      <c r="BR125" s="46">
        <f>BY125*12*60/(PI() * 'Drive Train'!$F$15)/BQ$2*BQ125</f>
        <v>-7727.3890727710268</v>
      </c>
      <c r="BS125" s="2">
        <f>('DEPRECATED - DT-Prelim Calcs'!$C$6*BQ125-BR125)/('DEPRECATED - DT-Prelim Calcs'!$C$6*BQ125)*'DEPRECATED - DT-Prelim Calcs'!$C$7*BQ125</f>
        <v>5.2431912341991378</v>
      </c>
      <c r="BT125" s="57">
        <f>BS125/'DEPRECATED - DT-Prelim Calcs'!$C$7*('DEPRECATED - DT-Prelim Calcs'!$C$8-'DEPRECATED - DT-Prelim Calcs'!$C$9)+'DEPRECATED - DT-Prelim Calcs'!$C$9</f>
        <v>281.82922628537318</v>
      </c>
      <c r="BU125" s="57">
        <f t="shared" si="107"/>
        <v>50</v>
      </c>
      <c r="BV125" s="2">
        <f t="shared" si="131"/>
        <v>1.6489905474275997</v>
      </c>
      <c r="BW125" s="57">
        <f>BV125*'DEPRECATED - DT-Prelim Calcs'!$C$21/BQ$2/'DEPRECATED - DT-Prelim Calcs'!$C$19/'DEPRECATED - DT-Prelim Calcs'!$C$18*3.39*'DEPRECATED - DT-Prelim Calcs'!$C$20</f>
        <v>22.99198837243916</v>
      </c>
      <c r="BX125" s="46">
        <f t="shared" si="132"/>
        <v>0</v>
      </c>
      <c r="BY125" s="57">
        <f>BW124*'DEPRECATED - DT-Prelim Calcs'!$C$11+BY124</f>
        <v>-45.610034607022584</v>
      </c>
      <c r="BZ125" s="57">
        <f>BZ124+0.5*BW125*'DEPRECATED - DT-Prelim Calcs'!$C$11^2+BY125*'DEPRECATED - DT-Prelim Calcs'!$C$11</f>
        <v>-17164.406025991451</v>
      </c>
      <c r="CA125" s="57">
        <f>MIN('Drive Train'!$F$35-BU124*'DEPRECATED - DT-Prelim Calcs'!$C$21*'Drive Train'!$F$38,CA124+BU$2)</f>
        <v>9</v>
      </c>
      <c r="CB125" s="57">
        <f>'Drive Train'!$F$35-BU125*'DEPRECATED - DT-Prelim Calcs'!$C$21*'Drive Train'!$F$38</f>
        <v>9</v>
      </c>
      <c r="CC125" s="1">
        <f>IF(BZ125&gt;='Drive Train'!$F$29,1,0)</f>
        <v>0</v>
      </c>
      <c r="CD125" s="57">
        <f t="shared" si="133"/>
        <v>55.555555555555557</v>
      </c>
      <c r="CE125" s="63">
        <f>CE124+'DEPRECATED - DT-Prelim Calcs'!$C$11</f>
        <v>484</v>
      </c>
      <c r="CF125" s="2">
        <f>CP125/'Drive Train'!$F$35</f>
        <v>0.72580645161290325</v>
      </c>
      <c r="CG125" s="46">
        <f>CN125*12*60/(PI() * 'Drive Train'!$F$15)/CF$2*CF125</f>
        <v>-67646.704915306022</v>
      </c>
      <c r="CH125" s="2">
        <f>('DEPRECATED - DT-Prelim Calcs'!$C$6*CF125-CG125)/('DEPRECATED - DT-Prelim Calcs'!$C$6*CF125)*'DEPRECATED - DT-Prelim Calcs'!$C$7*CF125</f>
        <v>32.336165189266552</v>
      </c>
      <c r="CI125" s="57">
        <f>CH125/'DEPRECATED - DT-Prelim Calcs'!$C$7*('DEPRECATED - DT-Prelim Calcs'!$C$8-'DEPRECATED - DT-Prelim Calcs'!$C$9)+'DEPRECATED - DT-Prelim Calcs'!$C$9</f>
        <v>1724.1647277107463</v>
      </c>
      <c r="CJ125" s="57">
        <f t="shared" si="108"/>
        <v>50</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-318.26425735487635</v>
      </c>
      <c r="CO125" s="57">
        <f>CO124+0.5*CL125*'DEPRECATED - DT-Prelim Calcs'!$C$11^2+CN125*'DEPRECATED - DT-Prelim Calcs'!$C$11</f>
        <v>-52474.663971174108</v>
      </c>
      <c r="CP125" s="57">
        <f>MIN('Drive Train'!$F$35-CJ124*'DEPRECATED - DT-Prelim Calcs'!$C$21*'Drive Train'!$F$38,CP124+CJ$2)</f>
        <v>9</v>
      </c>
      <c r="CQ125" s="57">
        <f>'Drive Train'!$F$35-CJ125*'DEPRECATED - DT-Prelim Calcs'!$C$21*'Drive Train'!$F$38</f>
        <v>9</v>
      </c>
      <c r="CR125" s="1">
        <f>IF(CO125&gt;='Drive Train'!$F$29,1,0)</f>
        <v>0</v>
      </c>
      <c r="CS125" s="57">
        <f t="shared" si="136"/>
        <v>55.555555555555557</v>
      </c>
      <c r="CT125" s="63">
        <f>CT124+'DEPRECATED - DT-Prelim Calcs'!$C$11</f>
        <v>484</v>
      </c>
      <c r="CU125" s="2">
        <f>DE125/'Drive Train'!$F$35</f>
        <v>1.2403541962169493</v>
      </c>
      <c r="CV125" s="46">
        <f>DC125*12*60/(PI() * 'Drive Train'!$F$15)/CU$2*CU125</f>
        <v>-47350.785095535874</v>
      </c>
      <c r="CW125" s="2">
        <f>('DEPRECATED - DT-Prelim Calcs'!$C$6*CU125-CV125)/('DEPRECATED - DT-Prelim Calcs'!$C$6*CU125)*'DEPRECATED - DT-Prelim Calcs'!$C$7*CU125</f>
        <v>24.399270888725521</v>
      </c>
      <c r="CX125" s="57">
        <f>CW125/'DEPRECATED - DT-Prelim Calcs'!$C$7*('DEPRECATED - DT-Prelim Calcs'!$C$8-'DEPRECATED - DT-Prelim Calcs'!$C$9)+'DEPRECATED - DT-Prelim Calcs'!$C$9</f>
        <v>1301.6321390138939</v>
      </c>
      <c r="CY125" s="57">
        <f t="shared" si="109"/>
        <v>50</v>
      </c>
      <c r="CZ125" s="2">
        <f t="shared" si="137"/>
        <v>1.0927045796206987</v>
      </c>
      <c r="DA125" s="57">
        <f>CZ125*'DEPRECATED - DT-Prelim Calcs'!$C$21/CU$2/'DEPRECATED - DT-Prelim Calcs'!$C$19/'DEPRECATED - DT-Prelim Calcs'!$C$18*3.39*'DEPRECATED - DT-Prelim Calcs'!$C$20</f>
        <v>22.991988372439156</v>
      </c>
      <c r="DB125" s="46">
        <f t="shared" si="138"/>
        <v>0</v>
      </c>
      <c r="DC125" s="57">
        <f>DA124*'DEPRECATED - DT-Prelim Calcs'!$C$11+DC124</f>
        <v>-108.37135603108044</v>
      </c>
      <c r="DD125" s="57">
        <f>DD124+0.5*DA125*'DEPRECATED - DT-Prelim Calcs'!$C$11^2+DC125*'DEPRECATED - DT-Prelim Calcs'!$C$11</f>
        <v>-107098.76103453002</v>
      </c>
      <c r="DE125" s="57">
        <f>MIN('Drive Train'!$F$35-CY124*'DEPRECATED - DT-Prelim Calcs'!$C$21*'Drive Train'!$F$38,DE124+CY$2)</f>
        <v>15.380392033090173</v>
      </c>
      <c r="DF125" s="57">
        <f>'Drive Train'!$F$35-CY125*'DEPRECATED - DT-Prelim Calcs'!$C$21*'Drive Train'!$F$38</f>
        <v>9</v>
      </c>
      <c r="DG125" s="1">
        <f>IF(DD125&gt;='Drive Train'!$F$29,1,0)</f>
        <v>0</v>
      </c>
      <c r="DH125" s="57">
        <f t="shared" si="139"/>
        <v>55.555555555555557</v>
      </c>
      <c r="DI125" s="63">
        <f>DI124+'DEPRECATED - DT-Prelim Calcs'!$C$11</f>
        <v>484</v>
      </c>
      <c r="DJ125" s="2">
        <f>DT125/'Drive Train'!$F$35</f>
        <v>2.3803478962078239</v>
      </c>
      <c r="DK125" s="46">
        <f>DR125*12*60/(PI() * 'Drive Train'!$F$15)/DJ$2*DJ125</f>
        <v>-577160.73140191077</v>
      </c>
      <c r="DL125" s="2">
        <f>('DEPRECATED - DT-Prelim Calcs'!$C$6*DJ125-DK125)/('DEPRECATED - DT-Prelim Calcs'!$C$6*DJ125)*'DEPRECATED - DT-Prelim Calcs'!$C$7*DJ125</f>
        <v>266.70424868851097</v>
      </c>
      <c r="DM125" s="57">
        <f>DL125/'DEPRECATED - DT-Prelim Calcs'!$C$7*('DEPRECATED - DT-Prelim Calcs'!$C$8-'DEPRECATED - DT-Prelim Calcs'!$C$9)+'DEPRECATED - DT-Prelim Calcs'!$C$9</f>
        <v>14201.104608604131</v>
      </c>
      <c r="DN125" s="57">
        <f t="shared" si="110"/>
        <v>50</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-588.97348206396725</v>
      </c>
      <c r="DS125" s="57">
        <f>DS124+0.5*DP125*'DEPRECATED - DT-Prelim Calcs'!$C$11^2+DR125*'DEPRECATED - DT-Prelim Calcs'!$C$11</f>
        <v>-224143.25614554304</v>
      </c>
      <c r="DT125" s="57">
        <f>MIN('Drive Train'!$F$35-DN124*'DEPRECATED - DT-Prelim Calcs'!$C$21*'Drive Train'!$F$38,DT124+DN$2)</f>
        <v>29.516313912977019</v>
      </c>
      <c r="DU125" s="57">
        <f>'Drive Train'!$F$35-DN125*'DEPRECATED - DT-Prelim Calcs'!$C$21*'Drive Train'!$F$38</f>
        <v>9</v>
      </c>
      <c r="DV125" s="1">
        <f>IF(DS125&gt;='Drive Train'!$F$29,1,0)</f>
        <v>0</v>
      </c>
      <c r="DW125" s="57">
        <f t="shared" si="142"/>
        <v>55.555555555555557</v>
      </c>
      <c r="DX125" s="63">
        <f>DX124+'DEPRECATED - DT-Prelim Calcs'!$C$11</f>
        <v>484</v>
      </c>
      <c r="DY125" s="2">
        <f>EI125/'Drive Train'!$F$35</f>
        <v>0.72580645161290325</v>
      </c>
      <c r="DZ125" s="46">
        <f>EG125*12*60/(PI() * 'Drive Train'!$F$15)/DY$2*DY125</f>
        <v>-154939.77898329712</v>
      </c>
      <c r="EA125" s="2">
        <f>('DEPRECATED - DT-Prelim Calcs'!$C$6*DY125-DZ125)/('DEPRECATED - DT-Prelim Calcs'!$C$6*DY125)*'DEPRECATED - DT-Prelim Calcs'!$C$7*DY125</f>
        <v>71.806391925450157</v>
      </c>
      <c r="EB125" s="57">
        <f>EA125/'DEPRECATED - DT-Prelim Calcs'!$C$7*('DEPRECATED - DT-Prelim Calcs'!$C$8-'DEPRECATED - DT-Prelim Calcs'!$C$9)+'DEPRECATED - DT-Prelim Calcs'!$C$9</f>
        <v>3825.4220265706454</v>
      </c>
      <c r="EC125" s="57">
        <f t="shared" si="111"/>
        <v>50</v>
      </c>
      <c r="ED125" s="2">
        <f t="shared" si="143"/>
        <v>0.8170673883650269</v>
      </c>
      <c r="EE125" s="57">
        <f>ED125*'DEPRECATED - DT-Prelim Calcs'!$C$21/DY$2/'DEPRECATED - DT-Prelim Calcs'!$C$19/'DEPRECATED - DT-Prelim Calcs'!$C$18*3.39*'DEPRECATED - DT-Prelim Calcs'!$C$20</f>
        <v>22.99198837243916</v>
      </c>
      <c r="EF125" s="46">
        <f t="shared" si="144"/>
        <v>0</v>
      </c>
      <c r="EG125" s="57">
        <f>EE124*'DEPRECATED - DT-Prelim Calcs'!$C$11+EG124</f>
        <v>-453.13777217673646</v>
      </c>
      <c r="EH125" s="57">
        <f>EH124+0.5*EE125*'DEPRECATED - DT-Prelim Calcs'!$C$11^2+EG125*'DEPRECATED - DT-Prelim Calcs'!$C$11</f>
        <v>-340778.05275163258</v>
      </c>
      <c r="EI125" s="57">
        <f>MIN('Drive Train'!$F$35-EC124*'DEPRECATED - DT-Prelim Calcs'!$C$21*'Drive Train'!$F$38,EI124+EC$2)</f>
        <v>9</v>
      </c>
      <c r="EJ125" s="57">
        <f>'Drive Train'!$F$35-EC125*'DEPRECATED - DT-Prelim Calcs'!$C$21*'Drive Train'!$F$38</f>
        <v>9</v>
      </c>
      <c r="EK125" s="1">
        <f>IF(EH125&gt;='Drive Train'!$F$29,1,0)</f>
        <v>0</v>
      </c>
      <c r="EL125" s="57">
        <f t="shared" si="145"/>
        <v>55.555555555555557</v>
      </c>
      <c r="EM125" s="63">
        <f>EM124+'DEPRECATED - DT-Prelim Calcs'!$C$11</f>
        <v>484</v>
      </c>
      <c r="EN125" s="2">
        <f>EX125/'Drive Train'!$F$35</f>
        <v>0.72580645161290325</v>
      </c>
      <c r="EO125" s="46">
        <f>EV125*12*60/(PI() * 'Drive Train'!$F$15)/EN$2*EN125</f>
        <v>-587540.50137652189</v>
      </c>
      <c r="EP125" s="2">
        <f>('DEPRECATED - DT-Prelim Calcs'!$C$6*EN125-EO125)/('DEPRECATED - DT-Prelim Calcs'!$C$6*EN125)*'DEPRECATED - DT-Prelim Calcs'!$C$7*EN125</f>
        <v>267.41009567173001</v>
      </c>
      <c r="EQ125" s="57">
        <f>EP125/'DEPRECATED - DT-Prelim Calcs'!$C$7*('DEPRECATED - DT-Prelim Calcs'!$C$8-'DEPRECATED - DT-Prelim Calcs'!$C$9)+'DEPRECATED - DT-Prelim Calcs'!$C$9</f>
        <v>14238.681441777162</v>
      </c>
      <c r="ER125" s="57">
        <f t="shared" si="112"/>
        <v>50</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-1525.8720161903814</v>
      </c>
      <c r="EW125" s="57">
        <f>EW124+0.5*ET125*'DEPRECATED - DT-Prelim Calcs'!$C$11^2+EV125*'DEPRECATED - DT-Prelim Calcs'!$C$11</f>
        <v>-427311.05406697723</v>
      </c>
      <c r="EX125" s="57">
        <f>MIN('Drive Train'!$F$35-ER124*'DEPRECATED - DT-Prelim Calcs'!$C$21*'Drive Train'!$F$38,EX124+ER$2)</f>
        <v>9</v>
      </c>
      <c r="EY125" s="57">
        <f>'Drive Train'!$F$35-ER125*'DEPRECATED - DT-Prelim Calcs'!$C$21*'Drive Train'!$F$38</f>
        <v>9</v>
      </c>
      <c r="EZ125" s="1">
        <f>IF(EW125&gt;='Drive Train'!$F$29,1,0)</f>
        <v>0</v>
      </c>
      <c r="FA125" s="57">
        <f t="shared" si="148"/>
        <v>55.555555555555557</v>
      </c>
      <c r="FB125" s="63">
        <f>FB124+'DEPRECATED - DT-Prelim Calcs'!$C$11</f>
        <v>484</v>
      </c>
      <c r="FC125" s="2">
        <f>FM125/'Drive Train'!$F$35</f>
        <v>0.72580645161290325</v>
      </c>
      <c r="FD125" s="46">
        <f>FK125*12*60/(PI() * 'Drive Train'!$F$15)/FC$2*FC125</f>
        <v>-1124122.5646404494</v>
      </c>
      <c r="FE125" s="2">
        <f>('DEPRECATED - DT-Prelim Calcs'!$C$6*FC125-FD125)/('DEPRECATED - DT-Prelim Calcs'!$C$6*FC125)*'DEPRECATED - DT-Prelim Calcs'!$C$7*FC125</f>
        <v>510.02975279481916</v>
      </c>
      <c r="FF125" s="57">
        <f>FE125/'DEPRECATED - DT-Prelim Calcs'!$C$7*('DEPRECATED - DT-Prelim Calcs'!$C$8-'DEPRECATED - DT-Prelim Calcs'!$C$9)+'DEPRECATED - DT-Prelim Calcs'!$C$9</f>
        <v>27154.906341732491</v>
      </c>
      <c r="FG125" s="57">
        <f t="shared" si="113"/>
        <v>50</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-2625.3618924479028</v>
      </c>
      <c r="FL125" s="57">
        <f>FL124+0.5*FI125*'DEPRECATED - DT-Prelim Calcs'!$C$11^2+FK125*'DEPRECATED - DT-Prelim Calcs'!$C$11</f>
        <v>-525878.92452017369</v>
      </c>
      <c r="FM125" s="57">
        <f>MIN('Drive Train'!$F$35-FG124*'DEPRECATED - DT-Prelim Calcs'!$C$21*'Drive Train'!$F$38,FM124+FG$2)</f>
        <v>9</v>
      </c>
      <c r="FN125" s="57">
        <f>'Drive Train'!$F$35-FG125*'DEPRECATED - DT-Prelim Calcs'!$C$21*'Drive Train'!$F$38</f>
        <v>9</v>
      </c>
      <c r="FO125" s="1">
        <f>IF(FL125&gt;='Drive Train'!$F$29,1,0)</f>
        <v>0</v>
      </c>
      <c r="FP125" s="57">
        <f t="shared" si="151"/>
        <v>55.555555555555557</v>
      </c>
      <c r="FQ125" s="63">
        <f>FQ124+'DEPRECATED - DT-Prelim Calcs'!$C$11</f>
        <v>484</v>
      </c>
      <c r="FR125" s="2">
        <f>GB125/'Drive Train'!$F$35</f>
        <v>0.72580645161290325</v>
      </c>
      <c r="FS125" s="46">
        <f>FZ125*12*60/(PI() * 'Drive Train'!$F$15)/FR$2*FR125</f>
        <v>-801378.52191439911</v>
      </c>
      <c r="FT125" s="2">
        <f>('DEPRECATED - DT-Prelim Calcs'!$C$6*FR125-FS125)/('DEPRECATED - DT-Prelim Calcs'!$C$6*FR125)*'DEPRECATED - DT-Prelim Calcs'!$C$7*FR125</f>
        <v>364.0985815059297</v>
      </c>
      <c r="FU125" s="57">
        <f>FT125/'DEPRECATED - DT-Prelim Calcs'!$C$7*('DEPRECATED - DT-Prelim Calcs'!$C$8-'DEPRECATED - DT-Prelim Calcs'!$C$9)+'DEPRECATED - DT-Prelim Calcs'!$C$9</f>
        <v>19386.039422079164</v>
      </c>
      <c r="FV125" s="57">
        <f t="shared" si="114"/>
        <v>50</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-1700.3431632444144</v>
      </c>
      <c r="GA125" s="57">
        <f>GA124+0.5*FX125*'DEPRECATED - DT-Prelim Calcs'!$C$11^2+FZ125*'DEPRECATED - DT-Prelim Calcs'!$C$11</f>
        <v>-692571.92005483387</v>
      </c>
      <c r="GB125" s="57">
        <f>MIN('Drive Train'!$F$35-FV124*'DEPRECATED - DT-Prelim Calcs'!$C$21*'Drive Train'!$F$38,GB124+FV$2)</f>
        <v>9</v>
      </c>
      <c r="GC125" s="57">
        <f>'Drive Train'!$F$35-FV125*'DEPRECATED - DT-Prelim Calcs'!$C$21*'Drive Train'!$F$38</f>
        <v>9</v>
      </c>
      <c r="GD125" s="1">
        <f>IF(GA125&gt;='Drive Train'!$F$29,1,0)</f>
        <v>0</v>
      </c>
      <c r="GE125" s="57">
        <f t="shared" si="154"/>
        <v>55.555555555555557</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55.555555555555557</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55.555555555555557</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55.555555555555557</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55.555555555555557</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55.555555555555557</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650.48305563067322</v>
      </c>
      <c r="AK126" s="57">
        <f t="shared" si="181"/>
        <v>0</v>
      </c>
      <c r="AL126" s="63">
        <f>AL125+'DEPRECATED - DT-Prelim Calcs'!$C$11</f>
        <v>488</v>
      </c>
      <c r="AM126" s="2">
        <f>AW126/'Drive Train'!$F$35</f>
        <v>0.87580576951213829</v>
      </c>
      <c r="AN126" s="46">
        <f>AU126*12*60/(PI() * 'Drive Train'!$F$15)/AM$2*AM126</f>
        <v>3839.3737733918897</v>
      </c>
      <c r="AO126" s="2">
        <f>('DEPRECATED - DT-Prelim Calcs'!$C$6*AM126-AN126)/('DEPRECATED - DT-Prelim Calcs'!$C$6*AM126)*'DEPRECATED - DT-Prelim Calcs'!$C$7*AM126</f>
        <v>0.37468987940709486</v>
      </c>
      <c r="AP126" s="57">
        <f>AO126/'DEPRECATED - DT-Prelim Calcs'!$C$7*('DEPRECATED - DT-Prelim Calcs'!$C$8-'DEPRECATED - DT-Prelim Calcs'!$C$9)+'DEPRECATED - DT-Prelim Calcs'!$C$9</f>
        <v>22.64718320661007</v>
      </c>
      <c r="AQ126" s="57">
        <f t="shared" si="105"/>
        <v>22.64718320661007</v>
      </c>
      <c r="AR126" s="2">
        <f t="shared" si="125"/>
        <v>-5.5511151231257827E-17</v>
      </c>
      <c r="AS126" s="57">
        <f>AR126*'DEPRECATED - DT-Prelim Calcs'!$C$21/AM$2/'DEPRECATED - DT-Prelim Calcs'!$C$19/'DEPRECATED - DT-Prelim Calcs'!$C$18*3.39*'DEPRECATED - DT-Prelim Calcs'!$C$20</f>
        <v>-3.7996157028864068E-16</v>
      </c>
      <c r="AT126" s="46">
        <f t="shared" si="126"/>
        <v>0</v>
      </c>
      <c r="AU126" s="57">
        <f>AS125*'DEPRECATED - DT-Prelim Calcs'!$C$11+AU125</f>
        <v>38.256035694840442</v>
      </c>
      <c r="AV126" s="57">
        <f>AV125+0.5*AS126*'DEPRECATED - DT-Prelim Calcs'!$C$11^2+AU126*'DEPRECATED - DT-Prelim Calcs'!$C$11</f>
        <v>18541.739664261342</v>
      </c>
      <c r="AW126" s="57">
        <f>MIN('Drive Train'!$F$35-AQ125*'DEPRECATED - DT-Prelim Calcs'!$C$21*'Drive Train'!$F$38,AW125+AQ$2)</f>
        <v>10.859991541950516</v>
      </c>
      <c r="AX126" s="57">
        <f>'Drive Train'!$F$35-AQ126*'DEPRECATED - DT-Prelim Calcs'!$C$21*'Drive Train'!$F$38</f>
        <v>10.859991541950516</v>
      </c>
      <c r="AY126" s="1">
        <f>IF(AV126&gt;='Drive Train'!$F$29,1,0)</f>
        <v>1</v>
      </c>
      <c r="AZ126" s="57">
        <f t="shared" si="127"/>
        <v>25.163536896233406</v>
      </c>
      <c r="BA126" s="63">
        <f>BA125+'DEPRECATED - DT-Prelim Calcs'!$C$11</f>
        <v>488</v>
      </c>
      <c r="BB126" s="2">
        <f>BL126/'Drive Train'!$F$35</f>
        <v>0.72580645161290325</v>
      </c>
      <c r="BC126" s="46">
        <f>BJ126*12*60/(PI() * 'Drive Train'!$F$15)/BB$2*BB126</f>
        <v>4641.2361032647877</v>
      </c>
      <c r="BD126" s="2">
        <f>('DEPRECATED - DT-Prelim Calcs'!$C$6*BB126-BC126)/('DEPRECATED - DT-Prelim Calcs'!$C$6*BB126)*'DEPRECATED - DT-Prelim Calcs'!$C$7*BB126</f>
        <v>-0.34937662213225384</v>
      </c>
      <c r="BE126" s="57">
        <f>BD126/'DEPRECATED - DT-Prelim Calcs'!$C$7*('DEPRECATED - DT-Prelim Calcs'!$C$8-'DEPRECATED - DT-Prelim Calcs'!$C$9)+'DEPRECATED - DT-Prelim Calcs'!$C$9</f>
        <v>-15.899593618078079</v>
      </c>
      <c r="BF126" s="57">
        <f t="shared" si="106"/>
        <v>-15.899593618078079</v>
      </c>
      <c r="BG126" s="2">
        <f t="shared" si="128"/>
        <v>-0.8959295287219512</v>
      </c>
      <c r="BH126" s="57">
        <f>BG126*'DEPRECATED - DT-Prelim Calcs'!$C$21/BB$2/'DEPRECATED - DT-Prelim Calcs'!$C$19/'DEPRECATED - DT-Prelim Calcs'!$C$18*3.39*'DEPRECATED - DT-Prelim Calcs'!$C$20</f>
        <v>-9.3122233301558843</v>
      </c>
      <c r="BI126" s="46">
        <f t="shared" si="129"/>
        <v>1</v>
      </c>
      <c r="BJ126" s="57">
        <f>BH125*'DEPRECATED - DT-Prelim Calcs'!$C$11+BJ125</f>
        <v>36.74854232628973</v>
      </c>
      <c r="BK126" s="57">
        <f>BK125+0.5*BH126*'DEPRECATED - DT-Prelim Calcs'!$C$11^2+BJ126*'DEPRECATED - DT-Prelim Calcs'!$C$11</f>
        <v>8845.1287261759717</v>
      </c>
      <c r="BL126" s="57">
        <f>MIN('Drive Train'!$F$35-BF125*'DEPRECATED - DT-Prelim Calcs'!$C$21*'Drive Train'!$F$38,BL125+BF$2)</f>
        <v>9</v>
      </c>
      <c r="BM126" s="57">
        <f>'Drive Train'!$F$35-BF126*'DEPRECATED - DT-Prelim Calcs'!$C$21*'Drive Train'!$F$38</f>
        <v>13.481172366029309</v>
      </c>
      <c r="BN126" s="1">
        <f>IF(BK126&gt;='Drive Train'!$F$29,1,0)</f>
        <v>1</v>
      </c>
      <c r="BO126" s="57">
        <f t="shared" si="130"/>
        <v>-17.666215131197866</v>
      </c>
      <c r="BP126" s="63">
        <f>BP125+'DEPRECATED - DT-Prelim Calcs'!$C$11</f>
        <v>488</v>
      </c>
      <c r="BQ126" s="2">
        <f>CA126/'Drive Train'!$F$35</f>
        <v>0.72580645161290325</v>
      </c>
      <c r="BR126" s="46">
        <f>BY126*12*60/(PI() * 'Drive Train'!$F$15)/BQ$2*BQ126</f>
        <v>7854.0978733589645</v>
      </c>
      <c r="BS126" s="2">
        <f>('DEPRECATED - DT-Prelim Calcs'!$C$6*BQ126-BR126)/('DEPRECATED - DT-Prelim Calcs'!$C$6*BQ126)*'DEPRECATED - DT-Prelim Calcs'!$C$7*BQ126</f>
        <v>-1.8020964844074818</v>
      </c>
      <c r="BT126" s="57">
        <f>BS126/'DEPRECATED - DT-Prelim Calcs'!$C$7*('DEPRECATED - DT-Prelim Calcs'!$C$8-'DEPRECATED - DT-Prelim Calcs'!$C$9)+'DEPRECATED - DT-Prelim Calcs'!$C$9</f>
        <v>-93.237335663684604</v>
      </c>
      <c r="BU126" s="57">
        <f t="shared" si="107"/>
        <v>-93.237335663684604</v>
      </c>
      <c r="BV126" s="2">
        <f t="shared" si="131"/>
        <v>-2.7269966458762549</v>
      </c>
      <c r="BW126" s="57">
        <f>BV126*'DEPRECATED - DT-Prelim Calcs'!$C$21/BQ$2/'DEPRECATED - DT-Prelim Calcs'!$C$19/'DEPRECATED - DT-Prelim Calcs'!$C$18*3.39*'DEPRECATED - DT-Prelim Calcs'!$C$20</f>
        <v>-38.022701386297854</v>
      </c>
      <c r="BX126" s="46">
        <f t="shared" si="132"/>
        <v>1</v>
      </c>
      <c r="BY126" s="57">
        <f>BW125*'DEPRECATED - DT-Prelim Calcs'!$C$11+BY125</f>
        <v>46.357918882734054</v>
      </c>
      <c r="BZ126" s="57">
        <f>BZ125+0.5*BW126*'DEPRECATED - DT-Prelim Calcs'!$C$11^2+BY126*'DEPRECATED - DT-Prelim Calcs'!$C$11</f>
        <v>-17283.155961550896</v>
      </c>
      <c r="CA126" s="57">
        <f>MIN('Drive Train'!$F$35-BU125*'DEPRECATED - DT-Prelim Calcs'!$C$21*'Drive Train'!$F$38,CA125+BU$2)</f>
        <v>9</v>
      </c>
      <c r="CB126" s="57">
        <f>'Drive Train'!$F$35-BU126*'DEPRECATED - DT-Prelim Calcs'!$C$21*'Drive Train'!$F$38</f>
        <v>18.740138825130554</v>
      </c>
      <c r="CC126" s="1">
        <f>IF(BZ126&gt;='Drive Train'!$F$29,1,0)</f>
        <v>0</v>
      </c>
      <c r="CD126" s="57">
        <f t="shared" si="133"/>
        <v>-103.59703962631622</v>
      </c>
      <c r="CE126" s="63">
        <f>CE125+'DEPRECATED - DT-Prelim Calcs'!$C$11</f>
        <v>488</v>
      </c>
      <c r="CF126" s="2">
        <f>CP126/'Drive Train'!$F$35</f>
        <v>0.72580645161290325</v>
      </c>
      <c r="CG126" s="46">
        <f>CN126*12*60/(PI() * 'Drive Train'!$F$15)/CF$2*CF126</f>
        <v>-48099.021291979312</v>
      </c>
      <c r="CH126" s="2">
        <f>('DEPRECATED - DT-Prelim Calcs'!$C$6*CF126-CG126)/('DEPRECATED - DT-Prelim Calcs'!$C$6*CF126)*'DEPRECATED - DT-Prelim Calcs'!$C$7*CF126</f>
        <v>23.497531505923714</v>
      </c>
      <c r="CI126" s="57">
        <f>CH126/'DEPRECATED - DT-Prelim Calcs'!$C$7*('DEPRECATED - DT-Prelim Calcs'!$C$8-'DEPRECATED - DT-Prelim Calcs'!$C$9)+'DEPRECATED - DT-Prelim Calcs'!$C$9</f>
        <v>1253.6266772655654</v>
      </c>
      <c r="CJ126" s="57">
        <f t="shared" si="108"/>
        <v>50</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-226.29630386511974</v>
      </c>
      <c r="CO126" s="57">
        <f>CO125+0.5*CL126*'DEPRECATED - DT-Prelim Calcs'!$C$11^2+CN126*'DEPRECATED - DT-Prelim Calcs'!$C$11</f>
        <v>-53195.913279655077</v>
      </c>
      <c r="CP126" s="57">
        <f>MIN('Drive Train'!$F$35-CJ125*'DEPRECATED - DT-Prelim Calcs'!$C$21*'Drive Train'!$F$38,CP125+CJ$2)</f>
        <v>9</v>
      </c>
      <c r="CQ126" s="57">
        <f>'Drive Train'!$F$35-CJ126*'DEPRECATED - DT-Prelim Calcs'!$C$21*'Drive Train'!$F$38</f>
        <v>9</v>
      </c>
      <c r="CR126" s="1">
        <f>IF(CO126&gt;='Drive Train'!$F$29,1,0)</f>
        <v>0</v>
      </c>
      <c r="CS126" s="57">
        <f t="shared" si="136"/>
        <v>55.555555555555557</v>
      </c>
      <c r="CT126" s="63">
        <f>CT125+'DEPRECATED - DT-Prelim Calcs'!$C$11</f>
        <v>488</v>
      </c>
      <c r="CU126" s="2">
        <f>DE126/'Drive Train'!$F$35</f>
        <v>0.72580645161290325</v>
      </c>
      <c r="CV126" s="46">
        <f>DC126*12*60/(PI() * 'Drive Train'!$F$15)/CU$2*CU126</f>
        <v>-4193.9352702998895</v>
      </c>
      <c r="CW126" s="2">
        <f>('DEPRECATED - DT-Prelim Calcs'!$C$6*CU126-CV126)/('DEPRECATED - DT-Prelim Calcs'!$C$6*CU126)*'DEPRECATED - DT-Prelim Calcs'!$C$7*CU126</f>
        <v>3.6455132484664095</v>
      </c>
      <c r="CX126" s="57">
        <f>CW126/'DEPRECATED - DT-Prelim Calcs'!$C$7*('DEPRECATED - DT-Prelim Calcs'!$C$8-'DEPRECATED - DT-Prelim Calcs'!$C$9)+'DEPRECATED - DT-Prelim Calcs'!$C$9</f>
        <v>196.77441899512047</v>
      </c>
      <c r="CY126" s="57">
        <f t="shared" si="109"/>
        <v>50</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-16.403402541323814</v>
      </c>
      <c r="DD126" s="57">
        <f>DD125+0.5*DA126*'DEPRECATED - DT-Prelim Calcs'!$C$11^2+DC126*'DEPRECATED - DT-Prelim Calcs'!$C$11</f>
        <v>-106980.4387377158</v>
      </c>
      <c r="DE126" s="57">
        <f>MIN('Drive Train'!$F$35-CY125*'DEPRECATED - DT-Prelim Calcs'!$C$21*'Drive Train'!$F$38,DE125+CY$2)</f>
        <v>9</v>
      </c>
      <c r="DF126" s="57">
        <f>'Drive Train'!$F$35-CY126*'DEPRECATED - DT-Prelim Calcs'!$C$21*'Drive Train'!$F$38</f>
        <v>9</v>
      </c>
      <c r="DG126" s="1">
        <f>IF(DD126&gt;='Drive Train'!$F$29,1,0)</f>
        <v>0</v>
      </c>
      <c r="DH126" s="57">
        <f t="shared" si="139"/>
        <v>55.555555555555557</v>
      </c>
      <c r="DI126" s="63">
        <f>DI125+'DEPRECATED - DT-Prelim Calcs'!$C$11</f>
        <v>488</v>
      </c>
      <c r="DJ126" s="2">
        <f>DT126/'Drive Train'!$F$35</f>
        <v>0.72580645161290325</v>
      </c>
      <c r="DK126" s="46">
        <f>DR126*12*60/(PI() * 'Drive Train'!$F$15)/DJ$2*DJ126</f>
        <v>-148505.53551888056</v>
      </c>
      <c r="DL126" s="2">
        <f>('DEPRECATED - DT-Prelim Calcs'!$C$6*DJ126-DK126)/('DEPRECATED - DT-Prelim Calcs'!$C$6*DJ126)*'DEPRECATED - DT-Prelim Calcs'!$C$7*DJ126</f>
        <v>68.897099852421292</v>
      </c>
      <c r="DM126" s="57">
        <f>DL126/'DEPRECATED - DT-Prelim Calcs'!$C$7*('DEPRECATED - DT-Prelim Calcs'!$C$8-'DEPRECATED - DT-Prelim Calcs'!$C$9)+'DEPRECATED - DT-Prelim Calcs'!$C$9</f>
        <v>3670.5414568737147</v>
      </c>
      <c r="DN126" s="57">
        <f t="shared" si="110"/>
        <v>50</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-497.00552857421064</v>
      </c>
      <c r="DS126" s="57">
        <f>DS125+0.5*DP126*'DEPRECATED - DT-Prelim Calcs'!$C$11^2+DR126*'DEPRECATED - DT-Prelim Calcs'!$C$11</f>
        <v>-225947.34235286037</v>
      </c>
      <c r="DT126" s="57">
        <f>MIN('Drive Train'!$F$35-DN125*'DEPRECATED - DT-Prelim Calcs'!$C$21*'Drive Train'!$F$38,DT125+DN$2)</f>
        <v>9</v>
      </c>
      <c r="DU126" s="57">
        <f>'Drive Train'!$F$35-DN126*'DEPRECATED - DT-Prelim Calcs'!$C$21*'Drive Train'!$F$38</f>
        <v>9</v>
      </c>
      <c r="DV126" s="1">
        <f>IF(DS126&gt;='Drive Train'!$F$29,1,0)</f>
        <v>0</v>
      </c>
      <c r="DW126" s="57">
        <f t="shared" si="142"/>
        <v>55.555555555555557</v>
      </c>
      <c r="DX126" s="63">
        <f>DX125+'DEPRECATED - DT-Prelim Calcs'!$C$11</f>
        <v>488</v>
      </c>
      <c r="DY126" s="2">
        <f>EI126/'Drive Train'!$F$35</f>
        <v>0.72580645161290325</v>
      </c>
      <c r="DZ126" s="46">
        <f>EG126*12*60/(PI() * 'Drive Train'!$F$15)/DY$2*DY126</f>
        <v>-123493.50532838021</v>
      </c>
      <c r="EA126" s="2">
        <f>('DEPRECATED - DT-Prelim Calcs'!$C$6*DY126-DZ126)/('DEPRECATED - DT-Prelim Calcs'!$C$6*DY126)*'DEPRECATED - DT-Prelim Calcs'!$C$7*DY126</f>
        <v>57.587720347898603</v>
      </c>
      <c r="EB126" s="57">
        <f>EA126/'DEPRECATED - DT-Prelim Calcs'!$C$7*('DEPRECATED - DT-Prelim Calcs'!$C$8-'DEPRECATED - DT-Prelim Calcs'!$C$9)+'DEPRECATED - DT-Prelim Calcs'!$C$9</f>
        <v>3068.4695106370918</v>
      </c>
      <c r="EC126" s="57">
        <f t="shared" si="111"/>
        <v>50</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-361.16981868697985</v>
      </c>
      <c r="EH126" s="57">
        <f>EH125+0.5*EE126*'DEPRECATED - DT-Prelim Calcs'!$C$11^2+EG126*'DEPRECATED - DT-Prelim Calcs'!$C$11</f>
        <v>-342038.796119401</v>
      </c>
      <c r="EI126" s="57">
        <f>MIN('Drive Train'!$F$35-EC125*'DEPRECATED - DT-Prelim Calcs'!$C$21*'Drive Train'!$F$38,EI125+EC$2)</f>
        <v>9</v>
      </c>
      <c r="EJ126" s="57">
        <f>'Drive Train'!$F$35-EC126*'DEPRECATED - DT-Prelim Calcs'!$C$21*'Drive Train'!$F$38</f>
        <v>9</v>
      </c>
      <c r="EK126" s="1">
        <f>IF(EH126&gt;='Drive Train'!$F$29,1,0)</f>
        <v>0</v>
      </c>
      <c r="EL126" s="57">
        <f t="shared" si="145"/>
        <v>55.555555555555557</v>
      </c>
      <c r="EM126" s="63">
        <f>EM125+'DEPRECATED - DT-Prelim Calcs'!$C$11</f>
        <v>488</v>
      </c>
      <c r="EN126" s="2">
        <f>EX126/'Drive Train'!$F$35</f>
        <v>0.72580645161290325</v>
      </c>
      <c r="EO126" s="46">
        <f>EV126*12*60/(PI() * 'Drive Train'!$F$15)/EN$2*EN126</f>
        <v>-552128.03104440821</v>
      </c>
      <c r="EP126" s="2">
        <f>('DEPRECATED - DT-Prelim Calcs'!$C$6*EN126-EO126)/('DEPRECATED - DT-Prelim Calcs'!$C$6*EN126)*'DEPRECATED - DT-Prelim Calcs'!$C$7*EN126</f>
        <v>251.39807812944218</v>
      </c>
      <c r="EQ126" s="57">
        <f>EP126/'DEPRECATED - DT-Prelim Calcs'!$C$7*('DEPRECATED - DT-Prelim Calcs'!$C$8-'DEPRECATED - DT-Prelim Calcs'!$C$9)+'DEPRECATED - DT-Prelim Calcs'!$C$9</f>
        <v>13386.257437347484</v>
      </c>
      <c r="ER126" s="57">
        <f t="shared" si="112"/>
        <v>50</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-1433.9040627006248</v>
      </c>
      <c r="EW126" s="57">
        <f>EW125+0.5*ET126*'DEPRECATED - DT-Prelim Calcs'!$C$11^2+EV126*'DEPRECATED - DT-Prelim Calcs'!$C$11</f>
        <v>-432862.73441080021</v>
      </c>
      <c r="EX126" s="57">
        <f>MIN('Drive Train'!$F$35-ER125*'DEPRECATED - DT-Prelim Calcs'!$C$21*'Drive Train'!$F$38,EX125+ER$2)</f>
        <v>9</v>
      </c>
      <c r="EY126" s="57">
        <f>'Drive Train'!$F$35-ER126*'DEPRECATED - DT-Prelim Calcs'!$C$21*'Drive Train'!$F$38</f>
        <v>9</v>
      </c>
      <c r="EZ126" s="1">
        <f>IF(EW126&gt;='Drive Train'!$F$29,1,0)</f>
        <v>0</v>
      </c>
      <c r="FA126" s="57">
        <f t="shared" si="148"/>
        <v>55.555555555555557</v>
      </c>
      <c r="FB126" s="63">
        <f>FB125+'DEPRECATED - DT-Prelim Calcs'!$C$11</f>
        <v>488</v>
      </c>
      <c r="FC126" s="2">
        <f>FM126/'Drive Train'!$F$35</f>
        <v>0.72580645161290325</v>
      </c>
      <c r="FD126" s="46">
        <f>FK126*12*60/(PI() * 'Drive Train'!$F$15)/FC$2*FC126</f>
        <v>-1084743.8976311388</v>
      </c>
      <c r="FE126" s="2">
        <f>('DEPRECATED - DT-Prelim Calcs'!$C$6*FC126-FD126)/('DEPRECATED - DT-Prelim Calcs'!$C$6*FC126)*'DEPRECATED - DT-Prelim Calcs'!$C$7*FC126</f>
        <v>492.22438928779513</v>
      </c>
      <c r="FF126" s="57">
        <f>FE126/'DEPRECATED - DT-Prelim Calcs'!$C$7*('DEPRECATED - DT-Prelim Calcs'!$C$8-'DEPRECATED - DT-Prelim Calcs'!$C$9)+'DEPRECATED - DT-Prelim Calcs'!$C$9</f>
        <v>26207.010848806687</v>
      </c>
      <c r="FG126" s="57">
        <f t="shared" si="113"/>
        <v>50</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-2533.393938958146</v>
      </c>
      <c r="FL126" s="57">
        <f>FL125+0.5*FI126*'DEPRECATED - DT-Prelim Calcs'!$C$11^2+FK126*'DEPRECATED - DT-Prelim Calcs'!$C$11</f>
        <v>-535828.5643690268</v>
      </c>
      <c r="FM126" s="57">
        <f>MIN('Drive Train'!$F$35-FG125*'DEPRECATED - DT-Prelim Calcs'!$C$21*'Drive Train'!$F$38,FM125+FG$2)</f>
        <v>9</v>
      </c>
      <c r="FN126" s="57">
        <f>'Drive Train'!$F$35-FG126*'DEPRECATED - DT-Prelim Calcs'!$C$21*'Drive Train'!$F$38</f>
        <v>9</v>
      </c>
      <c r="FO126" s="1">
        <f>IF(FL126&gt;='Drive Train'!$F$29,1,0)</f>
        <v>0</v>
      </c>
      <c r="FP126" s="57">
        <f t="shared" si="151"/>
        <v>55.555555555555557</v>
      </c>
      <c r="FQ126" s="63">
        <f>FQ125+'DEPRECATED - DT-Prelim Calcs'!$C$11</f>
        <v>488</v>
      </c>
      <c r="FR126" s="2">
        <f>GB126/'Drive Train'!$F$35</f>
        <v>0.72580645161290325</v>
      </c>
      <c r="FS126" s="46">
        <f>FZ126*12*60/(PI() * 'Drive Train'!$F$15)/FR$2*FR126</f>
        <v>-758033.65822789213</v>
      </c>
      <c r="FT126" s="2">
        <f>('DEPRECATED - DT-Prelim Calcs'!$C$6*FR126-FS126)/('DEPRECATED - DT-Prelim Calcs'!$C$6*FR126)*'DEPRECATED - DT-Prelim Calcs'!$C$7*FR126</f>
        <v>344.49987203416953</v>
      </c>
      <c r="FU126" s="57">
        <f>FT126/'DEPRECATED - DT-Prelim Calcs'!$C$7*('DEPRECATED - DT-Prelim Calcs'!$C$8-'DEPRECATED - DT-Prelim Calcs'!$C$9)+'DEPRECATED - DT-Prelim Calcs'!$C$9</f>
        <v>18342.672440657243</v>
      </c>
      <c r="FV126" s="57">
        <f t="shared" si="114"/>
        <v>50</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-1608.3752097546578</v>
      </c>
      <c r="GA126" s="57">
        <f>GA125+0.5*FX126*'DEPRECATED - DT-Prelim Calcs'!$C$11^2+FZ126*'DEPRECATED - DT-Prelim Calcs'!$C$11</f>
        <v>-698821.48498687299</v>
      </c>
      <c r="GB126" s="57">
        <f>MIN('Drive Train'!$F$35-FV125*'DEPRECATED - DT-Prelim Calcs'!$C$21*'Drive Train'!$F$38,GB125+FV$2)</f>
        <v>9</v>
      </c>
      <c r="GC126" s="57">
        <f>'Drive Train'!$F$35-FV126*'DEPRECATED - DT-Prelim Calcs'!$C$21*'Drive Train'!$F$38</f>
        <v>9</v>
      </c>
      <c r="GD126" s="1">
        <f>IF(GA126&gt;='Drive Train'!$F$29,1,0)</f>
        <v>0</v>
      </c>
      <c r="GE126" s="57">
        <f t="shared" si="154"/>
        <v>55.555555555555557</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55.555555555555557</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55.555555555555557</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55.555555555555557</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55.555555555555557</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650.48305563067322</v>
      </c>
      <c r="AK127" s="57">
        <f t="shared" si="181"/>
        <v>0</v>
      </c>
      <c r="AL127" s="63">
        <f>AL126+'DEPRECATED - DT-Prelim Calcs'!$C$11</f>
        <v>492</v>
      </c>
      <c r="AM127" s="2">
        <f>AW127/'Drive Train'!$F$35</f>
        <v>0.87580576951213829</v>
      </c>
      <c r="AN127" s="46">
        <f>AU127*12*60/(PI() * 'Drive Train'!$F$15)/AM$2*AM127</f>
        <v>3839.3737733918897</v>
      </c>
      <c r="AO127" s="2">
        <f>('DEPRECATED - DT-Prelim Calcs'!$C$6*AM127-AN127)/('DEPRECATED - DT-Prelim Calcs'!$C$6*AM127)*'DEPRECATED - DT-Prelim Calcs'!$C$7*AM127</f>
        <v>0.37468987940709486</v>
      </c>
      <c r="AP127" s="57">
        <f>AO127/'DEPRECATED - DT-Prelim Calcs'!$C$7*('DEPRECATED - DT-Prelim Calcs'!$C$8-'DEPRECATED - DT-Prelim Calcs'!$C$9)+'DEPRECATED - DT-Prelim Calcs'!$C$9</f>
        <v>22.64718320661007</v>
      </c>
      <c r="AQ127" s="57">
        <f t="shared" si="105"/>
        <v>22.64718320661007</v>
      </c>
      <c r="AR127" s="2">
        <f t="shared" si="125"/>
        <v>-5.5511151231257827E-17</v>
      </c>
      <c r="AS127" s="57">
        <f>AR127*'DEPRECATED - DT-Prelim Calcs'!$C$21/AM$2/'DEPRECATED - DT-Prelim Calcs'!$C$19/'DEPRECATED - DT-Prelim Calcs'!$C$18*3.39*'DEPRECATED - DT-Prelim Calcs'!$C$20</f>
        <v>-3.7996157028864068E-16</v>
      </c>
      <c r="AT127" s="46">
        <f t="shared" si="126"/>
        <v>0</v>
      </c>
      <c r="AU127" s="57">
        <f>AS126*'DEPRECATED - DT-Prelim Calcs'!$C$11+AU126</f>
        <v>38.256035694840442</v>
      </c>
      <c r="AV127" s="57">
        <f>AV126+0.5*AS127*'DEPRECATED - DT-Prelim Calcs'!$C$11^2+AU127*'DEPRECATED - DT-Prelim Calcs'!$C$11</f>
        <v>18694.763807040705</v>
      </c>
      <c r="AW127" s="57">
        <f>MIN('Drive Train'!$F$35-AQ126*'DEPRECATED - DT-Prelim Calcs'!$C$21*'Drive Train'!$F$38,AW126+AQ$2)</f>
        <v>10.859991541950516</v>
      </c>
      <c r="AX127" s="57">
        <f>'Drive Train'!$F$35-AQ127*'DEPRECATED - DT-Prelim Calcs'!$C$21*'Drive Train'!$F$38</f>
        <v>10.859991541950516</v>
      </c>
      <c r="AY127" s="1">
        <f>IF(AV127&gt;='Drive Train'!$F$29,1,0)</f>
        <v>1</v>
      </c>
      <c r="AZ127" s="57">
        <f t="shared" si="127"/>
        <v>25.163536896233406</v>
      </c>
      <c r="BA127" s="63">
        <f>BA126+'DEPRECATED - DT-Prelim Calcs'!$C$11</f>
        <v>492</v>
      </c>
      <c r="BB127" s="2">
        <f>BL127/'Drive Train'!$F$35</f>
        <v>1.0871913198410732</v>
      </c>
      <c r="BC127" s="46">
        <f>BJ127*12*60/(PI() * 'Drive Train'!$F$15)/BB$2*BB127</f>
        <v>-94.657158682327193</v>
      </c>
      <c r="BD127" s="2">
        <f>('DEPRECATED - DT-Prelim Calcs'!$C$6*BB127-BC127)/('DEPRECATED - DT-Prelim Calcs'!$C$6*BB127)*'DEPRECATED - DT-Prelim Calcs'!$C$7*BB127</f>
        <v>2.6629310343675323</v>
      </c>
      <c r="BE127" s="57">
        <f>BD127/'DEPRECATED - DT-Prelim Calcs'!$C$7*('DEPRECATED - DT-Prelim Calcs'!$C$8-'DEPRECATED - DT-Prelim Calcs'!$C$9)+'DEPRECATED - DT-Prelim Calcs'!$C$9</f>
        <v>144.46516668437943</v>
      </c>
      <c r="BF127" s="57">
        <f t="shared" si="106"/>
        <v>50</v>
      </c>
      <c r="BG127" s="2">
        <f t="shared" si="128"/>
        <v>0.89592952812927051</v>
      </c>
      <c r="BH127" s="57">
        <f>BG127*'DEPRECATED - DT-Prelim Calcs'!$C$21/BB$2/'DEPRECATED - DT-Prelim Calcs'!$C$19/'DEPRECATED - DT-Prelim Calcs'!$C$18*3.39*'DEPRECATED - DT-Prelim Calcs'!$C$20</f>
        <v>9.3122233239956049</v>
      </c>
      <c r="BI127" s="46">
        <f t="shared" si="129"/>
        <v>0</v>
      </c>
      <c r="BJ127" s="57">
        <f>BH126*'DEPRECATED - DT-Prelim Calcs'!$C$11+BJ126</f>
        <v>-0.50035099433380736</v>
      </c>
      <c r="BK127" s="57">
        <f>BK126+0.5*BH127*'DEPRECATED - DT-Prelim Calcs'!$C$11^2+BJ127*'DEPRECATED - DT-Prelim Calcs'!$C$11</f>
        <v>8917.6251087906003</v>
      </c>
      <c r="BL127" s="57">
        <f>MIN('Drive Train'!$F$35-BF126*'DEPRECATED - DT-Prelim Calcs'!$C$21*'Drive Train'!$F$38,BL126+BF$2)</f>
        <v>13.481172366029309</v>
      </c>
      <c r="BM127" s="57">
        <f>'Drive Train'!$F$35-BF127*'DEPRECATED - DT-Prelim Calcs'!$C$21*'Drive Train'!$F$38</f>
        <v>9</v>
      </c>
      <c r="BN127" s="1">
        <f>IF(BK127&gt;='Drive Train'!$F$29,1,0)</f>
        <v>1</v>
      </c>
      <c r="BO127" s="57">
        <f t="shared" si="130"/>
        <v>55.555555555555557</v>
      </c>
      <c r="BP127" s="63">
        <f>BP126+'DEPRECATED - DT-Prelim Calcs'!$C$11</f>
        <v>492</v>
      </c>
      <c r="BQ127" s="2">
        <f>CA127/'Drive Train'!$F$35</f>
        <v>1.5113015181556897</v>
      </c>
      <c r="BR127" s="46">
        <f>BY127*12*60/(PI() * 'Drive Train'!$F$15)/BQ$2*BQ127</f>
        <v>-37300.337488439203</v>
      </c>
      <c r="BS127" s="2">
        <f>('DEPRECATED - DT-Prelim Calcs'!$C$6*BQ127-BR127)/('DEPRECATED - DT-Prelim Calcs'!$C$6*BQ127)*'DEPRECATED - DT-Prelim Calcs'!$C$7*BQ127</f>
        <v>20.507867680732414</v>
      </c>
      <c r="BT127" s="57">
        <f>BS127/'DEPRECATED - DT-Prelim Calcs'!$C$7*('DEPRECATED - DT-Prelim Calcs'!$C$8-'DEPRECATED - DT-Prelim Calcs'!$C$9)+'DEPRECATED - DT-Prelim Calcs'!$C$9</f>
        <v>1094.4673956174145</v>
      </c>
      <c r="BU127" s="57">
        <f t="shared" si="107"/>
        <v>50</v>
      </c>
      <c r="BV127" s="2">
        <f t="shared" si="131"/>
        <v>1.6489905474275997</v>
      </c>
      <c r="BW127" s="57">
        <f>BV127*'DEPRECATED - DT-Prelim Calcs'!$C$21/BQ$2/'DEPRECATED - DT-Prelim Calcs'!$C$19/'DEPRECATED - DT-Prelim Calcs'!$C$18*3.39*'DEPRECATED - DT-Prelim Calcs'!$C$20</f>
        <v>22.99198837243916</v>
      </c>
      <c r="BX127" s="46">
        <f t="shared" si="132"/>
        <v>0</v>
      </c>
      <c r="BY127" s="57">
        <f>BW126*'DEPRECATED - DT-Prelim Calcs'!$C$11+BY126</f>
        <v>-105.73288666245736</v>
      </c>
      <c r="BZ127" s="57">
        <f>BZ126+0.5*BW127*'DEPRECATED - DT-Prelim Calcs'!$C$11^2+BY127*'DEPRECATED - DT-Prelim Calcs'!$C$11</f>
        <v>-17522.151601221212</v>
      </c>
      <c r="CA127" s="57">
        <f>MIN('Drive Train'!$F$35-BU126*'DEPRECATED - DT-Prelim Calcs'!$C$21*'Drive Train'!$F$38,CA126+BU$2)</f>
        <v>18.740138825130554</v>
      </c>
      <c r="CB127" s="57">
        <f>'Drive Train'!$F$35-BU127*'DEPRECATED - DT-Prelim Calcs'!$C$21*'Drive Train'!$F$38</f>
        <v>9</v>
      </c>
      <c r="CC127" s="1">
        <f>IF(BZ127&gt;='Drive Train'!$F$29,1,0)</f>
        <v>0</v>
      </c>
      <c r="CD127" s="57">
        <f t="shared" si="133"/>
        <v>55.555555555555557</v>
      </c>
      <c r="CE127" s="63">
        <f>CE126+'DEPRECATED - DT-Prelim Calcs'!$C$11</f>
        <v>492</v>
      </c>
      <c r="CF127" s="2">
        <f>CP127/'Drive Train'!$F$35</f>
        <v>0.72580645161290325</v>
      </c>
      <c r="CG127" s="46">
        <f>CN127*12*60/(PI() * 'Drive Train'!$F$15)/CF$2*CF127</f>
        <v>-28551.337668652603</v>
      </c>
      <c r="CH127" s="2">
        <f>('DEPRECATED - DT-Prelim Calcs'!$C$6*CF127-CG127)/('DEPRECATED - DT-Prelim Calcs'!$C$6*CF127)*'DEPRECATED - DT-Prelim Calcs'!$C$7*CF127</f>
        <v>14.658897822580863</v>
      </c>
      <c r="CI127" s="57">
        <f>CH127/'DEPRECATED - DT-Prelim Calcs'!$C$7*('DEPRECATED - DT-Prelim Calcs'!$C$8-'DEPRECATED - DT-Prelim Calcs'!$C$9)+'DEPRECATED - DT-Prelim Calcs'!$C$9</f>
        <v>783.08862682038375</v>
      </c>
      <c r="CJ127" s="57">
        <f t="shared" si="108"/>
        <v>50</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-134.32835037536313</v>
      </c>
      <c r="CO127" s="57">
        <f>CO126+0.5*CL127*'DEPRECATED - DT-Prelim Calcs'!$C$11^2+CN127*'DEPRECATED - DT-Prelim Calcs'!$C$11</f>
        <v>-53549.290774177018</v>
      </c>
      <c r="CP127" s="57">
        <f>MIN('Drive Train'!$F$35-CJ126*'DEPRECATED - DT-Prelim Calcs'!$C$21*'Drive Train'!$F$38,CP126+CJ$2)</f>
        <v>9</v>
      </c>
      <c r="CQ127" s="57">
        <f>'Drive Train'!$F$35-CJ127*'DEPRECATED - DT-Prelim Calcs'!$C$21*'Drive Train'!$F$38</f>
        <v>9</v>
      </c>
      <c r="CR127" s="1">
        <f>IF(CO127&gt;='Drive Train'!$F$29,1,0)</f>
        <v>0</v>
      </c>
      <c r="CS127" s="57">
        <f t="shared" si="136"/>
        <v>55.555555555555557</v>
      </c>
      <c r="CT127" s="63">
        <f>CT126+'DEPRECATED - DT-Prelim Calcs'!$C$11</f>
        <v>492</v>
      </c>
      <c r="CU127" s="2">
        <f>DE127/'Drive Train'!$F$35</f>
        <v>0.72580645161290325</v>
      </c>
      <c r="CV127" s="46">
        <f>DC127*12*60/(PI() * 'Drive Train'!$F$15)/CU$2*CU127</f>
        <v>19319.945030223545</v>
      </c>
      <c r="CW127" s="2">
        <f>('DEPRECATED - DT-Prelim Calcs'!$C$6*CU127-CV127)/('DEPRECATED - DT-Prelim Calcs'!$C$6*CU127)*'DEPRECATED - DT-Prelim Calcs'!$C$7*CU127</f>
        <v>-6.9864663996126675</v>
      </c>
      <c r="CX127" s="57">
        <f>CW127/'DEPRECATED - DT-Prelim Calcs'!$C$7*('DEPRECATED - DT-Prelim Calcs'!$C$8-'DEPRECATED - DT-Prelim Calcs'!$C$9)+'DEPRECATED - DT-Prelim Calcs'!$C$9</f>
        <v>-369.23511994618474</v>
      </c>
      <c r="CY127" s="57">
        <f t="shared" si="109"/>
        <v>-369.23511994618474</v>
      </c>
      <c r="CZ127" s="2">
        <f t="shared" si="137"/>
        <v>-9.2615870520599906</v>
      </c>
      <c r="DA127" s="57">
        <f>CZ127*'DEPRECATED - DT-Prelim Calcs'!$C$21/CU$2/'DEPRECATED - DT-Prelim Calcs'!$C$19/'DEPRECATED - DT-Prelim Calcs'!$C$18*3.39*'DEPRECATED - DT-Prelim Calcs'!$C$20</f>
        <v>-194.87636986495764</v>
      </c>
      <c r="DB127" s="46">
        <f t="shared" si="138"/>
        <v>1</v>
      </c>
      <c r="DC127" s="57">
        <f>DA126*'DEPRECATED - DT-Prelim Calcs'!$C$11+DC126</f>
        <v>75.56455094843281</v>
      </c>
      <c r="DD127" s="57">
        <f>DD126+0.5*DA127*'DEPRECATED - DT-Prelim Calcs'!$C$11^2+DC127*'DEPRECATED - DT-Prelim Calcs'!$C$11</f>
        <v>-108237.19149284174</v>
      </c>
      <c r="DE127" s="57">
        <f>MIN('Drive Train'!$F$35-CY126*'DEPRECATED - DT-Prelim Calcs'!$C$21*'Drive Train'!$F$38,DE126+CY$2)</f>
        <v>9</v>
      </c>
      <c r="DF127" s="57">
        <f>'Drive Train'!$F$35-CY127*'DEPRECATED - DT-Prelim Calcs'!$C$21*'Drive Train'!$F$38</f>
        <v>37.507988156340566</v>
      </c>
      <c r="DG127" s="1">
        <f>IF(DD127&gt;='Drive Train'!$F$29,1,0)</f>
        <v>0</v>
      </c>
      <c r="DH127" s="57">
        <f t="shared" si="139"/>
        <v>-410.26124438464973</v>
      </c>
      <c r="DI127" s="63">
        <f>DI126+'DEPRECATED - DT-Prelim Calcs'!$C$11</f>
        <v>492</v>
      </c>
      <c r="DJ127" s="2">
        <f>DT127/'Drive Train'!$F$35</f>
        <v>0.72580645161290325</v>
      </c>
      <c r="DK127" s="46">
        <f>DR127*12*60/(PI() * 'Drive Train'!$F$15)/DJ$2*DJ127</f>
        <v>-121025.45854116038</v>
      </c>
      <c r="DL127" s="2">
        <f>('DEPRECATED - DT-Prelim Calcs'!$C$6*DJ127-DK127)/('DEPRECATED - DT-Prelim Calcs'!$C$6*DJ127)*'DEPRECATED - DT-Prelim Calcs'!$C$7*DJ127</f>
        <v>56.471774239605956</v>
      </c>
      <c r="DM127" s="57">
        <f>DL127/'DEPRECATED - DT-Prelim Calcs'!$C$7*('DEPRECATED - DT-Prelim Calcs'!$C$8-'DEPRECATED - DT-Prelim Calcs'!$C$9)+'DEPRECATED - DT-Prelim Calcs'!$C$9</f>
        <v>3009.0604294362838</v>
      </c>
      <c r="DN127" s="57">
        <f t="shared" si="110"/>
        <v>50</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-405.03757508445403</v>
      </c>
      <c r="DS127" s="57">
        <f>DS126+0.5*DP127*'DEPRECATED - DT-Prelim Calcs'!$C$11^2+DR127*'DEPRECATED - DT-Prelim Calcs'!$C$11</f>
        <v>-227383.55674621867</v>
      </c>
      <c r="DT127" s="57">
        <f>MIN('Drive Train'!$F$35-DN126*'DEPRECATED - DT-Prelim Calcs'!$C$21*'Drive Train'!$F$38,DT126+DN$2)</f>
        <v>9</v>
      </c>
      <c r="DU127" s="57">
        <f>'Drive Train'!$F$35-DN127*'DEPRECATED - DT-Prelim Calcs'!$C$21*'Drive Train'!$F$38</f>
        <v>9</v>
      </c>
      <c r="DV127" s="1">
        <f>IF(DS127&gt;='Drive Train'!$F$29,1,0)</f>
        <v>0</v>
      </c>
      <c r="DW127" s="57">
        <f t="shared" si="142"/>
        <v>55.555555555555557</v>
      </c>
      <c r="DX127" s="63">
        <f>DX126+'DEPRECATED - DT-Prelim Calcs'!$C$11</f>
        <v>492</v>
      </c>
      <c r="DY127" s="2">
        <f>EI127/'Drive Train'!$F$35</f>
        <v>0.72580645161290325</v>
      </c>
      <c r="DZ127" s="46">
        <f>EG127*12*60/(PI() * 'Drive Train'!$F$15)/DY$2*DY127</f>
        <v>-92047.231673463335</v>
      </c>
      <c r="EA127" s="2">
        <f>('DEPRECATED - DT-Prelim Calcs'!$C$6*DY127-DZ127)/('DEPRECATED - DT-Prelim Calcs'!$C$6*DY127)*'DEPRECATED - DT-Prelim Calcs'!$C$7*DY127</f>
        <v>43.369048770347071</v>
      </c>
      <c r="EB127" s="57">
        <f>EA127/'DEPRECATED - DT-Prelim Calcs'!$C$7*('DEPRECATED - DT-Prelim Calcs'!$C$8-'DEPRECATED - DT-Prelim Calcs'!$C$9)+'DEPRECATED - DT-Prelim Calcs'!$C$9</f>
        <v>2311.5169947035388</v>
      </c>
      <c r="EC127" s="57">
        <f t="shared" si="111"/>
        <v>50</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-269.20186519722324</v>
      </c>
      <c r="EH127" s="57">
        <f>EH126+0.5*EE127*'DEPRECATED - DT-Prelim Calcs'!$C$11^2+EG127*'DEPRECATED - DT-Prelim Calcs'!$C$11</f>
        <v>-342931.66767321038</v>
      </c>
      <c r="EI127" s="57">
        <f>MIN('Drive Train'!$F$35-EC126*'DEPRECATED - DT-Prelim Calcs'!$C$21*'Drive Train'!$F$38,EI126+EC$2)</f>
        <v>9</v>
      </c>
      <c r="EJ127" s="57">
        <f>'Drive Train'!$F$35-EC127*'DEPRECATED - DT-Prelim Calcs'!$C$21*'Drive Train'!$F$38</f>
        <v>9</v>
      </c>
      <c r="EK127" s="1">
        <f>IF(EH127&gt;='Drive Train'!$F$29,1,0)</f>
        <v>0</v>
      </c>
      <c r="EL127" s="57">
        <f t="shared" si="145"/>
        <v>55.555555555555557</v>
      </c>
      <c r="EM127" s="63">
        <f>EM126+'DEPRECATED - DT-Prelim Calcs'!$C$11</f>
        <v>492</v>
      </c>
      <c r="EN127" s="2">
        <f>EX127/'Drive Train'!$F$35</f>
        <v>0.72580645161290325</v>
      </c>
      <c r="EO127" s="46">
        <f>EV127*12*60/(PI() * 'Drive Train'!$F$15)/EN$2*EN127</f>
        <v>-516715.56071229465</v>
      </c>
      <c r="EP127" s="2">
        <f>('DEPRECATED - DT-Prelim Calcs'!$C$6*EN127-EO127)/('DEPRECATED - DT-Prelim Calcs'!$C$6*EN127)*'DEPRECATED - DT-Prelim Calcs'!$C$7*EN127</f>
        <v>235.38606058715447</v>
      </c>
      <c r="EQ127" s="57">
        <f>EP127/'DEPRECATED - DT-Prelim Calcs'!$C$7*('DEPRECATED - DT-Prelim Calcs'!$C$8-'DEPRECATED - DT-Prelim Calcs'!$C$9)+'DEPRECATED - DT-Prelim Calcs'!$C$9</f>
        <v>12533.833432917809</v>
      </c>
      <c r="ER127" s="57">
        <f t="shared" si="112"/>
        <v>50</v>
      </c>
      <c r="ES127" s="2">
        <f t="shared" si="146"/>
        <v>0.72555584086814395</v>
      </c>
      <c r="ET127" s="57">
        <f>ES127*'DEPRECATED - DT-Prelim Calcs'!$C$21/EN$2/'DEPRECATED - DT-Prelim Calcs'!$C$19/'DEPRECATED - DT-Prelim Calcs'!$C$18*3.39*'DEPRECATED - DT-Prelim Calcs'!$C$20</f>
        <v>22.99198837243916</v>
      </c>
      <c r="EU127" s="46">
        <f t="shared" si="147"/>
        <v>0</v>
      </c>
      <c r="EV127" s="57">
        <f>ET126*'DEPRECATED - DT-Prelim Calcs'!$C$11+EV126</f>
        <v>-1341.9361092108682</v>
      </c>
      <c r="EW127" s="57">
        <f>EW126+0.5*ET127*'DEPRECATED - DT-Prelim Calcs'!$C$11^2+EV127*'DEPRECATED - DT-Prelim Calcs'!$C$11</f>
        <v>-438046.54294066422</v>
      </c>
      <c r="EX127" s="57">
        <f>MIN('Drive Train'!$F$35-ER126*'DEPRECATED - DT-Prelim Calcs'!$C$21*'Drive Train'!$F$38,EX126+ER$2)</f>
        <v>9</v>
      </c>
      <c r="EY127" s="57">
        <f>'Drive Train'!$F$35-ER127*'DEPRECATED - DT-Prelim Calcs'!$C$21*'Drive Train'!$F$38</f>
        <v>9</v>
      </c>
      <c r="EZ127" s="1">
        <f>IF(EW127&gt;='Drive Train'!$F$29,1,0)</f>
        <v>0</v>
      </c>
      <c r="FA127" s="57">
        <f t="shared" si="148"/>
        <v>55.555555555555557</v>
      </c>
      <c r="FB127" s="63">
        <f>FB126+'DEPRECATED - DT-Prelim Calcs'!$C$11</f>
        <v>492</v>
      </c>
      <c r="FC127" s="2">
        <f>FM127/'Drive Train'!$F$35</f>
        <v>0.72580645161290325</v>
      </c>
      <c r="FD127" s="46">
        <f>FK127*12*60/(PI() * 'Drive Train'!$F$15)/FC$2*FC127</f>
        <v>-1045365.2306218286</v>
      </c>
      <c r="FE127" s="2">
        <f>('DEPRECATED - DT-Prelim Calcs'!$C$6*FC127-FD127)/('DEPRECATED - DT-Prelim Calcs'!$C$6*FC127)*'DEPRECATED - DT-Prelim Calcs'!$C$7*FC127</f>
        <v>474.41902578077122</v>
      </c>
      <c r="FF127" s="57">
        <f>FE127/'DEPRECATED - DT-Prelim Calcs'!$C$7*('DEPRECATED - DT-Prelim Calcs'!$C$8-'DEPRECATED - DT-Prelim Calcs'!$C$9)+'DEPRECATED - DT-Prelim Calcs'!$C$9</f>
        <v>25259.115355880891</v>
      </c>
      <c r="FG127" s="57">
        <f t="shared" si="113"/>
        <v>50</v>
      </c>
      <c r="FH127" s="2">
        <f t="shared" si="149"/>
        <v>0.65247827416199988</v>
      </c>
      <c r="FI127" s="57">
        <f>FH127*'DEPRECATED - DT-Prelim Calcs'!$C$21/FC$2/'DEPRECATED - DT-Prelim Calcs'!$C$19/'DEPRECATED - DT-Prelim Calcs'!$C$18*3.39*'DEPRECATED - DT-Prelim Calcs'!$C$20</f>
        <v>22.99198837243916</v>
      </c>
      <c r="FJ127" s="46">
        <f t="shared" si="150"/>
        <v>0</v>
      </c>
      <c r="FK127" s="57">
        <f>FI126*'DEPRECATED - DT-Prelim Calcs'!$C$11+FK126</f>
        <v>-2441.4259854683892</v>
      </c>
      <c r="FL127" s="57">
        <f>FL126+0.5*FI127*'DEPRECATED - DT-Prelim Calcs'!$C$11^2+FK127*'DEPRECATED - DT-Prelim Calcs'!$C$11</f>
        <v>-545410.33240392082</v>
      </c>
      <c r="FM127" s="57">
        <f>MIN('Drive Train'!$F$35-FG126*'DEPRECATED - DT-Prelim Calcs'!$C$21*'Drive Train'!$F$38,FM126+FG$2)</f>
        <v>9</v>
      </c>
      <c r="FN127" s="57">
        <f>'Drive Train'!$F$35-FG127*'DEPRECATED - DT-Prelim Calcs'!$C$21*'Drive Train'!$F$38</f>
        <v>9</v>
      </c>
      <c r="FO127" s="1">
        <f>IF(FL127&gt;='Drive Train'!$F$29,1,0)</f>
        <v>0</v>
      </c>
      <c r="FP127" s="57">
        <f t="shared" si="151"/>
        <v>55.555555555555557</v>
      </c>
      <c r="FQ127" s="63">
        <f>FQ126+'DEPRECATED - DT-Prelim Calcs'!$C$11</f>
        <v>492</v>
      </c>
      <c r="FR127" s="2">
        <f>GB127/'Drive Train'!$F$35</f>
        <v>0.72580645161290325</v>
      </c>
      <c r="FS127" s="46">
        <f>FZ127*12*60/(PI() * 'Drive Train'!$F$15)/FR$2*FR127</f>
        <v>-714688.79454138502</v>
      </c>
      <c r="FT127" s="2">
        <f>('DEPRECATED - DT-Prelim Calcs'!$C$6*FR127-FS127)/('DEPRECATED - DT-Prelim Calcs'!$C$6*FR127)*'DEPRECATED - DT-Prelim Calcs'!$C$7*FR127</f>
        <v>324.90116256240924</v>
      </c>
      <c r="FU127" s="57">
        <f>FT127/'DEPRECATED - DT-Prelim Calcs'!$C$7*('DEPRECATED - DT-Prelim Calcs'!$C$8-'DEPRECATED - DT-Prelim Calcs'!$C$9)+'DEPRECATED - DT-Prelim Calcs'!$C$9</f>
        <v>17299.305459235315</v>
      </c>
      <c r="FV127" s="57">
        <f t="shared" si="114"/>
        <v>50</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-1516.4072562649012</v>
      </c>
      <c r="GA127" s="57">
        <f>GA126+0.5*FX127*'DEPRECATED - DT-Prelim Calcs'!$C$11^2+FZ127*'DEPRECATED - DT-Prelim Calcs'!$C$11</f>
        <v>-704703.17810495314</v>
      </c>
      <c r="GB127" s="57">
        <f>MIN('Drive Train'!$F$35-FV126*'DEPRECATED - DT-Prelim Calcs'!$C$21*'Drive Train'!$F$38,GB126+FV$2)</f>
        <v>9</v>
      </c>
      <c r="GC127" s="57">
        <f>'Drive Train'!$F$35-FV127*'DEPRECATED - DT-Prelim Calcs'!$C$21*'Drive Train'!$F$38</f>
        <v>9</v>
      </c>
      <c r="GD127" s="1">
        <f>IF(GA127&gt;='Drive Train'!$F$29,1,0)</f>
        <v>0</v>
      </c>
      <c r="GE127" s="57">
        <f t="shared" si="154"/>
        <v>55.555555555555557</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55.555555555555557</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55.555555555555557</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55.555555555555557</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55.555555555555557</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650.48305563067322</v>
      </c>
      <c r="AK128" s="57">
        <f t="shared" si="181"/>
        <v>0</v>
      </c>
      <c r="AL128" s="63">
        <f>AL127+'DEPRECATED - DT-Prelim Calcs'!$C$11</f>
        <v>496</v>
      </c>
      <c r="AM128" s="2">
        <f>AW128/'Drive Train'!$F$35</f>
        <v>0.87580576951213829</v>
      </c>
      <c r="AN128" s="46">
        <f>AU128*12*60/(PI() * 'Drive Train'!$F$15)/AM$2*AM128</f>
        <v>3839.3737733918897</v>
      </c>
      <c r="AO128" s="2">
        <f>('DEPRECATED - DT-Prelim Calcs'!$C$6*AM128-AN128)/('DEPRECATED - DT-Prelim Calcs'!$C$6*AM128)*'DEPRECATED - DT-Prelim Calcs'!$C$7*AM128</f>
        <v>0.37468987940709486</v>
      </c>
      <c r="AP128" s="57">
        <f>AO128/'DEPRECATED - DT-Prelim Calcs'!$C$7*('DEPRECATED - DT-Prelim Calcs'!$C$8-'DEPRECATED - DT-Prelim Calcs'!$C$9)+'DEPRECATED - DT-Prelim Calcs'!$C$9</f>
        <v>22.64718320661007</v>
      </c>
      <c r="AQ128" s="57">
        <f t="shared" si="105"/>
        <v>22.64718320661007</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18847.787949820067</v>
      </c>
      <c r="AW128" s="57">
        <f>MIN('Drive Train'!$F$35-AQ127*'DEPRECATED - DT-Prelim Calcs'!$C$21*'Drive Train'!$F$38,AW127+AQ$2)</f>
        <v>10.859991541950516</v>
      </c>
      <c r="AX128" s="57">
        <f>'Drive Train'!$F$35-AQ128*'DEPRECATED - DT-Prelim Calcs'!$C$21*'Drive Train'!$F$38</f>
        <v>10.859991541950516</v>
      </c>
      <c r="AY128" s="1">
        <f>IF(AV128&gt;='Drive Train'!$F$29,1,0)</f>
        <v>1</v>
      </c>
      <c r="AZ128" s="57">
        <f t="shared" si="127"/>
        <v>25.163536896233406</v>
      </c>
      <c r="BA128" s="63">
        <f>BA127+'DEPRECATED - DT-Prelim Calcs'!$C$11</f>
        <v>496</v>
      </c>
      <c r="BB128" s="2">
        <f>BL128/'Drive Train'!$F$35</f>
        <v>0.72580645161290325</v>
      </c>
      <c r="BC128" s="46">
        <f>BJ128*12*60/(PI() * 'Drive Train'!$F$15)/BB$2*BB128</f>
        <v>4641.236100152686</v>
      </c>
      <c r="BD128" s="2">
        <f>('DEPRECATED - DT-Prelim Calcs'!$C$6*BB128-BC128)/('DEPRECATED - DT-Prelim Calcs'!$C$6*BB128)*'DEPRECATED - DT-Prelim Calcs'!$C$7*BB128</f>
        <v>-0.34937662072509346</v>
      </c>
      <c r="BE128" s="57">
        <f>BD128/'DEPRECATED - DT-Prelim Calcs'!$C$7*('DEPRECATED - DT-Prelim Calcs'!$C$8-'DEPRECATED - DT-Prelim Calcs'!$C$9)+'DEPRECATED - DT-Prelim Calcs'!$C$9</f>
        <v>-15.899593543165768</v>
      </c>
      <c r="BF128" s="57">
        <f t="shared" si="106"/>
        <v>-15.899593543165768</v>
      </c>
      <c r="BG128" s="2">
        <f t="shared" si="128"/>
        <v>-0.89592952694830885</v>
      </c>
      <c r="BH128" s="57">
        <f>BG128*'DEPRECATED - DT-Prelim Calcs'!$C$21/BB$2/'DEPRECATED - DT-Prelim Calcs'!$C$19/'DEPRECATED - DT-Prelim Calcs'!$C$18*3.39*'DEPRECATED - DT-Prelim Calcs'!$C$20</f>
        <v>-9.3122233117207784</v>
      </c>
      <c r="BI128" s="46">
        <f t="shared" si="129"/>
        <v>1</v>
      </c>
      <c r="BJ128" s="57">
        <f>BH127*'DEPRECATED - DT-Prelim Calcs'!$C$11+BJ127</f>
        <v>36.748542301648612</v>
      </c>
      <c r="BK128" s="57">
        <f>BK127+0.5*BH128*'DEPRECATED - DT-Prelim Calcs'!$C$11^2+BJ128*'DEPRECATED - DT-Prelim Calcs'!$C$11</f>
        <v>8990.1214915034288</v>
      </c>
      <c r="BL128" s="57">
        <f>MIN('Drive Train'!$F$35-BF127*'DEPRECATED - DT-Prelim Calcs'!$C$21*'Drive Train'!$F$38,BL127+BF$2)</f>
        <v>9</v>
      </c>
      <c r="BM128" s="57">
        <f>'Drive Train'!$F$35-BF128*'DEPRECATED - DT-Prelim Calcs'!$C$21*'Drive Train'!$F$38</f>
        <v>13.481172360935272</v>
      </c>
      <c r="BN128" s="1">
        <f>IF(BK128&gt;='Drive Train'!$F$29,1,0)</f>
        <v>1</v>
      </c>
      <c r="BO128" s="57">
        <f t="shared" si="130"/>
        <v>-17.666215047961963</v>
      </c>
      <c r="BP128" s="63">
        <f>BP127+'DEPRECATED - DT-Prelim Calcs'!$C$11</f>
        <v>496</v>
      </c>
      <c r="BQ128" s="2">
        <f>CA128/'Drive Train'!$F$35</f>
        <v>0.72580645161290325</v>
      </c>
      <c r="BR128" s="46">
        <f>BY128*12*60/(PI() * 'Drive Train'!$F$15)/BQ$2*BQ128</f>
        <v>-2332.0963271045985</v>
      </c>
      <c r="BS128" s="2">
        <f>('DEPRECATED - DT-Prelim Calcs'!$C$6*BQ128-BR128)/('DEPRECATED - DT-Prelim Calcs'!$C$6*BQ128)*'DEPRECATED - DT-Prelim Calcs'!$C$7*BQ128</f>
        <v>2.803668623119195</v>
      </c>
      <c r="BT128" s="57">
        <f>BS128/'DEPRECATED - DT-Prelim Calcs'!$C$7*('DEPRECATED - DT-Prelim Calcs'!$C$8-'DEPRECATED - DT-Prelim Calcs'!$C$9)+'DEPRECATED - DT-Prelim Calcs'!$C$9</f>
        <v>151.9575453718642</v>
      </c>
      <c r="BU128" s="57">
        <f t="shared" si="107"/>
        <v>50</v>
      </c>
      <c r="BV128" s="2">
        <f t="shared" si="131"/>
        <v>1.1631160562867513</v>
      </c>
      <c r="BW128" s="57">
        <f>BV128*'DEPRECATED - DT-Prelim Calcs'!$C$21/BQ$2/'DEPRECATED - DT-Prelim Calcs'!$C$19/'DEPRECATED - DT-Prelim Calcs'!$C$18*3.39*'DEPRECATED - DT-Prelim Calcs'!$C$20</f>
        <v>16.217406997062501</v>
      </c>
      <c r="BX128" s="46">
        <f t="shared" si="132"/>
        <v>0</v>
      </c>
      <c r="BY128" s="57">
        <f>BW127*'DEPRECATED - DT-Prelim Calcs'!$C$11+BY127</f>
        <v>-13.764933172700722</v>
      </c>
      <c r="BZ128" s="57">
        <f>BZ127+0.5*BW128*'DEPRECATED - DT-Prelim Calcs'!$C$11^2+BY128*'DEPRECATED - DT-Prelim Calcs'!$C$11</f>
        <v>-17447.472077935516</v>
      </c>
      <c r="CA128" s="57">
        <f>MIN('Drive Train'!$F$35-BU127*'DEPRECATED - DT-Prelim Calcs'!$C$21*'Drive Train'!$F$38,CA127+BU$2)</f>
        <v>9</v>
      </c>
      <c r="CB128" s="57">
        <f>'Drive Train'!$F$35-BU128*'DEPRECATED - DT-Prelim Calcs'!$C$21*'Drive Train'!$F$38</f>
        <v>9</v>
      </c>
      <c r="CC128" s="1">
        <f>IF(BZ128&gt;='Drive Train'!$F$29,1,0)</f>
        <v>0</v>
      </c>
      <c r="CD128" s="57">
        <f t="shared" si="133"/>
        <v>55.555555555555557</v>
      </c>
      <c r="CE128" s="63">
        <f>CE127+'DEPRECATED - DT-Prelim Calcs'!$C$11</f>
        <v>496</v>
      </c>
      <c r="CF128" s="2">
        <f>CP128/'Drive Train'!$F$35</f>
        <v>0.72580645161290325</v>
      </c>
      <c r="CG128" s="46">
        <f>CN128*12*60/(PI() * 'Drive Train'!$F$15)/CF$2*CF128</f>
        <v>-9003.6540453258876</v>
      </c>
      <c r="CH128" s="2">
        <f>('DEPRECATED - DT-Prelim Calcs'!$C$6*CF128-CG128)/('DEPRECATED - DT-Prelim Calcs'!$C$6*CF128)*'DEPRECATED - DT-Prelim Calcs'!$C$7*CF128</f>
        <v>5.8202641392380148</v>
      </c>
      <c r="CI128" s="57">
        <f>CH128/'DEPRECATED - DT-Prelim Calcs'!$C$7*('DEPRECATED - DT-Prelim Calcs'!$C$8-'DEPRECATED - DT-Prelim Calcs'!$C$9)+'DEPRECATED - DT-Prelim Calcs'!$C$9</f>
        <v>312.55057637520218</v>
      </c>
      <c r="CJ128" s="57">
        <f t="shared" si="108"/>
        <v>50</v>
      </c>
      <c r="CK128" s="2">
        <f t="shared" si="134"/>
        <v>1.3144127551959126</v>
      </c>
      <c r="CL128" s="57">
        <f>CK128*'DEPRECATED - DT-Prelim Calcs'!$C$21/CF$2/'DEPRECATED - DT-Prelim Calcs'!$C$19/'DEPRECATED - DT-Prelim Calcs'!$C$18*3.39*'DEPRECATED - DT-Prelim Calcs'!$C$20</f>
        <v>22.991988372439156</v>
      </c>
      <c r="CM128" s="46">
        <f t="shared" si="135"/>
        <v>0</v>
      </c>
      <c r="CN128" s="57">
        <f>CL127*'DEPRECATED - DT-Prelim Calcs'!$C$11+CN127</f>
        <v>-42.360396885606505</v>
      </c>
      <c r="CO128" s="57">
        <f>CO127+0.5*CL128*'DEPRECATED - DT-Prelim Calcs'!$C$11^2+CN128*'DEPRECATED - DT-Prelim Calcs'!$C$11</f>
        <v>-53534.796454739932</v>
      </c>
      <c r="CP128" s="57">
        <f>MIN('Drive Train'!$F$35-CJ127*'DEPRECATED - DT-Prelim Calcs'!$C$21*'Drive Train'!$F$38,CP127+CJ$2)</f>
        <v>9</v>
      </c>
      <c r="CQ128" s="57">
        <f>'Drive Train'!$F$35-CJ128*'DEPRECATED - DT-Prelim Calcs'!$C$21*'Drive Train'!$F$38</f>
        <v>9</v>
      </c>
      <c r="CR128" s="1">
        <f>IF(CO128&gt;='Drive Train'!$F$29,1,0)</f>
        <v>0</v>
      </c>
      <c r="CS128" s="57">
        <f t="shared" si="136"/>
        <v>55.555555555555557</v>
      </c>
      <c r="CT128" s="63">
        <f>CT127+'DEPRECATED - DT-Prelim Calcs'!$C$11</f>
        <v>496</v>
      </c>
      <c r="CU128" s="2">
        <f>DE128/'Drive Train'!$F$35</f>
        <v>3.024837754543594</v>
      </c>
      <c r="CV128" s="46">
        <f>DC128*12*60/(PI() * 'Drive Train'!$F$15)/CU$2*CU128</f>
        <v>-750075.97985063528</v>
      </c>
      <c r="CW128" s="2">
        <f>('DEPRECATED - DT-Prelim Calcs'!$C$6*CU128-CV128)/('DEPRECATED - DT-Prelim Calcs'!$C$6*CU128)*'DEPRECATED - DT-Prelim Calcs'!$C$7*CU128</f>
        <v>346.44241272954406</v>
      </c>
      <c r="CX128" s="57">
        <f>CW128/'DEPRECATED - DT-Prelim Calcs'!$C$7*('DEPRECATED - DT-Prelim Calcs'!$C$8-'DEPRECATED - DT-Prelim Calcs'!$C$9)+'DEPRECATED - DT-Prelim Calcs'!$C$9</f>
        <v>18446.086536597722</v>
      </c>
      <c r="CY128" s="57">
        <f t="shared" si="109"/>
        <v>50</v>
      </c>
      <c r="CZ128" s="2">
        <f t="shared" si="137"/>
        <v>1.0927045796206987</v>
      </c>
      <c r="DA128" s="57">
        <f>CZ128*'DEPRECATED - DT-Prelim Calcs'!$C$21/CU$2/'DEPRECATED - DT-Prelim Calcs'!$C$19/'DEPRECATED - DT-Prelim Calcs'!$C$18*3.39*'DEPRECATED - DT-Prelim Calcs'!$C$20</f>
        <v>22.991988372439156</v>
      </c>
      <c r="DB128" s="46">
        <f t="shared" si="138"/>
        <v>0</v>
      </c>
      <c r="DC128" s="57">
        <f>DA127*'DEPRECATED - DT-Prelim Calcs'!$C$11+DC127</f>
        <v>-703.94092851139771</v>
      </c>
      <c r="DD128" s="57">
        <f>DD127+0.5*DA128*'DEPRECATED - DT-Prelim Calcs'!$C$11^2+DC128*'DEPRECATED - DT-Prelim Calcs'!$C$11</f>
        <v>-110869.01929990781</v>
      </c>
      <c r="DE128" s="57">
        <f>MIN('Drive Train'!$F$35-CY127*'DEPRECATED - DT-Prelim Calcs'!$C$21*'Drive Train'!$F$38,DE127+CY$2)</f>
        <v>37.507988156340566</v>
      </c>
      <c r="DF128" s="57">
        <f>'Drive Train'!$F$35-CY128*'DEPRECATED - DT-Prelim Calcs'!$C$21*'Drive Train'!$F$38</f>
        <v>9</v>
      </c>
      <c r="DG128" s="1">
        <f>IF(DD128&gt;='Drive Train'!$F$29,1,0)</f>
        <v>0</v>
      </c>
      <c r="DH128" s="57">
        <f t="shared" si="139"/>
        <v>55.555555555555557</v>
      </c>
      <c r="DI128" s="63">
        <f>DI127+'DEPRECATED - DT-Prelim Calcs'!$C$11</f>
        <v>496</v>
      </c>
      <c r="DJ128" s="2">
        <f>DT128/'Drive Train'!$F$35</f>
        <v>0.72580645161290325</v>
      </c>
      <c r="DK128" s="46">
        <f>DR128*12*60/(PI() * 'Drive Train'!$F$15)/DJ$2*DJ128</f>
        <v>-93545.381563440227</v>
      </c>
      <c r="DL128" s="2">
        <f>('DEPRECATED - DT-Prelim Calcs'!$C$6*DJ128-DK128)/('DEPRECATED - DT-Prelim Calcs'!$C$6*DJ128)*'DEPRECATED - DT-Prelim Calcs'!$C$7*DJ128</f>
        <v>44.046448626790657</v>
      </c>
      <c r="DM128" s="57">
        <f>DL128/'DEPRECATED - DT-Prelim Calcs'!$C$7*('DEPRECATED - DT-Prelim Calcs'!$C$8-'DEPRECATED - DT-Prelim Calcs'!$C$9)+'DEPRECATED - DT-Prelim Calcs'!$C$9</f>
        <v>2347.5794019988552</v>
      </c>
      <c r="DN128" s="57">
        <f t="shared" si="110"/>
        <v>50</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-313.06962159469742</v>
      </c>
      <c r="DS128" s="57">
        <f>DS127+0.5*DP128*'DEPRECATED - DT-Prelim Calcs'!$C$11^2+DR128*'DEPRECATED - DT-Prelim Calcs'!$C$11</f>
        <v>-228451.89932561794</v>
      </c>
      <c r="DT128" s="57">
        <f>MIN('Drive Train'!$F$35-DN127*'DEPRECATED - DT-Prelim Calcs'!$C$21*'Drive Train'!$F$38,DT127+DN$2)</f>
        <v>9</v>
      </c>
      <c r="DU128" s="57">
        <f>'Drive Train'!$F$35-DN128*'DEPRECATED - DT-Prelim Calcs'!$C$21*'Drive Train'!$F$38</f>
        <v>9</v>
      </c>
      <c r="DV128" s="1">
        <f>IF(DS128&gt;='Drive Train'!$F$29,1,0)</f>
        <v>0</v>
      </c>
      <c r="DW128" s="57">
        <f t="shared" si="142"/>
        <v>55.555555555555557</v>
      </c>
      <c r="DX128" s="63">
        <f>DX127+'DEPRECATED - DT-Prelim Calcs'!$C$11</f>
        <v>496</v>
      </c>
      <c r="DY128" s="2">
        <f>EI128/'Drive Train'!$F$35</f>
        <v>0.72580645161290325</v>
      </c>
      <c r="DZ128" s="46">
        <f>EG128*12*60/(PI() * 'Drive Train'!$F$15)/DY$2*DY128</f>
        <v>-60600.958018546429</v>
      </c>
      <c r="EA128" s="2">
        <f>('DEPRECATED - DT-Prelim Calcs'!$C$6*DY128-DZ128)/('DEPRECATED - DT-Prelim Calcs'!$C$6*DY128)*'DEPRECATED - DT-Prelim Calcs'!$C$7*DY128</f>
        <v>29.150377192795524</v>
      </c>
      <c r="EB128" s="57">
        <f>EA128/'DEPRECATED - DT-Prelim Calcs'!$C$7*('DEPRECATED - DT-Prelim Calcs'!$C$8-'DEPRECATED - DT-Prelim Calcs'!$C$9)+'DEPRECATED - DT-Prelim Calcs'!$C$9</f>
        <v>1554.5644787699857</v>
      </c>
      <c r="EC128" s="57">
        <f t="shared" si="111"/>
        <v>50</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-177.2339117074666</v>
      </c>
      <c r="EH128" s="57">
        <f>EH127+0.5*EE128*'DEPRECATED - DT-Prelim Calcs'!$C$11^2+EG128*'DEPRECATED - DT-Prelim Calcs'!$C$11</f>
        <v>-343456.66741306079</v>
      </c>
      <c r="EI128" s="57">
        <f>MIN('Drive Train'!$F$35-EC127*'DEPRECATED - DT-Prelim Calcs'!$C$21*'Drive Train'!$F$38,EI127+EC$2)</f>
        <v>9</v>
      </c>
      <c r="EJ128" s="57">
        <f>'Drive Train'!$F$35-EC128*'DEPRECATED - DT-Prelim Calcs'!$C$21*'Drive Train'!$F$38</f>
        <v>9</v>
      </c>
      <c r="EK128" s="1">
        <f>IF(EH128&gt;='Drive Train'!$F$29,1,0)</f>
        <v>0</v>
      </c>
      <c r="EL128" s="57">
        <f t="shared" si="145"/>
        <v>55.555555555555557</v>
      </c>
      <c r="EM128" s="63">
        <f>EM127+'DEPRECATED - DT-Prelim Calcs'!$C$11</f>
        <v>496</v>
      </c>
      <c r="EN128" s="2">
        <f>EX128/'Drive Train'!$F$35</f>
        <v>0.72580645161290325</v>
      </c>
      <c r="EO128" s="46">
        <f>EV128*12*60/(PI() * 'Drive Train'!$F$15)/EN$2*EN128</f>
        <v>-481303.09038018115</v>
      </c>
      <c r="EP128" s="2">
        <f>('DEPRECATED - DT-Prelim Calcs'!$C$6*EN128-EO128)/('DEPRECATED - DT-Prelim Calcs'!$C$6*EN128)*'DEPRECATED - DT-Prelim Calcs'!$C$7*EN128</f>
        <v>219.3740430448668</v>
      </c>
      <c r="EQ128" s="57">
        <f>EP128/'DEPRECATED - DT-Prelim Calcs'!$C$7*('DEPRECATED - DT-Prelim Calcs'!$C$8-'DEPRECATED - DT-Prelim Calcs'!$C$9)+'DEPRECATED - DT-Prelim Calcs'!$C$9</f>
        <v>11681.409428488138</v>
      </c>
      <c r="ER128" s="57">
        <f t="shared" si="112"/>
        <v>50</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-1249.9681557211115</v>
      </c>
      <c r="EW128" s="57">
        <f>EW127+0.5*ET128*'DEPRECATED - DT-Prelim Calcs'!$C$11^2+EV128*'DEPRECATED - DT-Prelim Calcs'!$C$11</f>
        <v>-442862.47965656919</v>
      </c>
      <c r="EX128" s="57">
        <f>MIN('Drive Train'!$F$35-ER127*'DEPRECATED - DT-Prelim Calcs'!$C$21*'Drive Train'!$F$38,EX127+ER$2)</f>
        <v>9</v>
      </c>
      <c r="EY128" s="57">
        <f>'Drive Train'!$F$35-ER128*'DEPRECATED - DT-Prelim Calcs'!$C$21*'Drive Train'!$F$38</f>
        <v>9</v>
      </c>
      <c r="EZ128" s="1">
        <f>IF(EW128&gt;='Drive Train'!$F$29,1,0)</f>
        <v>0</v>
      </c>
      <c r="FA128" s="57">
        <f t="shared" si="148"/>
        <v>55.555555555555557</v>
      </c>
      <c r="FB128" s="63">
        <f>FB127+'DEPRECATED - DT-Prelim Calcs'!$C$11</f>
        <v>496</v>
      </c>
      <c r="FC128" s="2">
        <f>FM128/'Drive Train'!$F$35</f>
        <v>0.72580645161290325</v>
      </c>
      <c r="FD128" s="46">
        <f>FK128*12*60/(PI() * 'Drive Train'!$F$15)/FC$2*FC128</f>
        <v>-1005986.563612518</v>
      </c>
      <c r="FE128" s="2">
        <f>('DEPRECATED - DT-Prelim Calcs'!$C$6*FC128-FD128)/('DEPRECATED - DT-Prelim Calcs'!$C$6*FC128)*'DEPRECATED - DT-Prelim Calcs'!$C$7*FC128</f>
        <v>456.61366227374702</v>
      </c>
      <c r="FF128" s="57">
        <f>FE128/'DEPRECATED - DT-Prelim Calcs'!$C$7*('DEPRECATED - DT-Prelim Calcs'!$C$8-'DEPRECATED - DT-Prelim Calcs'!$C$9)+'DEPRECATED - DT-Prelim Calcs'!$C$9</f>
        <v>24311.21986295508</v>
      </c>
      <c r="FG128" s="57">
        <f t="shared" si="113"/>
        <v>50</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-2349.4580319786323</v>
      </c>
      <c r="FL128" s="57">
        <f>FL127+0.5*FI128*'DEPRECATED - DT-Prelim Calcs'!$C$11^2+FK128*'DEPRECATED - DT-Prelim Calcs'!$C$11</f>
        <v>-554624.22862485587</v>
      </c>
      <c r="FM128" s="57">
        <f>MIN('Drive Train'!$F$35-FG127*'DEPRECATED - DT-Prelim Calcs'!$C$21*'Drive Train'!$F$38,FM127+FG$2)</f>
        <v>9</v>
      </c>
      <c r="FN128" s="57">
        <f>'Drive Train'!$F$35-FG128*'DEPRECATED - DT-Prelim Calcs'!$C$21*'Drive Train'!$F$38</f>
        <v>9</v>
      </c>
      <c r="FO128" s="1">
        <f>IF(FL128&gt;='Drive Train'!$F$29,1,0)</f>
        <v>0</v>
      </c>
      <c r="FP128" s="57">
        <f t="shared" si="151"/>
        <v>55.555555555555557</v>
      </c>
      <c r="FQ128" s="63">
        <f>FQ127+'DEPRECATED - DT-Prelim Calcs'!$C$11</f>
        <v>496</v>
      </c>
      <c r="FR128" s="2">
        <f>GB128/'Drive Train'!$F$35</f>
        <v>0.72580645161290325</v>
      </c>
      <c r="FS128" s="46">
        <f>FZ128*12*60/(PI() * 'Drive Train'!$F$15)/FR$2*FR128</f>
        <v>-671343.93085487792</v>
      </c>
      <c r="FT128" s="2">
        <f>('DEPRECATED - DT-Prelim Calcs'!$C$6*FR128-FS128)/('DEPRECATED - DT-Prelim Calcs'!$C$6*FR128)*'DEPRECATED - DT-Prelim Calcs'!$C$7*FR128</f>
        <v>305.30245309064895</v>
      </c>
      <c r="FU128" s="57">
        <f>FT128/'DEPRECATED - DT-Prelim Calcs'!$C$7*('DEPRECATED - DT-Prelim Calcs'!$C$8-'DEPRECATED - DT-Prelim Calcs'!$C$9)+'DEPRECATED - DT-Prelim Calcs'!$C$9</f>
        <v>16255.938477813388</v>
      </c>
      <c r="FV128" s="57">
        <f t="shared" si="114"/>
        <v>50</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-1424.4393027751446</v>
      </c>
      <c r="GA128" s="57">
        <f>GA127+0.5*FX128*'DEPRECATED - DT-Prelim Calcs'!$C$11^2+FZ128*'DEPRECATED - DT-Prelim Calcs'!$C$11</f>
        <v>-710216.9994090742</v>
      </c>
      <c r="GB128" s="57">
        <f>MIN('Drive Train'!$F$35-FV127*'DEPRECATED - DT-Prelim Calcs'!$C$21*'Drive Train'!$F$38,GB127+FV$2)</f>
        <v>9</v>
      </c>
      <c r="GC128" s="57">
        <f>'Drive Train'!$F$35-FV128*'DEPRECATED - DT-Prelim Calcs'!$C$21*'Drive Train'!$F$38</f>
        <v>9</v>
      </c>
      <c r="GD128" s="1">
        <f>IF(GA128&gt;='Drive Train'!$F$29,1,0)</f>
        <v>0</v>
      </c>
      <c r="GE128" s="57">
        <f t="shared" si="154"/>
        <v>55.555555555555557</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55.555555555555557</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55.555555555555557</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55.555555555555557</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650.48305563067322</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19000.81209259943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1.0871913194302638</v>
      </c>
      <c r="BC129" s="46">
        <f>BJ129*12*60/(PI() * 'Drive Train'!$F$15)/BB$2*BB129</f>
        <v>-94.657149357878708</v>
      </c>
      <c r="BD129" s="2">
        <f>('DEPRECATED - DT-Prelim Calcs'!$C$6*BB129-BC129)/('DEPRECATED - DT-Prelim Calcs'!$C$6*BB129)*'DEPRECATED - DT-Prelim Calcs'!$C$7*BB129</f>
        <v>2.6629310291613617</v>
      </c>
      <c r="BE129" s="57">
        <f>BD129/'DEPRECATED - DT-Prelim Calcs'!$C$7*('DEPRECATED - DT-Prelim Calcs'!$C$8-'DEPRECATED - DT-Prelim Calcs'!$C$9)+'DEPRECATED - DT-Prelim Calcs'!$C$9</f>
        <v>144.46516640722103</v>
      </c>
      <c r="BF129" s="57">
        <f t="shared" si="106"/>
        <v>50</v>
      </c>
      <c r="BG129" s="2">
        <f t="shared" si="128"/>
        <v>0.89592952739902743</v>
      </c>
      <c r="BH129" s="57">
        <f>BG129*'DEPRECATED - DT-Prelim Calcs'!$C$21/BB$2/'DEPRECATED - DT-Prelim Calcs'!$C$19/'DEPRECATED - DT-Prelim Calcs'!$C$18*3.39*'DEPRECATED - DT-Prelim Calcs'!$C$20</f>
        <v>9.3122233164055146</v>
      </c>
      <c r="BI129" s="46">
        <f t="shared" si="129"/>
        <v>0</v>
      </c>
      <c r="BJ129" s="57">
        <f>BH128*'DEPRECATED - DT-Prelim Calcs'!$C$11+BJ128</f>
        <v>-0.50035094523450141</v>
      </c>
      <c r="BK129" s="57">
        <f>BK128+0.5*BH129*'DEPRECATED - DT-Prelim Calcs'!$C$11^2+BJ129*'DEPRECATED - DT-Prelim Calcs'!$C$11</f>
        <v>9062.6178742537359</v>
      </c>
      <c r="BL129" s="57">
        <f>MIN('Drive Train'!$F$35-BF128*'DEPRECATED - DT-Prelim Calcs'!$C$21*'Drive Train'!$F$38,BL128+BF$2)</f>
        <v>13.481172360935272</v>
      </c>
      <c r="BM129" s="57">
        <f>'Drive Train'!$F$35-BF129*'DEPRECATED - DT-Prelim Calcs'!$C$21*'Drive Train'!$F$38</f>
        <v>9</v>
      </c>
      <c r="BN129" s="1">
        <f>IF(BK129&gt;='Drive Train'!$F$29,1,0)</f>
        <v>1</v>
      </c>
      <c r="BO129" s="57">
        <f t="shared" si="130"/>
        <v>55.555555555555557</v>
      </c>
      <c r="BP129" s="63">
        <f>BP128+'DEPRECATED - DT-Prelim Calcs'!$C$11</f>
        <v>500</v>
      </c>
      <c r="BQ129" s="2">
        <f>CA129/'Drive Train'!$F$35</f>
        <v>0.72580645161290325</v>
      </c>
      <c r="BR129" s="46">
        <f>BY129*12*60/(PI() * 'Drive Train'!$F$15)/BQ$2*BQ129</f>
        <v>8658.3109109101606</v>
      </c>
      <c r="BS129" s="2">
        <f>('DEPRECATED - DT-Prelim Calcs'!$C$6*BQ129-BR129)/('DEPRECATED - DT-Prelim Calcs'!$C$6*BQ129)*'DEPRECATED - DT-Prelim Calcs'!$C$7*BQ129</f>
        <v>-2.1657275201482671</v>
      </c>
      <c r="BT129" s="57">
        <f>BS129/'DEPRECATED - DT-Prelim Calcs'!$C$7*('DEPRECATED - DT-Prelim Calcs'!$C$8-'DEPRECATED - DT-Prelim Calcs'!$C$9)+'DEPRECATED - DT-Prelim Calcs'!$C$9</f>
        <v>-112.59578457884757</v>
      </c>
      <c r="BU129" s="57">
        <f t="shared" si="107"/>
        <v>-112.59578457884757</v>
      </c>
      <c r="BV129" s="2">
        <f t="shared" si="131"/>
        <v>-3.1853319723299705</v>
      </c>
      <c r="BW129" s="57">
        <f>BV129*'DEPRECATED - DT-Prelim Calcs'!$C$21/BQ$2/'DEPRECATED - DT-Prelim Calcs'!$C$19/'DEPRECATED - DT-Prelim Calcs'!$C$18*3.39*'DEPRECATED - DT-Prelim Calcs'!$C$20</f>
        <v>-44.413302298438374</v>
      </c>
      <c r="BX129" s="46">
        <f t="shared" si="132"/>
        <v>1</v>
      </c>
      <c r="BY129" s="57">
        <f>BW128*'DEPRECATED - DT-Prelim Calcs'!$C$11+BY128</f>
        <v>51.10469481554928</v>
      </c>
      <c r="BZ129" s="57">
        <f>BZ128+0.5*BW129*'DEPRECATED - DT-Prelim Calcs'!$C$11^2+BY129*'DEPRECATED - DT-Prelim Calcs'!$C$11</f>
        <v>-17598.359717060826</v>
      </c>
      <c r="CA129" s="57">
        <f>MIN('Drive Train'!$F$35-BU128*'DEPRECATED - DT-Prelim Calcs'!$C$21*'Drive Train'!$F$38,CA128+BU$2)</f>
        <v>9</v>
      </c>
      <c r="CB129" s="57">
        <f>'Drive Train'!$F$35-BU129*'DEPRECATED - DT-Prelim Calcs'!$C$21*'Drive Train'!$F$38</f>
        <v>20.056513351361637</v>
      </c>
      <c r="CC129" s="1">
        <f>IF(BZ129&gt;='Drive Train'!$F$29,1,0)</f>
        <v>0</v>
      </c>
      <c r="CD129" s="57">
        <f t="shared" si="133"/>
        <v>-125.10642730983064</v>
      </c>
      <c r="CE129" s="63">
        <f>CE128+'DEPRECATED - DT-Prelim Calcs'!$C$11</f>
        <v>500</v>
      </c>
      <c r="CF129" s="2">
        <f>CP129/'Drive Train'!$F$35</f>
        <v>0.72580645161290325</v>
      </c>
      <c r="CG129" s="46">
        <f>CN129*12*60/(PI() * 'Drive Train'!$F$15)/CF$2*CF129</f>
        <v>10544.029578000829</v>
      </c>
      <c r="CH129" s="2">
        <f>('DEPRECATED - DT-Prelim Calcs'!$C$6*CF129-CG129)/('DEPRECATED - DT-Prelim Calcs'!$C$6*CF129)*'DEPRECATED - DT-Prelim Calcs'!$C$7*CF129</f>
        <v>-3.0183695441048357</v>
      </c>
      <c r="CI129" s="57">
        <f>CH129/'DEPRECATED - DT-Prelim Calcs'!$C$7*('DEPRECATED - DT-Prelim Calcs'!$C$8-'DEPRECATED - DT-Prelim Calcs'!$C$9)+'DEPRECATED - DT-Prelim Calcs'!$C$9</f>
        <v>-157.98747406997947</v>
      </c>
      <c r="CJ129" s="57">
        <f t="shared" si="108"/>
        <v>-157.98747406997947</v>
      </c>
      <c r="CK129" s="2">
        <f t="shared" si="134"/>
        <v>-4.2600366096890054</v>
      </c>
      <c r="CL129" s="57">
        <f>CK129*'DEPRECATED - DT-Prelim Calcs'!$C$21/CF$2/'DEPRECATED - DT-Prelim Calcs'!$C$19/'DEPRECATED - DT-Prelim Calcs'!$C$18*3.39*'DEPRECATED - DT-Prelim Calcs'!$C$20</f>
        <v>-74.517469348154506</v>
      </c>
      <c r="CM129" s="46">
        <f t="shared" si="135"/>
        <v>1</v>
      </c>
      <c r="CN129" s="57">
        <f>CL128*'DEPRECATED - DT-Prelim Calcs'!$C$11+CN128</f>
        <v>49.607556604150119</v>
      </c>
      <c r="CO129" s="57">
        <f>CO128+0.5*CL129*'DEPRECATED - DT-Prelim Calcs'!$C$11^2+CN129*'DEPRECATED - DT-Prelim Calcs'!$C$11</f>
        <v>-53932.505983108567</v>
      </c>
      <c r="CP129" s="57">
        <f>MIN('Drive Train'!$F$35-CJ128*'DEPRECATED - DT-Prelim Calcs'!$C$21*'Drive Train'!$F$38,CP128+CJ$2)</f>
        <v>9</v>
      </c>
      <c r="CQ129" s="57">
        <f>'Drive Train'!$F$35-CJ129*'DEPRECATED - DT-Prelim Calcs'!$C$21*'Drive Train'!$F$38</f>
        <v>23.143148236758606</v>
      </c>
      <c r="CR129" s="1">
        <f>IF(CO129&gt;='Drive Train'!$F$29,1,0)</f>
        <v>0</v>
      </c>
      <c r="CS129" s="57">
        <f t="shared" si="136"/>
        <v>-175.54163785553277</v>
      </c>
      <c r="CT129" s="63">
        <f>CT128+'DEPRECATED - DT-Prelim Calcs'!$C$11</f>
        <v>500</v>
      </c>
      <c r="CU129" s="2">
        <f>DE129/'Drive Train'!$F$35</f>
        <v>0.72580645161290325</v>
      </c>
      <c r="CV129" s="46">
        <f>DC129*12*60/(PI() * 'Drive Train'!$F$15)/CU$2*CU129</f>
        <v>-156466.01599563513</v>
      </c>
      <c r="CW129" s="2">
        <f>('DEPRECATED - DT-Prelim Calcs'!$C$6*CU129-CV129)/('DEPRECATED - DT-Prelim Calcs'!$C$6*CU129)*'DEPRECATED - DT-Prelim Calcs'!$C$7*CU129</f>
        <v>72.496491587689306</v>
      </c>
      <c r="CX129" s="57">
        <f>CW129/'DEPRECATED - DT-Prelim Calcs'!$C$7*('DEPRECATED - DT-Prelim Calcs'!$C$8-'DEPRECATED - DT-Prelim Calcs'!$C$9)+'DEPRECATED - DT-Prelim Calcs'!$C$9</f>
        <v>3862.1605272616339</v>
      </c>
      <c r="CY129" s="57">
        <f t="shared" si="109"/>
        <v>50</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-611.9729750216411</v>
      </c>
      <c r="DD129" s="57">
        <f>DD128+0.5*DA129*'DEPRECATED - DT-Prelim Calcs'!$C$11^2+DC129*'DEPRECATED - DT-Prelim Calcs'!$C$11</f>
        <v>-113132.97529301487</v>
      </c>
      <c r="DE129" s="57">
        <f>MIN('Drive Train'!$F$35-CY128*'DEPRECATED - DT-Prelim Calcs'!$C$21*'Drive Train'!$F$38,DE128+CY$2)</f>
        <v>9</v>
      </c>
      <c r="DF129" s="57">
        <f>'Drive Train'!$F$35-CY129*'DEPRECATED - DT-Prelim Calcs'!$C$21*'Drive Train'!$F$38</f>
        <v>9</v>
      </c>
      <c r="DG129" s="1">
        <f>IF(DD129&gt;='Drive Train'!$F$29,1,0)</f>
        <v>0</v>
      </c>
      <c r="DH129" s="57">
        <f t="shared" si="139"/>
        <v>55.555555555555557</v>
      </c>
      <c r="DI129" s="63">
        <f>DI128+'DEPRECATED - DT-Prelim Calcs'!$C$11</f>
        <v>500</v>
      </c>
      <c r="DJ129" s="2">
        <f>DT129/'Drive Train'!$F$35</f>
        <v>0.72580645161290325</v>
      </c>
      <c r="DK129" s="46">
        <f>DR129*12*60/(PI() * 'Drive Train'!$F$15)/DJ$2*DJ129</f>
        <v>-66065.304585720063</v>
      </c>
      <c r="DL129" s="2">
        <f>('DEPRECATED - DT-Prelim Calcs'!$C$6*DJ129-DK129)/('DEPRECATED - DT-Prelim Calcs'!$C$6*DJ129)*'DEPRECATED - DT-Prelim Calcs'!$C$7*DJ129</f>
        <v>31.621123013975346</v>
      </c>
      <c r="DM129" s="57">
        <f>DL129/'DEPRECATED - DT-Prelim Calcs'!$C$7*('DEPRECATED - DT-Prelim Calcs'!$C$8-'DEPRECATED - DT-Prelim Calcs'!$C$9)+'DEPRECATED - DT-Prelim Calcs'!$C$9</f>
        <v>1686.098374561426</v>
      </c>
      <c r="DN129" s="57">
        <f t="shared" si="110"/>
        <v>50</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-221.10166810494081</v>
      </c>
      <c r="DS129" s="57">
        <f>DS128+0.5*DP129*'DEPRECATED - DT-Prelim Calcs'!$C$11^2+DR129*'DEPRECATED - DT-Prelim Calcs'!$C$11</f>
        <v>-229152.3700910582</v>
      </c>
      <c r="DT129" s="57">
        <f>MIN('Drive Train'!$F$35-DN128*'DEPRECATED - DT-Prelim Calcs'!$C$21*'Drive Train'!$F$38,DT128+DN$2)</f>
        <v>9</v>
      </c>
      <c r="DU129" s="57">
        <f>'Drive Train'!$F$35-DN129*'DEPRECATED - DT-Prelim Calcs'!$C$21*'Drive Train'!$F$38</f>
        <v>9</v>
      </c>
      <c r="DV129" s="1">
        <f>IF(DS129&gt;='Drive Train'!$F$29,1,0)</f>
        <v>0</v>
      </c>
      <c r="DW129" s="57">
        <f t="shared" si="142"/>
        <v>55.555555555555557</v>
      </c>
      <c r="DX129" s="63">
        <f>DX128+'DEPRECATED - DT-Prelim Calcs'!$C$11</f>
        <v>500</v>
      </c>
      <c r="DY129" s="2">
        <f>EI129/'Drive Train'!$F$35</f>
        <v>0.72580645161290325</v>
      </c>
      <c r="DZ129" s="46">
        <f>EG129*12*60/(PI() * 'Drive Train'!$F$15)/DY$2*DY129</f>
        <v>-29154.684363629549</v>
      </c>
      <c r="EA129" s="2">
        <f>('DEPRECATED - DT-Prelim Calcs'!$C$6*DY129-DZ129)/('DEPRECATED - DT-Prelim Calcs'!$C$6*DY129)*'DEPRECATED - DT-Prelim Calcs'!$C$7*DY129</f>
        <v>14.931705615243986</v>
      </c>
      <c r="EB129" s="57">
        <f>EA129/'DEPRECATED - DT-Prelim Calcs'!$C$7*('DEPRECATED - DT-Prelim Calcs'!$C$8-'DEPRECATED - DT-Prelim Calcs'!$C$9)+'DEPRECATED - DT-Prelim Calcs'!$C$9</f>
        <v>797.61196283643301</v>
      </c>
      <c r="EC129" s="57">
        <f t="shared" si="111"/>
        <v>50</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-85.265958217709965</v>
      </c>
      <c r="EH129" s="57">
        <f>EH128+0.5*EE129*'DEPRECATED - DT-Prelim Calcs'!$C$11^2+EG129*'DEPRECATED - DT-Prelim Calcs'!$C$11</f>
        <v>-343613.79533895216</v>
      </c>
      <c r="EI129" s="57">
        <f>MIN('Drive Train'!$F$35-EC128*'DEPRECATED - DT-Prelim Calcs'!$C$21*'Drive Train'!$F$38,EI128+EC$2)</f>
        <v>9</v>
      </c>
      <c r="EJ129" s="57">
        <f>'Drive Train'!$F$35-EC129*'DEPRECATED - DT-Prelim Calcs'!$C$21*'Drive Train'!$F$38</f>
        <v>9</v>
      </c>
      <c r="EK129" s="1">
        <f>IF(EH129&gt;='Drive Train'!$F$29,1,0)</f>
        <v>0</v>
      </c>
      <c r="EL129" s="57">
        <f t="shared" si="145"/>
        <v>55.555555555555557</v>
      </c>
      <c r="EM129" s="63">
        <f>EM128+'DEPRECATED - DT-Prelim Calcs'!$C$11</f>
        <v>500</v>
      </c>
      <c r="EN129" s="2">
        <f>EX129/'Drive Train'!$F$35</f>
        <v>0.72580645161290325</v>
      </c>
      <c r="EO129" s="46">
        <f>EV129*12*60/(PI() * 'Drive Train'!$F$15)/EN$2*EN129</f>
        <v>-445890.62004806753</v>
      </c>
      <c r="EP129" s="2">
        <f>('DEPRECATED - DT-Prelim Calcs'!$C$6*EN129-EO129)/('DEPRECATED - DT-Prelim Calcs'!$C$6*EN129)*'DEPRECATED - DT-Prelim Calcs'!$C$7*EN129</f>
        <v>203.362025502579</v>
      </c>
      <c r="EQ129" s="57">
        <f>EP129/'DEPRECATED - DT-Prelim Calcs'!$C$7*('DEPRECATED - DT-Prelim Calcs'!$C$8-'DEPRECATED - DT-Prelim Calcs'!$C$9)+'DEPRECATED - DT-Prelim Calcs'!$C$9</f>
        <v>10828.985424058459</v>
      </c>
      <c r="ER129" s="57">
        <f t="shared" si="112"/>
        <v>50</v>
      </c>
      <c r="ES129" s="2">
        <f t="shared" si="146"/>
        <v>0.72555584086814395</v>
      </c>
      <c r="ET129" s="57">
        <f>ES129*'DEPRECATED - DT-Prelim Calcs'!$C$21/EN$2/'DEPRECATED - DT-Prelim Calcs'!$C$19/'DEPRECATED - DT-Prelim Calcs'!$C$18*3.39*'DEPRECATED - DT-Prelim Calcs'!$C$20</f>
        <v>22.99198837243916</v>
      </c>
      <c r="EU129" s="46">
        <f t="shared" si="147"/>
        <v>0</v>
      </c>
      <c r="EV129" s="57">
        <f>ET128*'DEPRECATED - DT-Prelim Calcs'!$C$11+EV128</f>
        <v>-1158.0002022313549</v>
      </c>
      <c r="EW129" s="57">
        <f>EW128+0.5*ET129*'DEPRECATED - DT-Prelim Calcs'!$C$11^2+EV129*'DEPRECATED - DT-Prelim Calcs'!$C$11</f>
        <v>-447310.54455851513</v>
      </c>
      <c r="EX129" s="57">
        <f>MIN('Drive Train'!$F$35-ER128*'DEPRECATED - DT-Prelim Calcs'!$C$21*'Drive Train'!$F$38,EX128+ER$2)</f>
        <v>9</v>
      </c>
      <c r="EY129" s="57">
        <f>'Drive Train'!$F$35-ER129*'DEPRECATED - DT-Prelim Calcs'!$C$21*'Drive Train'!$F$38</f>
        <v>9</v>
      </c>
      <c r="EZ129" s="1">
        <f>IF(EW129&gt;='Drive Train'!$F$29,1,0)</f>
        <v>0</v>
      </c>
      <c r="FA129" s="57">
        <f t="shared" si="148"/>
        <v>55.555555555555557</v>
      </c>
      <c r="FB129" s="63">
        <f>FB128+'DEPRECATED - DT-Prelim Calcs'!$C$11</f>
        <v>500</v>
      </c>
      <c r="FC129" s="2">
        <f>FM129/'Drive Train'!$F$35</f>
        <v>0.72580645161290325</v>
      </c>
      <c r="FD129" s="46">
        <f>FK129*12*60/(PI() * 'Drive Train'!$F$15)/FC$2*FC129</f>
        <v>-966607.89660320769</v>
      </c>
      <c r="FE129" s="2">
        <f>('DEPRECATED - DT-Prelim Calcs'!$C$6*FC129-FD129)/('DEPRECATED - DT-Prelim Calcs'!$C$6*FC129)*'DEPRECATED - DT-Prelim Calcs'!$C$7*FC129</f>
        <v>438.80829876672306</v>
      </c>
      <c r="FF129" s="57">
        <f>FE129/'DEPRECATED - DT-Prelim Calcs'!$C$7*('DEPRECATED - DT-Prelim Calcs'!$C$8-'DEPRECATED - DT-Prelim Calcs'!$C$9)+'DEPRECATED - DT-Prelim Calcs'!$C$9</f>
        <v>23363.324370029284</v>
      </c>
      <c r="FG129" s="57">
        <f t="shared" si="113"/>
        <v>50</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-2257.4900784888755</v>
      </c>
      <c r="FL129" s="57">
        <f>FL128+0.5*FI129*'DEPRECATED - DT-Prelim Calcs'!$C$11^2+FK129*'DEPRECATED - DT-Prelim Calcs'!$C$11</f>
        <v>-563470.25303183193</v>
      </c>
      <c r="FM129" s="57">
        <f>MIN('Drive Train'!$F$35-FG128*'DEPRECATED - DT-Prelim Calcs'!$C$21*'Drive Train'!$F$38,FM128+FG$2)</f>
        <v>9</v>
      </c>
      <c r="FN129" s="57">
        <f>'Drive Train'!$F$35-FG129*'DEPRECATED - DT-Prelim Calcs'!$C$21*'Drive Train'!$F$38</f>
        <v>9</v>
      </c>
      <c r="FO129" s="1">
        <f>IF(FL129&gt;='Drive Train'!$F$29,1,0)</f>
        <v>0</v>
      </c>
      <c r="FP129" s="57">
        <f t="shared" si="151"/>
        <v>55.555555555555557</v>
      </c>
      <c r="FQ129" s="63">
        <f>FQ128+'DEPRECATED - DT-Prelim Calcs'!$C$11</f>
        <v>500</v>
      </c>
      <c r="FR129" s="2">
        <f>GB129/'Drive Train'!$F$35</f>
        <v>0.72580645161290325</v>
      </c>
      <c r="FS129" s="46">
        <f>FZ129*12*60/(PI() * 'Drive Train'!$F$15)/FR$2*FR129</f>
        <v>-627999.06716837105</v>
      </c>
      <c r="FT129" s="2">
        <f>('DEPRECATED - DT-Prelim Calcs'!$C$6*FR129-FS129)/('DEPRECATED - DT-Prelim Calcs'!$C$6*FR129)*'DEPRECATED - DT-Prelim Calcs'!$C$7*FR129</f>
        <v>285.70374361888884</v>
      </c>
      <c r="FU129" s="57">
        <f>FT129/'DEPRECATED - DT-Prelim Calcs'!$C$7*('DEPRECATED - DT-Prelim Calcs'!$C$8-'DEPRECATED - DT-Prelim Calcs'!$C$9)+'DEPRECATED - DT-Prelim Calcs'!$C$9</f>
        <v>15212.571496391469</v>
      </c>
      <c r="FV129" s="57">
        <f t="shared" si="114"/>
        <v>50</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-1332.471349285388</v>
      </c>
      <c r="GA129" s="57">
        <f>GA128+0.5*FX129*'DEPRECATED - DT-Prelim Calcs'!$C$11^2+FZ129*'DEPRECATED - DT-Prelim Calcs'!$C$11</f>
        <v>-715362.94889923627</v>
      </c>
      <c r="GB129" s="57">
        <f>MIN('Drive Train'!$F$35-FV128*'DEPRECATED - DT-Prelim Calcs'!$C$21*'Drive Train'!$F$38,GB128+FV$2)</f>
        <v>9</v>
      </c>
      <c r="GC129" s="57">
        <f>'Drive Train'!$F$35-FV129*'DEPRECATED - DT-Prelim Calcs'!$C$21*'Drive Train'!$F$38</f>
        <v>9</v>
      </c>
      <c r="GD129" s="1">
        <f>IF(GA129&gt;='Drive Train'!$F$29,1,0)</f>
        <v>0</v>
      </c>
      <c r="GE129" s="57">
        <f t="shared" si="154"/>
        <v>55.555555555555557</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55.555555555555557</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55.555555555555557</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55.555555555555557</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55.555555555555557</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55.555555555555557</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650.48305563067322</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19153.836235378792</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0.72580645161290325</v>
      </c>
      <c r="BC130" s="46">
        <f>BJ130*12*60/(PI() * 'Drive Train'!$F$15)/BB$2*BB130</f>
        <v>4641.2361025193604</v>
      </c>
      <c r="BD130" s="2">
        <f>('DEPRECATED - DT-Prelim Calcs'!$C$6*BB130-BC130)/('DEPRECATED - DT-Prelim Calcs'!$C$6*BB130)*'DEPRECATED - DT-Prelim Calcs'!$C$7*BB130</f>
        <v>-0.34937662179520323</v>
      </c>
      <c r="BE130" s="57">
        <f>BD130/'DEPRECATED - DT-Prelim Calcs'!$C$7*('DEPRECATED - DT-Prelim Calcs'!$C$8-'DEPRECATED - DT-Prelim Calcs'!$C$9)+'DEPRECATED - DT-Prelim Calcs'!$C$9</f>
        <v>-15.899593600134679</v>
      </c>
      <c r="BF130" s="57">
        <f t="shared" si="106"/>
        <v>-15.899593600134679</v>
      </c>
      <c r="BG130" s="2">
        <f t="shared" si="128"/>
        <v>-0.89592952829711892</v>
      </c>
      <c r="BH130" s="57">
        <f>BG130*'DEPRECATED - DT-Prelim Calcs'!$C$21/BB$2/'DEPRECATED - DT-Prelim Calcs'!$C$19/'DEPRECATED - DT-Prelim Calcs'!$C$18*3.39*'DEPRECATED - DT-Prelim Calcs'!$C$20</f>
        <v>-9.3122233257402076</v>
      </c>
      <c r="BI130" s="46">
        <f t="shared" si="129"/>
        <v>1</v>
      </c>
      <c r="BJ130" s="57">
        <f>BH129*'DEPRECATED - DT-Prelim Calcs'!$C$11+BJ129</f>
        <v>36.748542320387557</v>
      </c>
      <c r="BK130" s="57">
        <f>BK129+0.5*BH130*'DEPRECATED - DT-Prelim Calcs'!$C$11^2+BJ130*'DEPRECATED - DT-Prelim Calcs'!$C$11</f>
        <v>9135.1142569293643</v>
      </c>
      <c r="BL130" s="57">
        <f>MIN('Drive Train'!$F$35-BF129*'DEPRECATED - DT-Prelim Calcs'!$C$21*'Drive Train'!$F$38,BL129+BF$2)</f>
        <v>9</v>
      </c>
      <c r="BM130" s="57">
        <f>'Drive Train'!$F$35-BF130*'DEPRECATED - DT-Prelim Calcs'!$C$21*'Drive Train'!$F$38</f>
        <v>13.481172364809158</v>
      </c>
      <c r="BN130" s="1">
        <f>IF(BK130&gt;='Drive Train'!$F$29,1,0)</f>
        <v>1</v>
      </c>
      <c r="BO130" s="57">
        <f t="shared" si="130"/>
        <v>-17.666215111260758</v>
      </c>
      <c r="BP130" s="63">
        <f>BP129+'DEPRECATED - DT-Prelim Calcs'!$C$11</f>
        <v>504</v>
      </c>
      <c r="BQ130" s="2">
        <f>CA130/'Drive Train'!$F$35</f>
        <v>1.6174607541420676</v>
      </c>
      <c r="BR130" s="46">
        <f>BY130*12*60/(PI() * 'Drive Train'!$F$15)/BQ$2*BQ130</f>
        <v>-47779.583134820292</v>
      </c>
      <c r="BS130" s="2">
        <f>('DEPRECATED - DT-Prelim Calcs'!$C$6*BQ130-BR130)/('DEPRECATED - DT-Prelim Calcs'!$C$6*BQ130)*'DEPRECATED - DT-Prelim Calcs'!$C$7*BQ130</f>
        <v>25.50198198500901</v>
      </c>
      <c r="BT130" s="57">
        <f>BS130/'DEPRECATED - DT-Prelim Calcs'!$C$7*('DEPRECATED - DT-Prelim Calcs'!$C$8-'DEPRECATED - DT-Prelim Calcs'!$C$9)+'DEPRECATED - DT-Prelim Calcs'!$C$9</f>
        <v>1360.3366343056664</v>
      </c>
      <c r="BU130" s="57">
        <f t="shared" si="107"/>
        <v>50</v>
      </c>
      <c r="BV130" s="2">
        <f t="shared" si="131"/>
        <v>1.6489905474275997</v>
      </c>
      <c r="BW130" s="57">
        <f>BV130*'DEPRECATED - DT-Prelim Calcs'!$C$21/BQ$2/'DEPRECATED - DT-Prelim Calcs'!$C$19/'DEPRECATED - DT-Prelim Calcs'!$C$18*3.39*'DEPRECATED - DT-Prelim Calcs'!$C$20</f>
        <v>22.99198837243916</v>
      </c>
      <c r="BX130" s="46">
        <f t="shared" si="132"/>
        <v>0</v>
      </c>
      <c r="BY130" s="57">
        <f>BW129*'DEPRECATED - DT-Prelim Calcs'!$C$11+BY129</f>
        <v>-126.54851437820422</v>
      </c>
      <c r="BZ130" s="57">
        <f>BZ129+0.5*BW130*'DEPRECATED - DT-Prelim Calcs'!$C$11^2+BY130*'DEPRECATED - DT-Prelim Calcs'!$C$11</f>
        <v>-17920.61786759413</v>
      </c>
      <c r="CA130" s="57">
        <f>MIN('Drive Train'!$F$35-BU129*'DEPRECATED - DT-Prelim Calcs'!$C$21*'Drive Train'!$F$38,CA129+BU$2)</f>
        <v>20.056513351361637</v>
      </c>
      <c r="CB130" s="57">
        <f>'Drive Train'!$F$35-BU130*'DEPRECATED - DT-Prelim Calcs'!$C$21*'Drive Train'!$F$38</f>
        <v>9</v>
      </c>
      <c r="CC130" s="1">
        <f>IF(BZ130&gt;='Drive Train'!$F$29,1,0)</f>
        <v>0</v>
      </c>
      <c r="CD130" s="57">
        <f t="shared" si="133"/>
        <v>55.555555555555557</v>
      </c>
      <c r="CE130" s="63">
        <f>CE129+'DEPRECATED - DT-Prelim Calcs'!$C$11</f>
        <v>504</v>
      </c>
      <c r="CF130" s="2">
        <f>CP130/'Drive Train'!$F$35</f>
        <v>1.8663829223192423</v>
      </c>
      <c r="CG130" s="46">
        <f>CN130*12*60/(PI() * 'Drive Train'!$F$15)/CF$2*CF130</f>
        <v>-135799.83556530037</v>
      </c>
      <c r="CH130" s="2">
        <f>('DEPRECATED - DT-Prelim Calcs'!$C$6*CF130-CG130)/('DEPRECATED - DT-Prelim Calcs'!$C$6*CF130)*'DEPRECATED - DT-Prelim Calcs'!$C$7*CF130</f>
        <v>65.900910368563103</v>
      </c>
      <c r="CI130" s="57">
        <f>CH130/'DEPRECATED - DT-Prelim Calcs'!$C$7*('DEPRECATED - DT-Prelim Calcs'!$C$8-'DEPRECATED - DT-Prelim Calcs'!$C$9)+'DEPRECATED - DT-Prelim Calcs'!$C$9</f>
        <v>3511.0347719031724</v>
      </c>
      <c r="CJ130" s="57">
        <f t="shared" si="108"/>
        <v>50</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-248.46232078846791</v>
      </c>
      <c r="CO130" s="57">
        <f>CO129+0.5*CL130*'DEPRECATED - DT-Prelim Calcs'!$C$11^2+CN130*'DEPRECATED - DT-Prelim Calcs'!$C$11</f>
        <v>-54742.419359282932</v>
      </c>
      <c r="CP130" s="57">
        <f>MIN('Drive Train'!$F$35-CJ129*'DEPRECATED - DT-Prelim Calcs'!$C$21*'Drive Train'!$F$38,CP129+CJ$2)</f>
        <v>23.143148236758606</v>
      </c>
      <c r="CQ130" s="57">
        <f>'Drive Train'!$F$35-CJ130*'DEPRECATED - DT-Prelim Calcs'!$C$21*'Drive Train'!$F$38</f>
        <v>9</v>
      </c>
      <c r="CR130" s="1">
        <f>IF(CO130&gt;='Drive Train'!$F$29,1,0)</f>
        <v>0</v>
      </c>
      <c r="CS130" s="57">
        <f t="shared" si="136"/>
        <v>55.555555555555557</v>
      </c>
      <c r="CT130" s="63">
        <f>CT129+'DEPRECATED - DT-Prelim Calcs'!$C$11</f>
        <v>504</v>
      </c>
      <c r="CU130" s="2">
        <f>DE130/'Drive Train'!$F$35</f>
        <v>0.72580645161290325</v>
      </c>
      <c r="CV130" s="46">
        <f>DC130*12*60/(PI() * 'Drive Train'!$F$15)/CU$2*CU130</f>
        <v>-132952.1356951117</v>
      </c>
      <c r="CW130" s="2">
        <f>('DEPRECATED - DT-Prelim Calcs'!$C$6*CU130-CV130)/('DEPRECATED - DT-Prelim Calcs'!$C$6*CU130)*'DEPRECATED - DT-Prelim Calcs'!$C$7*CU130</f>
        <v>61.864511939610225</v>
      </c>
      <c r="CX130" s="57">
        <f>CW130/'DEPRECATED - DT-Prelim Calcs'!$C$7*('DEPRECATED - DT-Prelim Calcs'!$C$8-'DEPRECATED - DT-Prelim Calcs'!$C$9)+'DEPRECATED - DT-Prelim Calcs'!$C$9</f>
        <v>3296.1509883203285</v>
      </c>
      <c r="CY130" s="57">
        <f t="shared" si="109"/>
        <v>50</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-520.00502153188449</v>
      </c>
      <c r="DD130" s="57">
        <f>DD129+0.5*DA130*'DEPRECATED - DT-Prelim Calcs'!$C$11^2+DC130*'DEPRECATED - DT-Prelim Calcs'!$C$11</f>
        <v>-115029.05947216289</v>
      </c>
      <c r="DE130" s="57">
        <f>MIN('Drive Train'!$F$35-CY129*'DEPRECATED - DT-Prelim Calcs'!$C$21*'Drive Train'!$F$38,DE129+CY$2)</f>
        <v>9</v>
      </c>
      <c r="DF130" s="57">
        <f>'Drive Train'!$F$35-CY130*'DEPRECATED - DT-Prelim Calcs'!$C$21*'Drive Train'!$F$38</f>
        <v>9</v>
      </c>
      <c r="DG130" s="1">
        <f>IF(DD130&gt;='Drive Train'!$F$29,1,0)</f>
        <v>0</v>
      </c>
      <c r="DH130" s="57">
        <f t="shared" si="139"/>
        <v>55.555555555555557</v>
      </c>
      <c r="DI130" s="63">
        <f>DI129+'DEPRECATED - DT-Prelim Calcs'!$C$11</f>
        <v>504</v>
      </c>
      <c r="DJ130" s="2">
        <f>DT130/'Drive Train'!$F$35</f>
        <v>0.72580645161290325</v>
      </c>
      <c r="DK130" s="46">
        <f>DR130*12*60/(PI() * 'Drive Train'!$F$15)/DJ$2*DJ130</f>
        <v>-38585.227607999914</v>
      </c>
      <c r="DL130" s="2">
        <f>('DEPRECATED - DT-Prelim Calcs'!$C$6*DJ130-DK130)/('DEPRECATED - DT-Prelim Calcs'!$C$6*DJ130)*'DEPRECATED - DT-Prelim Calcs'!$C$7*DJ130</f>
        <v>19.195797401160043</v>
      </c>
      <c r="DM130" s="57">
        <f>DL130/'DEPRECATED - DT-Prelim Calcs'!$C$7*('DEPRECATED - DT-Prelim Calcs'!$C$8-'DEPRECATED - DT-Prelim Calcs'!$C$9)+'DEPRECATED - DT-Prelim Calcs'!$C$9</f>
        <v>1024.6173471239974</v>
      </c>
      <c r="DN130" s="57">
        <f t="shared" si="110"/>
        <v>50</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-129.1337146151842</v>
      </c>
      <c r="DS130" s="57">
        <f>DS129+0.5*DP130*'DEPRECATED - DT-Prelim Calcs'!$C$11^2+DR130*'DEPRECATED - DT-Prelim Calcs'!$C$11</f>
        <v>-229484.96904253942</v>
      </c>
      <c r="DT130" s="57">
        <f>MIN('Drive Train'!$F$35-DN129*'DEPRECATED - DT-Prelim Calcs'!$C$21*'Drive Train'!$F$38,DT129+DN$2)</f>
        <v>9</v>
      </c>
      <c r="DU130" s="57">
        <f>'Drive Train'!$F$35-DN130*'DEPRECATED - DT-Prelim Calcs'!$C$21*'Drive Train'!$F$38</f>
        <v>9</v>
      </c>
      <c r="DV130" s="1">
        <f>IF(DS130&gt;='Drive Train'!$F$29,1,0)</f>
        <v>0</v>
      </c>
      <c r="DW130" s="57">
        <f t="shared" si="142"/>
        <v>55.555555555555557</v>
      </c>
      <c r="DX130" s="63">
        <f>DX129+'DEPRECATED - DT-Prelim Calcs'!$C$11</f>
        <v>504</v>
      </c>
      <c r="DY130" s="2">
        <f>EI130/'Drive Train'!$F$35</f>
        <v>0.72580645161290325</v>
      </c>
      <c r="DZ130" s="46">
        <f>EG130*12*60/(PI() * 'Drive Train'!$F$15)/DY$2*DY130</f>
        <v>2291.5892912873446</v>
      </c>
      <c r="EA130" s="2">
        <f>('DEPRECATED - DT-Prelim Calcs'!$C$6*DY130-DZ130)/('DEPRECATED - DT-Prelim Calcs'!$C$6*DY130)*'DEPRECATED - DT-Prelim Calcs'!$C$7*DY130</f>
        <v>0.71303403769244378</v>
      </c>
      <c r="EB130" s="57">
        <f>EA130/'DEPRECATED - DT-Prelim Calcs'!$C$7*('DEPRECATED - DT-Prelim Calcs'!$C$8-'DEPRECATED - DT-Prelim Calcs'!$C$9)+'DEPRECATED - DT-Prelim Calcs'!$C$9</f>
        <v>40.659446902879893</v>
      </c>
      <c r="EC130" s="57">
        <f t="shared" si="111"/>
        <v>40.659446902879893</v>
      </c>
      <c r="ED130" s="2">
        <f t="shared" si="143"/>
        <v>0.44317601711428506</v>
      </c>
      <c r="EE130" s="57">
        <f>ED130*'DEPRECATED - DT-Prelim Calcs'!$C$21/DY$2/'DEPRECATED - DT-Prelim Calcs'!$C$19/'DEPRECATED - DT-Prelim Calcs'!$C$18*3.39*'DEPRECATED - DT-Prelim Calcs'!$C$20</f>
        <v>12.470816945496978</v>
      </c>
      <c r="EF130" s="46">
        <f t="shared" si="144"/>
        <v>0</v>
      </c>
      <c r="EG130" s="57">
        <f>EE129*'DEPRECATED - DT-Prelim Calcs'!$C$11+EG129</f>
        <v>6.7019952720466733</v>
      </c>
      <c r="EH130" s="57">
        <f>EH129+0.5*EE130*'DEPRECATED - DT-Prelim Calcs'!$C$11^2+EG130*'DEPRECATED - DT-Prelim Calcs'!$C$11</f>
        <v>-343487.22082230001</v>
      </c>
      <c r="EI130" s="57">
        <f>MIN('Drive Train'!$F$35-EC129*'DEPRECATED - DT-Prelim Calcs'!$C$21*'Drive Train'!$F$38,EI129+EC$2)</f>
        <v>9</v>
      </c>
      <c r="EJ130" s="57">
        <f>'Drive Train'!$F$35-EC130*'DEPRECATED - DT-Prelim Calcs'!$C$21*'Drive Train'!$F$38</f>
        <v>9.6351576106041676</v>
      </c>
      <c r="EK130" s="1">
        <f>IF(EH130&gt;='Drive Train'!$F$29,1,0)</f>
        <v>0</v>
      </c>
      <c r="EL130" s="57">
        <f t="shared" si="145"/>
        <v>45.177163225422099</v>
      </c>
      <c r="EM130" s="63">
        <f>EM129+'DEPRECATED - DT-Prelim Calcs'!$C$11</f>
        <v>504</v>
      </c>
      <c r="EN130" s="2">
        <f>EX130/'Drive Train'!$F$35</f>
        <v>0.72580645161290325</v>
      </c>
      <c r="EO130" s="46">
        <f>EV130*12*60/(PI() * 'Drive Train'!$F$15)/EN$2*EN130</f>
        <v>-410478.14971595397</v>
      </c>
      <c r="EP130" s="2">
        <f>('DEPRECATED - DT-Prelim Calcs'!$C$6*EN130-EO130)/('DEPRECATED - DT-Prelim Calcs'!$C$6*EN130)*'DEPRECATED - DT-Prelim Calcs'!$C$7*EN130</f>
        <v>187.35000796029124</v>
      </c>
      <c r="EQ130" s="57">
        <f>EP130/'DEPRECATED - DT-Prelim Calcs'!$C$7*('DEPRECATED - DT-Prelim Calcs'!$C$8-'DEPRECATED - DT-Prelim Calcs'!$C$9)+'DEPRECATED - DT-Prelim Calcs'!$C$9</f>
        <v>9976.5614196287825</v>
      </c>
      <c r="ER130" s="57">
        <f t="shared" si="112"/>
        <v>50</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-1066.0322487415983</v>
      </c>
      <c r="EW130" s="57">
        <f>EW129+0.5*ET130*'DEPRECATED - DT-Prelim Calcs'!$C$11^2+EV130*'DEPRECATED - DT-Prelim Calcs'!$C$11</f>
        <v>-451390.73764650204</v>
      </c>
      <c r="EX130" s="57">
        <f>MIN('Drive Train'!$F$35-ER129*'DEPRECATED - DT-Prelim Calcs'!$C$21*'Drive Train'!$F$38,EX129+ER$2)</f>
        <v>9</v>
      </c>
      <c r="EY130" s="57">
        <f>'Drive Train'!$F$35-ER130*'DEPRECATED - DT-Prelim Calcs'!$C$21*'Drive Train'!$F$38</f>
        <v>9</v>
      </c>
      <c r="EZ130" s="1">
        <f>IF(EW130&gt;='Drive Train'!$F$29,1,0)</f>
        <v>0</v>
      </c>
      <c r="FA130" s="57">
        <f t="shared" si="148"/>
        <v>55.555555555555557</v>
      </c>
      <c r="FB130" s="63">
        <f>FB129+'DEPRECATED - DT-Prelim Calcs'!$C$11</f>
        <v>504</v>
      </c>
      <c r="FC130" s="2">
        <f>FM130/'Drive Train'!$F$35</f>
        <v>0.72580645161290325</v>
      </c>
      <c r="FD130" s="46">
        <f>FK130*12*60/(PI() * 'Drive Train'!$F$15)/FC$2*FC130</f>
        <v>-927229.22959389712</v>
      </c>
      <c r="FE130" s="2">
        <f>('DEPRECATED - DT-Prelim Calcs'!$C$6*FC130-FD130)/('DEPRECATED - DT-Prelim Calcs'!$C$6*FC130)*'DEPRECATED - DT-Prelim Calcs'!$C$7*FC130</f>
        <v>421.00293525969897</v>
      </c>
      <c r="FF130" s="57">
        <f>FE130/'DEPRECATED - DT-Prelim Calcs'!$C$7*('DEPRECATED - DT-Prelim Calcs'!$C$8-'DEPRECATED - DT-Prelim Calcs'!$C$9)+'DEPRECATED - DT-Prelim Calcs'!$C$9</f>
        <v>22415.428877103477</v>
      </c>
      <c r="FG130" s="57">
        <f t="shared" si="113"/>
        <v>50</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-2165.5221249991187</v>
      </c>
      <c r="FL130" s="57">
        <f>FL129+0.5*FI130*'DEPRECATED - DT-Prelim Calcs'!$C$11^2+FK130*'DEPRECATED - DT-Prelim Calcs'!$C$11</f>
        <v>-571948.40562484891</v>
      </c>
      <c r="FM130" s="57">
        <f>MIN('Drive Train'!$F$35-FG129*'DEPRECATED - DT-Prelim Calcs'!$C$21*'Drive Train'!$F$38,FM129+FG$2)</f>
        <v>9</v>
      </c>
      <c r="FN130" s="57">
        <f>'Drive Train'!$F$35-FG130*'DEPRECATED - DT-Prelim Calcs'!$C$21*'Drive Train'!$F$38</f>
        <v>9</v>
      </c>
      <c r="FO130" s="1">
        <f>IF(FL130&gt;='Drive Train'!$F$29,1,0)</f>
        <v>0</v>
      </c>
      <c r="FP130" s="57">
        <f t="shared" si="151"/>
        <v>55.555555555555557</v>
      </c>
      <c r="FQ130" s="63">
        <f>FQ129+'DEPRECATED - DT-Prelim Calcs'!$C$11</f>
        <v>504</v>
      </c>
      <c r="FR130" s="2">
        <f>GB130/'Drive Train'!$F$35</f>
        <v>0.72580645161290325</v>
      </c>
      <c r="FS130" s="46">
        <f>FZ130*12*60/(PI() * 'Drive Train'!$F$15)/FR$2*FR130</f>
        <v>-584654.20348186395</v>
      </c>
      <c r="FT130" s="2">
        <f>('DEPRECATED - DT-Prelim Calcs'!$C$6*FR130-FS130)/('DEPRECATED - DT-Prelim Calcs'!$C$6*FR130)*'DEPRECATED - DT-Prelim Calcs'!$C$7*FR130</f>
        <v>266.10503414712861</v>
      </c>
      <c r="FU130" s="57">
        <f>FT130/'DEPRECATED - DT-Prelim Calcs'!$C$7*('DEPRECATED - DT-Prelim Calcs'!$C$8-'DEPRECATED - DT-Prelim Calcs'!$C$9)+'DEPRECATED - DT-Prelim Calcs'!$C$9</f>
        <v>14169.204514969544</v>
      </c>
      <c r="FV130" s="57">
        <f t="shared" si="114"/>
        <v>50</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-1240.5033957956314</v>
      </c>
      <c r="GA130" s="57">
        <f>GA129+0.5*FX130*'DEPRECATED - DT-Prelim Calcs'!$C$11^2+FZ130*'DEPRECATED - DT-Prelim Calcs'!$C$11</f>
        <v>-720141.02657543926</v>
      </c>
      <c r="GB130" s="57">
        <f>MIN('Drive Train'!$F$35-FV129*'DEPRECATED - DT-Prelim Calcs'!$C$21*'Drive Train'!$F$38,GB129+FV$2)</f>
        <v>9</v>
      </c>
      <c r="GC130" s="57">
        <f>'Drive Train'!$F$35-FV130*'DEPRECATED - DT-Prelim Calcs'!$C$21*'Drive Train'!$F$38</f>
        <v>9</v>
      </c>
      <c r="GD130" s="1">
        <f>IF(GA130&gt;='Drive Train'!$F$29,1,0)</f>
        <v>0</v>
      </c>
      <c r="GE130" s="57">
        <f t="shared" si="154"/>
        <v>55.555555555555557</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55.555555555555557</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55.555555555555557</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55.555555555555557</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55.555555555555557</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55.555555555555557</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650.48305563067322</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19306.860378158155</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1.0871913197426739</v>
      </c>
      <c r="BC131" s="46">
        <f>BJ131*12*60/(PI() * 'Drive Train'!$F$15)/BB$2*BB131</f>
        <v>-94.657156448884379</v>
      </c>
      <c r="BD131" s="2">
        <f>('DEPRECATED - DT-Prelim Calcs'!$C$6*BB131-BC131)/('DEPRECATED - DT-Prelim Calcs'!$C$6*BB131)*'DEPRECATED - DT-Prelim Calcs'!$C$7*BB131</f>
        <v>2.6629310331205223</v>
      </c>
      <c r="BE131" s="57">
        <f>BD131/'DEPRECATED - DT-Prelim Calcs'!$C$7*('DEPRECATED - DT-Prelim Calcs'!$C$8-'DEPRECATED - DT-Prelim Calcs'!$C$9)+'DEPRECATED - DT-Prelim Calcs'!$C$9</f>
        <v>144.46516661799294</v>
      </c>
      <c r="BF131" s="57">
        <f t="shared" si="106"/>
        <v>50</v>
      </c>
      <c r="BG131" s="2">
        <f t="shared" si="128"/>
        <v>0.89592952795435865</v>
      </c>
      <c r="BH131" s="57">
        <f>BG131*'DEPRECATED - DT-Prelim Calcs'!$C$21/BB$2/'DEPRECATED - DT-Prelim Calcs'!$C$19/'DEPRECATED - DT-Prelim Calcs'!$C$18*3.39*'DEPRECATED - DT-Prelim Calcs'!$C$20</f>
        <v>9.3122233221775854</v>
      </c>
      <c r="BI131" s="46">
        <f t="shared" si="129"/>
        <v>0</v>
      </c>
      <c r="BJ131" s="57">
        <f>BH130*'DEPRECATED - DT-Prelim Calcs'!$C$11+BJ130</f>
        <v>-0.50035098257327348</v>
      </c>
      <c r="BK131" s="57">
        <f>BK130+0.5*BH131*'DEPRECATED - DT-Prelim Calcs'!$C$11^2+BJ131*'DEPRECATED - DT-Prelim Calcs'!$C$11</f>
        <v>9207.6106395764909</v>
      </c>
      <c r="BL131" s="57">
        <f>MIN('Drive Train'!$F$35-BF130*'DEPRECATED - DT-Prelim Calcs'!$C$21*'Drive Train'!$F$38,BL130+BF$2)</f>
        <v>13.481172364809158</v>
      </c>
      <c r="BM131" s="57">
        <f>'Drive Train'!$F$35-BF131*'DEPRECATED - DT-Prelim Calcs'!$C$21*'Drive Train'!$F$38</f>
        <v>9</v>
      </c>
      <c r="BN131" s="1">
        <f>IF(BK131&gt;='Drive Train'!$F$29,1,0)</f>
        <v>1</v>
      </c>
      <c r="BO131" s="57">
        <f t="shared" si="130"/>
        <v>55.555555555555557</v>
      </c>
      <c r="BP131" s="63">
        <f>BP130+'DEPRECATED - DT-Prelim Calcs'!$C$11</f>
        <v>508</v>
      </c>
      <c r="BQ131" s="2">
        <f>CA131/'Drive Train'!$F$35</f>
        <v>0.72580645161290325</v>
      </c>
      <c r="BR131" s="46">
        <f>BY131*12*60/(PI() * 'Drive Train'!$F$15)/BQ$2*BQ131</f>
        <v>-5858.7425035309998</v>
      </c>
      <c r="BS131" s="2">
        <f>('DEPRECATED - DT-Prelim Calcs'!$C$6*BQ131-BR131)/('DEPRECATED - DT-Prelim Calcs'!$C$6*BQ131)*'DEPRECATED - DT-Prelim Calcs'!$C$7*BQ131</f>
        <v>4.3982684890080561</v>
      </c>
      <c r="BT131" s="57">
        <f>BS131/'DEPRECATED - DT-Prelim Calcs'!$C$7*('DEPRECATED - DT-Prelim Calcs'!$C$8-'DEPRECATED - DT-Prelim Calcs'!$C$9)+'DEPRECATED - DT-Prelim Calcs'!$C$9</f>
        <v>236.84848429034588</v>
      </c>
      <c r="BU131" s="57">
        <f t="shared" si="107"/>
        <v>50</v>
      </c>
      <c r="BV131" s="2">
        <f t="shared" si="131"/>
        <v>1.5784146266144772</v>
      </c>
      <c r="BW131" s="57">
        <f>BV131*'DEPRECATED - DT-Prelim Calcs'!$C$21/BQ$2/'DEPRECATED - DT-Prelim Calcs'!$C$19/'DEPRECATED - DT-Prelim Calcs'!$C$18*3.39*'DEPRECATED - DT-Prelim Calcs'!$C$20</f>
        <v>22.007943464940535</v>
      </c>
      <c r="BX131" s="46">
        <f t="shared" si="132"/>
        <v>0</v>
      </c>
      <c r="BY131" s="57">
        <f>BW130*'DEPRECATED - DT-Prelim Calcs'!$C$11+BY130</f>
        <v>-34.580560888447579</v>
      </c>
      <c r="BZ131" s="57">
        <f>BZ130+0.5*BW131*'DEPRECATED - DT-Prelim Calcs'!$C$11^2+BY131*'DEPRECATED - DT-Prelim Calcs'!$C$11</f>
        <v>-17882.876563428395</v>
      </c>
      <c r="CA131" s="57">
        <f>MIN('Drive Train'!$F$35-BU130*'DEPRECATED - DT-Prelim Calcs'!$C$21*'Drive Train'!$F$38,CA130+BU$2)</f>
        <v>9</v>
      </c>
      <c r="CB131" s="57">
        <f>'Drive Train'!$F$35-BU131*'DEPRECATED - DT-Prelim Calcs'!$C$21*'Drive Train'!$F$38</f>
        <v>9</v>
      </c>
      <c r="CC131" s="1">
        <f>IF(BZ131&gt;='Drive Train'!$F$29,1,0)</f>
        <v>0</v>
      </c>
      <c r="CD131" s="57">
        <f t="shared" si="133"/>
        <v>55.555555555555557</v>
      </c>
      <c r="CE131" s="63">
        <f>CE130+'DEPRECATED - DT-Prelim Calcs'!$C$11</f>
        <v>508</v>
      </c>
      <c r="CF131" s="2">
        <f>CP131/'Drive Train'!$F$35</f>
        <v>0.72580645161290325</v>
      </c>
      <c r="CG131" s="46">
        <f>CN131*12*60/(PI() * 'Drive Train'!$F$15)/CF$2*CF131</f>
        <v>-33262.699285013623</v>
      </c>
      <c r="CH131" s="2">
        <f>('DEPRECATED - DT-Prelim Calcs'!$C$6*CF131-CG131)/('DEPRECATED - DT-Prelim Calcs'!$C$6*CF131)*'DEPRECATED - DT-Prelim Calcs'!$C$7*CF131</f>
        <v>16.789175776695323</v>
      </c>
      <c r="CI131" s="57">
        <f>CH131/'DEPRECATED - DT-Prelim Calcs'!$C$7*('DEPRECATED - DT-Prelim Calcs'!$C$8-'DEPRECATED - DT-Prelim Calcs'!$C$9)+'DEPRECATED - DT-Prelim Calcs'!$C$9</f>
        <v>896.49720006224493</v>
      </c>
      <c r="CJ131" s="57">
        <f t="shared" si="108"/>
        <v>50</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-156.49436729871127</v>
      </c>
      <c r="CO131" s="57">
        <f>CO130+0.5*CL131*'DEPRECATED - DT-Prelim Calcs'!$C$11^2+CN131*'DEPRECATED - DT-Prelim Calcs'!$C$11</f>
        <v>-55184.46092149827</v>
      </c>
      <c r="CP131" s="57">
        <f>MIN('Drive Train'!$F$35-CJ130*'DEPRECATED - DT-Prelim Calcs'!$C$21*'Drive Train'!$F$38,CP130+CJ$2)</f>
        <v>9</v>
      </c>
      <c r="CQ131" s="57">
        <f>'Drive Train'!$F$35-CJ131*'DEPRECATED - DT-Prelim Calcs'!$C$21*'Drive Train'!$F$38</f>
        <v>9</v>
      </c>
      <c r="CR131" s="1">
        <f>IF(CO131&gt;='Drive Train'!$F$29,1,0)</f>
        <v>0</v>
      </c>
      <c r="CS131" s="57">
        <f t="shared" si="136"/>
        <v>55.555555555555557</v>
      </c>
      <c r="CT131" s="63">
        <f>CT130+'DEPRECATED - DT-Prelim Calcs'!$C$11</f>
        <v>508</v>
      </c>
      <c r="CU131" s="2">
        <f>DE131/'Drive Train'!$F$35</f>
        <v>0.72580645161290325</v>
      </c>
      <c r="CV131" s="46">
        <f>DC131*12*60/(PI() * 'Drive Train'!$F$15)/CU$2*CU131</f>
        <v>-109438.25539458825</v>
      </c>
      <c r="CW131" s="2">
        <f>('DEPRECATED - DT-Prelim Calcs'!$C$6*CU131-CV131)/('DEPRECATED - DT-Prelim Calcs'!$C$6*CU131)*'DEPRECATED - DT-Prelim Calcs'!$C$7*CU131</f>
        <v>51.232532291531136</v>
      </c>
      <c r="CX131" s="57">
        <f>CW131/'DEPRECATED - DT-Prelim Calcs'!$C$7*('DEPRECATED - DT-Prelim Calcs'!$C$8-'DEPRECATED - DT-Prelim Calcs'!$C$9)+'DEPRECATED - DT-Prelim Calcs'!$C$9</f>
        <v>2730.141449379023</v>
      </c>
      <c r="CY131" s="57">
        <f t="shared" si="109"/>
        <v>50</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-428.03706804212788</v>
      </c>
      <c r="DD131" s="57">
        <f>DD130+0.5*DA131*'DEPRECATED - DT-Prelim Calcs'!$C$11^2+DC131*'DEPRECATED - DT-Prelim Calcs'!$C$11</f>
        <v>-116557.27183735189</v>
      </c>
      <c r="DE131" s="57">
        <f>MIN('Drive Train'!$F$35-CY130*'DEPRECATED - DT-Prelim Calcs'!$C$21*'Drive Train'!$F$38,DE130+CY$2)</f>
        <v>9</v>
      </c>
      <c r="DF131" s="57">
        <f>'Drive Train'!$F$35-CY131*'DEPRECATED - DT-Prelim Calcs'!$C$21*'Drive Train'!$F$38</f>
        <v>9</v>
      </c>
      <c r="DG131" s="1">
        <f>IF(DD131&gt;='Drive Train'!$F$29,1,0)</f>
        <v>0</v>
      </c>
      <c r="DH131" s="57">
        <f t="shared" si="139"/>
        <v>55.555555555555557</v>
      </c>
      <c r="DI131" s="63">
        <f>DI130+'DEPRECATED - DT-Prelim Calcs'!$C$11</f>
        <v>508</v>
      </c>
      <c r="DJ131" s="2">
        <f>DT131/'Drive Train'!$F$35</f>
        <v>0.72580645161290325</v>
      </c>
      <c r="DK131" s="46">
        <f>DR131*12*60/(PI() * 'Drive Train'!$F$15)/DJ$2*DJ131</f>
        <v>-11105.15063027975</v>
      </c>
      <c r="DL131" s="2">
        <f>('DEPRECATED - DT-Prelim Calcs'!$C$6*DJ131-DK131)/('DEPRECATED - DT-Prelim Calcs'!$C$6*DJ131)*'DEPRECATED - DT-Prelim Calcs'!$C$7*DJ131</f>
        <v>6.7704717883447332</v>
      </c>
      <c r="DM131" s="57">
        <f>DL131/'DEPRECATED - DT-Prelim Calcs'!$C$7*('DEPRECATED - DT-Prelim Calcs'!$C$8-'DEPRECATED - DT-Prelim Calcs'!$C$9)+'DEPRECATED - DT-Prelim Calcs'!$C$9</f>
        <v>363.13631968656813</v>
      </c>
      <c r="DN131" s="57">
        <f t="shared" si="110"/>
        <v>50</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-37.165761125427579</v>
      </c>
      <c r="DS131" s="57">
        <f>DS130+0.5*DP131*'DEPRECATED - DT-Prelim Calcs'!$C$11^2+DR131*'DEPRECATED - DT-Prelim Calcs'!$C$11</f>
        <v>-229449.69618006161</v>
      </c>
      <c r="DT131" s="57">
        <f>MIN('Drive Train'!$F$35-DN130*'DEPRECATED - DT-Prelim Calcs'!$C$21*'Drive Train'!$F$38,DT130+DN$2)</f>
        <v>9</v>
      </c>
      <c r="DU131" s="57">
        <f>'Drive Train'!$F$35-DN131*'DEPRECATED - DT-Prelim Calcs'!$C$21*'Drive Train'!$F$38</f>
        <v>9</v>
      </c>
      <c r="DV131" s="1">
        <f>IF(DS131&gt;='Drive Train'!$F$29,1,0)</f>
        <v>0</v>
      </c>
      <c r="DW131" s="57">
        <f t="shared" si="142"/>
        <v>55.555555555555557</v>
      </c>
      <c r="DX131" s="63">
        <f>DX130+'DEPRECATED - DT-Prelim Calcs'!$C$11</f>
        <v>508</v>
      </c>
      <c r="DY131" s="2">
        <f>EI131/'Drive Train'!$F$35</f>
        <v>0.77702883956485225</v>
      </c>
      <c r="DZ131" s="46">
        <f>EG131*12*60/(PI() * 'Drive Train'!$F$15)/DY$2*DY131</f>
        <v>20713.444256026844</v>
      </c>
      <c r="EA131" s="2">
        <f>('DEPRECATED - DT-Prelim Calcs'!$C$6*DY131-DZ131)/('DEPRECATED - DT-Prelim Calcs'!$C$6*DY131)*'DEPRECATED - DT-Prelim Calcs'!$C$7*DY131</f>
        <v>-7.493101708097992</v>
      </c>
      <c r="EB131" s="57">
        <f>EA131/'DEPRECATED - DT-Prelim Calcs'!$C$7*('DEPRECATED - DT-Prelim Calcs'!$C$8-'DEPRECATED - DT-Prelim Calcs'!$C$9)+'DEPRECATED - DT-Prelim Calcs'!$C$9</f>
        <v>-396.20661790413794</v>
      </c>
      <c r="EC131" s="57">
        <f t="shared" si="111"/>
        <v>-396.20661790413794</v>
      </c>
      <c r="ED131" s="2">
        <f t="shared" si="143"/>
        <v>-9.7715257388259342</v>
      </c>
      <c r="EE131" s="57">
        <f>ED131*'DEPRECATED - DT-Prelim Calcs'!$C$21/DY$2/'DEPRECATED - DT-Prelim Calcs'!$C$19/'DEPRECATED - DT-Prelim Calcs'!$C$18*3.39*'DEPRECATED - DT-Prelim Calcs'!$C$20</f>
        <v>-274.96729078569632</v>
      </c>
      <c r="EF131" s="46">
        <f t="shared" si="144"/>
        <v>1</v>
      </c>
      <c r="EG131" s="57">
        <f>EE130*'DEPRECATED - DT-Prelim Calcs'!$C$11+EG130</f>
        <v>56.585263054034584</v>
      </c>
      <c r="EH131" s="57">
        <f>EH130+0.5*EE131*'DEPRECATED - DT-Prelim Calcs'!$C$11^2+EG131*'DEPRECATED - DT-Prelim Calcs'!$C$11</f>
        <v>-345460.61809636944</v>
      </c>
      <c r="EI131" s="57">
        <f>MIN('Drive Train'!$F$35-EC130*'DEPRECATED - DT-Prelim Calcs'!$C$21*'Drive Train'!$F$38,EI130+EC$2)</f>
        <v>9.6351576106041676</v>
      </c>
      <c r="EJ131" s="57">
        <f>'Drive Train'!$F$35-EC131*'DEPRECATED - DT-Prelim Calcs'!$C$21*'Drive Train'!$F$38</f>
        <v>39.342050017481384</v>
      </c>
      <c r="EK131" s="1">
        <f>IF(EH131&gt;='Drive Train'!$F$29,1,0)</f>
        <v>0</v>
      </c>
      <c r="EL131" s="57">
        <f t="shared" si="145"/>
        <v>-440.22957544904216</v>
      </c>
      <c r="EM131" s="63">
        <f>EM130+'DEPRECATED - DT-Prelim Calcs'!$C$11</f>
        <v>508</v>
      </c>
      <c r="EN131" s="2">
        <f>EX131/'Drive Train'!$F$35</f>
        <v>0.72580645161290325</v>
      </c>
      <c r="EO131" s="46">
        <f>EV131*12*60/(PI() * 'Drive Train'!$F$15)/EN$2*EN131</f>
        <v>-375065.6793838403</v>
      </c>
      <c r="EP131" s="2">
        <f>('DEPRECATED - DT-Prelim Calcs'!$C$6*EN131-EO131)/('DEPRECATED - DT-Prelim Calcs'!$C$6*EN131)*'DEPRECATED - DT-Prelim Calcs'!$C$7*EN131</f>
        <v>171.33799041800347</v>
      </c>
      <c r="EQ131" s="57">
        <f>EP131/'DEPRECATED - DT-Prelim Calcs'!$C$7*('DEPRECATED - DT-Prelim Calcs'!$C$8-'DEPRECATED - DT-Prelim Calcs'!$C$9)+'DEPRECATED - DT-Prelim Calcs'!$C$9</f>
        <v>9124.1374151991076</v>
      </c>
      <c r="ER131" s="57">
        <f t="shared" si="112"/>
        <v>50</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-974.06429525184171</v>
      </c>
      <c r="EW131" s="57">
        <f>EW130+0.5*ET131*'DEPRECATED - DT-Prelim Calcs'!$C$11^2+EV131*'DEPRECATED - DT-Prelim Calcs'!$C$11</f>
        <v>-455103.0589205299</v>
      </c>
      <c r="EX131" s="57">
        <f>MIN('Drive Train'!$F$35-ER130*'DEPRECATED - DT-Prelim Calcs'!$C$21*'Drive Train'!$F$38,EX130+ER$2)</f>
        <v>9</v>
      </c>
      <c r="EY131" s="57">
        <f>'Drive Train'!$F$35-ER131*'DEPRECATED - DT-Prelim Calcs'!$C$21*'Drive Train'!$F$38</f>
        <v>9</v>
      </c>
      <c r="EZ131" s="1">
        <f>IF(EW131&gt;='Drive Train'!$F$29,1,0)</f>
        <v>0</v>
      </c>
      <c r="FA131" s="57">
        <f t="shared" si="148"/>
        <v>55.555555555555557</v>
      </c>
      <c r="FB131" s="63">
        <f>FB130+'DEPRECATED - DT-Prelim Calcs'!$C$11</f>
        <v>508</v>
      </c>
      <c r="FC131" s="2">
        <f>FM131/'Drive Train'!$F$35</f>
        <v>0.72580645161290325</v>
      </c>
      <c r="FD131" s="46">
        <f>FK131*12*60/(PI() * 'Drive Train'!$F$15)/FC$2*FC131</f>
        <v>-887850.56258458691</v>
      </c>
      <c r="FE131" s="2">
        <f>('DEPRECATED - DT-Prelim Calcs'!$C$6*FC131-FD131)/('DEPRECATED - DT-Prelim Calcs'!$C$6*FC131)*'DEPRECATED - DT-Prelim Calcs'!$C$7*FC131</f>
        <v>403.197571752675</v>
      </c>
      <c r="FF131" s="57">
        <f>FE131/'DEPRECATED - DT-Prelim Calcs'!$C$7*('DEPRECATED - DT-Prelim Calcs'!$C$8-'DEPRECATED - DT-Prelim Calcs'!$C$9)+'DEPRECATED - DT-Prelim Calcs'!$C$9</f>
        <v>21467.533384177681</v>
      </c>
      <c r="FG131" s="57">
        <f t="shared" si="113"/>
        <v>50</v>
      </c>
      <c r="FH131" s="2">
        <f t="shared" si="149"/>
        <v>0.65247827416199988</v>
      </c>
      <c r="FI131" s="57">
        <f>FH131*'DEPRECATED - DT-Prelim Calcs'!$C$21/FC$2/'DEPRECATED - DT-Prelim Calcs'!$C$19/'DEPRECATED - DT-Prelim Calcs'!$C$18*3.39*'DEPRECATED - DT-Prelim Calcs'!$C$20</f>
        <v>22.99198837243916</v>
      </c>
      <c r="FJ131" s="46">
        <f t="shared" si="150"/>
        <v>0</v>
      </c>
      <c r="FK131" s="57">
        <f>FI130*'DEPRECATED - DT-Prelim Calcs'!$C$11+FK130</f>
        <v>-2073.5541715093618</v>
      </c>
      <c r="FL131" s="57">
        <f>FL130+0.5*FI131*'DEPRECATED - DT-Prelim Calcs'!$C$11^2+FK131*'DEPRECATED - DT-Prelim Calcs'!$C$11</f>
        <v>-580058.6864039069</v>
      </c>
      <c r="FM131" s="57">
        <f>MIN('Drive Train'!$F$35-FG130*'DEPRECATED - DT-Prelim Calcs'!$C$21*'Drive Train'!$F$38,FM130+FG$2)</f>
        <v>9</v>
      </c>
      <c r="FN131" s="57">
        <f>'Drive Train'!$F$35-FG131*'DEPRECATED - DT-Prelim Calcs'!$C$21*'Drive Train'!$F$38</f>
        <v>9</v>
      </c>
      <c r="FO131" s="1">
        <f>IF(FL131&gt;='Drive Train'!$F$29,1,0)</f>
        <v>0</v>
      </c>
      <c r="FP131" s="57">
        <f t="shared" si="151"/>
        <v>55.555555555555557</v>
      </c>
      <c r="FQ131" s="63">
        <f>FQ130+'DEPRECATED - DT-Prelim Calcs'!$C$11</f>
        <v>508</v>
      </c>
      <c r="FR131" s="2">
        <f>GB131/'Drive Train'!$F$35</f>
        <v>0.72580645161290325</v>
      </c>
      <c r="FS131" s="46">
        <f>FZ131*12*60/(PI() * 'Drive Train'!$F$15)/FR$2*FR131</f>
        <v>-541309.33979535685</v>
      </c>
      <c r="FT131" s="2">
        <f>('DEPRECATED - DT-Prelim Calcs'!$C$6*FR131-FS131)/('DEPRECATED - DT-Prelim Calcs'!$C$6*FR131)*'DEPRECATED - DT-Prelim Calcs'!$C$7*FR131</f>
        <v>246.50632467536838</v>
      </c>
      <c r="FU131" s="57">
        <f>FT131/'DEPRECATED - DT-Prelim Calcs'!$C$7*('DEPRECATED - DT-Prelim Calcs'!$C$8-'DEPRECATED - DT-Prelim Calcs'!$C$9)+'DEPRECATED - DT-Prelim Calcs'!$C$9</f>
        <v>13125.837533547621</v>
      </c>
      <c r="FV131" s="57">
        <f t="shared" si="114"/>
        <v>50</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-1148.5354423058748</v>
      </c>
      <c r="GA131" s="57">
        <f>GA130+0.5*FX131*'DEPRECATED - DT-Prelim Calcs'!$C$11^2+FZ131*'DEPRECATED - DT-Prelim Calcs'!$C$11</f>
        <v>-724551.23243768327</v>
      </c>
      <c r="GB131" s="57">
        <f>MIN('Drive Train'!$F$35-FV130*'DEPRECATED - DT-Prelim Calcs'!$C$21*'Drive Train'!$F$38,GB130+FV$2)</f>
        <v>9</v>
      </c>
      <c r="GC131" s="57">
        <f>'Drive Train'!$F$35-FV131*'DEPRECATED - DT-Prelim Calcs'!$C$21*'Drive Train'!$F$38</f>
        <v>9</v>
      </c>
      <c r="GD131" s="1">
        <f>IF(GA131&gt;='Drive Train'!$F$29,1,0)</f>
        <v>0</v>
      </c>
      <c r="GE131" s="57">
        <f t="shared" si="154"/>
        <v>55.555555555555557</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55.555555555555557</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55.555555555555557</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55.555555555555557</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55.555555555555557</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55.555555555555557</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650.48305563067322</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19459.884520937518</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0.72580645161290325</v>
      </c>
      <c r="BC132" s="46">
        <f>BJ132*12*60/(PI() * 'Drive Train'!$F$15)/BB$2*BB132</f>
        <v>4641.236100719565</v>
      </c>
      <c r="BD132" s="2">
        <f>('DEPRECATED - DT-Prelim Calcs'!$C$6*BB132-BC132)/('DEPRECATED - DT-Prelim Calcs'!$C$6*BB132)*'DEPRECATED - DT-Prelim Calcs'!$C$7*BB132</f>
        <v>-0.34937662098141203</v>
      </c>
      <c r="BE132" s="57">
        <f>BD132/'DEPRECATED - DT-Prelim Calcs'!$C$7*('DEPRECATED - DT-Prelim Calcs'!$C$8-'DEPRECATED - DT-Prelim Calcs'!$C$9)+'DEPRECATED - DT-Prelim Calcs'!$C$9</f>
        <v>-15.899593556811276</v>
      </c>
      <c r="BF132" s="57">
        <f t="shared" si="106"/>
        <v>-15.899593556811276</v>
      </c>
      <c r="BG132" s="2">
        <f t="shared" si="128"/>
        <v>-0.89592952727138342</v>
      </c>
      <c r="BH132" s="57">
        <f>BG132*'DEPRECATED - DT-Prelim Calcs'!$C$21/BB$2/'DEPRECATED - DT-Prelim Calcs'!$C$19/'DEPRECATED - DT-Prelim Calcs'!$C$18*3.39*'DEPRECATED - DT-Prelim Calcs'!$C$20</f>
        <v>-9.3122233150787928</v>
      </c>
      <c r="BI132" s="46">
        <f t="shared" si="129"/>
        <v>1</v>
      </c>
      <c r="BJ132" s="57">
        <f>BH131*'DEPRECATED - DT-Prelim Calcs'!$C$11+BJ131</f>
        <v>36.748542306137068</v>
      </c>
      <c r="BK132" s="57">
        <f>BK131+0.5*BH132*'DEPRECATED - DT-Prelim Calcs'!$C$11^2+BJ132*'DEPRECATED - DT-Prelim Calcs'!$C$11</f>
        <v>9280.1070222804083</v>
      </c>
      <c r="BL132" s="57">
        <f>MIN('Drive Train'!$F$35-BF131*'DEPRECATED - DT-Prelim Calcs'!$C$21*'Drive Train'!$F$38,BL131+BF$2)</f>
        <v>9</v>
      </c>
      <c r="BM132" s="57">
        <f>'Drive Train'!$F$35-BF132*'DEPRECATED - DT-Prelim Calcs'!$C$21*'Drive Train'!$F$38</f>
        <v>13.481172361863168</v>
      </c>
      <c r="BN132" s="1">
        <f>IF(BK132&gt;='Drive Train'!$F$29,1,0)</f>
        <v>1</v>
      </c>
      <c r="BO132" s="57">
        <f t="shared" si="130"/>
        <v>-17.666215063123637</v>
      </c>
      <c r="BP132" s="63">
        <f>BP131+'DEPRECATED - DT-Prelim Calcs'!$C$11</f>
        <v>512</v>
      </c>
      <c r="BQ132" s="2">
        <f>CA132/'Drive Train'!$F$35</f>
        <v>0.72580645161290325</v>
      </c>
      <c r="BR132" s="46">
        <f>BY132*12*60/(PI() * 'Drive Train'!$F$15)/BQ$2*BQ132</f>
        <v>9055.865065651531</v>
      </c>
      <c r="BS132" s="2">
        <f>('DEPRECATED - DT-Prelim Calcs'!$C$6*BQ132-BR132)/('DEPRECATED - DT-Prelim Calcs'!$C$6*BQ132)*'DEPRECATED - DT-Prelim Calcs'!$C$7*BQ132</f>
        <v>-2.345484652029449</v>
      </c>
      <c r="BT132" s="57">
        <f>BS132/'DEPRECATED - DT-Prelim Calcs'!$C$7*('DEPRECATED - DT-Prelim Calcs'!$C$8-'DEPRECATED - DT-Prelim Calcs'!$C$9)+'DEPRECATED - DT-Prelim Calcs'!$C$9</f>
        <v>-122.16542774082087</v>
      </c>
      <c r="BU132" s="57">
        <f t="shared" si="107"/>
        <v>-122.16542774082087</v>
      </c>
      <c r="BV132" s="2">
        <f t="shared" si="131"/>
        <v>-3.4119051622539356</v>
      </c>
      <c r="BW132" s="57">
        <f>BV132*'DEPRECATED - DT-Prelim Calcs'!$C$21/BQ$2/'DEPRECATED - DT-Prelim Calcs'!$C$19/'DEPRECATED - DT-Prelim Calcs'!$C$18*3.39*'DEPRECATED - DT-Prelim Calcs'!$C$20</f>
        <v>-47.572427835188591</v>
      </c>
      <c r="BX132" s="46">
        <f t="shared" si="132"/>
        <v>1</v>
      </c>
      <c r="BY132" s="57">
        <f>BW131*'DEPRECATED - DT-Prelim Calcs'!$C$11+BY131</f>
        <v>53.451212971314561</v>
      </c>
      <c r="BZ132" s="57">
        <f>BZ131+0.5*BW132*'DEPRECATED - DT-Prelim Calcs'!$C$11^2+BY132*'DEPRECATED - DT-Prelim Calcs'!$C$11</f>
        <v>-18049.651134224645</v>
      </c>
      <c r="CA132" s="57">
        <f>MIN('Drive Train'!$F$35-BU131*'DEPRECATED - DT-Prelim Calcs'!$C$21*'Drive Train'!$F$38,CA131+BU$2)</f>
        <v>9</v>
      </c>
      <c r="CB132" s="57">
        <f>'Drive Train'!$F$35-BU132*'DEPRECATED - DT-Prelim Calcs'!$C$21*'Drive Train'!$F$38</f>
        <v>20.707249086375821</v>
      </c>
      <c r="CC132" s="1">
        <f>IF(BZ132&gt;='Drive Train'!$F$29,1,0)</f>
        <v>0</v>
      </c>
      <c r="CD132" s="57">
        <f t="shared" si="133"/>
        <v>-135.73936415646764</v>
      </c>
      <c r="CE132" s="63">
        <f>CE131+'DEPRECATED - DT-Prelim Calcs'!$C$11</f>
        <v>512</v>
      </c>
      <c r="CF132" s="2">
        <f>CP132/'Drive Train'!$F$35</f>
        <v>0.72580645161290325</v>
      </c>
      <c r="CG132" s="46">
        <f>CN132*12*60/(PI() * 'Drive Train'!$F$15)/CF$2*CF132</f>
        <v>-13715.015661686908</v>
      </c>
      <c r="CH132" s="2">
        <f>('DEPRECATED - DT-Prelim Calcs'!$C$6*CF132-CG132)/('DEPRECATED - DT-Prelim Calcs'!$C$6*CF132)*'DEPRECATED - DT-Prelim Calcs'!$C$7*CF132</f>
        <v>7.9505420933524729</v>
      </c>
      <c r="CI132" s="57">
        <f>CH132/'DEPRECATED - DT-Prelim Calcs'!$C$7*('DEPRECATED - DT-Prelim Calcs'!$C$8-'DEPRECATED - DT-Prelim Calcs'!$C$9)+'DEPRECATED - DT-Prelim Calcs'!$C$9</f>
        <v>425.95914961706319</v>
      </c>
      <c r="CJ132" s="57">
        <f t="shared" si="108"/>
        <v>50</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-64.526413808954644</v>
      </c>
      <c r="CO132" s="57">
        <f>CO131+0.5*CL132*'DEPRECATED - DT-Prelim Calcs'!$C$11^2+CN132*'DEPRECATED - DT-Prelim Calcs'!$C$11</f>
        <v>-55258.630669754581</v>
      </c>
      <c r="CP132" s="57">
        <f>MIN('Drive Train'!$F$35-CJ131*'DEPRECATED - DT-Prelim Calcs'!$C$21*'Drive Train'!$F$38,CP131+CJ$2)</f>
        <v>9</v>
      </c>
      <c r="CQ132" s="57">
        <f>'Drive Train'!$F$35-CJ132*'DEPRECATED - DT-Prelim Calcs'!$C$21*'Drive Train'!$F$38</f>
        <v>9</v>
      </c>
      <c r="CR132" s="1">
        <f>IF(CO132&gt;='Drive Train'!$F$29,1,0)</f>
        <v>0</v>
      </c>
      <c r="CS132" s="57">
        <f t="shared" si="136"/>
        <v>55.555555555555557</v>
      </c>
      <c r="CT132" s="63">
        <f>CT131+'DEPRECATED - DT-Prelim Calcs'!$C$11</f>
        <v>512</v>
      </c>
      <c r="CU132" s="2">
        <f>DE132/'Drive Train'!$F$35</f>
        <v>0.72580645161290325</v>
      </c>
      <c r="CV132" s="46">
        <f>DC132*12*60/(PI() * 'Drive Train'!$F$15)/CU$2*CU132</f>
        <v>-85924.375094064846</v>
      </c>
      <c r="CW132" s="2">
        <f>('DEPRECATED - DT-Prelim Calcs'!$C$6*CU132-CV132)/('DEPRECATED - DT-Prelim Calcs'!$C$6*CU132)*'DEPRECATED - DT-Prelim Calcs'!$C$7*CU132</f>
        <v>40.600552643452062</v>
      </c>
      <c r="CX132" s="57">
        <f>CW132/'DEPRECATED - DT-Prelim Calcs'!$C$7*('DEPRECATED - DT-Prelim Calcs'!$C$8-'DEPRECATED - DT-Prelim Calcs'!$C$9)+'DEPRECATED - DT-Prelim Calcs'!$C$9</f>
        <v>2164.1319104377176</v>
      </c>
      <c r="CY132" s="57">
        <f t="shared" si="109"/>
        <v>50</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-336.06911455237127</v>
      </c>
      <c r="DD132" s="57">
        <f>DD131+0.5*DA132*'DEPRECATED - DT-Prelim Calcs'!$C$11^2+DC132*'DEPRECATED - DT-Prelim Calcs'!$C$11</f>
        <v>-117717.61238858185</v>
      </c>
      <c r="DE132" s="57">
        <f>MIN('Drive Train'!$F$35-CY131*'DEPRECATED - DT-Prelim Calcs'!$C$21*'Drive Train'!$F$38,DE131+CY$2)</f>
        <v>9</v>
      </c>
      <c r="DF132" s="57">
        <f>'Drive Train'!$F$35-CY132*'DEPRECATED - DT-Prelim Calcs'!$C$21*'Drive Train'!$F$38</f>
        <v>9</v>
      </c>
      <c r="DG132" s="1">
        <f>IF(DD132&gt;='Drive Train'!$F$29,1,0)</f>
        <v>0</v>
      </c>
      <c r="DH132" s="57">
        <f t="shared" si="139"/>
        <v>55.555555555555557</v>
      </c>
      <c r="DI132" s="63">
        <f>DI131+'DEPRECATED - DT-Prelim Calcs'!$C$11</f>
        <v>512</v>
      </c>
      <c r="DJ132" s="2">
        <f>DT132/'Drive Train'!$F$35</f>
        <v>0.72580645161290325</v>
      </c>
      <c r="DK132" s="46">
        <f>DR132*12*60/(PI() * 'Drive Train'!$F$15)/DJ$2*DJ132</f>
        <v>16374.926347440414</v>
      </c>
      <c r="DL132" s="2">
        <f>('DEPRECATED - DT-Prelim Calcs'!$C$6*DJ132-DK132)/('DEPRECATED - DT-Prelim Calcs'!$C$6*DJ132)*'DEPRECATED - DT-Prelim Calcs'!$C$7*DJ132</f>
        <v>-5.6548538244705773</v>
      </c>
      <c r="DM132" s="57">
        <f>DL132/'DEPRECATED - DT-Prelim Calcs'!$C$7*('DEPRECATED - DT-Prelim Calcs'!$C$8-'DEPRECATED - DT-Prelim Calcs'!$C$9)+'DEPRECATED - DT-Prelim Calcs'!$C$9</f>
        <v>-298.34470775086101</v>
      </c>
      <c r="DN132" s="57">
        <f t="shared" si="110"/>
        <v>-298.34470775086101</v>
      </c>
      <c r="DO132" s="2">
        <f t="shared" si="140"/>
        <v>-7.583168478424561</v>
      </c>
      <c r="DP132" s="57">
        <f>DO132*'DEPRECATED - DT-Prelim Calcs'!$C$21/DJ$2/'DEPRECATED - DT-Prelim Calcs'!$C$19/'DEPRECATED - DT-Prelim Calcs'!$C$18*3.39*'DEPRECATED - DT-Prelim Calcs'!$C$20</f>
        <v>-186.47392612578113</v>
      </c>
      <c r="DQ132" s="46">
        <f t="shared" si="141"/>
        <v>1</v>
      </c>
      <c r="DR132" s="57">
        <f>DP131*'DEPRECATED - DT-Prelim Calcs'!$C$11+DR131</f>
        <v>54.802192364329045</v>
      </c>
      <c r="DS132" s="57">
        <f>DS131+0.5*DP132*'DEPRECATED - DT-Prelim Calcs'!$C$11^2+DR132*'DEPRECATED - DT-Prelim Calcs'!$C$11</f>
        <v>-230722.27881961054</v>
      </c>
      <c r="DT132" s="57">
        <f>MIN('Drive Train'!$F$35-DN131*'DEPRECATED - DT-Prelim Calcs'!$C$21*'Drive Train'!$F$38,DT131+DN$2)</f>
        <v>9</v>
      </c>
      <c r="DU132" s="57">
        <f>'Drive Train'!$F$35-DN132*'DEPRECATED - DT-Prelim Calcs'!$C$21*'Drive Train'!$F$38</f>
        <v>32.687440127058551</v>
      </c>
      <c r="DV132" s="1">
        <f>IF(DS132&gt;='Drive Train'!$F$29,1,0)</f>
        <v>0</v>
      </c>
      <c r="DW132" s="57">
        <f t="shared" si="142"/>
        <v>-331.49411972317893</v>
      </c>
      <c r="DX132" s="63">
        <f>DX131+'DEPRECATED - DT-Prelim Calcs'!$C$11</f>
        <v>512</v>
      </c>
      <c r="DY132" s="2">
        <f>EI132/'Drive Train'!$F$35</f>
        <v>3.1727459691517246</v>
      </c>
      <c r="DZ132" s="46">
        <f>EG132*12*60/(PI() * 'Drive Train'!$F$15)/DY$2*DY132</f>
        <v>-1559371.7032854781</v>
      </c>
      <c r="EA132" s="2">
        <f>('DEPRECATED - DT-Prelim Calcs'!$C$6*DY132-DZ132)/('DEPRECATED - DT-Prelim Calcs'!$C$6*DY132)*'DEPRECATED - DT-Prelim Calcs'!$C$7*DY132</f>
        <v>712.72808231060924</v>
      </c>
      <c r="EB132" s="57">
        <f>EA132/'DEPRECATED - DT-Prelim Calcs'!$C$7*('DEPRECATED - DT-Prelim Calcs'!$C$8-'DEPRECATED - DT-Prelim Calcs'!$C$9)+'DEPRECATED - DT-Prelim Calcs'!$C$9</f>
        <v>37945.85890475152</v>
      </c>
      <c r="EC132" s="57">
        <f t="shared" si="111"/>
        <v>50</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-1043.2839000887507</v>
      </c>
      <c r="EH132" s="57">
        <f>EH131+0.5*EE132*'DEPRECATED - DT-Prelim Calcs'!$C$11^2+EG132*'DEPRECATED - DT-Prelim Calcs'!$C$11</f>
        <v>-349449.81778974493</v>
      </c>
      <c r="EI132" s="57">
        <f>MIN('Drive Train'!$F$35-EC131*'DEPRECATED - DT-Prelim Calcs'!$C$21*'Drive Train'!$F$38,EI131+EC$2)</f>
        <v>39.342050017481384</v>
      </c>
      <c r="EJ132" s="57">
        <f>'Drive Train'!$F$35-EC132*'DEPRECATED - DT-Prelim Calcs'!$C$21*'Drive Train'!$F$38</f>
        <v>9</v>
      </c>
      <c r="EK132" s="1">
        <f>IF(EH132&gt;='Drive Train'!$F$29,1,0)</f>
        <v>0</v>
      </c>
      <c r="EL132" s="57">
        <f t="shared" si="145"/>
        <v>55.555555555555557</v>
      </c>
      <c r="EM132" s="63">
        <f>EM131+'DEPRECATED - DT-Prelim Calcs'!$C$11</f>
        <v>512</v>
      </c>
      <c r="EN132" s="2">
        <f>EX132/'Drive Train'!$F$35</f>
        <v>0.72580645161290325</v>
      </c>
      <c r="EO132" s="46">
        <f>EV132*12*60/(PI() * 'Drive Train'!$F$15)/EN$2*EN132</f>
        <v>-339653.20905172668</v>
      </c>
      <c r="EP132" s="2">
        <f>('DEPRECATED - DT-Prelim Calcs'!$C$6*EN132-EO132)/('DEPRECATED - DT-Prelim Calcs'!$C$6*EN132)*'DEPRECATED - DT-Prelim Calcs'!$C$7*EN132</f>
        <v>155.32597287571571</v>
      </c>
      <c r="EQ132" s="57">
        <f>EP132/'DEPRECATED - DT-Prelim Calcs'!$C$7*('DEPRECATED - DT-Prelim Calcs'!$C$8-'DEPRECATED - DT-Prelim Calcs'!$C$9)+'DEPRECATED - DT-Prelim Calcs'!$C$9</f>
        <v>8271.713410769431</v>
      </c>
      <c r="ER132" s="57">
        <f t="shared" si="112"/>
        <v>50</v>
      </c>
      <c r="ES132" s="2">
        <f t="shared" si="146"/>
        <v>0.72555584086814395</v>
      </c>
      <c r="ET132" s="57">
        <f>ES132*'DEPRECATED - DT-Prelim Calcs'!$C$21/EN$2/'DEPRECATED - DT-Prelim Calcs'!$C$19/'DEPRECATED - DT-Prelim Calcs'!$C$18*3.39*'DEPRECATED - DT-Prelim Calcs'!$C$20</f>
        <v>22.99198837243916</v>
      </c>
      <c r="EU132" s="46">
        <f t="shared" si="147"/>
        <v>0</v>
      </c>
      <c r="EV132" s="57">
        <f>ET131*'DEPRECATED - DT-Prelim Calcs'!$C$11+EV131</f>
        <v>-882.0963417620851</v>
      </c>
      <c r="EW132" s="57">
        <f>EW131+0.5*ET132*'DEPRECATED - DT-Prelim Calcs'!$C$11^2+EV132*'DEPRECATED - DT-Prelim Calcs'!$C$11</f>
        <v>-458447.50838059874</v>
      </c>
      <c r="EX132" s="57">
        <f>MIN('Drive Train'!$F$35-ER131*'DEPRECATED - DT-Prelim Calcs'!$C$21*'Drive Train'!$F$38,EX131+ER$2)</f>
        <v>9</v>
      </c>
      <c r="EY132" s="57">
        <f>'Drive Train'!$F$35-ER132*'DEPRECATED - DT-Prelim Calcs'!$C$21*'Drive Train'!$F$38</f>
        <v>9</v>
      </c>
      <c r="EZ132" s="1">
        <f>IF(EW132&gt;='Drive Train'!$F$29,1,0)</f>
        <v>0</v>
      </c>
      <c r="FA132" s="57">
        <f t="shared" si="148"/>
        <v>55.555555555555557</v>
      </c>
      <c r="FB132" s="63">
        <f>FB131+'DEPRECATED - DT-Prelim Calcs'!$C$11</f>
        <v>512</v>
      </c>
      <c r="FC132" s="2">
        <f>FM132/'Drive Train'!$F$35</f>
        <v>0.72580645161290325</v>
      </c>
      <c r="FD132" s="46">
        <f>FK132*12*60/(PI() * 'Drive Train'!$F$15)/FC$2*FC132</f>
        <v>-848471.89557527658</v>
      </c>
      <c r="FE132" s="2">
        <f>('DEPRECATED - DT-Prelim Calcs'!$C$6*FC132-FD132)/('DEPRECATED - DT-Prelim Calcs'!$C$6*FC132)*'DEPRECATED - DT-Prelim Calcs'!$C$7*FC132</f>
        <v>385.39220824565098</v>
      </c>
      <c r="FF132" s="57">
        <f>FE132/'DEPRECATED - DT-Prelim Calcs'!$C$7*('DEPRECATED - DT-Prelim Calcs'!$C$8-'DEPRECATED - DT-Prelim Calcs'!$C$9)+'DEPRECATED - DT-Prelim Calcs'!$C$9</f>
        <v>20519.637891251878</v>
      </c>
      <c r="FG132" s="57">
        <f t="shared" si="113"/>
        <v>50</v>
      </c>
      <c r="FH132" s="2">
        <f t="shared" si="149"/>
        <v>0.65247827416199988</v>
      </c>
      <c r="FI132" s="57">
        <f>FH132*'DEPRECATED - DT-Prelim Calcs'!$C$21/FC$2/'DEPRECATED - DT-Prelim Calcs'!$C$19/'DEPRECATED - DT-Prelim Calcs'!$C$18*3.39*'DEPRECATED - DT-Prelim Calcs'!$C$20</f>
        <v>22.99198837243916</v>
      </c>
      <c r="FJ132" s="46">
        <f t="shared" si="150"/>
        <v>0</v>
      </c>
      <c r="FK132" s="57">
        <f>FI131*'DEPRECATED - DT-Prelim Calcs'!$C$11+FK131</f>
        <v>-1981.5862180196052</v>
      </c>
      <c r="FL132" s="57">
        <f>FL131+0.5*FI132*'DEPRECATED - DT-Prelim Calcs'!$C$11^2+FK132*'DEPRECATED - DT-Prelim Calcs'!$C$11</f>
        <v>-587801.09536900581</v>
      </c>
      <c r="FM132" s="57">
        <f>MIN('Drive Train'!$F$35-FG131*'DEPRECATED - DT-Prelim Calcs'!$C$21*'Drive Train'!$F$38,FM131+FG$2)</f>
        <v>9</v>
      </c>
      <c r="FN132" s="57">
        <f>'Drive Train'!$F$35-FG132*'DEPRECATED - DT-Prelim Calcs'!$C$21*'Drive Train'!$F$38</f>
        <v>9</v>
      </c>
      <c r="FO132" s="1">
        <f>IF(FL132&gt;='Drive Train'!$F$29,1,0)</f>
        <v>0</v>
      </c>
      <c r="FP132" s="57">
        <f t="shared" si="151"/>
        <v>55.555555555555557</v>
      </c>
      <c r="FQ132" s="63">
        <f>FQ131+'DEPRECATED - DT-Prelim Calcs'!$C$11</f>
        <v>512</v>
      </c>
      <c r="FR132" s="2">
        <f>GB132/'Drive Train'!$F$35</f>
        <v>0.72580645161290325</v>
      </c>
      <c r="FS132" s="46">
        <f>FZ132*12*60/(PI() * 'Drive Train'!$F$15)/FR$2*FR132</f>
        <v>-497964.47610884975</v>
      </c>
      <c r="FT132" s="2">
        <f>('DEPRECATED - DT-Prelim Calcs'!$C$6*FR132-FS132)/('DEPRECATED - DT-Prelim Calcs'!$C$6*FR132)*'DEPRECATED - DT-Prelim Calcs'!$C$7*FR132</f>
        <v>226.90761520360815</v>
      </c>
      <c r="FU132" s="57">
        <f>FT132/'DEPRECATED - DT-Prelim Calcs'!$C$7*('DEPRECATED - DT-Prelim Calcs'!$C$8-'DEPRECATED - DT-Prelim Calcs'!$C$9)+'DEPRECATED - DT-Prelim Calcs'!$C$9</f>
        <v>12082.470552125695</v>
      </c>
      <c r="FV132" s="57">
        <f t="shared" si="114"/>
        <v>50</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-1056.5674888161182</v>
      </c>
      <c r="GA132" s="57">
        <f>GA131+0.5*FX132*'DEPRECATED - DT-Prelim Calcs'!$C$11^2+FZ132*'DEPRECATED - DT-Prelim Calcs'!$C$11</f>
        <v>-728593.5664859683</v>
      </c>
      <c r="GB132" s="57">
        <f>MIN('Drive Train'!$F$35-FV131*'DEPRECATED - DT-Prelim Calcs'!$C$21*'Drive Train'!$F$38,GB131+FV$2)</f>
        <v>9</v>
      </c>
      <c r="GC132" s="57">
        <f>'Drive Train'!$F$35-FV132*'DEPRECATED - DT-Prelim Calcs'!$C$21*'Drive Train'!$F$38</f>
        <v>9</v>
      </c>
      <c r="GD132" s="1">
        <f>IF(GA132&gt;='Drive Train'!$F$29,1,0)</f>
        <v>0</v>
      </c>
      <c r="GE132" s="57">
        <f t="shared" si="154"/>
        <v>55.555555555555557</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55.555555555555557</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55.555555555555557</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55.555555555555557</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55.555555555555557</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55.555555555555557</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650.48305563067322</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19612.90866371688</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1.0871913195050942</v>
      </c>
      <c r="BC133" s="46">
        <f>BJ133*12*60/(PI() * 'Drive Train'!$F$15)/BB$2*BB133</f>
        <v>-94.657151056357932</v>
      </c>
      <c r="BD133" s="2">
        <f>('DEPRECATED - DT-Prelim Calcs'!$C$6*BB133-BC133)/('DEPRECATED - DT-Prelim Calcs'!$C$6*BB133)*'DEPRECATED - DT-Prelim Calcs'!$C$7*BB133</f>
        <v>2.6629310301096827</v>
      </c>
      <c r="BE133" s="57">
        <f>BD133/'DEPRECATED - DT-Prelim Calcs'!$C$7*('DEPRECATED - DT-Prelim Calcs'!$C$8-'DEPRECATED - DT-Prelim Calcs'!$C$9)+'DEPRECATED - DT-Prelim Calcs'!$C$9</f>
        <v>144.46516645770632</v>
      </c>
      <c r="BF133" s="57">
        <f t="shared" ref="BF133:BF196" si="193">MIN(BE133,BD$2)</f>
        <v>50</v>
      </c>
      <c r="BG133" s="2">
        <f t="shared" si="128"/>
        <v>0.89592952753204358</v>
      </c>
      <c r="BH133" s="57">
        <f>BG133*'DEPRECATED - DT-Prelim Calcs'!$C$21/BB$2/'DEPRECATED - DT-Prelim Calcs'!$C$19/'DEPRECATED - DT-Prelim Calcs'!$C$18*3.39*'DEPRECATED - DT-Prelim Calcs'!$C$20</f>
        <v>9.3122233177880744</v>
      </c>
      <c r="BI133" s="46">
        <f t="shared" si="129"/>
        <v>0</v>
      </c>
      <c r="BJ133" s="57">
        <f>BH132*'DEPRECATED - DT-Prelim Calcs'!$C$11+BJ132</f>
        <v>-0.50035095417810282</v>
      </c>
      <c r="BK133" s="57">
        <f>BK132+0.5*BH133*'DEPRECATED - DT-Prelim Calcs'!$C$11^2+BJ133*'DEPRECATED - DT-Prelim Calcs'!$C$11</f>
        <v>9352.6034050060007</v>
      </c>
      <c r="BL133" s="57">
        <f>MIN('Drive Train'!$F$35-BF132*'DEPRECATED - DT-Prelim Calcs'!$C$21*'Drive Train'!$F$38,BL132+BF$2)</f>
        <v>13.481172361863168</v>
      </c>
      <c r="BM133" s="57">
        <f>'Drive Train'!$F$35-BF133*'DEPRECATED - DT-Prelim Calcs'!$C$21*'Drive Train'!$F$38</f>
        <v>9</v>
      </c>
      <c r="BN133" s="1">
        <f>IF(BK133&gt;='Drive Train'!$F$29,1,0)</f>
        <v>1</v>
      </c>
      <c r="BO133" s="57">
        <f t="shared" si="130"/>
        <v>55.555555555555557</v>
      </c>
      <c r="BP133" s="63">
        <f>BP132+'DEPRECATED - DT-Prelim Calcs'!$C$11</f>
        <v>516</v>
      </c>
      <c r="BQ133" s="2">
        <f>CA133/'Drive Train'!$F$35</f>
        <v>1.669939442449663</v>
      </c>
      <c r="BR133" s="46">
        <f>BY133*12*60/(PI() * 'Drive Train'!$F$15)/BQ$2*BQ133</f>
        <v>-53340.929046027697</v>
      </c>
      <c r="BS133" s="2">
        <f>('DEPRECATED - DT-Prelim Calcs'!$C$6*BQ133-BR133)/('DEPRECATED - DT-Prelim Calcs'!$C$6*BQ133)*'DEPRECATED - DT-Prelim Calcs'!$C$7*BQ133</f>
        <v>28.143060435464431</v>
      </c>
      <c r="BT133" s="57">
        <f>BS133/'DEPRECATED - DT-Prelim Calcs'!$C$7*('DEPRECATED - DT-Prelim Calcs'!$C$8-'DEPRECATED - DT-Prelim Calcs'!$C$9)+'DEPRECATED - DT-Prelim Calcs'!$C$9</f>
        <v>1500.9384455892475</v>
      </c>
      <c r="BU133" s="57">
        <f t="shared" ref="BU133:BU196" si="194">MIN(BT133,BS$2)</f>
        <v>50</v>
      </c>
      <c r="BV133" s="2">
        <f t="shared" si="131"/>
        <v>1.6489905474275997</v>
      </c>
      <c r="BW133" s="57">
        <f>BV133*'DEPRECATED - DT-Prelim Calcs'!$C$21/BQ$2/'DEPRECATED - DT-Prelim Calcs'!$C$19/'DEPRECATED - DT-Prelim Calcs'!$C$18*3.39*'DEPRECATED - DT-Prelim Calcs'!$C$20</f>
        <v>22.99198837243916</v>
      </c>
      <c r="BX133" s="46">
        <f t="shared" si="132"/>
        <v>0</v>
      </c>
      <c r="BY133" s="57">
        <f>BW132*'DEPRECATED - DT-Prelim Calcs'!$C$11+BY132</f>
        <v>-136.8384983694398</v>
      </c>
      <c r="BZ133" s="57">
        <f>BZ132+0.5*BW133*'DEPRECATED - DT-Prelim Calcs'!$C$11^2+BY133*'DEPRECATED - DT-Prelim Calcs'!$C$11</f>
        <v>-18413.069220722889</v>
      </c>
      <c r="CA133" s="57">
        <f>MIN('Drive Train'!$F$35-BU132*'DEPRECATED - DT-Prelim Calcs'!$C$21*'Drive Train'!$F$38,CA132+BU$2)</f>
        <v>20.707249086375821</v>
      </c>
      <c r="CB133" s="57">
        <f>'Drive Train'!$F$35-BU133*'DEPRECATED - DT-Prelim Calcs'!$C$21*'Drive Train'!$F$38</f>
        <v>9</v>
      </c>
      <c r="CC133" s="1">
        <f>IF(BZ133&gt;='Drive Train'!$F$29,1,0)</f>
        <v>0</v>
      </c>
      <c r="CD133" s="57">
        <f t="shared" si="133"/>
        <v>55.555555555555557</v>
      </c>
      <c r="CE133" s="63">
        <f>CE132+'DEPRECATED - DT-Prelim Calcs'!$C$11</f>
        <v>516</v>
      </c>
      <c r="CF133" s="2">
        <f>CP133/'Drive Train'!$F$35</f>
        <v>0.72580645161290325</v>
      </c>
      <c r="CG133" s="46">
        <f>CN133*12*60/(PI() * 'Drive Train'!$F$15)/CF$2*CF133</f>
        <v>5832.6679616398051</v>
      </c>
      <c r="CH133" s="2">
        <f>('DEPRECATED - DT-Prelim Calcs'!$C$6*CF133-CG133)/('DEPRECATED - DT-Prelim Calcs'!$C$6*CF133)*'DEPRECATED - DT-Prelim Calcs'!$C$7*CF133</f>
        <v>-0.88809158999037618</v>
      </c>
      <c r="CI133" s="57">
        <f>CH133/'DEPRECATED - DT-Prelim Calcs'!$C$7*('DEPRECATED - DT-Prelim Calcs'!$C$8-'DEPRECATED - DT-Prelim Calcs'!$C$9)+'DEPRECATED - DT-Prelim Calcs'!$C$9</f>
        <v>-44.578900828118364</v>
      </c>
      <c r="CJ133" s="57">
        <f t="shared" ref="CJ133:CJ196" si="195">MIN(CI133,CH$2)</f>
        <v>-44.578900828118364</v>
      </c>
      <c r="CK133" s="2">
        <f t="shared" si="134"/>
        <v>-1.574947754313583</v>
      </c>
      <c r="CL133" s="57">
        <f>CK133*'DEPRECATED - DT-Prelim Calcs'!$C$21/CF$2/'DEPRECATED - DT-Prelim Calcs'!$C$19/'DEPRECATED - DT-Prelim Calcs'!$C$18*3.39*'DEPRECATED - DT-Prelim Calcs'!$C$20</f>
        <v>-27.549322167814626</v>
      </c>
      <c r="CM133" s="46">
        <f t="shared" si="135"/>
        <v>1</v>
      </c>
      <c r="CN133" s="57">
        <f>CL132*'DEPRECATED - DT-Prelim Calcs'!$C$11+CN132</f>
        <v>27.441539680801981</v>
      </c>
      <c r="CO133" s="57">
        <f>CO132+0.5*CL133*'DEPRECATED - DT-Prelim Calcs'!$C$11^2+CN133*'DEPRECATED - DT-Prelim Calcs'!$C$11</f>
        <v>-55369.259088373889</v>
      </c>
      <c r="CP133" s="57">
        <f>MIN('Drive Train'!$F$35-CJ132*'DEPRECATED - DT-Prelim Calcs'!$C$21*'Drive Train'!$F$38,CP132+CJ$2)</f>
        <v>9</v>
      </c>
      <c r="CQ133" s="57">
        <f>'Drive Train'!$F$35-CJ133*'DEPRECATED - DT-Prelim Calcs'!$C$21*'Drive Train'!$F$38</f>
        <v>15.431365256312048</v>
      </c>
      <c r="CR133" s="1">
        <f>IF(CO133&gt;='Drive Train'!$F$29,1,0)</f>
        <v>0</v>
      </c>
      <c r="CS133" s="57">
        <f t="shared" si="136"/>
        <v>-49.532112031242626</v>
      </c>
      <c r="CT133" s="63">
        <f>CT132+'DEPRECATED - DT-Prelim Calcs'!$C$11</f>
        <v>516</v>
      </c>
      <c r="CU133" s="2">
        <f>DE133/'Drive Train'!$F$35</f>
        <v>0.72580645161290325</v>
      </c>
      <c r="CV133" s="46">
        <f>DC133*12*60/(PI() * 'Drive Train'!$F$15)/CU$2*CU133</f>
        <v>-62410.494793541409</v>
      </c>
      <c r="CW133" s="2">
        <f>('DEPRECATED - DT-Prelim Calcs'!$C$6*CU133-CV133)/('DEPRECATED - DT-Prelim Calcs'!$C$6*CU133)*'DEPRECATED - DT-Prelim Calcs'!$C$7*CU133</f>
        <v>29.968572995372991</v>
      </c>
      <c r="CX133" s="57">
        <f>CW133/'DEPRECATED - DT-Prelim Calcs'!$C$7*('DEPRECATED - DT-Prelim Calcs'!$C$8-'DEPRECATED - DT-Prelim Calcs'!$C$9)+'DEPRECATED - DT-Prelim Calcs'!$C$9</f>
        <v>1598.1223714964128</v>
      </c>
      <c r="CY133" s="57">
        <f t="shared" ref="CY133:CY196" si="196">MIN(CX133,CW$2)</f>
        <v>50</v>
      </c>
      <c r="CZ133" s="2">
        <f t="shared" si="137"/>
        <v>1.0927045796206987</v>
      </c>
      <c r="DA133" s="57">
        <f>CZ133*'DEPRECATED - DT-Prelim Calcs'!$C$21/CU$2/'DEPRECATED - DT-Prelim Calcs'!$C$19/'DEPRECATED - DT-Prelim Calcs'!$C$18*3.39*'DEPRECATED - DT-Prelim Calcs'!$C$20</f>
        <v>22.991988372439156</v>
      </c>
      <c r="DB133" s="46">
        <f t="shared" si="138"/>
        <v>0</v>
      </c>
      <c r="DC133" s="57">
        <f>DA132*'DEPRECATED - DT-Prelim Calcs'!$C$11+DC132</f>
        <v>-244.10116106261466</v>
      </c>
      <c r="DD133" s="57">
        <f>DD132+0.5*DA133*'DEPRECATED - DT-Prelim Calcs'!$C$11^2+DC133*'DEPRECATED - DT-Prelim Calcs'!$C$11</f>
        <v>-118510.0811258528</v>
      </c>
      <c r="DE133" s="57">
        <f>MIN('Drive Train'!$F$35-CY132*'DEPRECATED - DT-Prelim Calcs'!$C$21*'Drive Train'!$F$38,DE132+CY$2)</f>
        <v>9</v>
      </c>
      <c r="DF133" s="57">
        <f>'Drive Train'!$F$35-CY133*'DEPRECATED - DT-Prelim Calcs'!$C$21*'Drive Train'!$F$38</f>
        <v>9</v>
      </c>
      <c r="DG133" s="1">
        <f>IF(DD133&gt;='Drive Train'!$F$29,1,0)</f>
        <v>0</v>
      </c>
      <c r="DH133" s="57">
        <f t="shared" si="139"/>
        <v>55.555555555555557</v>
      </c>
      <c r="DI133" s="63">
        <f>DI132+'DEPRECATED - DT-Prelim Calcs'!$C$11</f>
        <v>516</v>
      </c>
      <c r="DJ133" s="2">
        <f>DT133/'Drive Train'!$F$35</f>
        <v>2.6360838812143994</v>
      </c>
      <c r="DK133" s="46">
        <f>DR133*12*60/(PI() * 'Drive Train'!$F$15)/DJ$2*DJ133</f>
        <v>-749992.01512598468</v>
      </c>
      <c r="DL133" s="2">
        <f>('DEPRECATED - DT-Prelim Calcs'!$C$6*DJ133-DK133)/('DEPRECATED - DT-Prelim Calcs'!$C$6*DJ133)*'DEPRECATED - DT-Prelim Calcs'!$C$7*DJ133</f>
        <v>345.46755060656409</v>
      </c>
      <c r="DM133" s="57">
        <f>DL133/'DEPRECATED - DT-Prelim Calcs'!$C$7*('DEPRECATED - DT-Prelim Calcs'!$C$8-'DEPRECATED - DT-Prelim Calcs'!$C$9)+'DEPRECATED - DT-Prelim Calcs'!$C$9</f>
        <v>18394.188275029948</v>
      </c>
      <c r="DN133" s="57">
        <f t="shared" ref="DN133:DN196" si="197">MIN(DM133,DL$2)</f>
        <v>50</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-691.09351213879552</v>
      </c>
      <c r="DS133" s="57">
        <f>DS132+0.5*DP133*'DEPRECATED - DT-Prelim Calcs'!$C$11^2+DR133*'DEPRECATED - DT-Prelim Calcs'!$C$11</f>
        <v>-233302.7169611862</v>
      </c>
      <c r="DT133" s="57">
        <f>MIN('Drive Train'!$F$35-DN132*'DEPRECATED - DT-Prelim Calcs'!$C$21*'Drive Train'!$F$38,DT132+DN$2)</f>
        <v>32.687440127058551</v>
      </c>
      <c r="DU133" s="57">
        <f>'Drive Train'!$F$35-DN133*'DEPRECATED - DT-Prelim Calcs'!$C$21*'Drive Train'!$F$38</f>
        <v>9</v>
      </c>
      <c r="DV133" s="1">
        <f>IF(DS133&gt;='Drive Train'!$F$29,1,0)</f>
        <v>0</v>
      </c>
      <c r="DW133" s="57">
        <f t="shared" si="142"/>
        <v>55.555555555555557</v>
      </c>
      <c r="DX133" s="63">
        <f>DX132+'DEPRECATED - DT-Prelim Calcs'!$C$11</f>
        <v>516</v>
      </c>
      <c r="DY133" s="2">
        <f>EI133/'Drive Train'!$F$35</f>
        <v>0.72580645161290325</v>
      </c>
      <c r="DZ133" s="46">
        <f>EG133*12*60/(PI() * 'Drive Train'!$F$15)/DY$2*DY133</f>
        <v>-325280.06173770339</v>
      </c>
      <c r="EA133" s="2">
        <f>('DEPRECATED - DT-Prelim Calcs'!$C$6*DY133-DZ133)/('DEPRECATED - DT-Prelim Calcs'!$C$6*DY133)*'DEPRECATED - DT-Prelim Calcs'!$C$7*DY133</f>
        <v>148.82704510333369</v>
      </c>
      <c r="EB133" s="57">
        <f>EA133/'DEPRECATED - DT-Prelim Calcs'!$C$7*('DEPRECATED - DT-Prelim Calcs'!$C$8-'DEPRECATED - DT-Prelim Calcs'!$C$9)+'DEPRECATED - DT-Prelim Calcs'!$C$9</f>
        <v>7925.7331480322455</v>
      </c>
      <c r="EC133" s="57">
        <f t="shared" ref="EC133:EC196" si="198">MIN(EB133,EA$2)</f>
        <v>50</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-951.31594659899406</v>
      </c>
      <c r="EH133" s="57">
        <f>EH132+0.5*EE133*'DEPRECATED - DT-Prelim Calcs'!$C$11^2+EG133*'DEPRECATED - DT-Prelim Calcs'!$C$11</f>
        <v>-353071.1456691614</v>
      </c>
      <c r="EI133" s="57">
        <f>MIN('Drive Train'!$F$35-EC132*'DEPRECATED - DT-Prelim Calcs'!$C$21*'Drive Train'!$F$38,EI132+EC$2)</f>
        <v>9</v>
      </c>
      <c r="EJ133" s="57">
        <f>'Drive Train'!$F$35-EC133*'DEPRECATED - DT-Prelim Calcs'!$C$21*'Drive Train'!$F$38</f>
        <v>9</v>
      </c>
      <c r="EK133" s="1">
        <f>IF(EH133&gt;='Drive Train'!$F$29,1,0)</f>
        <v>0</v>
      </c>
      <c r="EL133" s="57">
        <f t="shared" si="145"/>
        <v>55.555555555555557</v>
      </c>
      <c r="EM133" s="63">
        <f>EM132+'DEPRECATED - DT-Prelim Calcs'!$C$11</f>
        <v>516</v>
      </c>
      <c r="EN133" s="2">
        <f>EX133/'Drive Train'!$F$35</f>
        <v>0.72580645161290325</v>
      </c>
      <c r="EO133" s="46">
        <f>EV133*12*60/(PI() * 'Drive Train'!$F$15)/EN$2*EN133</f>
        <v>-304240.73871961312</v>
      </c>
      <c r="EP133" s="2">
        <f>('DEPRECATED - DT-Prelim Calcs'!$C$6*EN133-EO133)/('DEPRECATED - DT-Prelim Calcs'!$C$6*EN133)*'DEPRECATED - DT-Prelim Calcs'!$C$7*EN133</f>
        <v>139.31395533342797</v>
      </c>
      <c r="EQ133" s="57">
        <f>EP133/'DEPRECATED - DT-Prelim Calcs'!$C$7*('DEPRECATED - DT-Prelim Calcs'!$C$8-'DEPRECATED - DT-Prelim Calcs'!$C$9)+'DEPRECATED - DT-Prelim Calcs'!$C$9</f>
        <v>7419.2894063397544</v>
      </c>
      <c r="ER133" s="57">
        <f t="shared" ref="ER133:ER196" si="199">MIN(EQ133,EP$2)</f>
        <v>50</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-790.12838827232849</v>
      </c>
      <c r="EW133" s="57">
        <f>EW132+0.5*ET133*'DEPRECATED - DT-Prelim Calcs'!$C$11^2+EV133*'DEPRECATED - DT-Prelim Calcs'!$C$11</f>
        <v>-461424.08602670854</v>
      </c>
      <c r="EX133" s="57">
        <f>MIN('Drive Train'!$F$35-ER132*'DEPRECATED - DT-Prelim Calcs'!$C$21*'Drive Train'!$F$38,EX132+ER$2)</f>
        <v>9</v>
      </c>
      <c r="EY133" s="57">
        <f>'Drive Train'!$F$35-ER133*'DEPRECATED - DT-Prelim Calcs'!$C$21*'Drive Train'!$F$38</f>
        <v>9</v>
      </c>
      <c r="EZ133" s="1">
        <f>IF(EW133&gt;='Drive Train'!$F$29,1,0)</f>
        <v>0</v>
      </c>
      <c r="FA133" s="57">
        <f t="shared" si="148"/>
        <v>55.555555555555557</v>
      </c>
      <c r="FB133" s="63">
        <f>FB132+'DEPRECATED - DT-Prelim Calcs'!$C$11</f>
        <v>516</v>
      </c>
      <c r="FC133" s="2">
        <f>FM133/'Drive Train'!$F$35</f>
        <v>0.72580645161290325</v>
      </c>
      <c r="FD133" s="46">
        <f>FK133*12*60/(PI() * 'Drive Train'!$F$15)/FC$2*FC133</f>
        <v>-809093.22856596624</v>
      </c>
      <c r="FE133" s="2">
        <f>('DEPRECATED - DT-Prelim Calcs'!$C$6*FC133-FD133)/('DEPRECATED - DT-Prelim Calcs'!$C$6*FC133)*'DEPRECATED - DT-Prelim Calcs'!$C$7*FC133</f>
        <v>367.58684473862701</v>
      </c>
      <c r="FF133" s="57">
        <f>FE133/'DEPRECATED - DT-Prelim Calcs'!$C$7*('DEPRECATED - DT-Prelim Calcs'!$C$8-'DEPRECATED - DT-Prelim Calcs'!$C$9)+'DEPRECATED - DT-Prelim Calcs'!$C$9</f>
        <v>19571.742398326078</v>
      </c>
      <c r="FG133" s="57">
        <f t="shared" ref="FG133:FG196" si="200">MIN(FF133,FE$2)</f>
        <v>50</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-1889.6182645298486</v>
      </c>
      <c r="FL133" s="57">
        <f>FL132+0.5*FI133*'DEPRECATED - DT-Prelim Calcs'!$C$11^2+FK133*'DEPRECATED - DT-Prelim Calcs'!$C$11</f>
        <v>-595175.63252014574</v>
      </c>
      <c r="FM133" s="57">
        <f>MIN('Drive Train'!$F$35-FG132*'DEPRECATED - DT-Prelim Calcs'!$C$21*'Drive Train'!$F$38,FM132+FG$2)</f>
        <v>9</v>
      </c>
      <c r="FN133" s="57">
        <f>'Drive Train'!$F$35-FG133*'DEPRECATED - DT-Prelim Calcs'!$C$21*'Drive Train'!$F$38</f>
        <v>9</v>
      </c>
      <c r="FO133" s="1">
        <f>IF(FL133&gt;='Drive Train'!$F$29,1,0)</f>
        <v>0</v>
      </c>
      <c r="FP133" s="57">
        <f t="shared" si="151"/>
        <v>55.555555555555557</v>
      </c>
      <c r="FQ133" s="63">
        <f>FQ132+'DEPRECATED - DT-Prelim Calcs'!$C$11</f>
        <v>516</v>
      </c>
      <c r="FR133" s="2">
        <f>GB133/'Drive Train'!$F$35</f>
        <v>0.72580645161290325</v>
      </c>
      <c r="FS133" s="46">
        <f>FZ133*12*60/(PI() * 'Drive Train'!$F$15)/FR$2*FR133</f>
        <v>-454619.6124223427</v>
      </c>
      <c r="FT133" s="2">
        <f>('DEPRECATED - DT-Prelim Calcs'!$C$6*FR133-FS133)/('DEPRECATED - DT-Prelim Calcs'!$C$6*FR133)*'DEPRECATED - DT-Prelim Calcs'!$C$7*FR133</f>
        <v>207.30890573184789</v>
      </c>
      <c r="FU133" s="57">
        <f>FT133/'DEPRECATED - DT-Prelim Calcs'!$C$7*('DEPRECATED - DT-Prelim Calcs'!$C$8-'DEPRECATED - DT-Prelim Calcs'!$C$9)+'DEPRECATED - DT-Prelim Calcs'!$C$9</f>
        <v>11039.10357070377</v>
      </c>
      <c r="FV133" s="57">
        <f t="shared" ref="FV133:FV196" si="201">MIN(FU133,FT$2)</f>
        <v>50</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-964.59953532636155</v>
      </c>
      <c r="GA133" s="57">
        <f>GA132+0.5*FX133*'DEPRECATED - DT-Prelim Calcs'!$C$11^2+FZ133*'DEPRECATED - DT-Prelim Calcs'!$C$11</f>
        <v>-732268.02872029424</v>
      </c>
      <c r="GB133" s="57">
        <f>MIN('Drive Train'!$F$35-FV132*'DEPRECATED - DT-Prelim Calcs'!$C$21*'Drive Train'!$F$38,GB132+FV$2)</f>
        <v>9</v>
      </c>
      <c r="GC133" s="57">
        <f>'Drive Train'!$F$35-FV133*'DEPRECATED - DT-Prelim Calcs'!$C$21*'Drive Train'!$F$38</f>
        <v>9</v>
      </c>
      <c r="GD133" s="1">
        <f>IF(GA133&gt;='Drive Train'!$F$29,1,0)</f>
        <v>0</v>
      </c>
      <c r="GE133" s="57">
        <f t="shared" si="154"/>
        <v>55.555555555555557</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55.555555555555557</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55.555555555555557</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55.555555555555557</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55.555555555555557</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55.555555555555557</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650.48305563067322</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19765.932806496243</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0.72580645161290325</v>
      </c>
      <c r="BC134" s="46">
        <f>BJ134*12*60/(PI() * 'Drive Train'!$F$15)/BB$2*BB134</f>
        <v>4641.2361020882627</v>
      </c>
      <c r="BD134" s="2">
        <f>('DEPRECATED - DT-Prelim Calcs'!$C$6*BB134-BC134)/('DEPRECATED - DT-Prelim Calcs'!$C$6*BB134)*'DEPRECATED - DT-Prelim Calcs'!$C$7*BB134</f>
        <v>-0.3493766216002791</v>
      </c>
      <c r="BE134" s="57">
        <f>BD134/'DEPRECATED - DT-Prelim Calcs'!$C$7*('DEPRECATED - DT-Prelim Calcs'!$C$8-'DEPRECATED - DT-Prelim Calcs'!$C$9)+'DEPRECATED - DT-Prelim Calcs'!$C$9</f>
        <v>-15.8995935897576</v>
      </c>
      <c r="BF134" s="57">
        <f t="shared" si="193"/>
        <v>-15.8995935897576</v>
      </c>
      <c r="BG134" s="2">
        <f t="shared" ref="BG134:BG197" si="215">MIN((BF134-$C$9)/($C$8-$C$9)*$C$7-$C$29*BJ134/BC$2,BG$2)</f>
        <v>-0.89592952805142856</v>
      </c>
      <c r="BH134" s="57">
        <f>BG134*'DEPRECATED - DT-Prelim Calcs'!$C$21/BB$2/'DEPRECATED - DT-Prelim Calcs'!$C$19/'DEPRECATED - DT-Prelim Calcs'!$C$18*3.39*'DEPRECATED - DT-Prelim Calcs'!$C$20</f>
        <v>-9.3122233231865224</v>
      </c>
      <c r="BI134" s="46">
        <f t="shared" ref="BI134:BI197" si="216">IF(BF134&lt;=$C$17,1,0)</f>
        <v>1</v>
      </c>
      <c r="BJ134" s="57">
        <f>BH133*'DEPRECATED - DT-Prelim Calcs'!$C$11+BJ133</f>
        <v>36.748542316974195</v>
      </c>
      <c r="BK134" s="57">
        <f>BK133+0.5*BH134*'DEPRECATED - DT-Prelim Calcs'!$C$11^2+BJ134*'DEPRECATED - DT-Prelim Calcs'!$C$11</f>
        <v>9425.0997876884048</v>
      </c>
      <c r="BL134" s="57">
        <f>MIN('Drive Train'!$F$35-BF133*'DEPRECATED - DT-Prelim Calcs'!$C$21*'Drive Train'!$F$38,BL133+BF$2)</f>
        <v>9</v>
      </c>
      <c r="BM134" s="57">
        <f>'Drive Train'!$F$35-BF134*'DEPRECATED - DT-Prelim Calcs'!$C$21*'Drive Train'!$F$38</f>
        <v>13.481172364103518</v>
      </c>
      <c r="BN134" s="1">
        <f>IF(BK134&gt;='Drive Train'!$F$29,1,0)</f>
        <v>1</v>
      </c>
      <c r="BO134" s="57">
        <f t="shared" ref="BO134:BO197" si="217">MIN(BF134,$C$10)*$C$11*1000/60/60</f>
        <v>-17.666215099730668</v>
      </c>
      <c r="BP134" s="63">
        <f>BP133+'DEPRECATED - DT-Prelim Calcs'!$C$11</f>
        <v>520</v>
      </c>
      <c r="BQ134" s="2">
        <f>CA134/'Drive Train'!$F$35</f>
        <v>0.72580645161290325</v>
      </c>
      <c r="BR134" s="46">
        <f>BY134*12*60/(PI() * 'Drive Train'!$F$15)/BQ$2*BQ134</f>
        <v>-7602.1025017849761</v>
      </c>
      <c r="BS134" s="2">
        <f>('DEPRECATED - DT-Prelim Calcs'!$C$6*BQ134-BR134)/('DEPRECATED - DT-Prelim Calcs'!$C$6*BQ134)*'DEPRECATED - DT-Prelim Calcs'!$C$7*BQ134</f>
        <v>5.1865419591379025</v>
      </c>
      <c r="BT134" s="57">
        <f>BS134/'DEPRECATED - DT-Prelim Calcs'!$C$7*('DEPRECATED - DT-Prelim Calcs'!$C$8-'DEPRECATED - DT-Prelim Calcs'!$C$9)+'DEPRECATED - DT-Prelim Calcs'!$C$9</f>
        <v>278.81341633086839</v>
      </c>
      <c r="BU134" s="57">
        <f t="shared" si="194"/>
        <v>50</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-44.870544879683166</v>
      </c>
      <c r="BZ134" s="57">
        <f>BZ133+0.5*BW134*'DEPRECATED - DT-Prelim Calcs'!$C$11^2+BY134*'DEPRECATED - DT-Prelim Calcs'!$C$11</f>
        <v>-18408.615493262107</v>
      </c>
      <c r="CA134" s="57">
        <f>MIN('Drive Train'!$F$35-BU133*'DEPRECATED - DT-Prelim Calcs'!$C$21*'Drive Train'!$F$38,CA133+BU$2)</f>
        <v>9</v>
      </c>
      <c r="CB134" s="57">
        <f>'Drive Train'!$F$35-BU134*'DEPRECATED - DT-Prelim Calcs'!$C$21*'Drive Train'!$F$38</f>
        <v>9</v>
      </c>
      <c r="CC134" s="1">
        <f>IF(BZ134&gt;='Drive Train'!$F$29,1,0)</f>
        <v>0</v>
      </c>
      <c r="CD134" s="57">
        <f t="shared" ref="CD134:CD197" si="220">MIN(BU134,$C$10)*$C$11*1000/60/60</f>
        <v>55.555555555555557</v>
      </c>
      <c r="CE134" s="63">
        <f>CE133+'DEPRECATED - DT-Prelim Calcs'!$C$11</f>
        <v>520</v>
      </c>
      <c r="CF134" s="2">
        <f>CP134/'Drive Train'!$F$35</f>
        <v>1.2444649400251651</v>
      </c>
      <c r="CG134" s="46">
        <f>CN134*12*60/(PI() * 'Drive Train'!$F$15)/CF$2*CF134</f>
        <v>-30159.128949944981</v>
      </c>
      <c r="CH134" s="2">
        <f>('DEPRECATED - DT-Prelim Calcs'!$C$6*CF134-CG134)/('DEPRECATED - DT-Prelim Calcs'!$C$6*CF134)*'DEPRECATED - DT-Prelim Calcs'!$C$7*CF134</f>
        <v>16.635839824291306</v>
      </c>
      <c r="CI134" s="57">
        <f>CH134/'DEPRECATED - DT-Prelim Calcs'!$C$7*('DEPRECATED - DT-Prelim Calcs'!$C$8-'DEPRECATED - DT-Prelim Calcs'!$C$9)+'DEPRECATED - DT-Prelim Calcs'!$C$9</f>
        <v>888.33412840521771</v>
      </c>
      <c r="CJ134" s="57">
        <f t="shared" si="195"/>
        <v>50</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-82.755748990456524</v>
      </c>
      <c r="CO134" s="57">
        <f>CO133+0.5*CL134*'DEPRECATED - DT-Prelim Calcs'!$C$11^2+CN134*'DEPRECATED - DT-Prelim Calcs'!$C$11</f>
        <v>-55516.346177356201</v>
      </c>
      <c r="CP134" s="57">
        <f>MIN('Drive Train'!$F$35-CJ133*'DEPRECATED - DT-Prelim Calcs'!$C$21*'Drive Train'!$F$38,CP133+CJ$2)</f>
        <v>15.431365256312048</v>
      </c>
      <c r="CQ134" s="57">
        <f>'Drive Train'!$F$35-CJ134*'DEPRECATED - DT-Prelim Calcs'!$C$21*'Drive Train'!$F$38</f>
        <v>9</v>
      </c>
      <c r="CR134" s="1">
        <f>IF(CO134&gt;='Drive Train'!$F$29,1,0)</f>
        <v>0</v>
      </c>
      <c r="CS134" s="57">
        <f t="shared" ref="CS134:CS197" si="223">MIN(CJ134,$C$10)*$C$11*1000/60/60</f>
        <v>55.555555555555557</v>
      </c>
      <c r="CT134" s="63">
        <f>CT133+'DEPRECATED - DT-Prelim Calcs'!$C$11</f>
        <v>520</v>
      </c>
      <c r="CU134" s="2">
        <f>DE134/'Drive Train'!$F$35</f>
        <v>0.72580645161290325</v>
      </c>
      <c r="CV134" s="46">
        <f>DC134*12*60/(PI() * 'Drive Train'!$F$15)/CU$2*CU134</f>
        <v>-38896.614493017965</v>
      </c>
      <c r="CW134" s="2">
        <f>('DEPRECATED - DT-Prelim Calcs'!$C$6*CU134-CV134)/('DEPRECATED - DT-Prelim Calcs'!$C$6*CU134)*'DEPRECATED - DT-Prelim Calcs'!$C$7*CU134</f>
        <v>19.33659334729391</v>
      </c>
      <c r="CX134" s="57">
        <f>CW134/'DEPRECATED - DT-Prelim Calcs'!$C$7*('DEPRECATED - DT-Prelim Calcs'!$C$8-'DEPRECATED - DT-Prelim Calcs'!$C$9)+'DEPRECATED - DT-Prelim Calcs'!$C$9</f>
        <v>1032.1128325551074</v>
      </c>
      <c r="CY134" s="57">
        <f t="shared" si="196"/>
        <v>50</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-152.13320757285805</v>
      </c>
      <c r="DD134" s="57">
        <f>DD133+0.5*DA134*'DEPRECATED - DT-Prelim Calcs'!$C$11^2+DC134*'DEPRECATED - DT-Prelim Calcs'!$C$11</f>
        <v>-118934.67804916471</v>
      </c>
      <c r="DE134" s="57">
        <f>MIN('Drive Train'!$F$35-CY133*'DEPRECATED - DT-Prelim Calcs'!$C$21*'Drive Train'!$F$38,DE133+CY$2)</f>
        <v>9</v>
      </c>
      <c r="DF134" s="57">
        <f>'Drive Train'!$F$35-CY134*'DEPRECATED - DT-Prelim Calcs'!$C$21*'Drive Train'!$F$38</f>
        <v>9</v>
      </c>
      <c r="DG134" s="1">
        <f>IF(DD134&gt;='Drive Train'!$F$29,1,0)</f>
        <v>0</v>
      </c>
      <c r="DH134" s="57">
        <f t="shared" ref="DH134:DH197" si="226">MIN(CY134,$C$10)*$C$11*1000/60/60</f>
        <v>55.555555555555557</v>
      </c>
      <c r="DI134" s="63">
        <f>DI133+'DEPRECATED - DT-Prelim Calcs'!$C$11</f>
        <v>520</v>
      </c>
      <c r="DJ134" s="2">
        <f>DT134/'Drive Train'!$F$35</f>
        <v>0.72580645161290325</v>
      </c>
      <c r="DK134" s="46">
        <f>DR134*12*60/(PI() * 'Drive Train'!$F$15)/DJ$2*DJ134</f>
        <v>-179019.0587727816</v>
      </c>
      <c r="DL134" s="2">
        <f>('DEPRECATED - DT-Prelim Calcs'!$C$6*DJ134-DK134)/('DEPRECATED - DT-Prelim Calcs'!$C$6*DJ134)*'DEPRECATED - DT-Prelim Calcs'!$C$7*DJ134</f>
        <v>82.694021248650472</v>
      </c>
      <c r="DM134" s="57">
        <f>DL134/'DEPRECATED - DT-Prelim Calcs'!$C$7*('DEPRECATED - DT-Prelim Calcs'!$C$8-'DEPRECATED - DT-Prelim Calcs'!$C$9)+'DEPRECATED - DT-Prelim Calcs'!$C$9</f>
        <v>4405.0414631542972</v>
      </c>
      <c r="DN134" s="57">
        <f t="shared" si="197"/>
        <v>50</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-599.12555864903891</v>
      </c>
      <c r="DS134" s="57">
        <f>DS133+0.5*DP134*'DEPRECATED - DT-Prelim Calcs'!$C$11^2+DR134*'DEPRECATED - DT-Prelim Calcs'!$C$11</f>
        <v>-235515.28328880284</v>
      </c>
      <c r="DT134" s="57">
        <f>MIN('Drive Train'!$F$35-DN133*'DEPRECATED - DT-Prelim Calcs'!$C$21*'Drive Train'!$F$38,DT133+DN$2)</f>
        <v>9</v>
      </c>
      <c r="DU134" s="57">
        <f>'Drive Train'!$F$35-DN134*'DEPRECATED - DT-Prelim Calcs'!$C$21*'Drive Train'!$F$38</f>
        <v>9</v>
      </c>
      <c r="DV134" s="1">
        <f>IF(DS134&gt;='Drive Train'!$F$29,1,0)</f>
        <v>0</v>
      </c>
      <c r="DW134" s="57">
        <f t="shared" ref="DW134:DW197" si="229">MIN(DN134,$C$10)*$C$11*1000/60/60</f>
        <v>55.555555555555557</v>
      </c>
      <c r="DX134" s="63">
        <f>DX133+'DEPRECATED - DT-Prelim Calcs'!$C$11</f>
        <v>520</v>
      </c>
      <c r="DY134" s="2">
        <f>EI134/'Drive Train'!$F$35</f>
        <v>0.72580645161290325</v>
      </c>
      <c r="DZ134" s="46">
        <f>EG134*12*60/(PI() * 'Drive Train'!$F$15)/DY$2*DY134</f>
        <v>-293833.78808278649</v>
      </c>
      <c r="EA134" s="2">
        <f>('DEPRECATED - DT-Prelim Calcs'!$C$6*DY134-DZ134)/('DEPRECATED - DT-Prelim Calcs'!$C$6*DY134)*'DEPRECATED - DT-Prelim Calcs'!$C$7*DY134</f>
        <v>134.60837352578213</v>
      </c>
      <c r="EB134" s="57">
        <f>EA134/'DEPRECATED - DT-Prelim Calcs'!$C$7*('DEPRECATED - DT-Prelim Calcs'!$C$8-'DEPRECATED - DT-Prelim Calcs'!$C$9)+'DEPRECATED - DT-Prelim Calcs'!$C$9</f>
        <v>7168.780632098692</v>
      </c>
      <c r="EC134" s="57">
        <f t="shared" si="198"/>
        <v>50</v>
      </c>
      <c r="ED134" s="2">
        <f t="shared" ref="ED134:ED197" si="230">MIN((EC134-$C$9)/($C$8-$C$9)*$C$7-$C$29*EG134/DZ$2,ED$2)</f>
        <v>0.8170673883650269</v>
      </c>
      <c r="EE134" s="57">
        <f>ED134*'DEPRECATED - DT-Prelim Calcs'!$C$21/DY$2/'DEPRECATED - DT-Prelim Calcs'!$C$19/'DEPRECATED - DT-Prelim Calcs'!$C$18*3.39*'DEPRECATED - DT-Prelim Calcs'!$C$20</f>
        <v>22.99198837243916</v>
      </c>
      <c r="EF134" s="46">
        <f t="shared" ref="EF134:EF197" si="231">IF(EE134&lt;=$C$17,1,0)</f>
        <v>0</v>
      </c>
      <c r="EG134" s="57">
        <f>EE133*'DEPRECATED - DT-Prelim Calcs'!$C$11+EG133</f>
        <v>-859.34799310923745</v>
      </c>
      <c r="EH134" s="57">
        <f>EH133+0.5*EE134*'DEPRECATED - DT-Prelim Calcs'!$C$11^2+EG134*'DEPRECATED - DT-Prelim Calcs'!$C$11</f>
        <v>-356324.60173461889</v>
      </c>
      <c r="EI134" s="57">
        <f>MIN('Drive Train'!$F$35-EC133*'DEPRECATED - DT-Prelim Calcs'!$C$21*'Drive Train'!$F$38,EI133+EC$2)</f>
        <v>9</v>
      </c>
      <c r="EJ134" s="57">
        <f>'Drive Train'!$F$35-EC134*'DEPRECATED - DT-Prelim Calcs'!$C$21*'Drive Train'!$F$38</f>
        <v>9</v>
      </c>
      <c r="EK134" s="1">
        <f>IF(EH134&gt;='Drive Train'!$F$29,1,0)</f>
        <v>0</v>
      </c>
      <c r="EL134" s="57">
        <f t="shared" ref="EL134:EL197" si="232">MIN(EC134,$C$10)*$C$11*1000/60/60</f>
        <v>55.555555555555557</v>
      </c>
      <c r="EM134" s="63">
        <f>EM133+'DEPRECATED - DT-Prelim Calcs'!$C$11</f>
        <v>520</v>
      </c>
      <c r="EN134" s="2">
        <f>EX134/'Drive Train'!$F$35</f>
        <v>0.72580645161290325</v>
      </c>
      <c r="EO134" s="46">
        <f>EV134*12*60/(PI() * 'Drive Train'!$F$15)/EN$2*EN134</f>
        <v>-268828.2683874995</v>
      </c>
      <c r="EP134" s="2">
        <f>('DEPRECATED - DT-Prelim Calcs'!$C$6*EN134-EO134)/('DEPRECATED - DT-Prelim Calcs'!$C$6*EN134)*'DEPRECATED - DT-Prelim Calcs'!$C$7*EN134</f>
        <v>123.30193779114016</v>
      </c>
      <c r="EQ134" s="57">
        <f>EP134/'DEPRECATED - DT-Prelim Calcs'!$C$7*('DEPRECATED - DT-Prelim Calcs'!$C$8-'DEPRECATED - DT-Prelim Calcs'!$C$9)+'DEPRECATED - DT-Prelim Calcs'!$C$9</f>
        <v>6566.8654019100759</v>
      </c>
      <c r="ER134" s="57">
        <f t="shared" si="199"/>
        <v>50</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-698.16043478257188</v>
      </c>
      <c r="EW134" s="57">
        <f>EW133+0.5*ET134*'DEPRECATED - DT-Prelim Calcs'!$C$11^2+EV134*'DEPRECATED - DT-Prelim Calcs'!$C$11</f>
        <v>-464032.79185885936</v>
      </c>
      <c r="EX134" s="57">
        <f>MIN('Drive Train'!$F$35-ER133*'DEPRECATED - DT-Prelim Calcs'!$C$21*'Drive Train'!$F$38,EX133+ER$2)</f>
        <v>9</v>
      </c>
      <c r="EY134" s="57">
        <f>'Drive Train'!$F$35-ER134*'DEPRECATED - DT-Prelim Calcs'!$C$21*'Drive Train'!$F$38</f>
        <v>9</v>
      </c>
      <c r="EZ134" s="1">
        <f>IF(EW134&gt;='Drive Train'!$F$29,1,0)</f>
        <v>0</v>
      </c>
      <c r="FA134" s="57">
        <f t="shared" ref="FA134:FA197" si="235">MIN(ER134,$C$10)*$C$11*1000/60/60</f>
        <v>55.555555555555557</v>
      </c>
      <c r="FB134" s="63">
        <f>FB133+'DEPRECATED - DT-Prelim Calcs'!$C$11</f>
        <v>520</v>
      </c>
      <c r="FC134" s="2">
        <f>FM134/'Drive Train'!$F$35</f>
        <v>0.72580645161290325</v>
      </c>
      <c r="FD134" s="46">
        <f>FK134*12*60/(PI() * 'Drive Train'!$F$15)/FC$2*FC134</f>
        <v>-769714.56155665591</v>
      </c>
      <c r="FE134" s="2">
        <f>('DEPRECATED - DT-Prelim Calcs'!$C$6*FC134-FD134)/('DEPRECATED - DT-Prelim Calcs'!$C$6*FC134)*'DEPRECATED - DT-Prelim Calcs'!$C$7*FC134</f>
        <v>349.78148123160298</v>
      </c>
      <c r="FF134" s="57">
        <f>FE134/'DEPRECATED - DT-Prelim Calcs'!$C$7*('DEPRECATED - DT-Prelim Calcs'!$C$8-'DEPRECATED - DT-Prelim Calcs'!$C$9)+'DEPRECATED - DT-Prelim Calcs'!$C$9</f>
        <v>18623.846905400274</v>
      </c>
      <c r="FG134" s="57">
        <f t="shared" si="200"/>
        <v>50</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-1797.650311040092</v>
      </c>
      <c r="FL134" s="57">
        <f>FL133+0.5*FI134*'DEPRECATED - DT-Prelim Calcs'!$C$11^2+FK134*'DEPRECATED - DT-Prelim Calcs'!$C$11</f>
        <v>-602182.29785732657</v>
      </c>
      <c r="FM134" s="57">
        <f>MIN('Drive Train'!$F$35-FG133*'DEPRECATED - DT-Prelim Calcs'!$C$21*'Drive Train'!$F$38,FM133+FG$2)</f>
        <v>9</v>
      </c>
      <c r="FN134" s="57">
        <f>'Drive Train'!$F$35-FG134*'DEPRECATED - DT-Prelim Calcs'!$C$21*'Drive Train'!$F$38</f>
        <v>9</v>
      </c>
      <c r="FO134" s="1">
        <f>IF(FL134&gt;='Drive Train'!$F$29,1,0)</f>
        <v>0</v>
      </c>
      <c r="FP134" s="57">
        <f t="shared" ref="FP134:FP197" si="238">MIN(FG134,$C$10)*$C$11*1000/60/60</f>
        <v>55.555555555555557</v>
      </c>
      <c r="FQ134" s="63">
        <f>FQ133+'DEPRECATED - DT-Prelim Calcs'!$C$11</f>
        <v>520</v>
      </c>
      <c r="FR134" s="2">
        <f>GB134/'Drive Train'!$F$35</f>
        <v>0.72580645161290325</v>
      </c>
      <c r="FS134" s="46">
        <f>FZ134*12*60/(PI() * 'Drive Train'!$F$15)/FR$2*FR134</f>
        <v>-411274.74873583572</v>
      </c>
      <c r="FT134" s="2">
        <f>('DEPRECATED - DT-Prelim Calcs'!$C$6*FR134-FS134)/('DEPRECATED - DT-Prelim Calcs'!$C$6*FR134)*'DEPRECATED - DT-Prelim Calcs'!$C$7*FR134</f>
        <v>187.71019626008771</v>
      </c>
      <c r="FU134" s="57">
        <f>FT134/'DEPRECATED - DT-Prelim Calcs'!$C$7*('DEPRECATED - DT-Prelim Calcs'!$C$8-'DEPRECATED - DT-Prelim Calcs'!$C$9)+'DEPRECATED - DT-Prelim Calcs'!$C$9</f>
        <v>9995.7365892818489</v>
      </c>
      <c r="FV134" s="57">
        <f t="shared" si="201"/>
        <v>50</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-872.63158183660494</v>
      </c>
      <c r="GA134" s="57">
        <f>GA133+0.5*FX134*'DEPRECATED - DT-Prelim Calcs'!$C$11^2+FZ134*'DEPRECATED - DT-Prelim Calcs'!$C$11</f>
        <v>-735574.61914066121</v>
      </c>
      <c r="GB134" s="57">
        <f>MIN('Drive Train'!$F$35-FV133*'DEPRECATED - DT-Prelim Calcs'!$C$21*'Drive Train'!$F$38,GB133+FV$2)</f>
        <v>9</v>
      </c>
      <c r="GC134" s="57">
        <f>'Drive Train'!$F$35-FV134*'DEPRECATED - DT-Prelim Calcs'!$C$21*'Drive Train'!$F$38</f>
        <v>9</v>
      </c>
      <c r="GD134" s="1">
        <f>IF(GA134&gt;='Drive Train'!$F$29,1,0)</f>
        <v>0</v>
      </c>
      <c r="GE134" s="57">
        <f t="shared" ref="GE134:GE197" si="241">MIN(FV134,$C$10)*$C$11*1000/60/60</f>
        <v>55.555555555555557</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55.555555555555557</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55.555555555555557</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55.555555555555557</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55.555555555555557</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55.555555555555557</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650.48305563067322</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19918.956949275605</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1.0871913196857677</v>
      </c>
      <c r="BC135" s="46">
        <f>BJ135*12*60/(PI() * 'Drive Train'!$F$15)/BB$2*BB135</f>
        <v>-94.657155157234612</v>
      </c>
      <c r="BD135" s="2">
        <f>('DEPRECATED - DT-Prelim Calcs'!$C$6*BB135-BC135)/('DEPRECATED - DT-Prelim Calcs'!$C$6*BB135)*'DEPRECATED - DT-Prelim Calcs'!$C$7*BB135</f>
        <v>2.662931032399348</v>
      </c>
      <c r="BE135" s="57">
        <f>BD135/'DEPRECATED - DT-Prelim Calcs'!$C$7*('DEPRECATED - DT-Prelim Calcs'!$C$8-'DEPRECATED - DT-Prelim Calcs'!$C$9)+'DEPRECATED - DT-Prelim Calcs'!$C$9</f>
        <v>144.46516657960015</v>
      </c>
      <c r="BF135" s="57">
        <f t="shared" si="193"/>
        <v>50</v>
      </c>
      <c r="BG135" s="2">
        <f t="shared" si="215"/>
        <v>0.89592952785320323</v>
      </c>
      <c r="BH135" s="57">
        <f>BG135*'DEPRECATED - DT-Prelim Calcs'!$C$21/BB$2/'DEPRECATED - DT-Prelim Calcs'!$C$19/'DEPRECATED - DT-Prelim Calcs'!$C$18*3.39*'DEPRECATED - DT-Prelim Calcs'!$C$20</f>
        <v>9.3122233211261847</v>
      </c>
      <c r="BI135" s="46">
        <f t="shared" si="216"/>
        <v>0</v>
      </c>
      <c r="BJ135" s="57">
        <f>BH134*'DEPRECATED - DT-Prelim Calcs'!$C$11+BJ134</f>
        <v>-0.50035097577189447</v>
      </c>
      <c r="BK135" s="57">
        <f>BK134+0.5*BH135*'DEPRECATED - DT-Prelim Calcs'!$C$11^2+BJ135*'DEPRECATED - DT-Prelim Calcs'!$C$11</f>
        <v>9497.5961703543253</v>
      </c>
      <c r="BL135" s="57">
        <f>MIN('Drive Train'!$F$35-BF134*'DEPRECATED - DT-Prelim Calcs'!$C$21*'Drive Train'!$F$38,BL134+BF$2)</f>
        <v>13.481172364103518</v>
      </c>
      <c r="BM135" s="57">
        <f>'Drive Train'!$F$35-BF135*'DEPRECATED - DT-Prelim Calcs'!$C$21*'Drive Train'!$F$38</f>
        <v>9</v>
      </c>
      <c r="BN135" s="1">
        <f>IF(BK135&gt;='Drive Train'!$F$29,1,0)</f>
        <v>1</v>
      </c>
      <c r="BO135" s="57">
        <f t="shared" si="217"/>
        <v>55.555555555555557</v>
      </c>
      <c r="BP135" s="63">
        <f>BP134+'DEPRECATED - DT-Prelim Calcs'!$C$11</f>
        <v>524</v>
      </c>
      <c r="BQ135" s="2">
        <f>CA135/'Drive Train'!$F$35</f>
        <v>0.72580645161290325</v>
      </c>
      <c r="BR135" s="46">
        <f>BY135*12*60/(PI() * 'Drive Train'!$F$15)/BQ$2*BQ135</f>
        <v>7979.3844443450153</v>
      </c>
      <c r="BS135" s="2">
        <f>('DEPRECATED - DT-Prelim Calcs'!$C$6*BQ135-BR135)/('DEPRECATED - DT-Prelim Calcs'!$C$6*BQ135)*'DEPRECATED - DT-Prelim Calcs'!$C$7*BQ135</f>
        <v>-1.8587457594687176</v>
      </c>
      <c r="BT135" s="57">
        <f>BS135/'DEPRECATED - DT-Prelim Calcs'!$C$7*('DEPRECATED - DT-Prelim Calcs'!$C$8-'DEPRECATED - DT-Prelim Calcs'!$C$9)+'DEPRECATED - DT-Prelim Calcs'!$C$9</f>
        <v>-96.253145618189407</v>
      </c>
      <c r="BU135" s="57">
        <f t="shared" si="194"/>
        <v>-96.253145618189407</v>
      </c>
      <c r="BV135" s="2">
        <f t="shared" si="218"/>
        <v>-2.7983996929942312</v>
      </c>
      <c r="BW135" s="57">
        <f>BV135*'DEPRECATED - DT-Prelim Calcs'!$C$21/BQ$2/'DEPRECATED - DT-Prelim Calcs'!$C$19/'DEPRECATED - DT-Prelim Calcs'!$C$18*3.39*'DEPRECATED - DT-Prelim Calcs'!$C$20</f>
        <v>-39.018278972630441</v>
      </c>
      <c r="BX135" s="46">
        <f t="shared" si="219"/>
        <v>1</v>
      </c>
      <c r="BY135" s="57">
        <f>BW134*'DEPRECATED - DT-Prelim Calcs'!$C$11+BY134</f>
        <v>47.097408610073472</v>
      </c>
      <c r="BZ135" s="57">
        <f>BZ134+0.5*BW135*'DEPRECATED - DT-Prelim Calcs'!$C$11^2+BY135*'DEPRECATED - DT-Prelim Calcs'!$C$11</f>
        <v>-18532.372090602857</v>
      </c>
      <c r="CA135" s="57">
        <f>MIN('Drive Train'!$F$35-BU134*'DEPRECATED - DT-Prelim Calcs'!$C$21*'Drive Train'!$F$38,CA134+BU$2)</f>
        <v>9</v>
      </c>
      <c r="CB135" s="57">
        <f>'Drive Train'!$F$35-BU135*'DEPRECATED - DT-Prelim Calcs'!$C$21*'Drive Train'!$F$38</f>
        <v>18.94521390203688</v>
      </c>
      <c r="CC135" s="1">
        <f>IF(BZ135&gt;='Drive Train'!$F$29,1,0)</f>
        <v>0</v>
      </c>
      <c r="CD135" s="57">
        <f t="shared" si="220"/>
        <v>-106.947939575766</v>
      </c>
      <c r="CE135" s="63">
        <f>CE134+'DEPRECATED - DT-Prelim Calcs'!$C$11</f>
        <v>524</v>
      </c>
      <c r="CF135" s="2">
        <f>CP135/'Drive Train'!$F$35</f>
        <v>0.72580645161290325</v>
      </c>
      <c r="CG135" s="46">
        <f>CN135*12*60/(PI() * 'Drive Train'!$F$15)/CF$2*CF135</f>
        <v>1958.0435596597486</v>
      </c>
      <c r="CH135" s="2">
        <f>('DEPRECATED - DT-Prelim Calcs'!$C$6*CF135-CG135)/('DEPRECATED - DT-Prelim Calcs'!$C$6*CF135)*'DEPRECATED - DT-Prelim Calcs'!$C$7*CF135</f>
        <v>0.86384927469479034</v>
      </c>
      <c r="CI135" s="57">
        <f>CH135/'DEPRECATED - DT-Prelim Calcs'!$C$7*('DEPRECATED - DT-Prelim Calcs'!$C$8-'DEPRECATED - DT-Prelim Calcs'!$C$9)+'DEPRECATED - DT-Prelim Calcs'!$C$9</f>
        <v>48.688324457818098</v>
      </c>
      <c r="CJ135" s="57">
        <f t="shared" si="195"/>
        <v>48.688324457818098</v>
      </c>
      <c r="CK135" s="2">
        <f t="shared" si="221"/>
        <v>0.63326966724743827</v>
      </c>
      <c r="CL135" s="57">
        <f>CK135*'DEPRECATED - DT-Prelim Calcs'!$C$21/CF$2/'DEPRECATED - DT-Prelim Calcs'!$C$19/'DEPRECATED - DT-Prelim Calcs'!$C$18*3.39*'DEPRECATED - DT-Prelim Calcs'!$C$20</f>
        <v>11.077288141350495</v>
      </c>
      <c r="CM135" s="46">
        <f t="shared" si="222"/>
        <v>0</v>
      </c>
      <c r="CN135" s="57">
        <f>CL134*'DEPRECATED - DT-Prelim Calcs'!$C$11+CN134</f>
        <v>9.2122044993000998</v>
      </c>
      <c r="CO135" s="57">
        <f>CO134+0.5*CL135*'DEPRECATED - DT-Prelim Calcs'!$C$11^2+CN135*'DEPRECATED - DT-Prelim Calcs'!$C$11</f>
        <v>-55390.8790542282</v>
      </c>
      <c r="CP135" s="57">
        <f>MIN('Drive Train'!$F$35-CJ134*'DEPRECATED - DT-Prelim Calcs'!$C$21*'Drive Train'!$F$38,CP134+CJ$2)</f>
        <v>9</v>
      </c>
      <c r="CQ135" s="57">
        <f>'Drive Train'!$F$35-CJ135*'DEPRECATED - DT-Prelim Calcs'!$C$21*'Drive Train'!$F$38</f>
        <v>9.0891939368683694</v>
      </c>
      <c r="CR135" s="1">
        <f>IF(CO135&gt;='Drive Train'!$F$29,1,0)</f>
        <v>0</v>
      </c>
      <c r="CS135" s="57">
        <f t="shared" si="223"/>
        <v>54.098138286464547</v>
      </c>
      <c r="CT135" s="63">
        <f>CT134+'DEPRECATED - DT-Prelim Calcs'!$C$11</f>
        <v>524</v>
      </c>
      <c r="CU135" s="2">
        <f>DE135/'Drive Train'!$F$35</f>
        <v>0.72580645161290325</v>
      </c>
      <c r="CV135" s="46">
        <f>DC135*12*60/(PI() * 'Drive Train'!$F$15)/CU$2*CU135</f>
        <v>-15382.73419249453</v>
      </c>
      <c r="CW135" s="2">
        <f>('DEPRECATED - DT-Prelim Calcs'!$C$6*CU135-CV135)/('DEPRECATED - DT-Prelim Calcs'!$C$6*CU135)*'DEPRECATED - DT-Prelim Calcs'!$C$7*CU135</f>
        <v>8.704613699214832</v>
      </c>
      <c r="CX135" s="57">
        <f>CW135/'DEPRECATED - DT-Prelim Calcs'!$C$7*('DEPRECATED - DT-Prelim Calcs'!$C$8-'DEPRECATED - DT-Prelim Calcs'!$C$9)+'DEPRECATED - DT-Prelim Calcs'!$C$9</f>
        <v>466.10329361380201</v>
      </c>
      <c r="CY135" s="57">
        <f t="shared" si="196"/>
        <v>50</v>
      </c>
      <c r="CZ135" s="2">
        <f t="shared" si="224"/>
        <v>1.0927045796206987</v>
      </c>
      <c r="DA135" s="57">
        <f>CZ135*'DEPRECATED - DT-Prelim Calcs'!$C$21/CU$2/'DEPRECATED - DT-Prelim Calcs'!$C$19/'DEPRECATED - DT-Prelim Calcs'!$C$18*3.39*'DEPRECATED - DT-Prelim Calcs'!$C$20</f>
        <v>22.991988372439156</v>
      </c>
      <c r="DB135" s="46">
        <f t="shared" si="225"/>
        <v>0</v>
      </c>
      <c r="DC135" s="57">
        <f>DA134*'DEPRECATED - DT-Prelim Calcs'!$C$11+DC134</f>
        <v>-60.165254083101431</v>
      </c>
      <c r="DD135" s="57">
        <f>DD134+0.5*DA135*'DEPRECATED - DT-Prelim Calcs'!$C$11^2+DC135*'DEPRECATED - DT-Prelim Calcs'!$C$11</f>
        <v>-118991.4031585176</v>
      </c>
      <c r="DE135" s="57">
        <f>MIN('Drive Train'!$F$35-CY134*'DEPRECATED - DT-Prelim Calcs'!$C$21*'Drive Train'!$F$38,DE134+CY$2)</f>
        <v>9</v>
      </c>
      <c r="DF135" s="57">
        <f>'Drive Train'!$F$35-CY135*'DEPRECATED - DT-Prelim Calcs'!$C$21*'Drive Train'!$F$38</f>
        <v>9</v>
      </c>
      <c r="DG135" s="1">
        <f>IF(DD135&gt;='Drive Train'!$F$29,1,0)</f>
        <v>0</v>
      </c>
      <c r="DH135" s="57">
        <f t="shared" si="226"/>
        <v>55.555555555555557</v>
      </c>
      <c r="DI135" s="63">
        <f>DI134+'DEPRECATED - DT-Prelim Calcs'!$C$11</f>
        <v>524</v>
      </c>
      <c r="DJ135" s="2">
        <f>DT135/'Drive Train'!$F$35</f>
        <v>0.72580645161290325</v>
      </c>
      <c r="DK135" s="46">
        <f>DR135*12*60/(PI() * 'Drive Train'!$F$15)/DJ$2*DJ135</f>
        <v>-151538.98179506144</v>
      </c>
      <c r="DL135" s="2">
        <f>('DEPRECATED - DT-Prelim Calcs'!$C$6*DJ135-DK135)/('DEPRECATED - DT-Prelim Calcs'!$C$6*DJ135)*'DEPRECATED - DT-Prelim Calcs'!$C$7*DJ135</f>
        <v>70.268695635835158</v>
      </c>
      <c r="DM135" s="57">
        <f>DL135/'DEPRECATED - DT-Prelim Calcs'!$C$7*('DEPRECATED - DT-Prelim Calcs'!$C$8-'DEPRECATED - DT-Prelim Calcs'!$C$9)+'DEPRECATED - DT-Prelim Calcs'!$C$9</f>
        <v>3743.5604357168672</v>
      </c>
      <c r="DN135" s="57">
        <f t="shared" si="197"/>
        <v>50</v>
      </c>
      <c r="DO135" s="2">
        <f t="shared" si="227"/>
        <v>0.93499464029399981</v>
      </c>
      <c r="DP135" s="57">
        <f>DO135*'DEPRECATED - DT-Prelim Calcs'!$C$21/DJ$2/'DEPRECATED - DT-Prelim Calcs'!$C$19/'DEPRECATED - DT-Prelim Calcs'!$C$18*3.39*'DEPRECATED - DT-Prelim Calcs'!$C$20</f>
        <v>22.991988372439156</v>
      </c>
      <c r="DQ135" s="46">
        <f t="shared" si="228"/>
        <v>0</v>
      </c>
      <c r="DR135" s="57">
        <f>DP134*'DEPRECATED - DT-Prelim Calcs'!$C$11+DR134</f>
        <v>-507.1576051592823</v>
      </c>
      <c r="DS135" s="57">
        <f>DS134+0.5*DP135*'DEPRECATED - DT-Prelim Calcs'!$C$11^2+DR135*'DEPRECATED - DT-Prelim Calcs'!$C$11</f>
        <v>-237359.97780246046</v>
      </c>
      <c r="DT135" s="57">
        <f>MIN('Drive Train'!$F$35-DN134*'DEPRECATED - DT-Prelim Calcs'!$C$21*'Drive Train'!$F$38,DT134+DN$2)</f>
        <v>9</v>
      </c>
      <c r="DU135" s="57">
        <f>'Drive Train'!$F$35-DN135*'DEPRECATED - DT-Prelim Calcs'!$C$21*'Drive Train'!$F$38</f>
        <v>9</v>
      </c>
      <c r="DV135" s="1">
        <f>IF(DS135&gt;='Drive Train'!$F$29,1,0)</f>
        <v>0</v>
      </c>
      <c r="DW135" s="57">
        <f t="shared" si="229"/>
        <v>55.555555555555557</v>
      </c>
      <c r="DX135" s="63">
        <f>DX134+'DEPRECATED - DT-Prelim Calcs'!$C$11</f>
        <v>524</v>
      </c>
      <c r="DY135" s="2">
        <f>EI135/'Drive Train'!$F$35</f>
        <v>0.72580645161290325</v>
      </c>
      <c r="DZ135" s="46">
        <f>EG135*12*60/(PI() * 'Drive Train'!$F$15)/DY$2*DY135</f>
        <v>-262387.51442786958</v>
      </c>
      <c r="EA135" s="2">
        <f>('DEPRECATED - DT-Prelim Calcs'!$C$6*DY135-DZ135)/('DEPRECATED - DT-Prelim Calcs'!$C$6*DY135)*'DEPRECATED - DT-Prelim Calcs'!$C$7*DY135</f>
        <v>120.38970194823058</v>
      </c>
      <c r="EB135" s="57">
        <f>EA135/'DEPRECATED - DT-Prelim Calcs'!$C$7*('DEPRECATED - DT-Prelim Calcs'!$C$8-'DEPRECATED - DT-Prelim Calcs'!$C$9)+'DEPRECATED - DT-Prelim Calcs'!$C$9</f>
        <v>6411.8281161651385</v>
      </c>
      <c r="EC135" s="57">
        <f t="shared" si="198"/>
        <v>50</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-767.38003961948084</v>
      </c>
      <c r="EH135" s="57">
        <f>EH134+0.5*EE135*'DEPRECATED - DT-Prelim Calcs'!$C$11^2+EG135*'DEPRECATED - DT-Prelim Calcs'!$C$11</f>
        <v>-359210.18598611734</v>
      </c>
      <c r="EI135" s="57">
        <f>MIN('Drive Train'!$F$35-EC134*'DEPRECATED - DT-Prelim Calcs'!$C$21*'Drive Train'!$F$38,EI134+EC$2)</f>
        <v>9</v>
      </c>
      <c r="EJ135" s="57">
        <f>'Drive Train'!$F$35-EC135*'DEPRECATED - DT-Prelim Calcs'!$C$21*'Drive Train'!$F$38</f>
        <v>9</v>
      </c>
      <c r="EK135" s="1">
        <f>IF(EH135&gt;='Drive Train'!$F$29,1,0)</f>
        <v>0</v>
      </c>
      <c r="EL135" s="57">
        <f t="shared" si="232"/>
        <v>55.555555555555557</v>
      </c>
      <c r="EM135" s="63">
        <f>EM134+'DEPRECATED - DT-Prelim Calcs'!$C$11</f>
        <v>524</v>
      </c>
      <c r="EN135" s="2">
        <f>EX135/'Drive Train'!$F$35</f>
        <v>0.72580645161290325</v>
      </c>
      <c r="EO135" s="46">
        <f>EV135*12*60/(PI() * 'Drive Train'!$F$15)/EN$2*EN135</f>
        <v>-233415.79805538591</v>
      </c>
      <c r="EP135" s="2">
        <f>('DEPRECATED - DT-Prelim Calcs'!$C$6*EN135-EO135)/('DEPRECATED - DT-Prelim Calcs'!$C$6*EN135)*'DEPRECATED - DT-Prelim Calcs'!$C$7*EN135</f>
        <v>107.28992024885241</v>
      </c>
      <c r="EQ135" s="57">
        <f>EP135/'DEPRECATED - DT-Prelim Calcs'!$C$7*('DEPRECATED - DT-Prelim Calcs'!$C$8-'DEPRECATED - DT-Prelim Calcs'!$C$9)+'DEPRECATED - DT-Prelim Calcs'!$C$9</f>
        <v>5714.4413974804002</v>
      </c>
      <c r="ER135" s="57">
        <f t="shared" si="199"/>
        <v>50</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-606.19248129281527</v>
      </c>
      <c r="EW135" s="57">
        <f>EW134+0.5*ET135*'DEPRECATED - DT-Prelim Calcs'!$C$11^2+EV135*'DEPRECATED - DT-Prelim Calcs'!$C$11</f>
        <v>-466273.62587705115</v>
      </c>
      <c r="EX135" s="57">
        <f>MIN('Drive Train'!$F$35-ER134*'DEPRECATED - DT-Prelim Calcs'!$C$21*'Drive Train'!$F$38,EX134+ER$2)</f>
        <v>9</v>
      </c>
      <c r="EY135" s="57">
        <f>'Drive Train'!$F$35-ER135*'DEPRECATED - DT-Prelim Calcs'!$C$21*'Drive Train'!$F$38</f>
        <v>9</v>
      </c>
      <c r="EZ135" s="1">
        <f>IF(EW135&gt;='Drive Train'!$F$29,1,0)</f>
        <v>0</v>
      </c>
      <c r="FA135" s="57">
        <f t="shared" si="235"/>
        <v>55.555555555555557</v>
      </c>
      <c r="FB135" s="63">
        <f>FB134+'DEPRECATED - DT-Prelim Calcs'!$C$11</f>
        <v>524</v>
      </c>
      <c r="FC135" s="2">
        <f>FM135/'Drive Train'!$F$35</f>
        <v>0.72580645161290325</v>
      </c>
      <c r="FD135" s="46">
        <f>FK135*12*60/(PI() * 'Drive Train'!$F$15)/FC$2*FC135</f>
        <v>-730335.89454734558</v>
      </c>
      <c r="FE135" s="2">
        <f>('DEPRECATED - DT-Prelim Calcs'!$C$6*FC135-FD135)/('DEPRECATED - DT-Prelim Calcs'!$C$6*FC135)*'DEPRECATED - DT-Prelim Calcs'!$C$7*FC135</f>
        <v>331.97611772457901</v>
      </c>
      <c r="FF135" s="57">
        <f>FE135/'DEPRECATED - DT-Prelim Calcs'!$C$7*('DEPRECATED - DT-Prelim Calcs'!$C$8-'DEPRECATED - DT-Prelim Calcs'!$C$9)+'DEPRECATED - DT-Prelim Calcs'!$C$9</f>
        <v>17675.951412474478</v>
      </c>
      <c r="FG135" s="57">
        <f t="shared" si="200"/>
        <v>50</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-1705.6823575503354</v>
      </c>
      <c r="FL135" s="57">
        <f>FL134+0.5*FI135*'DEPRECATED - DT-Prelim Calcs'!$C$11^2+FK135*'DEPRECATED - DT-Prelim Calcs'!$C$11</f>
        <v>-608821.09138054843</v>
      </c>
      <c r="FM135" s="57">
        <f>MIN('Drive Train'!$F$35-FG134*'DEPRECATED - DT-Prelim Calcs'!$C$21*'Drive Train'!$F$38,FM134+FG$2)</f>
        <v>9</v>
      </c>
      <c r="FN135" s="57">
        <f>'Drive Train'!$F$35-FG135*'DEPRECATED - DT-Prelim Calcs'!$C$21*'Drive Train'!$F$38</f>
        <v>9</v>
      </c>
      <c r="FO135" s="1">
        <f>IF(FL135&gt;='Drive Train'!$F$29,1,0)</f>
        <v>0</v>
      </c>
      <c r="FP135" s="57">
        <f t="shared" si="238"/>
        <v>55.555555555555557</v>
      </c>
      <c r="FQ135" s="63">
        <f>FQ134+'DEPRECATED - DT-Prelim Calcs'!$C$11</f>
        <v>524</v>
      </c>
      <c r="FR135" s="2">
        <f>GB135/'Drive Train'!$F$35</f>
        <v>0.72580645161290325</v>
      </c>
      <c r="FS135" s="46">
        <f>FZ135*12*60/(PI() * 'Drive Train'!$F$15)/FR$2*FR135</f>
        <v>-367929.88504932856</v>
      </c>
      <c r="FT135" s="2">
        <f>('DEPRECATED - DT-Prelim Calcs'!$C$6*FR135-FS135)/('DEPRECATED - DT-Prelim Calcs'!$C$6*FR135)*'DEPRECATED - DT-Prelim Calcs'!$C$7*FR135</f>
        <v>168.11148678832743</v>
      </c>
      <c r="FU135" s="57">
        <f>FT135/'DEPRECATED - DT-Prelim Calcs'!$C$7*('DEPRECATED - DT-Prelim Calcs'!$C$8-'DEPRECATED - DT-Prelim Calcs'!$C$9)+'DEPRECATED - DT-Prelim Calcs'!$C$9</f>
        <v>8952.3696078599205</v>
      </c>
      <c r="FV135" s="57">
        <f t="shared" si="201"/>
        <v>50</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-780.66362834684833</v>
      </c>
      <c r="GA135" s="57">
        <f>GA134+0.5*FX135*'DEPRECATED - DT-Prelim Calcs'!$C$11^2+FZ135*'DEPRECATED - DT-Prelim Calcs'!$C$11</f>
        <v>-738513.33774706908</v>
      </c>
      <c r="GB135" s="57">
        <f>MIN('Drive Train'!$F$35-FV134*'DEPRECATED - DT-Prelim Calcs'!$C$21*'Drive Train'!$F$38,GB134+FV$2)</f>
        <v>9</v>
      </c>
      <c r="GC135" s="57">
        <f>'Drive Train'!$F$35-FV135*'DEPRECATED - DT-Prelim Calcs'!$C$21*'Drive Train'!$F$38</f>
        <v>9</v>
      </c>
      <c r="GD135" s="1">
        <f>IF(GA135&gt;='Drive Train'!$F$29,1,0)</f>
        <v>0</v>
      </c>
      <c r="GE135" s="57">
        <f t="shared" si="241"/>
        <v>55.555555555555557</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55.555555555555557</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55.555555555555557</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55.555555555555557</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55.555555555555557</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55.555555555555557</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650.48305563067322</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20071.981092054968</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0.72580645161290325</v>
      </c>
      <c r="BC136" s="46">
        <f>BJ136*12*60/(PI() * 'Drive Train'!$F$15)/BB$2*BB136</f>
        <v>4641.2361010474033</v>
      </c>
      <c r="BD136" s="2">
        <f>('DEPRECATED - DT-Prelim Calcs'!$C$6*BB136-BC136)/('DEPRECATED - DT-Prelim Calcs'!$C$6*BB136)*'DEPRECATED - DT-Prelim Calcs'!$C$7*BB136</f>
        <v>-0.34937662112964657</v>
      </c>
      <c r="BE136" s="57">
        <f>BD136/'DEPRECATED - DT-Prelim Calcs'!$C$7*('DEPRECATED - DT-Prelim Calcs'!$C$8-'DEPRECATED - DT-Prelim Calcs'!$C$9)+'DEPRECATED - DT-Prelim Calcs'!$C$9</f>
        <v>-15.899593564702762</v>
      </c>
      <c r="BF136" s="57">
        <f t="shared" si="193"/>
        <v>-15.899593564702762</v>
      </c>
      <c r="BG136" s="2">
        <f t="shared" si="215"/>
        <v>-0.89592952745822441</v>
      </c>
      <c r="BH136" s="57">
        <f>BG136*'DEPRECATED - DT-Prelim Calcs'!$C$21/BB$2/'DEPRECATED - DT-Prelim Calcs'!$C$19/'DEPRECATED - DT-Prelim Calcs'!$C$18*3.39*'DEPRECATED - DT-Prelim Calcs'!$C$20</f>
        <v>-9.3122233170208037</v>
      </c>
      <c r="BI136" s="46">
        <f t="shared" si="216"/>
        <v>1</v>
      </c>
      <c r="BJ136" s="57">
        <f>BH135*'DEPRECATED - DT-Prelim Calcs'!$C$11+BJ135</f>
        <v>36.748542308732844</v>
      </c>
      <c r="BK136" s="57">
        <f>BK135+0.5*BH136*'DEPRECATED - DT-Prelim Calcs'!$C$11^2+BJ136*'DEPRECATED - DT-Prelim Calcs'!$C$11</f>
        <v>9570.0925530530894</v>
      </c>
      <c r="BL136" s="57">
        <f>MIN('Drive Train'!$F$35-BF135*'DEPRECATED - DT-Prelim Calcs'!$C$21*'Drive Train'!$F$38,BL135+BF$2)</f>
        <v>9</v>
      </c>
      <c r="BM136" s="57">
        <f>'Drive Train'!$F$35-BF136*'DEPRECATED - DT-Prelim Calcs'!$C$21*'Drive Train'!$F$38</f>
        <v>13.481172362399789</v>
      </c>
      <c r="BN136" s="1">
        <f>IF(BK136&gt;='Drive Train'!$F$29,1,0)</f>
        <v>1</v>
      </c>
      <c r="BO136" s="57">
        <f t="shared" si="217"/>
        <v>-17.666215071891955</v>
      </c>
      <c r="BP136" s="63">
        <f>BP135+'DEPRECATED - DT-Prelim Calcs'!$C$11</f>
        <v>528</v>
      </c>
      <c r="BQ136" s="2">
        <f>CA136/'Drive Train'!$F$35</f>
        <v>1.5278398308094256</v>
      </c>
      <c r="BR136" s="46">
        <f>BY136*12*60/(PI() * 'Drive Train'!$F$15)/BQ$2*BQ136</f>
        <v>-38865.03630184543</v>
      </c>
      <c r="BS136" s="2">
        <f>('DEPRECATED - DT-Prelim Calcs'!$C$6*BQ136-BR136)/('DEPRECATED - DT-Prelim Calcs'!$C$6*BQ136)*'DEPRECATED - DT-Prelim Calcs'!$C$7*BQ136</f>
        <v>21.25521547207201</v>
      </c>
      <c r="BT136" s="57">
        <f>BS136/'DEPRECATED - DT-Prelim Calcs'!$C$7*('DEPRECATED - DT-Prelim Calcs'!$C$8-'DEPRECATED - DT-Prelim Calcs'!$C$9)+'DEPRECATED - DT-Prelim Calcs'!$C$9</f>
        <v>1134.2535871646635</v>
      </c>
      <c r="BU136" s="57">
        <f t="shared" si="194"/>
        <v>50</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-108.97570728044829</v>
      </c>
      <c r="BZ136" s="57">
        <f>BZ135+0.5*BW136*'DEPRECATED - DT-Prelim Calcs'!$C$11^2+BY136*'DEPRECATED - DT-Prelim Calcs'!$C$11</f>
        <v>-18784.339012745138</v>
      </c>
      <c r="CA136" s="57">
        <f>MIN('Drive Train'!$F$35-BU135*'DEPRECATED - DT-Prelim Calcs'!$C$21*'Drive Train'!$F$38,CA135+BU$2)</f>
        <v>18.94521390203688</v>
      </c>
      <c r="CB136" s="57">
        <f>'Drive Train'!$F$35-BU136*'DEPRECATED - DT-Prelim Calcs'!$C$21*'Drive Train'!$F$38</f>
        <v>9</v>
      </c>
      <c r="CC136" s="1">
        <f>IF(BZ136&gt;='Drive Train'!$F$29,1,0)</f>
        <v>0</v>
      </c>
      <c r="CD136" s="57">
        <f t="shared" si="220"/>
        <v>55.555555555555557</v>
      </c>
      <c r="CE136" s="63">
        <f>CE135+'DEPRECATED - DT-Prelim Calcs'!$C$11</f>
        <v>528</v>
      </c>
      <c r="CF136" s="2">
        <f>CP136/'Drive Train'!$F$35</f>
        <v>0.73299951103777172</v>
      </c>
      <c r="CG136" s="46">
        <f>CN136*12*60/(PI() * 'Drive Train'!$F$15)/CF$2*CF136</f>
        <v>11488.643581013723</v>
      </c>
      <c r="CH136" s="2">
        <f>('DEPRECATED - DT-Prelim Calcs'!$C$6*CF136-CG136)/('DEPRECATED - DT-Prelim Calcs'!$C$6*CF136)*'DEPRECATED - DT-Prelim Calcs'!$C$7*CF136</f>
        <v>-3.4281486700017982</v>
      </c>
      <c r="CI136" s="57">
        <f>CH136/'DEPRECATED - DT-Prelim Calcs'!$C$7*('DEPRECATED - DT-Prelim Calcs'!$C$8-'DEPRECATED - DT-Prelim Calcs'!$C$9)+'DEPRECATED - DT-Prelim Calcs'!$C$9</f>
        <v>-179.80268645694221</v>
      </c>
      <c r="CJ136" s="57">
        <f t="shared" si="195"/>
        <v>-179.80268645694221</v>
      </c>
      <c r="CK136" s="2">
        <f t="shared" si="221"/>
        <v>-4.7677773661478922</v>
      </c>
      <c r="CL136" s="57">
        <f>CK136*'DEPRECATED - DT-Prelim Calcs'!$C$21/CF$2/'DEPRECATED - DT-Prelim Calcs'!$C$19/'DEPRECATED - DT-Prelim Calcs'!$C$18*3.39*'DEPRECATED - DT-Prelim Calcs'!$C$20</f>
        <v>-83.398978997668053</v>
      </c>
      <c r="CM136" s="46">
        <f t="shared" si="222"/>
        <v>1</v>
      </c>
      <c r="CN136" s="57">
        <f>CL135*'DEPRECATED - DT-Prelim Calcs'!$C$11+CN135</f>
        <v>53.52135706470208</v>
      </c>
      <c r="CO136" s="57">
        <f>CO135+0.5*CL136*'DEPRECATED - DT-Prelim Calcs'!$C$11^2+CN136*'DEPRECATED - DT-Prelim Calcs'!$C$11</f>
        <v>-55843.98545795073</v>
      </c>
      <c r="CP136" s="57">
        <f>MIN('Drive Train'!$F$35-CJ135*'DEPRECATED - DT-Prelim Calcs'!$C$21*'Drive Train'!$F$38,CP135+CJ$2)</f>
        <v>9.0891939368683694</v>
      </c>
      <c r="CQ136" s="57">
        <f>'Drive Train'!$F$35-CJ136*'DEPRECATED - DT-Prelim Calcs'!$C$21*'Drive Train'!$F$38</f>
        <v>24.626582679072072</v>
      </c>
      <c r="CR136" s="1">
        <f>IF(CO136&gt;='Drive Train'!$F$29,1,0)</f>
        <v>0</v>
      </c>
      <c r="CS136" s="57">
        <f t="shared" si="223"/>
        <v>-199.78076272993579</v>
      </c>
      <c r="CT136" s="63">
        <f>CT135+'DEPRECATED - DT-Prelim Calcs'!$C$11</f>
        <v>528</v>
      </c>
      <c r="CU136" s="2">
        <f>DE136/'Drive Train'!$F$35</f>
        <v>0.72580645161290325</v>
      </c>
      <c r="CV136" s="46">
        <f>DC136*12*60/(PI() * 'Drive Train'!$F$15)/CU$2*CU136</f>
        <v>8131.1461080289046</v>
      </c>
      <c r="CW136" s="2">
        <f>('DEPRECATED - DT-Prelim Calcs'!$C$6*CU136-CV136)/('DEPRECATED - DT-Prelim Calcs'!$C$6*CU136)*'DEPRECATED - DT-Prelim Calcs'!$C$7*CU136</f>
        <v>-1.9273659488642465</v>
      </c>
      <c r="CX136" s="57">
        <f>CW136/'DEPRECATED - DT-Prelim Calcs'!$C$7*('DEPRECATED - DT-Prelim Calcs'!$C$8-'DEPRECATED - DT-Prelim Calcs'!$C$9)+'DEPRECATED - DT-Prelim Calcs'!$C$9</f>
        <v>-99.906245327503257</v>
      </c>
      <c r="CY136" s="57">
        <f t="shared" si="196"/>
        <v>-99.906245327503257</v>
      </c>
      <c r="CZ136" s="2">
        <f t="shared" si="224"/>
        <v>-2.8848913667421661</v>
      </c>
      <c r="DA136" s="57">
        <f>CZ136*'DEPRECATED - DT-Prelim Calcs'!$C$21/CU$2/'DEPRECATED - DT-Prelim Calcs'!$C$19/'DEPRECATED - DT-Prelim Calcs'!$C$18*3.39*'DEPRECATED - DT-Prelim Calcs'!$C$20</f>
        <v>-60.702032367165835</v>
      </c>
      <c r="DB136" s="46">
        <f t="shared" si="225"/>
        <v>1</v>
      </c>
      <c r="DC136" s="57">
        <f>DA135*'DEPRECATED - DT-Prelim Calcs'!$C$11+DC135</f>
        <v>31.802699406655194</v>
      </c>
      <c r="DD136" s="57">
        <f>DD135+0.5*DA136*'DEPRECATED - DT-Prelim Calcs'!$C$11^2+DC136*'DEPRECATED - DT-Prelim Calcs'!$C$11</f>
        <v>-119349.8086198283</v>
      </c>
      <c r="DE136" s="57">
        <f>MIN('Drive Train'!$F$35-CY135*'DEPRECATED - DT-Prelim Calcs'!$C$21*'Drive Train'!$F$38,DE135+CY$2)</f>
        <v>9</v>
      </c>
      <c r="DF136" s="57">
        <f>'Drive Train'!$F$35-CY136*'DEPRECATED - DT-Prelim Calcs'!$C$21*'Drive Train'!$F$38</f>
        <v>19.193624682270222</v>
      </c>
      <c r="DG136" s="1">
        <f>IF(DD136&gt;='Drive Train'!$F$29,1,0)</f>
        <v>0</v>
      </c>
      <c r="DH136" s="57">
        <f t="shared" si="226"/>
        <v>-111.00693925278141</v>
      </c>
      <c r="DI136" s="63">
        <f>DI135+'DEPRECATED - DT-Prelim Calcs'!$C$11</f>
        <v>528</v>
      </c>
      <c r="DJ136" s="2">
        <f>DT136/'Drive Train'!$F$35</f>
        <v>0.72580645161290325</v>
      </c>
      <c r="DK136" s="46">
        <f>DR136*12*60/(PI() * 'Drive Train'!$F$15)/DJ$2*DJ136</f>
        <v>-124058.9048173413</v>
      </c>
      <c r="DL136" s="2">
        <f>('DEPRECATED - DT-Prelim Calcs'!$C$6*DJ136-DK136)/('DEPRECATED - DT-Prelim Calcs'!$C$6*DJ136)*'DEPRECATED - DT-Prelim Calcs'!$C$7*DJ136</f>
        <v>57.843370023019844</v>
      </c>
      <c r="DM136" s="57">
        <f>DL136/'DEPRECATED - DT-Prelim Calcs'!$C$7*('DEPRECATED - DT-Prelim Calcs'!$C$8-'DEPRECATED - DT-Prelim Calcs'!$C$9)+'DEPRECATED - DT-Prelim Calcs'!$C$9</f>
        <v>3082.0794082794378</v>
      </c>
      <c r="DN136" s="57">
        <f t="shared" si="197"/>
        <v>50</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-415.18965166952569</v>
      </c>
      <c r="DS136" s="57">
        <f>DS135+0.5*DP136*'DEPRECATED - DT-Prelim Calcs'!$C$11^2+DR136*'DEPRECATED - DT-Prelim Calcs'!$C$11</f>
        <v>-238836.80050215905</v>
      </c>
      <c r="DT136" s="57">
        <f>MIN('Drive Train'!$F$35-DN135*'DEPRECATED - DT-Prelim Calcs'!$C$21*'Drive Train'!$F$38,DT135+DN$2)</f>
        <v>9</v>
      </c>
      <c r="DU136" s="57">
        <f>'Drive Train'!$F$35-DN136*'DEPRECATED - DT-Prelim Calcs'!$C$21*'Drive Train'!$F$38</f>
        <v>9</v>
      </c>
      <c r="DV136" s="1">
        <f>IF(DS136&gt;='Drive Train'!$F$29,1,0)</f>
        <v>0</v>
      </c>
      <c r="DW136" s="57">
        <f t="shared" si="229"/>
        <v>55.555555555555557</v>
      </c>
      <c r="DX136" s="63">
        <f>DX135+'DEPRECATED - DT-Prelim Calcs'!$C$11</f>
        <v>528</v>
      </c>
      <c r="DY136" s="2">
        <f>EI136/'Drive Train'!$F$35</f>
        <v>0.72580645161290325</v>
      </c>
      <c r="DZ136" s="46">
        <f>EG136*12*60/(PI() * 'Drive Train'!$F$15)/DY$2*DY136</f>
        <v>-230941.24077295273</v>
      </c>
      <c r="EA136" s="2">
        <f>('DEPRECATED - DT-Prelim Calcs'!$C$6*DY136-DZ136)/('DEPRECATED - DT-Prelim Calcs'!$C$6*DY136)*'DEPRECATED - DT-Prelim Calcs'!$C$7*DY136</f>
        <v>106.17103037067908</v>
      </c>
      <c r="EB136" s="57">
        <f>EA136/'DEPRECATED - DT-Prelim Calcs'!$C$7*('DEPRECATED - DT-Prelim Calcs'!$C$8-'DEPRECATED - DT-Prelim Calcs'!$C$9)+'DEPRECATED - DT-Prelim Calcs'!$C$9</f>
        <v>5654.8756002315877</v>
      </c>
      <c r="EC136" s="57">
        <f t="shared" si="198"/>
        <v>50</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-675.41208612972423</v>
      </c>
      <c r="EH136" s="57">
        <f>EH135+0.5*EE136*'DEPRECATED - DT-Prelim Calcs'!$C$11^2+EG136*'DEPRECATED - DT-Prelim Calcs'!$C$11</f>
        <v>-361727.89842365676</v>
      </c>
      <c r="EI136" s="57">
        <f>MIN('Drive Train'!$F$35-EC135*'DEPRECATED - DT-Prelim Calcs'!$C$21*'Drive Train'!$F$38,EI135+EC$2)</f>
        <v>9</v>
      </c>
      <c r="EJ136" s="57">
        <f>'Drive Train'!$F$35-EC136*'DEPRECATED - DT-Prelim Calcs'!$C$21*'Drive Train'!$F$38</f>
        <v>9</v>
      </c>
      <c r="EK136" s="1">
        <f>IF(EH136&gt;='Drive Train'!$F$29,1,0)</f>
        <v>0</v>
      </c>
      <c r="EL136" s="57">
        <f t="shared" si="232"/>
        <v>55.555555555555557</v>
      </c>
      <c r="EM136" s="63">
        <f>EM135+'DEPRECATED - DT-Prelim Calcs'!$C$11</f>
        <v>528</v>
      </c>
      <c r="EN136" s="2">
        <f>EX136/'Drive Train'!$F$35</f>
        <v>0.72580645161290325</v>
      </c>
      <c r="EO136" s="46">
        <f>EV136*12*60/(PI() * 'Drive Train'!$F$15)/EN$2*EN136</f>
        <v>-198003.32772327232</v>
      </c>
      <c r="EP136" s="2">
        <f>('DEPRECATED - DT-Prelim Calcs'!$C$6*EN136-EO136)/('DEPRECATED - DT-Prelim Calcs'!$C$6*EN136)*'DEPRECATED - DT-Prelim Calcs'!$C$7*EN136</f>
        <v>91.27790270656466</v>
      </c>
      <c r="EQ136" s="57">
        <f>EP136/'DEPRECATED - DT-Prelim Calcs'!$C$7*('DEPRECATED - DT-Prelim Calcs'!$C$8-'DEPRECATED - DT-Prelim Calcs'!$C$9)+'DEPRECATED - DT-Prelim Calcs'!$C$9</f>
        <v>4862.0173930507244</v>
      </c>
      <c r="ER136" s="57">
        <f t="shared" si="199"/>
        <v>50</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-514.22452780305866</v>
      </c>
      <c r="EW136" s="57">
        <f>EW135+0.5*ET136*'DEPRECATED - DT-Prelim Calcs'!$C$11^2+EV136*'DEPRECATED - DT-Prelim Calcs'!$C$11</f>
        <v>-468146.5880812839</v>
      </c>
      <c r="EX136" s="57">
        <f>MIN('Drive Train'!$F$35-ER135*'DEPRECATED - DT-Prelim Calcs'!$C$21*'Drive Train'!$F$38,EX135+ER$2)</f>
        <v>9</v>
      </c>
      <c r="EY136" s="57">
        <f>'Drive Train'!$F$35-ER136*'DEPRECATED - DT-Prelim Calcs'!$C$21*'Drive Train'!$F$38</f>
        <v>9</v>
      </c>
      <c r="EZ136" s="1">
        <f>IF(EW136&gt;='Drive Train'!$F$29,1,0)</f>
        <v>0</v>
      </c>
      <c r="FA136" s="57">
        <f t="shared" si="235"/>
        <v>55.555555555555557</v>
      </c>
      <c r="FB136" s="63">
        <f>FB135+'DEPRECATED - DT-Prelim Calcs'!$C$11</f>
        <v>528</v>
      </c>
      <c r="FC136" s="2">
        <f>FM136/'Drive Train'!$F$35</f>
        <v>0.72580645161290325</v>
      </c>
      <c r="FD136" s="46">
        <f>FK136*12*60/(PI() * 'Drive Train'!$F$15)/FC$2*FC136</f>
        <v>-690957.22753803513</v>
      </c>
      <c r="FE136" s="2">
        <f>('DEPRECATED - DT-Prelim Calcs'!$C$6*FC136-FD136)/('DEPRECATED - DT-Prelim Calcs'!$C$6*FC136)*'DEPRECATED - DT-Prelim Calcs'!$C$7*FC136</f>
        <v>314.17075421755499</v>
      </c>
      <c r="FF136" s="57">
        <f>FE136/'DEPRECATED - DT-Prelim Calcs'!$C$7*('DEPRECATED - DT-Prelim Calcs'!$C$8-'DEPRECATED - DT-Prelim Calcs'!$C$9)+'DEPRECATED - DT-Prelim Calcs'!$C$9</f>
        <v>16728.055919548675</v>
      </c>
      <c r="FG136" s="57">
        <f t="shared" si="200"/>
        <v>50</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-1613.7144040605788</v>
      </c>
      <c r="FL136" s="57">
        <f>FL135+0.5*FI136*'DEPRECATED - DT-Prelim Calcs'!$C$11^2+FK136*'DEPRECATED - DT-Prelim Calcs'!$C$11</f>
        <v>-615092.01308981131</v>
      </c>
      <c r="FM136" s="57">
        <f>MIN('Drive Train'!$F$35-FG135*'DEPRECATED - DT-Prelim Calcs'!$C$21*'Drive Train'!$F$38,FM135+FG$2)</f>
        <v>9</v>
      </c>
      <c r="FN136" s="57">
        <f>'Drive Train'!$F$35-FG136*'DEPRECATED - DT-Prelim Calcs'!$C$21*'Drive Train'!$F$38</f>
        <v>9</v>
      </c>
      <c r="FO136" s="1">
        <f>IF(FL136&gt;='Drive Train'!$F$29,1,0)</f>
        <v>0</v>
      </c>
      <c r="FP136" s="57">
        <f t="shared" si="238"/>
        <v>55.555555555555557</v>
      </c>
      <c r="FQ136" s="63">
        <f>FQ135+'DEPRECATED - DT-Prelim Calcs'!$C$11</f>
        <v>528</v>
      </c>
      <c r="FR136" s="2">
        <f>GB136/'Drive Train'!$F$35</f>
        <v>0.72580645161290325</v>
      </c>
      <c r="FS136" s="46">
        <f>FZ136*12*60/(PI() * 'Drive Train'!$F$15)/FR$2*FR136</f>
        <v>-324585.02136282146</v>
      </c>
      <c r="FT136" s="2">
        <f>('DEPRECATED - DT-Prelim Calcs'!$C$6*FR136-FS136)/('DEPRECATED - DT-Prelim Calcs'!$C$6*FR136)*'DEPRECATED - DT-Prelim Calcs'!$C$7*FR136</f>
        <v>148.5127773165672</v>
      </c>
      <c r="FU136" s="57">
        <f>FT136/'DEPRECATED - DT-Prelim Calcs'!$C$7*('DEPRECATED - DT-Prelim Calcs'!$C$8-'DEPRECATED - DT-Prelim Calcs'!$C$9)+'DEPRECATED - DT-Prelim Calcs'!$C$9</f>
        <v>7909.0026264379967</v>
      </c>
      <c r="FV136" s="57">
        <f t="shared" si="201"/>
        <v>50</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-688.69567485709172</v>
      </c>
      <c r="GA136" s="57">
        <f>GA135+0.5*FX136*'DEPRECATED - DT-Prelim Calcs'!$C$11^2+FZ136*'DEPRECATED - DT-Prelim Calcs'!$C$11</f>
        <v>-741084.18453951797</v>
      </c>
      <c r="GB136" s="57">
        <f>MIN('Drive Train'!$F$35-FV135*'DEPRECATED - DT-Prelim Calcs'!$C$21*'Drive Train'!$F$38,GB135+FV$2)</f>
        <v>9</v>
      </c>
      <c r="GC136" s="57">
        <f>'Drive Train'!$F$35-FV136*'DEPRECATED - DT-Prelim Calcs'!$C$21*'Drive Train'!$F$38</f>
        <v>9</v>
      </c>
      <c r="GD136" s="1">
        <f>IF(GA136&gt;='Drive Train'!$F$29,1,0)</f>
        <v>0</v>
      </c>
      <c r="GE136" s="57">
        <f t="shared" si="241"/>
        <v>55.555555555555557</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55.555555555555557</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55.555555555555557</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55.555555555555557</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55.555555555555557</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650.48305563067322</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20225.005234834331</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1.08719131954837</v>
      </c>
      <c r="BC137" s="46">
        <f>BJ137*12*60/(PI() * 'Drive Train'!$F$15)/BB$2*BB137</f>
        <v>-94.657152038623266</v>
      </c>
      <c r="BD137" s="2">
        <f>('DEPRECATED - DT-Prelim Calcs'!$C$6*BB137-BC137)/('DEPRECATED - DT-Prelim Calcs'!$C$6*BB137)*'DEPRECATED - DT-Prelim Calcs'!$C$7*BB137</f>
        <v>2.6629310306581164</v>
      </c>
      <c r="BE137" s="57">
        <f>BD137/'DEPRECATED - DT-Prelim Calcs'!$C$7*('DEPRECATED - DT-Prelim Calcs'!$C$8-'DEPRECATED - DT-Prelim Calcs'!$C$9)+'DEPRECATED - DT-Prelim Calcs'!$C$9</f>
        <v>144.46516648690303</v>
      </c>
      <c r="BF137" s="57">
        <f t="shared" si="193"/>
        <v>50</v>
      </c>
      <c r="BG137" s="2">
        <f t="shared" si="215"/>
        <v>0.8959295276089696</v>
      </c>
      <c r="BH137" s="57">
        <f>BG137*'DEPRECATED - DT-Prelim Calcs'!$C$21/BB$2/'DEPRECATED - DT-Prelim Calcs'!$C$19/'DEPRECATED - DT-Prelim Calcs'!$C$18*3.39*'DEPRECATED - DT-Prelim Calcs'!$C$20</f>
        <v>9.3122233185876375</v>
      </c>
      <c r="BI137" s="46">
        <f t="shared" si="216"/>
        <v>0</v>
      </c>
      <c r="BJ137" s="57">
        <f>BH136*'DEPRECATED - DT-Prelim Calcs'!$C$11+BJ136</f>
        <v>-0.50035095935037077</v>
      </c>
      <c r="BK137" s="57">
        <f>BK136+0.5*BH137*'DEPRECATED - DT-Prelim Calcs'!$C$11^2+BJ137*'DEPRECATED - DT-Prelim Calcs'!$C$11</f>
        <v>9642.58893576439</v>
      </c>
      <c r="BL137" s="57">
        <f>MIN('Drive Train'!$F$35-BF136*'DEPRECATED - DT-Prelim Calcs'!$C$21*'Drive Train'!$F$38,BL136+BF$2)</f>
        <v>13.481172362399789</v>
      </c>
      <c r="BM137" s="57">
        <f>'Drive Train'!$F$35-BF137*'DEPRECATED - DT-Prelim Calcs'!$C$21*'Drive Train'!$F$38</f>
        <v>9</v>
      </c>
      <c r="BN137" s="1">
        <f>IF(BK137&gt;='Drive Train'!$F$29,1,0)</f>
        <v>1</v>
      </c>
      <c r="BO137" s="57">
        <f t="shared" si="217"/>
        <v>55.555555555555557</v>
      </c>
      <c r="BP137" s="63">
        <f>BP136+'DEPRECATED - DT-Prelim Calcs'!$C$11</f>
        <v>532</v>
      </c>
      <c r="BQ137" s="2">
        <f>CA137/'Drive Train'!$F$35</f>
        <v>0.72580645161290325</v>
      </c>
      <c r="BR137" s="46">
        <f>BY137*12*60/(PI() * 'Drive Train'!$F$15)/BQ$2*BQ137</f>
        <v>-2881.5047374319483</v>
      </c>
      <c r="BS137" s="2">
        <f>('DEPRECATED - DT-Prelim Calcs'!$C$6*BQ137-BR137)/('DEPRECATED - DT-Prelim Calcs'!$C$6*BQ137)*'DEPRECATED - DT-Prelim Calcs'!$C$7*BQ137</f>
        <v>3.0520878105279965</v>
      </c>
      <c r="BT137" s="57">
        <f>BS137/'DEPRECATED - DT-Prelim Calcs'!$C$7*('DEPRECATED - DT-Prelim Calcs'!$C$8-'DEPRECATED - DT-Prelim Calcs'!$C$9)+'DEPRECATED - DT-Prelim Calcs'!$C$9</f>
        <v>165.18251705010039</v>
      </c>
      <c r="BU137" s="57">
        <f t="shared" si="194"/>
        <v>50</v>
      </c>
      <c r="BV137" s="2">
        <f t="shared" si="218"/>
        <v>1.2278145023231448</v>
      </c>
      <c r="BW137" s="57">
        <f>BV137*'DEPRECATED - DT-Prelim Calcs'!$C$21/BQ$2/'DEPRECATED - DT-Prelim Calcs'!$C$19/'DEPRECATED - DT-Prelim Calcs'!$C$18*3.39*'DEPRECATED - DT-Prelim Calcs'!$C$20</f>
        <v>17.119501870380109</v>
      </c>
      <c r="BX137" s="46">
        <f t="shared" si="219"/>
        <v>0</v>
      </c>
      <c r="BY137" s="57">
        <f>BW136*'DEPRECATED - DT-Prelim Calcs'!$C$11+BY136</f>
        <v>-17.007753790691652</v>
      </c>
      <c r="BZ137" s="57">
        <f>BZ136+0.5*BW137*'DEPRECATED - DT-Prelim Calcs'!$C$11^2+BY137*'DEPRECATED - DT-Prelim Calcs'!$C$11</f>
        <v>-18715.414012944864</v>
      </c>
      <c r="CA137" s="57">
        <f>MIN('Drive Train'!$F$35-BU136*'DEPRECATED - DT-Prelim Calcs'!$C$21*'Drive Train'!$F$38,CA136+BU$2)</f>
        <v>9</v>
      </c>
      <c r="CB137" s="57">
        <f>'Drive Train'!$F$35-BU137*'DEPRECATED - DT-Prelim Calcs'!$C$21*'Drive Train'!$F$38</f>
        <v>9</v>
      </c>
      <c r="CC137" s="1">
        <f>IF(BZ137&gt;='Drive Train'!$F$29,1,0)</f>
        <v>0</v>
      </c>
      <c r="CD137" s="57">
        <f t="shared" si="220"/>
        <v>55.555555555555557</v>
      </c>
      <c r="CE137" s="63">
        <f>CE136+'DEPRECATED - DT-Prelim Calcs'!$C$11</f>
        <v>532</v>
      </c>
      <c r="CF137" s="2">
        <f>CP137/'Drive Train'!$F$35</f>
        <v>1.9860147321832315</v>
      </c>
      <c r="CG137" s="46">
        <f>CN137*12*60/(PI() * 'Drive Train'!$F$15)/CF$2*CF137</f>
        <v>-162889.87165188984</v>
      </c>
      <c r="CH137" s="2">
        <f>('DEPRECATED - DT-Prelim Calcs'!$C$6*CF137-CG137)/('DEPRECATED - DT-Prelim Calcs'!$C$6*CF137)*'DEPRECATED - DT-Prelim Calcs'!$C$7*CF137</f>
        <v>78.43818869050051</v>
      </c>
      <c r="CI137" s="57">
        <f>CH137/'DEPRECATED - DT-Prelim Calcs'!$C$7*('DEPRECATED - DT-Prelim Calcs'!$C$8-'DEPRECATED - DT-Prelim Calcs'!$C$9)+'DEPRECATED - DT-Prelim Calcs'!$C$9</f>
        <v>4178.4757713656491</v>
      </c>
      <c r="CJ137" s="57">
        <f t="shared" si="195"/>
        <v>50</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-280.07455892597011</v>
      </c>
      <c r="CO137" s="57">
        <f>CO136+0.5*CL137*'DEPRECATED - DT-Prelim Calcs'!$C$11^2+CN137*'DEPRECATED - DT-Prelim Calcs'!$C$11</f>
        <v>-56780.347786675098</v>
      </c>
      <c r="CP137" s="57">
        <f>MIN('Drive Train'!$F$35-CJ136*'DEPRECATED - DT-Prelim Calcs'!$C$21*'Drive Train'!$F$38,CP136+CJ$2)</f>
        <v>24.626582679072072</v>
      </c>
      <c r="CQ137" s="57">
        <f>'Drive Train'!$F$35-CJ137*'DEPRECATED - DT-Prelim Calcs'!$C$21*'Drive Train'!$F$38</f>
        <v>9</v>
      </c>
      <c r="CR137" s="1">
        <f>IF(CO137&gt;='Drive Train'!$F$29,1,0)</f>
        <v>0</v>
      </c>
      <c r="CS137" s="57">
        <f t="shared" si="223"/>
        <v>55.555555555555557</v>
      </c>
      <c r="CT137" s="63">
        <f>CT136+'DEPRECATED - DT-Prelim Calcs'!$C$11</f>
        <v>532</v>
      </c>
      <c r="CU137" s="2">
        <f>DE137/'Drive Train'!$F$35</f>
        <v>1.5478729582475985</v>
      </c>
      <c r="CV137" s="46">
        <f>DC137*12*60/(PI() * 'Drive Train'!$F$15)/CU$2*CU137</f>
        <v>-115052.4578911445</v>
      </c>
      <c r="CW137" s="2">
        <f>('DEPRECATED - DT-Prelim Calcs'!$C$6*CU137-CV137)/('DEPRECATED - DT-Prelim Calcs'!$C$6*CU137)*'DEPRECATED - DT-Prelim Calcs'!$C$7*CU137</f>
        <v>55.752216890851059</v>
      </c>
      <c r="CX137" s="57">
        <f>CW137/'DEPRECATED - DT-Prelim Calcs'!$C$7*('DEPRECATED - DT-Prelim Calcs'!$C$8-'DEPRECATED - DT-Prelim Calcs'!$C$9)+'DEPRECATED - DT-Prelim Calcs'!$C$9</f>
        <v>2970.7537041892906</v>
      </c>
      <c r="CY137" s="57">
        <f t="shared" si="196"/>
        <v>50</v>
      </c>
      <c r="CZ137" s="2">
        <f t="shared" si="224"/>
        <v>1.0927045796206987</v>
      </c>
      <c r="DA137" s="57">
        <f>CZ137*'DEPRECATED - DT-Prelim Calcs'!$C$21/CU$2/'DEPRECATED - DT-Prelim Calcs'!$C$19/'DEPRECATED - DT-Prelim Calcs'!$C$18*3.39*'DEPRECATED - DT-Prelim Calcs'!$C$20</f>
        <v>22.991988372439156</v>
      </c>
      <c r="DB137" s="46">
        <f t="shared" si="225"/>
        <v>0</v>
      </c>
      <c r="DC137" s="57">
        <f>DA136*'DEPRECATED - DT-Prelim Calcs'!$C$11+DC136</f>
        <v>-211.00543006200814</v>
      </c>
      <c r="DD137" s="57">
        <f>DD136+0.5*DA137*'DEPRECATED - DT-Prelim Calcs'!$C$11^2+DC137*'DEPRECATED - DT-Prelim Calcs'!$C$11</f>
        <v>-120009.89443309681</v>
      </c>
      <c r="DE137" s="57">
        <f>MIN('Drive Train'!$F$35-CY136*'DEPRECATED - DT-Prelim Calcs'!$C$21*'Drive Train'!$F$38,DE136+CY$2)</f>
        <v>19.193624682270222</v>
      </c>
      <c r="DF137" s="57">
        <f>'Drive Train'!$F$35-CY137*'DEPRECATED - DT-Prelim Calcs'!$C$21*'Drive Train'!$F$38</f>
        <v>9</v>
      </c>
      <c r="DG137" s="1">
        <f>IF(DD137&gt;='Drive Train'!$F$29,1,0)</f>
        <v>0</v>
      </c>
      <c r="DH137" s="57">
        <f t="shared" si="226"/>
        <v>55.555555555555557</v>
      </c>
      <c r="DI137" s="63">
        <f>DI136+'DEPRECATED - DT-Prelim Calcs'!$C$11</f>
        <v>532</v>
      </c>
      <c r="DJ137" s="2">
        <f>DT137/'Drive Train'!$F$35</f>
        <v>0.72580645161290325</v>
      </c>
      <c r="DK137" s="46">
        <f>DR137*12*60/(PI() * 'Drive Train'!$F$15)/DJ$2*DJ137</f>
        <v>-96578.827839621124</v>
      </c>
      <c r="DL137" s="2">
        <f>('DEPRECATED - DT-Prelim Calcs'!$C$6*DJ137-DK137)/('DEPRECATED - DT-Prelim Calcs'!$C$6*DJ137)*'DEPRECATED - DT-Prelim Calcs'!$C$7*DJ137</f>
        <v>45.41804441020453</v>
      </c>
      <c r="DM137" s="57">
        <f>DL137/'DEPRECATED - DT-Prelim Calcs'!$C$7*('DEPRECATED - DT-Prelim Calcs'!$C$8-'DEPRECATED - DT-Prelim Calcs'!$C$9)+'DEPRECATED - DT-Prelim Calcs'!$C$9</f>
        <v>2420.5983808420087</v>
      </c>
      <c r="DN137" s="57">
        <f t="shared" si="197"/>
        <v>50</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-323.22169817976908</v>
      </c>
      <c r="DS137" s="57">
        <f>DS136+0.5*DP137*'DEPRECATED - DT-Prelim Calcs'!$C$11^2+DR137*'DEPRECATED - DT-Prelim Calcs'!$C$11</f>
        <v>-239945.75138789861</v>
      </c>
      <c r="DT137" s="57">
        <f>MIN('Drive Train'!$F$35-DN136*'DEPRECATED - DT-Prelim Calcs'!$C$21*'Drive Train'!$F$38,DT136+DN$2)</f>
        <v>9</v>
      </c>
      <c r="DU137" s="57">
        <f>'Drive Train'!$F$35-DN137*'DEPRECATED - DT-Prelim Calcs'!$C$21*'Drive Train'!$F$38</f>
        <v>9</v>
      </c>
      <c r="DV137" s="1">
        <f>IF(DS137&gt;='Drive Train'!$F$29,1,0)</f>
        <v>0</v>
      </c>
      <c r="DW137" s="57">
        <f t="shared" si="229"/>
        <v>55.555555555555557</v>
      </c>
      <c r="DX137" s="63">
        <f>DX136+'DEPRECATED - DT-Prelim Calcs'!$C$11</f>
        <v>532</v>
      </c>
      <c r="DY137" s="2">
        <f>EI137/'Drive Train'!$F$35</f>
        <v>0.72580645161290325</v>
      </c>
      <c r="DZ137" s="46">
        <f>EG137*12*60/(PI() * 'Drive Train'!$F$15)/DY$2*DY137</f>
        <v>-199494.96711803583</v>
      </c>
      <c r="EA137" s="2">
        <f>('DEPRECATED - DT-Prelim Calcs'!$C$6*DY137-DZ137)/('DEPRECATED - DT-Prelim Calcs'!$C$6*DY137)*'DEPRECATED - DT-Prelim Calcs'!$C$7*DY137</f>
        <v>91.952358793127516</v>
      </c>
      <c r="EB137" s="57">
        <f>EA137/'DEPRECATED - DT-Prelim Calcs'!$C$7*('DEPRECATED - DT-Prelim Calcs'!$C$8-'DEPRECATED - DT-Prelim Calcs'!$C$9)+'DEPRECATED - DT-Prelim Calcs'!$C$9</f>
        <v>4897.9230842980332</v>
      </c>
      <c r="EC137" s="57">
        <f t="shared" si="198"/>
        <v>50</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-583.44413263996762</v>
      </c>
      <c r="EH137" s="57">
        <f>EH136+0.5*EE137*'DEPRECATED - DT-Prelim Calcs'!$C$11^2+EG137*'DEPRECATED - DT-Prelim Calcs'!$C$11</f>
        <v>-363877.73904723715</v>
      </c>
      <c r="EI137" s="57">
        <f>MIN('Drive Train'!$F$35-EC136*'DEPRECATED - DT-Prelim Calcs'!$C$21*'Drive Train'!$F$38,EI136+EC$2)</f>
        <v>9</v>
      </c>
      <c r="EJ137" s="57">
        <f>'Drive Train'!$F$35-EC137*'DEPRECATED - DT-Prelim Calcs'!$C$21*'Drive Train'!$F$38</f>
        <v>9</v>
      </c>
      <c r="EK137" s="1">
        <f>IF(EH137&gt;='Drive Train'!$F$29,1,0)</f>
        <v>0</v>
      </c>
      <c r="EL137" s="57">
        <f t="shared" si="232"/>
        <v>55.555555555555557</v>
      </c>
      <c r="EM137" s="63">
        <f>EM136+'DEPRECATED - DT-Prelim Calcs'!$C$11</f>
        <v>532</v>
      </c>
      <c r="EN137" s="2">
        <f>EX137/'Drive Train'!$F$35</f>
        <v>0.72580645161290325</v>
      </c>
      <c r="EO137" s="46">
        <f>EV137*12*60/(PI() * 'Drive Train'!$F$15)/EN$2*EN137</f>
        <v>-162590.8573911587</v>
      </c>
      <c r="EP137" s="2">
        <f>('DEPRECATED - DT-Prelim Calcs'!$C$6*EN137-EO137)/('DEPRECATED - DT-Prelim Calcs'!$C$6*EN137)*'DEPRECATED - DT-Prelim Calcs'!$C$7*EN137</f>
        <v>75.265885164276881</v>
      </c>
      <c r="EQ137" s="57">
        <f>EP137/'DEPRECATED - DT-Prelim Calcs'!$C$7*('DEPRECATED - DT-Prelim Calcs'!$C$8-'DEPRECATED - DT-Prelim Calcs'!$C$9)+'DEPRECATED - DT-Prelim Calcs'!$C$9</f>
        <v>4009.5933886210473</v>
      </c>
      <c r="ER137" s="57">
        <f t="shared" si="199"/>
        <v>50</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-422.25657431330205</v>
      </c>
      <c r="EW137" s="57">
        <f>EW136+0.5*ET137*'DEPRECATED - DT-Prelim Calcs'!$C$11^2+EV137*'DEPRECATED - DT-Prelim Calcs'!$C$11</f>
        <v>-469651.67847155762</v>
      </c>
      <c r="EX137" s="57">
        <f>MIN('Drive Train'!$F$35-ER136*'DEPRECATED - DT-Prelim Calcs'!$C$21*'Drive Train'!$F$38,EX136+ER$2)</f>
        <v>9</v>
      </c>
      <c r="EY137" s="57">
        <f>'Drive Train'!$F$35-ER137*'DEPRECATED - DT-Prelim Calcs'!$C$21*'Drive Train'!$F$38</f>
        <v>9</v>
      </c>
      <c r="EZ137" s="1">
        <f>IF(EW137&gt;='Drive Train'!$F$29,1,0)</f>
        <v>0</v>
      </c>
      <c r="FA137" s="57">
        <f t="shared" si="235"/>
        <v>55.555555555555557</v>
      </c>
      <c r="FB137" s="63">
        <f>FB136+'DEPRECATED - DT-Prelim Calcs'!$C$11</f>
        <v>532</v>
      </c>
      <c r="FC137" s="2">
        <f>FM137/'Drive Train'!$F$35</f>
        <v>0.72580645161290325</v>
      </c>
      <c r="FD137" s="46">
        <f>FK137*12*60/(PI() * 'Drive Train'!$F$15)/FC$2*FC137</f>
        <v>-651578.5605287248</v>
      </c>
      <c r="FE137" s="2">
        <f>('DEPRECATED - DT-Prelim Calcs'!$C$6*FC137-FD137)/('DEPRECATED - DT-Prelim Calcs'!$C$6*FC137)*'DEPRECATED - DT-Prelim Calcs'!$C$7*FC137</f>
        <v>296.36539071053096</v>
      </c>
      <c r="FF137" s="57">
        <f>FE137/'DEPRECATED - DT-Prelim Calcs'!$C$7*('DEPRECATED - DT-Prelim Calcs'!$C$8-'DEPRECATED - DT-Prelim Calcs'!$C$9)+'DEPRECATED - DT-Prelim Calcs'!$C$9</f>
        <v>15780.160426622873</v>
      </c>
      <c r="FG137" s="57">
        <f t="shared" si="200"/>
        <v>50</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-1521.7464505708222</v>
      </c>
      <c r="FL137" s="57">
        <f>FL136+0.5*FI137*'DEPRECATED - DT-Prelim Calcs'!$C$11^2+FK137*'DEPRECATED - DT-Prelim Calcs'!$C$11</f>
        <v>-620995.0629851151</v>
      </c>
      <c r="FM137" s="57">
        <f>MIN('Drive Train'!$F$35-FG136*'DEPRECATED - DT-Prelim Calcs'!$C$21*'Drive Train'!$F$38,FM136+FG$2)</f>
        <v>9</v>
      </c>
      <c r="FN137" s="57">
        <f>'Drive Train'!$F$35-FG137*'DEPRECATED - DT-Prelim Calcs'!$C$21*'Drive Train'!$F$38</f>
        <v>9</v>
      </c>
      <c r="FO137" s="1">
        <f>IF(FL137&gt;='Drive Train'!$F$29,1,0)</f>
        <v>0</v>
      </c>
      <c r="FP137" s="57">
        <f t="shared" si="238"/>
        <v>55.555555555555557</v>
      </c>
      <c r="FQ137" s="63">
        <f>FQ136+'DEPRECATED - DT-Prelim Calcs'!$C$11</f>
        <v>532</v>
      </c>
      <c r="FR137" s="2">
        <f>GB137/'Drive Train'!$F$35</f>
        <v>0.72580645161290325</v>
      </c>
      <c r="FS137" s="46">
        <f>FZ137*12*60/(PI() * 'Drive Train'!$F$15)/FR$2*FR137</f>
        <v>-281240.15767631447</v>
      </c>
      <c r="FT137" s="2">
        <f>('DEPRECATED - DT-Prelim Calcs'!$C$6*FR137-FS137)/('DEPRECATED - DT-Prelim Calcs'!$C$6*FR137)*'DEPRECATED - DT-Prelim Calcs'!$C$7*FR137</f>
        <v>128.91406784480699</v>
      </c>
      <c r="FU137" s="57">
        <f>FT137/'DEPRECATED - DT-Prelim Calcs'!$C$7*('DEPRECATED - DT-Prelim Calcs'!$C$8-'DEPRECATED - DT-Prelim Calcs'!$C$9)+'DEPRECATED - DT-Prelim Calcs'!$C$9</f>
        <v>6865.6356450160729</v>
      </c>
      <c r="FV137" s="57">
        <f t="shared" si="201"/>
        <v>50</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-596.72772136733511</v>
      </c>
      <c r="GA137" s="57">
        <f>GA136+0.5*FX137*'DEPRECATED - DT-Prelim Calcs'!$C$11^2+FZ137*'DEPRECATED - DT-Prelim Calcs'!$C$11</f>
        <v>-743287.15951800777</v>
      </c>
      <c r="GB137" s="57">
        <f>MIN('Drive Train'!$F$35-FV136*'DEPRECATED - DT-Prelim Calcs'!$C$21*'Drive Train'!$F$38,GB136+FV$2)</f>
        <v>9</v>
      </c>
      <c r="GC137" s="57">
        <f>'Drive Train'!$F$35-FV137*'DEPRECATED - DT-Prelim Calcs'!$C$21*'Drive Train'!$F$38</f>
        <v>9</v>
      </c>
      <c r="GD137" s="1">
        <f>IF(GA137&gt;='Drive Train'!$F$29,1,0)</f>
        <v>0</v>
      </c>
      <c r="GE137" s="57">
        <f t="shared" si="241"/>
        <v>55.555555555555557</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55.555555555555557</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55.555555555555557</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55.555555555555557</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55.555555555555557</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55.555555555555557</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650.48305563067322</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20378.029377613693</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0.72580645161290325</v>
      </c>
      <c r="BC138" s="46">
        <f>BJ138*12*60/(PI() * 'Drive Train'!$F$15)/BB$2*BB138</f>
        <v>4641.2361018389493</v>
      </c>
      <c r="BD138" s="2">
        <f>('DEPRECATED - DT-Prelim Calcs'!$C$6*BB138-BC138)/('DEPRECATED - DT-Prelim Calcs'!$C$6*BB138)*'DEPRECATED - DT-Prelim Calcs'!$C$7*BB138</f>
        <v>-0.34937662148755011</v>
      </c>
      <c r="BE138" s="57">
        <f>BD138/'DEPRECATED - DT-Prelim Calcs'!$C$7*('DEPRECATED - DT-Prelim Calcs'!$C$8-'DEPRECATED - DT-Prelim Calcs'!$C$9)+'DEPRECATED - DT-Prelim Calcs'!$C$9</f>
        <v>-15.8995935837563</v>
      </c>
      <c r="BF138" s="57">
        <f t="shared" si="193"/>
        <v>-15.8995935837563</v>
      </c>
      <c r="BG138" s="2">
        <f t="shared" si="215"/>
        <v>-0.89592952790934055</v>
      </c>
      <c r="BH138" s="57">
        <f>BG138*'DEPRECATED - DT-Prelim Calcs'!$C$21/BB$2/'DEPRECATED - DT-Prelim Calcs'!$C$19/'DEPRECATED - DT-Prelim Calcs'!$C$18*3.39*'DEPRECATED - DT-Prelim Calcs'!$C$20</f>
        <v>-9.3122233217096699</v>
      </c>
      <c r="BI138" s="46">
        <f t="shared" si="216"/>
        <v>1</v>
      </c>
      <c r="BJ138" s="57">
        <f>BH137*'DEPRECATED - DT-Prelim Calcs'!$C$11+BJ137</f>
        <v>36.748542315000179</v>
      </c>
      <c r="BK138" s="57">
        <f>BK137+0.5*BH138*'DEPRECATED - DT-Prelim Calcs'!$C$11^2+BJ138*'DEPRECATED - DT-Prelim Calcs'!$C$11</f>
        <v>9715.0853184507123</v>
      </c>
      <c r="BL138" s="57">
        <f>MIN('Drive Train'!$F$35-BF137*'DEPRECATED - DT-Prelim Calcs'!$C$21*'Drive Train'!$F$38,BL137+BF$2)</f>
        <v>9</v>
      </c>
      <c r="BM138" s="57">
        <f>'Drive Train'!$F$35-BF138*'DEPRECATED - DT-Prelim Calcs'!$C$21*'Drive Train'!$F$38</f>
        <v>13.481172363695428</v>
      </c>
      <c r="BN138" s="1">
        <f>IF(BK138&gt;='Drive Train'!$F$29,1,0)</f>
        <v>1</v>
      </c>
      <c r="BO138" s="57">
        <f t="shared" si="217"/>
        <v>-17.666215093062554</v>
      </c>
      <c r="BP138" s="63">
        <f>BP137+'DEPRECATED - DT-Prelim Calcs'!$C$11</f>
        <v>536</v>
      </c>
      <c r="BQ138" s="2">
        <f>CA138/'Drive Train'!$F$35</f>
        <v>0.72580645161290325</v>
      </c>
      <c r="BR138" s="46">
        <f>BY138*12*60/(PI() * 'Drive Train'!$F$15)/BQ$2*BQ138</f>
        <v>8720.2449936756766</v>
      </c>
      <c r="BS138" s="2">
        <f>('DEPRECATED - DT-Prelim Calcs'!$C$6*BQ138-BR138)/('DEPRECATED - DT-Prelim Calcs'!$C$6*BQ138)*'DEPRECATED - DT-Prelim Calcs'!$C$7*BQ138</f>
        <v>-2.1937314862767647</v>
      </c>
      <c r="BT138" s="57">
        <f>BS138/'DEPRECATED - DT-Prelim Calcs'!$C$7*('DEPRECATED - DT-Prelim Calcs'!$C$8-'DEPRECATED - DT-Prelim Calcs'!$C$9)+'DEPRECATED - DT-Prelim Calcs'!$C$9</f>
        <v>-114.08661812834394</v>
      </c>
      <c r="BU138" s="57">
        <f t="shared" si="194"/>
        <v>-114.08661812834394</v>
      </c>
      <c r="BV138" s="2">
        <f t="shared" si="218"/>
        <v>-3.2206293086295412</v>
      </c>
      <c r="BW138" s="57">
        <f>BV138*'DEPRECATED - DT-Prelim Calcs'!$C$21/BQ$2/'DEPRECATED - DT-Prelim Calcs'!$C$19/'DEPRECATED - DT-Prelim Calcs'!$C$18*3.39*'DEPRECATED - DT-Prelim Calcs'!$C$20</f>
        <v>-44.905455480907378</v>
      </c>
      <c r="BX138" s="46">
        <f t="shared" si="219"/>
        <v>1</v>
      </c>
      <c r="BY138" s="57">
        <f>BW137*'DEPRECATED - DT-Prelim Calcs'!$C$11+BY137</f>
        <v>51.470253690828784</v>
      </c>
      <c r="BZ138" s="57">
        <f>BZ137+0.5*BW138*'DEPRECATED - DT-Prelim Calcs'!$C$11^2+BY138*'DEPRECATED - DT-Prelim Calcs'!$C$11</f>
        <v>-18868.776642028806</v>
      </c>
      <c r="CA138" s="57">
        <f>MIN('Drive Train'!$F$35-BU137*'DEPRECATED - DT-Prelim Calcs'!$C$21*'Drive Train'!$F$38,CA137+BU$2)</f>
        <v>9</v>
      </c>
      <c r="CB138" s="57">
        <f>'Drive Train'!$F$35-BU138*'DEPRECATED - DT-Prelim Calcs'!$C$21*'Drive Train'!$F$38</f>
        <v>20.157890032727387</v>
      </c>
      <c r="CC138" s="1">
        <f>IF(BZ138&gt;='Drive Train'!$F$29,1,0)</f>
        <v>0</v>
      </c>
      <c r="CD138" s="57">
        <f t="shared" si="220"/>
        <v>-126.76290903149327</v>
      </c>
      <c r="CE138" s="63">
        <f>CE137+'DEPRECATED - DT-Prelim Calcs'!$C$11</f>
        <v>536</v>
      </c>
      <c r="CF138" s="2">
        <f>CP138/'Drive Train'!$F$35</f>
        <v>0.72580645161290325</v>
      </c>
      <c r="CG138" s="46">
        <f>CN138*12*60/(PI() * 'Drive Train'!$F$15)/CF$2*CF138</f>
        <v>-39981.844446876814</v>
      </c>
      <c r="CH138" s="2">
        <f>('DEPRECATED - DT-Prelim Calcs'!$C$6*CF138-CG138)/('DEPRECATED - DT-Prelim Calcs'!$C$6*CF138)*'DEPRECATED - DT-Prelim Calcs'!$C$7*CF138</f>
        <v>19.827288317049973</v>
      </c>
      <c r="CI138" s="57">
        <f>CH138/'DEPRECATED - DT-Prelim Calcs'!$C$7*('DEPRECATED - DT-Prelim Calcs'!$C$8-'DEPRECATED - DT-Prelim Calcs'!$C$9)+'DEPRECATED - DT-Prelim Calcs'!$C$9</f>
        <v>1058.2357224388015</v>
      </c>
      <c r="CJ138" s="57">
        <f t="shared" si="195"/>
        <v>50</v>
      </c>
      <c r="CK138" s="2">
        <f t="shared" si="221"/>
        <v>1.3144127551959126</v>
      </c>
      <c r="CL138" s="57">
        <f>CK138*'DEPRECATED - DT-Prelim Calcs'!$C$21/CF$2/'DEPRECATED - DT-Prelim Calcs'!$C$19/'DEPRECATED - DT-Prelim Calcs'!$C$18*3.39*'DEPRECATED - DT-Prelim Calcs'!$C$20</f>
        <v>22.991988372439156</v>
      </c>
      <c r="CM138" s="46">
        <f t="shared" si="222"/>
        <v>0</v>
      </c>
      <c r="CN138" s="57">
        <f>CL137*'DEPRECATED - DT-Prelim Calcs'!$C$11+CN137</f>
        <v>-188.1066054362135</v>
      </c>
      <c r="CO138" s="57">
        <f>CO137+0.5*CL138*'DEPRECATED - DT-Prelim Calcs'!$C$11^2+CN138*'DEPRECATED - DT-Prelim Calcs'!$C$11</f>
        <v>-57348.838301440439</v>
      </c>
      <c r="CP138" s="57">
        <f>MIN('Drive Train'!$F$35-CJ137*'DEPRECATED - DT-Prelim Calcs'!$C$21*'Drive Train'!$F$38,CP137+CJ$2)</f>
        <v>9</v>
      </c>
      <c r="CQ138" s="57">
        <f>'Drive Train'!$F$35-CJ138*'DEPRECATED - DT-Prelim Calcs'!$C$21*'Drive Train'!$F$38</f>
        <v>9</v>
      </c>
      <c r="CR138" s="1">
        <f>IF(CO138&gt;='Drive Train'!$F$29,1,0)</f>
        <v>0</v>
      </c>
      <c r="CS138" s="57">
        <f t="shared" si="223"/>
        <v>55.555555555555557</v>
      </c>
      <c r="CT138" s="63">
        <f>CT137+'DEPRECATED - DT-Prelim Calcs'!$C$11</f>
        <v>536</v>
      </c>
      <c r="CU138" s="2">
        <f>DE138/'Drive Train'!$F$35</f>
        <v>0.72580645161290325</v>
      </c>
      <c r="CV138" s="46">
        <f>DC138*12*60/(PI() * 'Drive Train'!$F$15)/CU$2*CU138</f>
        <v>-30434.872900678834</v>
      </c>
      <c r="CW138" s="2">
        <f>('DEPRECATED - DT-Prelim Calcs'!$C$6*CU138-CV138)/('DEPRECATED - DT-Prelim Calcs'!$C$6*CU138)*'DEPRECATED - DT-Prelim Calcs'!$C$7*CU138</f>
        <v>15.510552589782217</v>
      </c>
      <c r="CX138" s="57">
        <f>CW138/'DEPRECATED - DT-Prelim Calcs'!$C$7*('DEPRECATED - DT-Prelim Calcs'!$C$8-'DEPRECATED - DT-Prelim Calcs'!$C$9)+'DEPRECATED - DT-Prelim Calcs'!$C$9</f>
        <v>828.42775820292889</v>
      </c>
      <c r="CY138" s="57">
        <f t="shared" si="196"/>
        <v>50</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-119.03747657225152</v>
      </c>
      <c r="DD138" s="57">
        <f>DD137+0.5*DA138*'DEPRECATED - DT-Prelim Calcs'!$C$11^2+DC138*'DEPRECATED - DT-Prelim Calcs'!$C$11</f>
        <v>-120302.1084324063</v>
      </c>
      <c r="DE138" s="57">
        <f>MIN('Drive Train'!$F$35-CY137*'DEPRECATED - DT-Prelim Calcs'!$C$21*'Drive Train'!$F$38,DE137+CY$2)</f>
        <v>9</v>
      </c>
      <c r="DF138" s="57">
        <f>'Drive Train'!$F$35-CY138*'DEPRECATED - DT-Prelim Calcs'!$C$21*'Drive Train'!$F$38</f>
        <v>9</v>
      </c>
      <c r="DG138" s="1">
        <f>IF(DD138&gt;='Drive Train'!$F$29,1,0)</f>
        <v>0</v>
      </c>
      <c r="DH138" s="57">
        <f t="shared" si="226"/>
        <v>55.555555555555557</v>
      </c>
      <c r="DI138" s="63">
        <f>DI137+'DEPRECATED - DT-Prelim Calcs'!$C$11</f>
        <v>536</v>
      </c>
      <c r="DJ138" s="2">
        <f>DT138/'Drive Train'!$F$35</f>
        <v>0.72580645161290325</v>
      </c>
      <c r="DK138" s="46">
        <f>DR138*12*60/(PI() * 'Drive Train'!$F$15)/DJ$2*DJ138</f>
        <v>-69098.750861900946</v>
      </c>
      <c r="DL138" s="2">
        <f>('DEPRECATED - DT-Prelim Calcs'!$C$6*DJ138-DK138)/('DEPRECATED - DT-Prelim Calcs'!$C$6*DJ138)*'DEPRECATED - DT-Prelim Calcs'!$C$7*DJ138</f>
        <v>32.992718797389216</v>
      </c>
      <c r="DM138" s="57">
        <f>DL138/'DEPRECATED - DT-Prelim Calcs'!$C$7*('DEPRECATED - DT-Prelim Calcs'!$C$8-'DEPRECATED - DT-Prelim Calcs'!$C$9)+'DEPRECATED - DT-Prelim Calcs'!$C$9</f>
        <v>1759.1173534045795</v>
      </c>
      <c r="DN138" s="57">
        <f t="shared" si="197"/>
        <v>50</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-231.25374469001247</v>
      </c>
      <c r="DS138" s="57">
        <f>DS137+0.5*DP138*'DEPRECATED - DT-Prelim Calcs'!$C$11^2+DR138*'DEPRECATED - DT-Prelim Calcs'!$C$11</f>
        <v>-240686.83045967913</v>
      </c>
      <c r="DT138" s="57">
        <f>MIN('Drive Train'!$F$35-DN137*'DEPRECATED - DT-Prelim Calcs'!$C$21*'Drive Train'!$F$38,DT137+DN$2)</f>
        <v>9</v>
      </c>
      <c r="DU138" s="57">
        <f>'Drive Train'!$F$35-DN138*'DEPRECATED - DT-Prelim Calcs'!$C$21*'Drive Train'!$F$38</f>
        <v>9</v>
      </c>
      <c r="DV138" s="1">
        <f>IF(DS138&gt;='Drive Train'!$F$29,1,0)</f>
        <v>0</v>
      </c>
      <c r="DW138" s="57">
        <f t="shared" si="229"/>
        <v>55.555555555555557</v>
      </c>
      <c r="DX138" s="63">
        <f>DX137+'DEPRECATED - DT-Prelim Calcs'!$C$11</f>
        <v>536</v>
      </c>
      <c r="DY138" s="2">
        <f>EI138/'Drive Train'!$F$35</f>
        <v>0.72580645161290325</v>
      </c>
      <c r="DZ138" s="46">
        <f>EG138*12*60/(PI() * 'Drive Train'!$F$15)/DY$2*DY138</f>
        <v>-168048.69346311898</v>
      </c>
      <c r="EA138" s="2">
        <f>('DEPRECATED - DT-Prelim Calcs'!$C$6*DY138-DZ138)/('DEPRECATED - DT-Prelim Calcs'!$C$6*DY138)*'DEPRECATED - DT-Prelim Calcs'!$C$7*DY138</f>
        <v>77.733687215575998</v>
      </c>
      <c r="EB138" s="57">
        <f>EA138/'DEPRECATED - DT-Prelim Calcs'!$C$7*('DEPRECATED - DT-Prelim Calcs'!$C$8-'DEPRECATED - DT-Prelim Calcs'!$C$9)+'DEPRECATED - DT-Prelim Calcs'!$C$9</f>
        <v>4140.9705683644816</v>
      </c>
      <c r="EC138" s="57">
        <f t="shared" si="198"/>
        <v>50</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-491.47617915021101</v>
      </c>
      <c r="EH138" s="57">
        <f>EH137+0.5*EE138*'DEPRECATED - DT-Prelim Calcs'!$C$11^2+EG138*'DEPRECATED - DT-Prelim Calcs'!$C$11</f>
        <v>-365659.7078568585</v>
      </c>
      <c r="EI138" s="57">
        <f>MIN('Drive Train'!$F$35-EC137*'DEPRECATED - DT-Prelim Calcs'!$C$21*'Drive Train'!$F$38,EI137+EC$2)</f>
        <v>9</v>
      </c>
      <c r="EJ138" s="57">
        <f>'Drive Train'!$F$35-EC138*'DEPRECATED - DT-Prelim Calcs'!$C$21*'Drive Train'!$F$38</f>
        <v>9</v>
      </c>
      <c r="EK138" s="1">
        <f>IF(EH138&gt;='Drive Train'!$F$29,1,0)</f>
        <v>0</v>
      </c>
      <c r="EL138" s="57">
        <f t="shared" si="232"/>
        <v>55.555555555555557</v>
      </c>
      <c r="EM138" s="63">
        <f>EM137+'DEPRECATED - DT-Prelim Calcs'!$C$11</f>
        <v>536</v>
      </c>
      <c r="EN138" s="2">
        <f>EX138/'Drive Train'!$F$35</f>
        <v>0.72580645161290325</v>
      </c>
      <c r="EO138" s="46">
        <f>EV138*12*60/(PI() * 'Drive Train'!$F$15)/EN$2*EN138</f>
        <v>-127178.3870590451</v>
      </c>
      <c r="EP138" s="2">
        <f>('DEPRECATED - DT-Prelim Calcs'!$C$6*EN138-EO138)/('DEPRECATED - DT-Prelim Calcs'!$C$6*EN138)*'DEPRECATED - DT-Prelim Calcs'!$C$7*EN138</f>
        <v>59.253867621989109</v>
      </c>
      <c r="EQ138" s="57">
        <f>EP138/'DEPRECATED - DT-Prelim Calcs'!$C$7*('DEPRECATED - DT-Prelim Calcs'!$C$8-'DEPRECATED - DT-Prelim Calcs'!$C$9)+'DEPRECATED - DT-Prelim Calcs'!$C$9</f>
        <v>3157.1693841913707</v>
      </c>
      <c r="ER138" s="57">
        <f t="shared" si="199"/>
        <v>50</v>
      </c>
      <c r="ES138" s="2">
        <f t="shared" si="233"/>
        <v>0.72555584086814395</v>
      </c>
      <c r="ET138" s="57">
        <f>ES138*'DEPRECATED - DT-Prelim Calcs'!$C$21/EN$2/'DEPRECATED - DT-Prelim Calcs'!$C$19/'DEPRECATED - DT-Prelim Calcs'!$C$18*3.39*'DEPRECATED - DT-Prelim Calcs'!$C$20</f>
        <v>22.99198837243916</v>
      </c>
      <c r="EU138" s="46">
        <f t="shared" si="234"/>
        <v>0</v>
      </c>
      <c r="EV138" s="57">
        <f>ET137*'DEPRECATED - DT-Prelim Calcs'!$C$11+EV137</f>
        <v>-330.28862082354544</v>
      </c>
      <c r="EW138" s="57">
        <f>EW137+0.5*ET138*'DEPRECATED - DT-Prelim Calcs'!$C$11^2+EV138*'DEPRECATED - DT-Prelim Calcs'!$C$11</f>
        <v>-470788.89704787231</v>
      </c>
      <c r="EX138" s="57">
        <f>MIN('Drive Train'!$F$35-ER137*'DEPRECATED - DT-Prelim Calcs'!$C$21*'Drive Train'!$F$38,EX137+ER$2)</f>
        <v>9</v>
      </c>
      <c r="EY138" s="57">
        <f>'Drive Train'!$F$35-ER138*'DEPRECATED - DT-Prelim Calcs'!$C$21*'Drive Train'!$F$38</f>
        <v>9</v>
      </c>
      <c r="EZ138" s="1">
        <f>IF(EW138&gt;='Drive Train'!$F$29,1,0)</f>
        <v>0</v>
      </c>
      <c r="FA138" s="57">
        <f t="shared" si="235"/>
        <v>55.555555555555557</v>
      </c>
      <c r="FB138" s="63">
        <f>FB137+'DEPRECATED - DT-Prelim Calcs'!$C$11</f>
        <v>536</v>
      </c>
      <c r="FC138" s="2">
        <f>FM138/'Drive Train'!$F$35</f>
        <v>0.72580645161290325</v>
      </c>
      <c r="FD138" s="46">
        <f>FK138*12*60/(PI() * 'Drive Train'!$F$15)/FC$2*FC138</f>
        <v>-612199.89351941459</v>
      </c>
      <c r="FE138" s="2">
        <f>('DEPRECATED - DT-Prelim Calcs'!$C$6*FC138-FD138)/('DEPRECATED - DT-Prelim Calcs'!$C$6*FC138)*'DEPRECATED - DT-Prelim Calcs'!$C$7*FC138</f>
        <v>278.56002720350705</v>
      </c>
      <c r="FF138" s="57">
        <f>FE138/'DEPRECATED - DT-Prelim Calcs'!$C$7*('DEPRECATED - DT-Prelim Calcs'!$C$8-'DEPRECATED - DT-Prelim Calcs'!$C$9)+'DEPRECATED - DT-Prelim Calcs'!$C$9</f>
        <v>14832.264933697077</v>
      </c>
      <c r="FG138" s="57">
        <f t="shared" si="200"/>
        <v>50</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-1429.7784970810656</v>
      </c>
      <c r="FL138" s="57">
        <f>FL137+0.5*FI138*'DEPRECATED - DT-Prelim Calcs'!$C$11^2+FK138*'DEPRECATED - DT-Prelim Calcs'!$C$11</f>
        <v>-626530.24106645992</v>
      </c>
      <c r="FM138" s="57">
        <f>MIN('Drive Train'!$F$35-FG137*'DEPRECATED - DT-Prelim Calcs'!$C$21*'Drive Train'!$F$38,FM137+FG$2)</f>
        <v>9</v>
      </c>
      <c r="FN138" s="57">
        <f>'Drive Train'!$F$35-FG138*'DEPRECATED - DT-Prelim Calcs'!$C$21*'Drive Train'!$F$38</f>
        <v>9</v>
      </c>
      <c r="FO138" s="1">
        <f>IF(FL138&gt;='Drive Train'!$F$29,1,0)</f>
        <v>0</v>
      </c>
      <c r="FP138" s="57">
        <f t="shared" si="238"/>
        <v>55.555555555555557</v>
      </c>
      <c r="FQ138" s="63">
        <f>FQ137+'DEPRECATED - DT-Prelim Calcs'!$C$11</f>
        <v>536</v>
      </c>
      <c r="FR138" s="2">
        <f>GB138/'Drive Train'!$F$35</f>
        <v>0.72580645161290325</v>
      </c>
      <c r="FS138" s="46">
        <f>FZ138*12*60/(PI() * 'Drive Train'!$F$15)/FR$2*FR138</f>
        <v>-237895.2939898074</v>
      </c>
      <c r="FT138" s="2">
        <f>('DEPRECATED - DT-Prelim Calcs'!$C$6*FR138-FS138)/('DEPRECATED - DT-Prelim Calcs'!$C$6*FR138)*'DEPRECATED - DT-Prelim Calcs'!$C$7*FR138</f>
        <v>109.31535837304675</v>
      </c>
      <c r="FU138" s="57">
        <f>FT138/'DEPRECATED - DT-Prelim Calcs'!$C$7*('DEPRECATED - DT-Prelim Calcs'!$C$8-'DEPRECATED - DT-Prelim Calcs'!$C$9)+'DEPRECATED - DT-Prelim Calcs'!$C$9</f>
        <v>5822.2686635941491</v>
      </c>
      <c r="FV138" s="57">
        <f t="shared" si="201"/>
        <v>50</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-504.7597678775785</v>
      </c>
      <c r="GA138" s="57">
        <f>GA137+0.5*FX138*'DEPRECATED - DT-Prelim Calcs'!$C$11^2+FZ138*'DEPRECATED - DT-Prelim Calcs'!$C$11</f>
        <v>-745122.2626825386</v>
      </c>
      <c r="GB138" s="57">
        <f>MIN('Drive Train'!$F$35-FV137*'DEPRECATED - DT-Prelim Calcs'!$C$21*'Drive Train'!$F$38,GB137+FV$2)</f>
        <v>9</v>
      </c>
      <c r="GC138" s="57">
        <f>'Drive Train'!$F$35-FV138*'DEPRECATED - DT-Prelim Calcs'!$C$21*'Drive Train'!$F$38</f>
        <v>9</v>
      </c>
      <c r="GD138" s="1">
        <f>IF(GA138&gt;='Drive Train'!$F$29,1,0)</f>
        <v>0</v>
      </c>
      <c r="GE138" s="57">
        <f t="shared" si="241"/>
        <v>55.555555555555557</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55.555555555555557</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55.555555555555557</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55.555555555555557</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55.555555555555557</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55.555555555555557</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650.48305563067322</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20531.053520393056</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1.0871913196528571</v>
      </c>
      <c r="BC139" s="46">
        <f>BJ139*12*60/(PI() * 'Drive Train'!$F$15)/BB$2*BB139</f>
        <v>-94.657154410243791</v>
      </c>
      <c r="BD139" s="2">
        <f>('DEPRECATED - DT-Prelim Calcs'!$C$6*BB139-BC139)/('DEPRECATED - DT-Prelim Calcs'!$C$6*BB139)*'DEPRECATED - DT-Prelim Calcs'!$C$7*BB139</f>
        <v>2.6629310319822763</v>
      </c>
      <c r="BE139" s="57">
        <f>BD139/'DEPRECATED - DT-Prelim Calcs'!$C$7*('DEPRECATED - DT-Prelim Calcs'!$C$8-'DEPRECATED - DT-Prelim Calcs'!$C$9)+'DEPRECATED - DT-Prelim Calcs'!$C$9</f>
        <v>144.46516655739669</v>
      </c>
      <c r="BF139" s="57">
        <f t="shared" si="193"/>
        <v>50</v>
      </c>
      <c r="BG139" s="2">
        <f t="shared" si="215"/>
        <v>0.89592952779470281</v>
      </c>
      <c r="BH139" s="57">
        <f>BG139*'DEPRECATED - DT-Prelim Calcs'!$C$21/BB$2/'DEPRECATED - DT-Prelim Calcs'!$C$19/'DEPRECATED - DT-Prelim Calcs'!$C$18*3.39*'DEPRECATED - DT-Prelim Calcs'!$C$20</f>
        <v>9.3122233205181342</v>
      </c>
      <c r="BI139" s="46">
        <f t="shared" si="216"/>
        <v>0</v>
      </c>
      <c r="BJ139" s="57">
        <f>BH138*'DEPRECATED - DT-Prelim Calcs'!$C$11+BJ138</f>
        <v>-0.50035097183850041</v>
      </c>
      <c r="BK139" s="57">
        <f>BK138+0.5*BH139*'DEPRECATED - DT-Prelim Calcs'!$C$11^2+BJ139*'DEPRECATED - DT-Prelim Calcs'!$C$11</f>
        <v>9787.581701127503</v>
      </c>
      <c r="BL139" s="57">
        <f>MIN('Drive Train'!$F$35-BF138*'DEPRECATED - DT-Prelim Calcs'!$C$21*'Drive Train'!$F$38,BL138+BF$2)</f>
        <v>13.481172363695428</v>
      </c>
      <c r="BM139" s="57">
        <f>'Drive Train'!$F$35-BF139*'DEPRECATED - DT-Prelim Calcs'!$C$21*'Drive Train'!$F$38</f>
        <v>9</v>
      </c>
      <c r="BN139" s="1">
        <f>IF(BK139&gt;='Drive Train'!$F$29,1,0)</f>
        <v>1</v>
      </c>
      <c r="BO139" s="57">
        <f t="shared" si="217"/>
        <v>55.555555555555557</v>
      </c>
      <c r="BP139" s="63">
        <f>BP138+'DEPRECATED - DT-Prelim Calcs'!$C$11</f>
        <v>540</v>
      </c>
      <c r="BQ139" s="2">
        <f>CA139/'Drive Train'!$F$35</f>
        <v>1.6256362929618859</v>
      </c>
      <c r="BR139" s="46">
        <f>BY139*12*60/(PI() * 'Drive Train'!$F$15)/BQ$2*BQ139</f>
        <v>-48629.394836679501</v>
      </c>
      <c r="BS139" s="2">
        <f>('DEPRECATED - DT-Prelim Calcs'!$C$6*BQ139-BR139)/('DEPRECATED - DT-Prelim Calcs'!$C$6*BQ139)*'DEPRECATED - DT-Prelim Calcs'!$C$7*BQ139</f>
        <v>25.905933851853831</v>
      </c>
      <c r="BT139" s="57">
        <f>BS139/'DEPRECATED - DT-Prelim Calcs'!$C$7*('DEPRECATED - DT-Prelim Calcs'!$C$8-'DEPRECATED - DT-Prelim Calcs'!$C$9)+'DEPRECATED - DT-Prelim Calcs'!$C$9</f>
        <v>1381.8416237314716</v>
      </c>
      <c r="BU139" s="57">
        <f t="shared" si="194"/>
        <v>50</v>
      </c>
      <c r="BV139" s="2">
        <f t="shared" si="218"/>
        <v>1.6489905474275997</v>
      </c>
      <c r="BW139" s="57">
        <f>BV139*'DEPRECATED - DT-Prelim Calcs'!$C$21/BQ$2/'DEPRECATED - DT-Prelim Calcs'!$C$19/'DEPRECATED - DT-Prelim Calcs'!$C$18*3.39*'DEPRECATED - DT-Prelim Calcs'!$C$20</f>
        <v>22.99198837243916</v>
      </c>
      <c r="BX139" s="46">
        <f t="shared" si="219"/>
        <v>0</v>
      </c>
      <c r="BY139" s="57">
        <f>BW138*'DEPRECATED - DT-Prelim Calcs'!$C$11+BY138</f>
        <v>-128.15156823280074</v>
      </c>
      <c r="BZ139" s="57">
        <f>BZ138+0.5*BW139*'DEPRECATED - DT-Prelim Calcs'!$C$11^2+BY139*'DEPRECATED - DT-Prelim Calcs'!$C$11</f>
        <v>-19197.447007980496</v>
      </c>
      <c r="CA139" s="57">
        <f>MIN('Drive Train'!$F$35-BU138*'DEPRECATED - DT-Prelim Calcs'!$C$21*'Drive Train'!$F$38,CA138+BU$2)</f>
        <v>20.157890032727387</v>
      </c>
      <c r="CB139" s="57">
        <f>'Drive Train'!$F$35-BU139*'DEPRECATED - DT-Prelim Calcs'!$C$21*'Drive Train'!$F$38</f>
        <v>9</v>
      </c>
      <c r="CC139" s="1">
        <f>IF(BZ139&gt;='Drive Train'!$F$29,1,0)</f>
        <v>0</v>
      </c>
      <c r="CD139" s="57">
        <f t="shared" si="220"/>
        <v>55.555555555555557</v>
      </c>
      <c r="CE139" s="63">
        <f>CE138+'DEPRECATED - DT-Prelim Calcs'!$C$11</f>
        <v>540</v>
      </c>
      <c r="CF139" s="2">
        <f>CP139/'Drive Train'!$F$35</f>
        <v>0.72580645161290325</v>
      </c>
      <c r="CG139" s="46">
        <f>CN139*12*60/(PI() * 'Drive Train'!$F$15)/CF$2*CF139</f>
        <v>-20434.160823550097</v>
      </c>
      <c r="CH139" s="2">
        <f>('DEPRECATED - DT-Prelim Calcs'!$C$6*CF139-CG139)/('DEPRECATED - DT-Prelim Calcs'!$C$6*CF139)*'DEPRECATED - DT-Prelim Calcs'!$C$7*CF139</f>
        <v>10.988654633707123</v>
      </c>
      <c r="CI139" s="57">
        <f>CH139/'DEPRECATED - DT-Prelim Calcs'!$C$7*('DEPRECATED - DT-Prelim Calcs'!$C$8-'DEPRECATED - DT-Prelim Calcs'!$C$9)+'DEPRECATED - DT-Prelim Calcs'!$C$9</f>
        <v>587.69767199361991</v>
      </c>
      <c r="CJ139" s="57">
        <f t="shared" si="195"/>
        <v>50</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-96.138651946456875</v>
      </c>
      <c r="CO139" s="57">
        <f>CO138+0.5*CL139*'DEPRECATED - DT-Prelim Calcs'!$C$11^2+CN139*'DEPRECATED - DT-Prelim Calcs'!$C$11</f>
        <v>-57549.45700224676</v>
      </c>
      <c r="CP139" s="57">
        <f>MIN('Drive Train'!$F$35-CJ138*'DEPRECATED - DT-Prelim Calcs'!$C$21*'Drive Train'!$F$38,CP138+CJ$2)</f>
        <v>9</v>
      </c>
      <c r="CQ139" s="57">
        <f>'Drive Train'!$F$35-CJ139*'DEPRECATED - DT-Prelim Calcs'!$C$21*'Drive Train'!$F$38</f>
        <v>9</v>
      </c>
      <c r="CR139" s="1">
        <f>IF(CO139&gt;='Drive Train'!$F$29,1,0)</f>
        <v>0</v>
      </c>
      <c r="CS139" s="57">
        <f t="shared" si="223"/>
        <v>55.555555555555557</v>
      </c>
      <c r="CT139" s="63">
        <f>CT138+'DEPRECATED - DT-Prelim Calcs'!$C$11</f>
        <v>540</v>
      </c>
      <c r="CU139" s="2">
        <f>DE139/'Drive Train'!$F$35</f>
        <v>0.72580645161290325</v>
      </c>
      <c r="CV139" s="46">
        <f>DC139*12*60/(PI() * 'Drive Train'!$F$15)/CU$2*CU139</f>
        <v>-6920.9926001553949</v>
      </c>
      <c r="CW139" s="2">
        <f>('DEPRECATED - DT-Prelim Calcs'!$C$6*CU139-CV139)/('DEPRECATED - DT-Prelim Calcs'!$C$6*CU139)*'DEPRECATED - DT-Prelim Calcs'!$C$7*CU139</f>
        <v>4.8785729417031378</v>
      </c>
      <c r="CX139" s="57">
        <f>CW139/'DEPRECATED - DT-Prelim Calcs'!$C$7*('DEPRECATED - DT-Prelim Calcs'!$C$8-'DEPRECATED - DT-Prelim Calcs'!$C$9)+'DEPRECATED - DT-Prelim Calcs'!$C$9</f>
        <v>262.41821926162345</v>
      </c>
      <c r="CY139" s="57">
        <f t="shared" si="196"/>
        <v>50</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-27.069523082494896</v>
      </c>
      <c r="DD139" s="57">
        <f>DD138+0.5*DA139*'DEPRECATED - DT-Prelim Calcs'!$C$11^2+DC139*'DEPRECATED - DT-Prelim Calcs'!$C$11</f>
        <v>-120226.45061775675</v>
      </c>
      <c r="DE139" s="57">
        <f>MIN('Drive Train'!$F$35-CY138*'DEPRECATED - DT-Prelim Calcs'!$C$21*'Drive Train'!$F$38,DE138+CY$2)</f>
        <v>9</v>
      </c>
      <c r="DF139" s="57">
        <f>'Drive Train'!$F$35-CY139*'DEPRECATED - DT-Prelim Calcs'!$C$21*'Drive Train'!$F$38</f>
        <v>9</v>
      </c>
      <c r="DG139" s="1">
        <f>IF(DD139&gt;='Drive Train'!$F$29,1,0)</f>
        <v>0</v>
      </c>
      <c r="DH139" s="57">
        <f t="shared" si="226"/>
        <v>55.555555555555557</v>
      </c>
      <c r="DI139" s="63">
        <f>DI138+'DEPRECATED - DT-Prelim Calcs'!$C$11</f>
        <v>540</v>
      </c>
      <c r="DJ139" s="2">
        <f>DT139/'Drive Train'!$F$35</f>
        <v>0.72580645161290325</v>
      </c>
      <c r="DK139" s="46">
        <f>DR139*12*60/(PI() * 'Drive Train'!$F$15)/DJ$2*DJ139</f>
        <v>-41618.673884180804</v>
      </c>
      <c r="DL139" s="2">
        <f>('DEPRECATED - DT-Prelim Calcs'!$C$6*DJ139-DK139)/('DEPRECATED - DT-Prelim Calcs'!$C$6*DJ139)*'DEPRECATED - DT-Prelim Calcs'!$C$7*DJ139</f>
        <v>20.567393184573916</v>
      </c>
      <c r="DM139" s="57">
        <f>DL139/'DEPRECATED - DT-Prelim Calcs'!$C$7*('DEPRECATED - DT-Prelim Calcs'!$C$8-'DEPRECATED - DT-Prelim Calcs'!$C$9)+'DEPRECATED - DT-Prelim Calcs'!$C$9</f>
        <v>1097.6363259671509</v>
      </c>
      <c r="DN139" s="57">
        <f t="shared" si="197"/>
        <v>50</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-139.28579120025586</v>
      </c>
      <c r="DS139" s="57">
        <f>DS138+0.5*DP139*'DEPRECATED - DT-Prelim Calcs'!$C$11^2+DR139*'DEPRECATED - DT-Prelim Calcs'!$C$11</f>
        <v>-241060.03771750064</v>
      </c>
      <c r="DT139" s="57">
        <f>MIN('Drive Train'!$F$35-DN138*'DEPRECATED - DT-Prelim Calcs'!$C$21*'Drive Train'!$F$38,DT138+DN$2)</f>
        <v>9</v>
      </c>
      <c r="DU139" s="57">
        <f>'Drive Train'!$F$35-DN139*'DEPRECATED - DT-Prelim Calcs'!$C$21*'Drive Train'!$F$38</f>
        <v>9</v>
      </c>
      <c r="DV139" s="1">
        <f>IF(DS139&gt;='Drive Train'!$F$29,1,0)</f>
        <v>0</v>
      </c>
      <c r="DW139" s="57">
        <f t="shared" si="229"/>
        <v>55.555555555555557</v>
      </c>
      <c r="DX139" s="63">
        <f>DX138+'DEPRECATED - DT-Prelim Calcs'!$C$11</f>
        <v>540</v>
      </c>
      <c r="DY139" s="2">
        <f>EI139/'Drive Train'!$F$35</f>
        <v>0.72580645161290325</v>
      </c>
      <c r="DZ139" s="46">
        <f>EG139*12*60/(PI() * 'Drive Train'!$F$15)/DY$2*DY139</f>
        <v>-136602.41980820207</v>
      </c>
      <c r="EA139" s="2">
        <f>('DEPRECATED - DT-Prelim Calcs'!$C$6*DY139-DZ139)/('DEPRECATED - DT-Prelim Calcs'!$C$6*DY139)*'DEPRECATED - DT-Prelim Calcs'!$C$7*DY139</f>
        <v>63.515015638024437</v>
      </c>
      <c r="EB139" s="57">
        <f>EA139/'DEPRECATED - DT-Prelim Calcs'!$C$7*('DEPRECATED - DT-Prelim Calcs'!$C$8-'DEPRECATED - DT-Prelim Calcs'!$C$9)+'DEPRECATED - DT-Prelim Calcs'!$C$9</f>
        <v>3384.0180524309276</v>
      </c>
      <c r="EC139" s="57">
        <f t="shared" si="198"/>
        <v>50</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-399.5082256604544</v>
      </c>
      <c r="EH139" s="57">
        <f>EH138+0.5*EE139*'DEPRECATED - DT-Prelim Calcs'!$C$11^2+EG139*'DEPRECATED - DT-Prelim Calcs'!$C$11</f>
        <v>-367073.80485252081</v>
      </c>
      <c r="EI139" s="57">
        <f>MIN('Drive Train'!$F$35-EC138*'DEPRECATED - DT-Prelim Calcs'!$C$21*'Drive Train'!$F$38,EI138+EC$2)</f>
        <v>9</v>
      </c>
      <c r="EJ139" s="57">
        <f>'Drive Train'!$F$35-EC139*'DEPRECATED - DT-Prelim Calcs'!$C$21*'Drive Train'!$F$38</f>
        <v>9</v>
      </c>
      <c r="EK139" s="1">
        <f>IF(EH139&gt;='Drive Train'!$F$29,1,0)</f>
        <v>0</v>
      </c>
      <c r="EL139" s="57">
        <f t="shared" si="232"/>
        <v>55.555555555555557</v>
      </c>
      <c r="EM139" s="63">
        <f>EM138+'DEPRECATED - DT-Prelim Calcs'!$C$11</f>
        <v>540</v>
      </c>
      <c r="EN139" s="2">
        <f>EX139/'Drive Train'!$F$35</f>
        <v>0.72580645161290325</v>
      </c>
      <c r="EO139" s="46">
        <f>EV139*12*60/(PI() * 'Drive Train'!$F$15)/EN$2*EN139</f>
        <v>-91765.916726931478</v>
      </c>
      <c r="EP139" s="2">
        <f>('DEPRECATED - DT-Prelim Calcs'!$C$6*EN139-EO139)/('DEPRECATED - DT-Prelim Calcs'!$C$6*EN139)*'DEPRECATED - DT-Prelim Calcs'!$C$7*EN139</f>
        <v>43.241850079701329</v>
      </c>
      <c r="EQ139" s="57">
        <f>EP139/'DEPRECATED - DT-Prelim Calcs'!$C$7*('DEPRECATED - DT-Prelim Calcs'!$C$8-'DEPRECATED - DT-Prelim Calcs'!$C$9)+'DEPRECATED - DT-Prelim Calcs'!$C$9</f>
        <v>2304.7453797616927</v>
      </c>
      <c r="ER139" s="57">
        <f t="shared" si="199"/>
        <v>50</v>
      </c>
      <c r="ES139" s="2">
        <f t="shared" si="233"/>
        <v>0.72555584086814395</v>
      </c>
      <c r="ET139" s="57">
        <f>ES139*'DEPRECATED - DT-Prelim Calcs'!$C$21/EN$2/'DEPRECATED - DT-Prelim Calcs'!$C$19/'DEPRECATED - DT-Prelim Calcs'!$C$18*3.39*'DEPRECATED - DT-Prelim Calcs'!$C$20</f>
        <v>22.99198837243916</v>
      </c>
      <c r="EU139" s="46">
        <f t="shared" si="234"/>
        <v>0</v>
      </c>
      <c r="EV139" s="57">
        <f>ET138*'DEPRECATED - DT-Prelim Calcs'!$C$11+EV138</f>
        <v>-238.3206673337888</v>
      </c>
      <c r="EW139" s="57">
        <f>EW138+0.5*ET139*'DEPRECATED - DT-Prelim Calcs'!$C$11^2+EV139*'DEPRECATED - DT-Prelim Calcs'!$C$11</f>
        <v>-471558.24381022796</v>
      </c>
      <c r="EX139" s="57">
        <f>MIN('Drive Train'!$F$35-ER138*'DEPRECATED - DT-Prelim Calcs'!$C$21*'Drive Train'!$F$38,EX138+ER$2)</f>
        <v>9</v>
      </c>
      <c r="EY139" s="57">
        <f>'Drive Train'!$F$35-ER139*'DEPRECATED - DT-Prelim Calcs'!$C$21*'Drive Train'!$F$38</f>
        <v>9</v>
      </c>
      <c r="EZ139" s="1">
        <f>IF(EW139&gt;='Drive Train'!$F$29,1,0)</f>
        <v>0</v>
      </c>
      <c r="FA139" s="57">
        <f t="shared" si="235"/>
        <v>55.555555555555557</v>
      </c>
      <c r="FB139" s="63">
        <f>FB138+'DEPRECATED - DT-Prelim Calcs'!$C$11</f>
        <v>540</v>
      </c>
      <c r="FC139" s="2">
        <f>FM139/'Drive Train'!$F$35</f>
        <v>0.72580645161290325</v>
      </c>
      <c r="FD139" s="46">
        <f>FK139*12*60/(PI() * 'Drive Train'!$F$15)/FC$2*FC139</f>
        <v>-572821.22651010426</v>
      </c>
      <c r="FE139" s="2">
        <f>('DEPRECATED - DT-Prelim Calcs'!$C$6*FC139-FD139)/('DEPRECATED - DT-Prelim Calcs'!$C$6*FC139)*'DEPRECATED - DT-Prelim Calcs'!$C$7*FC139</f>
        <v>260.75466369648302</v>
      </c>
      <c r="FF139" s="57">
        <f>FE139/'DEPRECATED - DT-Prelim Calcs'!$C$7*('DEPRECATED - DT-Prelim Calcs'!$C$8-'DEPRECATED - DT-Prelim Calcs'!$C$9)+'DEPRECATED - DT-Prelim Calcs'!$C$9</f>
        <v>13884.369440771276</v>
      </c>
      <c r="FG139" s="57">
        <f t="shared" si="200"/>
        <v>50</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-1337.8105435913089</v>
      </c>
      <c r="FL139" s="57">
        <f>FL138+0.5*FI139*'DEPRECATED - DT-Prelim Calcs'!$C$11^2+FK139*'DEPRECATED - DT-Prelim Calcs'!$C$11</f>
        <v>-631697.54733384564</v>
      </c>
      <c r="FM139" s="57">
        <f>MIN('Drive Train'!$F$35-FG138*'DEPRECATED - DT-Prelim Calcs'!$C$21*'Drive Train'!$F$38,FM138+FG$2)</f>
        <v>9</v>
      </c>
      <c r="FN139" s="57">
        <f>'Drive Train'!$F$35-FG139*'DEPRECATED - DT-Prelim Calcs'!$C$21*'Drive Train'!$F$38</f>
        <v>9</v>
      </c>
      <c r="FO139" s="1">
        <f>IF(FL139&gt;='Drive Train'!$F$29,1,0)</f>
        <v>0</v>
      </c>
      <c r="FP139" s="57">
        <f t="shared" si="238"/>
        <v>55.555555555555557</v>
      </c>
      <c r="FQ139" s="63">
        <f>FQ138+'DEPRECATED - DT-Prelim Calcs'!$C$11</f>
        <v>540</v>
      </c>
      <c r="FR139" s="2">
        <f>GB139/'Drive Train'!$F$35</f>
        <v>0.72580645161290325</v>
      </c>
      <c r="FS139" s="46">
        <f>FZ139*12*60/(PI() * 'Drive Train'!$F$15)/FR$2*FR139</f>
        <v>-194550.43030330035</v>
      </c>
      <c r="FT139" s="2">
        <f>('DEPRECATED - DT-Prelim Calcs'!$C$6*FR139-FS139)/('DEPRECATED - DT-Prelim Calcs'!$C$6*FR139)*'DEPRECATED - DT-Prelim Calcs'!$C$7*FR139</f>
        <v>89.716648901286518</v>
      </c>
      <c r="FU139" s="57">
        <f>FT139/'DEPRECATED - DT-Prelim Calcs'!$C$7*('DEPRECATED - DT-Prelim Calcs'!$C$8-'DEPRECATED - DT-Prelim Calcs'!$C$9)+'DEPRECATED - DT-Prelim Calcs'!$C$9</f>
        <v>4778.9016821722244</v>
      </c>
      <c r="FV139" s="57">
        <f t="shared" si="201"/>
        <v>50</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-412.79181438782189</v>
      </c>
      <c r="GA139" s="57">
        <f>GA138+0.5*FX139*'DEPRECATED - DT-Prelim Calcs'!$C$11^2+FZ139*'DEPRECATED - DT-Prelim Calcs'!$C$11</f>
        <v>-746589.49403311044</v>
      </c>
      <c r="GB139" s="57">
        <f>MIN('Drive Train'!$F$35-FV138*'DEPRECATED - DT-Prelim Calcs'!$C$21*'Drive Train'!$F$38,GB138+FV$2)</f>
        <v>9</v>
      </c>
      <c r="GC139" s="57">
        <f>'Drive Train'!$F$35-FV139*'DEPRECATED - DT-Prelim Calcs'!$C$21*'Drive Train'!$F$38</f>
        <v>9</v>
      </c>
      <c r="GD139" s="1">
        <f>IF(GA139&gt;='Drive Train'!$F$29,1,0)</f>
        <v>0</v>
      </c>
      <c r="GE139" s="57">
        <f t="shared" si="241"/>
        <v>55.555555555555557</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55.555555555555557</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55.555555555555557</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55.555555555555557</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650.48305563067322</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20684.077663172418</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0.72580645161290325</v>
      </c>
      <c r="BC140" s="46">
        <f>BJ140*12*60/(PI() * 'Drive Train'!$F$15)/BB$2*BB140</f>
        <v>4641.2361012370002</v>
      </c>
      <c r="BD140" s="2">
        <f>('DEPRECATED - DT-Prelim Calcs'!$C$6*BB140-BC140)/('DEPRECATED - DT-Prelim Calcs'!$C$6*BB140)*'DEPRECATED - DT-Prelim Calcs'!$C$7*BB140</f>
        <v>-0.34937662121537427</v>
      </c>
      <c r="BE140" s="57">
        <f>BD140/'DEPRECATED - DT-Prelim Calcs'!$C$7*('DEPRECATED - DT-Prelim Calcs'!$C$8-'DEPRECATED - DT-Prelim Calcs'!$C$9)+'DEPRECATED - DT-Prelim Calcs'!$C$9</f>
        <v>-15.899593569266607</v>
      </c>
      <c r="BF140" s="57">
        <f t="shared" si="193"/>
        <v>-15.899593569266607</v>
      </c>
      <c r="BG140" s="2">
        <f t="shared" si="215"/>
        <v>-0.89592952756627886</v>
      </c>
      <c r="BH140" s="57">
        <f>BG140*'DEPRECATED - DT-Prelim Calcs'!$C$21/BB$2/'DEPRECATED - DT-Prelim Calcs'!$C$19/'DEPRECATED - DT-Prelim Calcs'!$C$18*3.39*'DEPRECATED - DT-Prelim Calcs'!$C$20</f>
        <v>-9.3122233181439125</v>
      </c>
      <c r="BI140" s="46">
        <f t="shared" si="216"/>
        <v>1</v>
      </c>
      <c r="BJ140" s="57">
        <f>BH139*'DEPRECATED - DT-Prelim Calcs'!$C$11+BJ139</f>
        <v>36.748542310234036</v>
      </c>
      <c r="BK140" s="57">
        <f>BK139+0.5*BH140*'DEPRECATED - DT-Prelim Calcs'!$C$11^2+BJ140*'DEPRECATED - DT-Prelim Calcs'!$C$11</f>
        <v>9860.0780838232877</v>
      </c>
      <c r="BL140" s="57">
        <f>MIN('Drive Train'!$F$35-BF139*'DEPRECATED - DT-Prelim Calcs'!$C$21*'Drive Train'!$F$38,BL139+BF$2)</f>
        <v>9</v>
      </c>
      <c r="BM140" s="57">
        <f>'Drive Train'!$F$35-BF140*'DEPRECATED - DT-Prelim Calcs'!$C$21*'Drive Train'!$F$38</f>
        <v>13.481172362710129</v>
      </c>
      <c r="BN140" s="1">
        <f>IF(BK140&gt;='Drive Train'!$F$29,1,0)</f>
        <v>1</v>
      </c>
      <c r="BO140" s="57">
        <f t="shared" si="217"/>
        <v>-17.666215076962896</v>
      </c>
      <c r="BP140" s="63">
        <f>BP139+'DEPRECATED - DT-Prelim Calcs'!$C$11</f>
        <v>544</v>
      </c>
      <c r="BQ140" s="2">
        <f>CA140/'Drive Train'!$F$35</f>
        <v>0.72580645161290325</v>
      </c>
      <c r="BR140" s="46">
        <f>BY140*12*60/(PI() * 'Drive Train'!$F$15)/BQ$2*BQ140</f>
        <v>-6130.3367030487807</v>
      </c>
      <c r="BS140" s="2">
        <f>('DEPRECATED - DT-Prelim Calcs'!$C$6*BQ140-BR140)/('DEPRECATED - DT-Prelim Calcs'!$C$6*BQ140)*'DEPRECATED - DT-Prelim Calcs'!$C$7*BQ140</f>
        <v>4.5210718700282904</v>
      </c>
      <c r="BT140" s="57">
        <f>BS140/'DEPRECATED - DT-Prelim Calcs'!$C$7*('DEPRECATED - DT-Prelim Calcs'!$C$8-'DEPRECATED - DT-Prelim Calcs'!$C$9)+'DEPRECATED - DT-Prelim Calcs'!$C$9</f>
        <v>243.38610826748118</v>
      </c>
      <c r="BU140" s="57">
        <f t="shared" si="194"/>
        <v>50</v>
      </c>
      <c r="BV140" s="2">
        <f t="shared" si="218"/>
        <v>1.6103976147358805</v>
      </c>
      <c r="BW140" s="57">
        <f>BV140*'DEPRECATED - DT-Prelim Calcs'!$C$21/BQ$2/'DEPRECATED - DT-Prelim Calcs'!$C$19/'DEPRECATED - DT-Prelim Calcs'!$C$18*3.39*'DEPRECATED - DT-Prelim Calcs'!$C$20</f>
        <v>22.453884463298774</v>
      </c>
      <c r="BX140" s="46">
        <f t="shared" si="219"/>
        <v>0</v>
      </c>
      <c r="BY140" s="57">
        <f>BW139*'DEPRECATED - DT-Prelim Calcs'!$C$11+BY139</f>
        <v>-36.183614743044103</v>
      </c>
      <c r="BZ140" s="57">
        <f>BZ139+0.5*BW140*'DEPRECATED - DT-Prelim Calcs'!$C$11^2+BY140*'DEPRECATED - DT-Prelim Calcs'!$C$11</f>
        <v>-19162.550391246281</v>
      </c>
      <c r="CA140" s="57">
        <f>MIN('Drive Train'!$F$35-BU139*'DEPRECATED - DT-Prelim Calcs'!$C$21*'Drive Train'!$F$38,CA139+BU$2)</f>
        <v>9</v>
      </c>
      <c r="CB140" s="57">
        <f>'Drive Train'!$F$35-BU140*'DEPRECATED - DT-Prelim Calcs'!$C$21*'Drive Train'!$F$38</f>
        <v>9</v>
      </c>
      <c r="CC140" s="1">
        <f>IF(BZ140&gt;='Drive Train'!$F$29,1,0)</f>
        <v>0</v>
      </c>
      <c r="CD140" s="57">
        <f t="shared" si="220"/>
        <v>55.555555555555557</v>
      </c>
      <c r="CE140" s="63">
        <f>CE139+'DEPRECATED - DT-Prelim Calcs'!$C$11</f>
        <v>544</v>
      </c>
      <c r="CF140" s="2">
        <f>CP140/'Drive Train'!$F$35</f>
        <v>0.72580645161290325</v>
      </c>
      <c r="CG140" s="46">
        <f>CN140*12*60/(PI() * 'Drive Train'!$F$15)/CF$2*CF140</f>
        <v>-886.47720022338024</v>
      </c>
      <c r="CH140" s="2">
        <f>('DEPRECATED - DT-Prelim Calcs'!$C$6*CF140-CG140)/('DEPRECATED - DT-Prelim Calcs'!$C$6*CF140)*'DEPRECATED - DT-Prelim Calcs'!$C$7*CF140</f>
        <v>2.1500209503642722</v>
      </c>
      <c r="CI140" s="57">
        <f>CH140/'DEPRECATED - DT-Prelim Calcs'!$C$7*('DEPRECATED - DT-Prelim Calcs'!$C$8-'DEPRECATED - DT-Prelim Calcs'!$C$9)+'DEPRECATED - DT-Prelim Calcs'!$C$9</f>
        <v>117.15962154843824</v>
      </c>
      <c r="CJ140" s="57">
        <f t="shared" si="195"/>
        <v>50</v>
      </c>
      <c r="CK140" s="2">
        <f t="shared" si="221"/>
        <v>0.99287965416473811</v>
      </c>
      <c r="CL140" s="57">
        <f>CK140*'DEPRECATED - DT-Prelim Calcs'!$C$21/CF$2/'DEPRECATED - DT-Prelim Calcs'!$C$19/'DEPRECATED - DT-Prelim Calcs'!$C$18*3.39*'DEPRECATED - DT-Prelim Calcs'!$C$20</f>
        <v>17.367662763120801</v>
      </c>
      <c r="CM140" s="46">
        <f t="shared" si="222"/>
        <v>0</v>
      </c>
      <c r="CN140" s="57">
        <f>CL139*'DEPRECATED - DT-Prelim Calcs'!$C$11+CN139</f>
        <v>-4.1706984567002507</v>
      </c>
      <c r="CO140" s="57">
        <f>CO139+0.5*CL140*'DEPRECATED - DT-Prelim Calcs'!$C$11^2+CN140*'DEPRECATED - DT-Prelim Calcs'!$C$11</f>
        <v>-57427.198493968594</v>
      </c>
      <c r="CP140" s="57">
        <f>MIN('Drive Train'!$F$35-CJ139*'DEPRECATED - DT-Prelim Calcs'!$C$21*'Drive Train'!$F$38,CP139+CJ$2)</f>
        <v>9</v>
      </c>
      <c r="CQ140" s="57">
        <f>'Drive Train'!$F$35-CJ140*'DEPRECATED - DT-Prelim Calcs'!$C$21*'Drive Train'!$F$38</f>
        <v>9</v>
      </c>
      <c r="CR140" s="1">
        <f>IF(CO140&gt;='Drive Train'!$F$29,1,0)</f>
        <v>0</v>
      </c>
      <c r="CS140" s="57">
        <f t="shared" si="223"/>
        <v>55.555555555555557</v>
      </c>
      <c r="CT140" s="63">
        <f>CT139+'DEPRECATED - DT-Prelim Calcs'!$C$11</f>
        <v>544</v>
      </c>
      <c r="CU140" s="2">
        <f>DE140/'Drive Train'!$F$35</f>
        <v>0.72580645161290325</v>
      </c>
      <c r="CV140" s="46">
        <f>DC140*12*60/(PI() * 'Drive Train'!$F$15)/CU$2*CU140</f>
        <v>16592.887700368035</v>
      </c>
      <c r="CW140" s="2">
        <f>('DEPRECATED - DT-Prelim Calcs'!$C$6*CU140-CV140)/('DEPRECATED - DT-Prelim Calcs'!$C$6*CU140)*'DEPRECATED - DT-Prelim Calcs'!$C$7*CU140</f>
        <v>-5.7534067063759364</v>
      </c>
      <c r="CX140" s="57">
        <f>CW140/'DEPRECATED - DT-Prelim Calcs'!$C$7*('DEPRECATED - DT-Prelim Calcs'!$C$8-'DEPRECATED - DT-Prelim Calcs'!$C$9)+'DEPRECATED - DT-Prelim Calcs'!$C$9</f>
        <v>-303.59131967968159</v>
      </c>
      <c r="CY140" s="57">
        <f t="shared" si="196"/>
        <v>-303.59131967968159</v>
      </c>
      <c r="CZ140" s="2">
        <f t="shared" si="224"/>
        <v>-7.7073885335390173</v>
      </c>
      <c r="DA140" s="57">
        <f>CZ140*'DEPRECATED - DT-Prelim Calcs'!$C$21/CU$2/'DEPRECATED - DT-Prelim Calcs'!$C$19/'DEPRECATED - DT-Prelim Calcs'!$C$18*3.39*'DEPRECATED - DT-Prelim Calcs'!$C$20</f>
        <v>-162.17392225674826</v>
      </c>
      <c r="DB140" s="46">
        <f t="shared" si="225"/>
        <v>1</v>
      </c>
      <c r="DC140" s="57">
        <f>DA139*'DEPRECATED - DT-Prelim Calcs'!$C$11+DC139</f>
        <v>64.898430407261728</v>
      </c>
      <c r="DD140" s="57">
        <f>DD139+0.5*DA140*'DEPRECATED - DT-Prelim Calcs'!$C$11^2+DC140*'DEPRECATED - DT-Prelim Calcs'!$C$11</f>
        <v>-121264.24827418169</v>
      </c>
      <c r="DE140" s="57">
        <f>MIN('Drive Train'!$F$35-CY139*'DEPRECATED - DT-Prelim Calcs'!$C$21*'Drive Train'!$F$38,DE139+CY$2)</f>
        <v>9</v>
      </c>
      <c r="DF140" s="57">
        <f>'Drive Train'!$F$35-CY140*'DEPRECATED - DT-Prelim Calcs'!$C$21*'Drive Train'!$F$38</f>
        <v>33.044209738218349</v>
      </c>
      <c r="DG140" s="1">
        <f>IF(DD140&gt;='Drive Train'!$F$29,1,0)</f>
        <v>0</v>
      </c>
      <c r="DH140" s="57">
        <f t="shared" si="226"/>
        <v>-337.32368853297953</v>
      </c>
      <c r="DI140" s="63">
        <f>DI139+'DEPRECATED - DT-Prelim Calcs'!$C$11</f>
        <v>544</v>
      </c>
      <c r="DJ140" s="2">
        <f>DT140/'Drive Train'!$F$35</f>
        <v>0.72580645161290325</v>
      </c>
      <c r="DK140" s="46">
        <f>DR140*12*60/(PI() * 'Drive Train'!$F$15)/DJ$2*DJ140</f>
        <v>-14138.596906460638</v>
      </c>
      <c r="DL140" s="2">
        <f>('DEPRECATED - DT-Prelim Calcs'!$C$6*DJ140-DK140)/('DEPRECATED - DT-Prelim Calcs'!$C$6*DJ140)*'DEPRECATED - DT-Prelim Calcs'!$C$7*DJ140</f>
        <v>8.1420675717586057</v>
      </c>
      <c r="DM140" s="57">
        <f>DL140/'DEPRECATED - DT-Prelim Calcs'!$C$7*('DEPRECATED - DT-Prelim Calcs'!$C$8-'DEPRECATED - DT-Prelim Calcs'!$C$9)+'DEPRECATED - DT-Prelim Calcs'!$C$9</f>
        <v>436.15529852972162</v>
      </c>
      <c r="DN140" s="57">
        <f t="shared" si="197"/>
        <v>50</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-47.317837710499234</v>
      </c>
      <c r="DS140" s="57">
        <f>DS139+0.5*DP140*'DEPRECATED - DT-Prelim Calcs'!$C$11^2+DR140*'DEPRECATED - DT-Prelim Calcs'!$C$11</f>
        <v>-241065.37316136312</v>
      </c>
      <c r="DT140" s="57">
        <f>MIN('Drive Train'!$F$35-DN139*'DEPRECATED - DT-Prelim Calcs'!$C$21*'Drive Train'!$F$38,DT139+DN$2)</f>
        <v>9</v>
      </c>
      <c r="DU140" s="57">
        <f>'Drive Train'!$F$35-DN140*'DEPRECATED - DT-Prelim Calcs'!$C$21*'Drive Train'!$F$38</f>
        <v>9</v>
      </c>
      <c r="DV140" s="1">
        <f>IF(DS140&gt;='Drive Train'!$F$29,1,0)</f>
        <v>0</v>
      </c>
      <c r="DW140" s="57">
        <f t="shared" si="229"/>
        <v>55.555555555555557</v>
      </c>
      <c r="DX140" s="63">
        <f>DX139+'DEPRECATED - DT-Prelim Calcs'!$C$11</f>
        <v>544</v>
      </c>
      <c r="DY140" s="2">
        <f>EI140/'Drive Train'!$F$35</f>
        <v>0.72580645161290325</v>
      </c>
      <c r="DZ140" s="46">
        <f>EG140*12*60/(PI() * 'Drive Train'!$F$15)/DY$2*DY140</f>
        <v>-105156.1461532852</v>
      </c>
      <c r="EA140" s="2">
        <f>('DEPRECATED - DT-Prelim Calcs'!$C$6*DY140-DZ140)/('DEPRECATED - DT-Prelim Calcs'!$C$6*DY140)*'DEPRECATED - DT-Prelim Calcs'!$C$7*DY140</f>
        <v>49.296344060472897</v>
      </c>
      <c r="EB140" s="57">
        <f>EA140/'DEPRECATED - DT-Prelim Calcs'!$C$7*('DEPRECATED - DT-Prelim Calcs'!$C$8-'DEPRECATED - DT-Prelim Calcs'!$C$9)+'DEPRECATED - DT-Prelim Calcs'!$C$9</f>
        <v>2627.0655364973745</v>
      </c>
      <c r="EC140" s="57">
        <f t="shared" si="198"/>
        <v>50</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-307.54027217069779</v>
      </c>
      <c r="EH140" s="57">
        <f>EH139+0.5*EE140*'DEPRECATED - DT-Prelim Calcs'!$C$11^2+EG140*'DEPRECATED - DT-Prelim Calcs'!$C$11</f>
        <v>-368120.0300342241</v>
      </c>
      <c r="EI140" s="57">
        <f>MIN('Drive Train'!$F$35-EC139*'DEPRECATED - DT-Prelim Calcs'!$C$21*'Drive Train'!$F$38,EI139+EC$2)</f>
        <v>9</v>
      </c>
      <c r="EJ140" s="57">
        <f>'Drive Train'!$F$35-EC140*'DEPRECATED - DT-Prelim Calcs'!$C$21*'Drive Train'!$F$38</f>
        <v>9</v>
      </c>
      <c r="EK140" s="1">
        <f>IF(EH140&gt;='Drive Train'!$F$29,1,0)</f>
        <v>0</v>
      </c>
      <c r="EL140" s="57">
        <f t="shared" si="232"/>
        <v>55.555555555555557</v>
      </c>
      <c r="EM140" s="63">
        <f>EM139+'DEPRECATED - DT-Prelim Calcs'!$C$11</f>
        <v>544</v>
      </c>
      <c r="EN140" s="2">
        <f>EX140/'Drive Train'!$F$35</f>
        <v>0.72580645161290325</v>
      </c>
      <c r="EO140" s="46">
        <f>EV140*12*60/(PI() * 'Drive Train'!$F$15)/EN$2*EN140</f>
        <v>-56353.446394817853</v>
      </c>
      <c r="EP140" s="2">
        <f>('DEPRECATED - DT-Prelim Calcs'!$C$6*EN140-EO140)/('DEPRECATED - DT-Prelim Calcs'!$C$6*EN140)*'DEPRECATED - DT-Prelim Calcs'!$C$7*EN140</f>
        <v>27.229832537413557</v>
      </c>
      <c r="EQ140" s="57">
        <f>EP140/'DEPRECATED - DT-Prelim Calcs'!$C$7*('DEPRECATED - DT-Prelim Calcs'!$C$8-'DEPRECATED - DT-Prelim Calcs'!$C$9)+'DEPRECATED - DT-Prelim Calcs'!$C$9</f>
        <v>1452.3213753320165</v>
      </c>
      <c r="ER140" s="57">
        <f t="shared" si="199"/>
        <v>50</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-146.35271384403217</v>
      </c>
      <c r="EW140" s="57">
        <f>EW139+0.5*ET140*'DEPRECATED - DT-Prelim Calcs'!$C$11^2+EV140*'DEPRECATED - DT-Prelim Calcs'!$C$11</f>
        <v>-471959.71875862457</v>
      </c>
      <c r="EX140" s="57">
        <f>MIN('Drive Train'!$F$35-ER139*'DEPRECATED - DT-Prelim Calcs'!$C$21*'Drive Train'!$F$38,EX139+ER$2)</f>
        <v>9</v>
      </c>
      <c r="EY140" s="57">
        <f>'Drive Train'!$F$35-ER140*'DEPRECATED - DT-Prelim Calcs'!$C$21*'Drive Train'!$F$38</f>
        <v>9</v>
      </c>
      <c r="EZ140" s="1">
        <f>IF(EW140&gt;='Drive Train'!$F$29,1,0)</f>
        <v>0</v>
      </c>
      <c r="FA140" s="57">
        <f t="shared" si="235"/>
        <v>55.555555555555557</v>
      </c>
      <c r="FB140" s="63">
        <f>FB139+'DEPRECATED - DT-Prelim Calcs'!$C$11</f>
        <v>544</v>
      </c>
      <c r="FC140" s="2">
        <f>FM140/'Drive Train'!$F$35</f>
        <v>0.72580645161290325</v>
      </c>
      <c r="FD140" s="46">
        <f>FK140*12*60/(PI() * 'Drive Train'!$F$15)/FC$2*FC140</f>
        <v>-533442.55950079381</v>
      </c>
      <c r="FE140" s="2">
        <f>('DEPRECATED - DT-Prelim Calcs'!$C$6*FC140-FD140)/('DEPRECATED - DT-Prelim Calcs'!$C$6*FC140)*'DEPRECATED - DT-Prelim Calcs'!$C$7*FC140</f>
        <v>242.94930018945897</v>
      </c>
      <c r="FF140" s="57">
        <f>FE140/'DEPRECATED - DT-Prelim Calcs'!$C$7*('DEPRECATED - DT-Prelim Calcs'!$C$8-'DEPRECATED - DT-Prelim Calcs'!$C$9)+'DEPRECATED - DT-Prelim Calcs'!$C$9</f>
        <v>12936.473947845472</v>
      </c>
      <c r="FG140" s="57">
        <f t="shared" si="200"/>
        <v>50</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-1245.8425901015523</v>
      </c>
      <c r="FL140" s="57">
        <f>FL139+0.5*FI140*'DEPRECATED - DT-Prelim Calcs'!$C$11^2+FK140*'DEPRECATED - DT-Prelim Calcs'!$C$11</f>
        <v>-636496.98178727238</v>
      </c>
      <c r="FM140" s="57">
        <f>MIN('Drive Train'!$F$35-FG139*'DEPRECATED - DT-Prelim Calcs'!$C$21*'Drive Train'!$F$38,FM139+FG$2)</f>
        <v>9</v>
      </c>
      <c r="FN140" s="57">
        <f>'Drive Train'!$F$35-FG140*'DEPRECATED - DT-Prelim Calcs'!$C$21*'Drive Train'!$F$38</f>
        <v>9</v>
      </c>
      <c r="FO140" s="1">
        <f>IF(FL140&gt;='Drive Train'!$F$29,1,0)</f>
        <v>0</v>
      </c>
      <c r="FP140" s="57">
        <f t="shared" si="238"/>
        <v>55.555555555555557</v>
      </c>
      <c r="FQ140" s="63">
        <f>FQ139+'DEPRECATED - DT-Prelim Calcs'!$C$11</f>
        <v>544</v>
      </c>
      <c r="FR140" s="2">
        <f>GB140/'Drive Train'!$F$35</f>
        <v>0.72580645161290325</v>
      </c>
      <c r="FS140" s="46">
        <f>FZ140*12*60/(PI() * 'Drive Train'!$F$15)/FR$2*FR140</f>
        <v>-151205.56661679331</v>
      </c>
      <c r="FT140" s="2">
        <f>('DEPRECATED - DT-Prelim Calcs'!$C$6*FR140-FS140)/('DEPRECATED - DT-Prelim Calcs'!$C$6*FR140)*'DEPRECATED - DT-Prelim Calcs'!$C$7*FR140</f>
        <v>70.117939429526302</v>
      </c>
      <c r="FU140" s="57">
        <f>FT140/'DEPRECATED - DT-Prelim Calcs'!$C$7*('DEPRECATED - DT-Prelim Calcs'!$C$8-'DEPRECATED - DT-Prelim Calcs'!$C$9)+'DEPRECATED - DT-Prelim Calcs'!$C$9</f>
        <v>3735.5347007503005</v>
      </c>
      <c r="FV140" s="57">
        <f t="shared" si="201"/>
        <v>50</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-320.82386089806528</v>
      </c>
      <c r="GA140" s="57">
        <f>GA139+0.5*FX140*'DEPRECATED - DT-Prelim Calcs'!$C$11^2+FZ140*'DEPRECATED - DT-Prelim Calcs'!$C$11</f>
        <v>-747688.8535697232</v>
      </c>
      <c r="GB140" s="57">
        <f>MIN('Drive Train'!$F$35-FV139*'DEPRECATED - DT-Prelim Calcs'!$C$21*'Drive Train'!$F$38,GB139+FV$2)</f>
        <v>9</v>
      </c>
      <c r="GC140" s="57">
        <f>'Drive Train'!$F$35-FV140*'DEPRECATED - DT-Prelim Calcs'!$C$21*'Drive Train'!$F$38</f>
        <v>9</v>
      </c>
      <c r="GD140" s="1">
        <f>IF(GA140&gt;='Drive Train'!$F$29,1,0)</f>
        <v>0</v>
      </c>
      <c r="GE140" s="57">
        <f t="shared" si="241"/>
        <v>55.555555555555557</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55.555555555555557</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55.555555555555557</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55.555555555555557</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650.48305563067322</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20837.101805951781</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1.0871913195733975</v>
      </c>
      <c r="BC141" s="46">
        <f>BJ141*12*60/(PI() * 'Drive Train'!$F$15)/BB$2*BB141</f>
        <v>-94.657152606690147</v>
      </c>
      <c r="BD141" s="2">
        <f>('DEPRECATED - DT-Prelim Calcs'!$C$6*BB141-BC141)/('DEPRECATED - DT-Prelim Calcs'!$C$6*BB141)*'DEPRECATED - DT-Prelim Calcs'!$C$7*BB141</f>
        <v>2.662931030975288</v>
      </c>
      <c r="BE141" s="57">
        <f>BD141/'DEPRECATED - DT-Prelim Calcs'!$C$7*('DEPRECATED - DT-Prelim Calcs'!$C$8-'DEPRECATED - DT-Prelim Calcs'!$C$9)+'DEPRECATED - DT-Prelim Calcs'!$C$9</f>
        <v>144.46516650378814</v>
      </c>
      <c r="BF141" s="57">
        <f t="shared" si="193"/>
        <v>50</v>
      </c>
      <c r="BG141" s="2">
        <f t="shared" si="215"/>
        <v>0.89592952765345768</v>
      </c>
      <c r="BH141" s="57">
        <f>BG141*'DEPRECATED - DT-Prelim Calcs'!$C$21/BB$2/'DEPRECATED - DT-Prelim Calcs'!$C$19/'DEPRECATED - DT-Prelim Calcs'!$C$18*3.39*'DEPRECATED - DT-Prelim Calcs'!$C$20</f>
        <v>9.3122233190500427</v>
      </c>
      <c r="BI141" s="46">
        <f t="shared" si="216"/>
        <v>0</v>
      </c>
      <c r="BJ141" s="57">
        <f>BH140*'DEPRECATED - DT-Prelim Calcs'!$C$11+BJ140</f>
        <v>-0.50035096234161358</v>
      </c>
      <c r="BK141" s="57">
        <f>BK140+0.5*BH141*'DEPRECATED - DT-Prelim Calcs'!$C$11^2+BJ141*'DEPRECATED - DT-Prelim Calcs'!$C$11</f>
        <v>9932.574466526321</v>
      </c>
      <c r="BL141" s="57">
        <f>MIN('Drive Train'!$F$35-BF140*'DEPRECATED - DT-Prelim Calcs'!$C$21*'Drive Train'!$F$38,BL140+BF$2)</f>
        <v>13.481172362710129</v>
      </c>
      <c r="BM141" s="57">
        <f>'Drive Train'!$F$35-BF141*'DEPRECATED - DT-Prelim Calcs'!$C$21*'Drive Train'!$F$38</f>
        <v>9</v>
      </c>
      <c r="BN141" s="1">
        <f>IF(BK141&gt;='Drive Train'!$F$29,1,0)</f>
        <v>1</v>
      </c>
      <c r="BO141" s="57">
        <f t="shared" si="217"/>
        <v>55.555555555555557</v>
      </c>
      <c r="BP141" s="63">
        <f>BP140+'DEPRECATED - DT-Prelim Calcs'!$C$11</f>
        <v>548</v>
      </c>
      <c r="BQ141" s="2">
        <f>CA141/'Drive Train'!$F$35</f>
        <v>0.72580645161290325</v>
      </c>
      <c r="BR141" s="46">
        <f>BY141*12*60/(PI() * 'Drive Train'!$F$15)/BQ$2*BQ141</f>
        <v>9086.4815202149875</v>
      </c>
      <c r="BS141" s="2">
        <f>('DEPRECATED - DT-Prelim Calcs'!$C$6*BQ141-BR141)/('DEPRECATED - DT-Prelim Calcs'!$C$6*BQ141)*'DEPRECATED - DT-Prelim Calcs'!$C$7*BQ141</f>
        <v>-2.3593281145994172</v>
      </c>
      <c r="BT141" s="57">
        <f>BS141/'DEPRECATED - DT-Prelim Calcs'!$C$7*('DEPRECATED - DT-Prelim Calcs'!$C$8-'DEPRECATED - DT-Prelim Calcs'!$C$9)+'DEPRECATED - DT-Prelim Calcs'!$C$9</f>
        <v>-122.90240543697313</v>
      </c>
      <c r="BU141" s="57">
        <f t="shared" si="194"/>
        <v>-122.90240543697313</v>
      </c>
      <c r="BV141" s="2">
        <f t="shared" si="218"/>
        <v>-3.4293540247343626</v>
      </c>
      <c r="BW141" s="57">
        <f>BV141*'DEPRECATED - DT-Prelim Calcs'!$C$21/BQ$2/'DEPRECATED - DT-Prelim Calcs'!$C$19/'DEPRECATED - DT-Prelim Calcs'!$C$18*3.39*'DEPRECATED - DT-Prelim Calcs'!$C$20</f>
        <v>-47.815718522262642</v>
      </c>
      <c r="BX141" s="46">
        <f t="shared" si="219"/>
        <v>1</v>
      </c>
      <c r="BY141" s="57">
        <f>BW140*'DEPRECATED - DT-Prelim Calcs'!$C$11+BY140</f>
        <v>53.631923110150993</v>
      </c>
      <c r="BZ141" s="57">
        <f>BZ140+0.5*BW141*'DEPRECATED - DT-Prelim Calcs'!$C$11^2+BY141*'DEPRECATED - DT-Prelim Calcs'!$C$11</f>
        <v>-19330.548446983779</v>
      </c>
      <c r="CA141" s="57">
        <f>MIN('Drive Train'!$F$35-BU140*'DEPRECATED - DT-Prelim Calcs'!$C$21*'Drive Train'!$F$38,CA140+BU$2)</f>
        <v>9</v>
      </c>
      <c r="CB141" s="57">
        <f>'Drive Train'!$F$35-BU141*'DEPRECATED - DT-Prelim Calcs'!$C$21*'Drive Train'!$F$38</f>
        <v>20.757363569714173</v>
      </c>
      <c r="CC141" s="1">
        <f>IF(BZ141&gt;='Drive Train'!$F$29,1,0)</f>
        <v>0</v>
      </c>
      <c r="CD141" s="57">
        <f t="shared" si="220"/>
        <v>-136.55822826330348</v>
      </c>
      <c r="CE141" s="63">
        <f>CE140+'DEPRECATED - DT-Prelim Calcs'!$C$11</f>
        <v>548</v>
      </c>
      <c r="CF141" s="2">
        <f>CP141/'Drive Train'!$F$35</f>
        <v>0.72580645161290325</v>
      </c>
      <c r="CG141" s="46">
        <f>CN141*12*60/(PI() * 'Drive Train'!$F$15)/CF$2*CF141</f>
        <v>13879.430448593917</v>
      </c>
      <c r="CH141" s="2">
        <f>('DEPRECATED - DT-Prelim Calcs'!$C$6*CF141-CG141)/('DEPRECATED - DT-Prelim Calcs'!$C$6*CF141)*'DEPRECATED - DT-Prelim Calcs'!$C$7*CF141</f>
        <v>-4.5264963917838861</v>
      </c>
      <c r="CI141" s="57">
        <f>CH141/'DEPRECATED - DT-Prelim Calcs'!$C$7*('DEPRECATED - DT-Prelim Calcs'!$C$8-'DEPRECATED - DT-Prelim Calcs'!$C$9)+'DEPRECATED - DT-Prelim Calcs'!$C$9</f>
        <v>-238.27489089870232</v>
      </c>
      <c r="CJ141" s="57">
        <f t="shared" si="195"/>
        <v>-238.27489089870232</v>
      </c>
      <c r="CK141" s="2">
        <f t="shared" si="221"/>
        <v>-6.1609409416210372</v>
      </c>
      <c r="CL141" s="57">
        <f>CK141*'DEPRECATED - DT-Prelim Calcs'!$C$21/CF$2/'DEPRECATED - DT-Prelim Calcs'!$C$19/'DEPRECATED - DT-Prelim Calcs'!$C$18*3.39*'DEPRECATED - DT-Prelim Calcs'!$C$20</f>
        <v>-107.76849352159707</v>
      </c>
      <c r="CM141" s="46">
        <f t="shared" si="222"/>
        <v>1</v>
      </c>
      <c r="CN141" s="57">
        <f>CL140*'DEPRECATED - DT-Prelim Calcs'!$C$11+CN140</f>
        <v>65.299952595782955</v>
      </c>
      <c r="CO141" s="57">
        <f>CO140+0.5*CL141*'DEPRECATED - DT-Prelim Calcs'!$C$11^2+CN141*'DEPRECATED - DT-Prelim Calcs'!$C$11</f>
        <v>-58028.146631758238</v>
      </c>
      <c r="CP141" s="57">
        <f>MIN('Drive Train'!$F$35-CJ140*'DEPRECATED - DT-Prelim Calcs'!$C$21*'Drive Train'!$F$38,CP140+CJ$2)</f>
        <v>9</v>
      </c>
      <c r="CQ141" s="57">
        <f>'Drive Train'!$F$35-CJ141*'DEPRECATED - DT-Prelim Calcs'!$C$21*'Drive Train'!$F$38</f>
        <v>28.602692581111761</v>
      </c>
      <c r="CR141" s="1">
        <f>IF(CO141&gt;='Drive Train'!$F$29,1,0)</f>
        <v>0</v>
      </c>
      <c r="CS141" s="57">
        <f t="shared" si="223"/>
        <v>-264.74987877633589</v>
      </c>
      <c r="CT141" s="63">
        <f>CT140+'DEPRECATED - DT-Prelim Calcs'!$C$11</f>
        <v>548</v>
      </c>
      <c r="CU141" s="2">
        <f>DE141/'Drive Train'!$F$35</f>
        <v>2.6648556240498666</v>
      </c>
      <c r="CV141" s="46">
        <f>DC141*12*60/(PI() * 'Drive Train'!$F$15)/CU$2*CU141</f>
        <v>-548027.92976689641</v>
      </c>
      <c r="CW141" s="2">
        <f>('DEPRECATED - DT-Prelim Calcs'!$C$6*CU141-CV141)/('DEPRECATED - DT-Prelim Calcs'!$C$6*CU141)*'DEPRECATED - DT-Prelim Calcs'!$C$7*CU141</f>
        <v>254.21729468777261</v>
      </c>
      <c r="CX141" s="57">
        <f>CW141/'DEPRECATED - DT-Prelim Calcs'!$C$7*('DEPRECATED - DT-Prelim Calcs'!$C$8-'DEPRECATED - DT-Prelim Calcs'!$C$9)+'DEPRECATED - DT-Prelim Calcs'!$C$9</f>
        <v>13536.342700598019</v>
      </c>
      <c r="CY141" s="57">
        <f t="shared" si="196"/>
        <v>50</v>
      </c>
      <c r="CZ141" s="2">
        <f t="shared" si="224"/>
        <v>1.0927045796206987</v>
      </c>
      <c r="DA141" s="57">
        <f>CZ141*'DEPRECATED - DT-Prelim Calcs'!$C$21/CU$2/'DEPRECATED - DT-Prelim Calcs'!$C$19/'DEPRECATED - DT-Prelim Calcs'!$C$18*3.39*'DEPRECATED - DT-Prelim Calcs'!$C$20</f>
        <v>22.991988372439156</v>
      </c>
      <c r="DB141" s="46">
        <f t="shared" si="225"/>
        <v>0</v>
      </c>
      <c r="DC141" s="57">
        <f>DA140*'DEPRECATED - DT-Prelim Calcs'!$C$11+DC140</f>
        <v>-583.79725861973134</v>
      </c>
      <c r="DD141" s="57">
        <f>DD140+0.5*DA141*'DEPRECATED - DT-Prelim Calcs'!$C$11^2+DC141*'DEPRECATED - DT-Prelim Calcs'!$C$11</f>
        <v>-123415.5014016811</v>
      </c>
      <c r="DE141" s="57">
        <f>MIN('Drive Train'!$F$35-CY140*'DEPRECATED - DT-Prelim Calcs'!$C$21*'Drive Train'!$F$38,DE140+CY$2)</f>
        <v>33.044209738218349</v>
      </c>
      <c r="DF141" s="57">
        <f>'Drive Train'!$F$35-CY141*'DEPRECATED - DT-Prelim Calcs'!$C$21*'Drive Train'!$F$38</f>
        <v>9</v>
      </c>
      <c r="DG141" s="1">
        <f>IF(DD141&gt;='Drive Train'!$F$29,1,0)</f>
        <v>0</v>
      </c>
      <c r="DH141" s="57">
        <f t="shared" si="226"/>
        <v>55.555555555555557</v>
      </c>
      <c r="DI141" s="63">
        <f>DI140+'DEPRECATED - DT-Prelim Calcs'!$C$11</f>
        <v>548</v>
      </c>
      <c r="DJ141" s="2">
        <f>DT141/'Drive Train'!$F$35</f>
        <v>0.72580645161290325</v>
      </c>
      <c r="DK141" s="46">
        <f>DR141*12*60/(PI() * 'Drive Train'!$F$15)/DJ$2*DJ141</f>
        <v>13341.480071259522</v>
      </c>
      <c r="DL141" s="2">
        <f>('DEPRECATED - DT-Prelim Calcs'!$C$6*DJ141-DK141)/('DEPRECATED - DT-Prelim Calcs'!$C$6*DJ141)*'DEPRECATED - DT-Prelim Calcs'!$C$7*DJ141</f>
        <v>-4.283258041056702</v>
      </c>
      <c r="DM141" s="57">
        <f>DL141/'DEPRECATED - DT-Prelim Calcs'!$C$7*('DEPRECATED - DT-Prelim Calcs'!$C$8-'DEPRECATED - DT-Prelim Calcs'!$C$9)+'DEPRECATED - DT-Prelim Calcs'!$C$9</f>
        <v>-225.32572890770746</v>
      </c>
      <c r="DN141" s="57">
        <f t="shared" si="197"/>
        <v>-225.32572890770746</v>
      </c>
      <c r="DO141" s="2">
        <f t="shared" si="227"/>
        <v>-5.8543534451509087</v>
      </c>
      <c r="DP141" s="57">
        <f>DO141*'DEPRECATED - DT-Prelim Calcs'!$C$21/DJ$2/'DEPRECATED - DT-Prelim Calcs'!$C$19/'DEPRECATED - DT-Prelim Calcs'!$C$18*3.39*'DEPRECATED - DT-Prelim Calcs'!$C$20</f>
        <v>-143.96149511267163</v>
      </c>
      <c r="DQ141" s="46">
        <f t="shared" si="228"/>
        <v>1</v>
      </c>
      <c r="DR141" s="57">
        <f>DP140*'DEPRECATED - DT-Prelim Calcs'!$C$11+DR140</f>
        <v>44.650115779257391</v>
      </c>
      <c r="DS141" s="57">
        <f>DS140+0.5*DP141*'DEPRECATED - DT-Prelim Calcs'!$C$11^2+DR141*'DEPRECATED - DT-Prelim Calcs'!$C$11</f>
        <v>-242038.46465914746</v>
      </c>
      <c r="DT141" s="57">
        <f>MIN('Drive Train'!$F$35-DN140*'DEPRECATED - DT-Prelim Calcs'!$C$21*'Drive Train'!$F$38,DT140+DN$2)</f>
        <v>9</v>
      </c>
      <c r="DU141" s="57">
        <f>'Drive Train'!$F$35-DN141*'DEPRECATED - DT-Prelim Calcs'!$C$21*'Drive Train'!$F$38</f>
        <v>27.722149565724109</v>
      </c>
      <c r="DV141" s="1">
        <f>IF(DS141&gt;='Drive Train'!$F$29,1,0)</f>
        <v>0</v>
      </c>
      <c r="DW141" s="57">
        <f t="shared" si="229"/>
        <v>-250.36192100856385</v>
      </c>
      <c r="DX141" s="63">
        <f>DX140+'DEPRECATED - DT-Prelim Calcs'!$C$11</f>
        <v>548</v>
      </c>
      <c r="DY141" s="2">
        <f>EI141/'Drive Train'!$F$35</f>
        <v>0.72580645161290325</v>
      </c>
      <c r="DZ141" s="46">
        <f>EG141*12*60/(PI() * 'Drive Train'!$F$15)/DY$2*DY141</f>
        <v>-73709.872498368306</v>
      </c>
      <c r="EA141" s="2">
        <f>('DEPRECATED - DT-Prelim Calcs'!$C$6*DY141-DZ141)/('DEPRECATED - DT-Prelim Calcs'!$C$6*DY141)*'DEPRECATED - DT-Prelim Calcs'!$C$7*DY141</f>
        <v>35.077672482921365</v>
      </c>
      <c r="EB141" s="57">
        <f>EA141/'DEPRECATED - DT-Prelim Calcs'!$C$7*('DEPRECATED - DT-Prelim Calcs'!$C$8-'DEPRECATED - DT-Prelim Calcs'!$C$9)+'DEPRECATED - DT-Prelim Calcs'!$C$9</f>
        <v>1870.1130205638221</v>
      </c>
      <c r="EC141" s="57">
        <f t="shared" si="198"/>
        <v>50</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-215.57231868094115</v>
      </c>
      <c r="EH141" s="57">
        <f>EH140+0.5*EE141*'DEPRECATED - DT-Prelim Calcs'!$C$11^2+EG141*'DEPRECATED - DT-Prelim Calcs'!$C$11</f>
        <v>-368798.3834019684</v>
      </c>
      <c r="EI141" s="57">
        <f>MIN('Drive Train'!$F$35-EC140*'DEPRECATED - DT-Prelim Calcs'!$C$21*'Drive Train'!$F$38,EI140+EC$2)</f>
        <v>9</v>
      </c>
      <c r="EJ141" s="57">
        <f>'Drive Train'!$F$35-EC141*'DEPRECATED - DT-Prelim Calcs'!$C$21*'Drive Train'!$F$38</f>
        <v>9</v>
      </c>
      <c r="EK141" s="1">
        <f>IF(EH141&gt;='Drive Train'!$F$29,1,0)</f>
        <v>0</v>
      </c>
      <c r="EL141" s="57">
        <f t="shared" si="232"/>
        <v>55.555555555555557</v>
      </c>
      <c r="EM141" s="63">
        <f>EM140+'DEPRECATED - DT-Prelim Calcs'!$C$11</f>
        <v>548</v>
      </c>
      <c r="EN141" s="2">
        <f>EX141/'Drive Train'!$F$35</f>
        <v>0.72580645161290325</v>
      </c>
      <c r="EO141" s="46">
        <f>EV141*12*60/(PI() * 'Drive Train'!$F$15)/EN$2*EN141</f>
        <v>-20940.976062704241</v>
      </c>
      <c r="EP141" s="2">
        <f>('DEPRECATED - DT-Prelim Calcs'!$C$6*EN141-EO141)/('DEPRECATED - DT-Prelim Calcs'!$C$6*EN141)*'DEPRECATED - DT-Prelim Calcs'!$C$7*EN141</f>
        <v>11.217814995125787</v>
      </c>
      <c r="EQ141" s="57">
        <f>EP141/'DEPRECATED - DT-Prelim Calcs'!$C$7*('DEPRECATED - DT-Prelim Calcs'!$C$8-'DEPRECATED - DT-Prelim Calcs'!$C$9)+'DEPRECATED - DT-Prelim Calcs'!$C$9</f>
        <v>599.89737090233973</v>
      </c>
      <c r="ER141" s="57">
        <f t="shared" si="199"/>
        <v>50</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-54.384760354275528</v>
      </c>
      <c r="EW141" s="57">
        <f>EW140+0.5*ET141*'DEPRECATED - DT-Prelim Calcs'!$C$11^2+EV141*'DEPRECATED - DT-Prelim Calcs'!$C$11</f>
        <v>-471993.32189306221</v>
      </c>
      <c r="EX141" s="57">
        <f>MIN('Drive Train'!$F$35-ER140*'DEPRECATED - DT-Prelim Calcs'!$C$21*'Drive Train'!$F$38,EX140+ER$2)</f>
        <v>9</v>
      </c>
      <c r="EY141" s="57">
        <f>'Drive Train'!$F$35-ER141*'DEPRECATED - DT-Prelim Calcs'!$C$21*'Drive Train'!$F$38</f>
        <v>9</v>
      </c>
      <c r="EZ141" s="1">
        <f>IF(EW141&gt;='Drive Train'!$F$29,1,0)</f>
        <v>0</v>
      </c>
      <c r="FA141" s="57">
        <f t="shared" si="235"/>
        <v>55.555555555555557</v>
      </c>
      <c r="FB141" s="63">
        <f>FB140+'DEPRECATED - DT-Prelim Calcs'!$C$11</f>
        <v>548</v>
      </c>
      <c r="FC141" s="2">
        <f>FM141/'Drive Train'!$F$35</f>
        <v>0.72580645161290325</v>
      </c>
      <c r="FD141" s="46">
        <f>FK141*12*60/(PI() * 'Drive Train'!$F$15)/FC$2*FC141</f>
        <v>-494063.8924914836</v>
      </c>
      <c r="FE141" s="2">
        <f>('DEPRECATED - DT-Prelim Calcs'!$C$6*FC141-FD141)/('DEPRECATED - DT-Prelim Calcs'!$C$6*FC141)*'DEPRECATED - DT-Prelim Calcs'!$C$7*FC141</f>
        <v>225.14393668243505</v>
      </c>
      <c r="FF141" s="57">
        <f>FE141/'DEPRECATED - DT-Prelim Calcs'!$C$7*('DEPRECATED - DT-Prelim Calcs'!$C$8-'DEPRECATED - DT-Prelim Calcs'!$C$9)+'DEPRECATED - DT-Prelim Calcs'!$C$9</f>
        <v>11988.578454919676</v>
      </c>
      <c r="FG141" s="57">
        <f t="shared" si="200"/>
        <v>50</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-1153.8746366117957</v>
      </c>
      <c r="FL141" s="57">
        <f>FL140+0.5*FI141*'DEPRECATED - DT-Prelim Calcs'!$C$11^2+FK141*'DEPRECATED - DT-Prelim Calcs'!$C$11</f>
        <v>-640928.54442674003</v>
      </c>
      <c r="FM141" s="57">
        <f>MIN('Drive Train'!$F$35-FG140*'DEPRECATED - DT-Prelim Calcs'!$C$21*'Drive Train'!$F$38,FM140+FG$2)</f>
        <v>9</v>
      </c>
      <c r="FN141" s="57">
        <f>'Drive Train'!$F$35-FG141*'DEPRECATED - DT-Prelim Calcs'!$C$21*'Drive Train'!$F$38</f>
        <v>9</v>
      </c>
      <c r="FO141" s="1">
        <f>IF(FL141&gt;='Drive Train'!$F$29,1,0)</f>
        <v>0</v>
      </c>
      <c r="FP141" s="57">
        <f t="shared" si="238"/>
        <v>55.555555555555557</v>
      </c>
      <c r="FQ141" s="63">
        <f>FQ140+'DEPRECATED - DT-Prelim Calcs'!$C$11</f>
        <v>548</v>
      </c>
      <c r="FR141" s="2">
        <f>GB141/'Drive Train'!$F$35</f>
        <v>0.72580645161290325</v>
      </c>
      <c r="FS141" s="46">
        <f>FZ141*12*60/(PI() * 'Drive Train'!$F$15)/FR$2*FR141</f>
        <v>-107860.70293028622</v>
      </c>
      <c r="FT141" s="2">
        <f>('DEPRECATED - DT-Prelim Calcs'!$C$6*FR141-FS141)/('DEPRECATED - DT-Prelim Calcs'!$C$6*FR141)*'DEPRECATED - DT-Prelim Calcs'!$C$7*FR141</f>
        <v>50.519229957766051</v>
      </c>
      <c r="FU141" s="57">
        <f>FT141/'DEPRECATED - DT-Prelim Calcs'!$C$7*('DEPRECATED - DT-Prelim Calcs'!$C$8-'DEPRECATED - DT-Prelim Calcs'!$C$9)+'DEPRECATED - DT-Prelim Calcs'!$C$9</f>
        <v>2692.1677193283754</v>
      </c>
      <c r="FV141" s="57">
        <f t="shared" si="201"/>
        <v>50</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-228.85590740830864</v>
      </c>
      <c r="GA141" s="57">
        <f>GA140+0.5*FX141*'DEPRECATED - DT-Prelim Calcs'!$C$11^2+FZ141*'DEPRECATED - DT-Prelim Calcs'!$C$11</f>
        <v>-748420.34129237698</v>
      </c>
      <c r="GB141" s="57">
        <f>MIN('Drive Train'!$F$35-FV140*'DEPRECATED - DT-Prelim Calcs'!$C$21*'Drive Train'!$F$38,GB140+FV$2)</f>
        <v>9</v>
      </c>
      <c r="GC141" s="57">
        <f>'Drive Train'!$F$35-FV141*'DEPRECATED - DT-Prelim Calcs'!$C$21*'Drive Train'!$F$38</f>
        <v>9</v>
      </c>
      <c r="GD141" s="1">
        <f>IF(GA141&gt;='Drive Train'!$F$29,1,0)</f>
        <v>0</v>
      </c>
      <c r="GE141" s="57">
        <f t="shared" si="241"/>
        <v>55.555555555555557</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55.555555555555557</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55.555555555555557</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55.555555555555557</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55.555555555555557</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650.48305563067322</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20990.125948731144</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0.72580645161290325</v>
      </c>
      <c r="BC142" s="46">
        <f>BJ142*12*60/(PI() * 'Drive Train'!$F$15)/BB$2*BB142</f>
        <v>4641.2361016947671</v>
      </c>
      <c r="BD142" s="2">
        <f>('DEPRECATED - DT-Prelim Calcs'!$C$6*BB142-BC142)/('DEPRECATED - DT-Prelim Calcs'!$C$6*BB142)*'DEPRECATED - DT-Prelim Calcs'!$C$7*BB142</f>
        <v>-0.34937662142235704</v>
      </c>
      <c r="BE142" s="57">
        <f>BD142/'DEPRECATED - DT-Prelim Calcs'!$C$7*('DEPRECATED - DT-Prelim Calcs'!$C$8-'DEPRECATED - DT-Prelim Calcs'!$C$9)+'DEPRECATED - DT-Prelim Calcs'!$C$9</f>
        <v>-15.89959358028565</v>
      </c>
      <c r="BF142" s="57">
        <f t="shared" si="193"/>
        <v>-15.89959358028565</v>
      </c>
      <c r="BG142" s="2">
        <f t="shared" si="215"/>
        <v>-0.89592952782716839</v>
      </c>
      <c r="BH142" s="57">
        <f>BG142*'DEPRECATED - DT-Prelim Calcs'!$C$21/BB$2/'DEPRECATED - DT-Prelim Calcs'!$C$19/'DEPRECATED - DT-Prelim Calcs'!$C$18*3.39*'DEPRECATED - DT-Prelim Calcs'!$C$20</f>
        <v>-9.312223320855578</v>
      </c>
      <c r="BI142" s="46">
        <f t="shared" si="216"/>
        <v>1</v>
      </c>
      <c r="BJ142" s="57">
        <f>BH141*'DEPRECATED - DT-Prelim Calcs'!$C$11+BJ141</f>
        <v>36.748542313858557</v>
      </c>
      <c r="BK142" s="57">
        <f>BK141+0.5*BH142*'DEPRECATED - DT-Prelim Calcs'!$C$11^2+BJ142*'DEPRECATED - DT-Prelim Calcs'!$C$11</f>
        <v>10005.070849214912</v>
      </c>
      <c r="BL142" s="57">
        <f>MIN('Drive Train'!$F$35-BF141*'DEPRECATED - DT-Prelim Calcs'!$C$21*'Drive Train'!$F$38,BL141+BF$2)</f>
        <v>9</v>
      </c>
      <c r="BM142" s="57">
        <f>'Drive Train'!$F$35-BF142*'DEPRECATED - DT-Prelim Calcs'!$C$21*'Drive Train'!$F$38</f>
        <v>13.481172363459425</v>
      </c>
      <c r="BN142" s="1">
        <f>IF(BK142&gt;='Drive Train'!$F$29,1,0)</f>
        <v>1</v>
      </c>
      <c r="BO142" s="57">
        <f t="shared" si="217"/>
        <v>-17.666215089206275</v>
      </c>
      <c r="BP142" s="63">
        <f>BP141+'DEPRECATED - DT-Prelim Calcs'!$C$11</f>
        <v>552</v>
      </c>
      <c r="BQ142" s="2">
        <f>CA142/'Drive Train'!$F$35</f>
        <v>1.6739809330414654</v>
      </c>
      <c r="BR142" s="46">
        <f>BY142*12*60/(PI() * 'Drive Train'!$F$15)/BQ$2*BQ142</f>
        <v>-53779.674717739093</v>
      </c>
      <c r="BS142" s="2">
        <f>('DEPRECATED - DT-Prelim Calcs'!$C$6*BQ142-BR142)/('DEPRECATED - DT-Prelim Calcs'!$C$6*BQ142)*'DEPRECATED - DT-Prelim Calcs'!$C$7*BQ142</f>
        <v>28.351182617063557</v>
      </c>
      <c r="BT142" s="57">
        <f>BS142/'DEPRECATED - DT-Prelim Calcs'!$C$7*('DEPRECATED - DT-Prelim Calcs'!$C$8-'DEPRECATED - DT-Prelim Calcs'!$C$9)+'DEPRECATED - DT-Prelim Calcs'!$C$9</f>
        <v>1512.0181451324709</v>
      </c>
      <c r="BU142" s="57">
        <f t="shared" si="194"/>
        <v>50</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-137.63095097889959</v>
      </c>
      <c r="BZ142" s="57">
        <f>BZ141+0.5*BW142*'DEPRECATED - DT-Prelim Calcs'!$C$11^2+BY142*'DEPRECATED - DT-Prelim Calcs'!$C$11</f>
        <v>-19697.136343919865</v>
      </c>
      <c r="CA142" s="57">
        <f>MIN('Drive Train'!$F$35-BU141*'DEPRECATED - DT-Prelim Calcs'!$C$21*'Drive Train'!$F$38,CA141+BU$2)</f>
        <v>20.757363569714173</v>
      </c>
      <c r="CB142" s="57">
        <f>'Drive Train'!$F$35-BU142*'DEPRECATED - DT-Prelim Calcs'!$C$21*'Drive Train'!$F$38</f>
        <v>9</v>
      </c>
      <c r="CC142" s="1">
        <f>IF(BZ142&gt;='Drive Train'!$F$29,1,0)</f>
        <v>0</v>
      </c>
      <c r="CD142" s="57">
        <f t="shared" si="220"/>
        <v>55.555555555555557</v>
      </c>
      <c r="CE142" s="63">
        <f>CE141+'DEPRECATED - DT-Prelim Calcs'!$C$11</f>
        <v>552</v>
      </c>
      <c r="CF142" s="2">
        <f>CP142/'Drive Train'!$F$35</f>
        <v>2.3066687565412711</v>
      </c>
      <c r="CG142" s="46">
        <f>CN142*12*60/(PI() * 'Drive Train'!$F$15)/CF$2*CF142</f>
        <v>-247079.11952038883</v>
      </c>
      <c r="CH142" s="2">
        <f>('DEPRECATED - DT-Prelim Calcs'!$C$6*CF142-CG142)/('DEPRECATED - DT-Prelim Calcs'!$C$6*CF142)*'DEPRECATED - DT-Prelim Calcs'!$C$7*CF142</f>
        <v>117.27777302486619</v>
      </c>
      <c r="CI142" s="57">
        <f>CH142/'DEPRECATED - DT-Prelim Calcs'!$C$7*('DEPRECATED - DT-Prelim Calcs'!$C$8-'DEPRECATED - DT-Prelim Calcs'!$C$9)+'DEPRECATED - DT-Prelim Calcs'!$C$9</f>
        <v>6246.1598668424613</v>
      </c>
      <c r="CJ142" s="57">
        <f t="shared" si="195"/>
        <v>50</v>
      </c>
      <c r="CK142" s="2">
        <f t="shared" si="221"/>
        <v>1.3144127551959126</v>
      </c>
      <c r="CL142" s="57">
        <f>CK142*'DEPRECATED - DT-Prelim Calcs'!$C$21/CF$2/'DEPRECATED - DT-Prelim Calcs'!$C$19/'DEPRECATED - DT-Prelim Calcs'!$C$18*3.39*'DEPRECATED - DT-Prelim Calcs'!$C$20</f>
        <v>22.991988372439156</v>
      </c>
      <c r="CM142" s="46">
        <f t="shared" si="222"/>
        <v>0</v>
      </c>
      <c r="CN142" s="57">
        <f>CL141*'DEPRECATED - DT-Prelim Calcs'!$C$11+CN141</f>
        <v>-365.77402149060532</v>
      </c>
      <c r="CO142" s="57">
        <f>CO141+0.5*CL142*'DEPRECATED - DT-Prelim Calcs'!$C$11^2+CN142*'DEPRECATED - DT-Prelim Calcs'!$C$11</f>
        <v>-59307.306810741153</v>
      </c>
      <c r="CP142" s="57">
        <f>MIN('Drive Train'!$F$35-CJ141*'DEPRECATED - DT-Prelim Calcs'!$C$21*'Drive Train'!$F$38,CP141+CJ$2)</f>
        <v>28.602692581111761</v>
      </c>
      <c r="CQ142" s="57">
        <f>'Drive Train'!$F$35-CJ142*'DEPRECATED - DT-Prelim Calcs'!$C$21*'Drive Train'!$F$38</f>
        <v>9</v>
      </c>
      <c r="CR142" s="1">
        <f>IF(CO142&gt;='Drive Train'!$F$29,1,0)</f>
        <v>0</v>
      </c>
      <c r="CS142" s="57">
        <f t="shared" si="223"/>
        <v>55.555555555555557</v>
      </c>
      <c r="CT142" s="63">
        <f>CT141+'DEPRECATED - DT-Prelim Calcs'!$C$11</f>
        <v>552</v>
      </c>
      <c r="CU142" s="2">
        <f>DE142/'Drive Train'!$F$35</f>
        <v>0.72580645161290325</v>
      </c>
      <c r="CV142" s="46">
        <f>DC142*12*60/(PI() * 'Drive Train'!$F$15)/CU$2*CU142</f>
        <v>-125748.31743324516</v>
      </c>
      <c r="CW142" s="2">
        <f>('DEPRECATED - DT-Prelim Calcs'!$C$6*CU142-CV142)/('DEPRECATED - DT-Prelim Calcs'!$C$6*CU142)*'DEPRECATED - DT-Prelim Calcs'!$C$7*CU142</f>
        <v>58.607250774300951</v>
      </c>
      <c r="CX142" s="57">
        <f>CW142/'DEPRECATED - DT-Prelim Calcs'!$C$7*('DEPRECATED - DT-Prelim Calcs'!$C$8-'DEPRECATED - DT-Prelim Calcs'!$C$9)+'DEPRECATED - DT-Prelim Calcs'!$C$9</f>
        <v>3122.7457569887188</v>
      </c>
      <c r="CY142" s="57">
        <f t="shared" si="196"/>
        <v>50</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-491.82930512997473</v>
      </c>
      <c r="DD142" s="57">
        <f>DD141+0.5*DA142*'DEPRECATED - DT-Prelim Calcs'!$C$11^2+DC142*'DEPRECATED - DT-Prelim Calcs'!$C$11</f>
        <v>-125198.88271522148</v>
      </c>
      <c r="DE142" s="57">
        <f>MIN('Drive Train'!$F$35-CY141*'DEPRECATED - DT-Prelim Calcs'!$C$21*'Drive Train'!$F$38,DE141+CY$2)</f>
        <v>9</v>
      </c>
      <c r="DF142" s="57">
        <f>'Drive Train'!$F$35-CY142*'DEPRECATED - DT-Prelim Calcs'!$C$21*'Drive Train'!$F$38</f>
        <v>9</v>
      </c>
      <c r="DG142" s="1">
        <f>IF(DD142&gt;='Drive Train'!$F$29,1,0)</f>
        <v>0</v>
      </c>
      <c r="DH142" s="57">
        <f t="shared" si="226"/>
        <v>55.555555555555557</v>
      </c>
      <c r="DI142" s="63">
        <f>DI141+'DEPRECATED - DT-Prelim Calcs'!$C$11</f>
        <v>552</v>
      </c>
      <c r="DJ142" s="2">
        <f>DT142/'Drive Train'!$F$35</f>
        <v>2.2356572230422667</v>
      </c>
      <c r="DK142" s="46">
        <f>DR142*12*60/(PI() * 'Drive Train'!$F$15)/DJ$2*DJ142</f>
        <v>-488900.52172974037</v>
      </c>
      <c r="DL142" s="2">
        <f>('DEPRECATED - DT-Prelim Calcs'!$C$6*DJ142-DK142)/('DEPRECATED - DT-Prelim Calcs'!$C$6*DJ142)*'DEPRECATED - DT-Prelim Calcs'!$C$7*DJ142</f>
        <v>226.44801971778972</v>
      </c>
      <c r="DM142" s="57">
        <f>DL142/'DEPRECATED - DT-Prelim Calcs'!$C$7*('DEPRECATED - DT-Prelim Calcs'!$C$8-'DEPRECATED - DT-Prelim Calcs'!$C$9)+'DEPRECATED - DT-Prelim Calcs'!$C$9</f>
        <v>12058.003290370301</v>
      </c>
      <c r="DN142" s="57">
        <f t="shared" si="197"/>
        <v>50</v>
      </c>
      <c r="DO142" s="2">
        <f t="shared" si="227"/>
        <v>0.93499464029399981</v>
      </c>
      <c r="DP142" s="57">
        <f>DO142*'DEPRECATED - DT-Prelim Calcs'!$C$21/DJ$2/'DEPRECATED - DT-Prelim Calcs'!$C$19/'DEPRECATED - DT-Prelim Calcs'!$C$18*3.39*'DEPRECATED - DT-Prelim Calcs'!$C$20</f>
        <v>22.991988372439156</v>
      </c>
      <c r="DQ142" s="46">
        <f t="shared" si="228"/>
        <v>0</v>
      </c>
      <c r="DR142" s="57">
        <f>DP141*'DEPRECATED - DT-Prelim Calcs'!$C$11+DR141</f>
        <v>-531.19586467142915</v>
      </c>
      <c r="DS142" s="57">
        <f>DS141+0.5*DP142*'DEPRECATED - DT-Prelim Calcs'!$C$11^2+DR142*'DEPRECATED - DT-Prelim Calcs'!$C$11</f>
        <v>-243979.31221085365</v>
      </c>
      <c r="DT142" s="57">
        <f>MIN('Drive Train'!$F$35-DN141*'DEPRECATED - DT-Prelim Calcs'!$C$21*'Drive Train'!$F$38,DT141+DN$2)</f>
        <v>27.722149565724109</v>
      </c>
      <c r="DU142" s="57">
        <f>'Drive Train'!$F$35-DN142*'DEPRECATED - DT-Prelim Calcs'!$C$21*'Drive Train'!$F$38</f>
        <v>9</v>
      </c>
      <c r="DV142" s="1">
        <f>IF(DS142&gt;='Drive Train'!$F$29,1,0)</f>
        <v>0</v>
      </c>
      <c r="DW142" s="57">
        <f t="shared" si="229"/>
        <v>55.555555555555557</v>
      </c>
      <c r="DX142" s="63">
        <f>DX141+'DEPRECATED - DT-Prelim Calcs'!$C$11</f>
        <v>552</v>
      </c>
      <c r="DY142" s="2">
        <f>EI142/'Drive Train'!$F$35</f>
        <v>0.72580645161290325</v>
      </c>
      <c r="DZ142" s="46">
        <f>EG142*12*60/(PI() * 'Drive Train'!$F$15)/DY$2*DY142</f>
        <v>-42263.598843451415</v>
      </c>
      <c r="EA142" s="2">
        <f>('DEPRECATED - DT-Prelim Calcs'!$C$6*DY142-DZ142)/('DEPRECATED - DT-Prelim Calcs'!$C$6*DY142)*'DEPRECATED - DT-Prelim Calcs'!$C$7*DY142</f>
        <v>20.859000905369822</v>
      </c>
      <c r="EB142" s="57">
        <f>EA142/'DEPRECATED - DT-Prelim Calcs'!$C$7*('DEPRECATED - DT-Prelim Calcs'!$C$8-'DEPRECATED - DT-Prelim Calcs'!$C$9)+'DEPRECATED - DT-Prelim Calcs'!$C$9</f>
        <v>1113.1605046302689</v>
      </c>
      <c r="EC142" s="57">
        <f t="shared" si="198"/>
        <v>50</v>
      </c>
      <c r="ED142" s="2">
        <f t="shared" si="230"/>
        <v>0.8170673883650269</v>
      </c>
      <c r="EE142" s="57">
        <f>ED142*'DEPRECATED - DT-Prelim Calcs'!$C$21/DY$2/'DEPRECATED - DT-Prelim Calcs'!$C$19/'DEPRECATED - DT-Prelim Calcs'!$C$18*3.39*'DEPRECATED - DT-Prelim Calcs'!$C$20</f>
        <v>22.99198837243916</v>
      </c>
      <c r="EF142" s="46">
        <f t="shared" si="231"/>
        <v>0</v>
      </c>
      <c r="EG142" s="57">
        <f>EE141*'DEPRECATED - DT-Prelim Calcs'!$C$11+EG141</f>
        <v>-123.60436519118451</v>
      </c>
      <c r="EH142" s="57">
        <f>EH141+0.5*EE142*'DEPRECATED - DT-Prelim Calcs'!$C$11^2+EG142*'DEPRECATED - DT-Prelim Calcs'!$C$11</f>
        <v>-369108.86495575367</v>
      </c>
      <c r="EI142" s="57">
        <f>MIN('Drive Train'!$F$35-EC141*'DEPRECATED - DT-Prelim Calcs'!$C$21*'Drive Train'!$F$38,EI141+EC$2)</f>
        <v>9</v>
      </c>
      <c r="EJ142" s="57">
        <f>'Drive Train'!$F$35-EC142*'DEPRECATED - DT-Prelim Calcs'!$C$21*'Drive Train'!$F$38</f>
        <v>9</v>
      </c>
      <c r="EK142" s="1">
        <f>IF(EH142&gt;='Drive Train'!$F$29,1,0)</f>
        <v>0</v>
      </c>
      <c r="EL142" s="57">
        <f t="shared" si="232"/>
        <v>55.555555555555557</v>
      </c>
      <c r="EM142" s="63">
        <f>EM141+'DEPRECATED - DT-Prelim Calcs'!$C$11</f>
        <v>552</v>
      </c>
      <c r="EN142" s="2">
        <f>EX142/'Drive Train'!$F$35</f>
        <v>0.72580645161290325</v>
      </c>
      <c r="EO142" s="46">
        <f>EV142*12*60/(PI() * 'Drive Train'!$F$15)/EN$2*EN142</f>
        <v>14471.494269409372</v>
      </c>
      <c r="EP142" s="2">
        <f>('DEPRECATED - DT-Prelim Calcs'!$C$6*EN142-EO142)/('DEPRECATED - DT-Prelim Calcs'!$C$6*EN142)*'DEPRECATED - DT-Prelim Calcs'!$C$7*EN142</f>
        <v>-4.7942025471619818</v>
      </c>
      <c r="EQ142" s="57">
        <f>EP142/'DEPRECATED - DT-Prelim Calcs'!$C$7*('DEPRECATED - DT-Prelim Calcs'!$C$8-'DEPRECATED - DT-Prelim Calcs'!$C$9)+'DEPRECATED - DT-Prelim Calcs'!$C$9</f>
        <v>-252.52663352733708</v>
      </c>
      <c r="ER142" s="57">
        <f t="shared" si="199"/>
        <v>-252.52663352733708</v>
      </c>
      <c r="ES142" s="2">
        <f t="shared" si="233"/>
        <v>-6.4983686528419105</v>
      </c>
      <c r="ET142" s="57">
        <f>ES142*'DEPRECATED - DT-Prelim Calcs'!$C$21/EN$2/'DEPRECATED - DT-Prelim Calcs'!$C$19/'DEPRECATED - DT-Prelim Calcs'!$C$18*3.39*'DEPRECATED - DT-Prelim Calcs'!$C$20</f>
        <v>-205.92545478951888</v>
      </c>
      <c r="EU142" s="46">
        <f t="shared" si="234"/>
        <v>1</v>
      </c>
      <c r="EV142" s="57">
        <f>ET141*'DEPRECATED - DT-Prelim Calcs'!$C$11+EV141</f>
        <v>37.58319313548111</v>
      </c>
      <c r="EW142" s="57">
        <f>EW141+0.5*ET142*'DEPRECATED - DT-Prelim Calcs'!$C$11^2+EV142*'DEPRECATED - DT-Prelim Calcs'!$C$11</f>
        <v>-473490.39275883645</v>
      </c>
      <c r="EX142" s="57">
        <f>MIN('Drive Train'!$F$35-ER141*'DEPRECATED - DT-Prelim Calcs'!$C$21*'Drive Train'!$F$38,EX141+ER$2)</f>
        <v>9</v>
      </c>
      <c r="EY142" s="57">
        <f>'Drive Train'!$F$35-ER142*'DEPRECATED - DT-Prelim Calcs'!$C$21*'Drive Train'!$F$38</f>
        <v>29.571811079858925</v>
      </c>
      <c r="EZ142" s="1">
        <f>IF(EW142&gt;='Drive Train'!$F$29,1,0)</f>
        <v>0</v>
      </c>
      <c r="FA142" s="57">
        <f t="shared" si="235"/>
        <v>-280.58514836370784</v>
      </c>
      <c r="FB142" s="63">
        <f>FB141+'DEPRECATED - DT-Prelim Calcs'!$C$11</f>
        <v>552</v>
      </c>
      <c r="FC142" s="2">
        <f>FM142/'Drive Train'!$F$35</f>
        <v>0.72580645161290325</v>
      </c>
      <c r="FD142" s="46">
        <f>FK142*12*60/(PI() * 'Drive Train'!$F$15)/FC$2*FC142</f>
        <v>-454685.22548217326</v>
      </c>
      <c r="FE142" s="2">
        <f>('DEPRECATED - DT-Prelim Calcs'!$C$6*FC142-FD142)/('DEPRECATED - DT-Prelim Calcs'!$C$6*FC142)*'DEPRECATED - DT-Prelim Calcs'!$C$7*FC142</f>
        <v>207.33857317541103</v>
      </c>
      <c r="FF142" s="57">
        <f>FE142/'DEPRECATED - DT-Prelim Calcs'!$C$7*('DEPRECATED - DT-Prelim Calcs'!$C$8-'DEPRECATED - DT-Prelim Calcs'!$C$9)+'DEPRECATED - DT-Prelim Calcs'!$C$9</f>
        <v>11040.682961993874</v>
      </c>
      <c r="FG142" s="57">
        <f t="shared" si="200"/>
        <v>50</v>
      </c>
      <c r="FH142" s="2">
        <f t="shared" si="236"/>
        <v>0.65247827416199988</v>
      </c>
      <c r="FI142" s="57">
        <f>FH142*'DEPRECATED - DT-Prelim Calcs'!$C$21/FC$2/'DEPRECATED - DT-Prelim Calcs'!$C$19/'DEPRECATED - DT-Prelim Calcs'!$C$18*3.39*'DEPRECATED - DT-Prelim Calcs'!$C$20</f>
        <v>22.99198837243916</v>
      </c>
      <c r="FJ142" s="46">
        <f t="shared" si="237"/>
        <v>0</v>
      </c>
      <c r="FK142" s="57">
        <f>FI141*'DEPRECATED - DT-Prelim Calcs'!$C$11+FK141</f>
        <v>-1061.9066831220391</v>
      </c>
      <c r="FL142" s="57">
        <f>FL141+0.5*FI142*'DEPRECATED - DT-Prelim Calcs'!$C$11^2+FK142*'DEPRECATED - DT-Prelim Calcs'!$C$11</f>
        <v>-644992.23525224871</v>
      </c>
      <c r="FM142" s="57">
        <f>MIN('Drive Train'!$F$35-FG141*'DEPRECATED - DT-Prelim Calcs'!$C$21*'Drive Train'!$F$38,FM141+FG$2)</f>
        <v>9</v>
      </c>
      <c r="FN142" s="57">
        <f>'Drive Train'!$F$35-FG142*'DEPRECATED - DT-Prelim Calcs'!$C$21*'Drive Train'!$F$38</f>
        <v>9</v>
      </c>
      <c r="FO142" s="1">
        <f>IF(FL142&gt;='Drive Train'!$F$29,1,0)</f>
        <v>0</v>
      </c>
      <c r="FP142" s="57">
        <f t="shared" si="238"/>
        <v>55.555555555555557</v>
      </c>
      <c r="FQ142" s="63">
        <f>FQ141+'DEPRECATED - DT-Prelim Calcs'!$C$11</f>
        <v>552</v>
      </c>
      <c r="FR142" s="2">
        <f>GB142/'Drive Train'!$F$35</f>
        <v>0.72580645161290325</v>
      </c>
      <c r="FS142" s="46">
        <f>FZ142*12*60/(PI() * 'Drive Train'!$F$15)/FR$2*FR142</f>
        <v>-64515.839243779148</v>
      </c>
      <c r="FT142" s="2">
        <f>('DEPRECATED - DT-Prelim Calcs'!$C$6*FR142-FS142)/('DEPRECATED - DT-Prelim Calcs'!$C$6*FR142)*'DEPRECATED - DT-Prelim Calcs'!$C$7*FR142</f>
        <v>30.920520486005817</v>
      </c>
      <c r="FU142" s="57">
        <f>FT142/'DEPRECATED - DT-Prelim Calcs'!$C$7*('DEPRECATED - DT-Prelim Calcs'!$C$8-'DEPRECATED - DT-Prelim Calcs'!$C$9)+'DEPRECATED - DT-Prelim Calcs'!$C$9</f>
        <v>1648.8007379064509</v>
      </c>
      <c r="FV142" s="57">
        <f t="shared" si="201"/>
        <v>50</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-136.887953918552</v>
      </c>
      <c r="GA142" s="57">
        <f>GA141+0.5*FX142*'DEPRECATED - DT-Prelim Calcs'!$C$11^2+FZ142*'DEPRECATED - DT-Prelim Calcs'!$C$11</f>
        <v>-748783.95720107167</v>
      </c>
      <c r="GB142" s="57">
        <f>MIN('Drive Train'!$F$35-FV141*'DEPRECATED - DT-Prelim Calcs'!$C$21*'Drive Train'!$F$38,GB141+FV$2)</f>
        <v>9</v>
      </c>
      <c r="GC142" s="57">
        <f>'Drive Train'!$F$35-FV142*'DEPRECATED - DT-Prelim Calcs'!$C$21*'Drive Train'!$F$38</f>
        <v>9</v>
      </c>
      <c r="GD142" s="1">
        <f>IF(GA142&gt;='Drive Train'!$F$29,1,0)</f>
        <v>0</v>
      </c>
      <c r="GE142" s="57">
        <f t="shared" si="241"/>
        <v>55.555555555555557</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55.555555555555557</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55.555555555555557</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55.555555555555557</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55.555555555555557</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55.555555555555557</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650.48305563067322</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21143.150091510506</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1.0871913196338245</v>
      </c>
      <c r="BC143" s="46">
        <f>BJ143*12*60/(PI() * 'Drive Train'!$F$15)/BB$2*BB143</f>
        <v>-94.657153978246853</v>
      </c>
      <c r="BD143" s="2">
        <f>('DEPRECATED - DT-Prelim Calcs'!$C$6*BB143-BC143)/('DEPRECATED - DT-Prelim Calcs'!$C$6*BB143)*'DEPRECATED - DT-Prelim Calcs'!$C$7*BB143</f>
        <v>2.6629310317410768</v>
      </c>
      <c r="BE143" s="57">
        <f>BD143/'DEPRECATED - DT-Prelim Calcs'!$C$7*('DEPRECATED - DT-Prelim Calcs'!$C$8-'DEPRECATED - DT-Prelim Calcs'!$C$9)+'DEPRECATED - DT-Prelim Calcs'!$C$9</f>
        <v>144.46516654455607</v>
      </c>
      <c r="BF143" s="57">
        <f t="shared" si="193"/>
        <v>50</v>
      </c>
      <c r="BG143" s="2">
        <f t="shared" si="215"/>
        <v>0.89592952776087098</v>
      </c>
      <c r="BH143" s="57">
        <f>BG143*'DEPRECATED - DT-Prelim Calcs'!$C$21/BB$2/'DEPRECATED - DT-Prelim Calcs'!$C$19/'DEPRECATED - DT-Prelim Calcs'!$C$18*3.39*'DEPRECATED - DT-Prelim Calcs'!$C$20</f>
        <v>9.3122233201664866</v>
      </c>
      <c r="BI143" s="46">
        <f t="shared" si="216"/>
        <v>0</v>
      </c>
      <c r="BJ143" s="57">
        <f>BH142*'DEPRECATED - DT-Prelim Calcs'!$C$11+BJ142</f>
        <v>-0.50035096956375469</v>
      </c>
      <c r="BK143" s="57">
        <f>BK142+0.5*BH143*'DEPRECATED - DT-Prelim Calcs'!$C$11^2+BJ143*'DEPRECATED - DT-Prelim Calcs'!$C$11</f>
        <v>10077.567231897989</v>
      </c>
      <c r="BL143" s="57">
        <f>MIN('Drive Train'!$F$35-BF142*'DEPRECATED - DT-Prelim Calcs'!$C$21*'Drive Train'!$F$38,BL142+BF$2)</f>
        <v>13.481172363459425</v>
      </c>
      <c r="BM143" s="57">
        <f>'Drive Train'!$F$35-BF143*'DEPRECATED - DT-Prelim Calcs'!$C$21*'Drive Train'!$F$38</f>
        <v>9</v>
      </c>
      <c r="BN143" s="1">
        <f>IF(BK143&gt;='Drive Train'!$F$29,1,0)</f>
        <v>1</v>
      </c>
      <c r="BO143" s="57">
        <f t="shared" si="217"/>
        <v>55.555555555555557</v>
      </c>
      <c r="BP143" s="63">
        <f>BP142+'DEPRECATED - DT-Prelim Calcs'!$C$11</f>
        <v>556</v>
      </c>
      <c r="BQ143" s="2">
        <f>CA143/'Drive Train'!$F$35</f>
        <v>0.72580645161290325</v>
      </c>
      <c r="BR143" s="46">
        <f>BY143*12*60/(PI() * 'Drive Train'!$F$15)/BQ$2*BQ143</f>
        <v>-7736.3622033569982</v>
      </c>
      <c r="BS143" s="2">
        <f>('DEPRECATED - DT-Prelim Calcs'!$C$6*BQ143-BR143)/('DEPRECATED - DT-Prelim Calcs'!$C$6*BQ143)*'DEPRECATED - DT-Prelim Calcs'!$C$7*BQ143</f>
        <v>5.2472485033759089</v>
      </c>
      <c r="BT143" s="57">
        <f>BS143/'DEPRECATED - DT-Prelim Calcs'!$C$7*('DEPRECATED - DT-Prelim Calcs'!$C$8-'DEPRECATED - DT-Prelim Calcs'!$C$9)+'DEPRECATED - DT-Prelim Calcs'!$C$9</f>
        <v>282.04522115482536</v>
      </c>
      <c r="BU143" s="57">
        <f t="shared" si="194"/>
        <v>50</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-45.662997489142953</v>
      </c>
      <c r="BZ143" s="57">
        <f>BZ142+0.5*BW143*'DEPRECATED - DT-Prelim Calcs'!$C$11^2+BY143*'DEPRECATED - DT-Prelim Calcs'!$C$11</f>
        <v>-19695.852426896923</v>
      </c>
      <c r="CA143" s="57">
        <f>MIN('Drive Train'!$F$35-BU142*'DEPRECATED - DT-Prelim Calcs'!$C$21*'Drive Train'!$F$38,CA142+BU$2)</f>
        <v>9</v>
      </c>
      <c r="CB143" s="57">
        <f>'Drive Train'!$F$35-BU143*'DEPRECATED - DT-Prelim Calcs'!$C$21*'Drive Train'!$F$38</f>
        <v>9</v>
      </c>
      <c r="CC143" s="1">
        <f>IF(BZ143&gt;='Drive Train'!$F$29,1,0)</f>
        <v>0</v>
      </c>
      <c r="CD143" s="57">
        <f t="shared" si="220"/>
        <v>55.555555555555557</v>
      </c>
      <c r="CE143" s="63">
        <f>CE142+'DEPRECATED - DT-Prelim Calcs'!$C$11</f>
        <v>556</v>
      </c>
      <c r="CF143" s="2">
        <f>CP143/'Drive Train'!$F$35</f>
        <v>0.72580645161290325</v>
      </c>
      <c r="CG143" s="46">
        <f>CN143*12*60/(PI() * 'Drive Train'!$F$15)/CF$2*CF143</f>
        <v>-58197.167473383081</v>
      </c>
      <c r="CH143" s="2">
        <f>('DEPRECATED - DT-Prelim Calcs'!$C$6*CF143-CG143)/('DEPRECATED - DT-Prelim Calcs'!$C$6*CF143)*'DEPRECATED - DT-Prelim Calcs'!$C$7*CF143</f>
        <v>28.063485032599711</v>
      </c>
      <c r="CI143" s="57">
        <f>CH143/'DEPRECATED - DT-Prelim Calcs'!$C$7*('DEPRECATED - DT-Prelim Calcs'!$C$8-'DEPRECATED - DT-Prelim Calcs'!$C$9)+'DEPRECATED - DT-Prelim Calcs'!$C$9</f>
        <v>1496.7021284989805</v>
      </c>
      <c r="CJ143" s="57">
        <f t="shared" si="195"/>
        <v>50</v>
      </c>
      <c r="CK143" s="2">
        <f t="shared" si="221"/>
        <v>1.3144127551959126</v>
      </c>
      <c r="CL143" s="57">
        <f>CK143*'DEPRECATED - DT-Prelim Calcs'!$C$21/CF$2/'DEPRECATED - DT-Prelim Calcs'!$C$19/'DEPRECATED - DT-Prelim Calcs'!$C$18*3.39*'DEPRECATED - DT-Prelim Calcs'!$C$20</f>
        <v>22.991988372439156</v>
      </c>
      <c r="CM143" s="46">
        <f t="shared" si="222"/>
        <v>0</v>
      </c>
      <c r="CN143" s="57">
        <f>CL142*'DEPRECATED - DT-Prelim Calcs'!$C$11+CN142</f>
        <v>-273.80606800084871</v>
      </c>
      <c r="CO143" s="57">
        <f>CO142+0.5*CL143*'DEPRECATED - DT-Prelim Calcs'!$C$11^2+CN143*'DEPRECATED - DT-Prelim Calcs'!$C$11</f>
        <v>-60218.59517576504</v>
      </c>
      <c r="CP143" s="57">
        <f>MIN('Drive Train'!$F$35-CJ142*'DEPRECATED - DT-Prelim Calcs'!$C$21*'Drive Train'!$F$38,CP142+CJ$2)</f>
        <v>9</v>
      </c>
      <c r="CQ143" s="57">
        <f>'Drive Train'!$F$35-CJ143*'DEPRECATED - DT-Prelim Calcs'!$C$21*'Drive Train'!$F$38</f>
        <v>9</v>
      </c>
      <c r="CR143" s="1">
        <f>IF(CO143&gt;='Drive Train'!$F$29,1,0)</f>
        <v>0</v>
      </c>
      <c r="CS143" s="57">
        <f t="shared" si="223"/>
        <v>55.555555555555557</v>
      </c>
      <c r="CT143" s="63">
        <f>CT142+'DEPRECATED - DT-Prelim Calcs'!$C$11</f>
        <v>556</v>
      </c>
      <c r="CU143" s="2">
        <f>DE143/'Drive Train'!$F$35</f>
        <v>0.72580645161290325</v>
      </c>
      <c r="CV143" s="46">
        <f>DC143*12*60/(PI() * 'Drive Train'!$F$15)/CU$2*CU143</f>
        <v>-102234.43713272172</v>
      </c>
      <c r="CW143" s="2">
        <f>('DEPRECATED - DT-Prelim Calcs'!$C$6*CU143-CV143)/('DEPRECATED - DT-Prelim Calcs'!$C$6*CU143)*'DEPRECATED - DT-Prelim Calcs'!$C$7*CU143</f>
        <v>47.975271126221877</v>
      </c>
      <c r="CX143" s="57">
        <f>CW143/'DEPRECATED - DT-Prelim Calcs'!$C$7*('DEPRECATED - DT-Prelim Calcs'!$C$8-'DEPRECATED - DT-Prelim Calcs'!$C$9)+'DEPRECATED - DT-Prelim Calcs'!$C$9</f>
        <v>2556.7362180474138</v>
      </c>
      <c r="CY143" s="57">
        <f t="shared" si="196"/>
        <v>50</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-399.86135164021812</v>
      </c>
      <c r="DD143" s="57">
        <f>DD142+0.5*DA143*'DEPRECATED - DT-Prelim Calcs'!$C$11^2+DC143*'DEPRECATED - DT-Prelim Calcs'!$C$11</f>
        <v>-126614.39221480284</v>
      </c>
      <c r="DE143" s="57">
        <f>MIN('Drive Train'!$F$35-CY142*'DEPRECATED - DT-Prelim Calcs'!$C$21*'Drive Train'!$F$38,DE142+CY$2)</f>
        <v>9</v>
      </c>
      <c r="DF143" s="57">
        <f>'Drive Train'!$F$35-CY143*'DEPRECATED - DT-Prelim Calcs'!$C$21*'Drive Train'!$F$38</f>
        <v>9</v>
      </c>
      <c r="DG143" s="1">
        <f>IF(DD143&gt;='Drive Train'!$F$29,1,0)</f>
        <v>0</v>
      </c>
      <c r="DH143" s="57">
        <f t="shared" si="226"/>
        <v>55.555555555555557</v>
      </c>
      <c r="DI143" s="63">
        <f>DI142+'DEPRECATED - DT-Prelim Calcs'!$C$11</f>
        <v>556</v>
      </c>
      <c r="DJ143" s="2">
        <f>DT143/'Drive Train'!$F$35</f>
        <v>0.72580645161290325</v>
      </c>
      <c r="DK143" s="46">
        <f>DR143*12*60/(PI() * 'Drive Train'!$F$15)/DJ$2*DJ143</f>
        <v>-131241.5504752963</v>
      </c>
      <c r="DL143" s="2">
        <f>('DEPRECATED - DT-Prelim Calcs'!$C$6*DJ143-DK143)/('DEPRECATED - DT-Prelim Calcs'!$C$6*DJ143)*'DEPRECATED - DT-Prelim Calcs'!$C$7*DJ143</f>
        <v>61.091057834590508</v>
      </c>
      <c r="DM143" s="57">
        <f>DL143/'DEPRECATED - DT-Prelim Calcs'!$C$7*('DEPRECATED - DT-Prelim Calcs'!$C$8-'DEPRECATED - DT-Prelim Calcs'!$C$9)+'DEPRECATED - DT-Prelim Calcs'!$C$9</f>
        <v>3254.9749876257101</v>
      </c>
      <c r="DN143" s="57">
        <f t="shared" si="197"/>
        <v>50</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-439.22791118167254</v>
      </c>
      <c r="DS143" s="57">
        <f>DS142+0.5*DP143*'DEPRECATED - DT-Prelim Calcs'!$C$11^2+DR143*'DEPRECATED - DT-Prelim Calcs'!$C$11</f>
        <v>-245552.28794860083</v>
      </c>
      <c r="DT143" s="57">
        <f>MIN('Drive Train'!$F$35-DN142*'DEPRECATED - DT-Prelim Calcs'!$C$21*'Drive Train'!$F$38,DT142+DN$2)</f>
        <v>9</v>
      </c>
      <c r="DU143" s="57">
        <f>'Drive Train'!$F$35-DN143*'DEPRECATED - DT-Prelim Calcs'!$C$21*'Drive Train'!$F$38</f>
        <v>9</v>
      </c>
      <c r="DV143" s="1">
        <f>IF(DS143&gt;='Drive Train'!$F$29,1,0)</f>
        <v>0</v>
      </c>
      <c r="DW143" s="57">
        <f t="shared" si="229"/>
        <v>55.555555555555557</v>
      </c>
      <c r="DX143" s="63">
        <f>DX142+'DEPRECATED - DT-Prelim Calcs'!$C$11</f>
        <v>556</v>
      </c>
      <c r="DY143" s="2">
        <f>EI143/'Drive Train'!$F$35</f>
        <v>0.72580645161290325</v>
      </c>
      <c r="DZ143" s="46">
        <f>EG143*12*60/(PI() * 'Drive Train'!$F$15)/DY$2*DY143</f>
        <v>-10817.325188534522</v>
      </c>
      <c r="EA143" s="2">
        <f>('DEPRECATED - DT-Prelim Calcs'!$C$6*DY143-DZ143)/('DEPRECATED - DT-Prelim Calcs'!$C$6*DY143)*'DEPRECATED - DT-Prelim Calcs'!$C$7*DY143</f>
        <v>6.6403293278182796</v>
      </c>
      <c r="EB143" s="57">
        <f>EA143/'DEPRECATED - DT-Prelim Calcs'!$C$7*('DEPRECATED - DT-Prelim Calcs'!$C$8-'DEPRECATED - DT-Prelim Calcs'!$C$9)+'DEPRECATED - DT-Prelim Calcs'!$C$9</f>
        <v>356.20798869671586</v>
      </c>
      <c r="EC143" s="57">
        <f t="shared" si="198"/>
        <v>50</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-31.636411701427875</v>
      </c>
      <c r="EH143" s="57">
        <f>EH142+0.5*EE143*'DEPRECATED - DT-Prelim Calcs'!$C$11^2+EG143*'DEPRECATED - DT-Prelim Calcs'!$C$11</f>
        <v>-369051.47469557991</v>
      </c>
      <c r="EI143" s="57">
        <f>MIN('Drive Train'!$F$35-EC142*'DEPRECATED - DT-Prelim Calcs'!$C$21*'Drive Train'!$F$38,EI142+EC$2)</f>
        <v>9</v>
      </c>
      <c r="EJ143" s="57">
        <f>'Drive Train'!$F$35-EC143*'DEPRECATED - DT-Prelim Calcs'!$C$21*'Drive Train'!$F$38</f>
        <v>9</v>
      </c>
      <c r="EK143" s="1">
        <f>IF(EH143&gt;='Drive Train'!$F$29,1,0)</f>
        <v>0</v>
      </c>
      <c r="EL143" s="57">
        <f t="shared" si="232"/>
        <v>55.555555555555557</v>
      </c>
      <c r="EM143" s="63">
        <f>EM142+'DEPRECATED - DT-Prelim Calcs'!$C$11</f>
        <v>556</v>
      </c>
      <c r="EN143" s="2">
        <f>EX143/'Drive Train'!$F$35</f>
        <v>2.3848234741821712</v>
      </c>
      <c r="EO143" s="46">
        <f>EV143*12*60/(PI() * 'Drive Train'!$F$15)/EN$2*EN143</f>
        <v>-994587.96835011849</v>
      </c>
      <c r="EP143" s="2">
        <f>('DEPRECATED - DT-Prelim Calcs'!$C$6*EN143-EO143)/('DEPRECATED - DT-Prelim Calcs'!$C$6*EN143)*'DEPRECATED - DT-Prelim Calcs'!$C$7*EN143</f>
        <v>455.45793183802971</v>
      </c>
      <c r="EQ143" s="57">
        <f>EP143/'DEPRECATED - DT-Prelim Calcs'!$C$7*('DEPRECATED - DT-Prelim Calcs'!$C$8-'DEPRECATED - DT-Prelim Calcs'!$C$9)+'DEPRECATED - DT-Prelim Calcs'!$C$9</f>
        <v>24249.692802829552</v>
      </c>
      <c r="ER143" s="57">
        <f t="shared" si="199"/>
        <v>50</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-786.11862602259441</v>
      </c>
      <c r="EW143" s="57">
        <f>EW142+0.5*ET143*'DEPRECATED - DT-Prelim Calcs'!$C$11^2+EV143*'DEPRECATED - DT-Prelim Calcs'!$C$11</f>
        <v>-476450.93135594734</v>
      </c>
      <c r="EX143" s="57">
        <f>MIN('Drive Train'!$F$35-ER142*'DEPRECATED - DT-Prelim Calcs'!$C$21*'Drive Train'!$F$38,EX142+ER$2)</f>
        <v>29.571811079858925</v>
      </c>
      <c r="EY143" s="57">
        <f>'Drive Train'!$F$35-ER143*'DEPRECATED - DT-Prelim Calcs'!$C$21*'Drive Train'!$F$38</f>
        <v>9</v>
      </c>
      <c r="EZ143" s="1">
        <f>IF(EW143&gt;='Drive Train'!$F$29,1,0)</f>
        <v>0</v>
      </c>
      <c r="FA143" s="57">
        <f t="shared" si="235"/>
        <v>55.555555555555557</v>
      </c>
      <c r="FB143" s="63">
        <f>FB142+'DEPRECATED - DT-Prelim Calcs'!$C$11</f>
        <v>556</v>
      </c>
      <c r="FC143" s="2">
        <f>FM143/'Drive Train'!$F$35</f>
        <v>0.72580645161290325</v>
      </c>
      <c r="FD143" s="46">
        <f>FK143*12*60/(PI() * 'Drive Train'!$F$15)/FC$2*FC143</f>
        <v>-415306.55847286293</v>
      </c>
      <c r="FE143" s="2">
        <f>('DEPRECATED - DT-Prelim Calcs'!$C$6*FC143-FD143)/('DEPRECATED - DT-Prelim Calcs'!$C$6*FC143)*'DEPRECATED - DT-Prelim Calcs'!$C$7*FC143</f>
        <v>189.53320966838706</v>
      </c>
      <c r="FF143" s="57">
        <f>FE143/'DEPRECATED - DT-Prelim Calcs'!$C$7*('DEPRECATED - DT-Prelim Calcs'!$C$8-'DEPRECATED - DT-Prelim Calcs'!$C$9)+'DEPRECATED - DT-Prelim Calcs'!$C$9</f>
        <v>10092.787469068076</v>
      </c>
      <c r="FG143" s="57">
        <f t="shared" si="200"/>
        <v>50</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-969.9387296322825</v>
      </c>
      <c r="FL143" s="57">
        <f>FL142+0.5*FI143*'DEPRECATED - DT-Prelim Calcs'!$C$11^2+FK143*'DEPRECATED - DT-Prelim Calcs'!$C$11</f>
        <v>-648688.0542637984</v>
      </c>
      <c r="FM143" s="57">
        <f>MIN('Drive Train'!$F$35-FG142*'DEPRECATED - DT-Prelim Calcs'!$C$21*'Drive Train'!$F$38,FM142+FG$2)</f>
        <v>9</v>
      </c>
      <c r="FN143" s="57">
        <f>'Drive Train'!$F$35-FG143*'DEPRECATED - DT-Prelim Calcs'!$C$21*'Drive Train'!$F$38</f>
        <v>9</v>
      </c>
      <c r="FO143" s="1">
        <f>IF(FL143&gt;='Drive Train'!$F$29,1,0)</f>
        <v>0</v>
      </c>
      <c r="FP143" s="57">
        <f t="shared" si="238"/>
        <v>55.555555555555557</v>
      </c>
      <c r="FQ143" s="63">
        <f>FQ142+'DEPRECATED - DT-Prelim Calcs'!$C$11</f>
        <v>556</v>
      </c>
      <c r="FR143" s="2">
        <f>GB143/'Drive Train'!$F$35</f>
        <v>0.72580645161290325</v>
      </c>
      <c r="FS143" s="46">
        <f>FZ143*12*60/(PI() * 'Drive Train'!$F$15)/FR$2*FR143</f>
        <v>-21170.975557272086</v>
      </c>
      <c r="FT143" s="2">
        <f>('DEPRECATED - DT-Prelim Calcs'!$C$6*FR143-FS143)/('DEPRECATED - DT-Prelim Calcs'!$C$6*FR143)*'DEPRECATED - DT-Prelim Calcs'!$C$7*FR143</f>
        <v>11.321811014245583</v>
      </c>
      <c r="FU143" s="57">
        <f>FT143/'DEPRECATED - DT-Prelim Calcs'!$C$7*('DEPRECATED - DT-Prelim Calcs'!$C$8-'DEPRECATED - DT-Prelim Calcs'!$C$9)+'DEPRECATED - DT-Prelim Calcs'!$C$9</f>
        <v>605.43375648452638</v>
      </c>
      <c r="FV143" s="57">
        <f t="shared" si="201"/>
        <v>50</v>
      </c>
      <c r="FW143" s="2">
        <f t="shared" si="239"/>
        <v>0.5927743797942352</v>
      </c>
      <c r="FX143" s="57">
        <f>FW143*'DEPRECATED - DT-Prelim Calcs'!$C$21/FR$2/'DEPRECATED - DT-Prelim Calcs'!$C$19/'DEPRECATED - DT-Prelim Calcs'!$C$18*3.39*'DEPRECATED - DT-Prelim Calcs'!$C$20</f>
        <v>22.99198837243916</v>
      </c>
      <c r="FY143" s="46">
        <f t="shared" si="240"/>
        <v>0</v>
      </c>
      <c r="FZ143" s="57">
        <f>FX142*'DEPRECATED - DT-Prelim Calcs'!$C$11+FZ142</f>
        <v>-44.920000428795362</v>
      </c>
      <c r="GA143" s="57">
        <f>GA142+0.5*FX143*'DEPRECATED - DT-Prelim Calcs'!$C$11^2+FZ143*'DEPRECATED - DT-Prelim Calcs'!$C$11</f>
        <v>-748779.70129580738</v>
      </c>
      <c r="GB143" s="57">
        <f>MIN('Drive Train'!$F$35-FV142*'DEPRECATED - DT-Prelim Calcs'!$C$21*'Drive Train'!$F$38,GB142+FV$2)</f>
        <v>9</v>
      </c>
      <c r="GC143" s="57">
        <f>'Drive Train'!$F$35-FV143*'DEPRECATED - DT-Prelim Calcs'!$C$21*'Drive Train'!$F$38</f>
        <v>9</v>
      </c>
      <c r="GD143" s="1">
        <f>IF(GA143&gt;='Drive Train'!$F$29,1,0)</f>
        <v>0</v>
      </c>
      <c r="GE143" s="57">
        <f t="shared" si="241"/>
        <v>55.555555555555557</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55.555555555555557</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55.555555555555557</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55.555555555555557</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55.555555555555557</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55.555555555555557</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650.48305563067322</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21296.174234289869</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0.72580645161290325</v>
      </c>
      <c r="BC144" s="46">
        <f>BJ144*12*60/(PI() * 'Drive Train'!$F$15)/BB$2*BB144</f>
        <v>4641.2361013466452</v>
      </c>
      <c r="BD144" s="2">
        <f>('DEPRECATED - DT-Prelim Calcs'!$C$6*BB144-BC144)/('DEPRECATED - DT-Prelim Calcs'!$C$6*BB144)*'DEPRECATED - DT-Prelim Calcs'!$C$7*BB144</f>
        <v>-0.34937662126495111</v>
      </c>
      <c r="BE144" s="57">
        <f>BD144/'DEPRECATED - DT-Prelim Calcs'!$C$7*('DEPRECATED - DT-Prelim Calcs'!$C$8-'DEPRECATED - DT-Prelim Calcs'!$C$9)+'DEPRECATED - DT-Prelim Calcs'!$C$9</f>
        <v>-15.899593571905903</v>
      </c>
      <c r="BF144" s="57">
        <f t="shared" si="193"/>
        <v>-15.899593571905903</v>
      </c>
      <c r="BG144" s="2">
        <f t="shared" si="215"/>
        <v>-0.89592952762876754</v>
      </c>
      <c r="BH144" s="57">
        <f>BG144*'DEPRECATED - DT-Prelim Calcs'!$C$21/BB$2/'DEPRECATED - DT-Prelim Calcs'!$C$19/'DEPRECATED - DT-Prelim Calcs'!$C$18*3.39*'DEPRECATED - DT-Prelim Calcs'!$C$20</f>
        <v>-9.312223318793416</v>
      </c>
      <c r="BI144" s="46">
        <f t="shared" si="216"/>
        <v>1</v>
      </c>
      <c r="BJ144" s="57">
        <f>BH143*'DEPRECATED - DT-Prelim Calcs'!$C$11+BJ143</f>
        <v>36.748542311102192</v>
      </c>
      <c r="BK144" s="57">
        <f>BK143+0.5*BH144*'DEPRECATED - DT-Prelim Calcs'!$C$11^2+BJ144*'DEPRECATED - DT-Prelim Calcs'!$C$11</f>
        <v>10150.063614592049</v>
      </c>
      <c r="BL144" s="57">
        <f>MIN('Drive Train'!$F$35-BF143*'DEPRECATED - DT-Prelim Calcs'!$C$21*'Drive Train'!$F$38,BL143+BF$2)</f>
        <v>9</v>
      </c>
      <c r="BM144" s="57">
        <f>'Drive Train'!$F$35-BF144*'DEPRECATED - DT-Prelim Calcs'!$C$21*'Drive Train'!$F$38</f>
        <v>13.481172362889602</v>
      </c>
      <c r="BN144" s="1">
        <f>IF(BK144&gt;='Drive Train'!$F$29,1,0)</f>
        <v>1</v>
      </c>
      <c r="BO144" s="57">
        <f t="shared" si="217"/>
        <v>-17.666215079895448</v>
      </c>
      <c r="BP144" s="63">
        <f>BP143+'DEPRECATED - DT-Prelim Calcs'!$C$11</f>
        <v>560</v>
      </c>
      <c r="BQ144" s="2">
        <f>CA144/'Drive Train'!$F$35</f>
        <v>0.72580645161290325</v>
      </c>
      <c r="BR144" s="46">
        <f>BY144*12*60/(PI() * 'Drive Train'!$F$15)/BQ$2*BQ144</f>
        <v>7845.124742772995</v>
      </c>
      <c r="BS144" s="2">
        <f>('DEPRECATED - DT-Prelim Calcs'!$C$6*BQ144-BR144)/('DEPRECATED - DT-Prelim Calcs'!$C$6*BQ144)*'DEPRECATED - DT-Prelim Calcs'!$C$7*BQ144</f>
        <v>-1.7980392152307119</v>
      </c>
      <c r="BT144" s="57">
        <f>BS144/'DEPRECATED - DT-Prelim Calcs'!$C$7*('DEPRECATED - DT-Prelim Calcs'!$C$8-'DEPRECATED - DT-Prelim Calcs'!$C$9)+'DEPRECATED - DT-Prelim Calcs'!$C$9</f>
        <v>-93.021340794232501</v>
      </c>
      <c r="BU144" s="57">
        <f t="shared" si="194"/>
        <v>-93.021340794232501</v>
      </c>
      <c r="BV144" s="2">
        <f t="shared" si="218"/>
        <v>-2.7218826990183991</v>
      </c>
      <c r="BW144" s="57">
        <f>BV144*'DEPRECATED - DT-Prelim Calcs'!$C$21/BQ$2/'DEPRECATED - DT-Prelim Calcs'!$C$19/'DEPRECATED - DT-Prelim Calcs'!$C$18*3.39*'DEPRECATED - DT-Prelim Calcs'!$C$20</f>
        <v>-37.951397274290343</v>
      </c>
      <c r="BX144" s="46">
        <f t="shared" si="219"/>
        <v>1</v>
      </c>
      <c r="BY144" s="57">
        <f>BW143*'DEPRECATED - DT-Prelim Calcs'!$C$11+BY143</f>
        <v>46.304956000613686</v>
      </c>
      <c r="BZ144" s="57">
        <f>BZ143+0.5*BW144*'DEPRECATED - DT-Prelim Calcs'!$C$11^2+BY144*'DEPRECATED - DT-Prelim Calcs'!$C$11</f>
        <v>-19814.24378108879</v>
      </c>
      <c r="CA144" s="57">
        <f>MIN('Drive Train'!$F$35-BU143*'DEPRECATED - DT-Prelim Calcs'!$C$21*'Drive Train'!$F$38,CA143+BU$2)</f>
        <v>9</v>
      </c>
      <c r="CB144" s="57">
        <f>'Drive Train'!$F$35-BU144*'DEPRECATED - DT-Prelim Calcs'!$C$21*'Drive Train'!$F$38</f>
        <v>18.725451174007809</v>
      </c>
      <c r="CC144" s="1">
        <f>IF(BZ144&gt;='Drive Train'!$F$29,1,0)</f>
        <v>0</v>
      </c>
      <c r="CD144" s="57">
        <f t="shared" si="220"/>
        <v>-103.35704532692499</v>
      </c>
      <c r="CE144" s="63">
        <f>CE143+'DEPRECATED - DT-Prelim Calcs'!$C$11</f>
        <v>560</v>
      </c>
      <c r="CF144" s="2">
        <f>CP144/'Drive Train'!$F$35</f>
        <v>0.72580645161290325</v>
      </c>
      <c r="CG144" s="46">
        <f>CN144*12*60/(PI() * 'Drive Train'!$F$15)/CF$2*CF144</f>
        <v>-38649.483850056356</v>
      </c>
      <c r="CH144" s="2">
        <f>('DEPRECATED - DT-Prelim Calcs'!$C$6*CF144-CG144)/('DEPRECATED - DT-Prelim Calcs'!$C$6*CF144)*'DEPRECATED - DT-Prelim Calcs'!$C$7*CF144</f>
        <v>19.224851349256859</v>
      </c>
      <c r="CI144" s="57">
        <f>CH144/'DEPRECATED - DT-Prelim Calcs'!$C$7*('DEPRECATED - DT-Prelim Calcs'!$C$8-'DEPRECATED - DT-Prelim Calcs'!$C$9)+'DEPRECATED - DT-Prelim Calcs'!$C$9</f>
        <v>1026.1640780537989</v>
      </c>
      <c r="CJ144" s="57">
        <f t="shared" si="195"/>
        <v>50</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-181.8381145110921</v>
      </c>
      <c r="CO144" s="57">
        <f>CO143+0.5*CL144*'DEPRECATED - DT-Prelim Calcs'!$C$11^2+CN144*'DEPRECATED - DT-Prelim Calcs'!$C$11</f>
        <v>-60762.0117268299</v>
      </c>
      <c r="CP144" s="57">
        <f>MIN('Drive Train'!$F$35-CJ143*'DEPRECATED - DT-Prelim Calcs'!$C$21*'Drive Train'!$F$38,CP143+CJ$2)</f>
        <v>9</v>
      </c>
      <c r="CQ144" s="57">
        <f>'Drive Train'!$F$35-CJ144*'DEPRECATED - DT-Prelim Calcs'!$C$21*'Drive Train'!$F$38</f>
        <v>9</v>
      </c>
      <c r="CR144" s="1">
        <f>IF(CO144&gt;='Drive Train'!$F$29,1,0)</f>
        <v>0</v>
      </c>
      <c r="CS144" s="57">
        <f t="shared" si="223"/>
        <v>55.555555555555557</v>
      </c>
      <c r="CT144" s="63">
        <f>CT143+'DEPRECATED - DT-Prelim Calcs'!$C$11</f>
        <v>560</v>
      </c>
      <c r="CU144" s="2">
        <f>DE144/'Drive Train'!$F$35</f>
        <v>0.72580645161290325</v>
      </c>
      <c r="CV144" s="46">
        <f>DC144*12*60/(PI() * 'Drive Train'!$F$15)/CU$2*CU144</f>
        <v>-78720.556832198301</v>
      </c>
      <c r="CW144" s="2">
        <f>('DEPRECATED - DT-Prelim Calcs'!$C$6*CU144-CV144)/('DEPRECATED - DT-Prelim Calcs'!$C$6*CU144)*'DEPRECATED - DT-Prelim Calcs'!$C$7*CU144</f>
        <v>37.343291478142802</v>
      </c>
      <c r="CX144" s="57">
        <f>CW144/'DEPRECATED - DT-Prelim Calcs'!$C$7*('DEPRECATED - DT-Prelim Calcs'!$C$8-'DEPRECATED - DT-Prelim Calcs'!$C$9)+'DEPRECATED - DT-Prelim Calcs'!$C$9</f>
        <v>1990.7266791061086</v>
      </c>
      <c r="CY144" s="57">
        <f t="shared" si="196"/>
        <v>50</v>
      </c>
      <c r="CZ144" s="2">
        <f t="shared" si="224"/>
        <v>1.0927045796206987</v>
      </c>
      <c r="DA144" s="57">
        <f>CZ144*'DEPRECATED - DT-Prelim Calcs'!$C$21/CU$2/'DEPRECATED - DT-Prelim Calcs'!$C$19/'DEPRECATED - DT-Prelim Calcs'!$C$18*3.39*'DEPRECATED - DT-Prelim Calcs'!$C$20</f>
        <v>22.991988372439156</v>
      </c>
      <c r="DB144" s="46">
        <f t="shared" si="225"/>
        <v>0</v>
      </c>
      <c r="DC144" s="57">
        <f>DA143*'DEPRECATED - DT-Prelim Calcs'!$C$11+DC143</f>
        <v>-307.89339815046151</v>
      </c>
      <c r="DD144" s="57">
        <f>DD143+0.5*DA144*'DEPRECATED - DT-Prelim Calcs'!$C$11^2+DC144*'DEPRECATED - DT-Prelim Calcs'!$C$11</f>
        <v>-127662.02990042517</v>
      </c>
      <c r="DE144" s="57">
        <f>MIN('Drive Train'!$F$35-CY143*'DEPRECATED - DT-Prelim Calcs'!$C$21*'Drive Train'!$F$38,DE143+CY$2)</f>
        <v>9</v>
      </c>
      <c r="DF144" s="57">
        <f>'Drive Train'!$F$35-CY144*'DEPRECATED - DT-Prelim Calcs'!$C$21*'Drive Train'!$F$38</f>
        <v>9</v>
      </c>
      <c r="DG144" s="1">
        <f>IF(DD144&gt;='Drive Train'!$F$29,1,0)</f>
        <v>0</v>
      </c>
      <c r="DH144" s="57">
        <f t="shared" si="226"/>
        <v>55.555555555555557</v>
      </c>
      <c r="DI144" s="63">
        <f>DI143+'DEPRECATED - DT-Prelim Calcs'!$C$11</f>
        <v>560</v>
      </c>
      <c r="DJ144" s="2">
        <f>DT144/'Drive Train'!$F$35</f>
        <v>0.72580645161290325</v>
      </c>
      <c r="DK144" s="46">
        <f>DR144*12*60/(PI() * 'Drive Train'!$F$15)/DJ$2*DJ144</f>
        <v>-103761.47349757612</v>
      </c>
      <c r="DL144" s="2">
        <f>('DEPRECATED - DT-Prelim Calcs'!$C$6*DJ144-DK144)/('DEPRECATED - DT-Prelim Calcs'!$C$6*DJ144)*'DEPRECATED - DT-Prelim Calcs'!$C$7*DJ144</f>
        <v>48.66573222177518</v>
      </c>
      <c r="DM144" s="57">
        <f>DL144/'DEPRECATED - DT-Prelim Calcs'!$C$7*('DEPRECATED - DT-Prelim Calcs'!$C$8-'DEPRECATED - DT-Prelim Calcs'!$C$9)+'DEPRECATED - DT-Prelim Calcs'!$C$9</f>
        <v>2593.4939601882802</v>
      </c>
      <c r="DN144" s="57">
        <f t="shared" si="197"/>
        <v>50</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-347.25995769191593</v>
      </c>
      <c r="DS144" s="57">
        <f>DS143+0.5*DP144*'DEPRECATED - DT-Prelim Calcs'!$C$11^2+DR144*'DEPRECATED - DT-Prelim Calcs'!$C$11</f>
        <v>-246757.39187238898</v>
      </c>
      <c r="DT144" s="57">
        <f>MIN('Drive Train'!$F$35-DN143*'DEPRECATED - DT-Prelim Calcs'!$C$21*'Drive Train'!$F$38,DT143+DN$2)</f>
        <v>9</v>
      </c>
      <c r="DU144" s="57">
        <f>'Drive Train'!$F$35-DN144*'DEPRECATED - DT-Prelim Calcs'!$C$21*'Drive Train'!$F$38</f>
        <v>9</v>
      </c>
      <c r="DV144" s="1">
        <f>IF(DS144&gt;='Drive Train'!$F$29,1,0)</f>
        <v>0</v>
      </c>
      <c r="DW144" s="57">
        <f t="shared" si="229"/>
        <v>55.555555555555557</v>
      </c>
      <c r="DX144" s="63">
        <f>DX143+'DEPRECATED - DT-Prelim Calcs'!$C$11</f>
        <v>560</v>
      </c>
      <c r="DY144" s="2">
        <f>EI144/'Drive Train'!$F$35</f>
        <v>0.72580645161290325</v>
      </c>
      <c r="DZ144" s="46">
        <f>EG144*12*60/(PI() * 'Drive Train'!$F$15)/DY$2*DY144</f>
        <v>20628.948466382371</v>
      </c>
      <c r="EA144" s="2">
        <f>('DEPRECATED - DT-Prelim Calcs'!$C$6*DY144-DZ144)/('DEPRECATED - DT-Prelim Calcs'!$C$6*DY144)*'DEPRECATED - DT-Prelim Calcs'!$C$7*DY144</f>
        <v>-7.5783422497332635</v>
      </c>
      <c r="EB144" s="57">
        <f>EA144/'DEPRECATED - DT-Prelim Calcs'!$C$7*('DEPRECATED - DT-Prelim Calcs'!$C$8-'DEPRECATED - DT-Prelim Calcs'!$C$9)+'DEPRECATED - DT-Prelim Calcs'!$C$9</f>
        <v>-400.74452723683726</v>
      </c>
      <c r="EC144" s="57">
        <f t="shared" si="198"/>
        <v>-400.74452723683726</v>
      </c>
      <c r="ED144" s="2">
        <f t="shared" si="230"/>
        <v>-10.007611412803703</v>
      </c>
      <c r="EE144" s="57">
        <f>ED144*'DEPRECATED - DT-Prelim Calcs'!$C$21/DY$2/'DEPRECATED - DT-Prelim Calcs'!$C$19/'DEPRECATED - DT-Prelim Calcs'!$C$18*3.39*'DEPRECATED - DT-Prelim Calcs'!$C$20</f>
        <v>-281.61065845437548</v>
      </c>
      <c r="EF144" s="46">
        <f t="shared" si="231"/>
        <v>1</v>
      </c>
      <c r="EG144" s="57">
        <f>EE143*'DEPRECATED - DT-Prelim Calcs'!$C$11+EG143</f>
        <v>60.331541788328764</v>
      </c>
      <c r="EH144" s="57">
        <f>EH143+0.5*EE144*'DEPRECATED - DT-Prelim Calcs'!$C$11^2+EG144*'DEPRECATED - DT-Prelim Calcs'!$C$11</f>
        <v>-371063.03379606159</v>
      </c>
      <c r="EI144" s="57">
        <f>MIN('Drive Train'!$F$35-EC143*'DEPRECATED - DT-Prelim Calcs'!$C$21*'Drive Train'!$F$38,EI143+EC$2)</f>
        <v>9</v>
      </c>
      <c r="EJ144" s="57">
        <f>'Drive Train'!$F$35-EC144*'DEPRECATED - DT-Prelim Calcs'!$C$21*'Drive Train'!$F$38</f>
        <v>39.650627852104932</v>
      </c>
      <c r="EK144" s="1">
        <f>IF(EH144&gt;='Drive Train'!$F$29,1,0)</f>
        <v>0</v>
      </c>
      <c r="EL144" s="57">
        <f t="shared" si="232"/>
        <v>-445.27169692981914</v>
      </c>
      <c r="EM144" s="63">
        <f>EM143+'DEPRECATED - DT-Prelim Calcs'!$C$11</f>
        <v>560</v>
      </c>
      <c r="EN144" s="2">
        <f>EX144/'Drive Train'!$F$35</f>
        <v>0.72580645161290325</v>
      </c>
      <c r="EO144" s="46">
        <f>EV144*12*60/(PI() * 'Drive Train'!$F$15)/EN$2*EN144</f>
        <v>-267284.30028426938</v>
      </c>
      <c r="EP144" s="2">
        <f>('DEPRECATED - DT-Prelim Calcs'!$C$6*EN144-EO144)/('DEPRECATED - DT-Prelim Calcs'!$C$6*EN144)*'DEPRECATED - DT-Prelim Calcs'!$C$7*EN144</f>
        <v>122.6038208814245</v>
      </c>
      <c r="EQ144" s="57">
        <f>EP144/'DEPRECATED - DT-Prelim Calcs'!$C$7*('DEPRECATED - DT-Prelim Calcs'!$C$8-'DEPRECATED - DT-Prelim Calcs'!$C$9)+'DEPRECATED - DT-Prelim Calcs'!$C$9</f>
        <v>6529.7000909073704</v>
      </c>
      <c r="ER144" s="57">
        <f t="shared" si="199"/>
        <v>50</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-694.1506725328378</v>
      </c>
      <c r="EW144" s="57">
        <f>EW143+0.5*ET144*'DEPRECATED - DT-Prelim Calcs'!$C$11^2+EV144*'DEPRECATED - DT-Prelim Calcs'!$C$11</f>
        <v>-479043.59813909919</v>
      </c>
      <c r="EX144" s="57">
        <f>MIN('Drive Train'!$F$35-ER143*'DEPRECATED - DT-Prelim Calcs'!$C$21*'Drive Train'!$F$38,EX143+ER$2)</f>
        <v>9</v>
      </c>
      <c r="EY144" s="57">
        <f>'Drive Train'!$F$35-ER144*'DEPRECATED - DT-Prelim Calcs'!$C$21*'Drive Train'!$F$38</f>
        <v>9</v>
      </c>
      <c r="EZ144" s="1">
        <f>IF(EW144&gt;='Drive Train'!$F$29,1,0)</f>
        <v>0</v>
      </c>
      <c r="FA144" s="57">
        <f t="shared" si="235"/>
        <v>55.555555555555557</v>
      </c>
      <c r="FB144" s="63">
        <f>FB143+'DEPRECATED - DT-Prelim Calcs'!$C$11</f>
        <v>560</v>
      </c>
      <c r="FC144" s="2">
        <f>FM144/'Drive Train'!$F$35</f>
        <v>0.72580645161290325</v>
      </c>
      <c r="FD144" s="46">
        <f>FK144*12*60/(PI() * 'Drive Train'!$F$15)/FC$2*FC144</f>
        <v>-375927.89146355254</v>
      </c>
      <c r="FE144" s="2">
        <f>('DEPRECATED - DT-Prelim Calcs'!$C$6*FC144-FD144)/('DEPRECATED - DT-Prelim Calcs'!$C$6*FC144)*'DEPRECATED - DT-Prelim Calcs'!$C$7*FC144</f>
        <v>171.72784616136303</v>
      </c>
      <c r="FF144" s="57">
        <f>FE144/'DEPRECATED - DT-Prelim Calcs'!$C$7*('DEPRECATED - DT-Prelim Calcs'!$C$8-'DEPRECATED - DT-Prelim Calcs'!$C$9)+'DEPRECATED - DT-Prelim Calcs'!$C$9</f>
        <v>9144.8919761422731</v>
      </c>
      <c r="FG144" s="57">
        <f t="shared" si="200"/>
        <v>50</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-877.97077614252589</v>
      </c>
      <c r="FL144" s="57">
        <f>FL143+0.5*FI144*'DEPRECATED - DT-Prelim Calcs'!$C$11^2+FK144*'DEPRECATED - DT-Prelim Calcs'!$C$11</f>
        <v>-652016.00146138901</v>
      </c>
      <c r="FM144" s="57">
        <f>MIN('Drive Train'!$F$35-FG143*'DEPRECATED - DT-Prelim Calcs'!$C$21*'Drive Train'!$F$38,FM143+FG$2)</f>
        <v>9</v>
      </c>
      <c r="FN144" s="57">
        <f>'Drive Train'!$F$35-FG144*'DEPRECATED - DT-Prelim Calcs'!$C$21*'Drive Train'!$F$38</f>
        <v>9</v>
      </c>
      <c r="FO144" s="1">
        <f>IF(FL144&gt;='Drive Train'!$F$29,1,0)</f>
        <v>0</v>
      </c>
      <c r="FP144" s="57">
        <f t="shared" si="238"/>
        <v>55.555555555555557</v>
      </c>
      <c r="FQ144" s="63">
        <f>FQ143+'DEPRECATED - DT-Prelim Calcs'!$C$11</f>
        <v>560</v>
      </c>
      <c r="FR144" s="2">
        <f>GB144/'Drive Train'!$F$35</f>
        <v>0.72580645161290325</v>
      </c>
      <c r="FS144" s="46">
        <f>FZ144*12*60/(PI() * 'Drive Train'!$F$15)/FR$2*FR144</f>
        <v>22173.888129234983</v>
      </c>
      <c r="FT144" s="2">
        <f>('DEPRECATED - DT-Prelim Calcs'!$C$6*FR144-FS144)/('DEPRECATED - DT-Prelim Calcs'!$C$6*FR144)*'DEPRECATED - DT-Prelim Calcs'!$C$7*FR144</f>
        <v>-8.2768984575146511</v>
      </c>
      <c r="FU144" s="57">
        <f>FT144/'DEPRECATED - DT-Prelim Calcs'!$C$7*('DEPRECATED - DT-Prelim Calcs'!$C$8-'DEPRECATED - DT-Prelim Calcs'!$C$9)+'DEPRECATED - DT-Prelim Calcs'!$C$9</f>
        <v>-437.93322493739828</v>
      </c>
      <c r="FV144" s="57">
        <f t="shared" si="201"/>
        <v>-437.93322493739828</v>
      </c>
      <c r="FW144" s="2">
        <f t="shared" si="239"/>
        <v>-10.888100029204388</v>
      </c>
      <c r="FX144" s="57">
        <f>FW144*'DEPRECATED - DT-Prelim Calcs'!$C$21/FR$2/'DEPRECATED - DT-Prelim Calcs'!$C$19/'DEPRECATED - DT-Prelim Calcs'!$C$18*3.39*'DEPRECATED - DT-Prelim Calcs'!$C$20</f>
        <v>-422.3176267441246</v>
      </c>
      <c r="FY144" s="46">
        <f t="shared" si="240"/>
        <v>1</v>
      </c>
      <c r="FZ144" s="57">
        <f>FX143*'DEPRECATED - DT-Prelim Calcs'!$C$11+FZ143</f>
        <v>47.047953060961277</v>
      </c>
      <c r="GA144" s="57">
        <f>GA143+0.5*FX144*'DEPRECATED - DT-Prelim Calcs'!$C$11^2+FZ144*'DEPRECATED - DT-Prelim Calcs'!$C$11</f>
        <v>-751970.05049751652</v>
      </c>
      <c r="GB144" s="57">
        <f>MIN('Drive Train'!$F$35-FV143*'DEPRECATED - DT-Prelim Calcs'!$C$21*'Drive Train'!$F$38,GB143+FV$2)</f>
        <v>9</v>
      </c>
      <c r="GC144" s="57">
        <f>'Drive Train'!$F$35-FV144*'DEPRECATED - DT-Prelim Calcs'!$C$21*'Drive Train'!$F$38</f>
        <v>42.179459295743086</v>
      </c>
      <c r="GD144" s="1">
        <f>IF(GA144&gt;='Drive Train'!$F$29,1,0)</f>
        <v>0</v>
      </c>
      <c r="GE144" s="57">
        <f t="shared" si="241"/>
        <v>-486.59247215266475</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55.555555555555557</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55.555555555555557</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55.555555555555557</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55.555555555555557</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55.555555555555557</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650.48305563067322</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21449.198377069231</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1.0871913195878711</v>
      </c>
      <c r="BC145" s="46">
        <f>BJ145*12*60/(PI() * 'Drive Train'!$F$15)/BB$2*BB145</f>
        <v>-94.657152935207634</v>
      </c>
      <c r="BD145" s="2">
        <f>('DEPRECATED - DT-Prelim Calcs'!$C$6*BB145-BC145)/('DEPRECATED - DT-Prelim Calcs'!$C$6*BB145)*'DEPRECATED - DT-Prelim Calcs'!$C$7*BB145</f>
        <v>2.6629310311587111</v>
      </c>
      <c r="BE145" s="57">
        <f>BD145/'DEPRECATED - DT-Prelim Calcs'!$C$7*('DEPRECATED - DT-Prelim Calcs'!$C$8-'DEPRECATED - DT-Prelim Calcs'!$C$9)+'DEPRECATED - DT-Prelim Calcs'!$C$9</f>
        <v>144.46516651355296</v>
      </c>
      <c r="BF145" s="57">
        <f t="shared" si="193"/>
        <v>50</v>
      </c>
      <c r="BG145" s="2">
        <f t="shared" si="215"/>
        <v>0.89592952767918554</v>
      </c>
      <c r="BH145" s="57">
        <f>BG145*'DEPRECATED - DT-Prelim Calcs'!$C$21/BB$2/'DEPRECATED - DT-Prelim Calcs'!$C$19/'DEPRECATED - DT-Prelim Calcs'!$C$18*3.39*'DEPRECATED - DT-Prelim Calcs'!$C$20</f>
        <v>9.3122233193174573</v>
      </c>
      <c r="BI145" s="46">
        <f t="shared" si="216"/>
        <v>0</v>
      </c>
      <c r="BJ145" s="57">
        <f>BH144*'DEPRECATED - DT-Prelim Calcs'!$C$11+BJ144</f>
        <v>-0.5003509640714725</v>
      </c>
      <c r="BK145" s="57">
        <f>BK144+0.5*BH145*'DEPRECATED - DT-Prelim Calcs'!$C$11^2+BJ145*'DEPRECATED - DT-Prelim Calcs'!$C$11</f>
        <v>10222.559997290302</v>
      </c>
      <c r="BL145" s="57">
        <f>MIN('Drive Train'!$F$35-BF144*'DEPRECATED - DT-Prelim Calcs'!$C$21*'Drive Train'!$F$38,BL144+BF$2)</f>
        <v>13.481172362889602</v>
      </c>
      <c r="BM145" s="57">
        <f>'Drive Train'!$F$35-BF145*'DEPRECATED - DT-Prelim Calcs'!$C$21*'Drive Train'!$F$38</f>
        <v>9</v>
      </c>
      <c r="BN145" s="1">
        <f>IF(BK145&gt;='Drive Train'!$F$29,1,0)</f>
        <v>1</v>
      </c>
      <c r="BO145" s="57">
        <f t="shared" si="217"/>
        <v>55.555555555555557</v>
      </c>
      <c r="BP145" s="63">
        <f>BP144+'DEPRECATED - DT-Prelim Calcs'!$C$11</f>
        <v>564</v>
      </c>
      <c r="BQ145" s="2">
        <f>CA145/'Drive Train'!$F$35</f>
        <v>1.51011703016192</v>
      </c>
      <c r="BR145" s="46">
        <f>BY145*12*60/(PI() * 'Drive Train'!$F$15)/BQ$2*BQ145</f>
        <v>-37189.23326037715</v>
      </c>
      <c r="BS145" s="2">
        <f>('DEPRECATED - DT-Prelim Calcs'!$C$6*BQ145-BR145)/('DEPRECATED - DT-Prelim Calcs'!$C$6*BQ145)*'DEPRECATED - DT-Prelim Calcs'!$C$7*BQ145</f>
        <v>20.454776443723794</v>
      </c>
      <c r="BT145" s="57">
        <f>BS145/'DEPRECATED - DT-Prelim Calcs'!$C$7*('DEPRECATED - DT-Prelim Calcs'!$C$8-'DEPRECATED - DT-Prelim Calcs'!$C$9)+'DEPRECATED - DT-Prelim Calcs'!$C$9</f>
        <v>1091.6410032073704</v>
      </c>
      <c r="BU145" s="57">
        <f t="shared" si="194"/>
        <v>50</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-105.50063309654769</v>
      </c>
      <c r="BZ145" s="57">
        <f>BZ144+0.5*BW145*'DEPRECATED - DT-Prelim Calcs'!$C$11^2+BY145*'DEPRECATED - DT-Prelim Calcs'!$C$11</f>
        <v>-20052.310406495468</v>
      </c>
      <c r="CA145" s="57">
        <f>MIN('Drive Train'!$F$35-BU144*'DEPRECATED - DT-Prelim Calcs'!$C$21*'Drive Train'!$F$38,CA144+BU$2)</f>
        <v>18.725451174007809</v>
      </c>
      <c r="CB145" s="57">
        <f>'Drive Train'!$F$35-BU145*'DEPRECATED - DT-Prelim Calcs'!$C$21*'Drive Train'!$F$38</f>
        <v>9</v>
      </c>
      <c r="CC145" s="1">
        <f>IF(BZ145&gt;='Drive Train'!$F$29,1,0)</f>
        <v>0</v>
      </c>
      <c r="CD145" s="57">
        <f t="shared" si="220"/>
        <v>55.555555555555557</v>
      </c>
      <c r="CE145" s="63">
        <f>CE144+'DEPRECATED - DT-Prelim Calcs'!$C$11</f>
        <v>564</v>
      </c>
      <c r="CF145" s="2">
        <f>CP145/'Drive Train'!$F$35</f>
        <v>0.72580645161290325</v>
      </c>
      <c r="CG145" s="46">
        <f>CN145*12*60/(PI() * 'Drive Train'!$F$15)/CF$2*CF145</f>
        <v>-19101.80022672964</v>
      </c>
      <c r="CH145" s="2">
        <f>('DEPRECATED - DT-Prelim Calcs'!$C$6*CF145-CG145)/('DEPRECATED - DT-Prelim Calcs'!$C$6*CF145)*'DEPRECATED - DT-Prelim Calcs'!$C$7*CF145</f>
        <v>10.386217665914009</v>
      </c>
      <c r="CI145" s="57">
        <f>CH145/'DEPRECATED - DT-Prelim Calcs'!$C$7*('DEPRECATED - DT-Prelim Calcs'!$C$8-'DEPRECATED - DT-Prelim Calcs'!$C$9)+'DEPRECATED - DT-Prelim Calcs'!$C$9</f>
        <v>555.62602760861716</v>
      </c>
      <c r="CJ145" s="57">
        <f t="shared" si="195"/>
        <v>50</v>
      </c>
      <c r="CK145" s="2">
        <f t="shared" si="221"/>
        <v>1.3144127551959126</v>
      </c>
      <c r="CL145" s="57">
        <f>CK145*'DEPRECATED - DT-Prelim Calcs'!$C$21/CF$2/'DEPRECATED - DT-Prelim Calcs'!$C$19/'DEPRECATED - DT-Prelim Calcs'!$C$18*3.39*'DEPRECATED - DT-Prelim Calcs'!$C$20</f>
        <v>22.991988372439156</v>
      </c>
      <c r="CM145" s="46">
        <f t="shared" si="222"/>
        <v>0</v>
      </c>
      <c r="CN145" s="57">
        <f>CL144*'DEPRECATED - DT-Prelim Calcs'!$C$11+CN144</f>
        <v>-89.870161021335477</v>
      </c>
      <c r="CO145" s="57">
        <f>CO144+0.5*CL145*'DEPRECATED - DT-Prelim Calcs'!$C$11^2+CN145*'DEPRECATED - DT-Prelim Calcs'!$C$11</f>
        <v>-60937.556463935733</v>
      </c>
      <c r="CP145" s="57">
        <f>MIN('Drive Train'!$F$35-CJ144*'DEPRECATED - DT-Prelim Calcs'!$C$21*'Drive Train'!$F$38,CP144+CJ$2)</f>
        <v>9</v>
      </c>
      <c r="CQ145" s="57">
        <f>'Drive Train'!$F$35-CJ145*'DEPRECATED - DT-Prelim Calcs'!$C$21*'Drive Train'!$F$38</f>
        <v>9</v>
      </c>
      <c r="CR145" s="1">
        <f>IF(CO145&gt;='Drive Train'!$F$29,1,0)</f>
        <v>0</v>
      </c>
      <c r="CS145" s="57">
        <f t="shared" si="223"/>
        <v>55.555555555555557</v>
      </c>
      <c r="CT145" s="63">
        <f>CT144+'DEPRECATED - DT-Prelim Calcs'!$C$11</f>
        <v>564</v>
      </c>
      <c r="CU145" s="2">
        <f>DE145/'Drive Train'!$F$35</f>
        <v>0.72580645161290325</v>
      </c>
      <c r="CV145" s="46">
        <f>DC145*12*60/(PI() * 'Drive Train'!$F$15)/CU$2*CU145</f>
        <v>-55206.676531674872</v>
      </c>
      <c r="CW145" s="2">
        <f>('DEPRECATED - DT-Prelim Calcs'!$C$6*CU145-CV145)/('DEPRECATED - DT-Prelim Calcs'!$C$6*CU145)*'DEPRECATED - DT-Prelim Calcs'!$C$7*CU145</f>
        <v>26.711311830063725</v>
      </c>
      <c r="CX145" s="57">
        <f>CW145/'DEPRECATED - DT-Prelim Calcs'!$C$7*('DEPRECATED - DT-Prelim Calcs'!$C$8-'DEPRECATED - DT-Prelim Calcs'!$C$9)+'DEPRECATED - DT-Prelim Calcs'!$C$9</f>
        <v>1424.7171401648034</v>
      </c>
      <c r="CY145" s="57">
        <f t="shared" si="196"/>
        <v>50</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-215.9254446607049</v>
      </c>
      <c r="DD145" s="57">
        <f>DD144+0.5*DA145*'DEPRECATED - DT-Prelim Calcs'!$C$11^2+DC145*'DEPRECATED - DT-Prelim Calcs'!$C$11</f>
        <v>-128341.79577208847</v>
      </c>
      <c r="DE145" s="57">
        <f>MIN('Drive Train'!$F$35-CY144*'DEPRECATED - DT-Prelim Calcs'!$C$21*'Drive Train'!$F$38,DE144+CY$2)</f>
        <v>9</v>
      </c>
      <c r="DF145" s="57">
        <f>'Drive Train'!$F$35-CY145*'DEPRECATED - DT-Prelim Calcs'!$C$21*'Drive Train'!$F$38</f>
        <v>9</v>
      </c>
      <c r="DG145" s="1">
        <f>IF(DD145&gt;='Drive Train'!$F$29,1,0)</f>
        <v>0</v>
      </c>
      <c r="DH145" s="57">
        <f t="shared" si="226"/>
        <v>55.555555555555557</v>
      </c>
      <c r="DI145" s="63">
        <f>DI144+'DEPRECATED - DT-Prelim Calcs'!$C$11</f>
        <v>564</v>
      </c>
      <c r="DJ145" s="2">
        <f>DT145/'Drive Train'!$F$35</f>
        <v>0.72580645161290325</v>
      </c>
      <c r="DK145" s="46">
        <f>DR145*12*60/(PI() * 'Drive Train'!$F$15)/DJ$2*DJ145</f>
        <v>-76281.396519855989</v>
      </c>
      <c r="DL145" s="2">
        <f>('DEPRECATED - DT-Prelim Calcs'!$C$6*DJ145-DK145)/('DEPRECATED - DT-Prelim Calcs'!$C$6*DJ145)*'DEPRECATED - DT-Prelim Calcs'!$C$7*DJ145</f>
        <v>36.24040660895988</v>
      </c>
      <c r="DM145" s="57">
        <f>DL145/'DEPRECATED - DT-Prelim Calcs'!$C$7*('DEPRECATED - DT-Prelim Calcs'!$C$8-'DEPRECATED - DT-Prelim Calcs'!$C$9)+'DEPRECATED - DT-Prelim Calcs'!$C$9</f>
        <v>1932.0129327508519</v>
      </c>
      <c r="DN145" s="57">
        <f t="shared" si="197"/>
        <v>50</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-255.29200420215932</v>
      </c>
      <c r="DS145" s="57">
        <f>DS144+0.5*DP145*'DEPRECATED - DT-Prelim Calcs'!$C$11^2+DR145*'DEPRECATED - DT-Prelim Calcs'!$C$11</f>
        <v>-247594.62398221809</v>
      </c>
      <c r="DT145" s="57">
        <f>MIN('Drive Train'!$F$35-DN144*'DEPRECATED - DT-Prelim Calcs'!$C$21*'Drive Train'!$F$38,DT144+DN$2)</f>
        <v>9</v>
      </c>
      <c r="DU145" s="57">
        <f>'Drive Train'!$F$35-DN145*'DEPRECATED - DT-Prelim Calcs'!$C$21*'Drive Train'!$F$38</f>
        <v>9</v>
      </c>
      <c r="DV145" s="1">
        <f>IF(DS145&gt;='Drive Train'!$F$29,1,0)</f>
        <v>0</v>
      </c>
      <c r="DW145" s="57">
        <f t="shared" si="229"/>
        <v>55.555555555555557</v>
      </c>
      <c r="DX145" s="63">
        <f>DX144+'DEPRECATED - DT-Prelim Calcs'!$C$11</f>
        <v>564</v>
      </c>
      <c r="DY145" s="2">
        <f>EI145/'Drive Train'!$F$35</f>
        <v>3.1976312783955589</v>
      </c>
      <c r="DZ145" s="46">
        <f>EG145*12*60/(PI() * 'Drive Train'!$F$15)/DY$2*DY145</f>
        <v>-1605989.4499459967</v>
      </c>
      <c r="EA145" s="2">
        <f>('DEPRECATED - DT-Prelim Calcs'!$C$6*DY145-DZ145)/('DEPRECATED - DT-Prelim Calcs'!$C$6*DY145)*'DEPRECATED - DT-Prelim Calcs'!$C$7*DY145</f>
        <v>733.86662428334466</v>
      </c>
      <c r="EB145" s="57">
        <f>EA145/'DEPRECATED - DT-Prelim Calcs'!$C$7*('DEPRECATED - DT-Prelim Calcs'!$C$8-'DEPRECATED - DT-Prelim Calcs'!$C$9)+'DEPRECATED - DT-Prelim Calcs'!$C$9</f>
        <v>39071.201201474323</v>
      </c>
      <c r="EC145" s="57">
        <f t="shared" si="198"/>
        <v>50</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-1066.1110920291731</v>
      </c>
      <c r="EH145" s="57">
        <f>EH144+0.5*EE145*'DEPRECATED - DT-Prelim Calcs'!$C$11^2+EG145*'DEPRECATED - DT-Prelim Calcs'!$C$11</f>
        <v>-375143.54225719877</v>
      </c>
      <c r="EI145" s="57">
        <f>MIN('Drive Train'!$F$35-EC144*'DEPRECATED - DT-Prelim Calcs'!$C$21*'Drive Train'!$F$38,EI144+EC$2)</f>
        <v>39.650627852104932</v>
      </c>
      <c r="EJ145" s="57">
        <f>'Drive Train'!$F$35-EC145*'DEPRECATED - DT-Prelim Calcs'!$C$21*'Drive Train'!$F$38</f>
        <v>9</v>
      </c>
      <c r="EK145" s="1">
        <f>IF(EH145&gt;='Drive Train'!$F$29,1,0)</f>
        <v>0</v>
      </c>
      <c r="EL145" s="57">
        <f t="shared" si="232"/>
        <v>55.555555555555557</v>
      </c>
      <c r="EM145" s="63">
        <f>EM144+'DEPRECATED - DT-Prelim Calcs'!$C$11</f>
        <v>564</v>
      </c>
      <c r="EN145" s="2">
        <f>EX145/'Drive Train'!$F$35</f>
        <v>0.72580645161290325</v>
      </c>
      <c r="EO145" s="46">
        <f>EV145*12*60/(PI() * 'Drive Train'!$F$15)/EN$2*EN145</f>
        <v>-231871.82995215573</v>
      </c>
      <c r="EP145" s="2">
        <f>('DEPRECATED - DT-Prelim Calcs'!$C$6*EN145-EO145)/('DEPRECATED - DT-Prelim Calcs'!$C$6*EN145)*'DEPRECATED - DT-Prelim Calcs'!$C$7*EN145</f>
        <v>106.5918033391367</v>
      </c>
      <c r="EQ145" s="57">
        <f>EP145/'DEPRECATED - DT-Prelim Calcs'!$C$7*('DEPRECATED - DT-Prelim Calcs'!$C$8-'DEPRECATED - DT-Prelim Calcs'!$C$9)+'DEPRECATED - DT-Prelim Calcs'!$C$9</f>
        <v>5677.2760864776928</v>
      </c>
      <c r="ER145" s="57">
        <f t="shared" si="199"/>
        <v>50</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-602.18271904308119</v>
      </c>
      <c r="EW145" s="57">
        <f>EW144+0.5*ET145*'DEPRECATED - DT-Prelim Calcs'!$C$11^2+EV145*'DEPRECATED - DT-Prelim Calcs'!$C$11</f>
        <v>-481268.39310829202</v>
      </c>
      <c r="EX145" s="57">
        <f>MIN('Drive Train'!$F$35-ER144*'DEPRECATED - DT-Prelim Calcs'!$C$21*'Drive Train'!$F$38,EX144+ER$2)</f>
        <v>9</v>
      </c>
      <c r="EY145" s="57">
        <f>'Drive Train'!$F$35-ER145*'DEPRECATED - DT-Prelim Calcs'!$C$21*'Drive Train'!$F$38</f>
        <v>9</v>
      </c>
      <c r="EZ145" s="1">
        <f>IF(EW145&gt;='Drive Train'!$F$29,1,0)</f>
        <v>0</v>
      </c>
      <c r="FA145" s="57">
        <f t="shared" si="235"/>
        <v>55.555555555555557</v>
      </c>
      <c r="FB145" s="63">
        <f>FB144+'DEPRECATED - DT-Prelim Calcs'!$C$11</f>
        <v>564</v>
      </c>
      <c r="FC145" s="2">
        <f>FM145/'Drive Train'!$F$35</f>
        <v>0.72580645161290325</v>
      </c>
      <c r="FD145" s="46">
        <f>FK145*12*60/(PI() * 'Drive Train'!$F$15)/FC$2*FC145</f>
        <v>-336549.22445424221</v>
      </c>
      <c r="FE145" s="2">
        <f>('DEPRECATED - DT-Prelim Calcs'!$C$6*FC145-FD145)/('DEPRECATED - DT-Prelim Calcs'!$C$6*FC145)*'DEPRECATED - DT-Prelim Calcs'!$C$7*FC145</f>
        <v>153.92248265433906</v>
      </c>
      <c r="FF145" s="57">
        <f>FE145/'DEPRECATED - DT-Prelim Calcs'!$C$7*('DEPRECATED - DT-Prelim Calcs'!$C$8-'DEPRECATED - DT-Prelim Calcs'!$C$9)+'DEPRECATED - DT-Prelim Calcs'!$C$9</f>
        <v>8196.9964832164751</v>
      </c>
      <c r="FG145" s="57">
        <f t="shared" si="200"/>
        <v>50</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-786.00282265276928</v>
      </c>
      <c r="FL145" s="57">
        <f>FL144+0.5*FI145*'DEPRECATED - DT-Prelim Calcs'!$C$11^2+FK145*'DEPRECATED - DT-Prelim Calcs'!$C$11</f>
        <v>-654976.07684502064</v>
      </c>
      <c r="FM145" s="57">
        <f>MIN('Drive Train'!$F$35-FG144*'DEPRECATED - DT-Prelim Calcs'!$C$21*'Drive Train'!$F$38,FM144+FG$2)</f>
        <v>9</v>
      </c>
      <c r="FN145" s="57">
        <f>'Drive Train'!$F$35-FG145*'DEPRECATED - DT-Prelim Calcs'!$C$21*'Drive Train'!$F$38</f>
        <v>9</v>
      </c>
      <c r="FO145" s="1">
        <f>IF(FL145&gt;='Drive Train'!$F$29,1,0)</f>
        <v>0</v>
      </c>
      <c r="FP145" s="57">
        <f t="shared" si="238"/>
        <v>55.555555555555557</v>
      </c>
      <c r="FQ145" s="63">
        <f>FQ144+'DEPRECATED - DT-Prelim Calcs'!$C$11</f>
        <v>564</v>
      </c>
      <c r="FR145" s="2">
        <f>GB145/'Drive Train'!$F$35</f>
        <v>3.401569298043797</v>
      </c>
      <c r="FS145" s="46">
        <f>FZ145*12*60/(PI() * 'Drive Train'!$F$15)/FR$2*FR145</f>
        <v>-3627368.1056915494</v>
      </c>
      <c r="FT145" s="2">
        <f>('DEPRECATED - DT-Prelim Calcs'!$C$6*FR145-FS145)/('DEPRECATED - DT-Prelim Calcs'!$C$6*FR145)*'DEPRECATED - DT-Prelim Calcs'!$C$7*FR145</f>
        <v>1648.3398335498678</v>
      </c>
      <c r="FU145" s="57">
        <f>FT145/'DEPRECATED - DT-Prelim Calcs'!$C$7*('DEPRECATED - DT-Prelim Calcs'!$C$8-'DEPRECATED - DT-Prelim Calcs'!$C$9)+'DEPRECATED - DT-Prelim Calcs'!$C$9</f>
        <v>87754.567487322842</v>
      </c>
      <c r="FV145" s="57">
        <f t="shared" si="201"/>
        <v>50</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-1642.222553915537</v>
      </c>
      <c r="GA145" s="57">
        <f>GA144+0.5*FX145*'DEPRECATED - DT-Prelim Calcs'!$C$11^2+FZ145*'DEPRECATED - DT-Prelim Calcs'!$C$11</f>
        <v>-758355.00480619923</v>
      </c>
      <c r="GB145" s="57">
        <f>MIN('Drive Train'!$F$35-FV144*'DEPRECATED - DT-Prelim Calcs'!$C$21*'Drive Train'!$F$38,GB144+FV$2)</f>
        <v>42.179459295743086</v>
      </c>
      <c r="GC145" s="57">
        <f>'Drive Train'!$F$35-FV145*'DEPRECATED - DT-Prelim Calcs'!$C$21*'Drive Train'!$F$38</f>
        <v>9</v>
      </c>
      <c r="GD145" s="1">
        <f>IF(GA145&gt;='Drive Train'!$F$29,1,0)</f>
        <v>0</v>
      </c>
      <c r="GE145" s="57">
        <f t="shared" si="241"/>
        <v>55.555555555555557</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55.555555555555557</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55.555555555555557</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55.555555555555557</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55.555555555555557</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650.48305563067322</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21602.222519848594</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0.72580645161290325</v>
      </c>
      <c r="BC146" s="46">
        <f>BJ146*12*60/(PI() * 'Drive Train'!$F$15)/BB$2*BB146</f>
        <v>4641.2361016113855</v>
      </c>
      <c r="BD146" s="2">
        <f>('DEPRECATED - DT-Prelim Calcs'!$C$6*BB146-BC146)/('DEPRECATED - DT-Prelim Calcs'!$C$6*BB146)*'DEPRECATED - DT-Prelim Calcs'!$C$7*BB146</f>
        <v>-0.34937662138465542</v>
      </c>
      <c r="BE146" s="57">
        <f>BD146/'DEPRECATED - DT-Prelim Calcs'!$C$7*('DEPRECATED - DT-Prelim Calcs'!$C$8-'DEPRECATED - DT-Prelim Calcs'!$C$9)+'DEPRECATED - DT-Prelim Calcs'!$C$9</f>
        <v>-15.899593578278548</v>
      </c>
      <c r="BF146" s="57">
        <f t="shared" si="193"/>
        <v>-15.899593578278548</v>
      </c>
      <c r="BG146" s="2">
        <f t="shared" si="215"/>
        <v>-0.89592952777964774</v>
      </c>
      <c r="BH146" s="57">
        <f>BG146*'DEPRECATED - DT-Prelim Calcs'!$C$21/BB$2/'DEPRECATED - DT-Prelim Calcs'!$C$19/'DEPRECATED - DT-Prelim Calcs'!$C$18*3.39*'DEPRECATED - DT-Prelim Calcs'!$C$20</f>
        <v>-9.3122233203616531</v>
      </c>
      <c r="BI146" s="46">
        <f t="shared" si="216"/>
        <v>1</v>
      </c>
      <c r="BJ146" s="57">
        <f>BH145*'DEPRECATED - DT-Prelim Calcs'!$C$11+BJ145</f>
        <v>36.748542313198357</v>
      </c>
      <c r="BK146" s="57">
        <f>BK145+0.5*BH146*'DEPRECATED - DT-Prelim Calcs'!$C$11^2+BJ146*'DEPRECATED - DT-Prelim Calcs'!$C$11</f>
        <v>10295.056379980202</v>
      </c>
      <c r="BL146" s="57">
        <f>MIN('Drive Train'!$F$35-BF145*'DEPRECATED - DT-Prelim Calcs'!$C$21*'Drive Train'!$F$38,BL145+BF$2)</f>
        <v>9</v>
      </c>
      <c r="BM146" s="57">
        <f>'Drive Train'!$F$35-BF146*'DEPRECATED - DT-Prelim Calcs'!$C$21*'Drive Train'!$F$38</f>
        <v>13.481172363322942</v>
      </c>
      <c r="BN146" s="1">
        <f>IF(BK146&gt;='Drive Train'!$F$29,1,0)</f>
        <v>1</v>
      </c>
      <c r="BO146" s="57">
        <f t="shared" si="217"/>
        <v>-17.666215086976162</v>
      </c>
      <c r="BP146" s="63">
        <f>BP145+'DEPRECATED - DT-Prelim Calcs'!$C$11</f>
        <v>568</v>
      </c>
      <c r="BQ146" s="2">
        <f>CA146/'Drive Train'!$F$35</f>
        <v>0.72580645161290325</v>
      </c>
      <c r="BR146" s="46">
        <f>BY146*12*60/(PI() * 'Drive Train'!$F$15)/BQ$2*BQ146</f>
        <v>-2292.7472302932101</v>
      </c>
      <c r="BS146" s="2">
        <f>('DEPRECATED - DT-Prelim Calcs'!$C$6*BQ146-BR146)/('DEPRECATED - DT-Prelim Calcs'!$C$6*BQ146)*'DEPRECATED - DT-Prelim Calcs'!$C$7*BQ146</f>
        <v>2.7858766300018507</v>
      </c>
      <c r="BT146" s="57">
        <f>BS146/'DEPRECATED - DT-Prelim Calcs'!$C$7*('DEPRECATED - DT-Prelim Calcs'!$C$8-'DEPRECATED - DT-Prelim Calcs'!$C$9)+'DEPRECATED - DT-Prelim Calcs'!$C$9</f>
        <v>151.01036167188275</v>
      </c>
      <c r="BU146" s="57">
        <f t="shared" si="194"/>
        <v>50</v>
      </c>
      <c r="BV146" s="2">
        <f t="shared" si="218"/>
        <v>1.1584822986507595</v>
      </c>
      <c r="BW146" s="57">
        <f>BV146*'DEPRECATED - DT-Prelim Calcs'!$C$21/BQ$2/'DEPRECATED - DT-Prelim Calcs'!$C$19/'DEPRECATED - DT-Prelim Calcs'!$C$18*3.39*'DEPRECATED - DT-Prelim Calcs'!$C$20</f>
        <v>16.152798196330668</v>
      </c>
      <c r="BX146" s="46">
        <f t="shared" si="219"/>
        <v>0</v>
      </c>
      <c r="BY146" s="57">
        <f>BW145*'DEPRECATED - DT-Prelim Calcs'!$C$11+BY145</f>
        <v>-13.532679606791049</v>
      </c>
      <c r="BZ146" s="57">
        <f>BZ145+0.5*BW146*'DEPRECATED - DT-Prelim Calcs'!$C$11^2+BY146*'DEPRECATED - DT-Prelim Calcs'!$C$11</f>
        <v>-19977.218739351985</v>
      </c>
      <c r="CA146" s="57">
        <f>MIN('Drive Train'!$F$35-BU145*'DEPRECATED - DT-Prelim Calcs'!$C$21*'Drive Train'!$F$38,CA145+BU$2)</f>
        <v>9</v>
      </c>
      <c r="CB146" s="57">
        <f>'Drive Train'!$F$35-BU146*'DEPRECATED - DT-Prelim Calcs'!$C$21*'Drive Train'!$F$38</f>
        <v>9</v>
      </c>
      <c r="CC146" s="1">
        <f>IF(BZ146&gt;='Drive Train'!$F$29,1,0)</f>
        <v>0</v>
      </c>
      <c r="CD146" s="57">
        <f t="shared" si="220"/>
        <v>55.555555555555557</v>
      </c>
      <c r="CE146" s="63">
        <f>CE145+'DEPRECATED - DT-Prelim Calcs'!$C$11</f>
        <v>568</v>
      </c>
      <c r="CF146" s="2">
        <f>CP146/'Drive Train'!$F$35</f>
        <v>0.72580645161290325</v>
      </c>
      <c r="CG146" s="46">
        <f>CN146*12*60/(PI() * 'Drive Train'!$F$15)/CF$2*CF146</f>
        <v>445.88339659707162</v>
      </c>
      <c r="CH146" s="2">
        <f>('DEPRECATED - DT-Prelim Calcs'!$C$6*CF146-CG146)/('DEPRECATED - DT-Prelim Calcs'!$C$6*CF146)*'DEPRECATED - DT-Prelim Calcs'!$C$7*CF146</f>
        <v>1.5475839825711604</v>
      </c>
      <c r="CI146" s="57">
        <f>CH146/'DEPRECATED - DT-Prelim Calcs'!$C$7*('DEPRECATED - DT-Prelim Calcs'!$C$8-'DEPRECATED - DT-Prelim Calcs'!$C$9)+'DEPRECATED - DT-Prelim Calcs'!$C$9</f>
        <v>85.087977163435639</v>
      </c>
      <c r="CJ146" s="57">
        <f t="shared" si="195"/>
        <v>50</v>
      </c>
      <c r="CK146" s="2">
        <f t="shared" si="221"/>
        <v>0.83598059955608339</v>
      </c>
      <c r="CL146" s="57">
        <f>CK146*'DEPRECATED - DT-Prelim Calcs'!$C$21/CF$2/'DEPRECATED - DT-Prelim Calcs'!$C$19/'DEPRECATED - DT-Prelim Calcs'!$C$18*3.39*'DEPRECATED - DT-Prelim Calcs'!$C$20</f>
        <v>14.623151022080066</v>
      </c>
      <c r="CM146" s="46">
        <f t="shared" si="222"/>
        <v>0</v>
      </c>
      <c r="CN146" s="57">
        <f>CL145*'DEPRECATED - DT-Prelim Calcs'!$C$11+CN145</f>
        <v>2.0977924684211473</v>
      </c>
      <c r="CO146" s="57">
        <f>CO145+0.5*CL146*'DEPRECATED - DT-Prelim Calcs'!$C$11^2+CN146*'DEPRECATED - DT-Prelim Calcs'!$C$11</f>
        <v>-60812.180085885404</v>
      </c>
      <c r="CP146" s="57">
        <f>MIN('Drive Train'!$F$35-CJ145*'DEPRECATED - DT-Prelim Calcs'!$C$21*'Drive Train'!$F$38,CP145+CJ$2)</f>
        <v>9</v>
      </c>
      <c r="CQ146" s="57">
        <f>'Drive Train'!$F$35-CJ146*'DEPRECATED - DT-Prelim Calcs'!$C$21*'Drive Train'!$F$38</f>
        <v>9</v>
      </c>
      <c r="CR146" s="1">
        <f>IF(CO146&gt;='Drive Train'!$F$29,1,0)</f>
        <v>0</v>
      </c>
      <c r="CS146" s="57">
        <f t="shared" si="223"/>
        <v>55.555555555555557</v>
      </c>
      <c r="CT146" s="63">
        <f>CT145+'DEPRECATED - DT-Prelim Calcs'!$C$11</f>
        <v>568</v>
      </c>
      <c r="CU146" s="2">
        <f>DE146/'Drive Train'!$F$35</f>
        <v>0.72580645161290325</v>
      </c>
      <c r="CV146" s="46">
        <f>DC146*12*60/(PI() * 'Drive Train'!$F$15)/CU$2*CU146</f>
        <v>-31692.79623115142</v>
      </c>
      <c r="CW146" s="2">
        <f>('DEPRECATED - DT-Prelim Calcs'!$C$6*CU146-CV146)/('DEPRECATED - DT-Prelim Calcs'!$C$6*CU146)*'DEPRECATED - DT-Prelim Calcs'!$C$7*CU146</f>
        <v>16.079332181984643</v>
      </c>
      <c r="CX146" s="57">
        <f>CW146/'DEPRECATED - DT-Prelim Calcs'!$C$7*('DEPRECATED - DT-Prelim Calcs'!$C$8-'DEPRECATED - DT-Prelim Calcs'!$C$9)+'DEPRECATED - DT-Prelim Calcs'!$C$9</f>
        <v>858.70760122349782</v>
      </c>
      <c r="CY146" s="57">
        <f t="shared" si="196"/>
        <v>50</v>
      </c>
      <c r="CZ146" s="2">
        <f t="shared" si="224"/>
        <v>1.0927045796206987</v>
      </c>
      <c r="DA146" s="57">
        <f>CZ146*'DEPRECATED - DT-Prelim Calcs'!$C$21/CU$2/'DEPRECATED - DT-Prelim Calcs'!$C$19/'DEPRECATED - DT-Prelim Calcs'!$C$18*3.39*'DEPRECATED - DT-Prelim Calcs'!$C$20</f>
        <v>22.991988372439156</v>
      </c>
      <c r="DB146" s="46">
        <f t="shared" si="225"/>
        <v>0</v>
      </c>
      <c r="DC146" s="57">
        <f>DA145*'DEPRECATED - DT-Prelim Calcs'!$C$11+DC145</f>
        <v>-123.95749117094827</v>
      </c>
      <c r="DD146" s="57">
        <f>DD145+0.5*DA146*'DEPRECATED - DT-Prelim Calcs'!$C$11^2+DC146*'DEPRECATED - DT-Prelim Calcs'!$C$11</f>
        <v>-128653.68982979275</v>
      </c>
      <c r="DE146" s="57">
        <f>MIN('Drive Train'!$F$35-CY145*'DEPRECATED - DT-Prelim Calcs'!$C$21*'Drive Train'!$F$38,DE145+CY$2)</f>
        <v>9</v>
      </c>
      <c r="DF146" s="57">
        <f>'Drive Train'!$F$35-CY146*'DEPRECATED - DT-Prelim Calcs'!$C$21*'Drive Train'!$F$38</f>
        <v>9</v>
      </c>
      <c r="DG146" s="1">
        <f>IF(DD146&gt;='Drive Train'!$F$29,1,0)</f>
        <v>0</v>
      </c>
      <c r="DH146" s="57">
        <f t="shared" si="226"/>
        <v>55.555555555555557</v>
      </c>
      <c r="DI146" s="63">
        <f>DI145+'DEPRECATED - DT-Prelim Calcs'!$C$11</f>
        <v>568</v>
      </c>
      <c r="DJ146" s="2">
        <f>DT146/'Drive Train'!$F$35</f>
        <v>0.72580645161290325</v>
      </c>
      <c r="DK146" s="46">
        <f>DR146*12*60/(PI() * 'Drive Train'!$F$15)/DJ$2*DJ146</f>
        <v>-48801.319542135818</v>
      </c>
      <c r="DL146" s="2">
        <f>('DEPRECATED - DT-Prelim Calcs'!$C$6*DJ146-DK146)/('DEPRECATED - DT-Prelim Calcs'!$C$6*DJ146)*'DEPRECATED - DT-Prelim Calcs'!$C$7*DJ146</f>
        <v>23.81508099614457</v>
      </c>
      <c r="DM146" s="57">
        <f>DL146/'DEPRECATED - DT-Prelim Calcs'!$C$7*('DEPRECATED - DT-Prelim Calcs'!$C$8-'DEPRECATED - DT-Prelim Calcs'!$C$9)+'DEPRECATED - DT-Prelim Calcs'!$C$9</f>
        <v>1270.5319053134226</v>
      </c>
      <c r="DN146" s="57">
        <f t="shared" si="197"/>
        <v>50</v>
      </c>
      <c r="DO146" s="2">
        <f t="shared" si="227"/>
        <v>0.93499464029399981</v>
      </c>
      <c r="DP146" s="57">
        <f>DO146*'DEPRECATED - DT-Prelim Calcs'!$C$21/DJ$2/'DEPRECATED - DT-Prelim Calcs'!$C$19/'DEPRECATED - DT-Prelim Calcs'!$C$18*3.39*'DEPRECATED - DT-Prelim Calcs'!$C$20</f>
        <v>22.991988372439156</v>
      </c>
      <c r="DQ146" s="46">
        <f t="shared" si="228"/>
        <v>0</v>
      </c>
      <c r="DR146" s="57">
        <f>DP145*'DEPRECATED - DT-Prelim Calcs'!$C$11+DR145</f>
        <v>-163.32405071240271</v>
      </c>
      <c r="DS146" s="57">
        <f>DS145+0.5*DP146*'DEPRECATED - DT-Prelim Calcs'!$C$11^2+DR146*'DEPRECATED - DT-Prelim Calcs'!$C$11</f>
        <v>-248063.98427808817</v>
      </c>
      <c r="DT146" s="57">
        <f>MIN('Drive Train'!$F$35-DN145*'DEPRECATED - DT-Prelim Calcs'!$C$21*'Drive Train'!$F$38,DT145+DN$2)</f>
        <v>9</v>
      </c>
      <c r="DU146" s="57">
        <f>'Drive Train'!$F$35-DN146*'DEPRECATED - DT-Prelim Calcs'!$C$21*'Drive Train'!$F$38</f>
        <v>9</v>
      </c>
      <c r="DV146" s="1">
        <f>IF(DS146&gt;='Drive Train'!$F$29,1,0)</f>
        <v>0</v>
      </c>
      <c r="DW146" s="57">
        <f t="shared" si="229"/>
        <v>55.555555555555557</v>
      </c>
      <c r="DX146" s="63">
        <f>DX145+'DEPRECATED - DT-Prelim Calcs'!$C$11</f>
        <v>568</v>
      </c>
      <c r="DY146" s="2">
        <f>EI146/'Drive Train'!$F$35</f>
        <v>0.72580645161290325</v>
      </c>
      <c r="DZ146" s="46">
        <f>EG146*12*60/(PI() * 'Drive Train'!$F$15)/DY$2*DY146</f>
        <v>-333085.28189639468</v>
      </c>
      <c r="EA146" s="2">
        <f>('DEPRECATED - DT-Prelim Calcs'!$C$6*DY146-DZ146)/('DEPRECATED - DT-Prelim Calcs'!$C$6*DY146)*'DEPRECATED - DT-Prelim Calcs'!$C$7*DY146</f>
        <v>152.35623470604398</v>
      </c>
      <c r="EB146" s="57">
        <f>EA146/'DEPRECATED - DT-Prelim Calcs'!$C$7*('DEPRECATED - DT-Prelim Calcs'!$C$8-'DEPRECATED - DT-Prelim Calcs'!$C$9)+'DEPRECATED - DT-Prelim Calcs'!$C$9</f>
        <v>8113.6149015707233</v>
      </c>
      <c r="EC146" s="57">
        <f t="shared" si="198"/>
        <v>50</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-974.14313853941644</v>
      </c>
      <c r="EH146" s="57">
        <f>EH145+0.5*EE146*'DEPRECATED - DT-Prelim Calcs'!$C$11^2+EG146*'DEPRECATED - DT-Prelim Calcs'!$C$11</f>
        <v>-378856.17890437692</v>
      </c>
      <c r="EI146" s="57">
        <f>MIN('Drive Train'!$F$35-EC145*'DEPRECATED - DT-Prelim Calcs'!$C$21*'Drive Train'!$F$38,EI145+EC$2)</f>
        <v>9</v>
      </c>
      <c r="EJ146" s="57">
        <f>'Drive Train'!$F$35-EC146*'DEPRECATED - DT-Prelim Calcs'!$C$21*'Drive Train'!$F$38</f>
        <v>9</v>
      </c>
      <c r="EK146" s="1">
        <f>IF(EH146&gt;='Drive Train'!$F$29,1,0)</f>
        <v>0</v>
      </c>
      <c r="EL146" s="57">
        <f t="shared" si="232"/>
        <v>55.555555555555557</v>
      </c>
      <c r="EM146" s="63">
        <f>EM145+'DEPRECATED - DT-Prelim Calcs'!$C$11</f>
        <v>568</v>
      </c>
      <c r="EN146" s="2">
        <f>EX146/'Drive Train'!$F$35</f>
        <v>0.72580645161290325</v>
      </c>
      <c r="EO146" s="46">
        <f>EV146*12*60/(PI() * 'Drive Train'!$F$15)/EN$2*EN146</f>
        <v>-196459.35962004217</v>
      </c>
      <c r="EP146" s="2">
        <f>('DEPRECATED - DT-Prelim Calcs'!$C$6*EN146-EO146)/('DEPRECATED - DT-Prelim Calcs'!$C$6*EN146)*'DEPRECATED - DT-Prelim Calcs'!$C$7*EN146</f>
        <v>90.579785796848952</v>
      </c>
      <c r="EQ146" s="57">
        <f>EP146/'DEPRECATED - DT-Prelim Calcs'!$C$7*('DEPRECATED - DT-Prelim Calcs'!$C$8-'DEPRECATED - DT-Prelim Calcs'!$C$9)+'DEPRECATED - DT-Prelim Calcs'!$C$9</f>
        <v>4824.8520820480171</v>
      </c>
      <c r="ER146" s="57">
        <f t="shared" si="199"/>
        <v>50</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-510.21476555332458</v>
      </c>
      <c r="EW146" s="57">
        <f>EW145+0.5*ET146*'DEPRECATED - DT-Prelim Calcs'!$C$11^2+EV146*'DEPRECATED - DT-Prelim Calcs'!$C$11</f>
        <v>-483125.3162635258</v>
      </c>
      <c r="EX146" s="57">
        <f>MIN('Drive Train'!$F$35-ER145*'DEPRECATED - DT-Prelim Calcs'!$C$21*'Drive Train'!$F$38,EX145+ER$2)</f>
        <v>9</v>
      </c>
      <c r="EY146" s="57">
        <f>'Drive Train'!$F$35-ER146*'DEPRECATED - DT-Prelim Calcs'!$C$21*'Drive Train'!$F$38</f>
        <v>9</v>
      </c>
      <c r="EZ146" s="1">
        <f>IF(EW146&gt;='Drive Train'!$F$29,1,0)</f>
        <v>0</v>
      </c>
      <c r="FA146" s="57">
        <f t="shared" si="235"/>
        <v>55.555555555555557</v>
      </c>
      <c r="FB146" s="63">
        <f>FB145+'DEPRECATED - DT-Prelim Calcs'!$C$11</f>
        <v>568</v>
      </c>
      <c r="FC146" s="2">
        <f>FM146/'Drive Train'!$F$35</f>
        <v>0.72580645161290325</v>
      </c>
      <c r="FD146" s="46">
        <f>FK146*12*60/(PI() * 'Drive Train'!$F$15)/FC$2*FC146</f>
        <v>-297170.55744493188</v>
      </c>
      <c r="FE146" s="2">
        <f>('DEPRECATED - DT-Prelim Calcs'!$C$6*FC146-FD146)/('DEPRECATED - DT-Prelim Calcs'!$C$6*FC146)*'DEPRECATED - DT-Prelim Calcs'!$C$7*FC146</f>
        <v>136.11711914731504</v>
      </c>
      <c r="FF146" s="57">
        <f>FE146/'DEPRECATED - DT-Prelim Calcs'!$C$7*('DEPRECATED - DT-Prelim Calcs'!$C$8-'DEPRECATED - DT-Prelim Calcs'!$C$9)+'DEPRECATED - DT-Prelim Calcs'!$C$9</f>
        <v>7249.1009902906717</v>
      </c>
      <c r="FG146" s="57">
        <f t="shared" si="200"/>
        <v>50</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-694.03486916301267</v>
      </c>
      <c r="FL146" s="57">
        <f>FL145+0.5*FI146*'DEPRECATED - DT-Prelim Calcs'!$C$11^2+FK146*'DEPRECATED - DT-Prelim Calcs'!$C$11</f>
        <v>-657568.28041469317</v>
      </c>
      <c r="FM146" s="57">
        <f>MIN('Drive Train'!$F$35-FG145*'DEPRECATED - DT-Prelim Calcs'!$C$21*'Drive Train'!$F$38,FM145+FG$2)</f>
        <v>9</v>
      </c>
      <c r="FN146" s="57">
        <f>'Drive Train'!$F$35-FG146*'DEPRECATED - DT-Prelim Calcs'!$C$21*'Drive Train'!$F$38</f>
        <v>9</v>
      </c>
      <c r="FO146" s="1">
        <f>IF(FL146&gt;='Drive Train'!$F$29,1,0)</f>
        <v>0</v>
      </c>
      <c r="FP146" s="57">
        <f t="shared" si="238"/>
        <v>55.555555555555557</v>
      </c>
      <c r="FQ146" s="63">
        <f>FQ145+'DEPRECATED - DT-Prelim Calcs'!$C$11</f>
        <v>568</v>
      </c>
      <c r="FR146" s="2">
        <f>GB146/'Drive Train'!$F$35</f>
        <v>0.72580645161290325</v>
      </c>
      <c r="FS146" s="46">
        <f>FZ146*12*60/(PI() * 'Drive Train'!$F$15)/FR$2*FR146</f>
        <v>-730641.18298903061</v>
      </c>
      <c r="FT146" s="2">
        <f>('DEPRECATED - DT-Prelim Calcs'!$C$6*FR146-FS146)/('DEPRECATED - DT-Prelim Calcs'!$C$6*FR146)*'DEPRECATED - DT-Prelim Calcs'!$C$7*FR146</f>
        <v>332.11415621322084</v>
      </c>
      <c r="FU146" s="57">
        <f>FT146/'DEPRECATED - DT-Prelim Calcs'!$C$7*('DEPRECATED - DT-Prelim Calcs'!$C$8-'DEPRECATED - DT-Prelim Calcs'!$C$9)+'DEPRECATED - DT-Prelim Calcs'!$C$9</f>
        <v>17683.300100479766</v>
      </c>
      <c r="FV146" s="57">
        <f t="shared" si="201"/>
        <v>50</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-1550.2546004257804</v>
      </c>
      <c r="GA146" s="57">
        <f>GA145+0.5*FX146*'DEPRECATED - DT-Prelim Calcs'!$C$11^2+FZ146*'DEPRECATED - DT-Prelim Calcs'!$C$11</f>
        <v>-764372.08730092284</v>
      </c>
      <c r="GB146" s="57">
        <f>MIN('Drive Train'!$F$35-FV145*'DEPRECATED - DT-Prelim Calcs'!$C$21*'Drive Train'!$F$38,GB145+FV$2)</f>
        <v>9</v>
      </c>
      <c r="GC146" s="57">
        <f>'Drive Train'!$F$35-FV146*'DEPRECATED - DT-Prelim Calcs'!$C$21*'Drive Train'!$F$38</f>
        <v>9</v>
      </c>
      <c r="GD146" s="1">
        <f>IF(GA146&gt;='Drive Train'!$F$29,1,0)</f>
        <v>0</v>
      </c>
      <c r="GE146" s="57">
        <f t="shared" si="241"/>
        <v>55.555555555555557</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55.555555555555557</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55.555555555555557</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55.555555555555557</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55.555555555555557</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55.555555555555557</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650.48305563067322</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21755.246662627957</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1.087191319622818</v>
      </c>
      <c r="BC147" s="46">
        <f>BJ147*12*60/(PI() * 'Drive Train'!$F$15)/BB$2*BB147</f>
        <v>-94.657153728420511</v>
      </c>
      <c r="BD147" s="2">
        <f>('DEPRECATED - DT-Prelim Calcs'!$C$6*BB147-BC147)/('DEPRECATED - DT-Prelim Calcs'!$C$6*BB147)*'DEPRECATED - DT-Prelim Calcs'!$C$7*BB147</f>
        <v>2.6629310316015911</v>
      </c>
      <c r="BE147" s="57">
        <f>BD147/'DEPRECATED - DT-Prelim Calcs'!$C$7*('DEPRECATED - DT-Prelim Calcs'!$C$8-'DEPRECATED - DT-Prelim Calcs'!$C$9)+'DEPRECATED - DT-Prelim Calcs'!$C$9</f>
        <v>144.46516653713036</v>
      </c>
      <c r="BF147" s="57">
        <f t="shared" si="193"/>
        <v>50</v>
      </c>
      <c r="BG147" s="2">
        <f t="shared" si="215"/>
        <v>0.89592952774130585</v>
      </c>
      <c r="BH147" s="57">
        <f>BG147*'DEPRECATED - DT-Prelim Calcs'!$C$21/BB$2/'DEPRECATED - DT-Prelim Calcs'!$C$19/'DEPRECATED - DT-Prelim Calcs'!$C$18*3.39*'DEPRECATED - DT-Prelim Calcs'!$C$20</f>
        <v>9.312223319963131</v>
      </c>
      <c r="BI147" s="46">
        <f t="shared" si="216"/>
        <v>0</v>
      </c>
      <c r="BJ147" s="57">
        <f>BH146*'DEPRECATED - DT-Prelim Calcs'!$C$11+BJ146</f>
        <v>-0.50035096824825587</v>
      </c>
      <c r="BK147" s="57">
        <f>BK146+0.5*BH147*'DEPRECATED - DT-Prelim Calcs'!$C$11^2+BJ147*'DEPRECATED - DT-Prelim Calcs'!$C$11</f>
        <v>10367.552762666914</v>
      </c>
      <c r="BL147" s="57">
        <f>MIN('Drive Train'!$F$35-BF146*'DEPRECATED - DT-Prelim Calcs'!$C$21*'Drive Train'!$F$38,BL146+BF$2)</f>
        <v>13.481172363322942</v>
      </c>
      <c r="BM147" s="57">
        <f>'Drive Train'!$F$35-BF147*'DEPRECATED - DT-Prelim Calcs'!$C$21*'Drive Train'!$F$38</f>
        <v>9</v>
      </c>
      <c r="BN147" s="1">
        <f>IF(BK147&gt;='Drive Train'!$F$29,1,0)</f>
        <v>1</v>
      </c>
      <c r="BO147" s="57">
        <f t="shared" si="217"/>
        <v>55.555555555555557</v>
      </c>
      <c r="BP147" s="63">
        <f>BP146+'DEPRECATED - DT-Prelim Calcs'!$C$11</f>
        <v>572</v>
      </c>
      <c r="BQ147" s="2">
        <f>CA147/'Drive Train'!$F$35</f>
        <v>0.72580645161290325</v>
      </c>
      <c r="BR147" s="46">
        <f>BY147*12*60/(PI() * 'Drive Train'!$F$15)/BQ$2*BQ147</f>
        <v>8653.875139318654</v>
      </c>
      <c r="BS147" s="2">
        <f>('DEPRECATED - DT-Prelim Calcs'!$C$6*BQ147-BR147)/('DEPRECATED - DT-Prelim Calcs'!$C$6*BQ147)*'DEPRECATED - DT-Prelim Calcs'!$C$7*BQ147</f>
        <v>-2.1637218523179609</v>
      </c>
      <c r="BT147" s="57">
        <f>BS147/'DEPRECATED - DT-Prelim Calcs'!$C$7*('DEPRECATED - DT-Prelim Calcs'!$C$8-'DEPRECATED - DT-Prelim Calcs'!$C$9)+'DEPRECATED - DT-Prelim Calcs'!$C$9</f>
        <v>-112.48900981427153</v>
      </c>
      <c r="BU147" s="57">
        <f t="shared" si="194"/>
        <v>-112.48900981427153</v>
      </c>
      <c r="BV147" s="2">
        <f t="shared" si="218"/>
        <v>-3.1828039471357279</v>
      </c>
      <c r="BW147" s="57">
        <f>BV147*'DEPRECATED - DT-Prelim Calcs'!$C$21/BQ$2/'DEPRECATED - DT-Prelim Calcs'!$C$19/'DEPRECATED - DT-Prelim Calcs'!$C$18*3.39*'DEPRECATED - DT-Prelim Calcs'!$C$20</f>
        <v>-44.378053869657549</v>
      </c>
      <c r="BX147" s="46">
        <f t="shared" si="219"/>
        <v>1</v>
      </c>
      <c r="BY147" s="57">
        <f>BW146*'DEPRECATED - DT-Prelim Calcs'!$C$11+BY146</f>
        <v>51.078513178531622</v>
      </c>
      <c r="BZ147" s="57">
        <f>BZ146+0.5*BW147*'DEPRECATED - DT-Prelim Calcs'!$C$11^2+BY147*'DEPRECATED - DT-Prelim Calcs'!$C$11</f>
        <v>-20127.929117595118</v>
      </c>
      <c r="CA147" s="57">
        <f>MIN('Drive Train'!$F$35-BU146*'DEPRECATED - DT-Prelim Calcs'!$C$21*'Drive Train'!$F$38,CA146+BU$2)</f>
        <v>9</v>
      </c>
      <c r="CB147" s="57">
        <f>'Drive Train'!$F$35-BU147*'DEPRECATED - DT-Prelim Calcs'!$C$21*'Drive Train'!$F$38</f>
        <v>20.049252667370464</v>
      </c>
      <c r="CC147" s="1">
        <f>IF(BZ147&gt;='Drive Train'!$F$29,1,0)</f>
        <v>0</v>
      </c>
      <c r="CD147" s="57">
        <f t="shared" si="220"/>
        <v>-124.98778868252391</v>
      </c>
      <c r="CE147" s="63">
        <f>CE146+'DEPRECATED - DT-Prelim Calcs'!$C$11</f>
        <v>572</v>
      </c>
      <c r="CF147" s="2">
        <f>CP147/'Drive Train'!$F$35</f>
        <v>0.72580645161290325</v>
      </c>
      <c r="CG147" s="46">
        <f>CN147*12*60/(PI() * 'Drive Train'!$F$15)/CF$2*CF147</f>
        <v>12878.419683819582</v>
      </c>
      <c r="CH147" s="2">
        <f>('DEPRECATED - DT-Prelim Calcs'!$C$6*CF147-CG147)/('DEPRECATED - DT-Prelim Calcs'!$C$6*CF147)*'DEPRECATED - DT-Prelim Calcs'!$C$7*CF147</f>
        <v>-4.0738817683118143</v>
      </c>
      <c r="CI147" s="57">
        <f>CH147/'DEPRECATED - DT-Prelim Calcs'!$C$7*('DEPRECATED - DT-Prelim Calcs'!$C$8-'DEPRECATED - DT-Prelim Calcs'!$C$9)+'DEPRECATED - DT-Prelim Calcs'!$C$9</f>
        <v>-214.17926592298997</v>
      </c>
      <c r="CJ147" s="57">
        <f t="shared" si="195"/>
        <v>-214.17926592298997</v>
      </c>
      <c r="CK147" s="2">
        <f t="shared" si="221"/>
        <v>-5.5904470870902099</v>
      </c>
      <c r="CL147" s="57">
        <f>CK147*'DEPRECATED - DT-Prelim Calcs'!$C$21/CF$2/'DEPRECATED - DT-Prelim Calcs'!$C$19/'DEPRECATED - DT-Prelim Calcs'!$C$18*3.39*'DEPRECATED - DT-Prelim Calcs'!$C$20</f>
        <v>-97.78929329087066</v>
      </c>
      <c r="CM147" s="46">
        <f t="shared" si="222"/>
        <v>1</v>
      </c>
      <c r="CN147" s="57">
        <f>CL146*'DEPRECATED - DT-Prelim Calcs'!$C$11+CN146</f>
        <v>60.59039655674141</v>
      </c>
      <c r="CO147" s="57">
        <f>CO146+0.5*CL147*'DEPRECATED - DT-Prelim Calcs'!$C$11^2+CN147*'DEPRECATED - DT-Prelim Calcs'!$C$11</f>
        <v>-61352.132845985405</v>
      </c>
      <c r="CP147" s="57">
        <f>MIN('Drive Train'!$F$35-CJ146*'DEPRECATED - DT-Prelim Calcs'!$C$21*'Drive Train'!$F$38,CP146+CJ$2)</f>
        <v>9</v>
      </c>
      <c r="CQ147" s="57">
        <f>'Drive Train'!$F$35-CJ147*'DEPRECATED - DT-Prelim Calcs'!$C$21*'Drive Train'!$F$38</f>
        <v>26.96419008276332</v>
      </c>
      <c r="CR147" s="1">
        <f>IF(CO147&gt;='Drive Train'!$F$29,1,0)</f>
        <v>0</v>
      </c>
      <c r="CS147" s="57">
        <f t="shared" si="223"/>
        <v>-237.97696213665552</v>
      </c>
      <c r="CT147" s="63">
        <f>CT146+'DEPRECATED - DT-Prelim Calcs'!$C$11</f>
        <v>572</v>
      </c>
      <c r="CU147" s="2">
        <f>DE147/'Drive Train'!$F$35</f>
        <v>0.72580645161290325</v>
      </c>
      <c r="CV147" s="46">
        <f>DC147*12*60/(PI() * 'Drive Train'!$F$15)/CU$2*CU147</f>
        <v>-8178.9159306279889</v>
      </c>
      <c r="CW147" s="2">
        <f>('DEPRECATED - DT-Prelim Calcs'!$C$6*CU147-CV147)/('DEPRECATED - DT-Prelim Calcs'!$C$6*CU147)*'DEPRECATED - DT-Prelim Calcs'!$C$7*CU147</f>
        <v>5.4473525339055691</v>
      </c>
      <c r="CX147" s="57">
        <f>CW147/'DEPRECATED - DT-Prelim Calcs'!$C$7*('DEPRECATED - DT-Prelim Calcs'!$C$8-'DEPRECATED - DT-Prelim Calcs'!$C$9)+'DEPRECATED - DT-Prelim Calcs'!$C$9</f>
        <v>292.69806228219272</v>
      </c>
      <c r="CY147" s="57">
        <f t="shared" si="196"/>
        <v>50</v>
      </c>
      <c r="CZ147" s="2">
        <f t="shared" si="224"/>
        <v>1.0927045796206987</v>
      </c>
      <c r="DA147" s="57">
        <f>CZ147*'DEPRECATED - DT-Prelim Calcs'!$C$21/CU$2/'DEPRECATED - DT-Prelim Calcs'!$C$19/'DEPRECATED - DT-Prelim Calcs'!$C$18*3.39*'DEPRECATED - DT-Prelim Calcs'!$C$20</f>
        <v>22.991988372439156</v>
      </c>
      <c r="DB147" s="46">
        <f t="shared" si="225"/>
        <v>0</v>
      </c>
      <c r="DC147" s="57">
        <f>DA146*'DEPRECATED - DT-Prelim Calcs'!$C$11+DC146</f>
        <v>-31.989537681191649</v>
      </c>
      <c r="DD147" s="57">
        <f>DD146+0.5*DA147*'DEPRECATED - DT-Prelim Calcs'!$C$11^2+DC147*'DEPRECATED - DT-Prelim Calcs'!$C$11</f>
        <v>-128597.712073538</v>
      </c>
      <c r="DE147" s="57">
        <f>MIN('Drive Train'!$F$35-CY146*'DEPRECATED - DT-Prelim Calcs'!$C$21*'Drive Train'!$F$38,DE146+CY$2)</f>
        <v>9</v>
      </c>
      <c r="DF147" s="57">
        <f>'Drive Train'!$F$35-CY147*'DEPRECATED - DT-Prelim Calcs'!$C$21*'Drive Train'!$F$38</f>
        <v>9</v>
      </c>
      <c r="DG147" s="1">
        <f>IF(DD147&gt;='Drive Train'!$F$29,1,0)</f>
        <v>0</v>
      </c>
      <c r="DH147" s="57">
        <f t="shared" si="226"/>
        <v>55.555555555555557</v>
      </c>
      <c r="DI147" s="63">
        <f>DI146+'DEPRECATED - DT-Prelim Calcs'!$C$11</f>
        <v>572</v>
      </c>
      <c r="DJ147" s="2">
        <f>DT147/'Drive Train'!$F$35</f>
        <v>0.72580645161290325</v>
      </c>
      <c r="DK147" s="46">
        <f>DR147*12*60/(PI() * 'Drive Train'!$F$15)/DJ$2*DJ147</f>
        <v>-21321.242564415654</v>
      </c>
      <c r="DL147" s="2">
        <f>('DEPRECATED - DT-Prelim Calcs'!$C$6*DJ147-DK147)/('DEPRECATED - DT-Prelim Calcs'!$C$6*DJ147)*'DEPRECATED - DT-Prelim Calcs'!$C$7*DJ147</f>
        <v>11.389755383329259</v>
      </c>
      <c r="DM147" s="57">
        <f>DL147/'DEPRECATED - DT-Prelim Calcs'!$C$7*('DEPRECATED - DT-Prelim Calcs'!$C$8-'DEPRECATED - DT-Prelim Calcs'!$C$9)+'DEPRECATED - DT-Prelim Calcs'!$C$9</f>
        <v>609.05087787599336</v>
      </c>
      <c r="DN147" s="57">
        <f t="shared" si="197"/>
        <v>50</v>
      </c>
      <c r="DO147" s="2">
        <f t="shared" si="227"/>
        <v>0.93499464029399981</v>
      </c>
      <c r="DP147" s="57">
        <f>DO147*'DEPRECATED - DT-Prelim Calcs'!$C$21/DJ$2/'DEPRECATED - DT-Prelim Calcs'!$C$19/'DEPRECATED - DT-Prelim Calcs'!$C$18*3.39*'DEPRECATED - DT-Prelim Calcs'!$C$20</f>
        <v>22.991988372439156</v>
      </c>
      <c r="DQ147" s="46">
        <f t="shared" si="228"/>
        <v>0</v>
      </c>
      <c r="DR147" s="57">
        <f>DP146*'DEPRECATED - DT-Prelim Calcs'!$C$11+DR146</f>
        <v>-71.356097222646085</v>
      </c>
      <c r="DS147" s="57">
        <f>DS146+0.5*DP147*'DEPRECATED - DT-Prelim Calcs'!$C$11^2+DR147*'DEPRECATED - DT-Prelim Calcs'!$C$11</f>
        <v>-248165.47275999925</v>
      </c>
      <c r="DT147" s="57">
        <f>MIN('Drive Train'!$F$35-DN146*'DEPRECATED - DT-Prelim Calcs'!$C$21*'Drive Train'!$F$38,DT146+DN$2)</f>
        <v>9</v>
      </c>
      <c r="DU147" s="57">
        <f>'Drive Train'!$F$35-DN147*'DEPRECATED - DT-Prelim Calcs'!$C$21*'Drive Train'!$F$38</f>
        <v>9</v>
      </c>
      <c r="DV147" s="1">
        <f>IF(DS147&gt;='Drive Train'!$F$29,1,0)</f>
        <v>0</v>
      </c>
      <c r="DW147" s="57">
        <f t="shared" si="229"/>
        <v>55.555555555555557</v>
      </c>
      <c r="DX147" s="63">
        <f>DX146+'DEPRECATED - DT-Prelim Calcs'!$C$11</f>
        <v>572</v>
      </c>
      <c r="DY147" s="2">
        <f>EI147/'Drive Train'!$F$35</f>
        <v>0.72580645161290325</v>
      </c>
      <c r="DZ147" s="46">
        <f>EG147*12*60/(PI() * 'Drive Train'!$F$15)/DY$2*DY147</f>
        <v>-301639.00824147783</v>
      </c>
      <c r="EA147" s="2">
        <f>('DEPRECATED - DT-Prelim Calcs'!$C$6*DY147-DZ147)/('DEPRECATED - DT-Prelim Calcs'!$C$6*DY147)*'DEPRECATED - DT-Prelim Calcs'!$C$7*DY147</f>
        <v>138.13756312849247</v>
      </c>
      <c r="EB147" s="57">
        <f>EA147/'DEPRECATED - DT-Prelim Calcs'!$C$7*('DEPRECATED - DT-Prelim Calcs'!$C$8-'DEPRECATED - DT-Prelim Calcs'!$C$9)+'DEPRECATED - DT-Prelim Calcs'!$C$9</f>
        <v>7356.6623856371716</v>
      </c>
      <c r="EC147" s="57">
        <f t="shared" si="198"/>
        <v>50</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-882.17518504965983</v>
      </c>
      <c r="EH147" s="57">
        <f>EH146+0.5*EE147*'DEPRECATED - DT-Prelim Calcs'!$C$11^2+EG147*'DEPRECATED - DT-Prelim Calcs'!$C$11</f>
        <v>-382200.9437375961</v>
      </c>
      <c r="EI147" s="57">
        <f>MIN('Drive Train'!$F$35-EC146*'DEPRECATED - DT-Prelim Calcs'!$C$21*'Drive Train'!$F$38,EI146+EC$2)</f>
        <v>9</v>
      </c>
      <c r="EJ147" s="57">
        <f>'Drive Train'!$F$35-EC147*'DEPRECATED - DT-Prelim Calcs'!$C$21*'Drive Train'!$F$38</f>
        <v>9</v>
      </c>
      <c r="EK147" s="1">
        <f>IF(EH147&gt;='Drive Train'!$F$29,1,0)</f>
        <v>0</v>
      </c>
      <c r="EL147" s="57">
        <f t="shared" si="232"/>
        <v>55.555555555555557</v>
      </c>
      <c r="EM147" s="63">
        <f>EM146+'DEPRECATED - DT-Prelim Calcs'!$C$11</f>
        <v>572</v>
      </c>
      <c r="EN147" s="2">
        <f>EX147/'Drive Train'!$F$35</f>
        <v>0.72580645161290325</v>
      </c>
      <c r="EO147" s="46">
        <f>EV147*12*60/(PI() * 'Drive Train'!$F$15)/EN$2*EN147</f>
        <v>-161046.88928792856</v>
      </c>
      <c r="EP147" s="2">
        <f>('DEPRECATED - DT-Prelim Calcs'!$C$6*EN147-EO147)/('DEPRECATED - DT-Prelim Calcs'!$C$6*EN147)*'DEPRECATED - DT-Prelim Calcs'!$C$7*EN147</f>
        <v>74.567768254561173</v>
      </c>
      <c r="EQ147" s="57">
        <f>EP147/'DEPRECATED - DT-Prelim Calcs'!$C$7*('DEPRECATED - DT-Prelim Calcs'!$C$8-'DEPRECATED - DT-Prelim Calcs'!$C$9)+'DEPRECATED - DT-Prelim Calcs'!$C$9</f>
        <v>3972.4280776183396</v>
      </c>
      <c r="ER147" s="57">
        <f t="shared" si="199"/>
        <v>50</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-418.24681206356797</v>
      </c>
      <c r="EW147" s="57">
        <f>EW146+0.5*ET147*'DEPRECATED - DT-Prelim Calcs'!$C$11^2+EV147*'DEPRECATED - DT-Prelim Calcs'!$C$11</f>
        <v>-484614.36760480062</v>
      </c>
      <c r="EX147" s="57">
        <f>MIN('Drive Train'!$F$35-ER146*'DEPRECATED - DT-Prelim Calcs'!$C$21*'Drive Train'!$F$38,EX146+ER$2)</f>
        <v>9</v>
      </c>
      <c r="EY147" s="57">
        <f>'Drive Train'!$F$35-ER147*'DEPRECATED - DT-Prelim Calcs'!$C$21*'Drive Train'!$F$38</f>
        <v>9</v>
      </c>
      <c r="EZ147" s="1">
        <f>IF(EW147&gt;='Drive Train'!$F$29,1,0)</f>
        <v>0</v>
      </c>
      <c r="FA147" s="57">
        <f t="shared" si="235"/>
        <v>55.555555555555557</v>
      </c>
      <c r="FB147" s="63">
        <f>FB146+'DEPRECATED - DT-Prelim Calcs'!$C$11</f>
        <v>572</v>
      </c>
      <c r="FC147" s="2">
        <f>FM147/'Drive Train'!$F$35</f>
        <v>0.72580645161290325</v>
      </c>
      <c r="FD147" s="46">
        <f>FK147*12*60/(PI() * 'Drive Train'!$F$15)/FC$2*FC147</f>
        <v>-257791.89043562152</v>
      </c>
      <c r="FE147" s="2">
        <f>('DEPRECATED - DT-Prelim Calcs'!$C$6*FC147-FD147)/('DEPRECATED - DT-Prelim Calcs'!$C$6*FC147)*'DEPRECATED - DT-Prelim Calcs'!$C$7*FC147</f>
        <v>118.31175564029104</v>
      </c>
      <c r="FF147" s="57">
        <f>FE147/'DEPRECATED - DT-Prelim Calcs'!$C$7*('DEPRECATED - DT-Prelim Calcs'!$C$8-'DEPRECATED - DT-Prelim Calcs'!$C$9)+'DEPRECATED - DT-Prelim Calcs'!$C$9</f>
        <v>6301.2054973648719</v>
      </c>
      <c r="FG147" s="57">
        <f t="shared" si="200"/>
        <v>50</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-602.06691567325606</v>
      </c>
      <c r="FL147" s="57">
        <f>FL146+0.5*FI147*'DEPRECATED - DT-Prelim Calcs'!$C$11^2+FK147*'DEPRECATED - DT-Prelim Calcs'!$C$11</f>
        <v>-659792.61217040673</v>
      </c>
      <c r="FM147" s="57">
        <f>MIN('Drive Train'!$F$35-FG146*'DEPRECATED - DT-Prelim Calcs'!$C$21*'Drive Train'!$F$38,FM146+FG$2)</f>
        <v>9</v>
      </c>
      <c r="FN147" s="57">
        <f>'Drive Train'!$F$35-FG147*'DEPRECATED - DT-Prelim Calcs'!$C$21*'Drive Train'!$F$38</f>
        <v>9</v>
      </c>
      <c r="FO147" s="1">
        <f>IF(FL147&gt;='Drive Train'!$F$29,1,0)</f>
        <v>0</v>
      </c>
      <c r="FP147" s="57">
        <f t="shared" si="238"/>
        <v>55.555555555555557</v>
      </c>
      <c r="FQ147" s="63">
        <f>FQ146+'DEPRECATED - DT-Prelim Calcs'!$C$11</f>
        <v>572</v>
      </c>
      <c r="FR147" s="2">
        <f>GB147/'Drive Train'!$F$35</f>
        <v>0.72580645161290325</v>
      </c>
      <c r="FS147" s="46">
        <f>FZ147*12*60/(PI() * 'Drive Train'!$F$15)/FR$2*FR147</f>
        <v>-687296.31930252351</v>
      </c>
      <c r="FT147" s="2">
        <f>('DEPRECATED - DT-Prelim Calcs'!$C$6*FR147-FS147)/('DEPRECATED - DT-Prelim Calcs'!$C$6*FR147)*'DEPRECATED - DT-Prelim Calcs'!$C$7*FR147</f>
        <v>312.51544674146055</v>
      </c>
      <c r="FU147" s="57">
        <f>FT147/'DEPRECATED - DT-Prelim Calcs'!$C$7*('DEPRECATED - DT-Prelim Calcs'!$C$8-'DEPRECATED - DT-Prelim Calcs'!$C$9)+'DEPRECATED - DT-Prelim Calcs'!$C$9</f>
        <v>16639.933119057838</v>
      </c>
      <c r="FV147" s="57">
        <f t="shared" si="201"/>
        <v>50</v>
      </c>
      <c r="FW147" s="2">
        <f t="shared" si="239"/>
        <v>0.5927743797942352</v>
      </c>
      <c r="FX147" s="57">
        <f>FW147*'DEPRECATED - DT-Prelim Calcs'!$C$21/FR$2/'DEPRECATED - DT-Prelim Calcs'!$C$19/'DEPRECATED - DT-Prelim Calcs'!$C$18*3.39*'DEPRECATED - DT-Prelim Calcs'!$C$20</f>
        <v>22.99198837243916</v>
      </c>
      <c r="FY147" s="46">
        <f t="shared" si="240"/>
        <v>0</v>
      </c>
      <c r="FZ147" s="57">
        <f>FX146*'DEPRECATED - DT-Prelim Calcs'!$C$11+FZ146</f>
        <v>-1458.2866469360238</v>
      </c>
      <c r="GA147" s="57">
        <f>GA146+0.5*FX147*'DEPRECATED - DT-Prelim Calcs'!$C$11^2+FZ147*'DEPRECATED - DT-Prelim Calcs'!$C$11</f>
        <v>-770021.29798168747</v>
      </c>
      <c r="GB147" s="57">
        <f>MIN('Drive Train'!$F$35-FV146*'DEPRECATED - DT-Prelim Calcs'!$C$21*'Drive Train'!$F$38,GB146+FV$2)</f>
        <v>9</v>
      </c>
      <c r="GC147" s="57">
        <f>'Drive Train'!$F$35-FV147*'DEPRECATED - DT-Prelim Calcs'!$C$21*'Drive Train'!$F$38</f>
        <v>9</v>
      </c>
      <c r="GD147" s="1">
        <f>IF(GA147&gt;='Drive Train'!$F$29,1,0)</f>
        <v>0</v>
      </c>
      <c r="GE147" s="57">
        <f t="shared" si="241"/>
        <v>55.555555555555557</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55.555555555555557</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55.555555555555557</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55.555555555555557</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55.555555555555557</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55.555555555555557</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650.48305563067322</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21908.270805407319</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0.72580645161290325</v>
      </c>
      <c r="BC148" s="46">
        <f>BJ148*12*60/(PI() * 'Drive Train'!$F$15)/BB$2*BB148</f>
        <v>4641.2361014100561</v>
      </c>
      <c r="BD148" s="2">
        <f>('DEPRECATED - DT-Prelim Calcs'!$C$6*BB148-BC148)/('DEPRECATED - DT-Prelim Calcs'!$C$6*BB148)*'DEPRECATED - DT-Prelim Calcs'!$C$7*BB148</f>
        <v>-0.34937662129362285</v>
      </c>
      <c r="BE148" s="57">
        <f>BD148/'DEPRECATED - DT-Prelim Calcs'!$C$7*('DEPRECATED - DT-Prelim Calcs'!$C$8-'DEPRECATED - DT-Prelim Calcs'!$C$9)+'DEPRECATED - DT-Prelim Calcs'!$C$9</f>
        <v>-15.899593573432288</v>
      </c>
      <c r="BF148" s="57">
        <f t="shared" si="193"/>
        <v>-15.899593573432288</v>
      </c>
      <c r="BG148" s="2">
        <f t="shared" si="215"/>
        <v>-0.89592952766490663</v>
      </c>
      <c r="BH148" s="57">
        <f>BG148*'DEPRECATED - DT-Prelim Calcs'!$C$21/BB$2/'DEPRECATED - DT-Prelim Calcs'!$C$19/'DEPRECATED - DT-Prelim Calcs'!$C$18*3.39*'DEPRECATED - DT-Prelim Calcs'!$C$20</f>
        <v>-9.3122233191690427</v>
      </c>
      <c r="BI148" s="46">
        <f t="shared" si="216"/>
        <v>1</v>
      </c>
      <c r="BJ148" s="57">
        <f>BH147*'DEPRECATED - DT-Prelim Calcs'!$C$11+BJ147</f>
        <v>36.748542311604268</v>
      </c>
      <c r="BK148" s="57">
        <f>BK147+0.5*BH148*'DEPRECATED - DT-Prelim Calcs'!$C$11^2+BJ148*'DEPRECATED - DT-Prelim Calcs'!$C$11</f>
        <v>10440.049145359977</v>
      </c>
      <c r="BL148" s="57">
        <f>MIN('Drive Train'!$F$35-BF147*'DEPRECATED - DT-Prelim Calcs'!$C$21*'Drive Train'!$F$38,BL147+BF$2)</f>
        <v>9</v>
      </c>
      <c r="BM148" s="57">
        <f>'Drive Train'!$F$35-BF148*'DEPRECATED - DT-Prelim Calcs'!$C$21*'Drive Train'!$F$38</f>
        <v>13.481172362993396</v>
      </c>
      <c r="BN148" s="1">
        <f>IF(BK148&gt;='Drive Train'!$F$29,1,0)</f>
        <v>1</v>
      </c>
      <c r="BO148" s="57">
        <f t="shared" si="217"/>
        <v>-17.666215081591432</v>
      </c>
      <c r="BP148" s="63">
        <f>BP147+'DEPRECATED - DT-Prelim Calcs'!$C$11</f>
        <v>576</v>
      </c>
      <c r="BQ148" s="2">
        <f>CA148/'Drive Train'!$F$35</f>
        <v>1.6168752151105212</v>
      </c>
      <c r="BR148" s="46">
        <f>BY148*12*60/(PI() * 'Drive Train'!$F$15)/BQ$2*BQ148</f>
        <v>-47718.953698449499</v>
      </c>
      <c r="BS148" s="2">
        <f>('DEPRECATED - DT-Prelim Calcs'!$C$6*BQ148-BR148)/('DEPRECATED - DT-Prelim Calcs'!$C$6*BQ148)*'DEPRECATED - DT-Prelim Calcs'!$C$7*BQ148</f>
        <v>25.473156775595211</v>
      </c>
      <c r="BT148" s="57">
        <f>BS148/'DEPRECATED - DT-Prelim Calcs'!$C$7*('DEPRECATED - DT-Prelim Calcs'!$C$8-'DEPRECATED - DT-Prelim Calcs'!$C$9)+'DEPRECATED - DT-Prelim Calcs'!$C$9</f>
        <v>1358.8020806260854</v>
      </c>
      <c r="BU148" s="57">
        <f t="shared" si="194"/>
        <v>50</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-126.43370230009857</v>
      </c>
      <c r="BZ148" s="57">
        <f>BZ147+0.5*BW148*'DEPRECATED - DT-Prelim Calcs'!$C$11^2+BY148*'DEPRECATED - DT-Prelim Calcs'!$C$11</f>
        <v>-20449.728019816001</v>
      </c>
      <c r="CA148" s="57">
        <f>MIN('Drive Train'!$F$35-BU147*'DEPRECATED - DT-Prelim Calcs'!$C$21*'Drive Train'!$F$38,CA147+BU$2)</f>
        <v>20.049252667370464</v>
      </c>
      <c r="CB148" s="57">
        <f>'Drive Train'!$F$35-BU148*'DEPRECATED - DT-Prelim Calcs'!$C$21*'Drive Train'!$F$38</f>
        <v>9</v>
      </c>
      <c r="CC148" s="1">
        <f>IF(BZ148&gt;='Drive Train'!$F$29,1,0)</f>
        <v>0</v>
      </c>
      <c r="CD148" s="57">
        <f t="shared" si="220"/>
        <v>55.555555555555557</v>
      </c>
      <c r="CE148" s="63">
        <f>CE147+'DEPRECATED - DT-Prelim Calcs'!$C$11</f>
        <v>576</v>
      </c>
      <c r="CF148" s="2">
        <f>CP148/'Drive Train'!$F$35</f>
        <v>2.1745314582873645</v>
      </c>
      <c r="CG148" s="46">
        <f>CN148*12*60/(PI() * 'Drive Train'!$F$15)/CF$2*CF148</f>
        <v>-210505.21163418796</v>
      </c>
      <c r="CH148" s="2">
        <f>('DEPRECATED - DT-Prelim Calcs'!$C$6*CF148-CG148)/('DEPRECATED - DT-Prelim Calcs'!$C$6*CF148)*'DEPRECATED - DT-Prelim Calcs'!$C$7*CF148</f>
        <v>100.42215177852377</v>
      </c>
      <c r="CI148" s="57">
        <f>CH148/'DEPRECATED - DT-Prelim Calcs'!$C$7*('DEPRECATED - DT-Prelim Calcs'!$C$8-'DEPRECATED - DT-Prelim Calcs'!$C$9)+'DEPRECATED - DT-Prelim Calcs'!$C$9</f>
        <v>5348.8253415703739</v>
      </c>
      <c r="CJ148" s="57">
        <f t="shared" si="195"/>
        <v>50</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-330.5667766067412</v>
      </c>
      <c r="CO148" s="57">
        <f>CO147+0.5*CL148*'DEPRECATED - DT-Prelim Calcs'!$C$11^2+CN148*'DEPRECATED - DT-Prelim Calcs'!$C$11</f>
        <v>-62490.464045432862</v>
      </c>
      <c r="CP148" s="57">
        <f>MIN('Drive Train'!$F$35-CJ147*'DEPRECATED - DT-Prelim Calcs'!$C$21*'Drive Train'!$F$38,CP147+CJ$2)</f>
        <v>26.96419008276332</v>
      </c>
      <c r="CQ148" s="57">
        <f>'Drive Train'!$F$35-CJ148*'DEPRECATED - DT-Prelim Calcs'!$C$21*'Drive Train'!$F$38</f>
        <v>9</v>
      </c>
      <c r="CR148" s="1">
        <f>IF(CO148&gt;='Drive Train'!$F$29,1,0)</f>
        <v>0</v>
      </c>
      <c r="CS148" s="57">
        <f t="shared" si="223"/>
        <v>55.555555555555557</v>
      </c>
      <c r="CT148" s="63">
        <f>CT147+'DEPRECATED - DT-Prelim Calcs'!$C$11</f>
        <v>576</v>
      </c>
      <c r="CU148" s="2">
        <f>DE148/'Drive Train'!$F$35</f>
        <v>0.72580645161290325</v>
      </c>
      <c r="CV148" s="46">
        <f>DC148*12*60/(PI() * 'Drive Train'!$F$15)/CU$2*CU148</f>
        <v>15334.964369895446</v>
      </c>
      <c r="CW148" s="2">
        <f>('DEPRECATED - DT-Prelim Calcs'!$C$6*CU148-CV148)/('DEPRECATED - DT-Prelim Calcs'!$C$6*CU148)*'DEPRECATED - DT-Prelim Calcs'!$C$7*CU148</f>
        <v>-5.1846271141735087</v>
      </c>
      <c r="CX148" s="57">
        <f>CW148/'DEPRECATED - DT-Prelim Calcs'!$C$7*('DEPRECATED - DT-Prelim Calcs'!$C$8-'DEPRECATED - DT-Prelim Calcs'!$C$9)+'DEPRECATED - DT-Prelim Calcs'!$C$9</f>
        <v>-273.31147665911254</v>
      </c>
      <c r="CY148" s="57">
        <f t="shared" si="196"/>
        <v>-273.31147665911254</v>
      </c>
      <c r="CZ148" s="2">
        <f t="shared" si="224"/>
        <v>-6.9904756343382317</v>
      </c>
      <c r="DA148" s="57">
        <f>CZ148*'DEPRECATED - DT-Prelim Calcs'!$C$21/CU$2/'DEPRECATED - DT-Prelim Calcs'!$C$19/'DEPRECATED - DT-Prelim Calcs'!$C$18*3.39*'DEPRECATED - DT-Prelim Calcs'!$C$20</f>
        <v>-147.08910120822864</v>
      </c>
      <c r="DB148" s="46">
        <f t="shared" si="225"/>
        <v>1</v>
      </c>
      <c r="DC148" s="57">
        <f>DA147*'DEPRECATED - DT-Prelim Calcs'!$C$11+DC147</f>
        <v>59.978415808564975</v>
      </c>
      <c r="DD148" s="57">
        <f>DD147+0.5*DA148*'DEPRECATED - DT-Prelim Calcs'!$C$11^2+DC148*'DEPRECATED - DT-Prelim Calcs'!$C$11</f>
        <v>-129534.51121996957</v>
      </c>
      <c r="DE148" s="57">
        <f>MIN('Drive Train'!$F$35-CY147*'DEPRECATED - DT-Prelim Calcs'!$C$21*'Drive Train'!$F$38,DE147+CY$2)</f>
        <v>9</v>
      </c>
      <c r="DF148" s="57">
        <f>'Drive Train'!$F$35-CY148*'DEPRECATED - DT-Prelim Calcs'!$C$21*'Drive Train'!$F$38</f>
        <v>30.985180412819652</v>
      </c>
      <c r="DG148" s="1">
        <f>IF(DD148&gt;='Drive Train'!$F$29,1,0)</f>
        <v>0</v>
      </c>
      <c r="DH148" s="57">
        <f t="shared" si="226"/>
        <v>-303.67941851012506</v>
      </c>
      <c r="DI148" s="63">
        <f>DI147+'DEPRECATED - DT-Prelim Calcs'!$C$11</f>
        <v>576</v>
      </c>
      <c r="DJ148" s="2">
        <f>DT148/'Drive Train'!$F$35</f>
        <v>0.72580645161290325</v>
      </c>
      <c r="DK148" s="46">
        <f>DR148*12*60/(PI() * 'Drive Train'!$F$15)/DJ$2*DJ148</f>
        <v>6158.8344133045057</v>
      </c>
      <c r="DL148" s="2">
        <f>('DEPRECATED - DT-Prelim Calcs'!$C$6*DJ148-DK148)/('DEPRECATED - DT-Prelim Calcs'!$C$6*DJ148)*'DEPRECATED - DT-Prelim Calcs'!$C$7*DJ148</f>
        <v>-1.0355702294860476</v>
      </c>
      <c r="DM148" s="57">
        <f>DL148/'DEPRECATED - DT-Prelim Calcs'!$C$7*('DEPRECATED - DT-Prelim Calcs'!$C$8-'DEPRECATED - DT-Prelim Calcs'!$C$9)+'DEPRECATED - DT-Prelim Calcs'!$C$9</f>
        <v>-52.430149561435648</v>
      </c>
      <c r="DN148" s="57">
        <f t="shared" si="197"/>
        <v>-52.430149561435648</v>
      </c>
      <c r="DO148" s="2">
        <f t="shared" si="227"/>
        <v>-1.7608358214322088</v>
      </c>
      <c r="DP148" s="57">
        <f>DO148*'DEPRECATED - DT-Prelim Calcs'!$C$21/DJ$2/'DEPRECATED - DT-Prelim Calcs'!$C$19/'DEPRECATED - DT-Prelim Calcs'!$C$18*3.39*'DEPRECATED - DT-Prelim Calcs'!$C$20</f>
        <v>-43.299838295771998</v>
      </c>
      <c r="DQ148" s="46">
        <f t="shared" si="228"/>
        <v>1</v>
      </c>
      <c r="DR148" s="57">
        <f>DP147*'DEPRECATED - DT-Prelim Calcs'!$C$11+DR147</f>
        <v>20.611856267110539</v>
      </c>
      <c r="DS148" s="57">
        <f>DS147+0.5*DP148*'DEPRECATED - DT-Prelim Calcs'!$C$11^2+DR148*'DEPRECATED - DT-Prelim Calcs'!$C$11</f>
        <v>-248429.42404129697</v>
      </c>
      <c r="DT148" s="57">
        <f>MIN('Drive Train'!$F$35-DN147*'DEPRECATED - DT-Prelim Calcs'!$C$21*'Drive Train'!$F$38,DT147+DN$2)</f>
        <v>9</v>
      </c>
      <c r="DU148" s="57">
        <f>'Drive Train'!$F$35-DN148*'DEPRECATED - DT-Prelim Calcs'!$C$21*'Drive Train'!$F$38</f>
        <v>15.965250170177624</v>
      </c>
      <c r="DV148" s="1">
        <f>IF(DS148&gt;='Drive Train'!$F$29,1,0)</f>
        <v>0</v>
      </c>
      <c r="DW148" s="57">
        <f t="shared" si="229"/>
        <v>-58.255721734928493</v>
      </c>
      <c r="DX148" s="63">
        <f>DX147+'DEPRECATED - DT-Prelim Calcs'!$C$11</f>
        <v>576</v>
      </c>
      <c r="DY148" s="2">
        <f>EI148/'Drive Train'!$F$35</f>
        <v>0.72580645161290325</v>
      </c>
      <c r="DZ148" s="46">
        <f>EG148*12*60/(PI() * 'Drive Train'!$F$15)/DY$2*DY148</f>
        <v>-270192.73458656098</v>
      </c>
      <c r="EA148" s="2">
        <f>('DEPRECATED - DT-Prelim Calcs'!$C$6*DY148-DZ148)/('DEPRECATED - DT-Prelim Calcs'!$C$6*DY148)*'DEPRECATED - DT-Prelim Calcs'!$C$7*DY148</f>
        <v>123.91889155094096</v>
      </c>
      <c r="EB148" s="57">
        <f>EA148/'DEPRECATED - DT-Prelim Calcs'!$C$7*('DEPRECATED - DT-Prelim Calcs'!$C$8-'DEPRECATED - DT-Prelim Calcs'!$C$9)+'DEPRECATED - DT-Prelim Calcs'!$C$9</f>
        <v>6599.7098697036199</v>
      </c>
      <c r="EC148" s="57">
        <f t="shared" si="198"/>
        <v>50</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-790.20723155990322</v>
      </c>
      <c r="EH148" s="57">
        <f>EH147+0.5*EE148*'DEPRECATED - DT-Prelim Calcs'!$C$11^2+EG148*'DEPRECATED - DT-Prelim Calcs'!$C$11</f>
        <v>-385177.83675685624</v>
      </c>
      <c r="EI148" s="57">
        <f>MIN('Drive Train'!$F$35-EC147*'DEPRECATED - DT-Prelim Calcs'!$C$21*'Drive Train'!$F$38,EI147+EC$2)</f>
        <v>9</v>
      </c>
      <c r="EJ148" s="57">
        <f>'Drive Train'!$F$35-EC148*'DEPRECATED - DT-Prelim Calcs'!$C$21*'Drive Train'!$F$38</f>
        <v>9</v>
      </c>
      <c r="EK148" s="1">
        <f>IF(EH148&gt;='Drive Train'!$F$29,1,0)</f>
        <v>0</v>
      </c>
      <c r="EL148" s="57">
        <f t="shared" si="232"/>
        <v>55.555555555555557</v>
      </c>
      <c r="EM148" s="63">
        <f>EM147+'DEPRECATED - DT-Prelim Calcs'!$C$11</f>
        <v>576</v>
      </c>
      <c r="EN148" s="2">
        <f>EX148/'Drive Train'!$F$35</f>
        <v>0.72580645161290325</v>
      </c>
      <c r="EO148" s="46">
        <f>EV148*12*60/(PI() * 'Drive Train'!$F$15)/EN$2*EN148</f>
        <v>-125634.41895581495</v>
      </c>
      <c r="EP148" s="2">
        <f>('DEPRECATED - DT-Prelim Calcs'!$C$6*EN148-EO148)/('DEPRECATED - DT-Prelim Calcs'!$C$6*EN148)*'DEPRECATED - DT-Prelim Calcs'!$C$7*EN148</f>
        <v>58.555750712273408</v>
      </c>
      <c r="EQ148" s="57">
        <f>EP148/'DEPRECATED - DT-Prelim Calcs'!$C$7*('DEPRECATED - DT-Prelim Calcs'!$C$8-'DEPRECATED - DT-Prelim Calcs'!$C$9)+'DEPRECATED - DT-Prelim Calcs'!$C$9</f>
        <v>3120.0040731886634</v>
      </c>
      <c r="ER148" s="57">
        <f t="shared" si="199"/>
        <v>50</v>
      </c>
      <c r="ES148" s="2">
        <f t="shared" si="233"/>
        <v>0.72555584086814395</v>
      </c>
      <c r="ET148" s="57">
        <f>ES148*'DEPRECATED - DT-Prelim Calcs'!$C$21/EN$2/'DEPRECATED - DT-Prelim Calcs'!$C$19/'DEPRECATED - DT-Prelim Calcs'!$C$18*3.39*'DEPRECATED - DT-Prelim Calcs'!$C$20</f>
        <v>22.99198837243916</v>
      </c>
      <c r="EU148" s="46">
        <f t="shared" si="234"/>
        <v>0</v>
      </c>
      <c r="EV148" s="57">
        <f>ET147*'DEPRECATED - DT-Prelim Calcs'!$C$11+EV147</f>
        <v>-326.27885857381136</v>
      </c>
      <c r="EW148" s="57">
        <f>EW147+0.5*ET148*'DEPRECATED - DT-Prelim Calcs'!$C$11^2+EV148*'DEPRECATED - DT-Prelim Calcs'!$C$11</f>
        <v>-485735.54713211639</v>
      </c>
      <c r="EX148" s="57">
        <f>MIN('Drive Train'!$F$35-ER147*'DEPRECATED - DT-Prelim Calcs'!$C$21*'Drive Train'!$F$38,EX147+ER$2)</f>
        <v>9</v>
      </c>
      <c r="EY148" s="57">
        <f>'Drive Train'!$F$35-ER148*'DEPRECATED - DT-Prelim Calcs'!$C$21*'Drive Train'!$F$38</f>
        <v>9</v>
      </c>
      <c r="EZ148" s="1">
        <f>IF(EW148&gt;='Drive Train'!$F$29,1,0)</f>
        <v>0</v>
      </c>
      <c r="FA148" s="57">
        <f t="shared" si="235"/>
        <v>55.555555555555557</v>
      </c>
      <c r="FB148" s="63">
        <f>FB147+'DEPRECATED - DT-Prelim Calcs'!$C$11</f>
        <v>576</v>
      </c>
      <c r="FC148" s="2">
        <f>FM148/'Drive Train'!$F$35</f>
        <v>0.72580645161290325</v>
      </c>
      <c r="FD148" s="46">
        <f>FK148*12*60/(PI() * 'Drive Train'!$F$15)/FC$2*FC148</f>
        <v>-218413.22342631122</v>
      </c>
      <c r="FE148" s="2">
        <f>('DEPRECATED - DT-Prelim Calcs'!$C$6*FC148-FD148)/('DEPRECATED - DT-Prelim Calcs'!$C$6*FC148)*'DEPRECATED - DT-Prelim Calcs'!$C$7*FC148</f>
        <v>100.50639213326704</v>
      </c>
      <c r="FF148" s="57">
        <f>FE148/'DEPRECATED - DT-Prelim Calcs'!$C$7*('DEPRECATED - DT-Prelim Calcs'!$C$8-'DEPRECATED - DT-Prelim Calcs'!$C$9)+'DEPRECATED - DT-Prelim Calcs'!$C$9</f>
        <v>5353.3100044390712</v>
      </c>
      <c r="FG148" s="57">
        <f t="shared" si="200"/>
        <v>50</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-510.09896218349945</v>
      </c>
      <c r="FL148" s="57">
        <f>FL147+0.5*FI148*'DEPRECATED - DT-Prelim Calcs'!$C$11^2+FK148*'DEPRECATED - DT-Prelim Calcs'!$C$11</f>
        <v>-661649.0721121612</v>
      </c>
      <c r="FM148" s="57">
        <f>MIN('Drive Train'!$F$35-FG147*'DEPRECATED - DT-Prelim Calcs'!$C$21*'Drive Train'!$F$38,FM147+FG$2)</f>
        <v>9</v>
      </c>
      <c r="FN148" s="57">
        <f>'Drive Train'!$F$35-FG148*'DEPRECATED - DT-Prelim Calcs'!$C$21*'Drive Train'!$F$38</f>
        <v>9</v>
      </c>
      <c r="FO148" s="1">
        <f>IF(FL148&gt;='Drive Train'!$F$29,1,0)</f>
        <v>0</v>
      </c>
      <c r="FP148" s="57">
        <f t="shared" si="238"/>
        <v>55.555555555555557</v>
      </c>
      <c r="FQ148" s="63">
        <f>FQ147+'DEPRECATED - DT-Prelim Calcs'!$C$11</f>
        <v>576</v>
      </c>
      <c r="FR148" s="2">
        <f>GB148/'Drive Train'!$F$35</f>
        <v>0.72580645161290325</v>
      </c>
      <c r="FS148" s="46">
        <f>FZ148*12*60/(PI() * 'Drive Train'!$F$15)/FR$2*FR148</f>
        <v>-643951.45561601652</v>
      </c>
      <c r="FT148" s="2">
        <f>('DEPRECATED - DT-Prelim Calcs'!$C$6*FR148-FS148)/('DEPRECATED - DT-Prelim Calcs'!$C$6*FR148)*'DEPRECATED - DT-Prelim Calcs'!$C$7*FR148</f>
        <v>292.91673726970038</v>
      </c>
      <c r="FU148" s="57">
        <f>FT148/'DEPRECATED - DT-Prelim Calcs'!$C$7*('DEPRECATED - DT-Prelim Calcs'!$C$8-'DEPRECATED - DT-Prelim Calcs'!$C$9)+'DEPRECATED - DT-Prelim Calcs'!$C$9</f>
        <v>15596.566137635918</v>
      </c>
      <c r="FV148" s="57">
        <f t="shared" si="201"/>
        <v>50</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-1366.3186934462672</v>
      </c>
      <c r="GA148" s="57">
        <f>GA147+0.5*FX148*'DEPRECATED - DT-Prelim Calcs'!$C$11^2+FZ148*'DEPRECATED - DT-Prelim Calcs'!$C$11</f>
        <v>-775302.63684849301</v>
      </c>
      <c r="GB148" s="57">
        <f>MIN('Drive Train'!$F$35-FV147*'DEPRECATED - DT-Prelim Calcs'!$C$21*'Drive Train'!$F$38,GB147+FV$2)</f>
        <v>9</v>
      </c>
      <c r="GC148" s="57">
        <f>'Drive Train'!$F$35-FV148*'DEPRECATED - DT-Prelim Calcs'!$C$21*'Drive Train'!$F$38</f>
        <v>9</v>
      </c>
      <c r="GD148" s="1">
        <f>IF(GA148&gt;='Drive Train'!$F$29,1,0)</f>
        <v>0</v>
      </c>
      <c r="GE148" s="57">
        <f t="shared" si="241"/>
        <v>55.555555555555557</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55.555555555555557</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55.555555555555557</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55.555555555555557</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55.555555555555557</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55.555555555555557</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650.48305563067322</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22061.294948186682</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1.0871913195962415</v>
      </c>
      <c r="BC149" s="46">
        <f>BJ149*12*60/(PI() * 'Drive Train'!$F$15)/BB$2*BB149</f>
        <v>-94.657153125199258</v>
      </c>
      <c r="BD149" s="2">
        <f>('DEPRECATED - DT-Prelim Calcs'!$C$6*BB149-BC149)/('DEPRECATED - DT-Prelim Calcs'!$C$6*BB149)*'DEPRECATED - DT-Prelim Calcs'!$C$7*BB149</f>
        <v>2.6629310312647902</v>
      </c>
      <c r="BE149" s="57">
        <f>BD149/'DEPRECATED - DT-Prelim Calcs'!$C$7*('DEPRECATED - DT-Prelim Calcs'!$C$8-'DEPRECATED - DT-Prelim Calcs'!$C$9)+'DEPRECATED - DT-Prelim Calcs'!$C$9</f>
        <v>144.46516651920024</v>
      </c>
      <c r="BF149" s="57">
        <f t="shared" si="193"/>
        <v>50</v>
      </c>
      <c r="BG149" s="2">
        <f t="shared" si="215"/>
        <v>0.89592952769406464</v>
      </c>
      <c r="BH149" s="57">
        <f>BG149*'DEPRECATED - DT-Prelim Calcs'!$C$21/BB$2/'DEPRECATED - DT-Prelim Calcs'!$C$19/'DEPRECATED - DT-Prelim Calcs'!$C$18*3.39*'DEPRECATED - DT-Prelim Calcs'!$C$20</f>
        <v>9.3122233194721087</v>
      </c>
      <c r="BI149" s="46">
        <f t="shared" si="216"/>
        <v>0</v>
      </c>
      <c r="BJ149" s="57">
        <f>BH148*'DEPRECATED - DT-Prelim Calcs'!$C$11+BJ148</f>
        <v>-0.50035096507190246</v>
      </c>
      <c r="BK149" s="57">
        <f>BK148+0.5*BH149*'DEPRECATED - DT-Prelim Calcs'!$C$11^2+BJ149*'DEPRECATED - DT-Prelim Calcs'!$C$11</f>
        <v>10512.545528055467</v>
      </c>
      <c r="BL149" s="57">
        <f>MIN('Drive Train'!$F$35-BF148*'DEPRECATED - DT-Prelim Calcs'!$C$21*'Drive Train'!$F$38,BL148+BF$2)</f>
        <v>13.481172362993396</v>
      </c>
      <c r="BM149" s="57">
        <f>'Drive Train'!$F$35-BF149*'DEPRECATED - DT-Prelim Calcs'!$C$21*'Drive Train'!$F$38</f>
        <v>9</v>
      </c>
      <c r="BN149" s="1">
        <f>IF(BK149&gt;='Drive Train'!$F$29,1,0)</f>
        <v>1</v>
      </c>
      <c r="BO149" s="57">
        <f t="shared" si="217"/>
        <v>55.555555555555557</v>
      </c>
      <c r="BP149" s="63">
        <f>BP148+'DEPRECATED - DT-Prelim Calcs'!$C$11</f>
        <v>580</v>
      </c>
      <c r="BQ149" s="2">
        <f>CA149/'Drive Train'!$F$35</f>
        <v>0.72580645161290325</v>
      </c>
      <c r="BR149" s="46">
        <f>BY149*12*60/(PI() * 'Drive Train'!$F$15)/BQ$2*BQ149</f>
        <v>-5839.2906963701444</v>
      </c>
      <c r="BS149" s="2">
        <f>('DEPRECATED - DT-Prelim Calcs'!$C$6*BQ149-BR149)/('DEPRECATED - DT-Prelim Calcs'!$C$6*BQ149)*'DEPRECATED - DT-Prelim Calcs'!$C$7*BQ149</f>
        <v>4.3894732065957367</v>
      </c>
      <c r="BT149" s="57">
        <f>BS149/'DEPRECATED - DT-Prelim Calcs'!$C$7*('DEPRECATED - DT-Prelim Calcs'!$C$8-'DEPRECATED - DT-Prelim Calcs'!$C$9)+'DEPRECATED - DT-Prelim Calcs'!$C$9</f>
        <v>236.38025411047013</v>
      </c>
      <c r="BU149" s="57">
        <f t="shared" si="194"/>
        <v>50</v>
      </c>
      <c r="BV149" s="2">
        <f t="shared" si="218"/>
        <v>1.5761239778507332</v>
      </c>
      <c r="BW149" s="57">
        <f>BV149*'DEPRECATED - DT-Prelim Calcs'!$C$21/BQ$2/'DEPRECATED - DT-Prelim Calcs'!$C$19/'DEPRECATED - DT-Prelim Calcs'!$C$18*3.39*'DEPRECATED - DT-Prelim Calcs'!$C$20</f>
        <v>21.976004792021207</v>
      </c>
      <c r="BX149" s="46">
        <f t="shared" si="219"/>
        <v>0</v>
      </c>
      <c r="BY149" s="57">
        <f>BW148*'DEPRECATED - DT-Prelim Calcs'!$C$11+BY148</f>
        <v>-34.465748810341935</v>
      </c>
      <c r="BZ149" s="57">
        <f>BZ148+0.5*BW149*'DEPRECATED - DT-Prelim Calcs'!$C$11^2+BY149*'DEPRECATED - DT-Prelim Calcs'!$C$11</f>
        <v>-20411.782976721199</v>
      </c>
      <c r="CA149" s="57">
        <f>MIN('Drive Train'!$F$35-BU148*'DEPRECATED - DT-Prelim Calcs'!$C$21*'Drive Train'!$F$38,CA148+BU$2)</f>
        <v>9</v>
      </c>
      <c r="CB149" s="57">
        <f>'Drive Train'!$F$35-BU149*'DEPRECATED - DT-Prelim Calcs'!$C$21*'Drive Train'!$F$38</f>
        <v>9</v>
      </c>
      <c r="CC149" s="1">
        <f>IF(BZ149&gt;='Drive Train'!$F$29,1,0)</f>
        <v>0</v>
      </c>
      <c r="CD149" s="57">
        <f t="shared" si="220"/>
        <v>55.555555555555557</v>
      </c>
      <c r="CE149" s="63">
        <f>CE148+'DEPRECATED - DT-Prelim Calcs'!$C$11</f>
        <v>580</v>
      </c>
      <c r="CF149" s="2">
        <f>CP149/'Drive Train'!$F$35</f>
        <v>0.72580645161290325</v>
      </c>
      <c r="CG149" s="46">
        <f>CN149*12*60/(PI() * 'Drive Train'!$F$15)/CF$2*CF149</f>
        <v>-50713.907727743339</v>
      </c>
      <c r="CH149" s="2">
        <f>('DEPRECATED - DT-Prelim Calcs'!$C$6*CF149-CG149)/('DEPRECATED - DT-Prelim Calcs'!$C$6*CF149)*'DEPRECATED - DT-Prelim Calcs'!$C$7*CF149</f>
        <v>24.679872277066544</v>
      </c>
      <c r="CI149" s="57">
        <f>CH149/'DEPRECATED - DT-Prelim Calcs'!$C$7*('DEPRECATED - DT-Prelim Calcs'!$C$8-'DEPRECATED - DT-Prelim Calcs'!$C$9)+'DEPRECATED - DT-Prelim Calcs'!$C$9</f>
        <v>1316.5703788994347</v>
      </c>
      <c r="CJ149" s="57">
        <f t="shared" si="195"/>
        <v>50</v>
      </c>
      <c r="CK149" s="2">
        <f t="shared" si="221"/>
        <v>1.3144127551959126</v>
      </c>
      <c r="CL149" s="57">
        <f>CK149*'DEPRECATED - DT-Prelim Calcs'!$C$21/CF$2/'DEPRECATED - DT-Prelim Calcs'!$C$19/'DEPRECATED - DT-Prelim Calcs'!$C$18*3.39*'DEPRECATED - DT-Prelim Calcs'!$C$20</f>
        <v>22.991988372439156</v>
      </c>
      <c r="CM149" s="46">
        <f t="shared" si="222"/>
        <v>0</v>
      </c>
      <c r="CN149" s="57">
        <f>CL148*'DEPRECATED - DT-Prelim Calcs'!$C$11+CN148</f>
        <v>-238.59882311698459</v>
      </c>
      <c r="CO149" s="57">
        <f>CO148+0.5*CL149*'DEPRECATED - DT-Prelim Calcs'!$C$11^2+CN149*'DEPRECATED - DT-Prelim Calcs'!$C$11</f>
        <v>-63260.923430921292</v>
      </c>
      <c r="CP149" s="57">
        <f>MIN('Drive Train'!$F$35-CJ148*'DEPRECATED - DT-Prelim Calcs'!$C$21*'Drive Train'!$F$38,CP148+CJ$2)</f>
        <v>9</v>
      </c>
      <c r="CQ149" s="57">
        <f>'Drive Train'!$F$35-CJ149*'DEPRECATED - DT-Prelim Calcs'!$C$21*'Drive Train'!$F$38</f>
        <v>9</v>
      </c>
      <c r="CR149" s="1">
        <f>IF(CO149&gt;='Drive Train'!$F$29,1,0)</f>
        <v>0</v>
      </c>
      <c r="CS149" s="57">
        <f t="shared" si="223"/>
        <v>55.555555555555557</v>
      </c>
      <c r="CT149" s="63">
        <f>CT148+'DEPRECATED - DT-Prelim Calcs'!$C$11</f>
        <v>580</v>
      </c>
      <c r="CU149" s="2">
        <f>DE149/'Drive Train'!$F$35</f>
        <v>2.498804872001585</v>
      </c>
      <c r="CV149" s="46">
        <f>DC149*12*60/(PI() * 'Drive Train'!$F$15)/CU$2*CU149</f>
        <v>-465097.51378523506</v>
      </c>
      <c r="CW149" s="2">
        <f>('DEPRECATED - DT-Prelim Calcs'!$C$6*CU149-CV149)/('DEPRECATED - DT-Prelim Calcs'!$C$6*CU149)*'DEPRECATED - DT-Prelim Calcs'!$C$7*CU149</f>
        <v>216.31949464254006</v>
      </c>
      <c r="CX149" s="57">
        <f>CW149/'DEPRECATED - DT-Prelim Calcs'!$C$7*('DEPRECATED - DT-Prelim Calcs'!$C$8-'DEPRECATED - DT-Prelim Calcs'!$C$9)+'DEPRECATED - DT-Prelim Calcs'!$C$9</f>
        <v>11518.795918107009</v>
      </c>
      <c r="CY149" s="57">
        <f t="shared" si="196"/>
        <v>50</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-528.37798902434963</v>
      </c>
      <c r="DD149" s="57">
        <f>DD148+0.5*DA149*'DEPRECATED - DT-Prelim Calcs'!$C$11^2+DC149*'DEPRECATED - DT-Prelim Calcs'!$C$11</f>
        <v>-131464.08726908747</v>
      </c>
      <c r="DE149" s="57">
        <f>MIN('Drive Train'!$F$35-CY148*'DEPRECATED - DT-Prelim Calcs'!$C$21*'Drive Train'!$F$38,DE148+CY$2)</f>
        <v>30.985180412819652</v>
      </c>
      <c r="DF149" s="57">
        <f>'Drive Train'!$F$35-CY149*'DEPRECATED - DT-Prelim Calcs'!$C$21*'Drive Train'!$F$38</f>
        <v>9</v>
      </c>
      <c r="DG149" s="1">
        <f>IF(DD149&gt;='Drive Train'!$F$29,1,0)</f>
        <v>0</v>
      </c>
      <c r="DH149" s="57">
        <f t="shared" si="226"/>
        <v>55.555555555555557</v>
      </c>
      <c r="DI149" s="63">
        <f>DI148+'DEPRECATED - DT-Prelim Calcs'!$C$11</f>
        <v>580</v>
      </c>
      <c r="DJ149" s="2">
        <f>DT149/'Drive Train'!$F$35</f>
        <v>1.2875201750143246</v>
      </c>
      <c r="DK149" s="46">
        <f>DR149*12*60/(PI() * 'Drive Train'!$F$15)/DJ$2*DJ149</f>
        <v>-80878.59347157403</v>
      </c>
      <c r="DL149" s="2">
        <f>('DEPRECATED - DT-Prelim Calcs'!$C$6*DJ149-DK149)/('DEPRECATED - DT-Prelim Calcs'!$C$6*DJ149)*'DEPRECATED - DT-Prelim Calcs'!$C$7*DJ149</f>
        <v>39.672794215873346</v>
      </c>
      <c r="DM149" s="57">
        <f>DL149/'DEPRECATED - DT-Prelim Calcs'!$C$7*('DEPRECATED - DT-Prelim Calcs'!$C$8-'DEPRECATED - DT-Prelim Calcs'!$C$9)+'DEPRECATED - DT-Prelim Calcs'!$C$9</f>
        <v>2114.7412854342533</v>
      </c>
      <c r="DN149" s="57">
        <f t="shared" si="197"/>
        <v>50</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-152.58749691597745</v>
      </c>
      <c r="DS149" s="57">
        <f>DS148+0.5*DP149*'DEPRECATED - DT-Prelim Calcs'!$C$11^2+DR149*'DEPRECATED - DT-Prelim Calcs'!$C$11</f>
        <v>-248855.83812198136</v>
      </c>
      <c r="DT149" s="57">
        <f>MIN('Drive Train'!$F$35-DN148*'DEPRECATED - DT-Prelim Calcs'!$C$21*'Drive Train'!$F$38,DT148+DN$2)</f>
        <v>15.965250170177624</v>
      </c>
      <c r="DU149" s="57">
        <f>'Drive Train'!$F$35-DN149*'DEPRECATED - DT-Prelim Calcs'!$C$21*'Drive Train'!$F$38</f>
        <v>9</v>
      </c>
      <c r="DV149" s="1">
        <f>IF(DS149&gt;='Drive Train'!$F$29,1,0)</f>
        <v>0</v>
      </c>
      <c r="DW149" s="57">
        <f t="shared" si="229"/>
        <v>55.555555555555557</v>
      </c>
      <c r="DX149" s="63">
        <f>DX148+'DEPRECATED - DT-Prelim Calcs'!$C$11</f>
        <v>580</v>
      </c>
      <c r="DY149" s="2">
        <f>EI149/'Drive Train'!$F$35</f>
        <v>0.72580645161290325</v>
      </c>
      <c r="DZ149" s="46">
        <f>EG149*12*60/(PI() * 'Drive Train'!$F$15)/DY$2*DY149</f>
        <v>-238746.46093164408</v>
      </c>
      <c r="EA149" s="2">
        <f>('DEPRECATED - DT-Prelim Calcs'!$C$6*DY149-DZ149)/('DEPRECATED - DT-Prelim Calcs'!$C$6*DY149)*'DEPRECATED - DT-Prelim Calcs'!$C$7*DY149</f>
        <v>109.70021997338941</v>
      </c>
      <c r="EB149" s="57">
        <f>EA149/'DEPRECATED - DT-Prelim Calcs'!$C$7*('DEPRECATED - DT-Prelim Calcs'!$C$8-'DEPRECATED - DT-Prelim Calcs'!$C$9)+'DEPRECATED - DT-Prelim Calcs'!$C$9</f>
        <v>5842.7573537700673</v>
      </c>
      <c r="EC149" s="57">
        <f t="shared" si="198"/>
        <v>50</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-698.23927807014661</v>
      </c>
      <c r="EH149" s="57">
        <f>EH148+0.5*EE149*'DEPRECATED - DT-Prelim Calcs'!$C$11^2+EG149*'DEPRECATED - DT-Prelim Calcs'!$C$11</f>
        <v>-387786.85796215734</v>
      </c>
      <c r="EI149" s="57">
        <f>MIN('Drive Train'!$F$35-EC148*'DEPRECATED - DT-Prelim Calcs'!$C$21*'Drive Train'!$F$38,EI148+EC$2)</f>
        <v>9</v>
      </c>
      <c r="EJ149" s="57">
        <f>'Drive Train'!$F$35-EC149*'DEPRECATED - DT-Prelim Calcs'!$C$21*'Drive Train'!$F$38</f>
        <v>9</v>
      </c>
      <c r="EK149" s="1">
        <f>IF(EH149&gt;='Drive Train'!$F$29,1,0)</f>
        <v>0</v>
      </c>
      <c r="EL149" s="57">
        <f t="shared" si="232"/>
        <v>55.555555555555557</v>
      </c>
      <c r="EM149" s="63">
        <f>EM148+'DEPRECATED - DT-Prelim Calcs'!$C$11</f>
        <v>580</v>
      </c>
      <c r="EN149" s="2">
        <f>EX149/'Drive Train'!$F$35</f>
        <v>0.72580645161290325</v>
      </c>
      <c r="EO149" s="46">
        <f>EV149*12*60/(PI() * 'Drive Train'!$F$15)/EN$2*EN149</f>
        <v>-90221.948623701333</v>
      </c>
      <c r="EP149" s="2">
        <f>('DEPRECATED - DT-Prelim Calcs'!$C$6*EN149-EO149)/('DEPRECATED - DT-Prelim Calcs'!$C$6*EN149)*'DEPRECATED - DT-Prelim Calcs'!$C$7*EN149</f>
        <v>42.543733169985643</v>
      </c>
      <c r="EQ149" s="57">
        <f>EP149/'DEPRECATED - DT-Prelim Calcs'!$C$7*('DEPRECATED - DT-Prelim Calcs'!$C$8-'DEPRECATED - DT-Prelim Calcs'!$C$9)+'DEPRECATED - DT-Prelim Calcs'!$C$9</f>
        <v>2267.5800687589867</v>
      </c>
      <c r="ER149" s="57">
        <f t="shared" si="199"/>
        <v>50</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-234.31090508405472</v>
      </c>
      <c r="EW149" s="57">
        <f>EW148+0.5*ET149*'DEPRECATED - DT-Prelim Calcs'!$C$11^2+EV149*'DEPRECATED - DT-Prelim Calcs'!$C$11</f>
        <v>-486488.85484547314</v>
      </c>
      <c r="EX149" s="57">
        <f>MIN('Drive Train'!$F$35-ER148*'DEPRECATED - DT-Prelim Calcs'!$C$21*'Drive Train'!$F$38,EX148+ER$2)</f>
        <v>9</v>
      </c>
      <c r="EY149" s="57">
        <f>'Drive Train'!$F$35-ER149*'DEPRECATED - DT-Prelim Calcs'!$C$21*'Drive Train'!$F$38</f>
        <v>9</v>
      </c>
      <c r="EZ149" s="1">
        <f>IF(EW149&gt;='Drive Train'!$F$29,1,0)</f>
        <v>0</v>
      </c>
      <c r="FA149" s="57">
        <f t="shared" si="235"/>
        <v>55.555555555555557</v>
      </c>
      <c r="FB149" s="63">
        <f>FB148+'DEPRECATED - DT-Prelim Calcs'!$C$11</f>
        <v>580</v>
      </c>
      <c r="FC149" s="2">
        <f>FM149/'Drive Train'!$F$35</f>
        <v>0.72580645161290325</v>
      </c>
      <c r="FD149" s="46">
        <f>FK149*12*60/(PI() * 'Drive Train'!$F$15)/FC$2*FC149</f>
        <v>-179034.55641700089</v>
      </c>
      <c r="FE149" s="2">
        <f>('DEPRECATED - DT-Prelim Calcs'!$C$6*FC149-FD149)/('DEPRECATED - DT-Prelim Calcs'!$C$6*FC149)*'DEPRECATED - DT-Prelim Calcs'!$C$7*FC149</f>
        <v>82.701028626243044</v>
      </c>
      <c r="FF149" s="57">
        <f>FE149/'DEPRECATED - DT-Prelim Calcs'!$C$7*('DEPRECATED - DT-Prelim Calcs'!$C$8-'DEPRECATED - DT-Prelim Calcs'!$C$9)+'DEPRECATED - DT-Prelim Calcs'!$C$9</f>
        <v>4405.4145115132706</v>
      </c>
      <c r="FG149" s="57">
        <f t="shared" si="200"/>
        <v>50</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-418.13100869374284</v>
      </c>
      <c r="FL149" s="57">
        <f>FL148+0.5*FI149*'DEPRECATED - DT-Prelim Calcs'!$C$11^2+FK149*'DEPRECATED - DT-Prelim Calcs'!$C$11</f>
        <v>-663137.66023995669</v>
      </c>
      <c r="FM149" s="57">
        <f>MIN('Drive Train'!$F$35-FG148*'DEPRECATED - DT-Prelim Calcs'!$C$21*'Drive Train'!$F$38,FM148+FG$2)</f>
        <v>9</v>
      </c>
      <c r="FN149" s="57">
        <f>'Drive Train'!$F$35-FG149*'DEPRECATED - DT-Prelim Calcs'!$C$21*'Drive Train'!$F$38</f>
        <v>9</v>
      </c>
      <c r="FO149" s="1">
        <f>IF(FL149&gt;='Drive Train'!$F$29,1,0)</f>
        <v>0</v>
      </c>
      <c r="FP149" s="57">
        <f t="shared" si="238"/>
        <v>55.555555555555557</v>
      </c>
      <c r="FQ149" s="63">
        <f>FQ148+'DEPRECATED - DT-Prelim Calcs'!$C$11</f>
        <v>580</v>
      </c>
      <c r="FR149" s="2">
        <f>GB149/'Drive Train'!$F$35</f>
        <v>0.72580645161290325</v>
      </c>
      <c r="FS149" s="46">
        <f>FZ149*12*60/(PI() * 'Drive Train'!$F$15)/FR$2*FR149</f>
        <v>-600606.59192950942</v>
      </c>
      <c r="FT149" s="2">
        <f>('DEPRECATED - DT-Prelim Calcs'!$C$6*FR149-FS149)/('DEPRECATED - DT-Prelim Calcs'!$C$6*FR149)*'DEPRECATED - DT-Prelim Calcs'!$C$7*FR149</f>
        <v>273.31802779794015</v>
      </c>
      <c r="FU149" s="57">
        <f>FT149/'DEPRECATED - DT-Prelim Calcs'!$C$7*('DEPRECATED - DT-Prelim Calcs'!$C$8-'DEPRECATED - DT-Prelim Calcs'!$C$9)+'DEPRECATED - DT-Prelim Calcs'!$C$9</f>
        <v>14553.199156213992</v>
      </c>
      <c r="FV149" s="57">
        <f t="shared" si="201"/>
        <v>50</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-1274.3507399565106</v>
      </c>
      <c r="GA149" s="57">
        <f>GA148+0.5*FX149*'DEPRECATED - DT-Prelim Calcs'!$C$11^2+FZ149*'DEPRECATED - DT-Prelim Calcs'!$C$11</f>
        <v>-780216.10390133958</v>
      </c>
      <c r="GB149" s="57">
        <f>MIN('Drive Train'!$F$35-FV148*'DEPRECATED - DT-Prelim Calcs'!$C$21*'Drive Train'!$F$38,GB148+FV$2)</f>
        <v>9</v>
      </c>
      <c r="GC149" s="57">
        <f>'Drive Train'!$F$35-FV149*'DEPRECATED - DT-Prelim Calcs'!$C$21*'Drive Train'!$F$38</f>
        <v>9</v>
      </c>
      <c r="GD149" s="1">
        <f>IF(GA149&gt;='Drive Train'!$F$29,1,0)</f>
        <v>0</v>
      </c>
      <c r="GE149" s="57">
        <f t="shared" si="241"/>
        <v>55.555555555555557</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55.555555555555557</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55.555555555555557</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55.555555555555557</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55.555555555555557</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55.555555555555557</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650.48305563067322</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22214.319090966044</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0.72580645161290325</v>
      </c>
      <c r="BC150" s="46">
        <f>BJ150*12*60/(PI() * 'Drive Train'!$F$15)/BB$2*BB150</f>
        <v>4641.2361015631623</v>
      </c>
      <c r="BD150" s="2">
        <f>('DEPRECATED - DT-Prelim Calcs'!$C$6*BB150-BC150)/('DEPRECATED - DT-Prelim Calcs'!$C$6*BB150)*'DEPRECATED - DT-Prelim Calcs'!$C$7*BB150</f>
        <v>-0.34937662136285097</v>
      </c>
      <c r="BE150" s="57">
        <f>BD150/'DEPRECATED - DT-Prelim Calcs'!$C$7*('DEPRECATED - DT-Prelim Calcs'!$C$8-'DEPRECATED - DT-Prelim Calcs'!$C$9)+'DEPRECATED - DT-Prelim Calcs'!$C$9</f>
        <v>-15.899593577117752</v>
      </c>
      <c r="BF150" s="57">
        <f t="shared" si="193"/>
        <v>-15.899593577117752</v>
      </c>
      <c r="BG150" s="2">
        <f t="shared" si="215"/>
        <v>-0.89592952775216439</v>
      </c>
      <c r="BH150" s="57">
        <f>BG150*'DEPRECATED - DT-Prelim Calcs'!$C$21/BB$2/'DEPRECATED - DT-Prelim Calcs'!$C$19/'DEPRECATED - DT-Prelim Calcs'!$C$18*3.39*'DEPRECATED - DT-Prelim Calcs'!$C$20</f>
        <v>-9.3122233200759936</v>
      </c>
      <c r="BI150" s="46">
        <f t="shared" si="216"/>
        <v>1</v>
      </c>
      <c r="BJ150" s="57">
        <f>BH149*'DEPRECATED - DT-Prelim Calcs'!$C$11+BJ149</f>
        <v>36.748542312816532</v>
      </c>
      <c r="BK150" s="57">
        <f>BK149+0.5*BH150*'DEPRECATED - DT-Prelim Calcs'!$C$11^2+BJ150*'DEPRECATED - DT-Prelim Calcs'!$C$11</f>
        <v>10585.041910746124</v>
      </c>
      <c r="BL150" s="57">
        <f>MIN('Drive Train'!$F$35-BF149*'DEPRECATED - DT-Prelim Calcs'!$C$21*'Drive Train'!$F$38,BL149+BF$2)</f>
        <v>9</v>
      </c>
      <c r="BM150" s="57">
        <f>'Drive Train'!$F$35-BF150*'DEPRECATED - DT-Prelim Calcs'!$C$21*'Drive Train'!$F$38</f>
        <v>13.481172363244008</v>
      </c>
      <c r="BN150" s="1">
        <f>IF(BK150&gt;='Drive Train'!$F$29,1,0)</f>
        <v>1</v>
      </c>
      <c r="BO150" s="57">
        <f t="shared" si="217"/>
        <v>-17.666215085686392</v>
      </c>
      <c r="BP150" s="63">
        <f>BP149+'DEPRECATED - DT-Prelim Calcs'!$C$11</f>
        <v>584</v>
      </c>
      <c r="BQ150" s="2">
        <f>CA150/'Drive Train'!$F$35</f>
        <v>0.72580645161290325</v>
      </c>
      <c r="BR150" s="46">
        <f>BY150*12*60/(PI() * 'Drive Train'!$F$15)/BQ$2*BQ150</f>
        <v>9053.6722891814279</v>
      </c>
      <c r="BS150" s="2">
        <f>('DEPRECATED - DT-Prelim Calcs'!$C$6*BQ150-BR150)/('DEPRECATED - DT-Prelim Calcs'!$C$6*BQ150)*'DEPRECATED - DT-Prelim Calcs'!$C$7*BQ150</f>
        <v>-2.3444931714866821</v>
      </c>
      <c r="BT150" s="57">
        <f>BS150/'DEPRECATED - DT-Prelim Calcs'!$C$7*('DEPRECATED - DT-Prelim Calcs'!$C$8-'DEPRECATED - DT-Prelim Calcs'!$C$9)+'DEPRECATED - DT-Prelim Calcs'!$C$9</f>
        <v>-122.11264477250677</v>
      </c>
      <c r="BU150" s="57">
        <f t="shared" si="194"/>
        <v>-122.11264477250677</v>
      </c>
      <c r="BV150" s="2">
        <f t="shared" si="218"/>
        <v>-3.4106554599084919</v>
      </c>
      <c r="BW150" s="57">
        <f>BV150*'DEPRECATED - DT-Prelim Calcs'!$C$21/BQ$2/'DEPRECATED - DT-Prelim Calcs'!$C$19/'DEPRECATED - DT-Prelim Calcs'!$C$18*3.39*'DEPRECATED - DT-Prelim Calcs'!$C$20</f>
        <v>-47.555003149619424</v>
      </c>
      <c r="BX150" s="46">
        <f t="shared" si="219"/>
        <v>1</v>
      </c>
      <c r="BY150" s="57">
        <f>BW149*'DEPRECATED - DT-Prelim Calcs'!$C$11+BY149</f>
        <v>53.438270357742894</v>
      </c>
      <c r="BZ150" s="57">
        <f>BZ149+0.5*BW150*'DEPRECATED - DT-Prelim Calcs'!$C$11^2+BY150*'DEPRECATED - DT-Prelim Calcs'!$C$11</f>
        <v>-20578.469920487183</v>
      </c>
      <c r="CA150" s="57">
        <f>MIN('Drive Train'!$F$35-BU149*'DEPRECATED - DT-Prelim Calcs'!$C$21*'Drive Train'!$F$38,CA149+BU$2)</f>
        <v>9</v>
      </c>
      <c r="CB150" s="57">
        <f>'Drive Train'!$F$35-BU150*'DEPRECATED - DT-Prelim Calcs'!$C$21*'Drive Train'!$F$38</f>
        <v>20.703659844530463</v>
      </c>
      <c r="CC150" s="1">
        <f>IF(BZ150&gt;='Drive Train'!$F$29,1,0)</f>
        <v>0</v>
      </c>
      <c r="CD150" s="57">
        <f t="shared" si="220"/>
        <v>-135.68071641389642</v>
      </c>
      <c r="CE150" s="63">
        <f>CE149+'DEPRECATED - DT-Prelim Calcs'!$C$11</f>
        <v>584</v>
      </c>
      <c r="CF150" s="2">
        <f>CP150/'Drive Train'!$F$35</f>
        <v>0.72580645161290325</v>
      </c>
      <c r="CG150" s="46">
        <f>CN150*12*60/(PI() * 'Drive Train'!$F$15)/CF$2*CF150</f>
        <v>-31166.224104416615</v>
      </c>
      <c r="CH150" s="2">
        <f>('DEPRECATED - DT-Prelim Calcs'!$C$6*CF150-CG150)/('DEPRECATED - DT-Prelim Calcs'!$C$6*CF150)*'DEPRECATED - DT-Prelim Calcs'!$C$7*CF150</f>
        <v>15.841238593723689</v>
      </c>
      <c r="CI150" s="57">
        <f>CH150/'DEPRECATED - DT-Prelim Calcs'!$C$7*('DEPRECATED - DT-Prelim Calcs'!$C$8-'DEPRECATED - DT-Prelim Calcs'!$C$9)+'DEPRECATED - DT-Prelim Calcs'!$C$9</f>
        <v>846.03232845425293</v>
      </c>
      <c r="CJ150" s="57">
        <f t="shared" si="195"/>
        <v>50</v>
      </c>
      <c r="CK150" s="2">
        <f t="shared" si="221"/>
        <v>1.3144127551959126</v>
      </c>
      <c r="CL150" s="57">
        <f>CK150*'DEPRECATED - DT-Prelim Calcs'!$C$21/CF$2/'DEPRECATED - DT-Prelim Calcs'!$C$19/'DEPRECATED - DT-Prelim Calcs'!$C$18*3.39*'DEPRECATED - DT-Prelim Calcs'!$C$20</f>
        <v>22.991988372439156</v>
      </c>
      <c r="CM150" s="46">
        <f t="shared" si="222"/>
        <v>0</v>
      </c>
      <c r="CN150" s="57">
        <f>CL149*'DEPRECATED - DT-Prelim Calcs'!$C$11+CN149</f>
        <v>-146.63086962722798</v>
      </c>
      <c r="CO150" s="57">
        <f>CO149+0.5*CL150*'DEPRECATED - DT-Prelim Calcs'!$C$11^2+CN150*'DEPRECATED - DT-Prelim Calcs'!$C$11</f>
        <v>-63663.511002450694</v>
      </c>
      <c r="CP150" s="57">
        <f>MIN('Drive Train'!$F$35-CJ149*'DEPRECATED - DT-Prelim Calcs'!$C$21*'Drive Train'!$F$38,CP149+CJ$2)</f>
        <v>9</v>
      </c>
      <c r="CQ150" s="57">
        <f>'Drive Train'!$F$35-CJ150*'DEPRECATED - DT-Prelim Calcs'!$C$21*'Drive Train'!$F$38</f>
        <v>9</v>
      </c>
      <c r="CR150" s="1">
        <f>IF(CO150&gt;='Drive Train'!$F$29,1,0)</f>
        <v>0</v>
      </c>
      <c r="CS150" s="57">
        <f t="shared" si="223"/>
        <v>55.555555555555557</v>
      </c>
      <c r="CT150" s="63">
        <f>CT149+'DEPRECATED - DT-Prelim Calcs'!$C$11</f>
        <v>584</v>
      </c>
      <c r="CU150" s="2">
        <f>DE150/'Drive Train'!$F$35</f>
        <v>0.72580645161290325</v>
      </c>
      <c r="CV150" s="46">
        <f>DC150*12*60/(PI() * 'Drive Train'!$F$15)/CU$2*CU150</f>
        <v>-111579.01147219226</v>
      </c>
      <c r="CW150" s="2">
        <f>('DEPRECATED - DT-Prelim Calcs'!$C$6*CU150-CV150)/('DEPRECATED - DT-Prelim Calcs'!$C$6*CU150)*'DEPRECATED - DT-Prelim Calcs'!$C$7*CU150</f>
        <v>52.200491418552829</v>
      </c>
      <c r="CX150" s="57">
        <f>CW150/'DEPRECATED - DT-Prelim Calcs'!$C$7*('DEPRECATED - DT-Prelim Calcs'!$C$8-'DEPRECATED - DT-Prelim Calcs'!$C$9)+'DEPRECATED - DT-Prelim Calcs'!$C$9</f>
        <v>2781.6722195022103</v>
      </c>
      <c r="CY150" s="57">
        <f t="shared" si="196"/>
        <v>50</v>
      </c>
      <c r="CZ150" s="2">
        <f t="shared" si="224"/>
        <v>1.0927045796206987</v>
      </c>
      <c r="DA150" s="57">
        <f>CZ150*'DEPRECATED - DT-Prelim Calcs'!$C$21/CU$2/'DEPRECATED - DT-Prelim Calcs'!$C$19/'DEPRECATED - DT-Prelim Calcs'!$C$18*3.39*'DEPRECATED - DT-Prelim Calcs'!$C$20</f>
        <v>22.991988372439156</v>
      </c>
      <c r="DB150" s="46">
        <f t="shared" si="225"/>
        <v>0</v>
      </c>
      <c r="DC150" s="57">
        <f>DA149*'DEPRECATED - DT-Prelim Calcs'!$C$11+DC149</f>
        <v>-436.41003553459302</v>
      </c>
      <c r="DD150" s="57">
        <f>DD149+0.5*DA150*'DEPRECATED - DT-Prelim Calcs'!$C$11^2+DC150*'DEPRECATED - DT-Prelim Calcs'!$C$11</f>
        <v>-133025.79150424633</v>
      </c>
      <c r="DE150" s="57">
        <f>MIN('Drive Train'!$F$35-CY149*'DEPRECATED - DT-Prelim Calcs'!$C$21*'Drive Train'!$F$38,DE149+CY$2)</f>
        <v>9</v>
      </c>
      <c r="DF150" s="57">
        <f>'Drive Train'!$F$35-CY150*'DEPRECATED - DT-Prelim Calcs'!$C$21*'Drive Train'!$F$38</f>
        <v>9</v>
      </c>
      <c r="DG150" s="1">
        <f>IF(DD150&gt;='Drive Train'!$F$29,1,0)</f>
        <v>0</v>
      </c>
      <c r="DH150" s="57">
        <f t="shared" si="226"/>
        <v>55.555555555555557</v>
      </c>
      <c r="DI150" s="63">
        <f>DI149+'DEPRECATED - DT-Prelim Calcs'!$C$11</f>
        <v>584</v>
      </c>
      <c r="DJ150" s="2">
        <f>DT150/'Drive Train'!$F$35</f>
        <v>0.72580645161290325</v>
      </c>
      <c r="DK150" s="46">
        <f>DR150*12*60/(PI() * 'Drive Train'!$F$15)/DJ$2*DJ150</f>
        <v>-18113.154163991898</v>
      </c>
      <c r="DL150" s="2">
        <f>('DEPRECATED - DT-Prelim Calcs'!$C$6*DJ150-DK150)/('DEPRECATED - DT-Prelim Calcs'!$C$6*DJ150)*'DEPRECATED - DT-Prelim Calcs'!$C$7*DJ150</f>
        <v>9.9391938364209569</v>
      </c>
      <c r="DM150" s="57">
        <f>DL150/'DEPRECATED - DT-Prelim Calcs'!$C$7*('DEPRECATED - DT-Prelim Calcs'!$C$8-'DEPRECATED - DT-Prelim Calcs'!$C$9)+'DEPRECATED - DT-Prelim Calcs'!$C$9</f>
        <v>531.82803701776299</v>
      </c>
      <c r="DN150" s="57">
        <f t="shared" si="197"/>
        <v>50</v>
      </c>
      <c r="DO150" s="2">
        <f t="shared" si="227"/>
        <v>0.93499464029399981</v>
      </c>
      <c r="DP150" s="57">
        <f>DO150*'DEPRECATED - DT-Prelim Calcs'!$C$21/DJ$2/'DEPRECATED - DT-Prelim Calcs'!$C$19/'DEPRECATED - DT-Prelim Calcs'!$C$18*3.39*'DEPRECATED - DT-Prelim Calcs'!$C$20</f>
        <v>22.991988372439156</v>
      </c>
      <c r="DQ150" s="46">
        <f t="shared" si="228"/>
        <v>0</v>
      </c>
      <c r="DR150" s="57">
        <f>DP149*'DEPRECATED - DT-Prelim Calcs'!$C$11+DR149</f>
        <v>-60.619543426220829</v>
      </c>
      <c r="DS150" s="57">
        <f>DS149+0.5*DP150*'DEPRECATED - DT-Prelim Calcs'!$C$11^2+DR150*'DEPRECATED - DT-Prelim Calcs'!$C$11</f>
        <v>-248914.38038870672</v>
      </c>
      <c r="DT150" s="57">
        <f>MIN('Drive Train'!$F$35-DN149*'DEPRECATED - DT-Prelim Calcs'!$C$21*'Drive Train'!$F$38,DT149+DN$2)</f>
        <v>9</v>
      </c>
      <c r="DU150" s="57">
        <f>'Drive Train'!$F$35-DN150*'DEPRECATED - DT-Prelim Calcs'!$C$21*'Drive Train'!$F$38</f>
        <v>9</v>
      </c>
      <c r="DV150" s="1">
        <f>IF(DS150&gt;='Drive Train'!$F$29,1,0)</f>
        <v>0</v>
      </c>
      <c r="DW150" s="57">
        <f t="shared" si="229"/>
        <v>55.555555555555557</v>
      </c>
      <c r="DX150" s="63">
        <f>DX149+'DEPRECATED - DT-Prelim Calcs'!$C$11</f>
        <v>584</v>
      </c>
      <c r="DY150" s="2">
        <f>EI150/'Drive Train'!$F$35</f>
        <v>0.72580645161290325</v>
      </c>
      <c r="DZ150" s="46">
        <f>EG150*12*60/(PI() * 'Drive Train'!$F$15)/DY$2*DY150</f>
        <v>-207300.1872767272</v>
      </c>
      <c r="EA150" s="2">
        <f>('DEPRECATED - DT-Prelim Calcs'!$C$6*DY150-DZ150)/('DEPRECATED - DT-Prelim Calcs'!$C$6*DY150)*'DEPRECATED - DT-Prelim Calcs'!$C$7*DY150</f>
        <v>95.481548395837862</v>
      </c>
      <c r="EB150" s="57">
        <f>EA150/'DEPRECATED - DT-Prelim Calcs'!$C$7*('DEPRECATED - DT-Prelim Calcs'!$C$8-'DEPRECATED - DT-Prelim Calcs'!$C$9)+'DEPRECATED - DT-Prelim Calcs'!$C$9</f>
        <v>5085.8048378365138</v>
      </c>
      <c r="EC150" s="57">
        <f t="shared" si="198"/>
        <v>50</v>
      </c>
      <c r="ED150" s="2">
        <f t="shared" si="230"/>
        <v>0.8170673883650269</v>
      </c>
      <c r="EE150" s="57">
        <f>ED150*'DEPRECATED - DT-Prelim Calcs'!$C$21/DY$2/'DEPRECATED - DT-Prelim Calcs'!$C$19/'DEPRECATED - DT-Prelim Calcs'!$C$18*3.39*'DEPRECATED - DT-Prelim Calcs'!$C$20</f>
        <v>22.99198837243916</v>
      </c>
      <c r="EF150" s="46">
        <f t="shared" si="231"/>
        <v>0</v>
      </c>
      <c r="EG150" s="57">
        <f>EE149*'DEPRECATED - DT-Prelim Calcs'!$C$11+EG149</f>
        <v>-606.27132458039</v>
      </c>
      <c r="EH150" s="57">
        <f>EH149+0.5*EE150*'DEPRECATED - DT-Prelim Calcs'!$C$11^2+EG150*'DEPRECATED - DT-Prelim Calcs'!$C$11</f>
        <v>-390028.00735349942</v>
      </c>
      <c r="EI150" s="57">
        <f>MIN('Drive Train'!$F$35-EC149*'DEPRECATED - DT-Prelim Calcs'!$C$21*'Drive Train'!$F$38,EI149+EC$2)</f>
        <v>9</v>
      </c>
      <c r="EJ150" s="57">
        <f>'Drive Train'!$F$35-EC150*'DEPRECATED - DT-Prelim Calcs'!$C$21*'Drive Train'!$F$38</f>
        <v>9</v>
      </c>
      <c r="EK150" s="1">
        <f>IF(EH150&gt;='Drive Train'!$F$29,1,0)</f>
        <v>0</v>
      </c>
      <c r="EL150" s="57">
        <f t="shared" si="232"/>
        <v>55.555555555555557</v>
      </c>
      <c r="EM150" s="63">
        <f>EM149+'DEPRECATED - DT-Prelim Calcs'!$C$11</f>
        <v>584</v>
      </c>
      <c r="EN150" s="2">
        <f>EX150/'Drive Train'!$F$35</f>
        <v>0.72580645161290325</v>
      </c>
      <c r="EO150" s="46">
        <f>EV150*12*60/(PI() * 'Drive Train'!$F$15)/EN$2*EN150</f>
        <v>-54809.478291587722</v>
      </c>
      <c r="EP150" s="2">
        <f>('DEPRECATED - DT-Prelim Calcs'!$C$6*EN150-EO150)/('DEPRECATED - DT-Prelim Calcs'!$C$6*EN150)*'DEPRECATED - DT-Prelim Calcs'!$C$7*EN150</f>
        <v>26.531715627697871</v>
      </c>
      <c r="EQ150" s="57">
        <f>EP150/'DEPRECATED - DT-Prelim Calcs'!$C$7*('DEPRECATED - DT-Prelim Calcs'!$C$8-'DEPRECATED - DT-Prelim Calcs'!$C$9)+'DEPRECATED - DT-Prelim Calcs'!$C$9</f>
        <v>1415.1560643293099</v>
      </c>
      <c r="ER150" s="57">
        <f t="shared" si="199"/>
        <v>50</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-142.34295159429809</v>
      </c>
      <c r="EW150" s="57">
        <f>EW149+0.5*ET150*'DEPRECATED - DT-Prelim Calcs'!$C$11^2+EV150*'DEPRECATED - DT-Prelim Calcs'!$C$11</f>
        <v>-486874.29074487084</v>
      </c>
      <c r="EX150" s="57">
        <f>MIN('Drive Train'!$F$35-ER149*'DEPRECATED - DT-Prelim Calcs'!$C$21*'Drive Train'!$F$38,EX149+ER$2)</f>
        <v>9</v>
      </c>
      <c r="EY150" s="57">
        <f>'Drive Train'!$F$35-ER150*'DEPRECATED - DT-Prelim Calcs'!$C$21*'Drive Train'!$F$38</f>
        <v>9</v>
      </c>
      <c r="EZ150" s="1">
        <f>IF(EW150&gt;='Drive Train'!$F$29,1,0)</f>
        <v>0</v>
      </c>
      <c r="FA150" s="57">
        <f t="shared" si="235"/>
        <v>55.555555555555557</v>
      </c>
      <c r="FB150" s="63">
        <f>FB149+'DEPRECATED - DT-Prelim Calcs'!$C$11</f>
        <v>584</v>
      </c>
      <c r="FC150" s="2">
        <f>FM150/'Drive Train'!$F$35</f>
        <v>0.72580645161290325</v>
      </c>
      <c r="FD150" s="46">
        <f>FK150*12*60/(PI() * 'Drive Train'!$F$15)/FC$2*FC150</f>
        <v>-139655.88940769056</v>
      </c>
      <c r="FE150" s="2">
        <f>('DEPRECATED - DT-Prelim Calcs'!$C$6*FC150-FD150)/('DEPRECATED - DT-Prelim Calcs'!$C$6*FC150)*'DEPRECATED - DT-Prelim Calcs'!$C$7*FC150</f>
        <v>64.895665119219046</v>
      </c>
      <c r="FF150" s="57">
        <f>FE150/'DEPRECATED - DT-Prelim Calcs'!$C$7*('DEPRECATED - DT-Prelim Calcs'!$C$8-'DEPRECATED - DT-Prelim Calcs'!$C$9)+'DEPRECATED - DT-Prelim Calcs'!$C$9</f>
        <v>3457.5190185874703</v>
      </c>
      <c r="FG150" s="57">
        <f t="shared" si="200"/>
        <v>50</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-326.16305520398623</v>
      </c>
      <c r="FL150" s="57">
        <f>FL149+0.5*FI150*'DEPRECATED - DT-Prelim Calcs'!$C$11^2+FK150*'DEPRECATED - DT-Prelim Calcs'!$C$11</f>
        <v>-664258.3765537932</v>
      </c>
      <c r="FM150" s="57">
        <f>MIN('Drive Train'!$F$35-FG149*'DEPRECATED - DT-Prelim Calcs'!$C$21*'Drive Train'!$F$38,FM149+FG$2)</f>
        <v>9</v>
      </c>
      <c r="FN150" s="57">
        <f>'Drive Train'!$F$35-FG150*'DEPRECATED - DT-Prelim Calcs'!$C$21*'Drive Train'!$F$38</f>
        <v>9</v>
      </c>
      <c r="FO150" s="1">
        <f>IF(FL150&gt;='Drive Train'!$F$29,1,0)</f>
        <v>0</v>
      </c>
      <c r="FP150" s="57">
        <f t="shared" si="238"/>
        <v>55.555555555555557</v>
      </c>
      <c r="FQ150" s="63">
        <f>FQ149+'DEPRECATED - DT-Prelim Calcs'!$C$11</f>
        <v>584</v>
      </c>
      <c r="FR150" s="2">
        <f>GB150/'Drive Train'!$F$35</f>
        <v>0.72580645161290325</v>
      </c>
      <c r="FS150" s="46">
        <f>FZ150*12*60/(PI() * 'Drive Train'!$F$15)/FR$2*FR150</f>
        <v>-557261.72824300232</v>
      </c>
      <c r="FT150" s="2">
        <f>('DEPRECATED - DT-Prelim Calcs'!$C$6*FR150-FS150)/('DEPRECATED - DT-Prelim Calcs'!$C$6*FR150)*'DEPRECATED - DT-Prelim Calcs'!$C$7*FR150</f>
        <v>253.71931832617992</v>
      </c>
      <c r="FU150" s="57">
        <f>FT150/'DEPRECATED - DT-Prelim Calcs'!$C$7*('DEPRECATED - DT-Prelim Calcs'!$C$8-'DEPRECATED - DT-Prelim Calcs'!$C$9)+'DEPRECATED - DT-Prelim Calcs'!$C$9</f>
        <v>13509.832174792069</v>
      </c>
      <c r="FV150" s="57">
        <f t="shared" si="201"/>
        <v>50</v>
      </c>
      <c r="FW150" s="2">
        <f t="shared" si="239"/>
        <v>0.5927743797942352</v>
      </c>
      <c r="FX150" s="57">
        <f>FW150*'DEPRECATED - DT-Prelim Calcs'!$C$21/FR$2/'DEPRECATED - DT-Prelim Calcs'!$C$19/'DEPRECATED - DT-Prelim Calcs'!$C$18*3.39*'DEPRECATED - DT-Prelim Calcs'!$C$20</f>
        <v>22.99198837243916</v>
      </c>
      <c r="FY150" s="46">
        <f t="shared" si="240"/>
        <v>0</v>
      </c>
      <c r="FZ150" s="57">
        <f>FX149*'DEPRECATED - DT-Prelim Calcs'!$C$11+FZ149</f>
        <v>-1182.3827864667539</v>
      </c>
      <c r="GA150" s="57">
        <f>GA149+0.5*FX150*'DEPRECATED - DT-Prelim Calcs'!$C$11^2+FZ150*'DEPRECATED - DT-Prelim Calcs'!$C$11</f>
        <v>-784761.69914022705</v>
      </c>
      <c r="GB150" s="57">
        <f>MIN('Drive Train'!$F$35-FV149*'DEPRECATED - DT-Prelim Calcs'!$C$21*'Drive Train'!$F$38,GB149+FV$2)</f>
        <v>9</v>
      </c>
      <c r="GC150" s="57">
        <f>'Drive Train'!$F$35-FV150*'DEPRECATED - DT-Prelim Calcs'!$C$21*'Drive Train'!$F$38</f>
        <v>9</v>
      </c>
      <c r="GD150" s="1">
        <f>IF(GA150&gt;='Drive Train'!$F$29,1,0)</f>
        <v>0</v>
      </c>
      <c r="GE150" s="57">
        <f t="shared" si="241"/>
        <v>55.555555555555557</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55.555555555555557</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55.555555555555557</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55.555555555555557</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55.555555555555557</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55.555555555555557</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650.48305563067322</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22367.343233745407</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1.0871913196164522</v>
      </c>
      <c r="BC151" s="46">
        <f>BJ151*12*60/(PI() * 'Drive Train'!$F$15)/BB$2*BB151</f>
        <v>-94.657153583934402</v>
      </c>
      <c r="BD151" s="2">
        <f>('DEPRECATED - DT-Prelim Calcs'!$C$6*BB151-BC151)/('DEPRECATED - DT-Prelim Calcs'!$C$6*BB151)*'DEPRECATED - DT-Prelim Calcs'!$C$7*BB151</f>
        <v>2.6629310315209187</v>
      </c>
      <c r="BE151" s="57">
        <f>BD151/'DEPRECATED - DT-Prelim Calcs'!$C$7*('DEPRECATED - DT-Prelim Calcs'!$C$8-'DEPRECATED - DT-Prelim Calcs'!$C$9)+'DEPRECATED - DT-Prelim Calcs'!$C$9</f>
        <v>144.46516653283561</v>
      </c>
      <c r="BF151" s="57">
        <f t="shared" si="193"/>
        <v>50</v>
      </c>
      <c r="BG151" s="2">
        <f t="shared" si="215"/>
        <v>0.89592952772999046</v>
      </c>
      <c r="BH151" s="57">
        <f>BG151*'DEPRECATED - DT-Prelim Calcs'!$C$21/BB$2/'DEPRECATED - DT-Prelim Calcs'!$C$19/'DEPRECATED - DT-Prelim Calcs'!$C$18*3.39*'DEPRECATED - DT-Prelim Calcs'!$C$20</f>
        <v>9.3122233198455184</v>
      </c>
      <c r="BI151" s="46">
        <f t="shared" si="216"/>
        <v>0</v>
      </c>
      <c r="BJ151" s="57">
        <f>BH150*'DEPRECATED - DT-Prelim Calcs'!$C$11+BJ150</f>
        <v>-0.50035096748744223</v>
      </c>
      <c r="BK151" s="57">
        <f>BK150+0.5*BH151*'DEPRECATED - DT-Prelim Calcs'!$C$11^2+BJ151*'DEPRECATED - DT-Prelim Calcs'!$C$11</f>
        <v>10657.538293434938</v>
      </c>
      <c r="BL151" s="57">
        <f>MIN('Drive Train'!$F$35-BF150*'DEPRECATED - DT-Prelim Calcs'!$C$21*'Drive Train'!$F$38,BL150+BF$2)</f>
        <v>13.481172363244008</v>
      </c>
      <c r="BM151" s="57">
        <f>'Drive Train'!$F$35-BF151*'DEPRECATED - DT-Prelim Calcs'!$C$21*'Drive Train'!$F$38</f>
        <v>9</v>
      </c>
      <c r="BN151" s="1">
        <f>IF(BK151&gt;='Drive Train'!$F$29,1,0)</f>
        <v>1</v>
      </c>
      <c r="BO151" s="57">
        <f t="shared" si="217"/>
        <v>55.555555555555557</v>
      </c>
      <c r="BP151" s="63">
        <f>BP150+'DEPRECATED - DT-Prelim Calcs'!$C$11</f>
        <v>588</v>
      </c>
      <c r="BQ151" s="2">
        <f>CA151/'Drive Train'!$F$35</f>
        <v>1.669649987462134</v>
      </c>
      <c r="BR151" s="46">
        <f>BY151*12*60/(PI() * 'Drive Train'!$F$15)/BQ$2*BQ151</f>
        <v>-53309.563086728289</v>
      </c>
      <c r="BS151" s="2">
        <f>('DEPRECATED - DT-Prelim Calcs'!$C$6*BQ151-BR151)/('DEPRECATED - DT-Prelim Calcs'!$C$6*BQ151)*'DEPRECATED - DT-Prelim Calcs'!$C$7*BQ151</f>
        <v>28.128180492113042</v>
      </c>
      <c r="BT151" s="57">
        <f>BS151/'DEPRECATED - DT-Prelim Calcs'!$C$7*('DEPRECATED - DT-Prelim Calcs'!$C$8-'DEPRECATED - DT-Prelim Calcs'!$C$9)+'DEPRECATED - DT-Prelim Calcs'!$C$9</f>
        <v>1500.1462892689226</v>
      </c>
      <c r="BU151" s="57">
        <f t="shared" si="194"/>
        <v>50</v>
      </c>
      <c r="BV151" s="2">
        <f t="shared" si="218"/>
        <v>1.6489905474275997</v>
      </c>
      <c r="BW151" s="57">
        <f>BV151*'DEPRECATED - DT-Prelim Calcs'!$C$21/BQ$2/'DEPRECATED - DT-Prelim Calcs'!$C$19/'DEPRECATED - DT-Prelim Calcs'!$C$18*3.39*'DEPRECATED - DT-Prelim Calcs'!$C$20</f>
        <v>22.99198837243916</v>
      </c>
      <c r="BX151" s="46">
        <f t="shared" si="219"/>
        <v>0</v>
      </c>
      <c r="BY151" s="57">
        <f>BW150*'DEPRECATED - DT-Prelim Calcs'!$C$11+BY150</f>
        <v>-136.78174224073479</v>
      </c>
      <c r="BZ151" s="57">
        <f>BZ150+0.5*BW151*'DEPRECATED - DT-Prelim Calcs'!$C$11^2+BY151*'DEPRECATED - DT-Prelim Calcs'!$C$11</f>
        <v>-20941.66098247061</v>
      </c>
      <c r="CA151" s="57">
        <f>MIN('Drive Train'!$F$35-BU150*'DEPRECATED - DT-Prelim Calcs'!$C$21*'Drive Train'!$F$38,CA150+BU$2)</f>
        <v>20.703659844530463</v>
      </c>
      <c r="CB151" s="57">
        <f>'Drive Train'!$F$35-BU151*'DEPRECATED - DT-Prelim Calcs'!$C$21*'Drive Train'!$F$38</f>
        <v>9</v>
      </c>
      <c r="CC151" s="1">
        <f>IF(BZ151&gt;='Drive Train'!$F$29,1,0)</f>
        <v>0</v>
      </c>
      <c r="CD151" s="57">
        <f t="shared" si="220"/>
        <v>55.555555555555557</v>
      </c>
      <c r="CE151" s="63">
        <f>CE150+'DEPRECATED - DT-Prelim Calcs'!$C$11</f>
        <v>588</v>
      </c>
      <c r="CF151" s="2">
        <f>CP151/'Drive Train'!$F$35</f>
        <v>0.72580645161290325</v>
      </c>
      <c r="CG151" s="46">
        <f>CN151*12*60/(PI() * 'Drive Train'!$F$15)/CF$2*CF151</f>
        <v>-11618.540481089898</v>
      </c>
      <c r="CH151" s="2">
        <f>('DEPRECATED - DT-Prelim Calcs'!$C$6*CF151-CG151)/('DEPRECATED - DT-Prelim Calcs'!$C$6*CF151)*'DEPRECATED - DT-Prelim Calcs'!$C$7*CF151</f>
        <v>7.0026049103808425</v>
      </c>
      <c r="CI151" s="57">
        <f>CH151/'DEPRECATED - DT-Prelim Calcs'!$C$7*('DEPRECATED - DT-Prelim Calcs'!$C$8-'DEPRECATED - DT-Prelim Calcs'!$C$9)+'DEPRECATED - DT-Prelim Calcs'!$C$9</f>
        <v>375.49427800907142</v>
      </c>
      <c r="CJ151" s="57">
        <f t="shared" si="195"/>
        <v>50</v>
      </c>
      <c r="CK151" s="2">
        <f t="shared" si="221"/>
        <v>1.3144127551959126</v>
      </c>
      <c r="CL151" s="57">
        <f>CK151*'DEPRECATED - DT-Prelim Calcs'!$C$21/CF$2/'DEPRECATED - DT-Prelim Calcs'!$C$19/'DEPRECATED - DT-Prelim Calcs'!$C$18*3.39*'DEPRECATED - DT-Prelim Calcs'!$C$20</f>
        <v>22.991988372439156</v>
      </c>
      <c r="CM151" s="46">
        <f t="shared" si="222"/>
        <v>0</v>
      </c>
      <c r="CN151" s="57">
        <f>CL150*'DEPRECATED - DT-Prelim Calcs'!$C$11+CN150</f>
        <v>-54.662916137471356</v>
      </c>
      <c r="CO151" s="57">
        <f>CO150+0.5*CL151*'DEPRECATED - DT-Prelim Calcs'!$C$11^2+CN151*'DEPRECATED - DT-Prelim Calcs'!$C$11</f>
        <v>-63698.226760021069</v>
      </c>
      <c r="CP151" s="57">
        <f>MIN('Drive Train'!$F$35-CJ150*'DEPRECATED - DT-Prelim Calcs'!$C$21*'Drive Train'!$F$38,CP150+CJ$2)</f>
        <v>9</v>
      </c>
      <c r="CQ151" s="57">
        <f>'Drive Train'!$F$35-CJ151*'DEPRECATED - DT-Prelim Calcs'!$C$21*'Drive Train'!$F$38</f>
        <v>9</v>
      </c>
      <c r="CR151" s="1">
        <f>IF(CO151&gt;='Drive Train'!$F$29,1,0)</f>
        <v>0</v>
      </c>
      <c r="CS151" s="57">
        <f t="shared" si="223"/>
        <v>55.555555555555557</v>
      </c>
      <c r="CT151" s="63">
        <f>CT150+'DEPRECATED - DT-Prelim Calcs'!$C$11</f>
        <v>588</v>
      </c>
      <c r="CU151" s="2">
        <f>DE151/'Drive Train'!$F$35</f>
        <v>0.72580645161290325</v>
      </c>
      <c r="CV151" s="46">
        <f>DC151*12*60/(PI() * 'Drive Train'!$F$15)/CU$2*CU151</f>
        <v>-88065.131171668851</v>
      </c>
      <c r="CW151" s="2">
        <f>('DEPRECATED - DT-Prelim Calcs'!$C$6*CU151-CV151)/('DEPRECATED - DT-Prelim Calcs'!$C$6*CU151)*'DEPRECATED - DT-Prelim Calcs'!$C$7*CU151</f>
        <v>41.568511770473762</v>
      </c>
      <c r="CX151" s="57">
        <f>CW151/'DEPRECATED - DT-Prelim Calcs'!$C$7*('DEPRECATED - DT-Prelim Calcs'!$C$8-'DEPRECATED - DT-Prelim Calcs'!$C$9)+'DEPRECATED - DT-Prelim Calcs'!$C$9</f>
        <v>2215.6626805609058</v>
      </c>
      <c r="CY151" s="57">
        <f t="shared" si="196"/>
        <v>50</v>
      </c>
      <c r="CZ151" s="2">
        <f t="shared" si="224"/>
        <v>1.0927045796206987</v>
      </c>
      <c r="DA151" s="57">
        <f>CZ151*'DEPRECATED - DT-Prelim Calcs'!$C$21/CU$2/'DEPRECATED - DT-Prelim Calcs'!$C$19/'DEPRECATED - DT-Prelim Calcs'!$C$18*3.39*'DEPRECATED - DT-Prelim Calcs'!$C$20</f>
        <v>22.991988372439156</v>
      </c>
      <c r="DB151" s="46">
        <f t="shared" si="225"/>
        <v>0</v>
      </c>
      <c r="DC151" s="57">
        <f>DA150*'DEPRECATED - DT-Prelim Calcs'!$C$11+DC150</f>
        <v>-344.44208204483641</v>
      </c>
      <c r="DD151" s="57">
        <f>DD150+0.5*DA151*'DEPRECATED - DT-Prelim Calcs'!$C$11^2+DC151*'DEPRECATED - DT-Prelim Calcs'!$C$11</f>
        <v>-134219.62392544615</v>
      </c>
      <c r="DE151" s="57">
        <f>MIN('Drive Train'!$F$35-CY150*'DEPRECATED - DT-Prelim Calcs'!$C$21*'Drive Train'!$F$38,DE150+CY$2)</f>
        <v>9</v>
      </c>
      <c r="DF151" s="57">
        <f>'Drive Train'!$F$35-CY151*'DEPRECATED - DT-Prelim Calcs'!$C$21*'Drive Train'!$F$38</f>
        <v>9</v>
      </c>
      <c r="DG151" s="1">
        <f>IF(DD151&gt;='Drive Train'!$F$29,1,0)</f>
        <v>0</v>
      </c>
      <c r="DH151" s="57">
        <f t="shared" si="226"/>
        <v>55.555555555555557</v>
      </c>
      <c r="DI151" s="63">
        <f>DI150+'DEPRECATED - DT-Prelim Calcs'!$C$11</f>
        <v>588</v>
      </c>
      <c r="DJ151" s="2">
        <f>DT151/'Drive Train'!$F$35</f>
        <v>0.72580645161290325</v>
      </c>
      <c r="DK151" s="46">
        <f>DR151*12*60/(PI() * 'Drive Train'!$F$15)/DJ$2*DJ151</f>
        <v>9366.9228137282644</v>
      </c>
      <c r="DL151" s="2">
        <f>('DEPRECATED - DT-Prelim Calcs'!$C$6*DJ151-DK151)/('DEPRECATED - DT-Prelim Calcs'!$C$6*DJ151)*'DEPRECATED - DT-Prelim Calcs'!$C$7*DJ151</f>
        <v>-2.4861317763943513</v>
      </c>
      <c r="DM151" s="57">
        <f>DL151/'DEPRECATED - DT-Prelim Calcs'!$C$7*('DEPRECATED - DT-Prelim Calcs'!$C$8-'DEPRECATED - DT-Prelim Calcs'!$C$9)+'DEPRECATED - DT-Prelim Calcs'!$C$9</f>
        <v>-129.65299041966611</v>
      </c>
      <c r="DN151" s="57">
        <f t="shared" si="197"/>
        <v>-129.65299041966611</v>
      </c>
      <c r="DO151" s="2">
        <f t="shared" si="227"/>
        <v>-3.5891825102372819</v>
      </c>
      <c r="DP151" s="57">
        <f>DO151*'DEPRECATED - DT-Prelim Calcs'!$C$21/DJ$2/'DEPRECATED - DT-Prelim Calcs'!$C$19/'DEPRECATED - DT-Prelim Calcs'!$C$18*3.39*'DEPRECATED - DT-Prelim Calcs'!$C$20</f>
        <v>-88.259802768483468</v>
      </c>
      <c r="DQ151" s="46">
        <f t="shared" si="228"/>
        <v>1</v>
      </c>
      <c r="DR151" s="57">
        <f>DP150*'DEPRECATED - DT-Prelim Calcs'!$C$11+DR150</f>
        <v>31.348410063535795</v>
      </c>
      <c r="DS151" s="57">
        <f>DS150+0.5*DP151*'DEPRECATED - DT-Prelim Calcs'!$C$11^2+DR151*'DEPRECATED - DT-Prelim Calcs'!$C$11</f>
        <v>-249495.06517060046</v>
      </c>
      <c r="DT151" s="57">
        <f>MIN('Drive Train'!$F$35-DN150*'DEPRECATED - DT-Prelim Calcs'!$C$21*'Drive Train'!$F$38,DT150+DN$2)</f>
        <v>9</v>
      </c>
      <c r="DU151" s="57">
        <f>'Drive Train'!$F$35-DN151*'DEPRECATED - DT-Prelim Calcs'!$C$21*'Drive Train'!$F$38</f>
        <v>21.216403348537298</v>
      </c>
      <c r="DV151" s="1">
        <f>IF(DS151&gt;='Drive Train'!$F$29,1,0)</f>
        <v>0</v>
      </c>
      <c r="DW151" s="57">
        <f t="shared" si="229"/>
        <v>-144.05887824407347</v>
      </c>
      <c r="DX151" s="63">
        <f>DX150+'DEPRECATED - DT-Prelim Calcs'!$C$11</f>
        <v>588</v>
      </c>
      <c r="DY151" s="2">
        <f>EI151/'Drive Train'!$F$35</f>
        <v>0.72580645161290325</v>
      </c>
      <c r="DZ151" s="46">
        <f>EG151*12*60/(PI() * 'Drive Train'!$F$15)/DY$2*DY151</f>
        <v>-175853.91362181029</v>
      </c>
      <c r="EA151" s="2">
        <f>('DEPRECATED - DT-Prelim Calcs'!$C$6*DY151-DZ151)/('DEPRECATED - DT-Prelim Calcs'!$C$6*DY151)*'DEPRECATED - DT-Prelim Calcs'!$C$7*DY151</f>
        <v>81.262876818286315</v>
      </c>
      <c r="EB151" s="57">
        <f>EA151/'DEPRECATED - DT-Prelim Calcs'!$C$7*('DEPRECATED - DT-Prelim Calcs'!$C$8-'DEPRECATED - DT-Prelim Calcs'!$C$9)+'DEPRECATED - DT-Prelim Calcs'!$C$9</f>
        <v>4328.8523219029603</v>
      </c>
      <c r="EC151" s="57">
        <f t="shared" si="198"/>
        <v>50</v>
      </c>
      <c r="ED151" s="2">
        <f t="shared" si="230"/>
        <v>0.8170673883650269</v>
      </c>
      <c r="EE151" s="57">
        <f>ED151*'DEPRECATED - DT-Prelim Calcs'!$C$21/DY$2/'DEPRECATED - DT-Prelim Calcs'!$C$19/'DEPRECATED - DT-Prelim Calcs'!$C$18*3.39*'DEPRECATED - DT-Prelim Calcs'!$C$20</f>
        <v>22.99198837243916</v>
      </c>
      <c r="EF151" s="46">
        <f t="shared" si="231"/>
        <v>0</v>
      </c>
      <c r="EG151" s="57">
        <f>EE150*'DEPRECATED - DT-Prelim Calcs'!$C$11+EG150</f>
        <v>-514.30337109063339</v>
      </c>
      <c r="EH151" s="57">
        <f>EH150+0.5*EE151*'DEPRECATED - DT-Prelim Calcs'!$C$11^2+EG151*'DEPRECATED - DT-Prelim Calcs'!$C$11</f>
        <v>-391901.28493088245</v>
      </c>
      <c r="EI151" s="57">
        <f>MIN('Drive Train'!$F$35-EC150*'DEPRECATED - DT-Prelim Calcs'!$C$21*'Drive Train'!$F$38,EI150+EC$2)</f>
        <v>9</v>
      </c>
      <c r="EJ151" s="57">
        <f>'Drive Train'!$F$35-EC151*'DEPRECATED - DT-Prelim Calcs'!$C$21*'Drive Train'!$F$38</f>
        <v>9</v>
      </c>
      <c r="EK151" s="1">
        <f>IF(EH151&gt;='Drive Train'!$F$29,1,0)</f>
        <v>0</v>
      </c>
      <c r="EL151" s="57">
        <f t="shared" si="232"/>
        <v>55.555555555555557</v>
      </c>
      <c r="EM151" s="63">
        <f>EM150+'DEPRECATED - DT-Prelim Calcs'!$C$11</f>
        <v>588</v>
      </c>
      <c r="EN151" s="2">
        <f>EX151/'Drive Train'!$F$35</f>
        <v>0.72580645161290325</v>
      </c>
      <c r="EO151" s="46">
        <f>EV151*12*60/(PI() * 'Drive Train'!$F$15)/EN$2*EN151</f>
        <v>-19397.0079594741</v>
      </c>
      <c r="EP151" s="2">
        <f>('DEPRECATED - DT-Prelim Calcs'!$C$6*EN151-EO151)/('DEPRECATED - DT-Prelim Calcs'!$C$6*EN151)*'DEPRECATED - DT-Prelim Calcs'!$C$7*EN151</f>
        <v>10.519698085410095</v>
      </c>
      <c r="EQ151" s="57">
        <f>EP151/'DEPRECATED - DT-Prelim Calcs'!$C$7*('DEPRECATED - DT-Prelim Calcs'!$C$8-'DEPRECATED - DT-Prelim Calcs'!$C$9)+'DEPRECATED - DT-Prelim Calcs'!$C$9</f>
        <v>562.73205989963299</v>
      </c>
      <c r="ER151" s="57">
        <f t="shared" si="199"/>
        <v>50</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-50.374998104541447</v>
      </c>
      <c r="EW151" s="57">
        <f>EW150+0.5*ET151*'DEPRECATED - DT-Prelim Calcs'!$C$11^2+EV151*'DEPRECATED - DT-Prelim Calcs'!$C$11</f>
        <v>-486891.85483030952</v>
      </c>
      <c r="EX151" s="57">
        <f>MIN('Drive Train'!$F$35-ER150*'DEPRECATED - DT-Prelim Calcs'!$C$21*'Drive Train'!$F$38,EX150+ER$2)</f>
        <v>9</v>
      </c>
      <c r="EY151" s="57">
        <f>'Drive Train'!$F$35-ER151*'DEPRECATED - DT-Prelim Calcs'!$C$21*'Drive Train'!$F$38</f>
        <v>9</v>
      </c>
      <c r="EZ151" s="1">
        <f>IF(EW151&gt;='Drive Train'!$F$29,1,0)</f>
        <v>0</v>
      </c>
      <c r="FA151" s="57">
        <f t="shared" si="235"/>
        <v>55.555555555555557</v>
      </c>
      <c r="FB151" s="63">
        <f>FB150+'DEPRECATED - DT-Prelim Calcs'!$C$11</f>
        <v>588</v>
      </c>
      <c r="FC151" s="2">
        <f>FM151/'Drive Train'!$F$35</f>
        <v>0.72580645161290325</v>
      </c>
      <c r="FD151" s="46">
        <f>FK151*12*60/(PI() * 'Drive Train'!$F$15)/FC$2*FC151</f>
        <v>-100277.22239838018</v>
      </c>
      <c r="FE151" s="2">
        <f>('DEPRECATED - DT-Prelim Calcs'!$C$6*FC151-FD151)/('DEPRECATED - DT-Prelim Calcs'!$C$6*FC151)*'DEPRECATED - DT-Prelim Calcs'!$C$7*FC151</f>
        <v>47.090301612195027</v>
      </c>
      <c r="FF151" s="57">
        <f>FE151/'DEPRECATED - DT-Prelim Calcs'!$C$7*('DEPRECATED - DT-Prelim Calcs'!$C$8-'DEPRECATED - DT-Prelim Calcs'!$C$9)+'DEPRECATED - DT-Prelim Calcs'!$C$9</f>
        <v>2509.6235256616687</v>
      </c>
      <c r="FG151" s="57">
        <f t="shared" si="200"/>
        <v>50</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-234.19510171422959</v>
      </c>
      <c r="FL151" s="57">
        <f>FL150+0.5*FI151*'DEPRECATED - DT-Prelim Calcs'!$C$11^2+FK151*'DEPRECATED - DT-Prelim Calcs'!$C$11</f>
        <v>-665011.22105367063</v>
      </c>
      <c r="FM151" s="57">
        <f>MIN('Drive Train'!$F$35-FG150*'DEPRECATED - DT-Prelim Calcs'!$C$21*'Drive Train'!$F$38,FM150+FG$2)</f>
        <v>9</v>
      </c>
      <c r="FN151" s="57">
        <f>'Drive Train'!$F$35-FG151*'DEPRECATED - DT-Prelim Calcs'!$C$21*'Drive Train'!$F$38</f>
        <v>9</v>
      </c>
      <c r="FO151" s="1">
        <f>IF(FL151&gt;='Drive Train'!$F$29,1,0)</f>
        <v>0</v>
      </c>
      <c r="FP151" s="57">
        <f t="shared" si="238"/>
        <v>55.555555555555557</v>
      </c>
      <c r="FQ151" s="63">
        <f>FQ150+'DEPRECATED - DT-Prelim Calcs'!$C$11</f>
        <v>588</v>
      </c>
      <c r="FR151" s="2">
        <f>GB151/'Drive Train'!$F$35</f>
        <v>0.72580645161290325</v>
      </c>
      <c r="FS151" s="46">
        <f>FZ151*12*60/(PI() * 'Drive Train'!$F$15)/FR$2*FR151</f>
        <v>-513916.86455649527</v>
      </c>
      <c r="FT151" s="2">
        <f>('DEPRECATED - DT-Prelim Calcs'!$C$6*FR151-FS151)/('DEPRECATED - DT-Prelim Calcs'!$C$6*FR151)*'DEPRECATED - DT-Prelim Calcs'!$C$7*FR151</f>
        <v>234.12060885441969</v>
      </c>
      <c r="FU151" s="57">
        <f>FT151/'DEPRECATED - DT-Prelim Calcs'!$C$7*('DEPRECATED - DT-Prelim Calcs'!$C$8-'DEPRECATED - DT-Prelim Calcs'!$C$9)+'DEPRECATED - DT-Prelim Calcs'!$C$9</f>
        <v>12466.465193370146</v>
      </c>
      <c r="FV151" s="57">
        <f t="shared" si="201"/>
        <v>50</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-1090.4148329769973</v>
      </c>
      <c r="GA151" s="57">
        <f>GA150+0.5*FX151*'DEPRECATED - DT-Prelim Calcs'!$C$11^2+FZ151*'DEPRECATED - DT-Prelim Calcs'!$C$11</f>
        <v>-788939.42256515555</v>
      </c>
      <c r="GB151" s="57">
        <f>MIN('Drive Train'!$F$35-FV150*'DEPRECATED - DT-Prelim Calcs'!$C$21*'Drive Train'!$F$38,GB150+FV$2)</f>
        <v>9</v>
      </c>
      <c r="GC151" s="57">
        <f>'Drive Train'!$F$35-FV151*'DEPRECATED - DT-Prelim Calcs'!$C$21*'Drive Train'!$F$38</f>
        <v>9</v>
      </c>
      <c r="GD151" s="1">
        <f>IF(GA151&gt;='Drive Train'!$F$29,1,0)</f>
        <v>0</v>
      </c>
      <c r="GE151" s="57">
        <f t="shared" si="241"/>
        <v>55.555555555555557</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55.555555555555557</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55.555555555555557</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55.555555555555557</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55.555555555555557</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650.48305563067322</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22520.367376524769</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0.72580645161290325</v>
      </c>
      <c r="BC152" s="46">
        <f>BJ152*12*60/(PI() * 'Drive Train'!$F$15)/BB$2*BB152</f>
        <v>4641.2361014467288</v>
      </c>
      <c r="BD152" s="2">
        <f>('DEPRECATED - DT-Prelim Calcs'!$C$6*BB152-BC152)/('DEPRECATED - DT-Prelim Calcs'!$C$6*BB152)*'DEPRECATED - DT-Prelim Calcs'!$C$7*BB152</f>
        <v>-0.34937662131020464</v>
      </c>
      <c r="BE152" s="57">
        <f>BD152/'DEPRECATED - DT-Prelim Calcs'!$C$7*('DEPRECATED - DT-Prelim Calcs'!$C$8-'DEPRECATED - DT-Prelim Calcs'!$C$9)+'DEPRECATED - DT-Prelim Calcs'!$C$9</f>
        <v>-15.899593574315045</v>
      </c>
      <c r="BF152" s="57">
        <f t="shared" si="193"/>
        <v>-15.899593574315045</v>
      </c>
      <c r="BG152" s="2">
        <f t="shared" si="215"/>
        <v>-0.89592952768580691</v>
      </c>
      <c r="BH152" s="57">
        <f>BG152*'DEPRECATED - DT-Prelim Calcs'!$C$21/BB$2/'DEPRECATED - DT-Prelim Calcs'!$C$19/'DEPRECATED - DT-Prelim Calcs'!$C$18*3.39*'DEPRECATED - DT-Prelim Calcs'!$C$20</f>
        <v>-9.3122233193862787</v>
      </c>
      <c r="BI152" s="46">
        <f t="shared" si="216"/>
        <v>1</v>
      </c>
      <c r="BJ152" s="57">
        <f>BH151*'DEPRECATED - DT-Prelim Calcs'!$C$11+BJ151</f>
        <v>36.748542311894631</v>
      </c>
      <c r="BK152" s="57">
        <f>BK151+0.5*BH152*'DEPRECATED - DT-Prelim Calcs'!$C$11^2+BJ152*'DEPRECATED - DT-Prelim Calcs'!$C$11</f>
        <v>10730.034676127427</v>
      </c>
      <c r="BL152" s="57">
        <f>MIN('Drive Train'!$F$35-BF151*'DEPRECATED - DT-Prelim Calcs'!$C$21*'Drive Train'!$F$38,BL151+BF$2)</f>
        <v>9</v>
      </c>
      <c r="BM152" s="57">
        <f>'Drive Train'!$F$35-BF152*'DEPRECATED - DT-Prelim Calcs'!$C$21*'Drive Train'!$F$38</f>
        <v>13.481172363053423</v>
      </c>
      <c r="BN152" s="1">
        <f>IF(BK152&gt;='Drive Train'!$F$29,1,0)</f>
        <v>1</v>
      </c>
      <c r="BO152" s="57">
        <f t="shared" si="217"/>
        <v>-17.666215082572268</v>
      </c>
      <c r="BP152" s="63">
        <f>BP151+'DEPRECATED - DT-Prelim Calcs'!$C$11</f>
        <v>592</v>
      </c>
      <c r="BQ152" s="2">
        <f>CA152/'Drive Train'!$F$35</f>
        <v>0.72580645161290325</v>
      </c>
      <c r="BR152" s="46">
        <f>BY152*12*60/(PI() * 'Drive Train'!$F$15)/BQ$2*BQ152</f>
        <v>-7592.4867079679625</v>
      </c>
      <c r="BS152" s="2">
        <f>('DEPRECATED - DT-Prelim Calcs'!$C$6*BQ152-BR152)/('DEPRECATED - DT-Prelim Calcs'!$C$6*BQ152)*'DEPRECATED - DT-Prelim Calcs'!$C$7*BQ152</f>
        <v>5.1821941048979392</v>
      </c>
      <c r="BT152" s="57">
        <f>BS152/'DEPRECATED - DT-Prelim Calcs'!$C$7*('DEPRECATED - DT-Prelim Calcs'!$C$8-'DEPRECATED - DT-Prelim Calcs'!$C$9)+'DEPRECATED - DT-Prelim Calcs'!$C$9</f>
        <v>278.58195172547948</v>
      </c>
      <c r="BU152" s="57">
        <f t="shared" si="194"/>
        <v>50</v>
      </c>
      <c r="BV152" s="2">
        <f t="shared" si="218"/>
        <v>1.6489905474275997</v>
      </c>
      <c r="BW152" s="57">
        <f>BV152*'DEPRECATED - DT-Prelim Calcs'!$C$21/BQ$2/'DEPRECATED - DT-Prelim Calcs'!$C$19/'DEPRECATED - DT-Prelim Calcs'!$C$18*3.39*'DEPRECATED - DT-Prelim Calcs'!$C$20</f>
        <v>22.99198837243916</v>
      </c>
      <c r="BX152" s="46">
        <f t="shared" si="219"/>
        <v>0</v>
      </c>
      <c r="BY152" s="57">
        <f>BW151*'DEPRECATED - DT-Prelim Calcs'!$C$11+BY151</f>
        <v>-44.813788750978148</v>
      </c>
      <c r="BZ152" s="57">
        <f>BZ151+0.5*BW152*'DEPRECATED - DT-Prelim Calcs'!$C$11^2+BY152*'DEPRECATED - DT-Prelim Calcs'!$C$11</f>
        <v>-20936.98023049501</v>
      </c>
      <c r="CA152" s="57">
        <f>MIN('Drive Train'!$F$35-BU151*'DEPRECATED - DT-Prelim Calcs'!$C$21*'Drive Train'!$F$38,CA151+BU$2)</f>
        <v>9</v>
      </c>
      <c r="CB152" s="57">
        <f>'Drive Train'!$F$35-BU152*'DEPRECATED - DT-Prelim Calcs'!$C$21*'Drive Train'!$F$38</f>
        <v>9</v>
      </c>
      <c r="CC152" s="1">
        <f>IF(BZ152&gt;='Drive Train'!$F$29,1,0)</f>
        <v>0</v>
      </c>
      <c r="CD152" s="57">
        <f t="shared" si="220"/>
        <v>55.555555555555557</v>
      </c>
      <c r="CE152" s="63">
        <f>CE151+'DEPRECATED - DT-Prelim Calcs'!$C$11</f>
        <v>592</v>
      </c>
      <c r="CF152" s="2">
        <f>CP152/'Drive Train'!$F$35</f>
        <v>0.72580645161290325</v>
      </c>
      <c r="CG152" s="46">
        <f>CN152*12*60/(PI() * 'Drive Train'!$F$15)/CF$2*CF152</f>
        <v>7929.1431422368159</v>
      </c>
      <c r="CH152" s="2">
        <f>('DEPRECATED - DT-Prelim Calcs'!$C$6*CF152-CG152)/('DEPRECATED - DT-Prelim Calcs'!$C$6*CF152)*'DEPRECATED - DT-Prelim Calcs'!$C$7*CF152</f>
        <v>-1.8360287729620077</v>
      </c>
      <c r="CI152" s="57">
        <f>CH152/'DEPRECATED - DT-Prelim Calcs'!$C$7*('DEPRECATED - DT-Prelim Calcs'!$C$8-'DEPRECATED - DT-Prelim Calcs'!$C$9)+'DEPRECATED - DT-Prelim Calcs'!$C$9</f>
        <v>-95.043772436110203</v>
      </c>
      <c r="CJ152" s="57">
        <f t="shared" si="195"/>
        <v>-95.043772436110203</v>
      </c>
      <c r="CK152" s="2">
        <f t="shared" si="221"/>
        <v>-2.7697662805425511</v>
      </c>
      <c r="CL152" s="57">
        <f>CK152*'DEPRECATED - DT-Prelim Calcs'!$C$21/CF$2/'DEPRECATED - DT-Prelim Calcs'!$C$19/'DEPRECATED - DT-Prelim Calcs'!$C$18*3.39*'DEPRECATED - DT-Prelim Calcs'!$C$20</f>
        <v>-48.449342769133857</v>
      </c>
      <c r="CM152" s="46">
        <f t="shared" si="222"/>
        <v>1</v>
      </c>
      <c r="CN152" s="57">
        <f>CL151*'DEPRECATED - DT-Prelim Calcs'!$C$11+CN151</f>
        <v>37.305037352285268</v>
      </c>
      <c r="CO152" s="57">
        <f>CO151+0.5*CL152*'DEPRECATED - DT-Prelim Calcs'!$C$11^2+CN152*'DEPRECATED - DT-Prelim Calcs'!$C$11</f>
        <v>-63936.601352764999</v>
      </c>
      <c r="CP152" s="57">
        <f>MIN('Drive Train'!$F$35-CJ151*'DEPRECATED - DT-Prelim Calcs'!$C$21*'Drive Train'!$F$38,CP151+CJ$2)</f>
        <v>9</v>
      </c>
      <c r="CQ152" s="57">
        <f>'Drive Train'!$F$35-CJ152*'DEPRECATED - DT-Prelim Calcs'!$C$21*'Drive Train'!$F$38</f>
        <v>18.862976525655494</v>
      </c>
      <c r="CR152" s="1">
        <f>IF(CO152&gt;='Drive Train'!$F$29,1,0)</f>
        <v>0</v>
      </c>
      <c r="CS152" s="57">
        <f t="shared" si="223"/>
        <v>-105.604191595678</v>
      </c>
      <c r="CT152" s="63">
        <f>CT151+'DEPRECATED - DT-Prelim Calcs'!$C$11</f>
        <v>592</v>
      </c>
      <c r="CU152" s="2">
        <f>DE152/'Drive Train'!$F$35</f>
        <v>0.72580645161290325</v>
      </c>
      <c r="CV152" s="46">
        <f>DC152*12*60/(PI() * 'Drive Train'!$F$15)/CU$2*CU152</f>
        <v>-64551.250871145407</v>
      </c>
      <c r="CW152" s="2">
        <f>('DEPRECATED - DT-Prelim Calcs'!$C$6*CU152-CV152)/('DEPRECATED - DT-Prelim Calcs'!$C$6*CU152)*'DEPRECATED - DT-Prelim Calcs'!$C$7*CU152</f>
        <v>30.936532122394688</v>
      </c>
      <c r="CX152" s="57">
        <f>CW152/'DEPRECATED - DT-Prelim Calcs'!$C$7*('DEPRECATED - DT-Prelim Calcs'!$C$8-'DEPRECATED - DT-Prelim Calcs'!$C$9)+'DEPRECATED - DT-Prelim Calcs'!$C$9</f>
        <v>1649.653141619601</v>
      </c>
      <c r="CY152" s="57">
        <f t="shared" si="196"/>
        <v>50</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-252.4741285550798</v>
      </c>
      <c r="DD152" s="57">
        <f>DD151+0.5*DA152*'DEPRECATED - DT-Prelim Calcs'!$C$11^2+DC152*'DEPRECATED - DT-Prelim Calcs'!$C$11</f>
        <v>-135045.58453268695</v>
      </c>
      <c r="DE152" s="57">
        <f>MIN('Drive Train'!$F$35-CY151*'DEPRECATED - DT-Prelim Calcs'!$C$21*'Drive Train'!$F$38,DE151+CY$2)</f>
        <v>9</v>
      </c>
      <c r="DF152" s="57">
        <f>'Drive Train'!$F$35-CY152*'DEPRECATED - DT-Prelim Calcs'!$C$21*'Drive Train'!$F$38</f>
        <v>9</v>
      </c>
      <c r="DG152" s="1">
        <f>IF(DD152&gt;='Drive Train'!$F$29,1,0)</f>
        <v>0</v>
      </c>
      <c r="DH152" s="57">
        <f t="shared" si="226"/>
        <v>55.555555555555557</v>
      </c>
      <c r="DI152" s="63">
        <f>DI151+'DEPRECATED - DT-Prelim Calcs'!$C$11</f>
        <v>592</v>
      </c>
      <c r="DJ152" s="2">
        <f>DT152/'Drive Train'!$F$35</f>
        <v>1.7110002700433304</v>
      </c>
      <c r="DK152" s="46">
        <f>DR152*12*60/(PI() * 'Drive Train'!$F$15)/DJ$2*DJ152</f>
        <v>-226594.47605010093</v>
      </c>
      <c r="DL152" s="2">
        <f>('DEPRECATED - DT-Prelim Calcs'!$C$6*DJ152-DK152)/('DEPRECATED - DT-Prelim Calcs'!$C$6*DJ152)*'DEPRECATED - DT-Prelim Calcs'!$C$7*DJ152</f>
        <v>106.57992477477127</v>
      </c>
      <c r="DM152" s="57">
        <f>DL152/'DEPRECATED - DT-Prelim Calcs'!$C$7*('DEPRECATED - DT-Prelim Calcs'!$C$8-'DEPRECATED - DT-Prelim Calcs'!$C$9)+'DEPRECATED - DT-Prelim Calcs'!$C$9</f>
        <v>5676.6437131133416</v>
      </c>
      <c r="DN152" s="57">
        <f t="shared" si="197"/>
        <v>50</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-321.6908010103981</v>
      </c>
      <c r="DS152" s="57">
        <f>DS151+0.5*DP152*'DEPRECATED - DT-Prelim Calcs'!$C$11^2+DR152*'DEPRECATED - DT-Prelim Calcs'!$C$11</f>
        <v>-250597.89246766255</v>
      </c>
      <c r="DT152" s="57">
        <f>MIN('Drive Train'!$F$35-DN151*'DEPRECATED - DT-Prelim Calcs'!$C$21*'Drive Train'!$F$38,DT151+DN$2)</f>
        <v>21.216403348537298</v>
      </c>
      <c r="DU152" s="57">
        <f>'Drive Train'!$F$35-DN152*'DEPRECATED - DT-Prelim Calcs'!$C$21*'Drive Train'!$F$38</f>
        <v>9</v>
      </c>
      <c r="DV152" s="1">
        <f>IF(DS152&gt;='Drive Train'!$F$29,1,0)</f>
        <v>0</v>
      </c>
      <c r="DW152" s="57">
        <f t="shared" si="229"/>
        <v>55.555555555555557</v>
      </c>
      <c r="DX152" s="63">
        <f>DX151+'DEPRECATED - DT-Prelim Calcs'!$C$11</f>
        <v>592</v>
      </c>
      <c r="DY152" s="2">
        <f>EI152/'Drive Train'!$F$35</f>
        <v>0.72580645161290325</v>
      </c>
      <c r="DZ152" s="46">
        <f>EG152*12*60/(PI() * 'Drive Train'!$F$15)/DY$2*DY152</f>
        <v>-144407.63996689339</v>
      </c>
      <c r="EA152" s="2">
        <f>('DEPRECATED - DT-Prelim Calcs'!$C$6*DY152-DZ152)/('DEPRECATED - DT-Prelim Calcs'!$C$6*DY152)*'DEPRECATED - DT-Prelim Calcs'!$C$7*DY152</f>
        <v>67.044205240734769</v>
      </c>
      <c r="EB152" s="57">
        <f>EA152/'DEPRECATED - DT-Prelim Calcs'!$C$7*('DEPRECATED - DT-Prelim Calcs'!$C$8-'DEPRECATED - DT-Prelim Calcs'!$C$9)+'DEPRECATED - DT-Prelim Calcs'!$C$9</f>
        <v>3571.8998059694068</v>
      </c>
      <c r="EC152" s="57">
        <f t="shared" si="198"/>
        <v>50</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-422.33541760087678</v>
      </c>
      <c r="EH152" s="57">
        <f>EH151+0.5*EE152*'DEPRECATED - DT-Prelim Calcs'!$C$11^2+EG152*'DEPRECATED - DT-Prelim Calcs'!$C$11</f>
        <v>-393406.69069430645</v>
      </c>
      <c r="EI152" s="57">
        <f>MIN('Drive Train'!$F$35-EC151*'DEPRECATED - DT-Prelim Calcs'!$C$21*'Drive Train'!$F$38,EI151+EC$2)</f>
        <v>9</v>
      </c>
      <c r="EJ152" s="57">
        <f>'Drive Train'!$F$35-EC152*'DEPRECATED - DT-Prelim Calcs'!$C$21*'Drive Train'!$F$38</f>
        <v>9</v>
      </c>
      <c r="EK152" s="1">
        <f>IF(EH152&gt;='Drive Train'!$F$29,1,0)</f>
        <v>0</v>
      </c>
      <c r="EL152" s="57">
        <f t="shared" si="232"/>
        <v>55.555555555555557</v>
      </c>
      <c r="EM152" s="63">
        <f>EM151+'DEPRECATED - DT-Prelim Calcs'!$C$11</f>
        <v>592</v>
      </c>
      <c r="EN152" s="2">
        <f>EX152/'Drive Train'!$F$35</f>
        <v>0.72580645161290325</v>
      </c>
      <c r="EO152" s="46">
        <f>EV152*12*60/(PI() * 'Drive Train'!$F$15)/EN$2*EN152</f>
        <v>16015.462372639513</v>
      </c>
      <c r="EP152" s="2">
        <f>('DEPRECATED - DT-Prelim Calcs'!$C$6*EN152-EO152)/('DEPRECATED - DT-Prelim Calcs'!$C$6*EN152)*'DEPRECATED - DT-Prelim Calcs'!$C$7*EN152</f>
        <v>-5.4923194568776736</v>
      </c>
      <c r="EQ152" s="57">
        <f>EP152/'DEPRECATED - DT-Prelim Calcs'!$C$7*('DEPRECATED - DT-Prelim Calcs'!$C$8-'DEPRECATED - DT-Prelim Calcs'!$C$9)+'DEPRECATED - DT-Prelim Calcs'!$C$9</f>
        <v>-289.69194453004377</v>
      </c>
      <c r="ER152" s="57">
        <f t="shared" si="199"/>
        <v>-289.69194453004377</v>
      </c>
      <c r="ES152" s="2">
        <f t="shared" si="233"/>
        <v>-7.3783035601183418</v>
      </c>
      <c r="ET152" s="57">
        <f>ES152*'DEPRECATED - DT-Prelim Calcs'!$C$21/EN$2/'DEPRECATED - DT-Prelim Calcs'!$C$19/'DEPRECATED - DT-Prelim Calcs'!$C$18*3.39*'DEPRECATED - DT-Prelim Calcs'!$C$20</f>
        <v>-233.80952933903342</v>
      </c>
      <c r="EU152" s="46">
        <f t="shared" si="234"/>
        <v>1</v>
      </c>
      <c r="EV152" s="57">
        <f>ET151*'DEPRECATED - DT-Prelim Calcs'!$C$11+EV151</f>
        <v>41.592955385215191</v>
      </c>
      <c r="EW152" s="57">
        <f>EW151+0.5*ET152*'DEPRECATED - DT-Prelim Calcs'!$C$11^2+EV152*'DEPRECATED - DT-Prelim Calcs'!$C$11</f>
        <v>-488595.95924348093</v>
      </c>
      <c r="EX152" s="57">
        <f>MIN('Drive Train'!$F$35-ER151*'DEPRECATED - DT-Prelim Calcs'!$C$21*'Drive Train'!$F$38,EX151+ER$2)</f>
        <v>9</v>
      </c>
      <c r="EY152" s="57">
        <f>'Drive Train'!$F$35-ER152*'DEPRECATED - DT-Prelim Calcs'!$C$21*'Drive Train'!$F$38</f>
        <v>32.099052228042979</v>
      </c>
      <c r="EZ152" s="1">
        <f>IF(EW152&gt;='Drive Train'!$F$29,1,0)</f>
        <v>0</v>
      </c>
      <c r="FA152" s="57">
        <f t="shared" si="235"/>
        <v>-321.87993836671529</v>
      </c>
      <c r="FB152" s="63">
        <f>FB151+'DEPRECATED - DT-Prelim Calcs'!$C$11</f>
        <v>592</v>
      </c>
      <c r="FC152" s="2">
        <f>FM152/'Drive Train'!$F$35</f>
        <v>0.72580645161290325</v>
      </c>
      <c r="FD152" s="46">
        <f>FK152*12*60/(PI() * 'Drive Train'!$F$15)/FC$2*FC152</f>
        <v>-60898.555389069865</v>
      </c>
      <c r="FE152" s="2">
        <f>('DEPRECATED - DT-Prelim Calcs'!$C$6*FC152-FD152)/('DEPRECATED - DT-Prelim Calcs'!$C$6*FC152)*'DEPRECATED - DT-Prelim Calcs'!$C$7*FC152</f>
        <v>29.28493810517103</v>
      </c>
      <c r="FF152" s="57">
        <f>FE152/'DEPRECATED - DT-Prelim Calcs'!$C$7*('DEPRECATED - DT-Prelim Calcs'!$C$8-'DEPRECATED - DT-Prelim Calcs'!$C$9)+'DEPRECATED - DT-Prelim Calcs'!$C$9</f>
        <v>1561.7280327358687</v>
      </c>
      <c r="FG152" s="57">
        <f t="shared" si="200"/>
        <v>50</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-142.22714822447296</v>
      </c>
      <c r="FL152" s="57">
        <f>FL151+0.5*FI152*'DEPRECATED - DT-Prelim Calcs'!$C$11^2+FK152*'DEPRECATED - DT-Prelim Calcs'!$C$11</f>
        <v>-665396.19373958907</v>
      </c>
      <c r="FM152" s="57">
        <f>MIN('Drive Train'!$F$35-FG151*'DEPRECATED - DT-Prelim Calcs'!$C$21*'Drive Train'!$F$38,FM151+FG$2)</f>
        <v>9</v>
      </c>
      <c r="FN152" s="57">
        <f>'Drive Train'!$F$35-FG152*'DEPRECATED - DT-Prelim Calcs'!$C$21*'Drive Train'!$F$38</f>
        <v>9</v>
      </c>
      <c r="FO152" s="1">
        <f>IF(FL152&gt;='Drive Train'!$F$29,1,0)</f>
        <v>0</v>
      </c>
      <c r="FP152" s="57">
        <f t="shared" si="238"/>
        <v>55.555555555555557</v>
      </c>
      <c r="FQ152" s="63">
        <f>FQ151+'DEPRECATED - DT-Prelim Calcs'!$C$11</f>
        <v>592</v>
      </c>
      <c r="FR152" s="2">
        <f>GB152/'Drive Train'!$F$35</f>
        <v>0.72580645161290325</v>
      </c>
      <c r="FS152" s="46">
        <f>FZ152*12*60/(PI() * 'Drive Train'!$F$15)/FR$2*FR152</f>
        <v>-470572.00086998835</v>
      </c>
      <c r="FT152" s="2">
        <f>('DEPRECATED - DT-Prelim Calcs'!$C$6*FR152-FS152)/('DEPRECATED - DT-Prelim Calcs'!$C$6*FR152)*'DEPRECATED - DT-Prelim Calcs'!$C$7*FR152</f>
        <v>214.52189938265951</v>
      </c>
      <c r="FU152" s="57">
        <f>FT152/'DEPRECATED - DT-Prelim Calcs'!$C$7*('DEPRECATED - DT-Prelim Calcs'!$C$8-'DEPRECATED - DT-Prelim Calcs'!$C$9)+'DEPRECATED - DT-Prelim Calcs'!$C$9</f>
        <v>11423.098211948223</v>
      </c>
      <c r="FV152" s="57">
        <f t="shared" si="201"/>
        <v>50</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-998.44687948724072</v>
      </c>
      <c r="GA152" s="57">
        <f>GA151+0.5*FX152*'DEPRECATED - DT-Prelim Calcs'!$C$11^2+FZ152*'DEPRECATED - DT-Prelim Calcs'!$C$11</f>
        <v>-792749.27417612507</v>
      </c>
      <c r="GB152" s="57">
        <f>MIN('Drive Train'!$F$35-FV151*'DEPRECATED - DT-Prelim Calcs'!$C$21*'Drive Train'!$F$38,GB151+FV$2)</f>
        <v>9</v>
      </c>
      <c r="GC152" s="57">
        <f>'Drive Train'!$F$35-FV152*'DEPRECATED - DT-Prelim Calcs'!$C$21*'Drive Train'!$F$38</f>
        <v>9</v>
      </c>
      <c r="GD152" s="1">
        <f>IF(GA152&gt;='Drive Train'!$F$29,1,0)</f>
        <v>0</v>
      </c>
      <c r="GE152" s="57">
        <f t="shared" si="241"/>
        <v>55.555555555555557</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55.555555555555557</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55.555555555555557</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55.555555555555557</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55.555555555555557</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650.48305563067322</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22673.391519304132</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1.0871913196010825</v>
      </c>
      <c r="BC153" s="46">
        <f>BJ153*12*60/(PI() * 'Drive Train'!$F$15)/BB$2*BB153</f>
        <v>-94.65715323507753</v>
      </c>
      <c r="BD153" s="2">
        <f>('DEPRECATED - DT-Prelim Calcs'!$C$6*BB153-BC153)/('DEPRECATED - DT-Prelim Calcs'!$C$6*BB153)*'DEPRECATED - DT-Prelim Calcs'!$C$7*BB153</f>
        <v>2.6629310313261394</v>
      </c>
      <c r="BE153" s="57">
        <f>BD153/'DEPRECATED - DT-Prelim Calcs'!$C$7*('DEPRECATED - DT-Prelim Calcs'!$C$8-'DEPRECATED - DT-Prelim Calcs'!$C$9)+'DEPRECATED - DT-Prelim Calcs'!$C$9</f>
        <v>144.46516652246626</v>
      </c>
      <c r="BF153" s="57">
        <f t="shared" si="193"/>
        <v>50</v>
      </c>
      <c r="BG153" s="2">
        <f t="shared" si="215"/>
        <v>0.89592952770266976</v>
      </c>
      <c r="BH153" s="57">
        <f>BG153*'DEPRECATED - DT-Prelim Calcs'!$C$21/BB$2/'DEPRECATED - DT-Prelim Calcs'!$C$19/'DEPRECATED - DT-Prelim Calcs'!$C$18*3.39*'DEPRECATED - DT-Prelim Calcs'!$C$20</f>
        <v>9.3122233195615518</v>
      </c>
      <c r="BI153" s="46">
        <f t="shared" si="216"/>
        <v>0</v>
      </c>
      <c r="BJ153" s="57">
        <f>BH152*'DEPRECATED - DT-Prelim Calcs'!$C$11+BJ152</f>
        <v>-0.5003509656504832</v>
      </c>
      <c r="BK153" s="57">
        <f>BK152+0.5*BH153*'DEPRECATED - DT-Prelim Calcs'!$C$11^2+BJ153*'DEPRECATED - DT-Prelim Calcs'!$C$11</f>
        <v>10802.531058821318</v>
      </c>
      <c r="BL153" s="57">
        <f>MIN('Drive Train'!$F$35-BF152*'DEPRECATED - DT-Prelim Calcs'!$C$21*'Drive Train'!$F$38,BL152+BF$2)</f>
        <v>13.481172363053423</v>
      </c>
      <c r="BM153" s="57">
        <f>'Drive Train'!$F$35-BF153*'DEPRECATED - DT-Prelim Calcs'!$C$21*'Drive Train'!$F$38</f>
        <v>9</v>
      </c>
      <c r="BN153" s="1">
        <f>IF(BK153&gt;='Drive Train'!$F$29,1,0)</f>
        <v>1</v>
      </c>
      <c r="BO153" s="57">
        <f t="shared" si="217"/>
        <v>55.555555555555557</v>
      </c>
      <c r="BP153" s="63">
        <f>BP152+'DEPRECATED - DT-Prelim Calcs'!$C$11</f>
        <v>596</v>
      </c>
      <c r="BQ153" s="2">
        <f>CA153/'Drive Train'!$F$35</f>
        <v>0.72580645161290325</v>
      </c>
      <c r="BR153" s="46">
        <f>BY153*12*60/(PI() * 'Drive Train'!$F$15)/BQ$2*BQ153</f>
        <v>7989.0002381620297</v>
      </c>
      <c r="BS153" s="2">
        <f>('DEPRECATED - DT-Prelim Calcs'!$C$6*BQ153-BR153)/('DEPRECATED - DT-Prelim Calcs'!$C$6*BQ153)*'DEPRECATED - DT-Prelim Calcs'!$C$7*BQ153</f>
        <v>-1.8630936137086807</v>
      </c>
      <c r="BT153" s="57">
        <f>BS153/'DEPRECATED - DT-Prelim Calcs'!$C$7*('DEPRECATED - DT-Prelim Calcs'!$C$8-'DEPRECATED - DT-Prelim Calcs'!$C$9)+'DEPRECATED - DT-Prelim Calcs'!$C$9</f>
        <v>-96.484610223578315</v>
      </c>
      <c r="BU153" s="57">
        <f t="shared" si="194"/>
        <v>-96.484610223578315</v>
      </c>
      <c r="BV153" s="2">
        <f t="shared" si="218"/>
        <v>-2.8038799050679533</v>
      </c>
      <c r="BW153" s="57">
        <f>BV153*'DEPRECATED - DT-Prelim Calcs'!$C$21/BQ$2/'DEPRECATED - DT-Prelim Calcs'!$C$19/'DEPRECATED - DT-Prelim Calcs'!$C$18*3.39*'DEPRECATED - DT-Prelim Calcs'!$C$20</f>
        <v>-39.094689945679434</v>
      </c>
      <c r="BX153" s="46">
        <f t="shared" si="219"/>
        <v>1</v>
      </c>
      <c r="BY153" s="57">
        <f>BW152*'DEPRECATED - DT-Prelim Calcs'!$C$11+BY152</f>
        <v>47.154164738778491</v>
      </c>
      <c r="BZ153" s="57">
        <f>BZ152+0.5*BW153*'DEPRECATED - DT-Prelim Calcs'!$C$11^2+BY153*'DEPRECATED - DT-Prelim Calcs'!$C$11</f>
        <v>-21061.121091105331</v>
      </c>
      <c r="CA153" s="57">
        <f>MIN('Drive Train'!$F$35-BU152*'DEPRECATED - DT-Prelim Calcs'!$C$21*'Drive Train'!$F$38,CA152+BU$2)</f>
        <v>9</v>
      </c>
      <c r="CB153" s="57">
        <f>'Drive Train'!$F$35-BU153*'DEPRECATED - DT-Prelim Calcs'!$C$21*'Drive Train'!$F$38</f>
        <v>18.960953495203327</v>
      </c>
      <c r="CC153" s="1">
        <f>IF(BZ153&gt;='Drive Train'!$F$29,1,0)</f>
        <v>0</v>
      </c>
      <c r="CD153" s="57">
        <f t="shared" si="220"/>
        <v>-107.20512247064258</v>
      </c>
      <c r="CE153" s="63">
        <f>CE152+'DEPRECATED - DT-Prelim Calcs'!$C$11</f>
        <v>596</v>
      </c>
      <c r="CF153" s="2">
        <f>CP153/'Drive Train'!$F$35</f>
        <v>1.5212077843270559</v>
      </c>
      <c r="CG153" s="46">
        <f>CN153*12*60/(PI() * 'Drive Train'!$F$15)/CF$2*CF153</f>
        <v>-69713.929174958845</v>
      </c>
      <c r="CH153" s="2">
        <f>('DEPRECATED - DT-Prelim Calcs'!$C$6*CF153-CG153)/('DEPRECATED - DT-Prelim Calcs'!$C$6*CF153)*'DEPRECATED - DT-Prelim Calcs'!$C$7*CF153</f>
        <v>35.187793557911291</v>
      </c>
      <c r="CI153" s="57">
        <f>CH153/'DEPRECATED - DT-Prelim Calcs'!$C$7*('DEPRECATED - DT-Prelim Calcs'!$C$8-'DEPRECATED - DT-Prelim Calcs'!$C$9)+'DEPRECATED - DT-Prelim Calcs'!$C$9</f>
        <v>1875.975482771792</v>
      </c>
      <c r="CJ153" s="57">
        <f t="shared" si="195"/>
        <v>50</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-156.49233372425016</v>
      </c>
      <c r="CO153" s="57">
        <f>CO152+0.5*CL153*'DEPRECATED - DT-Prelim Calcs'!$C$11^2+CN153*'DEPRECATED - DT-Prelim Calcs'!$C$11</f>
        <v>-64378.634780682492</v>
      </c>
      <c r="CP153" s="57">
        <f>MIN('Drive Train'!$F$35-CJ152*'DEPRECATED - DT-Prelim Calcs'!$C$21*'Drive Train'!$F$38,CP152+CJ$2)</f>
        <v>18.862976525655494</v>
      </c>
      <c r="CQ153" s="57">
        <f>'Drive Train'!$F$35-CJ153*'DEPRECATED - DT-Prelim Calcs'!$C$21*'Drive Train'!$F$38</f>
        <v>9</v>
      </c>
      <c r="CR153" s="1">
        <f>IF(CO153&gt;='Drive Train'!$F$29,1,0)</f>
        <v>0</v>
      </c>
      <c r="CS153" s="57">
        <f t="shared" si="223"/>
        <v>55.555555555555557</v>
      </c>
      <c r="CT153" s="63">
        <f>CT152+'DEPRECATED - DT-Prelim Calcs'!$C$11</f>
        <v>596</v>
      </c>
      <c r="CU153" s="2">
        <f>DE153/'Drive Train'!$F$35</f>
        <v>0.72580645161290325</v>
      </c>
      <c r="CV153" s="46">
        <f>DC153*12*60/(PI() * 'Drive Train'!$F$15)/CU$2*CU153</f>
        <v>-41037.370570621977</v>
      </c>
      <c r="CW153" s="2">
        <f>('DEPRECATED - DT-Prelim Calcs'!$C$6*CU153-CV153)/('DEPRECATED - DT-Prelim Calcs'!$C$6*CU153)*'DEPRECATED - DT-Prelim Calcs'!$C$7*CU153</f>
        <v>20.30455247431561</v>
      </c>
      <c r="CX153" s="57">
        <f>CW153/'DEPRECATED - DT-Prelim Calcs'!$C$7*('DEPRECATED - DT-Prelim Calcs'!$C$8-'DEPRECATED - DT-Prelim Calcs'!$C$9)+'DEPRECATED - DT-Prelim Calcs'!$C$9</f>
        <v>1083.6436026782958</v>
      </c>
      <c r="CY153" s="57">
        <f t="shared" si="196"/>
        <v>50</v>
      </c>
      <c r="CZ153" s="2">
        <f t="shared" si="224"/>
        <v>1.0927045796206987</v>
      </c>
      <c r="DA153" s="57">
        <f>CZ153*'DEPRECATED - DT-Prelim Calcs'!$C$21/CU$2/'DEPRECATED - DT-Prelim Calcs'!$C$19/'DEPRECATED - DT-Prelim Calcs'!$C$18*3.39*'DEPRECATED - DT-Prelim Calcs'!$C$20</f>
        <v>22.991988372439156</v>
      </c>
      <c r="DB153" s="46">
        <f t="shared" si="225"/>
        <v>0</v>
      </c>
      <c r="DC153" s="57">
        <f>DA152*'DEPRECATED - DT-Prelim Calcs'!$C$11+DC152</f>
        <v>-160.50617506532319</v>
      </c>
      <c r="DD153" s="57">
        <f>DD152+0.5*DA153*'DEPRECATED - DT-Prelim Calcs'!$C$11^2+DC153*'DEPRECATED - DT-Prelim Calcs'!$C$11</f>
        <v>-135503.67332596873</v>
      </c>
      <c r="DE153" s="57">
        <f>MIN('Drive Train'!$F$35-CY152*'DEPRECATED - DT-Prelim Calcs'!$C$21*'Drive Train'!$F$38,DE152+CY$2)</f>
        <v>9</v>
      </c>
      <c r="DF153" s="57">
        <f>'Drive Train'!$F$35-CY153*'DEPRECATED - DT-Prelim Calcs'!$C$21*'Drive Train'!$F$38</f>
        <v>9</v>
      </c>
      <c r="DG153" s="1">
        <f>IF(DD153&gt;='Drive Train'!$F$29,1,0)</f>
        <v>0</v>
      </c>
      <c r="DH153" s="57">
        <f t="shared" si="226"/>
        <v>55.555555555555557</v>
      </c>
      <c r="DI153" s="63">
        <f>DI152+'DEPRECATED - DT-Prelim Calcs'!$C$11</f>
        <v>596</v>
      </c>
      <c r="DJ153" s="2">
        <f>DT153/'Drive Train'!$F$35</f>
        <v>0.72580645161290325</v>
      </c>
      <c r="DK153" s="46">
        <f>DR153*12*60/(PI() * 'Drive Train'!$F$15)/DJ$2*DJ153</f>
        <v>-68641.31791419517</v>
      </c>
      <c r="DL153" s="2">
        <f>('DEPRECATED - DT-Prelim Calcs'!$C$6*DJ153-DK153)/('DEPRECATED - DT-Prelim Calcs'!$C$6*DJ153)*'DEPRECATED - DT-Prelim Calcs'!$C$7*DJ153</f>
        <v>32.785887014280227</v>
      </c>
      <c r="DM153" s="57">
        <f>DL153/'DEPRECATED - DT-Prelim Calcs'!$C$7*('DEPRECATED - DT-Prelim Calcs'!$C$8-'DEPRECATED - DT-Prelim Calcs'!$C$9)+'DEPRECATED - DT-Prelim Calcs'!$C$9</f>
        <v>1748.1063501793169</v>
      </c>
      <c r="DN153" s="57">
        <f t="shared" si="197"/>
        <v>50</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-229.72284752064149</v>
      </c>
      <c r="DS153" s="57">
        <f>DS152+0.5*DP153*'DEPRECATED - DT-Prelim Calcs'!$C$11^2+DR153*'DEPRECATED - DT-Prelim Calcs'!$C$11</f>
        <v>-251332.8479507656</v>
      </c>
      <c r="DT153" s="57">
        <f>MIN('Drive Train'!$F$35-DN152*'DEPRECATED - DT-Prelim Calcs'!$C$21*'Drive Train'!$F$38,DT152+DN$2)</f>
        <v>9</v>
      </c>
      <c r="DU153" s="57">
        <f>'Drive Train'!$F$35-DN153*'DEPRECATED - DT-Prelim Calcs'!$C$21*'Drive Train'!$F$38</f>
        <v>9</v>
      </c>
      <c r="DV153" s="1">
        <f>IF(DS153&gt;='Drive Train'!$F$29,1,0)</f>
        <v>0</v>
      </c>
      <c r="DW153" s="57">
        <f t="shared" si="229"/>
        <v>55.555555555555557</v>
      </c>
      <c r="DX153" s="63">
        <f>DX152+'DEPRECATED - DT-Prelim Calcs'!$C$11</f>
        <v>596</v>
      </c>
      <c r="DY153" s="2">
        <f>EI153/'Drive Train'!$F$35</f>
        <v>0.72580645161290325</v>
      </c>
      <c r="DZ153" s="46">
        <f>EG153*12*60/(PI() * 'Drive Train'!$F$15)/DY$2*DY153</f>
        <v>-112961.36631197653</v>
      </c>
      <c r="EA153" s="2">
        <f>('DEPRECATED - DT-Prelim Calcs'!$C$6*DY153-DZ153)/('DEPRECATED - DT-Prelim Calcs'!$C$6*DY153)*'DEPRECATED - DT-Prelim Calcs'!$C$7*DY153</f>
        <v>52.825533663183244</v>
      </c>
      <c r="EB153" s="57">
        <f>EA153/'DEPRECATED - DT-Prelim Calcs'!$C$7*('DEPRECATED - DT-Prelim Calcs'!$C$8-'DEPRECATED - DT-Prelim Calcs'!$C$9)+'DEPRECATED - DT-Prelim Calcs'!$C$9</f>
        <v>2814.9472900358551</v>
      </c>
      <c r="EC153" s="57">
        <f t="shared" si="198"/>
        <v>50</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-330.36746411112017</v>
      </c>
      <c r="EH153" s="57">
        <f>EH152+0.5*EE153*'DEPRECATED - DT-Prelim Calcs'!$C$11^2+EG153*'DEPRECATED - DT-Prelim Calcs'!$C$11</f>
        <v>-394544.22464377142</v>
      </c>
      <c r="EI153" s="57">
        <f>MIN('Drive Train'!$F$35-EC152*'DEPRECATED - DT-Prelim Calcs'!$C$21*'Drive Train'!$F$38,EI152+EC$2)</f>
        <v>9</v>
      </c>
      <c r="EJ153" s="57">
        <f>'Drive Train'!$F$35-EC153*'DEPRECATED - DT-Prelim Calcs'!$C$21*'Drive Train'!$F$38</f>
        <v>9</v>
      </c>
      <c r="EK153" s="1">
        <f>IF(EH153&gt;='Drive Train'!$F$29,1,0)</f>
        <v>0</v>
      </c>
      <c r="EL153" s="57">
        <f t="shared" si="232"/>
        <v>55.555555555555557</v>
      </c>
      <c r="EM153" s="63">
        <f>EM152+'DEPRECATED - DT-Prelim Calcs'!$C$11</f>
        <v>596</v>
      </c>
      <c r="EN153" s="2">
        <f>EX153/'Drive Train'!$F$35</f>
        <v>2.5886332441970143</v>
      </c>
      <c r="EO153" s="46">
        <f>EV153*12*60/(PI() * 'Drive Train'!$F$15)/EN$2*EN153</f>
        <v>-1227254.1509322198</v>
      </c>
      <c r="EP153" s="2">
        <f>('DEPRECATED - DT-Prelim Calcs'!$C$6*EN153-EO153)/('DEPRECATED - DT-Prelim Calcs'!$C$6*EN153)*'DEPRECATED - DT-Prelim Calcs'!$C$7*EN153</f>
        <v>561.15089575203262</v>
      </c>
      <c r="EQ153" s="57">
        <f>EP153/'DEPRECATED - DT-Prelim Calcs'!$C$7*('DEPRECATED - DT-Prelim Calcs'!$C$8-'DEPRECATED - DT-Prelim Calcs'!$C$9)+'DEPRECATED - DT-Prelim Calcs'!$C$9</f>
        <v>29876.417811197422</v>
      </c>
      <c r="ER153" s="57">
        <f t="shared" si="199"/>
        <v>50</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-893.64516197091848</v>
      </c>
      <c r="EW153" s="57">
        <f>EW152+0.5*ET153*'DEPRECATED - DT-Prelim Calcs'!$C$11^2+EV153*'DEPRECATED - DT-Prelim Calcs'!$C$11</f>
        <v>-491986.60398438509</v>
      </c>
      <c r="EX153" s="57">
        <f>MIN('Drive Train'!$F$35-ER152*'DEPRECATED - DT-Prelim Calcs'!$C$21*'Drive Train'!$F$38,EX152+ER$2)</f>
        <v>32.099052228042979</v>
      </c>
      <c r="EY153" s="57">
        <f>'Drive Train'!$F$35-ER153*'DEPRECATED - DT-Prelim Calcs'!$C$21*'Drive Train'!$F$38</f>
        <v>9</v>
      </c>
      <c r="EZ153" s="1">
        <f>IF(EW153&gt;='Drive Train'!$F$29,1,0)</f>
        <v>0</v>
      </c>
      <c r="FA153" s="57">
        <f t="shared" si="235"/>
        <v>55.555555555555557</v>
      </c>
      <c r="FB153" s="63">
        <f>FB152+'DEPRECATED - DT-Prelim Calcs'!$C$11</f>
        <v>596</v>
      </c>
      <c r="FC153" s="2">
        <f>FM153/'Drive Train'!$F$35</f>
        <v>0.72580645161290325</v>
      </c>
      <c r="FD153" s="46">
        <f>FK153*12*60/(PI() * 'Drive Train'!$F$15)/FC$2*FC153</f>
        <v>-21519.888379759519</v>
      </c>
      <c r="FE153" s="2">
        <f>('DEPRECATED - DT-Prelim Calcs'!$C$6*FC153-FD153)/('DEPRECATED - DT-Prelim Calcs'!$C$6*FC153)*'DEPRECATED - DT-Prelim Calcs'!$C$7*FC153</f>
        <v>11.47957459814703</v>
      </c>
      <c r="FF153" s="57">
        <f>FE153/'DEPRECATED - DT-Prelim Calcs'!$C$7*('DEPRECATED - DT-Prelim Calcs'!$C$8-'DEPRECATED - DT-Prelim Calcs'!$C$9)+'DEPRECATED - DT-Prelim Calcs'!$C$9</f>
        <v>613.83253981006806</v>
      </c>
      <c r="FG153" s="57">
        <f t="shared" si="200"/>
        <v>50</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-50.259194734716317</v>
      </c>
      <c r="FL153" s="57">
        <f>FL152+0.5*FI153*'DEPRECATED - DT-Prelim Calcs'!$C$11^2+FK153*'DEPRECATED - DT-Prelim Calcs'!$C$11</f>
        <v>-665413.29461154842</v>
      </c>
      <c r="FM153" s="57">
        <f>MIN('Drive Train'!$F$35-FG152*'DEPRECATED - DT-Prelim Calcs'!$C$21*'Drive Train'!$F$38,FM152+FG$2)</f>
        <v>9</v>
      </c>
      <c r="FN153" s="57">
        <f>'Drive Train'!$F$35-FG153*'DEPRECATED - DT-Prelim Calcs'!$C$21*'Drive Train'!$F$38</f>
        <v>9</v>
      </c>
      <c r="FO153" s="1">
        <f>IF(FL153&gt;='Drive Train'!$F$29,1,0)</f>
        <v>0</v>
      </c>
      <c r="FP153" s="57">
        <f t="shared" si="238"/>
        <v>55.555555555555557</v>
      </c>
      <c r="FQ153" s="63">
        <f>FQ152+'DEPRECATED - DT-Prelim Calcs'!$C$11</f>
        <v>596</v>
      </c>
      <c r="FR153" s="2">
        <f>GB153/'Drive Train'!$F$35</f>
        <v>0.72580645161290325</v>
      </c>
      <c r="FS153" s="46">
        <f>FZ153*12*60/(PI() * 'Drive Train'!$F$15)/FR$2*FR153</f>
        <v>-427227.13718348125</v>
      </c>
      <c r="FT153" s="2">
        <f>('DEPRECATED - DT-Prelim Calcs'!$C$6*FR153-FS153)/('DEPRECATED - DT-Prelim Calcs'!$C$6*FR153)*'DEPRECATED - DT-Prelim Calcs'!$C$7*FR153</f>
        <v>194.92318991089925</v>
      </c>
      <c r="FU153" s="57">
        <f>FT153/'DEPRECATED - DT-Prelim Calcs'!$C$7*('DEPRECATED - DT-Prelim Calcs'!$C$8-'DEPRECATED - DT-Prelim Calcs'!$C$9)+'DEPRECATED - DT-Prelim Calcs'!$C$9</f>
        <v>10379.731230526297</v>
      </c>
      <c r="FV153" s="57">
        <f t="shared" si="201"/>
        <v>50</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-906.47892599748411</v>
      </c>
      <c r="GA153" s="57">
        <f>GA152+0.5*FX153*'DEPRECATED - DT-Prelim Calcs'!$C$11^2+FZ153*'DEPRECATED - DT-Prelim Calcs'!$C$11</f>
        <v>-796191.25397313549</v>
      </c>
      <c r="GB153" s="57">
        <f>MIN('Drive Train'!$F$35-FV152*'DEPRECATED - DT-Prelim Calcs'!$C$21*'Drive Train'!$F$38,GB152+FV$2)</f>
        <v>9</v>
      </c>
      <c r="GC153" s="57">
        <f>'Drive Train'!$F$35-FV153*'DEPRECATED - DT-Prelim Calcs'!$C$21*'Drive Train'!$F$38</f>
        <v>9</v>
      </c>
      <c r="GD153" s="1">
        <f>IF(GA153&gt;='Drive Train'!$F$29,1,0)</f>
        <v>0</v>
      </c>
      <c r="GE153" s="57">
        <f t="shared" si="241"/>
        <v>55.555555555555557</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55.555555555555557</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55.555555555555557</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55.555555555555557</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650.48305563067322</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22826.415662083495</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0.72580645161290325</v>
      </c>
      <c r="BC154" s="46">
        <f>BJ154*12*60/(PI() * 'Drive Train'!$F$15)/BB$2*BB154</f>
        <v>4641.2361015352735</v>
      </c>
      <c r="BD154" s="2">
        <f>('DEPRECATED - DT-Prelim Calcs'!$C$6*BB154-BC154)/('DEPRECATED - DT-Prelim Calcs'!$C$6*BB154)*'DEPRECATED - DT-Prelim Calcs'!$C$7*BB154</f>
        <v>-0.34937662135024083</v>
      </c>
      <c r="BE154" s="57">
        <f>BD154/'DEPRECATED - DT-Prelim Calcs'!$C$7*('DEPRECATED - DT-Prelim Calcs'!$C$8-'DEPRECATED - DT-Prelim Calcs'!$C$9)+'DEPRECATED - DT-Prelim Calcs'!$C$9</f>
        <v>-15.899593576446435</v>
      </c>
      <c r="BF154" s="57">
        <f t="shared" si="193"/>
        <v>-15.899593576446435</v>
      </c>
      <c r="BG154" s="2">
        <f t="shared" si="215"/>
        <v>-0.89592952773627033</v>
      </c>
      <c r="BH154" s="57">
        <f>BG154*'DEPRECATED - DT-Prelim Calcs'!$C$21/BB$2/'DEPRECATED - DT-Prelim Calcs'!$C$19/'DEPRECATED - DT-Prelim Calcs'!$C$18*3.39*'DEPRECATED - DT-Prelim Calcs'!$C$20</f>
        <v>-9.3122233199107924</v>
      </c>
      <c r="BI154" s="46">
        <f t="shared" si="216"/>
        <v>1</v>
      </c>
      <c r="BJ154" s="57">
        <f>BH153*'DEPRECATED - DT-Prelim Calcs'!$C$11+BJ153</f>
        <v>36.748542312595724</v>
      </c>
      <c r="BK154" s="57">
        <f>BK153+0.5*BH154*'DEPRECATED - DT-Prelim Calcs'!$C$11^2+BJ154*'DEPRECATED - DT-Prelim Calcs'!$C$11</f>
        <v>10875.027441512415</v>
      </c>
      <c r="BL154" s="57">
        <f>MIN('Drive Train'!$F$35-BF153*'DEPRECATED - DT-Prelim Calcs'!$C$21*'Drive Train'!$F$38,BL153+BF$2)</f>
        <v>9</v>
      </c>
      <c r="BM154" s="57">
        <f>'Drive Train'!$F$35-BF154*'DEPRECATED - DT-Prelim Calcs'!$C$21*'Drive Train'!$F$38</f>
        <v>13.481172363198358</v>
      </c>
      <c r="BN154" s="1">
        <f>IF(BK154&gt;='Drive Train'!$F$29,1,0)</f>
        <v>1</v>
      </c>
      <c r="BO154" s="57">
        <f t="shared" si="217"/>
        <v>-17.666215084940482</v>
      </c>
      <c r="BP154" s="63">
        <f>BP153+'DEPRECATED - DT-Prelim Calcs'!$C$11</f>
        <v>600</v>
      </c>
      <c r="BQ154" s="2">
        <f>CA154/'Drive Train'!$F$35</f>
        <v>1.529109152838978</v>
      </c>
      <c r="BR154" s="46">
        <f>BY154*12*60/(PI() * 'Drive Train'!$F$15)/BQ$2*BQ154</f>
        <v>-38986.162127368065</v>
      </c>
      <c r="BS154" s="2">
        <f>('DEPRECATED - DT-Prelim Calcs'!$C$6*BQ154-BR154)/('DEPRECATED - DT-Prelim Calcs'!$C$6*BQ154)*'DEPRECATED - DT-Prelim Calcs'!$C$7*BQ154</f>
        <v>21.313042500547763</v>
      </c>
      <c r="BT154" s="57">
        <f>BS154/'DEPRECATED - DT-Prelim Calcs'!$C$7*('DEPRECATED - DT-Prelim Calcs'!$C$8-'DEPRECATED - DT-Prelim Calcs'!$C$9)+'DEPRECATED - DT-Prelim Calcs'!$C$9</f>
        <v>1137.3320966059246</v>
      </c>
      <c r="BU154" s="57">
        <f t="shared" si="194"/>
        <v>50</v>
      </c>
      <c r="BV154" s="2">
        <f t="shared" si="218"/>
        <v>1.6489905474275997</v>
      </c>
      <c r="BW154" s="57">
        <f>BV154*'DEPRECATED - DT-Prelim Calcs'!$C$21/BQ$2/'DEPRECATED - DT-Prelim Calcs'!$C$19/'DEPRECATED - DT-Prelim Calcs'!$C$18*3.39*'DEPRECATED - DT-Prelim Calcs'!$C$20</f>
        <v>22.99198837243916</v>
      </c>
      <c r="BX154" s="46">
        <f t="shared" si="219"/>
        <v>0</v>
      </c>
      <c r="BY154" s="57">
        <f>BW153*'DEPRECATED - DT-Prelim Calcs'!$C$11+BY153</f>
        <v>-109.22459504393925</v>
      </c>
      <c r="BZ154" s="57">
        <f>BZ153+0.5*BW154*'DEPRECATED - DT-Prelim Calcs'!$C$11^2+BY154*'DEPRECATED - DT-Prelim Calcs'!$C$11</f>
        <v>-21314.083564301574</v>
      </c>
      <c r="CA154" s="57">
        <f>MIN('Drive Train'!$F$35-BU153*'DEPRECATED - DT-Prelim Calcs'!$C$21*'Drive Train'!$F$38,CA153+BU$2)</f>
        <v>18.960953495203327</v>
      </c>
      <c r="CB154" s="57">
        <f>'Drive Train'!$F$35-BU154*'DEPRECATED - DT-Prelim Calcs'!$C$21*'Drive Train'!$F$38</f>
        <v>9</v>
      </c>
      <c r="CC154" s="1">
        <f>IF(BZ154&gt;='Drive Train'!$F$29,1,0)</f>
        <v>0</v>
      </c>
      <c r="CD154" s="57">
        <f t="shared" si="220"/>
        <v>55.555555555555557</v>
      </c>
      <c r="CE154" s="63">
        <f>CE153+'DEPRECATED - DT-Prelim Calcs'!$C$11</f>
        <v>600</v>
      </c>
      <c r="CF154" s="2">
        <f>CP154/'Drive Train'!$F$35</f>
        <v>0.72580645161290325</v>
      </c>
      <c r="CG154" s="46">
        <f>CN154*12*60/(PI() * 'Drive Train'!$F$15)/CF$2*CF154</f>
        <v>-13714.583427754525</v>
      </c>
      <c r="CH154" s="2">
        <f>('DEPRECATED - DT-Prelim Calcs'!$C$6*CF154-CG154)/('DEPRECATED - DT-Prelim Calcs'!$C$6*CF154)*'DEPRECATED - DT-Prelim Calcs'!$C$7*CF154</f>
        <v>7.9503466554956157</v>
      </c>
      <c r="CI154" s="57">
        <f>CH154/'DEPRECATED - DT-Prelim Calcs'!$C$7*('DEPRECATED - DT-Prelim Calcs'!$C$8-'DEPRECATED - DT-Prelim Calcs'!$C$9)+'DEPRECATED - DT-Prelim Calcs'!$C$9</f>
        <v>425.94874518675829</v>
      </c>
      <c r="CJ154" s="57">
        <f t="shared" si="195"/>
        <v>50</v>
      </c>
      <c r="CK154" s="2">
        <f t="shared" si="221"/>
        <v>1.3144127551959126</v>
      </c>
      <c r="CL154" s="57">
        <f>CK154*'DEPRECATED - DT-Prelim Calcs'!$C$21/CF$2/'DEPRECATED - DT-Prelim Calcs'!$C$19/'DEPRECATED - DT-Prelim Calcs'!$C$18*3.39*'DEPRECATED - DT-Prelim Calcs'!$C$20</f>
        <v>22.991988372439156</v>
      </c>
      <c r="CM154" s="46">
        <f t="shared" si="222"/>
        <v>0</v>
      </c>
      <c r="CN154" s="57">
        <f>CL153*'DEPRECATED - DT-Prelim Calcs'!$C$11+CN153</f>
        <v>-64.524380234493535</v>
      </c>
      <c r="CO154" s="57">
        <f>CO153+0.5*CL154*'DEPRECATED - DT-Prelim Calcs'!$C$11^2+CN154*'DEPRECATED - DT-Prelim Calcs'!$C$11</f>
        <v>-64452.796394640958</v>
      </c>
      <c r="CP154" s="57">
        <f>MIN('Drive Train'!$F$35-CJ153*'DEPRECATED - DT-Prelim Calcs'!$C$21*'Drive Train'!$F$38,CP153+CJ$2)</f>
        <v>9</v>
      </c>
      <c r="CQ154" s="57">
        <f>'Drive Train'!$F$35-CJ154*'DEPRECATED - DT-Prelim Calcs'!$C$21*'Drive Train'!$F$38</f>
        <v>9</v>
      </c>
      <c r="CR154" s="1">
        <f>IF(CO154&gt;='Drive Train'!$F$29,1,0)</f>
        <v>0</v>
      </c>
      <c r="CS154" s="57">
        <f t="shared" si="223"/>
        <v>55.555555555555557</v>
      </c>
      <c r="CT154" s="63">
        <f>CT153+'DEPRECATED - DT-Prelim Calcs'!$C$11</f>
        <v>600</v>
      </c>
      <c r="CU154" s="2">
        <f>DE154/'Drive Train'!$F$35</f>
        <v>0.72580645161290325</v>
      </c>
      <c r="CV154" s="46">
        <f>DC154*12*60/(PI() * 'Drive Train'!$F$15)/CU$2*CU154</f>
        <v>-17523.490270098537</v>
      </c>
      <c r="CW154" s="2">
        <f>('DEPRECATED - DT-Prelim Calcs'!$C$6*CU154-CV154)/('DEPRECATED - DT-Prelim Calcs'!$C$6*CU154)*'DEPRECATED - DT-Prelim Calcs'!$C$7*CU154</f>
        <v>9.6725728262365305</v>
      </c>
      <c r="CX154" s="57">
        <f>CW154/'DEPRECATED - DT-Prelim Calcs'!$C$7*('DEPRECATED - DT-Prelim Calcs'!$C$8-'DEPRECATED - DT-Prelim Calcs'!$C$9)+'DEPRECATED - DT-Prelim Calcs'!$C$9</f>
        <v>517.63406373699047</v>
      </c>
      <c r="CY154" s="57">
        <f t="shared" si="196"/>
        <v>50</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-68.538221575566567</v>
      </c>
      <c r="DD154" s="57">
        <f>DD153+0.5*DA154*'DEPRECATED - DT-Prelim Calcs'!$C$11^2+DC154*'DEPRECATED - DT-Prelim Calcs'!$C$11</f>
        <v>-135593.89030529148</v>
      </c>
      <c r="DE154" s="57">
        <f>MIN('Drive Train'!$F$35-CY153*'DEPRECATED - DT-Prelim Calcs'!$C$21*'Drive Train'!$F$38,DE153+CY$2)</f>
        <v>9</v>
      </c>
      <c r="DF154" s="57">
        <f>'Drive Train'!$F$35-CY154*'DEPRECATED - DT-Prelim Calcs'!$C$21*'Drive Train'!$F$38</f>
        <v>9</v>
      </c>
      <c r="DG154" s="1">
        <f>IF(DD154&gt;='Drive Train'!$F$29,1,0)</f>
        <v>0</v>
      </c>
      <c r="DH154" s="57">
        <f t="shared" si="226"/>
        <v>55.555555555555557</v>
      </c>
      <c r="DI154" s="63">
        <f>DI153+'DEPRECATED - DT-Prelim Calcs'!$C$11</f>
        <v>600</v>
      </c>
      <c r="DJ154" s="2">
        <f>DT154/'Drive Train'!$F$35</f>
        <v>0.72580645161290325</v>
      </c>
      <c r="DK154" s="46">
        <f>DR154*12*60/(PI() * 'Drive Train'!$F$15)/DJ$2*DJ154</f>
        <v>-41161.240936475013</v>
      </c>
      <c r="DL154" s="2">
        <f>('DEPRECATED - DT-Prelim Calcs'!$C$6*DJ154-DK154)/('DEPRECATED - DT-Prelim Calcs'!$C$6*DJ154)*'DEPRECATED - DT-Prelim Calcs'!$C$7*DJ154</f>
        <v>20.360561401464921</v>
      </c>
      <c r="DM154" s="57">
        <f>DL154/'DEPRECATED - DT-Prelim Calcs'!$C$7*('DEPRECATED - DT-Prelim Calcs'!$C$8-'DEPRECATED - DT-Prelim Calcs'!$C$9)+'DEPRECATED - DT-Prelim Calcs'!$C$9</f>
        <v>1086.6253227418877</v>
      </c>
      <c r="DN154" s="57">
        <f t="shared" si="197"/>
        <v>50</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-137.75489403088488</v>
      </c>
      <c r="DS154" s="57">
        <f>DS153+0.5*DP154*'DEPRECATED - DT-Prelim Calcs'!$C$11^2+DR154*'DEPRECATED - DT-Prelim Calcs'!$C$11</f>
        <v>-251699.93161990962</v>
      </c>
      <c r="DT154" s="57">
        <f>MIN('Drive Train'!$F$35-DN153*'DEPRECATED - DT-Prelim Calcs'!$C$21*'Drive Train'!$F$38,DT153+DN$2)</f>
        <v>9</v>
      </c>
      <c r="DU154" s="57">
        <f>'Drive Train'!$F$35-DN154*'DEPRECATED - DT-Prelim Calcs'!$C$21*'Drive Train'!$F$38</f>
        <v>9</v>
      </c>
      <c r="DV154" s="1">
        <f>IF(DS154&gt;='Drive Train'!$F$29,1,0)</f>
        <v>0</v>
      </c>
      <c r="DW154" s="57">
        <f t="shared" si="229"/>
        <v>55.555555555555557</v>
      </c>
      <c r="DX154" s="63">
        <f>DX153+'DEPRECATED - DT-Prelim Calcs'!$C$11</f>
        <v>600</v>
      </c>
      <c r="DY154" s="2">
        <f>EI154/'Drive Train'!$F$35</f>
        <v>0.72580645161290325</v>
      </c>
      <c r="DZ154" s="46">
        <f>EG154*12*60/(PI() * 'Drive Train'!$F$15)/DY$2*DY154</f>
        <v>-81515.09265705962</v>
      </c>
      <c r="EA154" s="2">
        <f>('DEPRECATED - DT-Prelim Calcs'!$C$6*DY154-DZ154)/('DEPRECATED - DT-Prelim Calcs'!$C$6*DY154)*'DEPRECATED - DT-Prelim Calcs'!$C$7*DY154</f>
        <v>38.606862085631697</v>
      </c>
      <c r="EB154" s="57">
        <f>EA154/'DEPRECATED - DT-Prelim Calcs'!$C$7*('DEPRECATED - DT-Prelim Calcs'!$C$8-'DEPRECATED - DT-Prelim Calcs'!$C$9)+'DEPRECATED - DT-Prelim Calcs'!$C$9</f>
        <v>2057.9947741023016</v>
      </c>
      <c r="EC154" s="57">
        <f t="shared" si="198"/>
        <v>50</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-238.39951062136353</v>
      </c>
      <c r="EH154" s="57">
        <f>EH153+0.5*EE154*'DEPRECATED - DT-Prelim Calcs'!$C$11^2+EG154*'DEPRECATED - DT-Prelim Calcs'!$C$11</f>
        <v>-395313.88677927741</v>
      </c>
      <c r="EI154" s="57">
        <f>MIN('Drive Train'!$F$35-EC153*'DEPRECATED - DT-Prelim Calcs'!$C$21*'Drive Train'!$F$38,EI153+EC$2)</f>
        <v>9</v>
      </c>
      <c r="EJ154" s="57">
        <f>'Drive Train'!$F$35-EC154*'DEPRECATED - DT-Prelim Calcs'!$C$21*'Drive Train'!$F$38</f>
        <v>9</v>
      </c>
      <c r="EK154" s="1">
        <f>IF(EH154&gt;='Drive Train'!$F$29,1,0)</f>
        <v>0</v>
      </c>
      <c r="EL154" s="57">
        <f t="shared" si="232"/>
        <v>55.555555555555557</v>
      </c>
      <c r="EM154" s="63">
        <f>EM153+'DEPRECATED - DT-Prelim Calcs'!$C$11</f>
        <v>600</v>
      </c>
      <c r="EN154" s="2">
        <f>EX154/'Drive Train'!$F$35</f>
        <v>0.72580645161290325</v>
      </c>
      <c r="EO154" s="46">
        <f>EV154*12*60/(PI() * 'Drive Train'!$F$15)/EN$2*EN154</f>
        <v>-308687.63829166646</v>
      </c>
      <c r="EP154" s="2">
        <f>('DEPRECATED - DT-Prelim Calcs'!$C$6*EN154-EO154)/('DEPRECATED - DT-Prelim Calcs'!$C$6*EN154)*'DEPRECATED - DT-Prelim Calcs'!$C$7*EN154</f>
        <v>141.32465476469409</v>
      </c>
      <c r="EQ154" s="57">
        <f>EP154/'DEPRECATED - DT-Prelim Calcs'!$C$7*('DEPRECATED - DT-Prelim Calcs'!$C$8-'DEPRECATED - DT-Prelim Calcs'!$C$9)+'DEPRECATED - DT-Prelim Calcs'!$C$9</f>
        <v>7526.3320358133824</v>
      </c>
      <c r="ER154" s="57">
        <f t="shared" si="199"/>
        <v>50</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-801.67720848116187</v>
      </c>
      <c r="EW154" s="57">
        <f>EW153+0.5*ET154*'DEPRECATED - DT-Prelim Calcs'!$C$11^2+EV154*'DEPRECATED - DT-Prelim Calcs'!$C$11</f>
        <v>-495009.37691133027</v>
      </c>
      <c r="EX154" s="57">
        <f>MIN('Drive Train'!$F$35-ER153*'DEPRECATED - DT-Prelim Calcs'!$C$21*'Drive Train'!$F$38,EX153+ER$2)</f>
        <v>9</v>
      </c>
      <c r="EY154" s="57">
        <f>'Drive Train'!$F$35-ER154*'DEPRECATED - DT-Prelim Calcs'!$C$21*'Drive Train'!$F$38</f>
        <v>9</v>
      </c>
      <c r="EZ154" s="1">
        <f>IF(EW154&gt;='Drive Train'!$F$29,1,0)</f>
        <v>0</v>
      </c>
      <c r="FA154" s="57">
        <f t="shared" si="235"/>
        <v>55.555555555555557</v>
      </c>
      <c r="FB154" s="63">
        <f>FB153+'DEPRECATED - DT-Prelim Calcs'!$C$11</f>
        <v>600</v>
      </c>
      <c r="FC154" s="2">
        <f>FM154/'Drive Train'!$F$35</f>
        <v>0.72580645161290325</v>
      </c>
      <c r="FD154" s="46">
        <f>FK154*12*60/(PI() * 'Drive Train'!$F$15)/FC$2*FC154</f>
        <v>17858.778629550827</v>
      </c>
      <c r="FE154" s="2">
        <f>('DEPRECATED - DT-Prelim Calcs'!$C$6*FC154-FD154)/('DEPRECATED - DT-Prelim Calcs'!$C$6*FC154)*'DEPRECATED - DT-Prelim Calcs'!$C$7*FC154</f>
        <v>-6.3257889088769739</v>
      </c>
      <c r="FF154" s="57">
        <f>FE154/'DEPRECATED - DT-Prelim Calcs'!$C$7*('DEPRECATED - DT-Prelim Calcs'!$C$8-'DEPRECATED - DT-Prelim Calcs'!$C$9)+'DEPRECATED - DT-Prelim Calcs'!$C$9</f>
        <v>-334.06295311573268</v>
      </c>
      <c r="FG154" s="57">
        <f t="shared" si="200"/>
        <v>-334.06295311573268</v>
      </c>
      <c r="FH154" s="2">
        <f t="shared" si="236"/>
        <v>-8.4288423090814906</v>
      </c>
      <c r="FI154" s="57">
        <f>FH154*'DEPRECATED - DT-Prelim Calcs'!$C$21/FC$2/'DEPRECATED - DT-Prelim Calcs'!$C$19/'DEPRECATED - DT-Prelim Calcs'!$C$18*3.39*'DEPRECATED - DT-Prelim Calcs'!$C$20</f>
        <v>-297.01501496340779</v>
      </c>
      <c r="FJ154" s="46">
        <f t="shared" si="237"/>
        <v>1</v>
      </c>
      <c r="FK154" s="57">
        <f>FI153*'DEPRECATED - DT-Prelim Calcs'!$C$11+FK153</f>
        <v>41.708758755040321</v>
      </c>
      <c r="FL154" s="57">
        <f>FL153+0.5*FI154*'DEPRECATED - DT-Prelim Calcs'!$C$11^2+FK154*'DEPRECATED - DT-Prelim Calcs'!$C$11</f>
        <v>-667622.5796962356</v>
      </c>
      <c r="FM154" s="57">
        <f>MIN('Drive Train'!$F$35-FG153*'DEPRECATED - DT-Prelim Calcs'!$C$21*'Drive Train'!$F$38,FM153+FG$2)</f>
        <v>9</v>
      </c>
      <c r="FN154" s="57">
        <f>'Drive Train'!$F$35-FG154*'DEPRECATED - DT-Prelim Calcs'!$C$21*'Drive Train'!$F$38</f>
        <v>35.116280811869821</v>
      </c>
      <c r="FO154" s="1">
        <f>IF(FL154&gt;='Drive Train'!$F$29,1,0)</f>
        <v>0</v>
      </c>
      <c r="FP154" s="57">
        <f t="shared" si="238"/>
        <v>-371.18105901748078</v>
      </c>
      <c r="FQ154" s="63">
        <f>FQ153+'DEPRECATED - DT-Prelim Calcs'!$C$11</f>
        <v>600</v>
      </c>
      <c r="FR154" s="2">
        <f>GB154/'Drive Train'!$F$35</f>
        <v>0.72580645161290325</v>
      </c>
      <c r="FS154" s="46">
        <f>FZ154*12*60/(PI() * 'Drive Train'!$F$15)/FR$2*FR154</f>
        <v>-383882.2734969742</v>
      </c>
      <c r="FT154" s="2">
        <f>('DEPRECATED - DT-Prelim Calcs'!$C$6*FR154-FS154)/('DEPRECATED - DT-Prelim Calcs'!$C$6*FR154)*'DEPRECATED - DT-Prelim Calcs'!$C$7*FR154</f>
        <v>175.32448043913905</v>
      </c>
      <c r="FU154" s="57">
        <f>FT154/'DEPRECATED - DT-Prelim Calcs'!$C$7*('DEPRECATED - DT-Prelim Calcs'!$C$8-'DEPRECATED - DT-Prelim Calcs'!$C$9)+'DEPRECATED - DT-Prelim Calcs'!$C$9</f>
        <v>9336.3642491043756</v>
      </c>
      <c r="FV154" s="57">
        <f t="shared" si="201"/>
        <v>50</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-814.5109725077275</v>
      </c>
      <c r="GA154" s="57">
        <f>GA153+0.5*FX154*'DEPRECATED - DT-Prelim Calcs'!$C$11^2+FZ154*'DEPRECATED - DT-Prelim Calcs'!$C$11</f>
        <v>-799265.36195618694</v>
      </c>
      <c r="GB154" s="57">
        <f>MIN('Drive Train'!$F$35-FV153*'DEPRECATED - DT-Prelim Calcs'!$C$21*'Drive Train'!$F$38,GB153+FV$2)</f>
        <v>9</v>
      </c>
      <c r="GC154" s="57">
        <f>'Drive Train'!$F$35-FV154*'DEPRECATED - DT-Prelim Calcs'!$C$21*'Drive Train'!$F$38</f>
        <v>9</v>
      </c>
      <c r="GD154" s="1">
        <f>IF(GA154&gt;='Drive Train'!$F$29,1,0)</f>
        <v>0</v>
      </c>
      <c r="GE154" s="57">
        <f t="shared" si="241"/>
        <v>55.555555555555557</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55.555555555555557</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55.555555555555557</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55.555555555555557</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55.555555555555557</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55.555555555555557</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650.48305563067322</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22979.439804862857</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1.0871913196127707</v>
      </c>
      <c r="BC155" s="46">
        <f>BJ155*12*60/(PI() * 'Drive Train'!$F$15)/BB$2*BB155</f>
        <v>-94.657153500374662</v>
      </c>
      <c r="BD155" s="2">
        <f>('DEPRECATED - DT-Prelim Calcs'!$C$6*BB155-BC155)/('DEPRECATED - DT-Prelim Calcs'!$C$6*BB155)*'DEPRECATED - DT-Prelim Calcs'!$C$7*BB155</f>
        <v>2.662931031474264</v>
      </c>
      <c r="BE155" s="57">
        <f>BD155/'DEPRECATED - DT-Prelim Calcs'!$C$7*('DEPRECATED - DT-Prelim Calcs'!$C$8-'DEPRECATED - DT-Prelim Calcs'!$C$9)+'DEPRECATED - DT-Prelim Calcs'!$C$9</f>
        <v>144.46516653035189</v>
      </c>
      <c r="BF155" s="57">
        <f t="shared" si="193"/>
        <v>50</v>
      </c>
      <c r="BG155" s="2">
        <f t="shared" si="215"/>
        <v>0.89592952772344647</v>
      </c>
      <c r="BH155" s="57">
        <f>BG155*'DEPRECATED - DT-Prelim Calcs'!$C$21/BB$2/'DEPRECATED - DT-Prelim Calcs'!$C$19/'DEPRECATED - DT-Prelim Calcs'!$C$18*3.39*'DEPRECATED - DT-Prelim Calcs'!$C$20</f>
        <v>9.3122233197775</v>
      </c>
      <c r="BI155" s="46">
        <f t="shared" si="216"/>
        <v>0</v>
      </c>
      <c r="BJ155" s="57">
        <f>BH154*'DEPRECATED - DT-Prelim Calcs'!$C$11+BJ154</f>
        <v>-0.50035096704744575</v>
      </c>
      <c r="BK155" s="57">
        <f>BK154+0.5*BH155*'DEPRECATED - DT-Prelim Calcs'!$C$11^2+BJ155*'DEPRECATED - DT-Prelim Calcs'!$C$11</f>
        <v>10947.523824202446</v>
      </c>
      <c r="BL155" s="57">
        <f>MIN('Drive Train'!$F$35-BF154*'DEPRECATED - DT-Prelim Calcs'!$C$21*'Drive Train'!$F$38,BL154+BF$2)</f>
        <v>13.481172363198358</v>
      </c>
      <c r="BM155" s="57">
        <f>'Drive Train'!$F$35-BF155*'DEPRECATED - DT-Prelim Calcs'!$C$21*'Drive Train'!$F$38</f>
        <v>9</v>
      </c>
      <c r="BN155" s="1">
        <f>IF(BK155&gt;='Drive Train'!$F$29,1,0)</f>
        <v>1</v>
      </c>
      <c r="BO155" s="57">
        <f t="shared" si="217"/>
        <v>55.555555555555557</v>
      </c>
      <c r="BP155" s="63">
        <f>BP154+'DEPRECATED - DT-Prelim Calcs'!$C$11</f>
        <v>604</v>
      </c>
      <c r="BQ155" s="2">
        <f>CA155/'Drive Train'!$F$35</f>
        <v>0.72580645161290325</v>
      </c>
      <c r="BR155" s="46">
        <f>BY155*12*60/(PI() * 'Drive Train'!$F$15)/BQ$2*BQ155</f>
        <v>-2923.6720499656317</v>
      </c>
      <c r="BS155" s="2">
        <f>('DEPRECATED - DT-Prelim Calcs'!$C$6*BQ155-BR155)/('DEPRECATED - DT-Prelim Calcs'!$C$6*BQ155)*'DEPRECATED - DT-Prelim Calcs'!$C$7*BQ155</f>
        <v>3.0711540812983866</v>
      </c>
      <c r="BT155" s="57">
        <f>BS155/'DEPRECATED - DT-Prelim Calcs'!$C$7*('DEPRECATED - DT-Prelim Calcs'!$C$8-'DEPRECATED - DT-Prelim Calcs'!$C$9)+'DEPRECATED - DT-Prelim Calcs'!$C$9</f>
        <v>166.19753885086431</v>
      </c>
      <c r="BU155" s="57">
        <f t="shared" si="194"/>
        <v>50</v>
      </c>
      <c r="BV155" s="2">
        <f t="shared" si="218"/>
        <v>1.2327801336152373</v>
      </c>
      <c r="BW155" s="57">
        <f>BV155*'DEPRECATED - DT-Prelim Calcs'!$C$21/BQ$2/'DEPRECATED - DT-Prelim Calcs'!$C$19/'DEPRECATED - DT-Prelim Calcs'!$C$18*3.39*'DEPRECATED - DT-Prelim Calcs'!$C$20</f>
        <v>17.188738008275333</v>
      </c>
      <c r="BX155" s="46">
        <f t="shared" si="219"/>
        <v>0</v>
      </c>
      <c r="BY155" s="57">
        <f>BW154*'DEPRECATED - DT-Prelim Calcs'!$C$11+BY154</f>
        <v>-17.256641554182607</v>
      </c>
      <c r="BZ155" s="57">
        <f>BZ154+0.5*BW155*'DEPRECATED - DT-Prelim Calcs'!$C$11^2+BY155*'DEPRECATED - DT-Prelim Calcs'!$C$11</f>
        <v>-21245.600226452101</v>
      </c>
      <c r="CA155" s="57">
        <f>MIN('Drive Train'!$F$35-BU154*'DEPRECATED - DT-Prelim Calcs'!$C$21*'Drive Train'!$F$38,CA154+BU$2)</f>
        <v>9</v>
      </c>
      <c r="CB155" s="57">
        <f>'Drive Train'!$F$35-BU155*'DEPRECATED - DT-Prelim Calcs'!$C$21*'Drive Train'!$F$38</f>
        <v>9</v>
      </c>
      <c r="CC155" s="1">
        <f>IF(BZ155&gt;='Drive Train'!$F$29,1,0)</f>
        <v>0</v>
      </c>
      <c r="CD155" s="57">
        <f t="shared" si="220"/>
        <v>55.555555555555557</v>
      </c>
      <c r="CE155" s="63">
        <f>CE154+'DEPRECATED - DT-Prelim Calcs'!$C$11</f>
        <v>604</v>
      </c>
      <c r="CF155" s="2">
        <f>CP155/'Drive Train'!$F$35</f>
        <v>0.72580645161290325</v>
      </c>
      <c r="CG155" s="46">
        <f>CN155*12*60/(PI() * 'Drive Train'!$F$15)/CF$2*CF155</f>
        <v>5833.1001955721886</v>
      </c>
      <c r="CH155" s="2">
        <f>('DEPRECATED - DT-Prelim Calcs'!$C$6*CF155-CG155)/('DEPRECATED - DT-Prelim Calcs'!$C$6*CF155)*'DEPRECATED - DT-Prelim Calcs'!$C$7*CF155</f>
        <v>-0.88828702784723246</v>
      </c>
      <c r="CI155" s="57">
        <f>CH155/'DEPRECATED - DT-Prelim Calcs'!$C$7*('DEPRECATED - DT-Prelim Calcs'!$C$8-'DEPRECATED - DT-Prelim Calcs'!$C$9)+'DEPRECATED - DT-Prelim Calcs'!$C$9</f>
        <v>-44.589305258423202</v>
      </c>
      <c r="CJ155" s="57">
        <f t="shared" si="195"/>
        <v>-44.589305258423202</v>
      </c>
      <c r="CK155" s="2">
        <f t="shared" si="221"/>
        <v>-1.5751940921261443</v>
      </c>
      <c r="CL155" s="57">
        <f>CK155*'DEPRECATED - DT-Prelim Calcs'!$C$21/CF$2/'DEPRECATED - DT-Prelim Calcs'!$C$19/'DEPRECATED - DT-Prelim Calcs'!$C$18*3.39*'DEPRECATED - DT-Prelim Calcs'!$C$20</f>
        <v>-27.553631161393479</v>
      </c>
      <c r="CM155" s="46">
        <f t="shared" si="222"/>
        <v>1</v>
      </c>
      <c r="CN155" s="57">
        <f>CL154*'DEPRECATED - DT-Prelim Calcs'!$C$11+CN154</f>
        <v>27.44357325526309</v>
      </c>
      <c r="CO155" s="57">
        <f>CO154+0.5*CL155*'DEPRECATED - DT-Prelim Calcs'!$C$11^2+CN155*'DEPRECATED - DT-Prelim Calcs'!$C$11</f>
        <v>-64563.451150911053</v>
      </c>
      <c r="CP155" s="57">
        <f>MIN('Drive Train'!$F$35-CJ154*'DEPRECATED - DT-Prelim Calcs'!$C$21*'Drive Train'!$F$38,CP154+CJ$2)</f>
        <v>9</v>
      </c>
      <c r="CQ155" s="57">
        <f>'Drive Train'!$F$35-CJ155*'DEPRECATED - DT-Prelim Calcs'!$C$21*'Drive Train'!$F$38</f>
        <v>15.432072757572779</v>
      </c>
      <c r="CR155" s="1">
        <f>IF(CO155&gt;='Drive Train'!$F$29,1,0)</f>
        <v>0</v>
      </c>
      <c r="CS155" s="57">
        <f t="shared" si="223"/>
        <v>-49.543672509359112</v>
      </c>
      <c r="CT155" s="63">
        <f>CT154+'DEPRECATED - DT-Prelim Calcs'!$C$11</f>
        <v>604</v>
      </c>
      <c r="CU155" s="2">
        <f>DE155/'Drive Train'!$F$35</f>
        <v>0.72580645161290325</v>
      </c>
      <c r="CV155" s="46">
        <f>DC155*12*60/(PI() * 'Drive Train'!$F$15)/CU$2*CU155</f>
        <v>5990.3900304248991</v>
      </c>
      <c r="CW155" s="2">
        <f>('DEPRECATED - DT-Prelim Calcs'!$C$6*CU155-CV155)/('DEPRECATED - DT-Prelim Calcs'!$C$6*CU155)*'DEPRECATED - DT-Prelim Calcs'!$C$7*CU155</f>
        <v>-0.95940682184254811</v>
      </c>
      <c r="CX155" s="57">
        <f>CW155/'DEPRECATED - DT-Prelim Calcs'!$C$7*('DEPRECATED - DT-Prelim Calcs'!$C$8-'DEPRECATED - DT-Prelim Calcs'!$C$9)+'DEPRECATED - DT-Prelim Calcs'!$C$9</f>
        <v>-48.375475204314903</v>
      </c>
      <c r="CY155" s="57">
        <f t="shared" si="196"/>
        <v>-48.375475204314903</v>
      </c>
      <c r="CZ155" s="2">
        <f t="shared" si="224"/>
        <v>-1.6648363690339947</v>
      </c>
      <c r="DA155" s="57">
        <f>CZ155*'DEPRECATED - DT-Prelim Calcs'!$C$21/CU$2/'DEPRECATED - DT-Prelim Calcs'!$C$19/'DEPRECATED - DT-Prelim Calcs'!$C$18*3.39*'DEPRECATED - DT-Prelim Calcs'!$C$20</f>
        <v>-35.030418241800099</v>
      </c>
      <c r="DB155" s="46">
        <f t="shared" si="225"/>
        <v>1</v>
      </c>
      <c r="DC155" s="57">
        <f>DA154*'DEPRECATED - DT-Prelim Calcs'!$C$11+DC154</f>
        <v>23.429731914190057</v>
      </c>
      <c r="DD155" s="57">
        <f>DD154+0.5*DA155*'DEPRECATED - DT-Prelim Calcs'!$C$11^2+DC155*'DEPRECATED - DT-Prelim Calcs'!$C$11</f>
        <v>-135780.41472356912</v>
      </c>
      <c r="DE155" s="57">
        <f>MIN('Drive Train'!$F$35-CY154*'DEPRECATED - DT-Prelim Calcs'!$C$21*'Drive Train'!$F$38,DE154+CY$2)</f>
        <v>9</v>
      </c>
      <c r="DF155" s="57">
        <f>'Drive Train'!$F$35-CY155*'DEPRECATED - DT-Prelim Calcs'!$C$21*'Drive Train'!$F$38</f>
        <v>15.689532313893414</v>
      </c>
      <c r="DG155" s="1">
        <f>IF(DD155&gt;='Drive Train'!$F$29,1,0)</f>
        <v>0</v>
      </c>
      <c r="DH155" s="57">
        <f t="shared" si="226"/>
        <v>-53.75052800479434</v>
      </c>
      <c r="DI155" s="63">
        <f>DI154+'DEPRECATED - DT-Prelim Calcs'!$C$11</f>
        <v>604</v>
      </c>
      <c r="DJ155" s="2">
        <f>DT155/'Drive Train'!$F$35</f>
        <v>0.72580645161290325</v>
      </c>
      <c r="DK155" s="46">
        <f>DR155*12*60/(PI() * 'Drive Train'!$F$15)/DJ$2*DJ155</f>
        <v>-13681.163958754851</v>
      </c>
      <c r="DL155" s="2">
        <f>('DEPRECATED - DT-Prelim Calcs'!$C$6*DJ155-DK155)/('DEPRECATED - DT-Prelim Calcs'!$C$6*DJ155)*'DEPRECATED - DT-Prelim Calcs'!$C$7*DJ155</f>
        <v>7.9352357886496101</v>
      </c>
      <c r="DM155" s="57">
        <f>DL155/'DEPRECATED - DT-Prelim Calcs'!$C$7*('DEPRECATED - DT-Prelim Calcs'!$C$8-'DEPRECATED - DT-Prelim Calcs'!$C$9)+'DEPRECATED - DT-Prelim Calcs'!$C$9</f>
        <v>425.14429530445847</v>
      </c>
      <c r="DN155" s="57">
        <f t="shared" si="197"/>
        <v>50</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-45.78694054112826</v>
      </c>
      <c r="DS155" s="57">
        <f>DS154+0.5*DP155*'DEPRECATED - DT-Prelim Calcs'!$C$11^2+DR155*'DEPRECATED - DT-Prelim Calcs'!$C$11</f>
        <v>-251699.14347509461</v>
      </c>
      <c r="DT155" s="57">
        <f>MIN('Drive Train'!$F$35-DN154*'DEPRECATED - DT-Prelim Calcs'!$C$21*'Drive Train'!$F$38,DT154+DN$2)</f>
        <v>9</v>
      </c>
      <c r="DU155" s="57">
        <f>'Drive Train'!$F$35-DN155*'DEPRECATED - DT-Prelim Calcs'!$C$21*'Drive Train'!$F$38</f>
        <v>9</v>
      </c>
      <c r="DV155" s="1">
        <f>IF(DS155&gt;='Drive Train'!$F$29,1,0)</f>
        <v>0</v>
      </c>
      <c r="DW155" s="57">
        <f t="shared" si="229"/>
        <v>55.555555555555557</v>
      </c>
      <c r="DX155" s="63">
        <f>DX154+'DEPRECATED - DT-Prelim Calcs'!$C$11</f>
        <v>604</v>
      </c>
      <c r="DY155" s="2">
        <f>EI155/'Drive Train'!$F$35</f>
        <v>0.72580645161290325</v>
      </c>
      <c r="DZ155" s="46">
        <f>EG155*12*60/(PI() * 'Drive Train'!$F$15)/DY$2*DY155</f>
        <v>-50068.819002142744</v>
      </c>
      <c r="EA155" s="2">
        <f>('DEPRECATED - DT-Prelim Calcs'!$C$6*DY155-DZ155)/('DEPRECATED - DT-Prelim Calcs'!$C$6*DY155)*'DEPRECATED - DT-Prelim Calcs'!$C$7*DY155</f>
        <v>24.388190508080157</v>
      </c>
      <c r="EB155" s="57">
        <f>EA155/'DEPRECATED - DT-Prelim Calcs'!$C$7*('DEPRECATED - DT-Prelim Calcs'!$C$8-'DEPRECATED - DT-Prelim Calcs'!$C$9)+'DEPRECATED - DT-Prelim Calcs'!$C$9</f>
        <v>1301.0422581687487</v>
      </c>
      <c r="EC155" s="57">
        <f t="shared" si="198"/>
        <v>50</v>
      </c>
      <c r="ED155" s="2">
        <f t="shared" si="230"/>
        <v>0.8170673883650269</v>
      </c>
      <c r="EE155" s="57">
        <f>ED155*'DEPRECATED - DT-Prelim Calcs'!$C$21/DY$2/'DEPRECATED - DT-Prelim Calcs'!$C$19/'DEPRECATED - DT-Prelim Calcs'!$C$18*3.39*'DEPRECATED - DT-Prelim Calcs'!$C$20</f>
        <v>22.99198837243916</v>
      </c>
      <c r="EF155" s="46">
        <f t="shared" si="231"/>
        <v>0</v>
      </c>
      <c r="EG155" s="57">
        <f>EE154*'DEPRECATED - DT-Prelim Calcs'!$C$11+EG154</f>
        <v>-146.43155713160689</v>
      </c>
      <c r="EH155" s="57">
        <f>EH154+0.5*EE155*'DEPRECATED - DT-Prelim Calcs'!$C$11^2+EG155*'DEPRECATED - DT-Prelim Calcs'!$C$11</f>
        <v>-395715.67710082437</v>
      </c>
      <c r="EI155" s="57">
        <f>MIN('Drive Train'!$F$35-EC154*'DEPRECATED - DT-Prelim Calcs'!$C$21*'Drive Train'!$F$38,EI154+EC$2)</f>
        <v>9</v>
      </c>
      <c r="EJ155" s="57">
        <f>'Drive Train'!$F$35-EC155*'DEPRECATED - DT-Prelim Calcs'!$C$21*'Drive Train'!$F$38</f>
        <v>9</v>
      </c>
      <c r="EK155" s="1">
        <f>IF(EH155&gt;='Drive Train'!$F$29,1,0)</f>
        <v>0</v>
      </c>
      <c r="EL155" s="57">
        <f t="shared" si="232"/>
        <v>55.555555555555557</v>
      </c>
      <c r="EM155" s="63">
        <f>EM154+'DEPRECATED - DT-Prelim Calcs'!$C$11</f>
        <v>604</v>
      </c>
      <c r="EN155" s="2">
        <f>EX155/'Drive Train'!$F$35</f>
        <v>0.72580645161290325</v>
      </c>
      <c r="EO155" s="46">
        <f>EV155*12*60/(PI() * 'Drive Train'!$F$15)/EN$2*EN155</f>
        <v>-273275.1679595529</v>
      </c>
      <c r="EP155" s="2">
        <f>('DEPRECATED - DT-Prelim Calcs'!$C$6*EN155-EO155)/('DEPRECATED - DT-Prelim Calcs'!$C$6*EN155)*'DEPRECATED - DT-Prelim Calcs'!$C$7*EN155</f>
        <v>125.31263722240634</v>
      </c>
      <c r="EQ155" s="57">
        <f>EP155/'DEPRECATED - DT-Prelim Calcs'!$C$7*('DEPRECATED - DT-Prelim Calcs'!$C$8-'DEPRECATED - DT-Prelim Calcs'!$C$9)+'DEPRECATED - DT-Prelim Calcs'!$C$9</f>
        <v>6673.9080313837067</v>
      </c>
      <c r="ER155" s="57">
        <f t="shared" si="199"/>
        <v>50</v>
      </c>
      <c r="ES155" s="2">
        <f t="shared" si="233"/>
        <v>0.72555584086814395</v>
      </c>
      <c r="ET155" s="57">
        <f>ES155*'DEPRECATED - DT-Prelim Calcs'!$C$21/EN$2/'DEPRECATED - DT-Prelim Calcs'!$C$19/'DEPRECATED - DT-Prelim Calcs'!$C$18*3.39*'DEPRECATED - DT-Prelim Calcs'!$C$20</f>
        <v>22.99198837243916</v>
      </c>
      <c r="EU155" s="46">
        <f t="shared" si="234"/>
        <v>0</v>
      </c>
      <c r="EV155" s="57">
        <f>ET154*'DEPRECATED - DT-Prelim Calcs'!$C$11+EV154</f>
        <v>-709.70925499140526</v>
      </c>
      <c r="EW155" s="57">
        <f>EW154+0.5*ET155*'DEPRECATED - DT-Prelim Calcs'!$C$11^2+EV155*'DEPRECATED - DT-Prelim Calcs'!$C$11</f>
        <v>-497664.27802431642</v>
      </c>
      <c r="EX155" s="57">
        <f>MIN('Drive Train'!$F$35-ER154*'DEPRECATED - DT-Prelim Calcs'!$C$21*'Drive Train'!$F$38,EX154+ER$2)</f>
        <v>9</v>
      </c>
      <c r="EY155" s="57">
        <f>'Drive Train'!$F$35-ER155*'DEPRECATED - DT-Prelim Calcs'!$C$21*'Drive Train'!$F$38</f>
        <v>9</v>
      </c>
      <c r="EZ155" s="1">
        <f>IF(EW155&gt;='Drive Train'!$F$29,1,0)</f>
        <v>0</v>
      </c>
      <c r="FA155" s="57">
        <f t="shared" si="235"/>
        <v>55.555555555555557</v>
      </c>
      <c r="FB155" s="63">
        <f>FB154+'DEPRECATED - DT-Prelim Calcs'!$C$11</f>
        <v>604</v>
      </c>
      <c r="FC155" s="2">
        <f>FM155/'Drive Train'!$F$35</f>
        <v>2.8319581299895016</v>
      </c>
      <c r="FD155" s="46">
        <f>FK155*12*60/(PI() * 'Drive Train'!$F$15)/FC$2*FC155</f>
        <v>-1915173.926291713</v>
      </c>
      <c r="FE155" s="2">
        <f>('DEPRECATED - DT-Prelim Calcs'!$C$6*FC155-FD155)/('DEPRECATED - DT-Prelim Calcs'!$C$6*FC155)*'DEPRECATED - DT-Prelim Calcs'!$C$7*FC155</f>
        <v>872.78546231335508</v>
      </c>
      <c r="FF155" s="57">
        <f>FE155/'DEPRECATED - DT-Prelim Calcs'!$C$7*('DEPRECATED - DT-Prelim Calcs'!$C$8-'DEPRECATED - DT-Prelim Calcs'!$C$9)+'DEPRECATED - DT-Prelim Calcs'!$C$9</f>
        <v>46466.755939752475</v>
      </c>
      <c r="FG155" s="57">
        <f t="shared" si="200"/>
        <v>50</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-1146.3513010985907</v>
      </c>
      <c r="FL155" s="57">
        <f>FL154+0.5*FI155*'DEPRECATED - DT-Prelim Calcs'!$C$11^2+FK155*'DEPRECATED - DT-Prelim Calcs'!$C$11</f>
        <v>-672024.04899365047</v>
      </c>
      <c r="FM155" s="57">
        <f>MIN('Drive Train'!$F$35-FG154*'DEPRECATED - DT-Prelim Calcs'!$C$21*'Drive Train'!$F$38,FM154+FG$2)</f>
        <v>35.116280811869821</v>
      </c>
      <c r="FN155" s="57">
        <f>'Drive Train'!$F$35-FG155*'DEPRECATED - DT-Prelim Calcs'!$C$21*'Drive Train'!$F$38</f>
        <v>9</v>
      </c>
      <c r="FO155" s="1">
        <f>IF(FL155&gt;='Drive Train'!$F$29,1,0)</f>
        <v>0</v>
      </c>
      <c r="FP155" s="57">
        <f t="shared" si="238"/>
        <v>55.555555555555557</v>
      </c>
      <c r="FQ155" s="63">
        <f>FQ154+'DEPRECATED - DT-Prelim Calcs'!$C$11</f>
        <v>604</v>
      </c>
      <c r="FR155" s="2">
        <f>GB155/'Drive Train'!$F$35</f>
        <v>0.72580645161290325</v>
      </c>
      <c r="FS155" s="46">
        <f>FZ155*12*60/(PI() * 'Drive Train'!$F$15)/FR$2*FR155</f>
        <v>-340537.4098104671</v>
      </c>
      <c r="FT155" s="2">
        <f>('DEPRECATED - DT-Prelim Calcs'!$C$6*FR155-FS155)/('DEPRECATED - DT-Prelim Calcs'!$C$6*FR155)*'DEPRECATED - DT-Prelim Calcs'!$C$7*FR155</f>
        <v>155.72577096737882</v>
      </c>
      <c r="FU155" s="57">
        <f>FT155/'DEPRECATED - DT-Prelim Calcs'!$C$7*('DEPRECATED - DT-Prelim Calcs'!$C$8-'DEPRECATED - DT-Prelim Calcs'!$C$9)+'DEPRECATED - DT-Prelim Calcs'!$C$9</f>
        <v>8292.9972676824491</v>
      </c>
      <c r="FV155" s="57">
        <f t="shared" si="201"/>
        <v>50</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-722.54301901797089</v>
      </c>
      <c r="GA155" s="57">
        <f>GA154+0.5*FX155*'DEPRECATED - DT-Prelim Calcs'!$C$11^2+FZ155*'DEPRECATED - DT-Prelim Calcs'!$C$11</f>
        <v>-801971.5981252793</v>
      </c>
      <c r="GB155" s="57">
        <f>MIN('Drive Train'!$F$35-FV154*'DEPRECATED - DT-Prelim Calcs'!$C$21*'Drive Train'!$F$38,GB154+FV$2)</f>
        <v>9</v>
      </c>
      <c r="GC155" s="57">
        <f>'Drive Train'!$F$35-FV155*'DEPRECATED - DT-Prelim Calcs'!$C$21*'Drive Train'!$F$38</f>
        <v>9</v>
      </c>
      <c r="GD155" s="1">
        <f>IF(GA155&gt;='Drive Train'!$F$29,1,0)</f>
        <v>0</v>
      </c>
      <c r="GE155" s="57">
        <f t="shared" si="241"/>
        <v>55.555555555555557</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55.555555555555557</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55.555555555555557</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55.555555555555557</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55.555555555555557</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650.48305563067322</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23132.46394764222</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0.72580645161290325</v>
      </c>
      <c r="BC156" s="46">
        <f>BJ156*12*60/(PI() * 'Drive Train'!$F$15)/BB$2*BB156</f>
        <v>4641.2361014679364</v>
      </c>
      <c r="BD156" s="2">
        <f>('DEPRECATED - DT-Prelim Calcs'!$C$6*BB156-BC156)/('DEPRECATED - DT-Prelim Calcs'!$C$6*BB156)*'DEPRECATED - DT-Prelim Calcs'!$C$7*BB156</f>
        <v>-0.34937662131979386</v>
      </c>
      <c r="BE156" s="57">
        <f>BD156/'DEPRECATED - DT-Prelim Calcs'!$C$7*('DEPRECATED - DT-Prelim Calcs'!$C$8-'DEPRECATED - DT-Prelim Calcs'!$C$9)+'DEPRECATED - DT-Prelim Calcs'!$C$9</f>
        <v>-15.899593574825541</v>
      </c>
      <c r="BF156" s="57">
        <f t="shared" si="193"/>
        <v>-15.899593574825541</v>
      </c>
      <c r="BG156" s="2">
        <f t="shared" si="215"/>
        <v>-0.89592952769789358</v>
      </c>
      <c r="BH156" s="57">
        <f>BG156*'DEPRECATED - DT-Prelim Calcs'!$C$21/BB$2/'DEPRECATED - DT-Prelim Calcs'!$C$19/'DEPRECATED - DT-Prelim Calcs'!$C$18*3.39*'DEPRECATED - DT-Prelim Calcs'!$C$20</f>
        <v>-9.312223319511908</v>
      </c>
      <c r="BI156" s="46">
        <f t="shared" si="216"/>
        <v>1</v>
      </c>
      <c r="BJ156" s="57">
        <f>BH155*'DEPRECATED - DT-Prelim Calcs'!$C$11+BJ155</f>
        <v>36.748542312062554</v>
      </c>
      <c r="BK156" s="57">
        <f>BK155+0.5*BH156*'DEPRECATED - DT-Prelim Calcs'!$C$11^2+BJ156*'DEPRECATED - DT-Prelim Calcs'!$C$11</f>
        <v>11020.0202068946</v>
      </c>
      <c r="BL156" s="57">
        <f>MIN('Drive Train'!$F$35-BF155*'DEPRECATED - DT-Prelim Calcs'!$C$21*'Drive Train'!$F$38,BL155+BF$2)</f>
        <v>9</v>
      </c>
      <c r="BM156" s="57">
        <f>'Drive Train'!$F$35-BF156*'DEPRECATED - DT-Prelim Calcs'!$C$21*'Drive Train'!$F$38</f>
        <v>13.481172363088138</v>
      </c>
      <c r="BN156" s="1">
        <f>IF(BK156&gt;='Drive Train'!$F$29,1,0)</f>
        <v>1</v>
      </c>
      <c r="BO156" s="57">
        <f t="shared" si="217"/>
        <v>-17.666215083139491</v>
      </c>
      <c r="BP156" s="63">
        <f>BP155+'DEPRECATED - DT-Prelim Calcs'!$C$11</f>
        <v>608</v>
      </c>
      <c r="BQ156" s="2">
        <f>CA156/'Drive Train'!$F$35</f>
        <v>0.72580645161290325</v>
      </c>
      <c r="BR156" s="46">
        <f>BY156*12*60/(PI() * 'Drive Train'!$F$15)/BQ$2*BQ156</f>
        <v>8724.9984589946853</v>
      </c>
      <c r="BS156" s="2">
        <f>('DEPRECATED - DT-Prelim Calcs'!$C$6*BQ156-BR156)/('DEPRECATED - DT-Prelim Calcs'!$C$6*BQ156)*'DEPRECATED - DT-Prelim Calcs'!$C$7*BQ156</f>
        <v>-2.1958808017399565</v>
      </c>
      <c r="BT156" s="57">
        <f>BS156/'DEPRECATED - DT-Prelim Calcs'!$C$7*('DEPRECATED - DT-Prelim Calcs'!$C$8-'DEPRECATED - DT-Prelim Calcs'!$C$9)+'DEPRECATED - DT-Prelim Calcs'!$C$9</f>
        <v>-114.20104019221428</v>
      </c>
      <c r="BU156" s="57">
        <f t="shared" si="194"/>
        <v>-114.20104019221428</v>
      </c>
      <c r="BV156" s="2">
        <f t="shared" si="218"/>
        <v>-3.2233383931345729</v>
      </c>
      <c r="BW156" s="57">
        <f>BV156*'DEPRECATED - DT-Prelim Calcs'!$C$21/BQ$2/'DEPRECATED - DT-Prelim Calcs'!$C$19/'DEPRECATED - DT-Prelim Calcs'!$C$18*3.39*'DEPRECATED - DT-Prelim Calcs'!$C$20</f>
        <v>-44.943228432084588</v>
      </c>
      <c r="BX156" s="46">
        <f t="shared" si="219"/>
        <v>1</v>
      </c>
      <c r="BY156" s="57">
        <f>BW155*'DEPRECATED - DT-Prelim Calcs'!$C$11+BY155</f>
        <v>51.498310478918725</v>
      </c>
      <c r="BZ156" s="57">
        <f>BZ155+0.5*BW156*'DEPRECATED - DT-Prelim Calcs'!$C$11^2+BY156*'DEPRECATED - DT-Prelim Calcs'!$C$11</f>
        <v>-21399.152811993103</v>
      </c>
      <c r="CA156" s="57">
        <f>MIN('Drive Train'!$F$35-BU155*'DEPRECATED - DT-Prelim Calcs'!$C$21*'Drive Train'!$F$38,CA155+BU$2)</f>
        <v>9</v>
      </c>
      <c r="CB156" s="57">
        <f>'Drive Train'!$F$35-BU156*'DEPRECATED - DT-Prelim Calcs'!$C$21*'Drive Train'!$F$38</f>
        <v>20.16567073307057</v>
      </c>
      <c r="CC156" s="1">
        <f>IF(BZ156&gt;='Drive Train'!$F$29,1,0)</f>
        <v>0</v>
      </c>
      <c r="CD156" s="57">
        <f t="shared" si="220"/>
        <v>-126.89004465801585</v>
      </c>
      <c r="CE156" s="63">
        <f>CE155+'DEPRECATED - DT-Prelim Calcs'!$C$11</f>
        <v>608</v>
      </c>
      <c r="CF156" s="2">
        <f>CP156/'Drive Train'!$F$35</f>
        <v>1.24452199657845</v>
      </c>
      <c r="CG156" s="46">
        <f>CN156*12*60/(PI() * 'Drive Train'!$F$15)/CF$2*CF156</f>
        <v>-30166.052241063204</v>
      </c>
      <c r="CH156" s="2">
        <f>('DEPRECATED - DT-Prelim Calcs'!$C$6*CF156-CG156)/('DEPRECATED - DT-Prelim Calcs'!$C$6*CF156)*'DEPRECATED - DT-Prelim Calcs'!$C$7*CF156</f>
        <v>16.639107749270448</v>
      </c>
      <c r="CI156" s="57">
        <f>CH156/'DEPRECATED - DT-Prelim Calcs'!$C$7*('DEPRECATED - DT-Prelim Calcs'!$C$8-'DEPRECATED - DT-Prelim Calcs'!$C$9)+'DEPRECATED - DT-Prelim Calcs'!$C$9</f>
        <v>888.50810134082928</v>
      </c>
      <c r="CJ156" s="57">
        <f t="shared" si="195"/>
        <v>50</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-82.770951390310827</v>
      </c>
      <c r="CO156" s="57">
        <f>CO155+0.5*CL156*'DEPRECATED - DT-Prelim Calcs'!$C$11^2+CN156*'DEPRECATED - DT-Prelim Calcs'!$C$11</f>
        <v>-64710.599049492783</v>
      </c>
      <c r="CP156" s="57">
        <f>MIN('Drive Train'!$F$35-CJ155*'DEPRECATED - DT-Prelim Calcs'!$C$21*'Drive Train'!$F$38,CP155+CJ$2)</f>
        <v>15.432072757572779</v>
      </c>
      <c r="CQ156" s="57">
        <f>'Drive Train'!$F$35-CJ156*'DEPRECATED - DT-Prelim Calcs'!$C$21*'Drive Train'!$F$38</f>
        <v>9</v>
      </c>
      <c r="CR156" s="1">
        <f>IF(CO156&gt;='Drive Train'!$F$29,1,0)</f>
        <v>0</v>
      </c>
      <c r="CS156" s="57">
        <f t="shared" si="223"/>
        <v>55.555555555555557</v>
      </c>
      <c r="CT156" s="63">
        <f>CT155+'DEPRECATED - DT-Prelim Calcs'!$C$11</f>
        <v>608</v>
      </c>
      <c r="CU156" s="2">
        <f>DE156/'Drive Train'!$F$35</f>
        <v>1.2652848640236625</v>
      </c>
      <c r="CV156" s="46">
        <f>DC156*12*60/(PI() * 'Drive Train'!$F$15)/CU$2*CU156</f>
        <v>-52011.111276032956</v>
      </c>
      <c r="CW156" s="2">
        <f>('DEPRECATED - DT-Prelim Calcs'!$C$6*CU156-CV156)/('DEPRECATED - DT-Prelim Calcs'!$C$6*CU156)*'DEPRECATED - DT-Prelim Calcs'!$C$7*CU156</f>
        <v>26.566555692135569</v>
      </c>
      <c r="CX156" s="57">
        <f>CW156/'DEPRECATED - DT-Prelim Calcs'!$C$7*('DEPRECATED - DT-Prelim Calcs'!$C$8-'DEPRECATED - DT-Prelim Calcs'!$C$9)+'DEPRECATED - DT-Prelim Calcs'!$C$9</f>
        <v>1417.0108279257236</v>
      </c>
      <c r="CY156" s="57">
        <f t="shared" si="196"/>
        <v>50</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-116.69194105301034</v>
      </c>
      <c r="DD156" s="57">
        <f>DD155+0.5*DA156*'DEPRECATED - DT-Prelim Calcs'!$C$11^2+DC156*'DEPRECATED - DT-Prelim Calcs'!$C$11</f>
        <v>-136063.24658080164</v>
      </c>
      <c r="DE156" s="57">
        <f>MIN('Drive Train'!$F$35-CY155*'DEPRECATED - DT-Prelim Calcs'!$C$21*'Drive Train'!$F$38,DE155+CY$2)</f>
        <v>15.689532313893414</v>
      </c>
      <c r="DF156" s="57">
        <f>'Drive Train'!$F$35-CY156*'DEPRECATED - DT-Prelim Calcs'!$C$21*'Drive Train'!$F$38</f>
        <v>9</v>
      </c>
      <c r="DG156" s="1">
        <f>IF(DD156&gt;='Drive Train'!$F$29,1,0)</f>
        <v>0</v>
      </c>
      <c r="DH156" s="57">
        <f t="shared" si="226"/>
        <v>55.555555555555557</v>
      </c>
      <c r="DI156" s="63">
        <f>DI155+'DEPRECATED - DT-Prelim Calcs'!$C$11</f>
        <v>608</v>
      </c>
      <c r="DJ156" s="2">
        <f>DT156/'Drive Train'!$F$35</f>
        <v>0.72580645161290325</v>
      </c>
      <c r="DK156" s="46">
        <f>DR156*12*60/(PI() * 'Drive Train'!$F$15)/DJ$2*DJ156</f>
        <v>13798.913018965315</v>
      </c>
      <c r="DL156" s="2">
        <f>('DEPRECATED - DT-Prelim Calcs'!$C$6*DJ156-DK156)/('DEPRECATED - DT-Prelim Calcs'!$C$6*DJ156)*'DEPRECATED - DT-Prelim Calcs'!$C$7*DJ156</f>
        <v>-4.4900898241657012</v>
      </c>
      <c r="DM156" s="57">
        <f>DL156/'DEPRECATED - DT-Prelim Calcs'!$C$7*('DEPRECATED - DT-Prelim Calcs'!$C$8-'DEPRECATED - DT-Prelim Calcs'!$C$9)+'DEPRECATED - DT-Prelim Calcs'!$C$9</f>
        <v>-236.33673213297075</v>
      </c>
      <c r="DN156" s="57">
        <f t="shared" si="197"/>
        <v>-236.33673213297075</v>
      </c>
      <c r="DO156" s="2">
        <f t="shared" si="227"/>
        <v>-6.1150526251291666</v>
      </c>
      <c r="DP156" s="57">
        <f>DO156*'DEPRECATED - DT-Prelim Calcs'!$C$21/DJ$2/'DEPRECATED - DT-Prelim Calcs'!$C$19/'DEPRECATED - DT-Prelim Calcs'!$C$18*3.39*'DEPRECATED - DT-Prelim Calcs'!$C$20</f>
        <v>-150.37221904246846</v>
      </c>
      <c r="DQ156" s="46">
        <f t="shared" si="228"/>
        <v>1</v>
      </c>
      <c r="DR156" s="57">
        <f>DP155*'DEPRECATED - DT-Prelim Calcs'!$C$11+DR155</f>
        <v>46.181012948628364</v>
      </c>
      <c r="DS156" s="57">
        <f>DS155+0.5*DP156*'DEPRECATED - DT-Prelim Calcs'!$C$11^2+DR156*'DEPRECATED - DT-Prelim Calcs'!$C$11</f>
        <v>-252717.39717563984</v>
      </c>
      <c r="DT156" s="57">
        <f>MIN('Drive Train'!$F$35-DN155*'DEPRECATED - DT-Prelim Calcs'!$C$21*'Drive Train'!$F$38,DT155+DN$2)</f>
        <v>9</v>
      </c>
      <c r="DU156" s="57">
        <f>'Drive Train'!$F$35-DN156*'DEPRECATED - DT-Prelim Calcs'!$C$21*'Drive Train'!$F$38</f>
        <v>28.470897785042013</v>
      </c>
      <c r="DV156" s="1">
        <f>IF(DS156&gt;='Drive Train'!$F$29,1,0)</f>
        <v>0</v>
      </c>
      <c r="DW156" s="57">
        <f t="shared" si="229"/>
        <v>-262.5963690366342</v>
      </c>
      <c r="DX156" s="63">
        <f>DX155+'DEPRECATED - DT-Prelim Calcs'!$C$11</f>
        <v>608</v>
      </c>
      <c r="DY156" s="2">
        <f>EI156/'Drive Train'!$F$35</f>
        <v>0.72580645161290325</v>
      </c>
      <c r="DZ156" s="46">
        <f>EG156*12*60/(PI() * 'Drive Train'!$F$15)/DY$2*DY156</f>
        <v>-18622.545347225856</v>
      </c>
      <c r="EA156" s="2">
        <f>('DEPRECATED - DT-Prelim Calcs'!$C$6*DY156-DZ156)/('DEPRECATED - DT-Prelim Calcs'!$C$6*DY156)*'DEPRECATED - DT-Prelim Calcs'!$C$7*DY156</f>
        <v>10.16951893052862</v>
      </c>
      <c r="EB156" s="57">
        <f>EA156/'DEPRECATED - DT-Prelim Calcs'!$C$7*('DEPRECATED - DT-Prelim Calcs'!$C$8-'DEPRECATED - DT-Prelim Calcs'!$C$9)+'DEPRECATED - DT-Prelim Calcs'!$C$9</f>
        <v>544.08974223519579</v>
      </c>
      <c r="EC156" s="57">
        <f t="shared" si="198"/>
        <v>50</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-54.463603641850256</v>
      </c>
      <c r="EH156" s="57">
        <f>EH155+0.5*EE156*'DEPRECATED - DT-Prelim Calcs'!$C$11^2+EG156*'DEPRECATED - DT-Prelim Calcs'!$C$11</f>
        <v>-395749.59560841229</v>
      </c>
      <c r="EI156" s="57">
        <f>MIN('Drive Train'!$F$35-EC155*'DEPRECATED - DT-Prelim Calcs'!$C$21*'Drive Train'!$F$38,EI155+EC$2)</f>
        <v>9</v>
      </c>
      <c r="EJ156" s="57">
        <f>'Drive Train'!$F$35-EC156*'DEPRECATED - DT-Prelim Calcs'!$C$21*'Drive Train'!$F$38</f>
        <v>9</v>
      </c>
      <c r="EK156" s="1">
        <f>IF(EH156&gt;='Drive Train'!$F$29,1,0)</f>
        <v>0</v>
      </c>
      <c r="EL156" s="57">
        <f t="shared" si="232"/>
        <v>55.555555555555557</v>
      </c>
      <c r="EM156" s="63">
        <f>EM155+'DEPRECATED - DT-Prelim Calcs'!$C$11</f>
        <v>608</v>
      </c>
      <c r="EN156" s="2">
        <f>EX156/'Drive Train'!$F$35</f>
        <v>0.72580645161290325</v>
      </c>
      <c r="EO156" s="46">
        <f>EV156*12*60/(PI() * 'Drive Train'!$F$15)/EN$2*EN156</f>
        <v>-237862.69762743928</v>
      </c>
      <c r="EP156" s="2">
        <f>('DEPRECATED - DT-Prelim Calcs'!$C$6*EN156-EO156)/('DEPRECATED - DT-Prelim Calcs'!$C$6*EN156)*'DEPRECATED - DT-Prelim Calcs'!$C$7*EN156</f>
        <v>109.30061968011856</v>
      </c>
      <c r="EQ156" s="57">
        <f>EP156/'DEPRECATED - DT-Prelim Calcs'!$C$7*('DEPRECATED - DT-Prelim Calcs'!$C$8-'DEPRECATED - DT-Prelim Calcs'!$C$9)+'DEPRECATED - DT-Prelim Calcs'!$C$9</f>
        <v>5821.4840269540291</v>
      </c>
      <c r="ER156" s="57">
        <f t="shared" si="199"/>
        <v>50</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-617.74130150164865</v>
      </c>
      <c r="EW156" s="57">
        <f>EW155+0.5*ET156*'DEPRECATED - DT-Prelim Calcs'!$C$11^2+EV156*'DEPRECATED - DT-Prelim Calcs'!$C$11</f>
        <v>-499951.30732334353</v>
      </c>
      <c r="EX156" s="57">
        <f>MIN('Drive Train'!$F$35-ER155*'DEPRECATED - DT-Prelim Calcs'!$C$21*'Drive Train'!$F$38,EX155+ER$2)</f>
        <v>9</v>
      </c>
      <c r="EY156" s="57">
        <f>'Drive Train'!$F$35-ER156*'DEPRECATED - DT-Prelim Calcs'!$C$21*'Drive Train'!$F$38</f>
        <v>9</v>
      </c>
      <c r="EZ156" s="1">
        <f>IF(EW156&gt;='Drive Train'!$F$29,1,0)</f>
        <v>0</v>
      </c>
      <c r="FA156" s="57">
        <f t="shared" si="235"/>
        <v>55.555555555555557</v>
      </c>
      <c r="FB156" s="63">
        <f>FB155+'DEPRECATED - DT-Prelim Calcs'!$C$11</f>
        <v>608</v>
      </c>
      <c r="FC156" s="2">
        <f>FM156/'Drive Train'!$F$35</f>
        <v>0.72580645161290325</v>
      </c>
      <c r="FD156" s="46">
        <f>FK156*12*60/(PI() * 'Drive Train'!$F$15)/FC$2*FC156</f>
        <v>-451463.89769643743</v>
      </c>
      <c r="FE156" s="2">
        <f>('DEPRECATED - DT-Prelim Calcs'!$C$6*FC156-FD156)/('DEPRECATED - DT-Prelim Calcs'!$C$6*FC156)*'DEPRECATED - DT-Prelim Calcs'!$C$7*FC156</f>
        <v>205.88202533983446</v>
      </c>
      <c r="FF156" s="57">
        <f>FE156/'DEPRECATED - DT-Prelim Calcs'!$C$7*('DEPRECATED - DT-Prelim Calcs'!$C$8-'DEPRECATED - DT-Prelim Calcs'!$C$9)+'DEPRECATED - DT-Prelim Calcs'!$C$9</f>
        <v>10963.141431992019</v>
      </c>
      <c r="FG156" s="57">
        <f t="shared" si="200"/>
        <v>50</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-1054.3833476088341</v>
      </c>
      <c r="FL156" s="57">
        <f>FL155+0.5*FI156*'DEPRECATED - DT-Prelim Calcs'!$C$11^2+FK156*'DEPRECATED - DT-Prelim Calcs'!$C$11</f>
        <v>-676057.64647710638</v>
      </c>
      <c r="FM156" s="57">
        <f>MIN('Drive Train'!$F$35-FG155*'DEPRECATED - DT-Prelim Calcs'!$C$21*'Drive Train'!$F$38,FM155+FG$2)</f>
        <v>9</v>
      </c>
      <c r="FN156" s="57">
        <f>'Drive Train'!$F$35-FG156*'DEPRECATED - DT-Prelim Calcs'!$C$21*'Drive Train'!$F$38</f>
        <v>9</v>
      </c>
      <c r="FO156" s="1">
        <f>IF(FL156&gt;='Drive Train'!$F$29,1,0)</f>
        <v>0</v>
      </c>
      <c r="FP156" s="57">
        <f t="shared" si="238"/>
        <v>55.555555555555557</v>
      </c>
      <c r="FQ156" s="63">
        <f>FQ155+'DEPRECATED - DT-Prelim Calcs'!$C$11</f>
        <v>608</v>
      </c>
      <c r="FR156" s="2">
        <f>GB156/'Drive Train'!$F$35</f>
        <v>0.72580645161290325</v>
      </c>
      <c r="FS156" s="46">
        <f>FZ156*12*60/(PI() * 'Drive Train'!$F$15)/FR$2*FR156</f>
        <v>-297192.54612396</v>
      </c>
      <c r="FT156" s="2">
        <f>('DEPRECATED - DT-Prelim Calcs'!$C$6*FR156-FS156)/('DEPRECATED - DT-Prelim Calcs'!$C$6*FR156)*'DEPRECATED - DT-Prelim Calcs'!$C$7*FR156</f>
        <v>136.12706149561856</v>
      </c>
      <c r="FU156" s="57">
        <f>FT156/'DEPRECATED - DT-Prelim Calcs'!$C$7*('DEPRECATED - DT-Prelim Calcs'!$C$8-'DEPRECATED - DT-Prelim Calcs'!$C$9)+'DEPRECATED - DT-Prelim Calcs'!$C$9</f>
        <v>7249.6302862605235</v>
      </c>
      <c r="FV156" s="57">
        <f t="shared" si="201"/>
        <v>50</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-630.57506552821428</v>
      </c>
      <c r="GA156" s="57">
        <f>GA155+0.5*FX156*'DEPRECATED - DT-Prelim Calcs'!$C$11^2+FZ156*'DEPRECATED - DT-Prelim Calcs'!$C$11</f>
        <v>-804309.96248041268</v>
      </c>
      <c r="GB156" s="57">
        <f>MIN('Drive Train'!$F$35-FV155*'DEPRECATED - DT-Prelim Calcs'!$C$21*'Drive Train'!$F$38,GB155+FV$2)</f>
        <v>9</v>
      </c>
      <c r="GC156" s="57">
        <f>'Drive Train'!$F$35-FV156*'DEPRECATED - DT-Prelim Calcs'!$C$21*'Drive Train'!$F$38</f>
        <v>9</v>
      </c>
      <c r="GD156" s="1">
        <f>IF(GA156&gt;='Drive Train'!$F$29,1,0)</f>
        <v>0</v>
      </c>
      <c r="GE156" s="57">
        <f t="shared" si="241"/>
        <v>55.555555555555557</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55.555555555555557</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55.555555555555557</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55.555555555555557</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55.555555555555557</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650.48305563067322</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23285.488090421582</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1.087191319603882</v>
      </c>
      <c r="BC157" s="46">
        <f>BJ157*12*60/(PI() * 'Drive Train'!$F$15)/BB$2*BB157</f>
        <v>-94.657153298620372</v>
      </c>
      <c r="BD157" s="2">
        <f>('DEPRECATED - DT-Prelim Calcs'!$C$6*BB157-BC157)/('DEPRECATED - DT-Prelim Calcs'!$C$6*BB157)*'DEPRECATED - DT-Prelim Calcs'!$C$7*BB157</f>
        <v>2.6629310313616172</v>
      </c>
      <c r="BE157" s="57">
        <f>BD157/'DEPRECATED - DT-Prelim Calcs'!$C$7*('DEPRECATED - DT-Prelim Calcs'!$C$8-'DEPRECATED - DT-Prelim Calcs'!$C$9)+'DEPRECATED - DT-Prelim Calcs'!$C$9</f>
        <v>144.46516652435494</v>
      </c>
      <c r="BF157" s="57">
        <f t="shared" si="193"/>
        <v>50</v>
      </c>
      <c r="BG157" s="2">
        <f t="shared" si="215"/>
        <v>0.89592952770764611</v>
      </c>
      <c r="BH157" s="57">
        <f>BG157*'DEPRECATED - DT-Prelim Calcs'!$C$21/BB$2/'DEPRECATED - DT-Prelim Calcs'!$C$19/'DEPRECATED - DT-Prelim Calcs'!$C$18*3.39*'DEPRECATED - DT-Prelim Calcs'!$C$20</f>
        <v>9.312223319613274</v>
      </c>
      <c r="BI157" s="46">
        <f t="shared" si="216"/>
        <v>0</v>
      </c>
      <c r="BJ157" s="57">
        <f>BH156*'DEPRECATED - DT-Prelim Calcs'!$C$11+BJ156</f>
        <v>-0.50035096598507778</v>
      </c>
      <c r="BK157" s="57">
        <f>BK156+0.5*BH157*'DEPRECATED - DT-Prelim Calcs'!$C$11^2+BJ157*'DEPRECATED - DT-Prelim Calcs'!$C$11</f>
        <v>11092.516589587565</v>
      </c>
      <c r="BL157" s="57">
        <f>MIN('Drive Train'!$F$35-BF156*'DEPRECATED - DT-Prelim Calcs'!$C$21*'Drive Train'!$F$38,BL156+BF$2)</f>
        <v>13.481172363088138</v>
      </c>
      <c r="BM157" s="57">
        <f>'Drive Train'!$F$35-BF157*'DEPRECATED - DT-Prelim Calcs'!$C$21*'Drive Train'!$F$38</f>
        <v>9</v>
      </c>
      <c r="BN157" s="1">
        <f>IF(BK157&gt;='Drive Train'!$F$29,1,0)</f>
        <v>1</v>
      </c>
      <c r="BO157" s="57">
        <f t="shared" si="217"/>
        <v>55.555555555555557</v>
      </c>
      <c r="BP157" s="63">
        <f>BP156+'DEPRECATED - DT-Prelim Calcs'!$C$11</f>
        <v>612</v>
      </c>
      <c r="BQ157" s="2">
        <f>CA157/'Drive Train'!$F$35</f>
        <v>1.6262637687960138</v>
      </c>
      <c r="BR157" s="46">
        <f>BY157*12*60/(PI() * 'Drive Train'!$F$15)/BQ$2*BQ157</f>
        <v>-48694.871040676182</v>
      </c>
      <c r="BS157" s="2">
        <f>('DEPRECATED - DT-Prelim Calcs'!$C$6*BQ157-BR157)/('DEPRECATED - DT-Prelim Calcs'!$C$6*BQ157)*'DEPRECATED - DT-Prelim Calcs'!$C$7*BQ157</f>
        <v>25.93705163177205</v>
      </c>
      <c r="BT157" s="57">
        <f>BS157/'DEPRECATED - DT-Prelim Calcs'!$C$7*('DEPRECATED - DT-Prelim Calcs'!$C$8-'DEPRECATED - DT-Prelim Calcs'!$C$9)+'DEPRECATED - DT-Prelim Calcs'!$C$9</f>
        <v>1383.498225874006</v>
      </c>
      <c r="BU157" s="57">
        <f t="shared" si="194"/>
        <v>50</v>
      </c>
      <c r="BV157" s="2">
        <f t="shared" si="218"/>
        <v>1.6489905474275997</v>
      </c>
      <c r="BW157" s="57">
        <f>BV157*'DEPRECATED - DT-Prelim Calcs'!$C$21/BQ$2/'DEPRECATED - DT-Prelim Calcs'!$C$19/'DEPRECATED - DT-Prelim Calcs'!$C$18*3.39*'DEPRECATED - DT-Prelim Calcs'!$C$20</f>
        <v>22.99198837243916</v>
      </c>
      <c r="BX157" s="46">
        <f t="shared" si="219"/>
        <v>0</v>
      </c>
      <c r="BY157" s="57">
        <f>BW156*'DEPRECATED - DT-Prelim Calcs'!$C$11+BY156</f>
        <v>-128.27460324941961</v>
      </c>
      <c r="BZ157" s="57">
        <f>BZ156+0.5*BW157*'DEPRECATED - DT-Prelim Calcs'!$C$11^2+BY157*'DEPRECATED - DT-Prelim Calcs'!$C$11</f>
        <v>-21728.315318011268</v>
      </c>
      <c r="CA157" s="57">
        <f>MIN('Drive Train'!$F$35-BU156*'DEPRECATED - DT-Prelim Calcs'!$C$21*'Drive Train'!$F$38,CA156+BU$2)</f>
        <v>20.16567073307057</v>
      </c>
      <c r="CB157" s="57">
        <f>'Drive Train'!$F$35-BU157*'DEPRECATED - DT-Prelim Calcs'!$C$21*'Drive Train'!$F$38</f>
        <v>9</v>
      </c>
      <c r="CC157" s="1">
        <f>IF(BZ157&gt;='Drive Train'!$F$29,1,0)</f>
        <v>0</v>
      </c>
      <c r="CD157" s="57">
        <f t="shared" si="220"/>
        <v>55.555555555555557</v>
      </c>
      <c r="CE157" s="63">
        <f>CE156+'DEPRECATED - DT-Prelim Calcs'!$C$11</f>
        <v>612</v>
      </c>
      <c r="CF157" s="2">
        <f>CP157/'Drive Train'!$F$35</f>
        <v>0.72580645161290325</v>
      </c>
      <c r="CG157" s="46">
        <f>CN157*12*60/(PI() * 'Drive Train'!$F$15)/CF$2*CF157</f>
        <v>1954.8123069092962</v>
      </c>
      <c r="CH157" s="2">
        <f>('DEPRECATED - DT-Prelim Calcs'!$C$6*CF157-CG157)/('DEPRECATED - DT-Prelim Calcs'!$C$6*CF157)*'DEPRECATED - DT-Prelim Calcs'!$C$7*CF157</f>
        <v>0.86531031017857829</v>
      </c>
      <c r="CI157" s="57">
        <f>CH157/'DEPRECATED - DT-Prelim Calcs'!$C$7*('DEPRECATED - DT-Prelim Calcs'!$C$8-'DEPRECATED - DT-Prelim Calcs'!$C$9)+'DEPRECATED - DT-Prelim Calcs'!$C$9</f>
        <v>48.766104894569132</v>
      </c>
      <c r="CJ157" s="57">
        <f t="shared" si="195"/>
        <v>48.766104894569132</v>
      </c>
      <c r="CK157" s="2">
        <f t="shared" si="221"/>
        <v>0.63511121571168927</v>
      </c>
      <c r="CL157" s="57">
        <f>CK157*'DEPRECATED - DT-Prelim Calcs'!$C$21/CF$2/'DEPRECATED - DT-Prelim Calcs'!$C$19/'DEPRECATED - DT-Prelim Calcs'!$C$18*3.39*'DEPRECATED - DT-Prelim Calcs'!$C$20</f>
        <v>11.109500900021596</v>
      </c>
      <c r="CM157" s="46">
        <f t="shared" si="222"/>
        <v>0</v>
      </c>
      <c r="CN157" s="57">
        <f>CL156*'DEPRECATED - DT-Prelim Calcs'!$C$11+CN156</f>
        <v>9.1970020994457968</v>
      </c>
      <c r="CO157" s="57">
        <f>CO156+0.5*CL157*'DEPRECATED - DT-Prelim Calcs'!$C$11^2+CN157*'DEPRECATED - DT-Prelim Calcs'!$C$11</f>
        <v>-64584.935033894828</v>
      </c>
      <c r="CP157" s="57">
        <f>MIN('Drive Train'!$F$35-CJ156*'DEPRECATED - DT-Prelim Calcs'!$C$21*'Drive Train'!$F$38,CP156+CJ$2)</f>
        <v>9</v>
      </c>
      <c r="CQ157" s="57">
        <f>'Drive Train'!$F$35-CJ157*'DEPRECATED - DT-Prelim Calcs'!$C$21*'Drive Train'!$F$38</f>
        <v>9.0839048671692986</v>
      </c>
      <c r="CR157" s="1">
        <f>IF(CO157&gt;='Drive Train'!$F$29,1,0)</f>
        <v>0</v>
      </c>
      <c r="CS157" s="57">
        <f t="shared" si="223"/>
        <v>54.184560993965697</v>
      </c>
      <c r="CT157" s="63">
        <f>CT156+'DEPRECATED - DT-Prelim Calcs'!$C$11</f>
        <v>612</v>
      </c>
      <c r="CU157" s="2">
        <f>DE157/'Drive Train'!$F$35</f>
        <v>0.72580645161290325</v>
      </c>
      <c r="CV157" s="46">
        <f>DC157*12*60/(PI() * 'Drive Train'!$F$15)/CU$2*CU157</f>
        <v>-6321.2984746771535</v>
      </c>
      <c r="CW157" s="2">
        <f>('DEPRECATED - DT-Prelim Calcs'!$C$6*CU157-CV157)/('DEPRECATED - DT-Prelim Calcs'!$C$6*CU157)*'DEPRECATED - DT-Prelim Calcs'!$C$7*CU157</f>
        <v>4.6074166860929022</v>
      </c>
      <c r="CX157" s="57">
        <f>CW157/'DEPRECATED - DT-Prelim Calcs'!$C$7*('DEPRECATED - DT-Prelim Calcs'!$C$8-'DEPRECATED - DT-Prelim Calcs'!$C$9)+'DEPRECATED - DT-Prelim Calcs'!$C$9</f>
        <v>247.98280532187525</v>
      </c>
      <c r="CY157" s="57">
        <f t="shared" si="196"/>
        <v>50</v>
      </c>
      <c r="CZ157" s="2">
        <f t="shared" si="224"/>
        <v>1.0927045796206987</v>
      </c>
      <c r="DA157" s="57">
        <f>CZ157*'DEPRECATED - DT-Prelim Calcs'!$C$21/CU$2/'DEPRECATED - DT-Prelim Calcs'!$C$19/'DEPRECATED - DT-Prelim Calcs'!$C$18*3.39*'DEPRECATED - DT-Prelim Calcs'!$C$20</f>
        <v>22.991988372439156</v>
      </c>
      <c r="DB157" s="46">
        <f t="shared" si="225"/>
        <v>0</v>
      </c>
      <c r="DC157" s="57">
        <f>DA156*'DEPRECATED - DT-Prelim Calcs'!$C$11+DC156</f>
        <v>-24.723987563253715</v>
      </c>
      <c r="DD157" s="57">
        <f>DD156+0.5*DA157*'DEPRECATED - DT-Prelim Calcs'!$C$11^2+DC157*'DEPRECATED - DT-Prelim Calcs'!$C$11</f>
        <v>-135978.20662407513</v>
      </c>
      <c r="DE157" s="57">
        <f>MIN('Drive Train'!$F$35-CY156*'DEPRECATED - DT-Prelim Calcs'!$C$21*'Drive Train'!$F$38,DE156+CY$2)</f>
        <v>9</v>
      </c>
      <c r="DF157" s="57">
        <f>'Drive Train'!$F$35-CY157*'DEPRECATED - DT-Prelim Calcs'!$C$21*'Drive Train'!$F$38</f>
        <v>9</v>
      </c>
      <c r="DG157" s="1">
        <f>IF(DD157&gt;='Drive Train'!$F$29,1,0)</f>
        <v>0</v>
      </c>
      <c r="DH157" s="57">
        <f t="shared" si="226"/>
        <v>55.555555555555557</v>
      </c>
      <c r="DI157" s="63">
        <f>DI156+'DEPRECATED - DT-Prelim Calcs'!$C$11</f>
        <v>612</v>
      </c>
      <c r="DJ157" s="2">
        <f>DT157/'Drive Train'!$F$35</f>
        <v>2.2960401439550009</v>
      </c>
      <c r="DK157" s="46">
        <f>DR157*12*60/(PI() * 'Drive Train'!$F$15)/DJ$2*DJ157</f>
        <v>-524896.76763593301</v>
      </c>
      <c r="DL157" s="2">
        <f>('DEPRECATED - DT-Prelim Calcs'!$C$6*DJ157-DK157)/('DEPRECATED - DT-Prelim Calcs'!$C$6*DJ157)*'DEPRECATED - DT-Prelim Calcs'!$C$7*DJ157</f>
        <v>242.86951866111514</v>
      </c>
      <c r="DM157" s="57">
        <f>DL157/'DEPRECATED - DT-Prelim Calcs'!$C$7*('DEPRECATED - DT-Prelim Calcs'!$C$8-'DEPRECATED - DT-Prelim Calcs'!$C$9)+'DEPRECATED - DT-Prelim Calcs'!$C$9</f>
        <v>12932.226657353143</v>
      </c>
      <c r="DN157" s="57">
        <f t="shared" si="197"/>
        <v>50</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-555.3078632212455</v>
      </c>
      <c r="DS157" s="57">
        <f>DS156+0.5*DP157*'DEPRECATED - DT-Prelim Calcs'!$C$11^2+DR157*'DEPRECATED - DT-Prelim Calcs'!$C$11</f>
        <v>-254754.69272154529</v>
      </c>
      <c r="DT157" s="57">
        <f>MIN('Drive Train'!$F$35-DN156*'DEPRECATED - DT-Prelim Calcs'!$C$21*'Drive Train'!$F$38,DT156+DN$2)</f>
        <v>28.470897785042013</v>
      </c>
      <c r="DU157" s="57">
        <f>'Drive Train'!$F$35-DN157*'DEPRECATED - DT-Prelim Calcs'!$C$21*'Drive Train'!$F$38</f>
        <v>9</v>
      </c>
      <c r="DV157" s="1">
        <f>IF(DS157&gt;='Drive Train'!$F$29,1,0)</f>
        <v>0</v>
      </c>
      <c r="DW157" s="57">
        <f t="shared" si="229"/>
        <v>55.555555555555557</v>
      </c>
      <c r="DX157" s="63">
        <f>DX156+'DEPRECATED - DT-Prelim Calcs'!$C$11</f>
        <v>612</v>
      </c>
      <c r="DY157" s="2">
        <f>EI157/'Drive Train'!$F$35</f>
        <v>0.72580645161290325</v>
      </c>
      <c r="DZ157" s="46">
        <f>EG157*12*60/(PI() * 'Drive Train'!$F$15)/DY$2*DY157</f>
        <v>12823.728307691037</v>
      </c>
      <c r="EA157" s="2">
        <f>('DEPRECATED - DT-Prelim Calcs'!$C$6*DY157-DZ157)/('DEPRECATED - DT-Prelim Calcs'!$C$6*DY157)*'DEPRECATED - DT-Prelim Calcs'!$C$7*DY157</f>
        <v>-4.0491526470229218</v>
      </c>
      <c r="EB157" s="57">
        <f>EA157/'DEPRECATED - DT-Prelim Calcs'!$C$7*('DEPRECATED - DT-Prelim Calcs'!$C$8-'DEPRECATED - DT-Prelim Calcs'!$C$9)+'DEPRECATED - DT-Prelim Calcs'!$C$9</f>
        <v>-212.86277369835722</v>
      </c>
      <c r="EC157" s="57">
        <f t="shared" si="198"/>
        <v>-212.86277369835722</v>
      </c>
      <c r="ED157" s="2">
        <f t="shared" si="230"/>
        <v>-5.5592774982354847</v>
      </c>
      <c r="EE157" s="57">
        <f>ED157*'DEPRECATED - DT-Prelim Calcs'!$C$21/DY$2/'DEPRECATED - DT-Prelim Calcs'!$C$19/'DEPRECATED - DT-Prelim Calcs'!$C$18*3.39*'DEPRECATED - DT-Prelim Calcs'!$C$20</f>
        <v>-156.43610970003559</v>
      </c>
      <c r="EF157" s="46">
        <f t="shared" si="231"/>
        <v>1</v>
      </c>
      <c r="EG157" s="57">
        <f>EE156*'DEPRECATED - DT-Prelim Calcs'!$C$11+EG156</f>
        <v>37.504349847906383</v>
      </c>
      <c r="EH157" s="57">
        <f>EH156+0.5*EE157*'DEPRECATED - DT-Prelim Calcs'!$C$11^2+EG157*'DEPRECATED - DT-Prelim Calcs'!$C$11</f>
        <v>-396851.06708662095</v>
      </c>
      <c r="EI157" s="57">
        <f>MIN('Drive Train'!$F$35-EC156*'DEPRECATED - DT-Prelim Calcs'!$C$21*'Drive Train'!$F$38,EI156+EC$2)</f>
        <v>9</v>
      </c>
      <c r="EJ157" s="57">
        <f>'Drive Train'!$F$35-EC157*'DEPRECATED - DT-Prelim Calcs'!$C$21*'Drive Train'!$F$38</f>
        <v>26.874668611488293</v>
      </c>
      <c r="EK157" s="1">
        <f>IF(EH157&gt;='Drive Train'!$F$29,1,0)</f>
        <v>0</v>
      </c>
      <c r="EL157" s="57">
        <f t="shared" si="232"/>
        <v>-236.51419299817468</v>
      </c>
      <c r="EM157" s="63">
        <f>EM156+'DEPRECATED - DT-Prelim Calcs'!$C$11</f>
        <v>612</v>
      </c>
      <c r="EN157" s="2">
        <f>EX157/'Drive Train'!$F$35</f>
        <v>0.72580645161290325</v>
      </c>
      <c r="EO157" s="46">
        <f>EV157*12*60/(PI() * 'Drive Train'!$F$15)/EN$2*EN157</f>
        <v>-202450.22729532569</v>
      </c>
      <c r="EP157" s="2">
        <f>('DEPRECATED - DT-Prelim Calcs'!$C$6*EN157-EO157)/('DEPRECATED - DT-Prelim Calcs'!$C$6*EN157)*'DEPRECATED - DT-Prelim Calcs'!$C$7*EN157</f>
        <v>93.288602137830821</v>
      </c>
      <c r="EQ157" s="57">
        <f>EP157/'DEPRECATED - DT-Prelim Calcs'!$C$7*('DEPRECATED - DT-Prelim Calcs'!$C$8-'DEPRECATED - DT-Prelim Calcs'!$C$9)+'DEPRECATED - DT-Prelim Calcs'!$C$9</f>
        <v>4969.0600225243543</v>
      </c>
      <c r="ER157" s="57">
        <f t="shared" si="199"/>
        <v>50</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-525.77334801189204</v>
      </c>
      <c r="EW157" s="57">
        <f>EW156+0.5*ET157*'DEPRECATED - DT-Prelim Calcs'!$C$11^2+EV157*'DEPRECATED - DT-Prelim Calcs'!$C$11</f>
        <v>-501870.46480841161</v>
      </c>
      <c r="EX157" s="57">
        <f>MIN('Drive Train'!$F$35-ER156*'DEPRECATED - DT-Prelim Calcs'!$C$21*'Drive Train'!$F$38,EX156+ER$2)</f>
        <v>9</v>
      </c>
      <c r="EY157" s="57">
        <f>'Drive Train'!$F$35-ER157*'DEPRECATED - DT-Prelim Calcs'!$C$21*'Drive Train'!$F$38</f>
        <v>9</v>
      </c>
      <c r="EZ157" s="1">
        <f>IF(EW157&gt;='Drive Train'!$F$29,1,0)</f>
        <v>0</v>
      </c>
      <c r="FA157" s="57">
        <f t="shared" si="235"/>
        <v>55.555555555555557</v>
      </c>
      <c r="FB157" s="63">
        <f>FB156+'DEPRECATED - DT-Prelim Calcs'!$C$11</f>
        <v>612</v>
      </c>
      <c r="FC157" s="2">
        <f>FM157/'Drive Train'!$F$35</f>
        <v>0.72580645161290325</v>
      </c>
      <c r="FD157" s="46">
        <f>FK157*12*60/(PI() * 'Drive Train'!$F$15)/FC$2*FC157</f>
        <v>-412085.23068712698</v>
      </c>
      <c r="FE157" s="2">
        <f>('DEPRECATED - DT-Prelim Calcs'!$C$6*FC157-FD157)/('DEPRECATED - DT-Prelim Calcs'!$C$6*FC157)*'DEPRECATED - DT-Prelim Calcs'!$C$7*FC157</f>
        <v>188.0766618328104</v>
      </c>
      <c r="FF157" s="57">
        <f>FE157/'DEPRECATED - DT-Prelim Calcs'!$C$7*('DEPRECATED - DT-Prelim Calcs'!$C$8-'DEPRECATED - DT-Prelim Calcs'!$C$9)+'DEPRECATED - DT-Prelim Calcs'!$C$9</f>
        <v>10015.245939066213</v>
      </c>
      <c r="FG157" s="57">
        <f t="shared" si="200"/>
        <v>50</v>
      </c>
      <c r="FH157" s="2">
        <f t="shared" si="236"/>
        <v>0.65247827416199988</v>
      </c>
      <c r="FI157" s="57">
        <f>FH157*'DEPRECATED - DT-Prelim Calcs'!$C$21/FC$2/'DEPRECATED - DT-Prelim Calcs'!$C$19/'DEPRECATED - DT-Prelim Calcs'!$C$18*3.39*'DEPRECATED - DT-Prelim Calcs'!$C$20</f>
        <v>22.99198837243916</v>
      </c>
      <c r="FJ157" s="46">
        <f t="shared" si="237"/>
        <v>0</v>
      </c>
      <c r="FK157" s="57">
        <f>FI156*'DEPRECATED - DT-Prelim Calcs'!$C$11+FK156</f>
        <v>-962.41539411907752</v>
      </c>
      <c r="FL157" s="57">
        <f>FL156+0.5*FI157*'DEPRECATED - DT-Prelim Calcs'!$C$11^2+FK157*'DEPRECATED - DT-Prelim Calcs'!$C$11</f>
        <v>-679723.37214660319</v>
      </c>
      <c r="FM157" s="57">
        <f>MIN('Drive Train'!$F$35-FG156*'DEPRECATED - DT-Prelim Calcs'!$C$21*'Drive Train'!$F$38,FM156+FG$2)</f>
        <v>9</v>
      </c>
      <c r="FN157" s="57">
        <f>'Drive Train'!$F$35-FG157*'DEPRECATED - DT-Prelim Calcs'!$C$21*'Drive Train'!$F$38</f>
        <v>9</v>
      </c>
      <c r="FO157" s="1">
        <f>IF(FL157&gt;='Drive Train'!$F$29,1,0)</f>
        <v>0</v>
      </c>
      <c r="FP157" s="57">
        <f t="shared" si="238"/>
        <v>55.555555555555557</v>
      </c>
      <c r="FQ157" s="63">
        <f>FQ156+'DEPRECATED - DT-Prelim Calcs'!$C$11</f>
        <v>612</v>
      </c>
      <c r="FR157" s="2">
        <f>GB157/'Drive Train'!$F$35</f>
        <v>0.72580645161290325</v>
      </c>
      <c r="FS157" s="46">
        <f>FZ157*12*60/(PI() * 'Drive Train'!$F$15)/FR$2*FR157</f>
        <v>-253847.68243745301</v>
      </c>
      <c r="FT157" s="2">
        <f>('DEPRECATED - DT-Prelim Calcs'!$C$6*FR157-FS157)/('DEPRECATED - DT-Prelim Calcs'!$C$6*FR157)*'DEPRECATED - DT-Prelim Calcs'!$C$7*FR157</f>
        <v>116.52835202385837</v>
      </c>
      <c r="FU157" s="57">
        <f>FT157/'DEPRECATED - DT-Prelim Calcs'!$C$7*('DEPRECATED - DT-Prelim Calcs'!$C$8-'DEPRECATED - DT-Prelim Calcs'!$C$9)+'DEPRECATED - DT-Prelim Calcs'!$C$9</f>
        <v>6206.2633048386015</v>
      </c>
      <c r="FV157" s="57">
        <f t="shared" si="201"/>
        <v>50</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-538.60711203845767</v>
      </c>
      <c r="GA157" s="57">
        <f>GA156+0.5*FX157*'DEPRECATED - DT-Prelim Calcs'!$C$11^2+FZ157*'DEPRECATED - DT-Prelim Calcs'!$C$11</f>
        <v>-806280.45502158697</v>
      </c>
      <c r="GB157" s="57">
        <f>MIN('Drive Train'!$F$35-FV156*'DEPRECATED - DT-Prelim Calcs'!$C$21*'Drive Train'!$F$38,GB156+FV$2)</f>
        <v>9</v>
      </c>
      <c r="GC157" s="57">
        <f>'Drive Train'!$F$35-FV157*'DEPRECATED - DT-Prelim Calcs'!$C$21*'Drive Train'!$F$38</f>
        <v>9</v>
      </c>
      <c r="GD157" s="1">
        <f>IF(GA157&gt;='Drive Train'!$F$29,1,0)</f>
        <v>0</v>
      </c>
      <c r="GE157" s="57">
        <f t="shared" si="241"/>
        <v>55.555555555555557</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55.555555555555557</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55.555555555555557</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55.555555555555557</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55.555555555555557</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55.555555555555557</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650.48305563067322</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23438.512233200945</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0.72580645161290325</v>
      </c>
      <c r="BC158" s="46">
        <f>BJ158*12*60/(PI() * 'Drive Train'!$F$15)/BB$2*BB158</f>
        <v>4641.2361015191454</v>
      </c>
      <c r="BD158" s="2">
        <f>('DEPRECATED - DT-Prelim Calcs'!$C$6*BB158-BC158)/('DEPRECATED - DT-Prelim Calcs'!$C$6*BB158)*'DEPRECATED - DT-Prelim Calcs'!$C$7*BB158</f>
        <v>-0.34937662134294839</v>
      </c>
      <c r="BE158" s="57">
        <f>BD158/'DEPRECATED - DT-Prelim Calcs'!$C$7*('DEPRECATED - DT-Prelim Calcs'!$C$8-'DEPRECATED - DT-Prelim Calcs'!$C$9)+'DEPRECATED - DT-Prelim Calcs'!$C$9</f>
        <v>-15.899593576058209</v>
      </c>
      <c r="BF158" s="57">
        <f t="shared" si="193"/>
        <v>-15.899593576058209</v>
      </c>
      <c r="BG158" s="2">
        <f t="shared" si="215"/>
        <v>-0.89592952772707846</v>
      </c>
      <c r="BH158" s="57">
        <f>BG158*'DEPRECATED - DT-Prelim Calcs'!$C$21/BB$2/'DEPRECATED - DT-Prelim Calcs'!$C$19/'DEPRECATED - DT-Prelim Calcs'!$C$18*3.39*'DEPRECATED - DT-Prelim Calcs'!$C$20</f>
        <v>-9.3122233198152511</v>
      </c>
      <c r="BI158" s="46">
        <f t="shared" si="216"/>
        <v>1</v>
      </c>
      <c r="BJ158" s="57">
        <f>BH157*'DEPRECATED - DT-Prelim Calcs'!$C$11+BJ157</f>
        <v>36.748542312468018</v>
      </c>
      <c r="BK158" s="57">
        <f>BK157+0.5*BH158*'DEPRECATED - DT-Prelim Calcs'!$C$11^2+BJ158*'DEPRECATED - DT-Prelim Calcs'!$C$11</f>
        <v>11165.012972278915</v>
      </c>
      <c r="BL158" s="57">
        <f>MIN('Drive Train'!$F$35-BF157*'DEPRECATED - DT-Prelim Calcs'!$C$21*'Drive Train'!$F$38,BL157+BF$2)</f>
        <v>9</v>
      </c>
      <c r="BM158" s="57">
        <f>'Drive Train'!$F$35-BF158*'DEPRECATED - DT-Prelim Calcs'!$C$21*'Drive Train'!$F$38</f>
        <v>13.481172363171959</v>
      </c>
      <c r="BN158" s="1">
        <f>IF(BK158&gt;='Drive Train'!$F$29,1,0)</f>
        <v>1</v>
      </c>
      <c r="BO158" s="57">
        <f t="shared" si="217"/>
        <v>-17.666215084509123</v>
      </c>
      <c r="BP158" s="63">
        <f>BP157+'DEPRECATED - DT-Prelim Calcs'!$C$11</f>
        <v>616</v>
      </c>
      <c r="BQ158" s="2">
        <f>CA158/'Drive Train'!$F$35</f>
        <v>0.72580645161290325</v>
      </c>
      <c r="BR158" s="46">
        <f>BY158*12*60/(PI() * 'Drive Train'!$F$15)/BQ$2*BQ158</f>
        <v>-6151.181665153732</v>
      </c>
      <c r="BS158" s="2">
        <f>('DEPRECATED - DT-Prelim Calcs'!$C$6*BQ158-BR158)/('DEPRECATED - DT-Prelim Calcs'!$C$6*BQ158)*'DEPRECATED - DT-Prelim Calcs'!$C$7*BQ158</f>
        <v>4.53049707803447</v>
      </c>
      <c r="BT158" s="57">
        <f>BS158/'DEPRECATED - DT-Prelim Calcs'!$C$7*('DEPRECATED - DT-Prelim Calcs'!$C$8-'DEPRECATED - DT-Prelim Calcs'!$C$9)+'DEPRECATED - DT-Prelim Calcs'!$C$9</f>
        <v>243.88787349038276</v>
      </c>
      <c r="BU158" s="57">
        <f t="shared" si="194"/>
        <v>50</v>
      </c>
      <c r="BV158" s="2">
        <f t="shared" si="218"/>
        <v>1.6128523217089212</v>
      </c>
      <c r="BW158" s="57">
        <f>BV158*'DEPRECATED - DT-Prelim Calcs'!$C$21/BQ$2/'DEPRECATED - DT-Prelim Calcs'!$C$19/'DEPRECATED - DT-Prelim Calcs'!$C$18*3.39*'DEPRECATED - DT-Prelim Calcs'!$C$20</f>
        <v>22.488110611089578</v>
      </c>
      <c r="BX158" s="46">
        <f t="shared" si="219"/>
        <v>0</v>
      </c>
      <c r="BY158" s="57">
        <f>BW157*'DEPRECATED - DT-Prelim Calcs'!$C$11+BY157</f>
        <v>-36.306649759662974</v>
      </c>
      <c r="BZ158" s="57">
        <f>BZ157+0.5*BW158*'DEPRECATED - DT-Prelim Calcs'!$C$11^2+BY158*'DEPRECATED - DT-Prelim Calcs'!$C$11</f>
        <v>-21693.637032161201</v>
      </c>
      <c r="CA158" s="57">
        <f>MIN('Drive Train'!$F$35-BU157*'DEPRECATED - DT-Prelim Calcs'!$C$21*'Drive Train'!$F$38,CA157+BU$2)</f>
        <v>9</v>
      </c>
      <c r="CB158" s="57">
        <f>'Drive Train'!$F$35-BU158*'DEPRECATED - DT-Prelim Calcs'!$C$21*'Drive Train'!$F$38</f>
        <v>9</v>
      </c>
      <c r="CC158" s="1">
        <f>IF(BZ158&gt;='Drive Train'!$F$29,1,0)</f>
        <v>0</v>
      </c>
      <c r="CD158" s="57">
        <f t="shared" si="220"/>
        <v>55.555555555555557</v>
      </c>
      <c r="CE158" s="63">
        <f>CE157+'DEPRECATED - DT-Prelim Calcs'!$C$11</f>
        <v>616</v>
      </c>
      <c r="CF158" s="2">
        <f>CP158/'Drive Train'!$F$35</f>
        <v>0.73257297315881442</v>
      </c>
      <c r="CG158" s="46">
        <f>CN158*12*60/(PI() * 'Drive Train'!$F$15)/CF$2*CF158</f>
        <v>11506.33934101392</v>
      </c>
      <c r="CH158" s="2">
        <f>('DEPRECATED - DT-Prelim Calcs'!$C$6*CF158-CG158)/('DEPRECATED - DT-Prelim Calcs'!$C$6*CF158)*'DEPRECATED - DT-Prelim Calcs'!$C$7*CF158</f>
        <v>-3.4371778986353902</v>
      </c>
      <c r="CI158" s="57">
        <f>CH158/'DEPRECATED - DT-Prelim Calcs'!$C$7*('DEPRECATED - DT-Prelim Calcs'!$C$8-'DEPRECATED - DT-Prelim Calcs'!$C$9)+'DEPRECATED - DT-Prelim Calcs'!$C$9</f>
        <v>-180.28337111822432</v>
      </c>
      <c r="CJ158" s="57">
        <f t="shared" si="195"/>
        <v>-180.28337111822432</v>
      </c>
      <c r="CK158" s="2">
        <f t="shared" si="221"/>
        <v>-4.7796511970271292</v>
      </c>
      <c r="CL158" s="57">
        <f>CK158*'DEPRECATED - DT-Prelim Calcs'!$C$21/CF$2/'DEPRECATED - DT-Prelim Calcs'!$C$19/'DEPRECATED - DT-Prelim Calcs'!$C$18*3.39*'DEPRECATED - DT-Prelim Calcs'!$C$20</f>
        <v>-83.606678580947772</v>
      </c>
      <c r="CM158" s="46">
        <f t="shared" si="222"/>
        <v>1</v>
      </c>
      <c r="CN158" s="57">
        <f>CL157*'DEPRECATED - DT-Prelim Calcs'!$C$11+CN157</f>
        <v>53.635005699532179</v>
      </c>
      <c r="CO158" s="57">
        <f>CO157+0.5*CL158*'DEPRECATED - DT-Prelim Calcs'!$C$11^2+CN158*'DEPRECATED - DT-Prelim Calcs'!$C$11</f>
        <v>-65039.248439744282</v>
      </c>
      <c r="CP158" s="57">
        <f>MIN('Drive Train'!$F$35-CJ157*'DEPRECATED - DT-Prelim Calcs'!$C$21*'Drive Train'!$F$38,CP157+CJ$2)</f>
        <v>9.0839048671692986</v>
      </c>
      <c r="CQ158" s="57">
        <f>'Drive Train'!$F$35-CJ158*'DEPRECATED - DT-Prelim Calcs'!$C$21*'Drive Train'!$F$38</f>
        <v>24.659269236039258</v>
      </c>
      <c r="CR158" s="1">
        <f>IF(CO158&gt;='Drive Train'!$F$29,1,0)</f>
        <v>0</v>
      </c>
      <c r="CS158" s="57">
        <f t="shared" si="223"/>
        <v>-200.31485679802702</v>
      </c>
      <c r="CT158" s="63">
        <f>CT157+'DEPRECATED - DT-Prelim Calcs'!$C$11</f>
        <v>616</v>
      </c>
      <c r="CU158" s="2">
        <f>DE158/'Drive Train'!$F$35</f>
        <v>0.72580645161290325</v>
      </c>
      <c r="CV158" s="46">
        <f>DC158*12*60/(PI() * 'Drive Train'!$F$15)/CU$2*CU158</f>
        <v>17192.581825846279</v>
      </c>
      <c r="CW158" s="2">
        <f>('DEPRECATED - DT-Prelim Calcs'!$C$6*CU158-CV158)/('DEPRECATED - DT-Prelim Calcs'!$C$6*CU158)*'DEPRECATED - DT-Prelim Calcs'!$C$7*CU158</f>
        <v>-6.0245629619861747</v>
      </c>
      <c r="CX158" s="57">
        <f>CW158/'DEPRECATED - DT-Prelim Calcs'!$C$7*('DEPRECATED - DT-Prelim Calcs'!$C$8-'DEPRECATED - DT-Prelim Calcs'!$C$9)+'DEPRECATED - DT-Prelim Calcs'!$C$9</f>
        <v>-318.02673361942999</v>
      </c>
      <c r="CY158" s="57">
        <f t="shared" si="196"/>
        <v>-318.02673361942999</v>
      </c>
      <c r="CZ158" s="2">
        <f t="shared" si="224"/>
        <v>-8.0491648912195508</v>
      </c>
      <c r="DA158" s="57">
        <f>CZ158*'DEPRECATED - DT-Prelim Calcs'!$C$21/CU$2/'DEPRECATED - DT-Prelim Calcs'!$C$19/'DEPRECATED - DT-Prelim Calcs'!$C$18*3.39*'DEPRECATED - DT-Prelim Calcs'!$C$20</f>
        <v>-169.36536099355044</v>
      </c>
      <c r="DB158" s="46">
        <f t="shared" si="225"/>
        <v>1</v>
      </c>
      <c r="DC158" s="57">
        <f>DA157*'DEPRECATED - DT-Prelim Calcs'!$C$11+DC157</f>
        <v>67.243965926502909</v>
      </c>
      <c r="DD158" s="57">
        <f>DD157+0.5*DA158*'DEPRECATED - DT-Prelim Calcs'!$C$11^2+DC158*'DEPRECATED - DT-Prelim Calcs'!$C$11</f>
        <v>-137064.15364831753</v>
      </c>
      <c r="DE158" s="57">
        <f>MIN('Drive Train'!$F$35-CY157*'DEPRECATED - DT-Prelim Calcs'!$C$21*'Drive Train'!$F$38,DE157+CY$2)</f>
        <v>9</v>
      </c>
      <c r="DF158" s="57">
        <f>'Drive Train'!$F$35-CY158*'DEPRECATED - DT-Prelim Calcs'!$C$21*'Drive Train'!$F$38</f>
        <v>34.025817886121239</v>
      </c>
      <c r="DG158" s="1">
        <f>IF(DD158&gt;='Drive Train'!$F$29,1,0)</f>
        <v>0</v>
      </c>
      <c r="DH158" s="57">
        <f t="shared" si="226"/>
        <v>-353.3630373549222</v>
      </c>
      <c r="DI158" s="63">
        <f>DI157+'DEPRECATED - DT-Prelim Calcs'!$C$11</f>
        <v>616</v>
      </c>
      <c r="DJ158" s="2">
        <f>DT158/'Drive Train'!$F$35</f>
        <v>0.72580645161290325</v>
      </c>
      <c r="DK158" s="46">
        <f>DR158*12*60/(PI() * 'Drive Train'!$F$15)/DJ$2*DJ158</f>
        <v>-138446.22939978089</v>
      </c>
      <c r="DL158" s="2">
        <f>('DEPRECATED - DT-Prelim Calcs'!$C$6*DJ158-DK158)/('DEPRECATED - DT-Prelim Calcs'!$C$6*DJ158)*'DEPRECATED - DT-Prelim Calcs'!$C$7*DJ158</f>
        <v>64.34870815504226</v>
      </c>
      <c r="DM158" s="57">
        <f>DL158/'DEPRECATED - DT-Prelim Calcs'!$C$7*('DEPRECATED - DT-Prelim Calcs'!$C$8-'DEPRECATED - DT-Prelim Calcs'!$C$9)+'DEPRECATED - DT-Prelim Calcs'!$C$9</f>
        <v>3428.4009362207144</v>
      </c>
      <c r="DN158" s="57">
        <f t="shared" si="197"/>
        <v>50</v>
      </c>
      <c r="DO158" s="2">
        <f t="shared" si="227"/>
        <v>0.93499464029399981</v>
      </c>
      <c r="DP158" s="57">
        <f>DO158*'DEPRECATED - DT-Prelim Calcs'!$C$21/DJ$2/'DEPRECATED - DT-Prelim Calcs'!$C$19/'DEPRECATED - DT-Prelim Calcs'!$C$18*3.39*'DEPRECATED - DT-Prelim Calcs'!$C$20</f>
        <v>22.991988372439156</v>
      </c>
      <c r="DQ158" s="46">
        <f t="shared" si="228"/>
        <v>0</v>
      </c>
      <c r="DR158" s="57">
        <f>DP157*'DEPRECATED - DT-Prelim Calcs'!$C$11+DR157</f>
        <v>-463.33990973148889</v>
      </c>
      <c r="DS158" s="57">
        <f>DS157+0.5*DP158*'DEPRECATED - DT-Prelim Calcs'!$C$11^2+DR158*'DEPRECATED - DT-Prelim Calcs'!$C$11</f>
        <v>-256424.11645349173</v>
      </c>
      <c r="DT158" s="57">
        <f>MIN('Drive Train'!$F$35-DN157*'DEPRECATED - DT-Prelim Calcs'!$C$21*'Drive Train'!$F$38,DT157+DN$2)</f>
        <v>9</v>
      </c>
      <c r="DU158" s="57">
        <f>'Drive Train'!$F$35-DN158*'DEPRECATED - DT-Prelim Calcs'!$C$21*'Drive Train'!$F$38</f>
        <v>9</v>
      </c>
      <c r="DV158" s="1">
        <f>IF(DS158&gt;='Drive Train'!$F$29,1,0)</f>
        <v>0</v>
      </c>
      <c r="DW158" s="57">
        <f t="shared" si="229"/>
        <v>55.555555555555557</v>
      </c>
      <c r="DX158" s="63">
        <f>DX157+'DEPRECATED - DT-Prelim Calcs'!$C$11</f>
        <v>616</v>
      </c>
      <c r="DY158" s="2">
        <f>EI158/'Drive Train'!$F$35</f>
        <v>2.1673119847974429</v>
      </c>
      <c r="DZ158" s="46">
        <f>EG158*12*60/(PI() * 'Drive Train'!$F$15)/DY$2*DY158</f>
        <v>-600603.54866064817</v>
      </c>
      <c r="EA158" s="2">
        <f>('DEPRECATED - DT-Prelim Calcs'!$C$6*DY158-DZ158)/('DEPRECATED - DT-Prelim Calcs'!$C$6*DY158)*'DEPRECATED - DT-Prelim Calcs'!$C$7*DY158</f>
        <v>276.79068009577503</v>
      </c>
      <c r="EB158" s="57">
        <f>EA158/'DEPRECATED - DT-Prelim Calcs'!$C$7*('DEPRECATED - DT-Prelim Calcs'!$C$8-'DEPRECATED - DT-Prelim Calcs'!$C$9)+'DEPRECATED - DT-Prelim Calcs'!$C$9</f>
        <v>14738.071060700389</v>
      </c>
      <c r="EC158" s="57">
        <f t="shared" si="198"/>
        <v>50</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-588.24008895223596</v>
      </c>
      <c r="EH158" s="57">
        <f>EH157+0.5*EE158*'DEPRECATED - DT-Prelim Calcs'!$C$11^2+EG158*'DEPRECATED - DT-Prelim Calcs'!$C$11</f>
        <v>-399020.09153545042</v>
      </c>
      <c r="EI158" s="57">
        <f>MIN('Drive Train'!$F$35-EC157*'DEPRECATED - DT-Prelim Calcs'!$C$21*'Drive Train'!$F$38,EI157+EC$2)</f>
        <v>26.874668611488293</v>
      </c>
      <c r="EJ158" s="57">
        <f>'Drive Train'!$F$35-EC158*'DEPRECATED - DT-Prelim Calcs'!$C$21*'Drive Train'!$F$38</f>
        <v>9</v>
      </c>
      <c r="EK158" s="1">
        <f>IF(EH158&gt;='Drive Train'!$F$29,1,0)</f>
        <v>0</v>
      </c>
      <c r="EL158" s="57">
        <f t="shared" si="232"/>
        <v>55.555555555555557</v>
      </c>
      <c r="EM158" s="63">
        <f>EM157+'DEPRECATED - DT-Prelim Calcs'!$C$11</f>
        <v>616</v>
      </c>
      <c r="EN158" s="2">
        <f>EX158/'Drive Train'!$F$35</f>
        <v>0.72580645161290325</v>
      </c>
      <c r="EO158" s="46">
        <f>EV158*12*60/(PI() * 'Drive Train'!$F$15)/EN$2*EN158</f>
        <v>-167037.7569632121</v>
      </c>
      <c r="EP158" s="2">
        <f>('DEPRECATED - DT-Prelim Calcs'!$C$6*EN158-EO158)/('DEPRECATED - DT-Prelim Calcs'!$C$6*EN158)*'DEPRECATED - DT-Prelim Calcs'!$C$7*EN158</f>
        <v>77.276584595543042</v>
      </c>
      <c r="EQ158" s="57">
        <f>EP158/'DEPRECATED - DT-Prelim Calcs'!$C$7*('DEPRECATED - DT-Prelim Calcs'!$C$8-'DEPRECATED - DT-Prelim Calcs'!$C$9)+'DEPRECATED - DT-Prelim Calcs'!$C$9</f>
        <v>4116.6360180946776</v>
      </c>
      <c r="ER158" s="57">
        <f t="shared" si="199"/>
        <v>50</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-433.80539452213543</v>
      </c>
      <c r="EW158" s="57">
        <f>EW157+0.5*ET158*'DEPRECATED - DT-Prelim Calcs'!$C$11^2+EV158*'DEPRECATED - DT-Prelim Calcs'!$C$11</f>
        <v>-503421.75047952065</v>
      </c>
      <c r="EX158" s="57">
        <f>MIN('Drive Train'!$F$35-ER157*'DEPRECATED - DT-Prelim Calcs'!$C$21*'Drive Train'!$F$38,EX157+ER$2)</f>
        <v>9</v>
      </c>
      <c r="EY158" s="57">
        <f>'Drive Train'!$F$35-ER158*'DEPRECATED - DT-Prelim Calcs'!$C$21*'Drive Train'!$F$38</f>
        <v>9</v>
      </c>
      <c r="EZ158" s="1">
        <f>IF(EW158&gt;='Drive Train'!$F$29,1,0)</f>
        <v>0</v>
      </c>
      <c r="FA158" s="57">
        <f t="shared" si="235"/>
        <v>55.555555555555557</v>
      </c>
      <c r="FB158" s="63">
        <f>FB157+'DEPRECATED - DT-Prelim Calcs'!$C$11</f>
        <v>616</v>
      </c>
      <c r="FC158" s="2">
        <f>FM158/'Drive Train'!$F$35</f>
        <v>0.72580645161290325</v>
      </c>
      <c r="FD158" s="46">
        <f>FK158*12*60/(PI() * 'Drive Train'!$F$15)/FC$2*FC158</f>
        <v>-372706.56367781659</v>
      </c>
      <c r="FE158" s="2">
        <f>('DEPRECATED - DT-Prelim Calcs'!$C$6*FC158-FD158)/('DEPRECATED - DT-Prelim Calcs'!$C$6*FC158)*'DEPRECATED - DT-Prelim Calcs'!$C$7*FC158</f>
        <v>170.27129832578638</v>
      </c>
      <c r="FF158" s="57">
        <f>FE158/'DEPRECATED - DT-Prelim Calcs'!$C$7*('DEPRECATED - DT-Prelim Calcs'!$C$8-'DEPRECATED - DT-Prelim Calcs'!$C$9)+'DEPRECATED - DT-Prelim Calcs'!$C$9</f>
        <v>9067.3504461404136</v>
      </c>
      <c r="FG158" s="57">
        <f t="shared" si="200"/>
        <v>50</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-870.44744062932091</v>
      </c>
      <c r="FL158" s="57">
        <f>FL157+0.5*FI158*'DEPRECATED - DT-Prelim Calcs'!$C$11^2+FK158*'DEPRECATED - DT-Prelim Calcs'!$C$11</f>
        <v>-683021.22600214102</v>
      </c>
      <c r="FM158" s="57">
        <f>MIN('Drive Train'!$F$35-FG157*'DEPRECATED - DT-Prelim Calcs'!$C$21*'Drive Train'!$F$38,FM157+FG$2)</f>
        <v>9</v>
      </c>
      <c r="FN158" s="57">
        <f>'Drive Train'!$F$35-FG158*'DEPRECATED - DT-Prelim Calcs'!$C$21*'Drive Train'!$F$38</f>
        <v>9</v>
      </c>
      <c r="FO158" s="1">
        <f>IF(FL158&gt;='Drive Train'!$F$29,1,0)</f>
        <v>0</v>
      </c>
      <c r="FP158" s="57">
        <f t="shared" si="238"/>
        <v>55.555555555555557</v>
      </c>
      <c r="FQ158" s="63">
        <f>FQ157+'DEPRECATED - DT-Prelim Calcs'!$C$11</f>
        <v>616</v>
      </c>
      <c r="FR158" s="2">
        <f>GB158/'Drive Train'!$F$35</f>
        <v>0.72580645161290325</v>
      </c>
      <c r="FS158" s="46">
        <f>FZ158*12*60/(PI() * 'Drive Train'!$F$15)/FR$2*FR158</f>
        <v>-210502.81875094594</v>
      </c>
      <c r="FT158" s="2">
        <f>('DEPRECATED - DT-Prelim Calcs'!$C$6*FR158-FS158)/('DEPRECATED - DT-Prelim Calcs'!$C$6*FR158)*'DEPRECATED - DT-Prelim Calcs'!$C$7*FR158</f>
        <v>96.929642552098116</v>
      </c>
      <c r="FU158" s="57">
        <f>FT158/'DEPRECATED - DT-Prelim Calcs'!$C$7*('DEPRECATED - DT-Prelim Calcs'!$C$8-'DEPRECATED - DT-Prelim Calcs'!$C$9)+'DEPRECATED - DT-Prelim Calcs'!$C$9</f>
        <v>5162.8963234166749</v>
      </c>
      <c r="FV158" s="57">
        <f t="shared" si="201"/>
        <v>50</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-446.63915854870106</v>
      </c>
      <c r="GA158" s="57">
        <f>GA157+0.5*FX158*'DEPRECATED - DT-Prelim Calcs'!$C$11^2+FZ158*'DEPRECATED - DT-Prelim Calcs'!$C$11</f>
        <v>-807883.07574880228</v>
      </c>
      <c r="GB158" s="57">
        <f>MIN('Drive Train'!$F$35-FV157*'DEPRECATED - DT-Prelim Calcs'!$C$21*'Drive Train'!$F$38,GB157+FV$2)</f>
        <v>9</v>
      </c>
      <c r="GC158" s="57">
        <f>'Drive Train'!$F$35-FV158*'DEPRECATED - DT-Prelim Calcs'!$C$21*'Drive Train'!$F$38</f>
        <v>9</v>
      </c>
      <c r="GD158" s="1">
        <f>IF(GA158&gt;='Drive Train'!$F$29,1,0)</f>
        <v>0</v>
      </c>
      <c r="GE158" s="57">
        <f t="shared" si="241"/>
        <v>55.555555555555557</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55.555555555555557</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55.555555555555557</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55.555555555555557</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55.555555555555557</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650.48305563067322</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23591.536375980308</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1.0871913196106417</v>
      </c>
      <c r="BC159" s="46">
        <f>BJ159*12*60/(PI() * 'Drive Train'!$F$15)/BB$2*BB159</f>
        <v>-94.657153452050238</v>
      </c>
      <c r="BD159" s="2">
        <f>('DEPRECATED - DT-Prelim Calcs'!$C$6*BB159-BC159)/('DEPRECATED - DT-Prelim Calcs'!$C$6*BB159)*'DEPRECATED - DT-Prelim Calcs'!$C$7*BB159</f>
        <v>2.6629310314472829</v>
      </c>
      <c r="BE159" s="57">
        <f>BD159/'DEPRECATED - DT-Prelim Calcs'!$C$7*('DEPRECATED - DT-Prelim Calcs'!$C$8-'DEPRECATED - DT-Prelim Calcs'!$C$9)+'DEPRECATED - DT-Prelim Calcs'!$C$9</f>
        <v>144.46516652891552</v>
      </c>
      <c r="BF159" s="57">
        <f t="shared" si="193"/>
        <v>50</v>
      </c>
      <c r="BG159" s="2">
        <f t="shared" si="215"/>
        <v>0.89592952771966194</v>
      </c>
      <c r="BH159" s="57">
        <f>BG159*'DEPRECATED - DT-Prelim Calcs'!$C$21/BB$2/'DEPRECATED - DT-Prelim Calcs'!$C$19/'DEPRECATED - DT-Prelim Calcs'!$C$18*3.39*'DEPRECATED - DT-Prelim Calcs'!$C$20</f>
        <v>9.3122233197381661</v>
      </c>
      <c r="BI159" s="46">
        <f t="shared" si="216"/>
        <v>0</v>
      </c>
      <c r="BJ159" s="57">
        <f>BH158*'DEPRECATED - DT-Prelim Calcs'!$C$11+BJ158</f>
        <v>-0.50035096679298618</v>
      </c>
      <c r="BK159" s="57">
        <f>BK158+0.5*BH159*'DEPRECATED - DT-Prelim Calcs'!$C$11^2+BJ159*'DEPRECATED - DT-Prelim Calcs'!$C$11</f>
        <v>11237.509354969648</v>
      </c>
      <c r="BL159" s="57">
        <f>MIN('Drive Train'!$F$35-BF158*'DEPRECATED - DT-Prelim Calcs'!$C$21*'Drive Train'!$F$38,BL158+BF$2)</f>
        <v>13.481172363171959</v>
      </c>
      <c r="BM159" s="57">
        <f>'Drive Train'!$F$35-BF159*'DEPRECATED - DT-Prelim Calcs'!$C$21*'Drive Train'!$F$38</f>
        <v>9</v>
      </c>
      <c r="BN159" s="1">
        <f>IF(BK159&gt;='Drive Train'!$F$29,1,0)</f>
        <v>1</v>
      </c>
      <c r="BO159" s="57">
        <f t="shared" si="217"/>
        <v>55.555555555555557</v>
      </c>
      <c r="BP159" s="63">
        <f>BP158+'DEPRECATED - DT-Prelim Calcs'!$C$11</f>
        <v>620</v>
      </c>
      <c r="BQ159" s="2">
        <f>CA159/'Drive Train'!$F$35</f>
        <v>0.72580645161290325</v>
      </c>
      <c r="BR159" s="46">
        <f>BY159*12*60/(PI() * 'Drive Train'!$F$15)/BQ$2*BQ159</f>
        <v>9088.8313451976137</v>
      </c>
      <c r="BS159" s="2">
        <f>('DEPRECATED - DT-Prelim Calcs'!$C$6*BQ159-BR159)/('DEPRECATED - DT-Prelim Calcs'!$C$6*BQ159)*'DEPRECATED - DT-Prelim Calcs'!$C$7*BQ159</f>
        <v>-2.3603906058204545</v>
      </c>
      <c r="BT159" s="57">
        <f>BS159/'DEPRECATED - DT-Prelim Calcs'!$C$7*('DEPRECATED - DT-Prelim Calcs'!$C$8-'DEPRECATED - DT-Prelim Calcs'!$C$9)+'DEPRECATED - DT-Prelim Calcs'!$C$9</f>
        <v>-122.95896876629224</v>
      </c>
      <c r="BU159" s="57">
        <f t="shared" si="194"/>
        <v>-122.95896876629224</v>
      </c>
      <c r="BV159" s="2">
        <f t="shared" si="218"/>
        <v>-3.4306932318228229</v>
      </c>
      <c r="BW159" s="57">
        <f>BV159*'DEPRECATED - DT-Prelim Calcs'!$C$21/BQ$2/'DEPRECATED - DT-Prelim Calcs'!$C$19/'DEPRECATED - DT-Prelim Calcs'!$C$18*3.39*'DEPRECATED - DT-Prelim Calcs'!$C$20</f>
        <v>-47.834391178606381</v>
      </c>
      <c r="BX159" s="46">
        <f t="shared" si="219"/>
        <v>1</v>
      </c>
      <c r="BY159" s="57">
        <f>BW158*'DEPRECATED - DT-Prelim Calcs'!$C$11+BY158</f>
        <v>53.645792684695337</v>
      </c>
      <c r="BZ159" s="57">
        <f>BZ158+0.5*BW159*'DEPRECATED - DT-Prelim Calcs'!$C$11^2+BY159*'DEPRECATED - DT-Prelim Calcs'!$C$11</f>
        <v>-21861.728990851272</v>
      </c>
      <c r="CA159" s="57">
        <f>MIN('Drive Train'!$F$35-BU158*'DEPRECATED - DT-Prelim Calcs'!$C$21*'Drive Train'!$F$38,CA158+BU$2)</f>
        <v>9</v>
      </c>
      <c r="CB159" s="57">
        <f>'Drive Train'!$F$35-BU159*'DEPRECATED - DT-Prelim Calcs'!$C$21*'Drive Train'!$F$38</f>
        <v>20.761209876107873</v>
      </c>
      <c r="CC159" s="1">
        <f>IF(BZ159&gt;='Drive Train'!$F$29,1,0)</f>
        <v>0</v>
      </c>
      <c r="CD159" s="57">
        <f t="shared" si="220"/>
        <v>-136.62107640699139</v>
      </c>
      <c r="CE159" s="63">
        <f>CE158+'DEPRECATED - DT-Prelim Calcs'!$C$11</f>
        <v>620</v>
      </c>
      <c r="CF159" s="2">
        <f>CP159/'Drive Train'!$F$35</f>
        <v>1.9886507448418755</v>
      </c>
      <c r="CG159" s="46">
        <f>CN159*12*60/(PI() * 'Drive Train'!$F$15)/CF$2*CF159</f>
        <v>-163523.7173966378</v>
      </c>
      <c r="CH159" s="2">
        <f>('DEPRECATED - DT-Prelim Calcs'!$C$6*CF159-CG159)/('DEPRECATED - DT-Prelim Calcs'!$C$6*CF159)*'DEPRECATED - DT-Prelim Calcs'!$C$7*CF159</f>
        <v>78.731139650771937</v>
      </c>
      <c r="CI159" s="57">
        <f>CH159/'DEPRECATED - DT-Prelim Calcs'!$C$7*('DEPRECATED - DT-Prelim Calcs'!$C$8-'DEPRECATED - DT-Prelim Calcs'!$C$9)+'DEPRECATED - DT-Prelim Calcs'!$C$9</f>
        <v>4194.0714594166138</v>
      </c>
      <c r="CJ159" s="57">
        <f t="shared" si="195"/>
        <v>50</v>
      </c>
      <c r="CK159" s="2">
        <f t="shared" si="221"/>
        <v>1.3144127551959126</v>
      </c>
      <c r="CL159" s="57">
        <f>CK159*'DEPRECATED - DT-Prelim Calcs'!$C$21/CF$2/'DEPRECATED - DT-Prelim Calcs'!$C$19/'DEPRECATED - DT-Prelim Calcs'!$C$18*3.39*'DEPRECATED - DT-Prelim Calcs'!$C$20</f>
        <v>22.991988372439156</v>
      </c>
      <c r="CM159" s="46">
        <f t="shared" si="222"/>
        <v>0</v>
      </c>
      <c r="CN159" s="57">
        <f>CL158*'DEPRECATED - DT-Prelim Calcs'!$C$11+CN158</f>
        <v>-280.79170862425889</v>
      </c>
      <c r="CO159" s="57">
        <f>CO158+0.5*CL159*'DEPRECATED - DT-Prelim Calcs'!$C$11^2+CN159*'DEPRECATED - DT-Prelim Calcs'!$C$11</f>
        <v>-65978.479367261811</v>
      </c>
      <c r="CP159" s="57">
        <f>MIN('Drive Train'!$F$35-CJ158*'DEPRECATED - DT-Prelim Calcs'!$C$21*'Drive Train'!$F$38,CP158+CJ$2)</f>
        <v>24.659269236039258</v>
      </c>
      <c r="CQ159" s="57">
        <f>'Drive Train'!$F$35-CJ159*'DEPRECATED - DT-Prelim Calcs'!$C$21*'Drive Train'!$F$38</f>
        <v>9</v>
      </c>
      <c r="CR159" s="1">
        <f>IF(CO159&gt;='Drive Train'!$F$29,1,0)</f>
        <v>0</v>
      </c>
      <c r="CS159" s="57">
        <f t="shared" si="223"/>
        <v>55.555555555555557</v>
      </c>
      <c r="CT159" s="63">
        <f>CT158+'DEPRECATED - DT-Prelim Calcs'!$C$11</f>
        <v>620</v>
      </c>
      <c r="CU159" s="2">
        <f>DE159/'Drive Train'!$F$35</f>
        <v>2.7440175714613901</v>
      </c>
      <c r="CV159" s="46">
        <f>DC159*12*60/(PI() * 'Drive Train'!$F$15)/CU$2*CU159</f>
        <v>-589845.79413578485</v>
      </c>
      <c r="CW159" s="2">
        <f>('DEPRECATED - DT-Prelim Calcs'!$C$6*CU159-CV159)/('DEPRECATED - DT-Prelim Calcs'!$C$6*CU159)*'DEPRECATED - DT-Prelim Calcs'!$C$7*CU159</f>
        <v>273.3163401084305</v>
      </c>
      <c r="CX159" s="57">
        <f>CW159/'DEPRECATED - DT-Prelim Calcs'!$C$7*('DEPRECATED - DT-Prelim Calcs'!$C$8-'DEPRECATED - DT-Prelim Calcs'!$C$9)+'DEPRECATED - DT-Prelim Calcs'!$C$9</f>
        <v>14553.109309506903</v>
      </c>
      <c r="CY159" s="57">
        <f t="shared" si="196"/>
        <v>50</v>
      </c>
      <c r="CZ159" s="2">
        <f t="shared" si="224"/>
        <v>1.0927045796206987</v>
      </c>
      <c r="DA159" s="57">
        <f>CZ159*'DEPRECATED - DT-Prelim Calcs'!$C$21/CU$2/'DEPRECATED - DT-Prelim Calcs'!$C$19/'DEPRECATED - DT-Prelim Calcs'!$C$18*3.39*'DEPRECATED - DT-Prelim Calcs'!$C$20</f>
        <v>22.991988372439156</v>
      </c>
      <c r="DB159" s="46">
        <f t="shared" si="225"/>
        <v>0</v>
      </c>
      <c r="DC159" s="57">
        <f>DA158*'DEPRECATED - DT-Prelim Calcs'!$C$11+DC158</f>
        <v>-610.21747804769882</v>
      </c>
      <c r="DD159" s="57">
        <f>DD158+0.5*DA159*'DEPRECATED - DT-Prelim Calcs'!$C$11^2+DC159*'DEPRECATED - DT-Prelim Calcs'!$C$11</f>
        <v>-139321.08765352881</v>
      </c>
      <c r="DE159" s="57">
        <f>MIN('Drive Train'!$F$35-CY158*'DEPRECATED - DT-Prelim Calcs'!$C$21*'Drive Train'!$F$38,DE158+CY$2)</f>
        <v>34.025817886121239</v>
      </c>
      <c r="DF159" s="57">
        <f>'Drive Train'!$F$35-CY159*'DEPRECATED - DT-Prelim Calcs'!$C$21*'Drive Train'!$F$38</f>
        <v>9</v>
      </c>
      <c r="DG159" s="1">
        <f>IF(DD159&gt;='Drive Train'!$F$29,1,0)</f>
        <v>0</v>
      </c>
      <c r="DH159" s="57">
        <f t="shared" si="226"/>
        <v>55.555555555555557</v>
      </c>
      <c r="DI159" s="63">
        <f>DI158+'DEPRECATED - DT-Prelim Calcs'!$C$11</f>
        <v>620</v>
      </c>
      <c r="DJ159" s="2">
        <f>DT159/'Drive Train'!$F$35</f>
        <v>0.72580645161290325</v>
      </c>
      <c r="DK159" s="46">
        <f>DR159*12*60/(PI() * 'Drive Train'!$F$15)/DJ$2*DJ159</f>
        <v>-110966.15242206077</v>
      </c>
      <c r="DL159" s="2">
        <f>('DEPRECATED - DT-Prelim Calcs'!$C$6*DJ159-DK159)/('DEPRECATED - DT-Prelim Calcs'!$C$6*DJ159)*'DEPRECATED - DT-Prelim Calcs'!$C$7*DJ159</f>
        <v>51.923382542226967</v>
      </c>
      <c r="DM159" s="57">
        <f>DL159/'DEPRECATED - DT-Prelim Calcs'!$C$7*('DEPRECATED - DT-Prelim Calcs'!$C$8-'DEPRECATED - DT-Prelim Calcs'!$C$9)+'DEPRECATED - DT-Prelim Calcs'!$C$9</f>
        <v>2766.9199087832862</v>
      </c>
      <c r="DN159" s="57">
        <f t="shared" si="197"/>
        <v>50</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-371.37195624173228</v>
      </c>
      <c r="DS159" s="57">
        <f>DS158+0.5*DP159*'DEPRECATED - DT-Prelim Calcs'!$C$11^2+DR159*'DEPRECATED - DT-Prelim Calcs'!$C$11</f>
        <v>-257725.66837147914</v>
      </c>
      <c r="DT159" s="57">
        <f>MIN('Drive Train'!$F$35-DN158*'DEPRECATED - DT-Prelim Calcs'!$C$21*'Drive Train'!$F$38,DT158+DN$2)</f>
        <v>9</v>
      </c>
      <c r="DU159" s="57">
        <f>'Drive Train'!$F$35-DN159*'DEPRECATED - DT-Prelim Calcs'!$C$21*'Drive Train'!$F$38</f>
        <v>9</v>
      </c>
      <c r="DV159" s="1">
        <f>IF(DS159&gt;='Drive Train'!$F$29,1,0)</f>
        <v>0</v>
      </c>
      <c r="DW159" s="57">
        <f t="shared" si="229"/>
        <v>55.555555555555557</v>
      </c>
      <c r="DX159" s="63">
        <f>DX158+'DEPRECATED - DT-Prelim Calcs'!$C$11</f>
        <v>620</v>
      </c>
      <c r="DY159" s="2">
        <f>EI159/'Drive Train'!$F$35</f>
        <v>0.72580645161290325</v>
      </c>
      <c r="DZ159" s="46">
        <f>EG159*12*60/(PI() * 'Drive Train'!$F$15)/DY$2*DY159</f>
        <v>-169688.55766483149</v>
      </c>
      <c r="EA159" s="2">
        <f>('DEPRECATED - DT-Prelim Calcs'!$C$6*DY159-DZ159)/('DEPRECATED - DT-Prelim Calcs'!$C$6*DY159)*'DEPRECATED - DT-Prelim Calcs'!$C$7*DY159</f>
        <v>78.475164274886907</v>
      </c>
      <c r="EB159" s="57">
        <f>EA159/'DEPRECATED - DT-Prelim Calcs'!$C$7*('DEPRECATED - DT-Prelim Calcs'!$C$8-'DEPRECATED - DT-Prelim Calcs'!$C$9)+'DEPRECATED - DT-Prelim Calcs'!$C$9</f>
        <v>4180.4442226008259</v>
      </c>
      <c r="EC159" s="57">
        <f t="shared" si="198"/>
        <v>50</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-496.27213546247935</v>
      </c>
      <c r="EH159" s="57">
        <f>EH158+0.5*EE159*'DEPRECATED - DT-Prelim Calcs'!$C$11^2+EG159*'DEPRECATED - DT-Prelim Calcs'!$C$11</f>
        <v>-400821.24417032086</v>
      </c>
      <c r="EI159" s="57">
        <f>MIN('Drive Train'!$F$35-EC158*'DEPRECATED - DT-Prelim Calcs'!$C$21*'Drive Train'!$F$38,EI158+EC$2)</f>
        <v>9</v>
      </c>
      <c r="EJ159" s="57">
        <f>'Drive Train'!$F$35-EC159*'DEPRECATED - DT-Prelim Calcs'!$C$21*'Drive Train'!$F$38</f>
        <v>9</v>
      </c>
      <c r="EK159" s="1">
        <f>IF(EH159&gt;='Drive Train'!$F$29,1,0)</f>
        <v>0</v>
      </c>
      <c r="EL159" s="57">
        <f t="shared" si="232"/>
        <v>55.555555555555557</v>
      </c>
      <c r="EM159" s="63">
        <f>EM158+'DEPRECATED - DT-Prelim Calcs'!$C$11</f>
        <v>620</v>
      </c>
      <c r="EN159" s="2">
        <f>EX159/'Drive Train'!$F$35</f>
        <v>0.72580645161290325</v>
      </c>
      <c r="EO159" s="46">
        <f>EV159*12*60/(PI() * 'Drive Train'!$F$15)/EN$2*EN159</f>
        <v>-131625.28663109848</v>
      </c>
      <c r="EP159" s="2">
        <f>('DEPRECATED - DT-Prelim Calcs'!$C$6*EN159-EO159)/('DEPRECATED - DT-Prelim Calcs'!$C$6*EN159)*'DEPRECATED - DT-Prelim Calcs'!$C$7*EN159</f>
        <v>61.264567053255277</v>
      </c>
      <c r="EQ159" s="57">
        <f>EP159/'DEPRECATED - DT-Prelim Calcs'!$C$7*('DEPRECATED - DT-Prelim Calcs'!$C$8-'DEPRECATED - DT-Prelim Calcs'!$C$9)+'DEPRECATED - DT-Prelim Calcs'!$C$9</f>
        <v>3264.2120136650005</v>
      </c>
      <c r="ER159" s="57">
        <f t="shared" si="199"/>
        <v>50</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-341.83744103237882</v>
      </c>
      <c r="EW159" s="57">
        <f>EW158+0.5*ET159*'DEPRECATED - DT-Prelim Calcs'!$C$11^2+EV159*'DEPRECATED - DT-Prelim Calcs'!$C$11</f>
        <v>-504605.16433667066</v>
      </c>
      <c r="EX159" s="57">
        <f>MIN('Drive Train'!$F$35-ER158*'DEPRECATED - DT-Prelim Calcs'!$C$21*'Drive Train'!$F$38,EX158+ER$2)</f>
        <v>9</v>
      </c>
      <c r="EY159" s="57">
        <f>'Drive Train'!$F$35-ER159*'DEPRECATED - DT-Prelim Calcs'!$C$21*'Drive Train'!$F$38</f>
        <v>9</v>
      </c>
      <c r="EZ159" s="1">
        <f>IF(EW159&gt;='Drive Train'!$F$29,1,0)</f>
        <v>0</v>
      </c>
      <c r="FA159" s="57">
        <f t="shared" si="235"/>
        <v>55.555555555555557</v>
      </c>
      <c r="FB159" s="63">
        <f>FB158+'DEPRECATED - DT-Prelim Calcs'!$C$11</f>
        <v>620</v>
      </c>
      <c r="FC159" s="2">
        <f>FM159/'Drive Train'!$F$35</f>
        <v>0.72580645161290325</v>
      </c>
      <c r="FD159" s="46">
        <f>FK159*12*60/(PI() * 'Drive Train'!$F$15)/FC$2*FC159</f>
        <v>-333327.89666850632</v>
      </c>
      <c r="FE159" s="2">
        <f>('DEPRECATED - DT-Prelim Calcs'!$C$6*FC159-FD159)/('DEPRECATED - DT-Prelim Calcs'!$C$6*FC159)*'DEPRECATED - DT-Prelim Calcs'!$C$7*FC159</f>
        <v>152.46593481876241</v>
      </c>
      <c r="FF159" s="57">
        <f>FE159/'DEPRECATED - DT-Prelim Calcs'!$C$7*('DEPRECATED - DT-Prelim Calcs'!$C$8-'DEPRECATED - DT-Prelim Calcs'!$C$9)+'DEPRECATED - DT-Prelim Calcs'!$C$9</f>
        <v>8119.4549532146129</v>
      </c>
      <c r="FG159" s="57">
        <f t="shared" si="200"/>
        <v>50</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-778.4794871395643</v>
      </c>
      <c r="FL159" s="57">
        <f>FL158+0.5*FI159*'DEPRECATED - DT-Prelim Calcs'!$C$11^2+FK159*'DEPRECATED - DT-Prelim Calcs'!$C$11</f>
        <v>-685951.20804371976</v>
      </c>
      <c r="FM159" s="57">
        <f>MIN('Drive Train'!$F$35-FG158*'DEPRECATED - DT-Prelim Calcs'!$C$21*'Drive Train'!$F$38,FM158+FG$2)</f>
        <v>9</v>
      </c>
      <c r="FN159" s="57">
        <f>'Drive Train'!$F$35-FG159*'DEPRECATED - DT-Prelim Calcs'!$C$21*'Drive Train'!$F$38</f>
        <v>9</v>
      </c>
      <c r="FO159" s="1">
        <f>IF(FL159&gt;='Drive Train'!$F$29,1,0)</f>
        <v>0</v>
      </c>
      <c r="FP159" s="57">
        <f t="shared" si="238"/>
        <v>55.555555555555557</v>
      </c>
      <c r="FQ159" s="63">
        <f>FQ158+'DEPRECATED - DT-Prelim Calcs'!$C$11</f>
        <v>620</v>
      </c>
      <c r="FR159" s="2">
        <f>GB159/'Drive Train'!$F$35</f>
        <v>0.72580645161290325</v>
      </c>
      <c r="FS159" s="46">
        <f>FZ159*12*60/(PI() * 'Drive Train'!$F$15)/FR$2*FR159</f>
        <v>-167157.95506443887</v>
      </c>
      <c r="FT159" s="2">
        <f>('DEPRECATED - DT-Prelim Calcs'!$C$6*FR159-FS159)/('DEPRECATED - DT-Prelim Calcs'!$C$6*FR159)*'DEPRECATED - DT-Prelim Calcs'!$C$7*FR159</f>
        <v>77.330933080337886</v>
      </c>
      <c r="FU159" s="57">
        <f>FT159/'DEPRECATED - DT-Prelim Calcs'!$C$7*('DEPRECATED - DT-Prelim Calcs'!$C$8-'DEPRECATED - DT-Prelim Calcs'!$C$9)+'DEPRECATED - DT-Prelim Calcs'!$C$9</f>
        <v>4119.529341994752</v>
      </c>
      <c r="FV159" s="57">
        <f t="shared" si="201"/>
        <v>50</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-354.67120505894445</v>
      </c>
      <c r="GA159" s="57">
        <f>GA158+0.5*FX159*'DEPRECATED - DT-Prelim Calcs'!$C$11^2+FZ159*'DEPRECATED - DT-Prelim Calcs'!$C$11</f>
        <v>-809117.82466205861</v>
      </c>
      <c r="GB159" s="57">
        <f>MIN('Drive Train'!$F$35-FV158*'DEPRECATED - DT-Prelim Calcs'!$C$21*'Drive Train'!$F$38,GB158+FV$2)</f>
        <v>9</v>
      </c>
      <c r="GC159" s="57">
        <f>'Drive Train'!$F$35-FV159*'DEPRECATED - DT-Prelim Calcs'!$C$21*'Drive Train'!$F$38</f>
        <v>9</v>
      </c>
      <c r="GD159" s="1">
        <f>IF(GA159&gt;='Drive Train'!$F$29,1,0)</f>
        <v>0</v>
      </c>
      <c r="GE159" s="57">
        <f t="shared" si="241"/>
        <v>55.555555555555557</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55.555555555555557</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55.555555555555557</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55.555555555555557</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55.555555555555557</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55.555555555555557</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650.48305563067322</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23744.56051875967</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0.72580645161290325</v>
      </c>
      <c r="BC160" s="46">
        <f>BJ160*12*60/(PI() * 'Drive Train'!$F$15)/BB$2*BB160</f>
        <v>4641.2361014802027</v>
      </c>
      <c r="BD160" s="2">
        <f>('DEPRECATED - DT-Prelim Calcs'!$C$6*BB160-BC160)/('DEPRECATED - DT-Prelim Calcs'!$C$6*BB160)*'DEPRECATED - DT-Prelim Calcs'!$C$7*BB160</f>
        <v>-0.3493766213253402</v>
      </c>
      <c r="BE160" s="57">
        <f>BD160/'DEPRECATED - DT-Prelim Calcs'!$C$7*('DEPRECATED - DT-Prelim Calcs'!$C$8-'DEPRECATED - DT-Prelim Calcs'!$C$9)+'DEPRECATED - DT-Prelim Calcs'!$C$9</f>
        <v>-15.899593575120807</v>
      </c>
      <c r="BF160" s="57">
        <f t="shared" si="193"/>
        <v>-15.899593575120807</v>
      </c>
      <c r="BG160" s="2">
        <f t="shared" si="215"/>
        <v>-0.89592952770488443</v>
      </c>
      <c r="BH160" s="57">
        <f>BG160*'DEPRECATED - DT-Prelim Calcs'!$C$21/BB$2/'DEPRECATED - DT-Prelim Calcs'!$C$19/'DEPRECATED - DT-Prelim Calcs'!$C$18*3.39*'DEPRECATED - DT-Prelim Calcs'!$C$20</f>
        <v>-9.3122233195845698</v>
      </c>
      <c r="BI160" s="46">
        <f t="shared" si="216"/>
        <v>1</v>
      </c>
      <c r="BJ160" s="57">
        <f>BH159*'DEPRECATED - DT-Prelim Calcs'!$C$11+BJ159</f>
        <v>36.748542312159678</v>
      </c>
      <c r="BK160" s="57">
        <f>BK159+0.5*BH160*'DEPRECATED - DT-Prelim Calcs'!$C$11^2+BJ160*'DEPRECATED - DT-Prelim Calcs'!$C$11</f>
        <v>11310.005737661611</v>
      </c>
      <c r="BL160" s="57">
        <f>MIN('Drive Train'!$F$35-BF159*'DEPRECATED - DT-Prelim Calcs'!$C$21*'Drive Train'!$F$38,BL159+BF$2)</f>
        <v>9</v>
      </c>
      <c r="BM160" s="57">
        <f>'Drive Train'!$F$35-BF160*'DEPRECATED - DT-Prelim Calcs'!$C$21*'Drive Train'!$F$38</f>
        <v>13.481172363108215</v>
      </c>
      <c r="BN160" s="1">
        <f>IF(BK160&gt;='Drive Train'!$F$29,1,0)</f>
        <v>1</v>
      </c>
      <c r="BO160" s="57">
        <f t="shared" si="217"/>
        <v>-17.666215083467566</v>
      </c>
      <c r="BP160" s="63">
        <f>BP159+'DEPRECATED - DT-Prelim Calcs'!$C$11</f>
        <v>624</v>
      </c>
      <c r="BQ160" s="2">
        <f>CA160/'Drive Train'!$F$35</f>
        <v>1.6742911190409575</v>
      </c>
      <c r="BR160" s="46">
        <f>BY160*12*60/(PI() * 'Drive Train'!$F$15)/BQ$2*BQ160</f>
        <v>-53813.41040338458</v>
      </c>
      <c r="BS160" s="2">
        <f>('DEPRECATED - DT-Prelim Calcs'!$C$6*BQ160-BR160)/('DEPRECATED - DT-Prelim Calcs'!$C$6*BQ160)*'DEPRECATED - DT-Prelim Calcs'!$C$7*BQ160</f>
        <v>28.367184011927517</v>
      </c>
      <c r="BT160" s="57">
        <f>BS160/'DEPRECATED - DT-Prelim Calcs'!$C$7*('DEPRECATED - DT-Prelim Calcs'!$C$8-'DEPRECATED - DT-Prelim Calcs'!$C$9)+'DEPRECATED - DT-Prelim Calcs'!$C$9</f>
        <v>1512.8700036225314</v>
      </c>
      <c r="BU160" s="57">
        <f t="shared" si="194"/>
        <v>50</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-137.6917720297302</v>
      </c>
      <c r="BZ160" s="57">
        <f>BZ159+0.5*BW160*'DEPRECATED - DT-Prelim Calcs'!$C$11^2+BY160*'DEPRECATED - DT-Prelim Calcs'!$C$11</f>
        <v>-22228.560171990681</v>
      </c>
      <c r="CA160" s="57">
        <f>MIN('Drive Train'!$F$35-BU159*'DEPRECATED - DT-Prelim Calcs'!$C$21*'Drive Train'!$F$38,CA159+BU$2)</f>
        <v>20.761209876107873</v>
      </c>
      <c r="CB160" s="57">
        <f>'Drive Train'!$F$35-BU160*'DEPRECATED - DT-Prelim Calcs'!$C$21*'Drive Train'!$F$38</f>
        <v>9</v>
      </c>
      <c r="CC160" s="1">
        <f>IF(BZ160&gt;='Drive Train'!$F$29,1,0)</f>
        <v>0</v>
      </c>
      <c r="CD160" s="57">
        <f t="shared" si="220"/>
        <v>55.555555555555557</v>
      </c>
      <c r="CE160" s="63">
        <f>CE159+'DEPRECATED - DT-Prelim Calcs'!$C$11</f>
        <v>624</v>
      </c>
      <c r="CF160" s="2">
        <f>CP160/'Drive Train'!$F$35</f>
        <v>0.72580645161290325</v>
      </c>
      <c r="CG160" s="46">
        <f>CN160*12*60/(PI() * 'Drive Train'!$F$15)/CF$2*CF160</f>
        <v>-40134.273797327398</v>
      </c>
      <c r="CH160" s="2">
        <f>('DEPRECATED - DT-Prelim Calcs'!$C$6*CF160-CG160)/('DEPRECATED - DT-Prelim Calcs'!$C$6*CF160)*'DEPRECATED - DT-Prelim Calcs'!$C$7*CF160</f>
        <v>19.896210406090479</v>
      </c>
      <c r="CI160" s="57">
        <f>CH160/'DEPRECATED - DT-Prelim Calcs'!$C$7*('DEPRECATED - DT-Prelim Calcs'!$C$8-'DEPRECATED - DT-Prelim Calcs'!$C$9)+'DEPRECATED - DT-Prelim Calcs'!$C$9</f>
        <v>1061.9048942329496</v>
      </c>
      <c r="CJ160" s="57">
        <f t="shared" si="195"/>
        <v>50</v>
      </c>
      <c r="CK160" s="2">
        <f t="shared" si="221"/>
        <v>1.3144127551959126</v>
      </c>
      <c r="CL160" s="57">
        <f>CK160*'DEPRECATED - DT-Prelim Calcs'!$C$21/CF$2/'DEPRECATED - DT-Prelim Calcs'!$C$19/'DEPRECATED - DT-Prelim Calcs'!$C$18*3.39*'DEPRECATED - DT-Prelim Calcs'!$C$20</f>
        <v>22.991988372439156</v>
      </c>
      <c r="CM160" s="46">
        <f t="shared" si="222"/>
        <v>0</v>
      </c>
      <c r="CN160" s="57">
        <f>CL159*'DEPRECATED - DT-Prelim Calcs'!$C$11+CN159</f>
        <v>-188.82375513450228</v>
      </c>
      <c r="CO160" s="57">
        <f>CO159+0.5*CL160*'DEPRECATED - DT-Prelim Calcs'!$C$11^2+CN160*'DEPRECATED - DT-Prelim Calcs'!$C$11</f>
        <v>-66549.838480820297</v>
      </c>
      <c r="CP160" s="57">
        <f>MIN('Drive Train'!$F$35-CJ159*'DEPRECATED - DT-Prelim Calcs'!$C$21*'Drive Train'!$F$38,CP159+CJ$2)</f>
        <v>9</v>
      </c>
      <c r="CQ160" s="57">
        <f>'Drive Train'!$F$35-CJ160*'DEPRECATED - DT-Prelim Calcs'!$C$21*'Drive Train'!$F$38</f>
        <v>9</v>
      </c>
      <c r="CR160" s="1">
        <f>IF(CO160&gt;='Drive Train'!$F$29,1,0)</f>
        <v>0</v>
      </c>
      <c r="CS160" s="57">
        <f t="shared" si="223"/>
        <v>55.555555555555557</v>
      </c>
      <c r="CT160" s="63">
        <f>CT159+'DEPRECATED - DT-Prelim Calcs'!$C$11</f>
        <v>624</v>
      </c>
      <c r="CU160" s="2">
        <f>DE160/'Drive Train'!$F$35</f>
        <v>0.72580645161290325</v>
      </c>
      <c r="CV160" s="46">
        <f>DC160*12*60/(PI() * 'Drive Train'!$F$15)/CU$2*CU160</f>
        <v>-132503.29950656035</v>
      </c>
      <c r="CW160" s="2">
        <f>('DEPRECATED - DT-Prelim Calcs'!$C$6*CU160-CV160)/('DEPRECATED - DT-Prelim Calcs'!$C$6*CU160)*'DEPRECATED - DT-Prelim Calcs'!$C$7*CU160</f>
        <v>61.661567246475371</v>
      </c>
      <c r="CX160" s="57">
        <f>CW160/'DEPRECATED - DT-Prelim Calcs'!$C$7*('DEPRECATED - DT-Prelim Calcs'!$C$8-'DEPRECATED - DT-Prelim Calcs'!$C$9)+'DEPRECATED - DT-Prelim Calcs'!$C$9</f>
        <v>3285.3469202169254</v>
      </c>
      <c r="CY160" s="57">
        <f t="shared" si="196"/>
        <v>50</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-518.24952455794221</v>
      </c>
      <c r="DD160" s="57">
        <f>DD159+0.5*DA160*'DEPRECATED - DT-Prelim Calcs'!$C$11^2+DC160*'DEPRECATED - DT-Prelim Calcs'!$C$11</f>
        <v>-141210.14984478106</v>
      </c>
      <c r="DE160" s="57">
        <f>MIN('Drive Train'!$F$35-CY159*'DEPRECATED - DT-Prelim Calcs'!$C$21*'Drive Train'!$F$38,DE159+CY$2)</f>
        <v>9</v>
      </c>
      <c r="DF160" s="57">
        <f>'Drive Train'!$F$35-CY160*'DEPRECATED - DT-Prelim Calcs'!$C$21*'Drive Train'!$F$38</f>
        <v>9</v>
      </c>
      <c r="DG160" s="1">
        <f>IF(DD160&gt;='Drive Train'!$F$29,1,0)</f>
        <v>0</v>
      </c>
      <c r="DH160" s="57">
        <f t="shared" si="226"/>
        <v>55.555555555555557</v>
      </c>
      <c r="DI160" s="63">
        <f>DI159+'DEPRECATED - DT-Prelim Calcs'!$C$11</f>
        <v>624</v>
      </c>
      <c r="DJ160" s="2">
        <f>DT160/'Drive Train'!$F$35</f>
        <v>0.72580645161290325</v>
      </c>
      <c r="DK160" s="46">
        <f>DR160*12*60/(PI() * 'Drive Train'!$F$15)/DJ$2*DJ160</f>
        <v>-83486.075444340589</v>
      </c>
      <c r="DL160" s="2">
        <f>('DEPRECATED - DT-Prelim Calcs'!$C$6*DJ160-DK160)/('DEPRECATED - DT-Prelim Calcs'!$C$6*DJ160)*'DEPRECATED - DT-Prelim Calcs'!$C$7*DJ160</f>
        <v>39.498056929411646</v>
      </c>
      <c r="DM160" s="57">
        <f>DL160/'DEPRECATED - DT-Prelim Calcs'!$C$7*('DEPRECATED - DT-Prelim Calcs'!$C$8-'DEPRECATED - DT-Prelim Calcs'!$C$9)+'DEPRECATED - DT-Prelim Calcs'!$C$9</f>
        <v>2105.4388813458563</v>
      </c>
      <c r="DN160" s="57">
        <f t="shared" si="197"/>
        <v>50</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-279.40400275197567</v>
      </c>
      <c r="DS160" s="57">
        <f>DS159+0.5*DP160*'DEPRECATED - DT-Prelim Calcs'!$C$11^2+DR160*'DEPRECATED - DT-Prelim Calcs'!$C$11</f>
        <v>-258659.34847550752</v>
      </c>
      <c r="DT160" s="57">
        <f>MIN('Drive Train'!$F$35-DN159*'DEPRECATED - DT-Prelim Calcs'!$C$21*'Drive Train'!$F$38,DT159+DN$2)</f>
        <v>9</v>
      </c>
      <c r="DU160" s="57">
        <f>'Drive Train'!$F$35-DN160*'DEPRECATED - DT-Prelim Calcs'!$C$21*'Drive Train'!$F$38</f>
        <v>9</v>
      </c>
      <c r="DV160" s="1">
        <f>IF(DS160&gt;='Drive Train'!$F$29,1,0)</f>
        <v>0</v>
      </c>
      <c r="DW160" s="57">
        <f t="shared" si="229"/>
        <v>55.555555555555557</v>
      </c>
      <c r="DX160" s="63">
        <f>DX159+'DEPRECATED - DT-Prelim Calcs'!$C$11</f>
        <v>624</v>
      </c>
      <c r="DY160" s="2">
        <f>EI160/'Drive Train'!$F$35</f>
        <v>0.72580645161290325</v>
      </c>
      <c r="DZ160" s="46">
        <f>EG160*12*60/(PI() * 'Drive Train'!$F$15)/DY$2*DY160</f>
        <v>-138242.28400991464</v>
      </c>
      <c r="EA160" s="2">
        <f>('DEPRECATED - DT-Prelim Calcs'!$C$6*DY160-DZ160)/('DEPRECATED - DT-Prelim Calcs'!$C$6*DY160)*'DEPRECATED - DT-Prelim Calcs'!$C$7*DY160</f>
        <v>64.256492697335389</v>
      </c>
      <c r="EB160" s="57">
        <f>EA160/'DEPRECATED - DT-Prelim Calcs'!$C$7*('DEPRECATED - DT-Prelim Calcs'!$C$8-'DEPRECATED - DT-Prelim Calcs'!$C$9)+'DEPRECATED - DT-Prelim Calcs'!$C$9</f>
        <v>3423.4917066672738</v>
      </c>
      <c r="EC160" s="57">
        <f t="shared" si="198"/>
        <v>50</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-404.30418197272274</v>
      </c>
      <c r="EH160" s="57">
        <f>EH159+0.5*EE160*'DEPRECATED - DT-Prelim Calcs'!$C$11^2+EG160*'DEPRECATED - DT-Prelim Calcs'!$C$11</f>
        <v>-402254.52499123226</v>
      </c>
      <c r="EI160" s="57">
        <f>MIN('Drive Train'!$F$35-EC159*'DEPRECATED - DT-Prelim Calcs'!$C$21*'Drive Train'!$F$38,EI159+EC$2)</f>
        <v>9</v>
      </c>
      <c r="EJ160" s="57">
        <f>'Drive Train'!$F$35-EC160*'DEPRECATED - DT-Prelim Calcs'!$C$21*'Drive Train'!$F$38</f>
        <v>9</v>
      </c>
      <c r="EK160" s="1">
        <f>IF(EH160&gt;='Drive Train'!$F$29,1,0)</f>
        <v>0</v>
      </c>
      <c r="EL160" s="57">
        <f t="shared" si="232"/>
        <v>55.555555555555557</v>
      </c>
      <c r="EM160" s="63">
        <f>EM159+'DEPRECATED - DT-Prelim Calcs'!$C$11</f>
        <v>624</v>
      </c>
      <c r="EN160" s="2">
        <f>EX160/'Drive Train'!$F$35</f>
        <v>0.72580645161290325</v>
      </c>
      <c r="EO160" s="46">
        <f>EV160*12*60/(PI() * 'Drive Train'!$F$15)/EN$2*EN160</f>
        <v>-96212.816298984879</v>
      </c>
      <c r="EP160" s="2">
        <f>('DEPRECATED - DT-Prelim Calcs'!$C$6*EN160-EO160)/('DEPRECATED - DT-Prelim Calcs'!$C$6*EN160)*'DEPRECATED - DT-Prelim Calcs'!$C$7*EN160</f>
        <v>45.252549510967505</v>
      </c>
      <c r="EQ160" s="57">
        <f>EP160/'DEPRECATED - DT-Prelim Calcs'!$C$7*('DEPRECATED - DT-Prelim Calcs'!$C$8-'DEPRECATED - DT-Prelim Calcs'!$C$9)+'DEPRECATED - DT-Prelim Calcs'!$C$9</f>
        <v>2411.7880092353239</v>
      </c>
      <c r="ER160" s="57">
        <f t="shared" si="199"/>
        <v>50</v>
      </c>
      <c r="ES160" s="2">
        <f t="shared" si="233"/>
        <v>0.72555584086814395</v>
      </c>
      <c r="ET160" s="57">
        <f>ES160*'DEPRECATED - DT-Prelim Calcs'!$C$21/EN$2/'DEPRECATED - DT-Prelim Calcs'!$C$19/'DEPRECATED - DT-Prelim Calcs'!$C$18*3.39*'DEPRECATED - DT-Prelim Calcs'!$C$20</f>
        <v>22.99198837243916</v>
      </c>
      <c r="EU160" s="46">
        <f t="shared" si="234"/>
        <v>0</v>
      </c>
      <c r="EV160" s="57">
        <f>ET159*'DEPRECATED - DT-Prelim Calcs'!$C$11+EV159</f>
        <v>-249.86948754262218</v>
      </c>
      <c r="EW160" s="57">
        <f>EW159+0.5*ET160*'DEPRECATED - DT-Prelim Calcs'!$C$11^2+EV160*'DEPRECATED - DT-Prelim Calcs'!$C$11</f>
        <v>-505420.70637986163</v>
      </c>
      <c r="EX160" s="57">
        <f>MIN('Drive Train'!$F$35-ER159*'DEPRECATED - DT-Prelim Calcs'!$C$21*'Drive Train'!$F$38,EX159+ER$2)</f>
        <v>9</v>
      </c>
      <c r="EY160" s="57">
        <f>'Drive Train'!$F$35-ER160*'DEPRECATED - DT-Prelim Calcs'!$C$21*'Drive Train'!$F$38</f>
        <v>9</v>
      </c>
      <c r="EZ160" s="1">
        <f>IF(EW160&gt;='Drive Train'!$F$29,1,0)</f>
        <v>0</v>
      </c>
      <c r="FA160" s="57">
        <f t="shared" si="235"/>
        <v>55.555555555555557</v>
      </c>
      <c r="FB160" s="63">
        <f>FB159+'DEPRECATED - DT-Prelim Calcs'!$C$11</f>
        <v>624</v>
      </c>
      <c r="FC160" s="2">
        <f>FM160/'Drive Train'!$F$35</f>
        <v>0.72580645161290325</v>
      </c>
      <c r="FD160" s="46">
        <f>FK160*12*60/(PI() * 'Drive Train'!$F$15)/FC$2*FC160</f>
        <v>-293949.22965919605</v>
      </c>
      <c r="FE160" s="2">
        <f>('DEPRECATED - DT-Prelim Calcs'!$C$6*FC160-FD160)/('DEPRECATED - DT-Prelim Calcs'!$C$6*FC160)*'DEPRECATED - DT-Prelim Calcs'!$C$7*FC160</f>
        <v>134.66057131173844</v>
      </c>
      <c r="FF160" s="57">
        <f>FE160/'DEPRECATED - DT-Prelim Calcs'!$C$7*('DEPRECATED - DT-Prelim Calcs'!$C$8-'DEPRECATED - DT-Prelim Calcs'!$C$9)+'DEPRECATED - DT-Prelim Calcs'!$C$9</f>
        <v>7171.5594602888132</v>
      </c>
      <c r="FG160" s="57">
        <f t="shared" si="200"/>
        <v>50</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-686.51153364980769</v>
      </c>
      <c r="FL160" s="57">
        <f>FL159+0.5*FI160*'DEPRECATED - DT-Prelim Calcs'!$C$11^2+FK160*'DEPRECATED - DT-Prelim Calcs'!$C$11</f>
        <v>-688513.31827133952</v>
      </c>
      <c r="FM160" s="57">
        <f>MIN('Drive Train'!$F$35-FG159*'DEPRECATED - DT-Prelim Calcs'!$C$21*'Drive Train'!$F$38,FM159+FG$2)</f>
        <v>9</v>
      </c>
      <c r="FN160" s="57">
        <f>'Drive Train'!$F$35-FG160*'DEPRECATED - DT-Prelim Calcs'!$C$21*'Drive Train'!$F$38</f>
        <v>9</v>
      </c>
      <c r="FO160" s="1">
        <f>IF(FL160&gt;='Drive Train'!$F$29,1,0)</f>
        <v>0</v>
      </c>
      <c r="FP160" s="57">
        <f t="shared" si="238"/>
        <v>55.555555555555557</v>
      </c>
      <c r="FQ160" s="63">
        <f>FQ159+'DEPRECATED - DT-Prelim Calcs'!$C$11</f>
        <v>624</v>
      </c>
      <c r="FR160" s="2">
        <f>GB160/'Drive Train'!$F$35</f>
        <v>0.72580645161290325</v>
      </c>
      <c r="FS160" s="46">
        <f>FZ160*12*60/(PI() * 'Drive Train'!$F$15)/FR$2*FR160</f>
        <v>-123813.09137793181</v>
      </c>
      <c r="FT160" s="2">
        <f>('DEPRECATED - DT-Prelim Calcs'!$C$6*FR160-FS160)/('DEPRECATED - DT-Prelim Calcs'!$C$6*FR160)*'DEPRECATED - DT-Prelim Calcs'!$C$7*FR160</f>
        <v>57.732223608577648</v>
      </c>
      <c r="FU160" s="57">
        <f>FT160/'DEPRECATED - DT-Prelim Calcs'!$C$7*('DEPRECATED - DT-Prelim Calcs'!$C$8-'DEPRECATED - DT-Prelim Calcs'!$C$9)+'DEPRECATED - DT-Prelim Calcs'!$C$9</f>
        <v>3076.1623605728269</v>
      </c>
      <c r="FV160" s="57">
        <f t="shared" si="201"/>
        <v>50</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-262.70325156918784</v>
      </c>
      <c r="GA160" s="57">
        <f>GA159+0.5*FX160*'DEPRECATED - DT-Prelim Calcs'!$C$11^2+FZ160*'DEPRECATED - DT-Prelim Calcs'!$C$11</f>
        <v>-809984.70176135586</v>
      </c>
      <c r="GB160" s="57">
        <f>MIN('Drive Train'!$F$35-FV159*'DEPRECATED - DT-Prelim Calcs'!$C$21*'Drive Train'!$F$38,GB159+FV$2)</f>
        <v>9</v>
      </c>
      <c r="GC160" s="57">
        <f>'Drive Train'!$F$35-FV160*'DEPRECATED - DT-Prelim Calcs'!$C$21*'Drive Train'!$F$38</f>
        <v>9</v>
      </c>
      <c r="GD160" s="1">
        <f>IF(GA160&gt;='Drive Train'!$F$29,1,0)</f>
        <v>0</v>
      </c>
      <c r="GE160" s="57">
        <f t="shared" si="241"/>
        <v>55.555555555555557</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55.555555555555557</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55.555555555555557</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55.555555555555557</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55.555555555555557</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650.48305563067322</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23897.584661539033</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1.0871913196055012</v>
      </c>
      <c r="BC161" s="46">
        <f>BJ161*12*60/(PI() * 'Drive Train'!$F$15)/BB$2*BB161</f>
        <v>-94.657153335372399</v>
      </c>
      <c r="BD161" s="2">
        <f>('DEPRECATED - DT-Prelim Calcs'!$C$6*BB161-BC161)/('DEPRECATED - DT-Prelim Calcs'!$C$6*BB161)*'DEPRECATED - DT-Prelim Calcs'!$C$7*BB161</f>
        <v>2.6629310313821373</v>
      </c>
      <c r="BE161" s="57">
        <f>BD161/'DEPRECATED - DT-Prelim Calcs'!$C$7*('DEPRECATED - DT-Prelim Calcs'!$C$8-'DEPRECATED - DT-Prelim Calcs'!$C$9)+'DEPRECATED - DT-Prelim Calcs'!$C$9</f>
        <v>144.46516652544739</v>
      </c>
      <c r="BF161" s="57">
        <f t="shared" si="193"/>
        <v>50</v>
      </c>
      <c r="BG161" s="2">
        <f t="shared" si="215"/>
        <v>0.89592952771052436</v>
      </c>
      <c r="BH161" s="57">
        <f>BG161*'DEPRECATED - DT-Prelim Calcs'!$C$21/BB$2/'DEPRECATED - DT-Prelim Calcs'!$C$19/'DEPRECATED - DT-Prelim Calcs'!$C$18*3.39*'DEPRECATED - DT-Prelim Calcs'!$C$20</f>
        <v>9.3122233196431896</v>
      </c>
      <c r="BI161" s="46">
        <f t="shared" si="216"/>
        <v>0</v>
      </c>
      <c r="BJ161" s="57">
        <f>BH160*'DEPRECATED - DT-Prelim Calcs'!$C$11+BJ160</f>
        <v>-0.5003509661786012</v>
      </c>
      <c r="BK161" s="57">
        <f>BK160+0.5*BH161*'DEPRECATED - DT-Prelim Calcs'!$C$11^2+BJ161*'DEPRECATED - DT-Prelim Calcs'!$C$11</f>
        <v>11382.502120354042</v>
      </c>
      <c r="BL161" s="57">
        <f>MIN('Drive Train'!$F$35-BF160*'DEPRECATED - DT-Prelim Calcs'!$C$21*'Drive Train'!$F$38,BL160+BF$2)</f>
        <v>13.481172363108215</v>
      </c>
      <c r="BM161" s="57">
        <f>'Drive Train'!$F$35-BF161*'DEPRECATED - DT-Prelim Calcs'!$C$21*'Drive Train'!$F$38</f>
        <v>9</v>
      </c>
      <c r="BN161" s="1">
        <f>IF(BK161&gt;='Drive Train'!$F$29,1,0)</f>
        <v>1</v>
      </c>
      <c r="BO161" s="57">
        <f t="shared" si="217"/>
        <v>55.555555555555557</v>
      </c>
      <c r="BP161" s="63">
        <f>BP160+'DEPRECATED - DT-Prelim Calcs'!$C$11</f>
        <v>628</v>
      </c>
      <c r="BQ161" s="2">
        <f>CA161/'Drive Train'!$F$35</f>
        <v>0.72580645161290325</v>
      </c>
      <c r="BR161" s="46">
        <f>BY161*12*60/(PI() * 'Drive Train'!$F$15)/BQ$2*BQ161</f>
        <v>-7746.6666884912966</v>
      </c>
      <c r="BS161" s="2">
        <f>('DEPRECATED - DT-Prelim Calcs'!$C$6*BQ161-BR161)/('DEPRECATED - DT-Prelim Calcs'!$C$6*BQ161)*'DEPRECATED - DT-Prelim Calcs'!$C$7*BQ161</f>
        <v>5.251907754628002</v>
      </c>
      <c r="BT161" s="57">
        <f>BS161/'DEPRECATED - DT-Prelim Calcs'!$C$7*('DEPRECATED - DT-Prelim Calcs'!$C$8-'DEPRECATED - DT-Prelim Calcs'!$C$9)+'DEPRECATED - DT-Prelim Calcs'!$C$9</f>
        <v>282.29326345177287</v>
      </c>
      <c r="BU161" s="57">
        <f t="shared" si="194"/>
        <v>50</v>
      </c>
      <c r="BV161" s="2">
        <f t="shared" si="218"/>
        <v>1.6489905474275997</v>
      </c>
      <c r="BW161" s="57">
        <f>BV161*'DEPRECATED - DT-Prelim Calcs'!$C$21/BQ$2/'DEPRECATED - DT-Prelim Calcs'!$C$19/'DEPRECATED - DT-Prelim Calcs'!$C$18*3.39*'DEPRECATED - DT-Prelim Calcs'!$C$20</f>
        <v>22.99198837243916</v>
      </c>
      <c r="BX161" s="46">
        <f t="shared" si="219"/>
        <v>0</v>
      </c>
      <c r="BY161" s="57">
        <f>BW160*'DEPRECATED - DT-Prelim Calcs'!$C$11+BY160</f>
        <v>-45.723818539973564</v>
      </c>
      <c r="BZ161" s="57">
        <f>BZ160+0.5*BW161*'DEPRECATED - DT-Prelim Calcs'!$C$11^2+BY161*'DEPRECATED - DT-Prelim Calcs'!$C$11</f>
        <v>-22227.519539171062</v>
      </c>
      <c r="CA161" s="57">
        <f>MIN('Drive Train'!$F$35-BU160*'DEPRECATED - DT-Prelim Calcs'!$C$21*'Drive Train'!$F$38,CA160+BU$2)</f>
        <v>9</v>
      </c>
      <c r="CB161" s="57">
        <f>'Drive Train'!$F$35-BU161*'DEPRECATED - DT-Prelim Calcs'!$C$21*'Drive Train'!$F$38</f>
        <v>9</v>
      </c>
      <c r="CC161" s="1">
        <f>IF(BZ161&gt;='Drive Train'!$F$29,1,0)</f>
        <v>0</v>
      </c>
      <c r="CD161" s="57">
        <f t="shared" si="220"/>
        <v>55.555555555555557</v>
      </c>
      <c r="CE161" s="63">
        <f>CE160+'DEPRECATED - DT-Prelim Calcs'!$C$11</f>
        <v>628</v>
      </c>
      <c r="CF161" s="2">
        <f>CP161/'Drive Train'!$F$35</f>
        <v>0.72580645161290325</v>
      </c>
      <c r="CG161" s="46">
        <f>CN161*12*60/(PI() * 'Drive Train'!$F$15)/CF$2*CF161</f>
        <v>-20586.590174000678</v>
      </c>
      <c r="CH161" s="2">
        <f>('DEPRECATED - DT-Prelim Calcs'!$C$6*CF161-CG161)/('DEPRECATED - DT-Prelim Calcs'!$C$6*CF161)*'DEPRECATED - DT-Prelim Calcs'!$C$7*CF161</f>
        <v>11.05757672274763</v>
      </c>
      <c r="CI161" s="57">
        <f>CH161/'DEPRECATED - DT-Prelim Calcs'!$C$7*('DEPRECATED - DT-Prelim Calcs'!$C$8-'DEPRECATED - DT-Prelim Calcs'!$C$9)+'DEPRECATED - DT-Prelim Calcs'!$C$9</f>
        <v>591.36684378776806</v>
      </c>
      <c r="CJ161" s="57">
        <f t="shared" si="195"/>
        <v>50</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-96.855801644745654</v>
      </c>
      <c r="CO161" s="57">
        <f>CO160+0.5*CL161*'DEPRECATED - DT-Prelim Calcs'!$C$11^2+CN161*'DEPRECATED - DT-Prelim Calcs'!$C$11</f>
        <v>-66753.325780419764</v>
      </c>
      <c r="CP161" s="57">
        <f>MIN('Drive Train'!$F$35-CJ160*'DEPRECATED - DT-Prelim Calcs'!$C$21*'Drive Train'!$F$38,CP160+CJ$2)</f>
        <v>9</v>
      </c>
      <c r="CQ161" s="57">
        <f>'Drive Train'!$F$35-CJ161*'DEPRECATED - DT-Prelim Calcs'!$C$21*'Drive Train'!$F$38</f>
        <v>9</v>
      </c>
      <c r="CR161" s="1">
        <f>IF(CO161&gt;='Drive Train'!$F$29,1,0)</f>
        <v>0</v>
      </c>
      <c r="CS161" s="57">
        <f t="shared" si="223"/>
        <v>55.555555555555557</v>
      </c>
      <c r="CT161" s="63">
        <f>CT160+'DEPRECATED - DT-Prelim Calcs'!$C$11</f>
        <v>628</v>
      </c>
      <c r="CU161" s="2">
        <f>DE161/'Drive Train'!$F$35</f>
        <v>0.72580645161290325</v>
      </c>
      <c r="CV161" s="46">
        <f>DC161*12*60/(PI() * 'Drive Train'!$F$15)/CU$2*CU161</f>
        <v>-108989.41920603691</v>
      </c>
      <c r="CW161" s="2">
        <f>('DEPRECATED - DT-Prelim Calcs'!$C$6*CU161-CV161)/('DEPRECATED - DT-Prelim Calcs'!$C$6*CU161)*'DEPRECATED - DT-Prelim Calcs'!$C$7*CU161</f>
        <v>51.02958759839629</v>
      </c>
      <c r="CX161" s="57">
        <f>CW161/'DEPRECATED - DT-Prelim Calcs'!$C$7*('DEPRECATED - DT-Prelim Calcs'!$C$8-'DEPRECATED - DT-Prelim Calcs'!$C$9)+'DEPRECATED - DT-Prelim Calcs'!$C$9</f>
        <v>2719.3373812756199</v>
      </c>
      <c r="CY161" s="57">
        <f t="shared" si="196"/>
        <v>50</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-426.2815710681856</v>
      </c>
      <c r="DD161" s="57">
        <f>DD160+0.5*DA161*'DEPRECATED - DT-Prelim Calcs'!$C$11^2+DC161*'DEPRECATED - DT-Prelim Calcs'!$C$11</f>
        <v>-142731.34022207427</v>
      </c>
      <c r="DE161" s="57">
        <f>MIN('Drive Train'!$F$35-CY160*'DEPRECATED - DT-Prelim Calcs'!$C$21*'Drive Train'!$F$38,DE160+CY$2)</f>
        <v>9</v>
      </c>
      <c r="DF161" s="57">
        <f>'Drive Train'!$F$35-CY161*'DEPRECATED - DT-Prelim Calcs'!$C$21*'Drive Train'!$F$38</f>
        <v>9</v>
      </c>
      <c r="DG161" s="1">
        <f>IF(DD161&gt;='Drive Train'!$F$29,1,0)</f>
        <v>0</v>
      </c>
      <c r="DH161" s="57">
        <f t="shared" si="226"/>
        <v>55.555555555555557</v>
      </c>
      <c r="DI161" s="63">
        <f>DI160+'DEPRECATED - DT-Prelim Calcs'!$C$11</f>
        <v>628</v>
      </c>
      <c r="DJ161" s="2">
        <f>DT161/'Drive Train'!$F$35</f>
        <v>0.72580645161290325</v>
      </c>
      <c r="DK161" s="46">
        <f>DR161*12*60/(PI() * 'Drive Train'!$F$15)/DJ$2*DJ161</f>
        <v>-56005.998466620418</v>
      </c>
      <c r="DL161" s="2">
        <f>('DEPRECATED - DT-Prelim Calcs'!$C$6*DJ161-DK161)/('DEPRECATED - DT-Prelim Calcs'!$C$6*DJ161)*'DEPRECATED - DT-Prelim Calcs'!$C$7*DJ161</f>
        <v>27.072731316596329</v>
      </c>
      <c r="DM161" s="57">
        <f>DL161/'DEPRECATED - DT-Prelim Calcs'!$C$7*('DEPRECATED - DT-Prelim Calcs'!$C$8-'DEPRECATED - DT-Prelim Calcs'!$C$9)+'DEPRECATED - DT-Prelim Calcs'!$C$9</f>
        <v>1443.9578539084271</v>
      </c>
      <c r="DN161" s="57">
        <f t="shared" si="197"/>
        <v>50</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-187.43604926221906</v>
      </c>
      <c r="DS161" s="57">
        <f>DS160+0.5*DP161*'DEPRECATED - DT-Prelim Calcs'!$C$11^2+DR161*'DEPRECATED - DT-Prelim Calcs'!$C$11</f>
        <v>-259225.15676557689</v>
      </c>
      <c r="DT161" s="57">
        <f>MIN('Drive Train'!$F$35-DN160*'DEPRECATED - DT-Prelim Calcs'!$C$21*'Drive Train'!$F$38,DT160+DN$2)</f>
        <v>9</v>
      </c>
      <c r="DU161" s="57">
        <f>'Drive Train'!$F$35-DN161*'DEPRECATED - DT-Prelim Calcs'!$C$21*'Drive Train'!$F$38</f>
        <v>9</v>
      </c>
      <c r="DV161" s="1">
        <f>IF(DS161&gt;='Drive Train'!$F$29,1,0)</f>
        <v>0</v>
      </c>
      <c r="DW161" s="57">
        <f t="shared" si="229"/>
        <v>55.555555555555557</v>
      </c>
      <c r="DX161" s="63">
        <f>DX160+'DEPRECATED - DT-Prelim Calcs'!$C$11</f>
        <v>628</v>
      </c>
      <c r="DY161" s="2">
        <f>EI161/'Drive Train'!$F$35</f>
        <v>0.72580645161290325</v>
      </c>
      <c r="DZ161" s="46">
        <f>EG161*12*60/(PI() * 'Drive Train'!$F$15)/DY$2*DY161</f>
        <v>-106796.01035499774</v>
      </c>
      <c r="EA161" s="2">
        <f>('DEPRECATED - DT-Prelim Calcs'!$C$6*DY161-DZ161)/('DEPRECATED - DT-Prelim Calcs'!$C$6*DY161)*'DEPRECATED - DT-Prelim Calcs'!$C$7*DY161</f>
        <v>50.037821119783828</v>
      </c>
      <c r="EB161" s="57">
        <f>EA161/'DEPRECATED - DT-Prelim Calcs'!$C$7*('DEPRECATED - DT-Prelim Calcs'!$C$8-'DEPRECATED - DT-Prelim Calcs'!$C$9)+'DEPRECATED - DT-Prelim Calcs'!$C$9</f>
        <v>2666.5391907337198</v>
      </c>
      <c r="EC161" s="57">
        <f t="shared" si="198"/>
        <v>50</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-312.33622848296613</v>
      </c>
      <c r="EH161" s="57">
        <f>EH160+0.5*EE161*'DEPRECATED - DT-Prelim Calcs'!$C$11^2+EG161*'DEPRECATED - DT-Prelim Calcs'!$C$11</f>
        <v>-403319.93399818463</v>
      </c>
      <c r="EI161" s="57">
        <f>MIN('Drive Train'!$F$35-EC160*'DEPRECATED - DT-Prelim Calcs'!$C$21*'Drive Train'!$F$38,EI160+EC$2)</f>
        <v>9</v>
      </c>
      <c r="EJ161" s="57">
        <f>'Drive Train'!$F$35-EC161*'DEPRECATED - DT-Prelim Calcs'!$C$21*'Drive Train'!$F$38</f>
        <v>9</v>
      </c>
      <c r="EK161" s="1">
        <f>IF(EH161&gt;='Drive Train'!$F$29,1,0)</f>
        <v>0</v>
      </c>
      <c r="EL161" s="57">
        <f t="shared" si="232"/>
        <v>55.555555555555557</v>
      </c>
      <c r="EM161" s="63">
        <f>EM160+'DEPRECATED - DT-Prelim Calcs'!$C$11</f>
        <v>628</v>
      </c>
      <c r="EN161" s="2">
        <f>EX161/'Drive Train'!$F$35</f>
        <v>0.72580645161290325</v>
      </c>
      <c r="EO161" s="46">
        <f>EV161*12*60/(PI() * 'Drive Train'!$F$15)/EN$2*EN161</f>
        <v>-60800.34596687126</v>
      </c>
      <c r="EP161" s="2">
        <f>('DEPRECATED - DT-Prelim Calcs'!$C$6*EN161-EO161)/('DEPRECATED - DT-Prelim Calcs'!$C$6*EN161)*'DEPRECATED - DT-Prelim Calcs'!$C$7*EN161</f>
        <v>29.240531968679733</v>
      </c>
      <c r="EQ161" s="57">
        <f>EP161/'DEPRECATED - DT-Prelim Calcs'!$C$7*('DEPRECATED - DT-Prelim Calcs'!$C$8-'DEPRECATED - DT-Prelim Calcs'!$C$9)+'DEPRECATED - DT-Prelim Calcs'!$C$9</f>
        <v>1559.3640048056473</v>
      </c>
      <c r="ER161" s="57">
        <f t="shared" si="199"/>
        <v>50</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-157.90153405286554</v>
      </c>
      <c r="EW161" s="57">
        <f>EW160+0.5*ET161*'DEPRECATED - DT-Prelim Calcs'!$C$11^2+EV161*'DEPRECATED - DT-Prelim Calcs'!$C$11</f>
        <v>-505868.37660909363</v>
      </c>
      <c r="EX161" s="57">
        <f>MIN('Drive Train'!$F$35-ER160*'DEPRECATED - DT-Prelim Calcs'!$C$21*'Drive Train'!$F$38,EX160+ER$2)</f>
        <v>9</v>
      </c>
      <c r="EY161" s="57">
        <f>'Drive Train'!$F$35-ER161*'DEPRECATED - DT-Prelim Calcs'!$C$21*'Drive Train'!$F$38</f>
        <v>9</v>
      </c>
      <c r="EZ161" s="1">
        <f>IF(EW161&gt;='Drive Train'!$F$29,1,0)</f>
        <v>0</v>
      </c>
      <c r="FA161" s="57">
        <f t="shared" si="235"/>
        <v>55.555555555555557</v>
      </c>
      <c r="FB161" s="63">
        <f>FB160+'DEPRECATED - DT-Prelim Calcs'!$C$11</f>
        <v>628</v>
      </c>
      <c r="FC161" s="2">
        <f>FM161/'Drive Train'!$F$35</f>
        <v>0.72580645161290325</v>
      </c>
      <c r="FD161" s="46">
        <f>FK161*12*60/(PI() * 'Drive Train'!$F$15)/FC$2*FC161</f>
        <v>-254570.56264988569</v>
      </c>
      <c r="FE161" s="2">
        <f>('DEPRECATED - DT-Prelim Calcs'!$C$6*FC161-FD161)/('DEPRECATED - DT-Prelim Calcs'!$C$6*FC161)*'DEPRECATED - DT-Prelim Calcs'!$C$7*FC161</f>
        <v>116.8552078047144</v>
      </c>
      <c r="FF161" s="57">
        <f>FE161/'DEPRECATED - DT-Prelim Calcs'!$C$7*('DEPRECATED - DT-Prelim Calcs'!$C$8-'DEPRECATED - DT-Prelim Calcs'!$C$9)+'DEPRECATED - DT-Prelim Calcs'!$C$9</f>
        <v>6223.6639673630116</v>
      </c>
      <c r="FG161" s="57">
        <f t="shared" si="200"/>
        <v>50</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-594.54358016005108</v>
      </c>
      <c r="FL161" s="57">
        <f>FL160+0.5*FI161*'DEPRECATED - DT-Prelim Calcs'!$C$11^2+FK161*'DEPRECATED - DT-Prelim Calcs'!$C$11</f>
        <v>-690707.55668500019</v>
      </c>
      <c r="FM161" s="57">
        <f>MIN('Drive Train'!$F$35-FG160*'DEPRECATED - DT-Prelim Calcs'!$C$21*'Drive Train'!$F$38,FM160+FG$2)</f>
        <v>9</v>
      </c>
      <c r="FN161" s="57">
        <f>'Drive Train'!$F$35-FG161*'DEPRECATED - DT-Prelim Calcs'!$C$21*'Drive Train'!$F$38</f>
        <v>9</v>
      </c>
      <c r="FO161" s="1">
        <f>IF(FL161&gt;='Drive Train'!$F$29,1,0)</f>
        <v>0</v>
      </c>
      <c r="FP161" s="57">
        <f t="shared" si="238"/>
        <v>55.555555555555557</v>
      </c>
      <c r="FQ161" s="63">
        <f>FQ160+'DEPRECATED - DT-Prelim Calcs'!$C$11</f>
        <v>628</v>
      </c>
      <c r="FR161" s="2">
        <f>GB161/'Drive Train'!$F$35</f>
        <v>0.72580645161290325</v>
      </c>
      <c r="FS161" s="46">
        <f>FZ161*12*60/(PI() * 'Drive Train'!$F$15)/FR$2*FR161</f>
        <v>-80468.227691424734</v>
      </c>
      <c r="FT161" s="2">
        <f>('DEPRECATED - DT-Prelim Calcs'!$C$6*FR161-FS161)/('DEPRECATED - DT-Prelim Calcs'!$C$6*FR161)*'DEPRECATED - DT-Prelim Calcs'!$C$7*FR161</f>
        <v>38.133514136817425</v>
      </c>
      <c r="FU161" s="57">
        <f>FT161/'DEPRECATED - DT-Prelim Calcs'!$C$7*('DEPRECATED - DT-Prelim Calcs'!$C$8-'DEPRECATED - DT-Prelim Calcs'!$C$9)+'DEPRECATED - DT-Prelim Calcs'!$C$9</f>
        <v>2032.7953791509028</v>
      </c>
      <c r="FV161" s="57">
        <f t="shared" si="201"/>
        <v>50</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-170.7352980794312</v>
      </c>
      <c r="GA161" s="57">
        <f>GA160+0.5*FX161*'DEPRECATED - DT-Prelim Calcs'!$C$11^2+FZ161*'DEPRECATED - DT-Prelim Calcs'!$C$11</f>
        <v>-810483.70704669412</v>
      </c>
      <c r="GB161" s="57">
        <f>MIN('Drive Train'!$F$35-FV160*'DEPRECATED - DT-Prelim Calcs'!$C$21*'Drive Train'!$F$38,GB160+FV$2)</f>
        <v>9</v>
      </c>
      <c r="GC161" s="57">
        <f>'Drive Train'!$F$35-FV161*'DEPRECATED - DT-Prelim Calcs'!$C$21*'Drive Train'!$F$38</f>
        <v>9</v>
      </c>
      <c r="GD161" s="1">
        <f>IF(GA161&gt;='Drive Train'!$F$29,1,0)</f>
        <v>0</v>
      </c>
      <c r="GE161" s="57">
        <f t="shared" si="241"/>
        <v>55.555555555555557</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55.555555555555557</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55.555555555555557</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55.555555555555557</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55.555555555555557</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55.555555555555557</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650.48305563067322</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24050.608804318395</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0.72580645161290325</v>
      </c>
      <c r="BC162" s="46">
        <f>BJ162*12*60/(PI() * 'Drive Train'!$F$15)/BB$2*BB162</f>
        <v>4641.2361015098168</v>
      </c>
      <c r="BD162" s="2">
        <f>('DEPRECATED - DT-Prelim Calcs'!$C$6*BB162-BC162)/('DEPRECATED - DT-Prelim Calcs'!$C$6*BB162)*'DEPRECATED - DT-Prelim Calcs'!$C$7*BB162</f>
        <v>-0.34937662133873038</v>
      </c>
      <c r="BE162" s="57">
        <f>BD162/'DEPRECATED - DT-Prelim Calcs'!$C$7*('DEPRECATED - DT-Prelim Calcs'!$C$8-'DEPRECATED - DT-Prelim Calcs'!$C$9)+'DEPRECATED - DT-Prelim Calcs'!$C$9</f>
        <v>-15.899593575833656</v>
      </c>
      <c r="BF162" s="57">
        <f t="shared" si="193"/>
        <v>-15.899593575833656</v>
      </c>
      <c r="BG162" s="2">
        <f t="shared" si="215"/>
        <v>-0.89592952772176193</v>
      </c>
      <c r="BH162" s="57">
        <f>BG162*'DEPRECATED - DT-Prelim Calcs'!$C$21/BB$2/'DEPRECATED - DT-Prelim Calcs'!$C$19/'DEPRECATED - DT-Prelim Calcs'!$C$18*3.39*'DEPRECATED - DT-Prelim Calcs'!$C$20</f>
        <v>-9.3122233197599922</v>
      </c>
      <c r="BI162" s="46">
        <f t="shared" si="216"/>
        <v>1</v>
      </c>
      <c r="BJ162" s="57">
        <f>BH161*'DEPRECATED - DT-Prelim Calcs'!$C$11+BJ161</f>
        <v>36.748542312394157</v>
      </c>
      <c r="BK162" s="57">
        <f>BK161+0.5*BH162*'DEPRECATED - DT-Prelim Calcs'!$C$11^2+BJ162*'DEPRECATED - DT-Prelim Calcs'!$C$11</f>
        <v>11454.998503045537</v>
      </c>
      <c r="BL162" s="57">
        <f>MIN('Drive Train'!$F$35-BF161*'DEPRECATED - DT-Prelim Calcs'!$C$21*'Drive Train'!$F$38,BL161+BF$2)</f>
        <v>9</v>
      </c>
      <c r="BM162" s="57">
        <f>'Drive Train'!$F$35-BF162*'DEPRECATED - DT-Prelim Calcs'!$C$21*'Drive Train'!$F$38</f>
        <v>13.48117236315669</v>
      </c>
      <c r="BN162" s="1">
        <f>IF(BK162&gt;='Drive Train'!$F$29,1,0)</f>
        <v>1</v>
      </c>
      <c r="BO162" s="57">
        <f t="shared" si="217"/>
        <v>-17.666215084259616</v>
      </c>
      <c r="BP162" s="63">
        <f>BP161+'DEPRECATED - DT-Prelim Calcs'!$C$11</f>
        <v>632</v>
      </c>
      <c r="BQ162" s="2">
        <f>CA162/'Drive Train'!$F$35</f>
        <v>0.72580645161290325</v>
      </c>
      <c r="BR162" s="46">
        <f>BY162*12*60/(PI() * 'Drive Train'!$F$15)/BQ$2*BQ162</f>
        <v>7834.8202576386966</v>
      </c>
      <c r="BS162" s="2">
        <f>('DEPRECATED - DT-Prelim Calcs'!$C$6*BQ162-BR162)/('DEPRECATED - DT-Prelim Calcs'!$C$6*BQ162)*'DEPRECATED - DT-Prelim Calcs'!$C$7*BQ162</f>
        <v>-1.7933799639786179</v>
      </c>
      <c r="BT162" s="57">
        <f>BS162/'DEPRECATED - DT-Prelim Calcs'!$C$7*('DEPRECATED - DT-Prelim Calcs'!$C$8-'DEPRECATED - DT-Prelim Calcs'!$C$9)+'DEPRECATED - DT-Prelim Calcs'!$C$9</f>
        <v>-92.773298497284927</v>
      </c>
      <c r="BU162" s="57">
        <f t="shared" si="194"/>
        <v>-92.773298497284927</v>
      </c>
      <c r="BV162" s="2">
        <f t="shared" si="218"/>
        <v>-2.7160099895030849</v>
      </c>
      <c r="BW162" s="57">
        <f>BV162*'DEPRECATED - DT-Prelim Calcs'!$C$21/BQ$2/'DEPRECATED - DT-Prelim Calcs'!$C$19/'DEPRECATED - DT-Prelim Calcs'!$C$18*3.39*'DEPRECATED - DT-Prelim Calcs'!$C$20</f>
        <v>-37.869513682476274</v>
      </c>
      <c r="BX162" s="46">
        <f t="shared" si="219"/>
        <v>1</v>
      </c>
      <c r="BY162" s="57">
        <f>BW161*'DEPRECATED - DT-Prelim Calcs'!$C$11+BY161</f>
        <v>46.244134949783074</v>
      </c>
      <c r="BZ162" s="57">
        <f>BZ161+0.5*BW162*'DEPRECATED - DT-Prelim Calcs'!$C$11^2+BY162*'DEPRECATED - DT-Prelim Calcs'!$C$11</f>
        <v>-22345.49910883174</v>
      </c>
      <c r="CA162" s="57">
        <f>MIN('Drive Train'!$F$35-BU161*'DEPRECATED - DT-Prelim Calcs'!$C$21*'Drive Train'!$F$38,CA161+BU$2)</f>
        <v>9</v>
      </c>
      <c r="CB162" s="57">
        <f>'Drive Train'!$F$35-BU162*'DEPRECATED - DT-Prelim Calcs'!$C$21*'Drive Train'!$F$38</f>
        <v>18.708584297815378</v>
      </c>
      <c r="CC162" s="1">
        <f>IF(BZ162&gt;='Drive Train'!$F$29,1,0)</f>
        <v>0</v>
      </c>
      <c r="CD162" s="57">
        <f t="shared" si="220"/>
        <v>-103.08144277476102</v>
      </c>
      <c r="CE162" s="63">
        <f>CE161+'DEPRECATED - DT-Prelim Calcs'!$C$11</f>
        <v>632</v>
      </c>
      <c r="CF162" s="2">
        <f>CP162/'Drive Train'!$F$35</f>
        <v>0.72580645161290325</v>
      </c>
      <c r="CG162" s="46">
        <f>CN162*12*60/(PI() * 'Drive Train'!$F$15)/CF$2*CF162</f>
        <v>-1038.9065506739655</v>
      </c>
      <c r="CH162" s="2">
        <f>('DEPRECATED - DT-Prelim Calcs'!$C$6*CF162-CG162)/('DEPRECATED - DT-Prelim Calcs'!$C$6*CF162)*'DEPRECATED - DT-Prelim Calcs'!$C$7*CF162</f>
        <v>2.2189430394047811</v>
      </c>
      <c r="CI162" s="57">
        <f>CH162/'DEPRECATED - DT-Prelim Calcs'!$C$7*('DEPRECATED - DT-Prelim Calcs'!$C$8-'DEPRECATED - DT-Prelim Calcs'!$C$9)+'DEPRECATED - DT-Prelim Calcs'!$C$9</f>
        <v>120.82879334258648</v>
      </c>
      <c r="CJ162" s="57">
        <f t="shared" si="195"/>
        <v>50</v>
      </c>
      <c r="CK162" s="2">
        <f t="shared" si="221"/>
        <v>1.0108297654464597</v>
      </c>
      <c r="CL162" s="57">
        <f>CK162*'DEPRECATED - DT-Prelim Calcs'!$C$21/CF$2/'DEPRECATED - DT-Prelim Calcs'!$C$19/'DEPRECATED - DT-Prelim Calcs'!$C$18*3.39*'DEPRECATED - DT-Prelim Calcs'!$C$20</f>
        <v>17.681649939707366</v>
      </c>
      <c r="CM162" s="46">
        <f t="shared" si="222"/>
        <v>0</v>
      </c>
      <c r="CN162" s="57">
        <f>CL161*'DEPRECATED - DT-Prelim Calcs'!$C$11+CN161</f>
        <v>-4.8878481549890296</v>
      </c>
      <c r="CO162" s="57">
        <f>CO161+0.5*CL162*'DEPRECATED - DT-Prelim Calcs'!$C$11^2+CN162*'DEPRECATED - DT-Prelim Calcs'!$C$11</f>
        <v>-66631.423973522047</v>
      </c>
      <c r="CP162" s="57">
        <f>MIN('Drive Train'!$F$35-CJ161*'DEPRECATED - DT-Prelim Calcs'!$C$21*'Drive Train'!$F$38,CP161+CJ$2)</f>
        <v>9</v>
      </c>
      <c r="CQ162" s="57">
        <f>'Drive Train'!$F$35-CJ162*'DEPRECATED - DT-Prelim Calcs'!$C$21*'Drive Train'!$F$38</f>
        <v>9</v>
      </c>
      <c r="CR162" s="1">
        <f>IF(CO162&gt;='Drive Train'!$F$29,1,0)</f>
        <v>0</v>
      </c>
      <c r="CS162" s="57">
        <f t="shared" si="223"/>
        <v>55.555555555555557</v>
      </c>
      <c r="CT162" s="63">
        <f>CT161+'DEPRECATED - DT-Prelim Calcs'!$C$11</f>
        <v>632</v>
      </c>
      <c r="CU162" s="2">
        <f>DE162/'Drive Train'!$F$35</f>
        <v>0.72580645161290325</v>
      </c>
      <c r="CV162" s="46">
        <f>DC162*12*60/(PI() * 'Drive Train'!$F$15)/CU$2*CU162</f>
        <v>-85475.538905513487</v>
      </c>
      <c r="CW162" s="2">
        <f>('DEPRECATED - DT-Prelim Calcs'!$C$6*CU162-CV162)/('DEPRECATED - DT-Prelim Calcs'!$C$6*CU162)*'DEPRECATED - DT-Prelim Calcs'!$C$7*CU162</f>
        <v>40.397607950317216</v>
      </c>
      <c r="CX162" s="57">
        <f>CW162/'DEPRECATED - DT-Prelim Calcs'!$C$7*('DEPRECATED - DT-Prelim Calcs'!$C$8-'DEPRECATED - DT-Prelim Calcs'!$C$9)+'DEPRECATED - DT-Prelim Calcs'!$C$9</f>
        <v>2153.3278423343149</v>
      </c>
      <c r="CY162" s="57">
        <f t="shared" si="196"/>
        <v>50</v>
      </c>
      <c r="CZ162" s="2">
        <f t="shared" si="224"/>
        <v>1.0927045796206987</v>
      </c>
      <c r="DA162" s="57">
        <f>CZ162*'DEPRECATED - DT-Prelim Calcs'!$C$21/CU$2/'DEPRECATED - DT-Prelim Calcs'!$C$19/'DEPRECATED - DT-Prelim Calcs'!$C$18*3.39*'DEPRECATED - DT-Prelim Calcs'!$C$20</f>
        <v>22.991988372439156</v>
      </c>
      <c r="DB162" s="46">
        <f t="shared" si="225"/>
        <v>0</v>
      </c>
      <c r="DC162" s="57">
        <f>DA161*'DEPRECATED - DT-Prelim Calcs'!$C$11+DC161</f>
        <v>-334.31361757842899</v>
      </c>
      <c r="DD162" s="57">
        <f>DD161+0.5*DA162*'DEPRECATED - DT-Prelim Calcs'!$C$11^2+DC162*'DEPRECATED - DT-Prelim Calcs'!$C$11</f>
        <v>-143884.65878540848</v>
      </c>
      <c r="DE162" s="57">
        <f>MIN('Drive Train'!$F$35-CY161*'DEPRECATED - DT-Prelim Calcs'!$C$21*'Drive Train'!$F$38,DE161+CY$2)</f>
        <v>9</v>
      </c>
      <c r="DF162" s="57">
        <f>'Drive Train'!$F$35-CY162*'DEPRECATED - DT-Prelim Calcs'!$C$21*'Drive Train'!$F$38</f>
        <v>9</v>
      </c>
      <c r="DG162" s="1">
        <f>IF(DD162&gt;='Drive Train'!$F$29,1,0)</f>
        <v>0</v>
      </c>
      <c r="DH162" s="57">
        <f t="shared" si="226"/>
        <v>55.555555555555557</v>
      </c>
      <c r="DI162" s="63">
        <f>DI161+'DEPRECATED - DT-Prelim Calcs'!$C$11</f>
        <v>632</v>
      </c>
      <c r="DJ162" s="2">
        <f>DT162/'Drive Train'!$F$35</f>
        <v>0.72580645161290325</v>
      </c>
      <c r="DK162" s="46">
        <f>DR162*12*60/(PI() * 'Drive Train'!$F$15)/DJ$2*DJ162</f>
        <v>-28525.921488900261</v>
      </c>
      <c r="DL162" s="2">
        <f>('DEPRECATED - DT-Prelim Calcs'!$C$6*DJ162-DK162)/('DEPRECATED - DT-Prelim Calcs'!$C$6*DJ162)*'DEPRECATED - DT-Prelim Calcs'!$C$7*DJ162</f>
        <v>14.647405703781025</v>
      </c>
      <c r="DM162" s="57">
        <f>DL162/'DEPRECATED - DT-Prelim Calcs'!$C$7*('DEPRECATED - DT-Prelim Calcs'!$C$8-'DEPRECATED - DT-Prelim Calcs'!$C$9)+'DEPRECATED - DT-Prelim Calcs'!$C$9</f>
        <v>782.47682647099816</v>
      </c>
      <c r="DN162" s="57">
        <f t="shared" si="197"/>
        <v>50</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-95.468095772462434</v>
      </c>
      <c r="DS162" s="57">
        <f>DS161+0.5*DP162*'DEPRECATED - DT-Prelim Calcs'!$C$11^2+DR162*'DEPRECATED - DT-Prelim Calcs'!$C$11</f>
        <v>-259423.09324168722</v>
      </c>
      <c r="DT162" s="57">
        <f>MIN('Drive Train'!$F$35-DN161*'DEPRECATED - DT-Prelim Calcs'!$C$21*'Drive Train'!$F$38,DT161+DN$2)</f>
        <v>9</v>
      </c>
      <c r="DU162" s="57">
        <f>'Drive Train'!$F$35-DN162*'DEPRECATED - DT-Prelim Calcs'!$C$21*'Drive Train'!$F$38</f>
        <v>9</v>
      </c>
      <c r="DV162" s="1">
        <f>IF(DS162&gt;='Drive Train'!$F$29,1,0)</f>
        <v>0</v>
      </c>
      <c r="DW162" s="57">
        <f t="shared" si="229"/>
        <v>55.555555555555557</v>
      </c>
      <c r="DX162" s="63">
        <f>DX161+'DEPRECATED - DT-Prelim Calcs'!$C$11</f>
        <v>632</v>
      </c>
      <c r="DY162" s="2">
        <f>EI162/'Drive Train'!$F$35</f>
        <v>0.72580645161290325</v>
      </c>
      <c r="DZ162" s="46">
        <f>EG162*12*60/(PI() * 'Drive Train'!$F$15)/DY$2*DY162</f>
        <v>-75349.736700080859</v>
      </c>
      <c r="EA162" s="2">
        <f>('DEPRECATED - DT-Prelim Calcs'!$C$6*DY162-DZ162)/('DEPRECATED - DT-Prelim Calcs'!$C$6*DY162)*'DEPRECATED - DT-Prelim Calcs'!$C$7*DY162</f>
        <v>35.819149542232289</v>
      </c>
      <c r="EB162" s="57">
        <f>EA162/'DEPRECATED - DT-Prelim Calcs'!$C$7*('DEPRECATED - DT-Prelim Calcs'!$C$8-'DEPRECATED - DT-Prelim Calcs'!$C$9)+'DEPRECATED - DT-Prelim Calcs'!$C$9</f>
        <v>1909.5866748001672</v>
      </c>
      <c r="EC162" s="57">
        <f t="shared" si="198"/>
        <v>50</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-220.3682749932095</v>
      </c>
      <c r="EH162" s="57">
        <f>EH161+0.5*EE162*'DEPRECATED - DT-Prelim Calcs'!$C$11^2+EG162*'DEPRECATED - DT-Prelim Calcs'!$C$11</f>
        <v>-404017.47119117796</v>
      </c>
      <c r="EI162" s="57">
        <f>MIN('Drive Train'!$F$35-EC161*'DEPRECATED - DT-Prelim Calcs'!$C$21*'Drive Train'!$F$38,EI161+EC$2)</f>
        <v>9</v>
      </c>
      <c r="EJ162" s="57">
        <f>'Drive Train'!$F$35-EC162*'DEPRECATED - DT-Prelim Calcs'!$C$21*'Drive Train'!$F$38</f>
        <v>9</v>
      </c>
      <c r="EK162" s="1">
        <f>IF(EH162&gt;='Drive Train'!$F$29,1,0)</f>
        <v>0</v>
      </c>
      <c r="EL162" s="57">
        <f t="shared" si="232"/>
        <v>55.555555555555557</v>
      </c>
      <c r="EM162" s="63">
        <f>EM161+'DEPRECATED - DT-Prelim Calcs'!$C$11</f>
        <v>632</v>
      </c>
      <c r="EN162" s="2">
        <f>EX162/'Drive Train'!$F$35</f>
        <v>0.72580645161290325</v>
      </c>
      <c r="EO162" s="46">
        <f>EV162*12*60/(PI() * 'Drive Train'!$F$15)/EN$2*EN162</f>
        <v>-25387.875634757645</v>
      </c>
      <c r="EP162" s="2">
        <f>('DEPRECATED - DT-Prelim Calcs'!$C$6*EN162-EO162)/('DEPRECATED - DT-Prelim Calcs'!$C$6*EN162)*'DEPRECATED - DT-Prelim Calcs'!$C$7*EN162</f>
        <v>13.228514426391962</v>
      </c>
      <c r="EQ162" s="57">
        <f>EP162/'DEPRECATED - DT-Prelim Calcs'!$C$7*('DEPRECATED - DT-Prelim Calcs'!$C$8-'DEPRECATED - DT-Prelim Calcs'!$C$9)+'DEPRECATED - DT-Prelim Calcs'!$C$9</f>
        <v>706.9400003759705</v>
      </c>
      <c r="ER162" s="57">
        <f t="shared" si="199"/>
        <v>50</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-65.933580563108904</v>
      </c>
      <c r="EW162" s="57">
        <f>EW161+0.5*ET162*'DEPRECATED - DT-Prelim Calcs'!$C$11^2+EV162*'DEPRECATED - DT-Prelim Calcs'!$C$11</f>
        <v>-505948.17502436659</v>
      </c>
      <c r="EX162" s="57">
        <f>MIN('Drive Train'!$F$35-ER161*'DEPRECATED - DT-Prelim Calcs'!$C$21*'Drive Train'!$F$38,EX161+ER$2)</f>
        <v>9</v>
      </c>
      <c r="EY162" s="57">
        <f>'Drive Train'!$F$35-ER162*'DEPRECATED - DT-Prelim Calcs'!$C$21*'Drive Train'!$F$38</f>
        <v>9</v>
      </c>
      <c r="EZ162" s="1">
        <f>IF(EW162&gt;='Drive Train'!$F$29,1,0)</f>
        <v>0</v>
      </c>
      <c r="FA162" s="57">
        <f t="shared" si="235"/>
        <v>55.555555555555557</v>
      </c>
      <c r="FB162" s="63">
        <f>FB161+'DEPRECATED - DT-Prelim Calcs'!$C$11</f>
        <v>632</v>
      </c>
      <c r="FC162" s="2">
        <f>FM162/'Drive Train'!$F$35</f>
        <v>0.72580645161290325</v>
      </c>
      <c r="FD162" s="46">
        <f>FK162*12*60/(PI() * 'Drive Train'!$F$15)/FC$2*FC162</f>
        <v>-215191.89564057533</v>
      </c>
      <c r="FE162" s="2">
        <f>('DEPRECATED - DT-Prelim Calcs'!$C$6*FC162-FD162)/('DEPRECATED - DT-Prelim Calcs'!$C$6*FC162)*'DEPRECATED - DT-Prelim Calcs'!$C$7*FC162</f>
        <v>99.049844297690399</v>
      </c>
      <c r="FF162" s="57">
        <f>FE162/'DEPRECATED - DT-Prelim Calcs'!$C$7*('DEPRECATED - DT-Prelim Calcs'!$C$8-'DEPRECATED - DT-Prelim Calcs'!$C$9)+'DEPRECATED - DT-Prelim Calcs'!$C$9</f>
        <v>5275.7684744372109</v>
      </c>
      <c r="FG162" s="57">
        <f t="shared" si="200"/>
        <v>50</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-502.57562667029447</v>
      </c>
      <c r="FL162" s="57">
        <f>FL161+0.5*FI162*'DEPRECATED - DT-Prelim Calcs'!$C$11^2+FK162*'DEPRECATED - DT-Prelim Calcs'!$C$11</f>
        <v>-692533.92328470189</v>
      </c>
      <c r="FM162" s="57">
        <f>MIN('Drive Train'!$F$35-FG161*'DEPRECATED - DT-Prelim Calcs'!$C$21*'Drive Train'!$F$38,FM161+FG$2)</f>
        <v>9</v>
      </c>
      <c r="FN162" s="57">
        <f>'Drive Train'!$F$35-FG162*'DEPRECATED - DT-Prelim Calcs'!$C$21*'Drive Train'!$F$38</f>
        <v>9</v>
      </c>
      <c r="FO162" s="1">
        <f>IF(FL162&gt;='Drive Train'!$F$29,1,0)</f>
        <v>0</v>
      </c>
      <c r="FP162" s="57">
        <f t="shared" si="238"/>
        <v>55.555555555555557</v>
      </c>
      <c r="FQ162" s="63">
        <f>FQ161+'DEPRECATED - DT-Prelim Calcs'!$C$11</f>
        <v>632</v>
      </c>
      <c r="FR162" s="2">
        <f>GB162/'Drive Train'!$F$35</f>
        <v>0.72580645161290325</v>
      </c>
      <c r="FS162" s="46">
        <f>FZ162*12*60/(PI() * 'Drive Train'!$F$15)/FR$2*FR162</f>
        <v>-37123.364004917676</v>
      </c>
      <c r="FT162" s="2">
        <f>('DEPRECATED - DT-Prelim Calcs'!$C$6*FR162-FS162)/('DEPRECATED - DT-Prelim Calcs'!$C$6*FR162)*'DEPRECATED - DT-Prelim Calcs'!$C$7*FR162</f>
        <v>18.534804665057191</v>
      </c>
      <c r="FU162" s="57">
        <f>FT162/'DEPRECATED - DT-Prelim Calcs'!$C$7*('DEPRECATED - DT-Prelim Calcs'!$C$8-'DEPRECATED - DT-Prelim Calcs'!$C$9)+'DEPRECATED - DT-Prelim Calcs'!$C$9</f>
        <v>989.42839772897833</v>
      </c>
      <c r="FV162" s="57">
        <f t="shared" si="201"/>
        <v>50</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-78.767344589674565</v>
      </c>
      <c r="GA162" s="57">
        <f>GA161+0.5*FX162*'DEPRECATED - DT-Prelim Calcs'!$C$11^2+FZ162*'DEPRECATED - DT-Prelim Calcs'!$C$11</f>
        <v>-810614.8405180733</v>
      </c>
      <c r="GB162" s="57">
        <f>MIN('Drive Train'!$F$35-FV161*'DEPRECATED - DT-Prelim Calcs'!$C$21*'Drive Train'!$F$38,GB161+FV$2)</f>
        <v>9</v>
      </c>
      <c r="GC162" s="57">
        <f>'Drive Train'!$F$35-FV162*'DEPRECATED - DT-Prelim Calcs'!$C$21*'Drive Train'!$F$38</f>
        <v>9</v>
      </c>
      <c r="GD162" s="1">
        <f>IF(GA162&gt;='Drive Train'!$F$29,1,0)</f>
        <v>0</v>
      </c>
      <c r="GE162" s="57">
        <f t="shared" si="241"/>
        <v>55.555555555555557</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55.555555555555557</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55.555555555555557</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55.555555555555557</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55.555555555555557</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650.48305563067322</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24203.632947097758</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1.0871913196094105</v>
      </c>
      <c r="BC163" s="46">
        <f>BJ163*12*60/(PI() * 'Drive Train'!$F$15)/BB$2*BB163</f>
        <v>-94.657153424100329</v>
      </c>
      <c r="BD163" s="2">
        <f>('DEPRECATED - DT-Prelim Calcs'!$C$6*BB163-BC163)/('DEPRECATED - DT-Prelim Calcs'!$C$6*BB163)*'DEPRECATED - DT-Prelim Calcs'!$C$7*BB163</f>
        <v>2.6629310314316781</v>
      </c>
      <c r="BE163" s="57">
        <f>BD163/'DEPRECATED - DT-Prelim Calcs'!$C$7*('DEPRECATED - DT-Prelim Calcs'!$C$8-'DEPRECATED - DT-Prelim Calcs'!$C$9)+'DEPRECATED - DT-Prelim Calcs'!$C$9</f>
        <v>144.46516652808475</v>
      </c>
      <c r="BF163" s="57">
        <f t="shared" si="193"/>
        <v>50</v>
      </c>
      <c r="BG163" s="2">
        <f t="shared" si="215"/>
        <v>0.89592952771747303</v>
      </c>
      <c r="BH163" s="57">
        <f>BG163*'DEPRECATED - DT-Prelim Calcs'!$C$21/BB$2/'DEPRECATED - DT-Prelim Calcs'!$C$19/'DEPRECATED - DT-Prelim Calcs'!$C$18*3.39*'DEPRECATED - DT-Prelim Calcs'!$C$20</f>
        <v>9.3122233197154127</v>
      </c>
      <c r="BI163" s="46">
        <f t="shared" si="216"/>
        <v>0</v>
      </c>
      <c r="BJ163" s="57">
        <f>BH162*'DEPRECATED - DT-Prelim Calcs'!$C$11+BJ162</f>
        <v>-0.50035096664581147</v>
      </c>
      <c r="BK163" s="57">
        <f>BK162+0.5*BH163*'DEPRECATED - DT-Prelim Calcs'!$C$11^2+BJ163*'DEPRECATED - DT-Prelim Calcs'!$C$11</f>
        <v>11527.494885736678</v>
      </c>
      <c r="BL163" s="57">
        <f>MIN('Drive Train'!$F$35-BF162*'DEPRECATED - DT-Prelim Calcs'!$C$21*'Drive Train'!$F$38,BL162+BF$2)</f>
        <v>13.48117236315669</v>
      </c>
      <c r="BM163" s="57">
        <f>'Drive Train'!$F$35-BF163*'DEPRECATED - DT-Prelim Calcs'!$C$21*'Drive Train'!$F$38</f>
        <v>9</v>
      </c>
      <c r="BN163" s="1">
        <f>IF(BK163&gt;='Drive Train'!$F$29,1,0)</f>
        <v>1</v>
      </c>
      <c r="BO163" s="57">
        <f t="shared" si="217"/>
        <v>55.555555555555557</v>
      </c>
      <c r="BP163" s="63">
        <f>BP162+'DEPRECATED - DT-Prelim Calcs'!$C$11</f>
        <v>636</v>
      </c>
      <c r="BQ163" s="2">
        <f>CA163/'Drive Train'!$F$35</f>
        <v>1.5087567982109176</v>
      </c>
      <c r="BR163" s="46">
        <f>BY163*12*60/(PI() * 'Drive Train'!$F$15)/BQ$2*BQ163</f>
        <v>-37061.802789346199</v>
      </c>
      <c r="BS163" s="2">
        <f>('DEPRECATED - DT-Prelim Calcs'!$C$6*BQ163-BR163)/('DEPRECATED - DT-Prelim Calcs'!$C$6*BQ163)*'DEPRECATED - DT-Prelim Calcs'!$C$7*BQ163</f>
        <v>20.393879628964921</v>
      </c>
      <c r="BT163" s="57">
        <f>BS163/'DEPRECATED - DT-Prelim Calcs'!$C$7*('DEPRECATED - DT-Prelim Calcs'!$C$8-'DEPRECATED - DT-Prelim Calcs'!$C$9)+'DEPRECATED - DT-Prelim Calcs'!$C$9</f>
        <v>1088.3990690440662</v>
      </c>
      <c r="BU163" s="57">
        <f t="shared" si="194"/>
        <v>50</v>
      </c>
      <c r="BV163" s="2">
        <f t="shared" si="218"/>
        <v>1.6489905474275997</v>
      </c>
      <c r="BW163" s="57">
        <f>BV163*'DEPRECATED - DT-Prelim Calcs'!$C$21/BQ$2/'DEPRECATED - DT-Prelim Calcs'!$C$19/'DEPRECATED - DT-Prelim Calcs'!$C$18*3.39*'DEPRECATED - DT-Prelim Calcs'!$C$20</f>
        <v>22.99198837243916</v>
      </c>
      <c r="BX163" s="46">
        <f t="shared" si="219"/>
        <v>0</v>
      </c>
      <c r="BY163" s="57">
        <f>BW162*'DEPRECATED - DT-Prelim Calcs'!$C$11+BY162</f>
        <v>-105.23391978012202</v>
      </c>
      <c r="BZ163" s="57">
        <f>BZ162+0.5*BW163*'DEPRECATED - DT-Prelim Calcs'!$C$11^2+BY163*'DEPRECATED - DT-Prelim Calcs'!$C$11</f>
        <v>-22582.498880972715</v>
      </c>
      <c r="CA163" s="57">
        <f>MIN('Drive Train'!$F$35-BU162*'DEPRECATED - DT-Prelim Calcs'!$C$21*'Drive Train'!$F$38,CA162+BU$2)</f>
        <v>18.708584297815378</v>
      </c>
      <c r="CB163" s="57">
        <f>'Drive Train'!$F$35-BU163*'DEPRECATED - DT-Prelim Calcs'!$C$21*'Drive Train'!$F$38</f>
        <v>9</v>
      </c>
      <c r="CC163" s="1">
        <f>IF(BZ163&gt;='Drive Train'!$F$29,1,0)</f>
        <v>0</v>
      </c>
      <c r="CD163" s="57">
        <f t="shared" si="220"/>
        <v>55.555555555555557</v>
      </c>
      <c r="CE163" s="63">
        <f>CE162+'DEPRECATED - DT-Prelim Calcs'!$C$11</f>
        <v>636</v>
      </c>
      <c r="CF163" s="2">
        <f>CP163/'Drive Train'!$F$35</f>
        <v>0.72580645161290325</v>
      </c>
      <c r="CG163" s="46">
        <f>CN163*12*60/(PI() * 'Drive Train'!$F$15)/CF$2*CF163</f>
        <v>13993.951563247656</v>
      </c>
      <c r="CH163" s="2">
        <f>('DEPRECATED - DT-Prelim Calcs'!$C$6*CF163-CG163)/('DEPRECATED - DT-Prelim Calcs'!$C$6*CF163)*'DEPRECATED - DT-Prelim Calcs'!$C$7*CF163</f>
        <v>-4.5782779839631571</v>
      </c>
      <c r="CI163" s="57">
        <f>CH163/'DEPRECATED - DT-Prelim Calcs'!$C$7*('DEPRECATED - DT-Prelim Calcs'!$C$8-'DEPRECATED - DT-Prelim Calcs'!$C$9)+'DEPRECATED - DT-Prelim Calcs'!$C$9</f>
        <v>-241.03156238276893</v>
      </c>
      <c r="CJ163" s="57">
        <f t="shared" si="195"/>
        <v>-241.03156238276893</v>
      </c>
      <c r="CK163" s="2">
        <f t="shared" si="221"/>
        <v>-6.226208563531884</v>
      </c>
      <c r="CL163" s="57">
        <f>CK163*'DEPRECATED - DT-Prelim Calcs'!$C$21/CF$2/'DEPRECATED - DT-Prelim Calcs'!$C$19/'DEPRECATED - DT-Prelim Calcs'!$C$18*3.39*'DEPRECATED - DT-Prelim Calcs'!$C$20</f>
        <v>-108.9101686903284</v>
      </c>
      <c r="CM163" s="46">
        <f t="shared" si="222"/>
        <v>1</v>
      </c>
      <c r="CN163" s="57">
        <f>CL162*'DEPRECATED - DT-Prelim Calcs'!$C$11+CN162</f>
        <v>65.838751603840436</v>
      </c>
      <c r="CO163" s="57">
        <f>CO162+0.5*CL163*'DEPRECATED - DT-Prelim Calcs'!$C$11^2+CN163*'DEPRECATED - DT-Prelim Calcs'!$C$11</f>
        <v>-67239.350316629309</v>
      </c>
      <c r="CP163" s="57">
        <f>MIN('Drive Train'!$F$35-CJ162*'DEPRECATED - DT-Prelim Calcs'!$C$21*'Drive Train'!$F$38,CP162+CJ$2)</f>
        <v>9</v>
      </c>
      <c r="CQ163" s="57">
        <f>'Drive Train'!$F$35-CJ163*'DEPRECATED - DT-Prelim Calcs'!$C$21*'Drive Train'!$F$38</f>
        <v>28.790146242028285</v>
      </c>
      <c r="CR163" s="1">
        <f>IF(CO163&gt;='Drive Train'!$F$29,1,0)</f>
        <v>0</v>
      </c>
      <c r="CS163" s="57">
        <f t="shared" si="223"/>
        <v>-267.81284709196547</v>
      </c>
      <c r="CT163" s="63">
        <f>CT162+'DEPRECATED - DT-Prelim Calcs'!$C$11</f>
        <v>636</v>
      </c>
      <c r="CU163" s="2">
        <f>DE163/'Drive Train'!$F$35</f>
        <v>0.72580645161290325</v>
      </c>
      <c r="CV163" s="46">
        <f>DC163*12*60/(PI() * 'Drive Train'!$F$15)/CU$2*CU163</f>
        <v>-61961.658604990051</v>
      </c>
      <c r="CW163" s="2">
        <f>('DEPRECATED - DT-Prelim Calcs'!$C$6*CU163-CV163)/('DEPRECATED - DT-Prelim Calcs'!$C$6*CU163)*'DEPRECATED - DT-Prelim Calcs'!$C$7*CU163</f>
        <v>29.765628302238131</v>
      </c>
      <c r="CX163" s="57">
        <f>CW163/'DEPRECATED - DT-Prelim Calcs'!$C$7*('DEPRECATED - DT-Prelim Calcs'!$C$8-'DEPRECATED - DT-Prelim Calcs'!$C$9)+'DEPRECATED - DT-Prelim Calcs'!$C$9</f>
        <v>1587.3183033930093</v>
      </c>
      <c r="CY163" s="57">
        <f t="shared" si="196"/>
        <v>50</v>
      </c>
      <c r="CZ163" s="2">
        <f t="shared" si="224"/>
        <v>1.0927045796206987</v>
      </c>
      <c r="DA163" s="57">
        <f>CZ163*'DEPRECATED - DT-Prelim Calcs'!$C$21/CU$2/'DEPRECATED - DT-Prelim Calcs'!$C$19/'DEPRECATED - DT-Prelim Calcs'!$C$18*3.39*'DEPRECATED - DT-Prelim Calcs'!$C$20</f>
        <v>22.991988372439156</v>
      </c>
      <c r="DB163" s="46">
        <f t="shared" si="225"/>
        <v>0</v>
      </c>
      <c r="DC163" s="57">
        <f>DA162*'DEPRECATED - DT-Prelim Calcs'!$C$11+DC162</f>
        <v>-242.34566408867238</v>
      </c>
      <c r="DD163" s="57">
        <f>DD162+0.5*DA163*'DEPRECATED - DT-Prelim Calcs'!$C$11^2+DC163*'DEPRECATED - DT-Prelim Calcs'!$C$11</f>
        <v>-144670.10553478365</v>
      </c>
      <c r="DE163" s="57">
        <f>MIN('Drive Train'!$F$35-CY162*'DEPRECATED - DT-Prelim Calcs'!$C$21*'Drive Train'!$F$38,DE162+CY$2)</f>
        <v>9</v>
      </c>
      <c r="DF163" s="57">
        <f>'Drive Train'!$F$35-CY163*'DEPRECATED - DT-Prelim Calcs'!$C$21*'Drive Train'!$F$38</f>
        <v>9</v>
      </c>
      <c r="DG163" s="1">
        <f>IF(DD163&gt;='Drive Train'!$F$29,1,0)</f>
        <v>0</v>
      </c>
      <c r="DH163" s="57">
        <f t="shared" si="226"/>
        <v>55.555555555555557</v>
      </c>
      <c r="DI163" s="63">
        <f>DI162+'DEPRECATED - DT-Prelim Calcs'!$C$11</f>
        <v>636</v>
      </c>
      <c r="DJ163" s="2">
        <f>DT163/'Drive Train'!$F$35</f>
        <v>0.72580645161290325</v>
      </c>
      <c r="DK163" s="46">
        <f>DR163*12*60/(PI() * 'Drive Train'!$F$15)/DJ$2*DJ163</f>
        <v>-1045.8445111801013</v>
      </c>
      <c r="DL163" s="2">
        <f>('DEPRECATED - DT-Prelim Calcs'!$C$6*DJ163-DK163)/('DEPRECATED - DT-Prelim Calcs'!$C$6*DJ163)*'DEPRECATED - DT-Prelim Calcs'!$C$7*DJ163</f>
        <v>2.2220800909657168</v>
      </c>
      <c r="DM163" s="57">
        <f>DL163/'DEPRECATED - DT-Prelim Calcs'!$C$7*('DEPRECATED - DT-Prelim Calcs'!$C$8-'DEPRECATED - DT-Prelim Calcs'!$C$9)+'DEPRECATED - DT-Prelim Calcs'!$C$9</f>
        <v>120.99579903356907</v>
      </c>
      <c r="DN163" s="57">
        <f t="shared" si="197"/>
        <v>50</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-3.5001422827058093</v>
      </c>
      <c r="DS163" s="57">
        <f>DS162+0.5*DP163*'DEPRECATED - DT-Prelim Calcs'!$C$11^2+DR163*'DEPRECATED - DT-Prelim Calcs'!$C$11</f>
        <v>-259253.15790383852</v>
      </c>
      <c r="DT163" s="57">
        <f>MIN('Drive Train'!$F$35-DN162*'DEPRECATED - DT-Prelim Calcs'!$C$21*'Drive Train'!$F$38,DT162+DN$2)</f>
        <v>9</v>
      </c>
      <c r="DU163" s="57">
        <f>'Drive Train'!$F$35-DN163*'DEPRECATED - DT-Prelim Calcs'!$C$21*'Drive Train'!$F$38</f>
        <v>9</v>
      </c>
      <c r="DV163" s="1">
        <f>IF(DS163&gt;='Drive Train'!$F$29,1,0)</f>
        <v>0</v>
      </c>
      <c r="DW163" s="57">
        <f t="shared" si="229"/>
        <v>55.555555555555557</v>
      </c>
      <c r="DX163" s="63">
        <f>DX162+'DEPRECATED - DT-Prelim Calcs'!$C$11</f>
        <v>636</v>
      </c>
      <c r="DY163" s="2">
        <f>EI163/'Drive Train'!$F$35</f>
        <v>0.72580645161290325</v>
      </c>
      <c r="DZ163" s="46">
        <f>EG163*12*60/(PI() * 'Drive Train'!$F$15)/DY$2*DY163</f>
        <v>-43903.46304516396</v>
      </c>
      <c r="EA163" s="2">
        <f>('DEPRECATED - DT-Prelim Calcs'!$C$6*DY163-DZ163)/('DEPRECATED - DT-Prelim Calcs'!$C$6*DY163)*'DEPRECATED - DT-Prelim Calcs'!$C$7*DY163</f>
        <v>21.600477964680746</v>
      </c>
      <c r="EB163" s="57">
        <f>EA163/'DEPRECATED - DT-Prelim Calcs'!$C$7*('DEPRECATED - DT-Prelim Calcs'!$C$8-'DEPRECATED - DT-Prelim Calcs'!$C$9)+'DEPRECATED - DT-Prelim Calcs'!$C$9</f>
        <v>1152.6341588666141</v>
      </c>
      <c r="EC163" s="57">
        <f t="shared" si="198"/>
        <v>50</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-128.40032150345286</v>
      </c>
      <c r="EH163" s="57">
        <f>EH162+0.5*EE163*'DEPRECATED - DT-Prelim Calcs'!$C$11^2+EG163*'DEPRECATED - DT-Prelim Calcs'!$C$11</f>
        <v>-404347.13657021226</v>
      </c>
      <c r="EI163" s="57">
        <f>MIN('Drive Train'!$F$35-EC162*'DEPRECATED - DT-Prelim Calcs'!$C$21*'Drive Train'!$F$38,EI162+EC$2)</f>
        <v>9</v>
      </c>
      <c r="EJ163" s="57">
        <f>'Drive Train'!$F$35-EC163*'DEPRECATED - DT-Prelim Calcs'!$C$21*'Drive Train'!$F$38</f>
        <v>9</v>
      </c>
      <c r="EK163" s="1">
        <f>IF(EH163&gt;='Drive Train'!$F$29,1,0)</f>
        <v>0</v>
      </c>
      <c r="EL163" s="57">
        <f t="shared" si="232"/>
        <v>55.555555555555557</v>
      </c>
      <c r="EM163" s="63">
        <f>EM162+'DEPRECATED - DT-Prelim Calcs'!$C$11</f>
        <v>636</v>
      </c>
      <c r="EN163" s="2">
        <f>EX163/'Drive Train'!$F$35</f>
        <v>0.72580645161290325</v>
      </c>
      <c r="EO163" s="46">
        <f>EV163*12*60/(PI() * 'Drive Train'!$F$15)/EN$2*EN163</f>
        <v>10024.594697355969</v>
      </c>
      <c r="EP163" s="2">
        <f>('DEPRECATED - DT-Prelim Calcs'!$C$6*EN163-EO163)/('DEPRECATED - DT-Prelim Calcs'!$C$6*EN163)*'DEPRECATED - DT-Prelim Calcs'!$C$7*EN163</f>
        <v>-2.7835031158958086</v>
      </c>
      <c r="EQ163" s="57">
        <f>EP163/'DEPRECATED - DT-Prelim Calcs'!$C$7*('DEPRECATED - DT-Prelim Calcs'!$C$8-'DEPRECATED - DT-Prelim Calcs'!$C$9)+'DEPRECATED - DT-Prelim Calcs'!$C$9</f>
        <v>-145.48400405370634</v>
      </c>
      <c r="ER163" s="57">
        <f t="shared" si="199"/>
        <v>-145.48400405370634</v>
      </c>
      <c r="ES163" s="2">
        <f t="shared" si="233"/>
        <v>-3.9640014243894219</v>
      </c>
      <c r="ET163" s="57">
        <f>ES163*'DEPRECATED - DT-Prelim Calcs'!$C$21/EN$2/'DEPRECATED - DT-Prelim Calcs'!$C$19/'DEPRECATED - DT-Prelim Calcs'!$C$18*3.39*'DEPRECATED - DT-Prelim Calcs'!$C$20</f>
        <v>-125.61441797345667</v>
      </c>
      <c r="EU163" s="46">
        <f t="shared" si="234"/>
        <v>1</v>
      </c>
      <c r="EV163" s="57">
        <f>ET162*'DEPRECATED - DT-Prelim Calcs'!$C$11+EV162</f>
        <v>26.034372926647734</v>
      </c>
      <c r="EW163" s="57">
        <f>EW162+0.5*ET163*'DEPRECATED - DT-Prelim Calcs'!$C$11^2+EV163*'DEPRECATED - DT-Prelim Calcs'!$C$11</f>
        <v>-506848.95287644764</v>
      </c>
      <c r="EX163" s="57">
        <f>MIN('Drive Train'!$F$35-ER162*'DEPRECATED - DT-Prelim Calcs'!$C$21*'Drive Train'!$F$38,EX162+ER$2)</f>
        <v>9</v>
      </c>
      <c r="EY163" s="57">
        <f>'Drive Train'!$F$35-ER163*'DEPRECATED - DT-Prelim Calcs'!$C$21*'Drive Train'!$F$38</f>
        <v>22.292912275652032</v>
      </c>
      <c r="EZ163" s="1">
        <f>IF(EW163&gt;='Drive Train'!$F$29,1,0)</f>
        <v>0</v>
      </c>
      <c r="FA163" s="57">
        <f t="shared" si="235"/>
        <v>-161.64889339300706</v>
      </c>
      <c r="FB163" s="63">
        <f>FB162+'DEPRECATED - DT-Prelim Calcs'!$C$11</f>
        <v>636</v>
      </c>
      <c r="FC163" s="2">
        <f>FM163/'Drive Train'!$F$35</f>
        <v>0.72580645161290325</v>
      </c>
      <c r="FD163" s="46">
        <f>FK163*12*60/(PI() * 'Drive Train'!$F$15)/FC$2*FC163</f>
        <v>-175813.22863126502</v>
      </c>
      <c r="FE163" s="2">
        <f>('DEPRECATED - DT-Prelim Calcs'!$C$6*FC163-FD163)/('DEPRECATED - DT-Prelim Calcs'!$C$6*FC163)*'DEPRECATED - DT-Prelim Calcs'!$C$7*FC163</f>
        <v>81.244480790666415</v>
      </c>
      <c r="FF163" s="57">
        <f>FE163/'DEPRECATED - DT-Prelim Calcs'!$C$7*('DEPRECATED - DT-Prelim Calcs'!$C$8-'DEPRECATED - DT-Prelim Calcs'!$C$9)+'DEPRECATED - DT-Prelim Calcs'!$C$9</f>
        <v>4327.8729815114111</v>
      </c>
      <c r="FG163" s="57">
        <f t="shared" si="200"/>
        <v>50</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-410.60767318053786</v>
      </c>
      <c r="FL163" s="57">
        <f>FL162+0.5*FI163*'DEPRECATED - DT-Prelim Calcs'!$C$11^2+FK163*'DEPRECATED - DT-Prelim Calcs'!$C$11</f>
        <v>-693992.4180704446</v>
      </c>
      <c r="FM163" s="57">
        <f>MIN('Drive Train'!$F$35-FG162*'DEPRECATED - DT-Prelim Calcs'!$C$21*'Drive Train'!$F$38,FM162+FG$2)</f>
        <v>9</v>
      </c>
      <c r="FN163" s="57">
        <f>'Drive Train'!$F$35-FG163*'DEPRECATED - DT-Prelim Calcs'!$C$21*'Drive Train'!$F$38</f>
        <v>9</v>
      </c>
      <c r="FO163" s="1">
        <f>IF(FL163&gt;='Drive Train'!$F$29,1,0)</f>
        <v>0</v>
      </c>
      <c r="FP163" s="57">
        <f t="shared" si="238"/>
        <v>55.555555555555557</v>
      </c>
      <c r="FQ163" s="63">
        <f>FQ162+'DEPRECATED - DT-Prelim Calcs'!$C$11</f>
        <v>636</v>
      </c>
      <c r="FR163" s="2">
        <f>GB163/'Drive Train'!$F$35</f>
        <v>0.72580645161290325</v>
      </c>
      <c r="FS163" s="46">
        <f>FZ163*12*60/(PI() * 'Drive Train'!$F$15)/FR$2*FR163</f>
        <v>6221.4996815893992</v>
      </c>
      <c r="FT163" s="2">
        <f>('DEPRECATED - DT-Prelim Calcs'!$C$6*FR163-FS163)/('DEPRECATED - DT-Prelim Calcs'!$C$6*FR163)*'DEPRECATED - DT-Prelim Calcs'!$C$7*FR163</f>
        <v>-1.0639048067030445</v>
      </c>
      <c r="FU163" s="57">
        <f>FT163/'DEPRECATED - DT-Prelim Calcs'!$C$7*('DEPRECATED - DT-Prelim Calcs'!$C$8-'DEPRECATED - DT-Prelim Calcs'!$C$9)+'DEPRECATED - DT-Prelim Calcs'!$C$9</f>
        <v>-53.938583692946317</v>
      </c>
      <c r="FV163" s="57">
        <f t="shared" si="201"/>
        <v>-53.938583692946317</v>
      </c>
      <c r="FW163" s="2">
        <f t="shared" si="239"/>
        <v>-1.7965498733756129</v>
      </c>
      <c r="FX163" s="57">
        <f>FW163*'DEPRECATED - DT-Prelim Calcs'!$C$21/FR$2/'DEPRECATED - DT-Prelim Calcs'!$C$19/'DEPRECATED - DT-Prelim Calcs'!$C$18*3.39*'DEPRECATED - DT-Prelim Calcs'!$C$20</f>
        <v>-69.682926940090482</v>
      </c>
      <c r="FY163" s="46">
        <f t="shared" si="240"/>
        <v>1</v>
      </c>
      <c r="FZ163" s="57">
        <f>FX162*'DEPRECATED - DT-Prelim Calcs'!$C$11+FZ162</f>
        <v>13.200608900082074</v>
      </c>
      <c r="GA163" s="57">
        <f>GA162+0.5*FX163*'DEPRECATED - DT-Prelim Calcs'!$C$11^2+FZ163*'DEPRECATED - DT-Prelim Calcs'!$C$11</f>
        <v>-811119.50149799371</v>
      </c>
      <c r="GB163" s="57">
        <f>MIN('Drive Train'!$F$35-FV162*'DEPRECATED - DT-Prelim Calcs'!$C$21*'Drive Train'!$F$38,GB162+FV$2)</f>
        <v>9</v>
      </c>
      <c r="GC163" s="57">
        <f>'Drive Train'!$F$35-FV163*'DEPRECATED - DT-Prelim Calcs'!$C$21*'Drive Train'!$F$38</f>
        <v>16.067823691120349</v>
      </c>
      <c r="GD163" s="1">
        <f>IF(GA163&gt;='Drive Train'!$F$29,1,0)</f>
        <v>0</v>
      </c>
      <c r="GE163" s="57">
        <f t="shared" si="241"/>
        <v>-59.931759658829243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55.555555555555557</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55.555555555555557</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55.555555555555557</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55.555555555555557</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650.48305563067322</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24356.657089877121</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0.72580645161290325</v>
      </c>
      <c r="BC164" s="46">
        <f>BJ164*12*60/(PI() * 'Drive Train'!$F$15)/BB$2*BB164</f>
        <v>4641.2361014872949</v>
      </c>
      <c r="BD164" s="2">
        <f>('DEPRECATED - DT-Prelim Calcs'!$C$6*BB164-BC164)/('DEPRECATED - DT-Prelim Calcs'!$C$6*BB164)*'DEPRECATED - DT-Prelim Calcs'!$C$7*BB164</f>
        <v>-0.34937662132854691</v>
      </c>
      <c r="BE164" s="57">
        <f>BD164/'DEPRECATED - DT-Prelim Calcs'!$C$7*('DEPRECATED - DT-Prelim Calcs'!$C$8-'DEPRECATED - DT-Prelim Calcs'!$C$9)+'DEPRECATED - DT-Prelim Calcs'!$C$9</f>
        <v>-15.899593575291526</v>
      </c>
      <c r="BF164" s="57">
        <f t="shared" si="193"/>
        <v>-15.899593575291526</v>
      </c>
      <c r="BG164" s="2">
        <f t="shared" si="215"/>
        <v>-0.89592952770892653</v>
      </c>
      <c r="BH164" s="57">
        <f>BG164*'DEPRECATED - DT-Prelim Calcs'!$C$21/BB$2/'DEPRECATED - DT-Prelim Calcs'!$C$19/'DEPRECATED - DT-Prelim Calcs'!$C$18*3.39*'DEPRECATED - DT-Prelim Calcs'!$C$20</f>
        <v>-9.3122233196265807</v>
      </c>
      <c r="BI164" s="46">
        <f t="shared" si="216"/>
        <v>1</v>
      </c>
      <c r="BJ164" s="57">
        <f>BH163*'DEPRECATED - DT-Prelim Calcs'!$C$11+BJ163</f>
        <v>36.748542312215839</v>
      </c>
      <c r="BK164" s="57">
        <f>BK163+0.5*BH164*'DEPRECATED - DT-Prelim Calcs'!$C$11^2+BJ164*'DEPRECATED - DT-Prelim Calcs'!$C$11</f>
        <v>11599.991268428528</v>
      </c>
      <c r="BL164" s="57">
        <f>MIN('Drive Train'!$F$35-BF163*'DEPRECATED - DT-Prelim Calcs'!$C$21*'Drive Train'!$F$38,BL163+BF$2)</f>
        <v>9</v>
      </c>
      <c r="BM164" s="57">
        <f>'Drive Train'!$F$35-BF164*'DEPRECATED - DT-Prelim Calcs'!$C$21*'Drive Train'!$F$38</f>
        <v>13.481172363119825</v>
      </c>
      <c r="BN164" s="1">
        <f>IF(BK164&gt;='Drive Train'!$F$29,1,0)</f>
        <v>1</v>
      </c>
      <c r="BO164" s="57">
        <f t="shared" si="217"/>
        <v>-17.666215083657253</v>
      </c>
      <c r="BP164" s="63">
        <f>BP163+'DEPRECATED - DT-Prelim Calcs'!$C$11</f>
        <v>640</v>
      </c>
      <c r="BQ164" s="2">
        <f>CA164/'Drive Train'!$F$35</f>
        <v>0.72580645161290325</v>
      </c>
      <c r="BR164" s="46">
        <f>BY164*12*60/(PI() * 'Drive Train'!$F$15)/BQ$2*BQ164</f>
        <v>-2247.5598590344989</v>
      </c>
      <c r="BS164" s="2">
        <f>('DEPRECATED - DT-Prelim Calcs'!$C$6*BQ164-BR164)/('DEPRECATED - DT-Prelim Calcs'!$C$6*BQ164)*'DEPRECATED - DT-Prelim Calcs'!$C$7*BQ164</f>
        <v>2.7654448167310259</v>
      </c>
      <c r="BT164" s="57">
        <f>BS164/'DEPRECATED - DT-Prelim Calcs'!$C$7*('DEPRECATED - DT-Prelim Calcs'!$C$8-'DEPRECATED - DT-Prelim Calcs'!$C$9)+'DEPRECATED - DT-Prelim Calcs'!$C$9</f>
        <v>149.9226431479629</v>
      </c>
      <c r="BU164" s="57">
        <f t="shared" si="194"/>
        <v>50</v>
      </c>
      <c r="BV164" s="2">
        <f t="shared" si="218"/>
        <v>1.1531610246295514</v>
      </c>
      <c r="BW164" s="57">
        <f>BV164*'DEPRECATED - DT-Prelim Calcs'!$C$21/BQ$2/'DEPRECATED - DT-Prelim Calcs'!$C$19/'DEPRECATED - DT-Prelim Calcs'!$C$18*3.39*'DEPRECATED - DT-Prelim Calcs'!$C$20</f>
        <v>16.078603307455747</v>
      </c>
      <c r="BX164" s="46">
        <f t="shared" si="219"/>
        <v>0</v>
      </c>
      <c r="BY164" s="57">
        <f>BW163*'DEPRECATED - DT-Prelim Calcs'!$C$11+BY163</f>
        <v>-13.265966290365384</v>
      </c>
      <c r="BZ164" s="57">
        <f>BZ163+0.5*BW164*'DEPRECATED - DT-Prelim Calcs'!$C$11^2+BY164*'DEPRECATED - DT-Prelim Calcs'!$C$11</f>
        <v>-22506.933919674531</v>
      </c>
      <c r="CA164" s="57">
        <f>MIN('Drive Train'!$F$35-BU163*'DEPRECATED - DT-Prelim Calcs'!$C$21*'Drive Train'!$F$38,CA163+BU$2)</f>
        <v>9</v>
      </c>
      <c r="CB164" s="57">
        <f>'Drive Train'!$F$35-BU164*'DEPRECATED - DT-Prelim Calcs'!$C$21*'Drive Train'!$F$38</f>
        <v>9</v>
      </c>
      <c r="CC164" s="1">
        <f>IF(BZ164&gt;='Drive Train'!$F$29,1,0)</f>
        <v>0</v>
      </c>
      <c r="CD164" s="57">
        <f t="shared" si="220"/>
        <v>55.555555555555557</v>
      </c>
      <c r="CE164" s="63">
        <f>CE163+'DEPRECATED - DT-Prelim Calcs'!$C$11</f>
        <v>640</v>
      </c>
      <c r="CF164" s="2">
        <f>CP164/'Drive Train'!$F$35</f>
        <v>2.3217859872603457</v>
      </c>
      <c r="CG164" s="46">
        <f>CN164*12*60/(PI() * 'Drive Train'!$F$15)/CF$2*CF164</f>
        <v>-251437.06918413678</v>
      </c>
      <c r="CH164" s="2">
        <f>('DEPRECATED - DT-Prelim Calcs'!$C$6*CF164-CG164)/('DEPRECATED - DT-Prelim Calcs'!$C$6*CF164)*'DEPRECATED - DT-Prelim Calcs'!$C$7*CF164</f>
        <v>119.28468560523922</v>
      </c>
      <c r="CI164" s="57">
        <f>CH164/'DEPRECATED - DT-Prelim Calcs'!$C$7*('DEPRECATED - DT-Prelim Calcs'!$C$8-'DEPRECATED - DT-Prelim Calcs'!$C$9)+'DEPRECATED - DT-Prelim Calcs'!$C$9</f>
        <v>6353.0008975735236</v>
      </c>
      <c r="CJ164" s="57">
        <f t="shared" si="195"/>
        <v>50</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-369.8019231574732</v>
      </c>
      <c r="CO164" s="57">
        <f>CO163+0.5*CL164*'DEPRECATED - DT-Prelim Calcs'!$C$11^2+CN164*'DEPRECATED - DT-Prelim Calcs'!$C$11</f>
        <v>-68534.622102279682</v>
      </c>
      <c r="CP164" s="57">
        <f>MIN('Drive Train'!$F$35-CJ163*'DEPRECATED - DT-Prelim Calcs'!$C$21*'Drive Train'!$F$38,CP163+CJ$2)</f>
        <v>28.790146242028285</v>
      </c>
      <c r="CQ164" s="57">
        <f>'Drive Train'!$F$35-CJ164*'DEPRECATED - DT-Prelim Calcs'!$C$21*'Drive Train'!$F$38</f>
        <v>9</v>
      </c>
      <c r="CR164" s="1">
        <f>IF(CO164&gt;='Drive Train'!$F$29,1,0)</f>
        <v>0</v>
      </c>
      <c r="CS164" s="57">
        <f t="shared" si="223"/>
        <v>55.555555555555557</v>
      </c>
      <c r="CT164" s="63">
        <f>CT163+'DEPRECATED - DT-Prelim Calcs'!$C$11</f>
        <v>640</v>
      </c>
      <c r="CU164" s="2">
        <f>DE164/'Drive Train'!$F$35</f>
        <v>0.72580645161290325</v>
      </c>
      <c r="CV164" s="46">
        <f>DC164*12*60/(PI() * 'Drive Train'!$F$15)/CU$2*CU164</f>
        <v>-38447.778304466621</v>
      </c>
      <c r="CW164" s="2">
        <f>('DEPRECATED - DT-Prelim Calcs'!$C$6*CU164-CV164)/('DEPRECATED - DT-Prelim Calcs'!$C$6*CU164)*'DEPRECATED - DT-Prelim Calcs'!$C$7*CU164</f>
        <v>19.13364865415906</v>
      </c>
      <c r="CX164" s="57">
        <f>CW164/'DEPRECATED - DT-Prelim Calcs'!$C$7*('DEPRECATED - DT-Prelim Calcs'!$C$8-'DEPRECATED - DT-Prelim Calcs'!$C$9)+'DEPRECATED - DT-Prelim Calcs'!$C$9</f>
        <v>1021.3087644517044</v>
      </c>
      <c r="CY164" s="57">
        <f t="shared" si="196"/>
        <v>50</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-150.37771059891577</v>
      </c>
      <c r="DD164" s="57">
        <f>DD163+0.5*DA164*'DEPRECATED - DT-Prelim Calcs'!$C$11^2+DC164*'DEPRECATED - DT-Prelim Calcs'!$C$11</f>
        <v>-145087.68047019979</v>
      </c>
      <c r="DE164" s="57">
        <f>MIN('Drive Train'!$F$35-CY163*'DEPRECATED - DT-Prelim Calcs'!$C$21*'Drive Train'!$F$38,DE163+CY$2)</f>
        <v>9</v>
      </c>
      <c r="DF164" s="57">
        <f>'Drive Train'!$F$35-CY164*'DEPRECATED - DT-Prelim Calcs'!$C$21*'Drive Train'!$F$38</f>
        <v>9</v>
      </c>
      <c r="DG164" s="1">
        <f>IF(DD164&gt;='Drive Train'!$F$29,1,0)</f>
        <v>0</v>
      </c>
      <c r="DH164" s="57">
        <f t="shared" si="226"/>
        <v>55.555555555555557</v>
      </c>
      <c r="DI164" s="63">
        <f>DI163+'DEPRECATED - DT-Prelim Calcs'!$C$11</f>
        <v>640</v>
      </c>
      <c r="DJ164" s="2">
        <f>DT164/'Drive Train'!$F$35</f>
        <v>0.72580645161290325</v>
      </c>
      <c r="DK164" s="46">
        <f>DR164*12*60/(PI() * 'Drive Train'!$F$15)/DJ$2*DJ164</f>
        <v>26434.232466540059</v>
      </c>
      <c r="DL164" s="2">
        <f>('DEPRECATED - DT-Prelim Calcs'!$C$6*DJ164-DK164)/('DEPRECATED - DT-Prelim Calcs'!$C$6*DJ164)*'DEPRECATED - DT-Prelim Calcs'!$C$7*DJ164</f>
        <v>-10.203245521849592</v>
      </c>
      <c r="DM164" s="57">
        <f>DL164/'DEPRECATED - DT-Prelim Calcs'!$C$7*('DEPRECATED - DT-Prelim Calcs'!$C$8-'DEPRECATED - DT-Prelim Calcs'!$C$9)+'DEPRECATED - DT-Prelim Calcs'!$C$9</f>
        <v>-540.48522840385999</v>
      </c>
      <c r="DN164" s="57">
        <f t="shared" si="197"/>
        <v>-540.48522840385999</v>
      </c>
      <c r="DO164" s="2">
        <f t="shared" si="227"/>
        <v>-13.316146108374863</v>
      </c>
      <c r="DP164" s="57">
        <f>DO164*'DEPRECATED - DT-Prelim Calcs'!$C$21/DJ$2/'DEPRECATED - DT-Prelim Calcs'!$C$19/'DEPRECATED - DT-Prelim Calcs'!$C$18*3.39*'DEPRECATED - DT-Prelim Calcs'!$C$20</f>
        <v>-327.45072890812008</v>
      </c>
      <c r="DQ164" s="46">
        <f t="shared" si="228"/>
        <v>1</v>
      </c>
      <c r="DR164" s="57">
        <f>DP163*'DEPRECATED - DT-Prelim Calcs'!$C$11+DR163</f>
        <v>88.467811207050815</v>
      </c>
      <c r="DS164" s="57">
        <f>DS163+0.5*DP164*'DEPRECATED - DT-Prelim Calcs'!$C$11^2+DR164*'DEPRECATED - DT-Prelim Calcs'!$C$11</f>
        <v>-261518.89249027526</v>
      </c>
      <c r="DT164" s="57">
        <f>MIN('Drive Train'!$F$35-DN163*'DEPRECATED - DT-Prelim Calcs'!$C$21*'Drive Train'!$F$38,DT163+DN$2)</f>
        <v>9</v>
      </c>
      <c r="DU164" s="57">
        <f>'Drive Train'!$F$35-DN164*'DEPRECATED - DT-Prelim Calcs'!$C$21*'Drive Train'!$F$38</f>
        <v>49.15299553146248</v>
      </c>
      <c r="DV164" s="1">
        <f>IF(DS164&gt;='Drive Train'!$F$29,1,0)</f>
        <v>0</v>
      </c>
      <c r="DW164" s="57">
        <f t="shared" si="229"/>
        <v>-600.53914267095558</v>
      </c>
      <c r="DX164" s="63">
        <f>DX163+'DEPRECATED - DT-Prelim Calcs'!$C$11</f>
        <v>640</v>
      </c>
      <c r="DY164" s="2">
        <f>EI164/'Drive Train'!$F$35</f>
        <v>0.72580645161290325</v>
      </c>
      <c r="DZ164" s="46">
        <f>EG164*12*60/(PI() * 'Drive Train'!$F$15)/DY$2*DY164</f>
        <v>-12457.189390247069</v>
      </c>
      <c r="EA164" s="2">
        <f>('DEPRECATED - DT-Prelim Calcs'!$C$6*DY164-DZ164)/('DEPRECATED - DT-Prelim Calcs'!$C$6*DY164)*'DEPRECATED - DT-Prelim Calcs'!$C$7*DY164</f>
        <v>7.3818063871292043</v>
      </c>
      <c r="EB164" s="57">
        <f>EA164/'DEPRECATED - DT-Prelim Calcs'!$C$7*('DEPRECATED - DT-Prelim Calcs'!$C$8-'DEPRECATED - DT-Prelim Calcs'!$C$9)+'DEPRECATED - DT-Prelim Calcs'!$C$9</f>
        <v>395.68164293306097</v>
      </c>
      <c r="EC164" s="57">
        <f t="shared" si="198"/>
        <v>50</v>
      </c>
      <c r="ED164" s="2">
        <f t="shared" si="230"/>
        <v>0.8170673883650269</v>
      </c>
      <c r="EE164" s="57">
        <f>ED164*'DEPRECATED - DT-Prelim Calcs'!$C$21/DY$2/'DEPRECATED - DT-Prelim Calcs'!$C$19/'DEPRECATED - DT-Prelim Calcs'!$C$18*3.39*'DEPRECATED - DT-Prelim Calcs'!$C$20</f>
        <v>22.99198837243916</v>
      </c>
      <c r="EF164" s="46">
        <f t="shared" si="231"/>
        <v>0</v>
      </c>
      <c r="EG164" s="57">
        <f>EE163*'DEPRECATED - DT-Prelim Calcs'!$C$11+EG163</f>
        <v>-36.43236801369622</v>
      </c>
      <c r="EH164" s="57">
        <f>EH163+0.5*EE164*'DEPRECATED - DT-Prelim Calcs'!$C$11^2+EG164*'DEPRECATED - DT-Prelim Calcs'!$C$11</f>
        <v>-404308.93013528758</v>
      </c>
      <c r="EI164" s="57">
        <f>MIN('Drive Train'!$F$35-EC163*'DEPRECATED - DT-Prelim Calcs'!$C$21*'Drive Train'!$F$38,EI163+EC$2)</f>
        <v>9</v>
      </c>
      <c r="EJ164" s="57">
        <f>'Drive Train'!$F$35-EC164*'DEPRECATED - DT-Prelim Calcs'!$C$21*'Drive Train'!$F$38</f>
        <v>9</v>
      </c>
      <c r="EK164" s="1">
        <f>IF(EH164&gt;='Drive Train'!$F$29,1,0)</f>
        <v>0</v>
      </c>
      <c r="EL164" s="57">
        <f t="shared" si="232"/>
        <v>55.555555555555557</v>
      </c>
      <c r="EM164" s="63">
        <f>EM163+'DEPRECATED - DT-Prelim Calcs'!$C$11</f>
        <v>640</v>
      </c>
      <c r="EN164" s="2">
        <f>EX164/'Drive Train'!$F$35</f>
        <v>1.7978155061009702</v>
      </c>
      <c r="EO164" s="46">
        <f>EV164*12*60/(PI() * 'Drive Train'!$F$15)/EN$2*EN164</f>
        <v>-454398.60647977085</v>
      </c>
      <c r="EP164" s="2">
        <f>('DEPRECATED - DT-Prelim Calcs'!$C$6*EN164-EO164)/('DEPRECATED - DT-Prelim Calcs'!$C$6*EN164)*'DEPRECATED - DT-Prelim Calcs'!$C$7*EN164</f>
        <v>209.79251803691682</v>
      </c>
      <c r="EQ164" s="57">
        <f>EP164/'DEPRECATED - DT-Prelim Calcs'!$C$7*('DEPRECATED - DT-Prelim Calcs'!$C$8-'DEPRECATED - DT-Prelim Calcs'!$C$9)+'DEPRECATED - DT-Prelim Calcs'!$C$9</f>
        <v>11171.322433251629</v>
      </c>
      <c r="ER164" s="57">
        <f t="shared" si="199"/>
        <v>50</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-476.42329896717894</v>
      </c>
      <c r="EW164" s="57">
        <f>EW163+0.5*ET164*'DEPRECATED - DT-Prelim Calcs'!$C$11^2+EV164*'DEPRECATED - DT-Prelim Calcs'!$C$11</f>
        <v>-508570.71016533684</v>
      </c>
      <c r="EX164" s="57">
        <f>MIN('Drive Train'!$F$35-ER163*'DEPRECATED - DT-Prelim Calcs'!$C$21*'Drive Train'!$F$38,EX163+ER$2)</f>
        <v>22.292912275652032</v>
      </c>
      <c r="EY164" s="57">
        <f>'Drive Train'!$F$35-ER164*'DEPRECATED - DT-Prelim Calcs'!$C$21*'Drive Train'!$F$38</f>
        <v>9</v>
      </c>
      <c r="EZ164" s="1">
        <f>IF(EW164&gt;='Drive Train'!$F$29,1,0)</f>
        <v>0</v>
      </c>
      <c r="FA164" s="57">
        <f t="shared" si="235"/>
        <v>55.555555555555557</v>
      </c>
      <c r="FB164" s="63">
        <f>FB163+'DEPRECATED - DT-Prelim Calcs'!$C$11</f>
        <v>640</v>
      </c>
      <c r="FC164" s="2">
        <f>FM164/'Drive Train'!$F$35</f>
        <v>0.72580645161290325</v>
      </c>
      <c r="FD164" s="46">
        <f>FK164*12*60/(PI() * 'Drive Train'!$F$15)/FC$2*FC164</f>
        <v>-136434.56162195466</v>
      </c>
      <c r="FE164" s="2">
        <f>('DEPRECATED - DT-Prelim Calcs'!$C$6*FC164-FD164)/('DEPRECATED - DT-Prelim Calcs'!$C$6*FC164)*'DEPRECATED - DT-Prelim Calcs'!$C$7*FC164</f>
        <v>63.439117283642418</v>
      </c>
      <c r="FF164" s="57">
        <f>FE164/'DEPRECATED - DT-Prelim Calcs'!$C$7*('DEPRECATED - DT-Prelim Calcs'!$C$8-'DEPRECATED - DT-Prelim Calcs'!$C$9)+'DEPRECATED - DT-Prelim Calcs'!$C$9</f>
        <v>3379.9774885856109</v>
      </c>
      <c r="FG164" s="57">
        <f t="shared" si="200"/>
        <v>50</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-318.63971969078125</v>
      </c>
      <c r="FL164" s="57">
        <f>FL163+0.5*FI164*'DEPRECATED - DT-Prelim Calcs'!$C$11^2+FK164*'DEPRECATED - DT-Prelim Calcs'!$C$11</f>
        <v>-695083.04104222823</v>
      </c>
      <c r="FM164" s="57">
        <f>MIN('Drive Train'!$F$35-FG163*'DEPRECATED - DT-Prelim Calcs'!$C$21*'Drive Train'!$F$38,FM163+FG$2)</f>
        <v>9</v>
      </c>
      <c r="FN164" s="57">
        <f>'Drive Train'!$F$35-FG164*'DEPRECATED - DT-Prelim Calcs'!$C$21*'Drive Train'!$F$38</f>
        <v>9</v>
      </c>
      <c r="FO164" s="1">
        <f>IF(FL164&gt;='Drive Train'!$F$29,1,0)</f>
        <v>0</v>
      </c>
      <c r="FP164" s="57">
        <f t="shared" si="238"/>
        <v>55.555555555555557</v>
      </c>
      <c r="FQ164" s="63">
        <f>FQ163+'DEPRECATED - DT-Prelim Calcs'!$C$11</f>
        <v>640</v>
      </c>
      <c r="FR164" s="2">
        <f>GB164/'Drive Train'!$F$35</f>
        <v>1.2957922331548668</v>
      </c>
      <c r="FS164" s="46">
        <f>FZ164*12*60/(PI() * 'Drive Train'!$F$15)/FR$2*FR164</f>
        <v>-223424.63646551262</v>
      </c>
      <c r="FT164" s="2">
        <f>('DEPRECATED - DT-Prelim Calcs'!$C$6*FR164-FS164)/('DEPRECATED - DT-Prelim Calcs'!$C$6*FR164)*'DEPRECATED - DT-Prelim Calcs'!$C$7*FR164</f>
        <v>104.14600635167535</v>
      </c>
      <c r="FU164" s="57">
        <f>FT164/'DEPRECATED - DT-Prelim Calcs'!$C$7*('DEPRECATED - DT-Prelim Calcs'!$C$8-'DEPRECATED - DT-Prelim Calcs'!$C$9)+'DEPRECATED - DT-Prelim Calcs'!$C$9</f>
        <v>5547.0703796348334</v>
      </c>
      <c r="FV164" s="57">
        <f t="shared" si="201"/>
        <v>50</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-265.53109886027983</v>
      </c>
      <c r="GA164" s="57">
        <f>GA163+0.5*FX164*'DEPRECATED - DT-Prelim Calcs'!$C$11^2+FZ164*'DEPRECATED - DT-Prelim Calcs'!$C$11</f>
        <v>-811997.68998645537</v>
      </c>
      <c r="GB164" s="57">
        <f>MIN('Drive Train'!$F$35-FV163*'DEPRECATED - DT-Prelim Calcs'!$C$21*'Drive Train'!$F$38,GB163+FV$2)</f>
        <v>16.067823691120349</v>
      </c>
      <c r="GC164" s="57">
        <f>'Drive Train'!$F$35-FV164*'DEPRECATED - DT-Prelim Calcs'!$C$21*'Drive Train'!$F$38</f>
        <v>9</v>
      </c>
      <c r="GD164" s="1">
        <f>IF(GA164&gt;='Drive Train'!$F$29,1,0)</f>
        <v>0</v>
      </c>
      <c r="GE164" s="57">
        <f t="shared" si="241"/>
        <v>55.555555555555557</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55.555555555555557</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55.555555555555557</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55.555555555555557</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55.555555555555557</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55.555555555555557</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650.48305563067322</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24509.681232656483</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1.0871913196064376</v>
      </c>
      <c r="BC165" s="46">
        <f>BJ165*12*60/(PI() * 'Drive Train'!$F$15)/BB$2*BB165</f>
        <v>-94.657153356619943</v>
      </c>
      <c r="BD165" s="2">
        <f>('DEPRECATED - DT-Prelim Calcs'!$C$6*BB165-BC165)/('DEPRECATED - DT-Prelim Calcs'!$C$6*BB165)*'DEPRECATED - DT-Prelim Calcs'!$C$7*BB165</f>
        <v>2.6629310313940011</v>
      </c>
      <c r="BE165" s="57">
        <f>BD165/'DEPRECATED - DT-Prelim Calcs'!$C$7*('DEPRECATED - DT-Prelim Calcs'!$C$8-'DEPRECATED - DT-Prelim Calcs'!$C$9)+'DEPRECATED - DT-Prelim Calcs'!$C$9</f>
        <v>144.46516652607897</v>
      </c>
      <c r="BF165" s="57">
        <f t="shared" si="193"/>
        <v>50</v>
      </c>
      <c r="BG165" s="2">
        <f t="shared" si="215"/>
        <v>0.89592952771218837</v>
      </c>
      <c r="BH165" s="57">
        <f>BG165*'DEPRECATED - DT-Prelim Calcs'!$C$21/BB$2/'DEPRECATED - DT-Prelim Calcs'!$C$19/'DEPRECATED - DT-Prelim Calcs'!$C$18*3.39*'DEPRECATED - DT-Prelim Calcs'!$C$20</f>
        <v>9.312223319660486</v>
      </c>
      <c r="BI165" s="46">
        <f t="shared" si="216"/>
        <v>0</v>
      </c>
      <c r="BJ165" s="57">
        <f>BH164*'DEPRECATED - DT-Prelim Calcs'!$C$11+BJ164</f>
        <v>-0.50035096629048326</v>
      </c>
      <c r="BK165" s="57">
        <f>BK164+0.5*BH165*'DEPRECATED - DT-Prelim Calcs'!$C$11^2+BJ165*'DEPRECATED - DT-Prelim Calcs'!$C$11</f>
        <v>11672.487651120649</v>
      </c>
      <c r="BL165" s="57">
        <f>MIN('Drive Train'!$F$35-BF164*'DEPRECATED - DT-Prelim Calcs'!$C$21*'Drive Train'!$F$38,BL164+BF$2)</f>
        <v>13.481172363119825</v>
      </c>
      <c r="BM165" s="57">
        <f>'Drive Train'!$F$35-BF165*'DEPRECATED - DT-Prelim Calcs'!$C$21*'Drive Train'!$F$38</f>
        <v>9</v>
      </c>
      <c r="BN165" s="1">
        <f>IF(BK165&gt;='Drive Train'!$F$29,1,0)</f>
        <v>1</v>
      </c>
      <c r="BO165" s="57">
        <f t="shared" si="217"/>
        <v>55.555555555555557</v>
      </c>
      <c r="BP165" s="63">
        <f>BP164+'DEPRECATED - DT-Prelim Calcs'!$C$11</f>
        <v>644</v>
      </c>
      <c r="BQ165" s="2">
        <f>CA165/'Drive Train'!$F$35</f>
        <v>0.72580645161290325</v>
      </c>
      <c r="BR165" s="46">
        <f>BY165*12*60/(PI() * 'Drive Train'!$F$15)/BQ$2*BQ165</f>
        <v>8648.781226777659</v>
      </c>
      <c r="BS165" s="2">
        <f>('DEPRECATED - DT-Prelim Calcs'!$C$6*BQ165-BR165)/('DEPRECATED - DT-Prelim Calcs'!$C$6*BQ165)*'DEPRECATED - DT-Prelim Calcs'!$C$7*BQ165</f>
        <v>-2.16141860105646</v>
      </c>
      <c r="BT165" s="57">
        <f>BS165/'DEPRECATED - DT-Prelim Calcs'!$C$7*('DEPRECATED - DT-Prelim Calcs'!$C$8-'DEPRECATED - DT-Prelim Calcs'!$C$9)+'DEPRECATED - DT-Prelim Calcs'!$C$9</f>
        <v>-112.36639274503894</v>
      </c>
      <c r="BU165" s="57">
        <f t="shared" si="194"/>
        <v>-112.36639274503894</v>
      </c>
      <c r="BV165" s="2">
        <f t="shared" si="218"/>
        <v>-3.1799008356983496</v>
      </c>
      <c r="BW165" s="57">
        <f>BV165*'DEPRECATED - DT-Prelim Calcs'!$C$21/BQ$2/'DEPRECATED - DT-Prelim Calcs'!$C$19/'DEPRECATED - DT-Prelim Calcs'!$C$18*3.39*'DEPRECATED - DT-Prelim Calcs'!$C$20</f>
        <v>-44.33757558764664</v>
      </c>
      <c r="BX165" s="46">
        <f t="shared" si="219"/>
        <v>1</v>
      </c>
      <c r="BY165" s="57">
        <f>BW164*'DEPRECATED - DT-Prelim Calcs'!$C$11+BY164</f>
        <v>51.048446939457605</v>
      </c>
      <c r="BZ165" s="57">
        <f>BZ164+0.5*BW165*'DEPRECATED - DT-Prelim Calcs'!$C$11^2+BY165*'DEPRECATED - DT-Prelim Calcs'!$C$11</f>
        <v>-22657.440736617875</v>
      </c>
      <c r="CA165" s="57">
        <f>MIN('Drive Train'!$F$35-BU164*'DEPRECATED - DT-Prelim Calcs'!$C$21*'Drive Train'!$F$38,CA164+BU$2)</f>
        <v>9</v>
      </c>
      <c r="CB165" s="57">
        <f>'Drive Train'!$F$35-BU165*'DEPRECATED - DT-Prelim Calcs'!$C$21*'Drive Train'!$F$38</f>
        <v>20.040914706662647</v>
      </c>
      <c r="CC165" s="1">
        <f>IF(BZ165&gt;='Drive Train'!$F$29,1,0)</f>
        <v>0</v>
      </c>
      <c r="CD165" s="57">
        <f t="shared" si="220"/>
        <v>-124.8515474944877</v>
      </c>
      <c r="CE165" s="63">
        <f>CE164+'DEPRECATED - DT-Prelim Calcs'!$C$11</f>
        <v>644</v>
      </c>
      <c r="CF165" s="2">
        <f>CP165/'Drive Train'!$F$35</f>
        <v>0.72580645161290325</v>
      </c>
      <c r="CG165" s="46">
        <f>CN165*12*60/(PI() * 'Drive Train'!$F$15)/CF$2*CF165</f>
        <v>-59053.293378789611</v>
      </c>
      <c r="CH165" s="2">
        <f>('DEPRECATED - DT-Prelim Calcs'!$C$6*CF165-CG165)/('DEPRECATED - DT-Prelim Calcs'!$C$6*CF165)*'DEPRECATED - DT-Prelim Calcs'!$C$7*CF165</f>
        <v>28.450588866001162</v>
      </c>
      <c r="CI165" s="57">
        <f>CH165/'DEPRECATED - DT-Prelim Calcs'!$C$7*('DEPRECATED - DT-Prelim Calcs'!$C$8-'DEPRECATED - DT-Prelim Calcs'!$C$9)+'DEPRECATED - DT-Prelim Calcs'!$C$9</f>
        <v>1517.3101873476967</v>
      </c>
      <c r="CJ165" s="57">
        <f t="shared" si="195"/>
        <v>50</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-277.83396966771659</v>
      </c>
      <c r="CO165" s="57">
        <f>CO164+0.5*CL165*'DEPRECATED - DT-Prelim Calcs'!$C$11^2+CN165*'DEPRECATED - DT-Prelim Calcs'!$C$11</f>
        <v>-69462.022073971035</v>
      </c>
      <c r="CP165" s="57">
        <f>MIN('Drive Train'!$F$35-CJ164*'DEPRECATED - DT-Prelim Calcs'!$C$21*'Drive Train'!$F$38,CP164+CJ$2)</f>
        <v>9</v>
      </c>
      <c r="CQ165" s="57">
        <f>'Drive Train'!$F$35-CJ165*'DEPRECATED - DT-Prelim Calcs'!$C$21*'Drive Train'!$F$38</f>
        <v>9</v>
      </c>
      <c r="CR165" s="1">
        <f>IF(CO165&gt;='Drive Train'!$F$29,1,0)</f>
        <v>0</v>
      </c>
      <c r="CS165" s="57">
        <f t="shared" si="223"/>
        <v>55.555555555555557</v>
      </c>
      <c r="CT165" s="63">
        <f>CT164+'DEPRECATED - DT-Prelim Calcs'!$C$11</f>
        <v>644</v>
      </c>
      <c r="CU165" s="2">
        <f>DE165/'Drive Train'!$F$35</f>
        <v>0.72580645161290325</v>
      </c>
      <c r="CV165" s="46">
        <f>DC165*12*60/(PI() * 'Drive Train'!$F$15)/CU$2*CU165</f>
        <v>-14933.898003943183</v>
      </c>
      <c r="CW165" s="2">
        <f>('DEPRECATED - DT-Prelim Calcs'!$C$6*CU165-CV165)/('DEPRECATED - DT-Prelim Calcs'!$C$6*CU165)*'DEPRECATED - DT-Prelim Calcs'!$C$7*CU165</f>
        <v>8.5016690060799824</v>
      </c>
      <c r="CX165" s="57">
        <f>CW165/'DEPRECATED - DT-Prelim Calcs'!$C$7*('DEPRECATED - DT-Prelim Calcs'!$C$8-'DEPRECATED - DT-Prelim Calcs'!$C$9)+'DEPRECATED - DT-Prelim Calcs'!$C$9</f>
        <v>455.29922551039908</v>
      </c>
      <c r="CY165" s="57">
        <f t="shared" si="196"/>
        <v>50</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-58.409757109159145</v>
      </c>
      <c r="DD165" s="57">
        <f>DD164+0.5*DA165*'DEPRECATED - DT-Prelim Calcs'!$C$11^2+DC165*'DEPRECATED - DT-Prelim Calcs'!$C$11</f>
        <v>-145137.38359165692</v>
      </c>
      <c r="DE165" s="57">
        <f>MIN('Drive Train'!$F$35-CY164*'DEPRECATED - DT-Prelim Calcs'!$C$21*'Drive Train'!$F$38,DE164+CY$2)</f>
        <v>9</v>
      </c>
      <c r="DF165" s="57">
        <f>'Drive Train'!$F$35-CY165*'DEPRECATED - DT-Prelim Calcs'!$C$21*'Drive Train'!$F$38</f>
        <v>9</v>
      </c>
      <c r="DG165" s="1">
        <f>IF(DD165&gt;='Drive Train'!$F$29,1,0)</f>
        <v>0</v>
      </c>
      <c r="DH165" s="57">
        <f t="shared" si="226"/>
        <v>55.555555555555557</v>
      </c>
      <c r="DI165" s="63">
        <f>DI164+'DEPRECATED - DT-Prelim Calcs'!$C$11</f>
        <v>644</v>
      </c>
      <c r="DJ165" s="2">
        <f>DT165/'Drive Train'!$F$35</f>
        <v>3.9639512525372966</v>
      </c>
      <c r="DK165" s="46">
        <f>DR165*12*60/(PI() * 'Drive Train'!$F$15)/DJ$2*DJ165</f>
        <v>-1993075.4663902742</v>
      </c>
      <c r="DL165" s="2">
        <f>('DEPRECATED - DT-Prelim Calcs'!$C$6*DJ165-DK165)/('DEPRECATED - DT-Prelim Calcs'!$C$6*DJ165)*'DEPRECATED - DT-Prelim Calcs'!$C$7*DJ165</f>
        <v>910.73733902903916</v>
      </c>
      <c r="DM165" s="57">
        <f>DL165/'DEPRECATED - DT-Prelim Calcs'!$C$7*('DEPRECATED - DT-Prelim Calcs'!$C$8-'DEPRECATED - DT-Prelim Calcs'!$C$9)+'DEPRECATED - DT-Prelim Calcs'!$C$9</f>
        <v>48487.181575695322</v>
      </c>
      <c r="DN165" s="57">
        <f t="shared" si="197"/>
        <v>50</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-1221.3351044254296</v>
      </c>
      <c r="DS165" s="57">
        <f>DS164+0.5*DP165*'DEPRECATED - DT-Prelim Calcs'!$C$11^2+DR165*'DEPRECATED - DT-Prelim Calcs'!$C$11</f>
        <v>-266220.29700099747</v>
      </c>
      <c r="DT165" s="57">
        <f>MIN('Drive Train'!$F$35-DN164*'DEPRECATED - DT-Prelim Calcs'!$C$21*'Drive Train'!$F$38,DT164+DN$2)</f>
        <v>49.15299553146248</v>
      </c>
      <c r="DU165" s="57">
        <f>'Drive Train'!$F$35-DN165*'DEPRECATED - DT-Prelim Calcs'!$C$21*'Drive Train'!$F$38</f>
        <v>9</v>
      </c>
      <c r="DV165" s="1">
        <f>IF(DS165&gt;='Drive Train'!$F$29,1,0)</f>
        <v>0</v>
      </c>
      <c r="DW165" s="57">
        <f t="shared" si="229"/>
        <v>55.555555555555557</v>
      </c>
      <c r="DX165" s="63">
        <f>DX164+'DEPRECATED - DT-Prelim Calcs'!$C$11</f>
        <v>644</v>
      </c>
      <c r="DY165" s="2">
        <f>EI165/'Drive Train'!$F$35</f>
        <v>0.72580645161290325</v>
      </c>
      <c r="DZ165" s="46">
        <f>EG165*12*60/(PI() * 'Drive Train'!$F$15)/DY$2*DY165</f>
        <v>18989.084264669822</v>
      </c>
      <c r="EA165" s="2">
        <f>('DEPRECATED - DT-Prelim Calcs'!$C$6*DY165-DZ165)/('DEPRECATED - DT-Prelim Calcs'!$C$6*DY165)*'DEPRECATED - DT-Prelim Calcs'!$C$7*DY165</f>
        <v>-6.8368651904223361</v>
      </c>
      <c r="EB165" s="57">
        <f>EA165/'DEPRECATED - DT-Prelim Calcs'!$C$7*('DEPRECATED - DT-Prelim Calcs'!$C$8-'DEPRECATED - DT-Prelim Calcs'!$C$9)+'DEPRECATED - DT-Prelim Calcs'!$C$9</f>
        <v>-361.27087300049203</v>
      </c>
      <c r="EC165" s="57">
        <f t="shared" si="198"/>
        <v>-361.27087300049203</v>
      </c>
      <c r="ED165" s="2">
        <f t="shared" si="230"/>
        <v>-9.0730236118892797</v>
      </c>
      <c r="EE165" s="57">
        <f>ED165*'DEPRECATED - DT-Prelim Calcs'!$C$21/DY$2/'DEPRECATED - DT-Prelim Calcs'!$C$19/'DEPRECATED - DT-Prelim Calcs'!$C$18*3.39*'DEPRECATED - DT-Prelim Calcs'!$C$20</f>
        <v>-255.31168708722055</v>
      </c>
      <c r="EF165" s="46">
        <f t="shared" si="231"/>
        <v>1</v>
      </c>
      <c r="EG165" s="57">
        <f>EE164*'DEPRECATED - DT-Prelim Calcs'!$C$11+EG164</f>
        <v>55.535585476060419</v>
      </c>
      <c r="EH165" s="57">
        <f>EH164+0.5*EE165*'DEPRECATED - DT-Prelim Calcs'!$C$11^2+EG165*'DEPRECATED - DT-Prelim Calcs'!$C$11</f>
        <v>-406129.2812900811</v>
      </c>
      <c r="EI165" s="57">
        <f>MIN('Drive Train'!$F$35-EC164*'DEPRECATED - DT-Prelim Calcs'!$C$21*'Drive Train'!$F$38,EI164+EC$2)</f>
        <v>9</v>
      </c>
      <c r="EJ165" s="57">
        <f>'Drive Train'!$F$35-EC165*'DEPRECATED - DT-Prelim Calcs'!$C$21*'Drive Train'!$F$38</f>
        <v>36.966419364033463</v>
      </c>
      <c r="EK165" s="1">
        <f>IF(EH165&gt;='Drive Train'!$F$29,1,0)</f>
        <v>0</v>
      </c>
      <c r="EL165" s="57">
        <f t="shared" si="232"/>
        <v>-401.41208111165787</v>
      </c>
      <c r="EM165" s="63">
        <f>EM164+'DEPRECATED - DT-Prelim Calcs'!$C$11</f>
        <v>644</v>
      </c>
      <c r="EN165" s="2">
        <f>EX165/'Drive Train'!$F$35</f>
        <v>0.72580645161290325</v>
      </c>
      <c r="EO165" s="46">
        <f>EV165*12*60/(PI() * 'Drive Train'!$F$15)/EN$2*EN165</f>
        <v>-148035.40797782442</v>
      </c>
      <c r="EP165" s="2">
        <f>('DEPRECATED - DT-Prelim Calcs'!$C$6*EN165-EO165)/('DEPRECATED - DT-Prelim Calcs'!$C$6*EN165)*'DEPRECATED - DT-Prelim Calcs'!$C$7*EN165</f>
        <v>68.684528112469067</v>
      </c>
      <c r="EQ165" s="57">
        <f>EP165/'DEPRECATED - DT-Prelim Calcs'!$C$7*('DEPRECATED - DT-Prelim Calcs'!$C$8-'DEPRECATED - DT-Prelim Calcs'!$C$9)+'DEPRECATED - DT-Prelim Calcs'!$C$9</f>
        <v>3659.2248783526061</v>
      </c>
      <c r="ER165" s="57">
        <f t="shared" si="199"/>
        <v>50</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-384.45534547742227</v>
      </c>
      <c r="EW165" s="57">
        <f>EW164+0.5*ET165*'DEPRECATED - DT-Prelim Calcs'!$C$11^2+EV165*'DEPRECATED - DT-Prelim Calcs'!$C$11</f>
        <v>-509924.59564026707</v>
      </c>
      <c r="EX165" s="57">
        <f>MIN('Drive Train'!$F$35-ER164*'DEPRECATED - DT-Prelim Calcs'!$C$21*'Drive Train'!$F$38,EX164+ER$2)</f>
        <v>9</v>
      </c>
      <c r="EY165" s="57">
        <f>'Drive Train'!$F$35-ER165*'DEPRECATED - DT-Prelim Calcs'!$C$21*'Drive Train'!$F$38</f>
        <v>9</v>
      </c>
      <c r="EZ165" s="1">
        <f>IF(EW165&gt;='Drive Train'!$F$29,1,0)</f>
        <v>0</v>
      </c>
      <c r="FA165" s="57">
        <f t="shared" si="235"/>
        <v>55.555555555555557</v>
      </c>
      <c r="FB165" s="63">
        <f>FB164+'DEPRECATED - DT-Prelim Calcs'!$C$11</f>
        <v>644</v>
      </c>
      <c r="FC165" s="2">
        <f>FM165/'Drive Train'!$F$35</f>
        <v>0.72580645161290325</v>
      </c>
      <c r="FD165" s="46">
        <f>FK165*12*60/(PI() * 'Drive Train'!$F$15)/FC$2*FC165</f>
        <v>-97055.894612644319</v>
      </c>
      <c r="FE165" s="2">
        <f>('DEPRECATED - DT-Prelim Calcs'!$C$6*FC165-FD165)/('DEPRECATED - DT-Prelim Calcs'!$C$6*FC165)*'DEPRECATED - DT-Prelim Calcs'!$C$7*FC165</f>
        <v>45.633753776618391</v>
      </c>
      <c r="FF165" s="57">
        <f>FE165/'DEPRECATED - DT-Prelim Calcs'!$C$7*('DEPRECATED - DT-Prelim Calcs'!$C$8-'DEPRECATED - DT-Prelim Calcs'!$C$9)+'DEPRECATED - DT-Prelim Calcs'!$C$9</f>
        <v>2432.0819956598089</v>
      </c>
      <c r="FG165" s="57">
        <f t="shared" si="200"/>
        <v>50</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-226.67176620102461</v>
      </c>
      <c r="FL165" s="57">
        <f>FL164+0.5*FI165*'DEPRECATED - DT-Prelim Calcs'!$C$11^2+FK165*'DEPRECATED - DT-Prelim Calcs'!$C$11</f>
        <v>-695805.79220005288</v>
      </c>
      <c r="FM165" s="57">
        <f>MIN('Drive Train'!$F$35-FG164*'DEPRECATED - DT-Prelim Calcs'!$C$21*'Drive Train'!$F$38,FM164+FG$2)</f>
        <v>9</v>
      </c>
      <c r="FN165" s="57">
        <f>'Drive Train'!$F$35-FG165*'DEPRECATED - DT-Prelim Calcs'!$C$21*'Drive Train'!$F$38</f>
        <v>9</v>
      </c>
      <c r="FO165" s="1">
        <f>IF(FL165&gt;='Drive Train'!$F$29,1,0)</f>
        <v>0</v>
      </c>
      <c r="FP165" s="57">
        <f t="shared" si="238"/>
        <v>55.555555555555557</v>
      </c>
      <c r="FQ165" s="63">
        <f>FQ164+'DEPRECATED - DT-Prelim Calcs'!$C$11</f>
        <v>644</v>
      </c>
      <c r="FR165" s="2">
        <f>GB165/'Drive Train'!$F$35</f>
        <v>0.72580645161290325</v>
      </c>
      <c r="FS165" s="46">
        <f>FZ165*12*60/(PI() * 'Drive Train'!$F$15)/FR$2*FR165</f>
        <v>-81801.003410657126</v>
      </c>
      <c r="FT165" s="2">
        <f>('DEPRECATED - DT-Prelim Calcs'!$C$6*FR165-FS165)/('DEPRECATED - DT-Prelim Calcs'!$C$6*FR165)*'DEPRECATED - DT-Prelim Calcs'!$C$7*FR165</f>
        <v>38.736138805363396</v>
      </c>
      <c r="FU165" s="57">
        <f>FT165/'DEPRECATED - DT-Prelim Calcs'!$C$7*('DEPRECATED - DT-Prelim Calcs'!$C$8-'DEPRECATED - DT-Prelim Calcs'!$C$9)+'DEPRECATED - DT-Prelim Calcs'!$C$9</f>
        <v>2064.8770160697604</v>
      </c>
      <c r="FV165" s="57">
        <f t="shared" si="201"/>
        <v>50</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-173.56314537052319</v>
      </c>
      <c r="GA165" s="57">
        <f>GA164+0.5*FX165*'DEPRECATED - DT-Prelim Calcs'!$C$11^2+FZ165*'DEPRECATED - DT-Prelim Calcs'!$C$11</f>
        <v>-812508.00666095794</v>
      </c>
      <c r="GB165" s="57">
        <f>MIN('Drive Train'!$F$35-FV164*'DEPRECATED - DT-Prelim Calcs'!$C$21*'Drive Train'!$F$38,GB164+FV$2)</f>
        <v>9</v>
      </c>
      <c r="GC165" s="57">
        <f>'Drive Train'!$F$35-FV165*'DEPRECATED - DT-Prelim Calcs'!$C$21*'Drive Train'!$F$38</f>
        <v>9</v>
      </c>
      <c r="GD165" s="1">
        <f>IF(GA165&gt;='Drive Train'!$F$29,1,0)</f>
        <v>0</v>
      </c>
      <c r="GE165" s="57">
        <f t="shared" si="241"/>
        <v>55.555555555555557</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55.555555555555557</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55.555555555555557</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55.555555555555557</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55.555555555555557</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650.48305563067322</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24662.705375435846</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0.72580645161290325</v>
      </c>
      <c r="BC166" s="46">
        <f>BJ166*12*60/(PI() * 'Drive Train'!$F$15)/BB$2*BB166</f>
        <v>4641.2361015044244</v>
      </c>
      <c r="BD166" s="2">
        <f>('DEPRECATED - DT-Prelim Calcs'!$C$6*BB166-BC166)/('DEPRECATED - DT-Prelim Calcs'!$C$6*BB166)*'DEPRECATED - DT-Prelim Calcs'!$C$7*BB166</f>
        <v>-0.34937662133629216</v>
      </c>
      <c r="BE166" s="57">
        <f>BD166/'DEPRECATED - DT-Prelim Calcs'!$C$7*('DEPRECATED - DT-Prelim Calcs'!$C$8-'DEPRECATED - DT-Prelim Calcs'!$C$9)+'DEPRECATED - DT-Prelim Calcs'!$C$9</f>
        <v>-15.899593575703854</v>
      </c>
      <c r="BF166" s="57">
        <f t="shared" si="193"/>
        <v>-15.899593575703854</v>
      </c>
      <c r="BG166" s="2">
        <f t="shared" si="215"/>
        <v>-0.89592952771868872</v>
      </c>
      <c r="BH166" s="57">
        <f>BG166*'DEPRECATED - DT-Prelim Calcs'!$C$21/BB$2/'DEPRECATED - DT-Prelim Calcs'!$C$19/'DEPRECATED - DT-Prelim Calcs'!$C$18*3.39*'DEPRECATED - DT-Prelim Calcs'!$C$20</f>
        <v>-9.312223319728048</v>
      </c>
      <c r="BI166" s="46">
        <f t="shared" si="216"/>
        <v>1</v>
      </c>
      <c r="BJ166" s="57">
        <f>BH165*'DEPRECATED - DT-Prelim Calcs'!$C$11+BJ165</f>
        <v>36.748542312351461</v>
      </c>
      <c r="BK166" s="57">
        <f>BK165+0.5*BH166*'DEPRECATED - DT-Prelim Calcs'!$C$11^2+BJ166*'DEPRECATED - DT-Prelim Calcs'!$C$11</f>
        <v>11744.984033812232</v>
      </c>
      <c r="BL166" s="57">
        <f>MIN('Drive Train'!$F$35-BF165*'DEPRECATED - DT-Prelim Calcs'!$C$21*'Drive Train'!$F$38,BL165+BF$2)</f>
        <v>9</v>
      </c>
      <c r="BM166" s="57">
        <f>'Drive Train'!$F$35-BF166*'DEPRECATED - DT-Prelim Calcs'!$C$21*'Drive Train'!$F$38</f>
        <v>13.481172363147863</v>
      </c>
      <c r="BN166" s="1">
        <f>IF(BK166&gt;='Drive Train'!$F$29,1,0)</f>
        <v>1</v>
      </c>
      <c r="BO166" s="57">
        <f t="shared" si="217"/>
        <v>-17.666215084115393</v>
      </c>
      <c r="BP166" s="63">
        <f>BP165+'DEPRECATED - DT-Prelim Calcs'!$C$11</f>
        <v>648</v>
      </c>
      <c r="BQ166" s="2">
        <f>CA166/'Drive Train'!$F$35</f>
        <v>1.616202798924407</v>
      </c>
      <c r="BR166" s="46">
        <f>BY166*12*60/(PI() * 'Drive Train'!$F$15)/BQ$2*BQ166</f>
        <v>-47649.367312832357</v>
      </c>
      <c r="BS166" s="2">
        <f>('DEPRECATED - DT-Prelim Calcs'!$C$6*BQ166-BR166)/('DEPRECATED - DT-Prelim Calcs'!$C$6*BQ166)*'DEPRECATED - DT-Prelim Calcs'!$C$7*BQ166</f>
        <v>25.440072239577798</v>
      </c>
      <c r="BT166" s="57">
        <f>BS166/'DEPRECATED - DT-Prelim Calcs'!$C$7*('DEPRECATED - DT-Prelim Calcs'!$C$8-'DEPRECATED - DT-Prelim Calcs'!$C$9)+'DEPRECATED - DT-Prelim Calcs'!$C$9</f>
        <v>1357.0407752439135</v>
      </c>
      <c r="BU166" s="57">
        <f t="shared" si="194"/>
        <v>50</v>
      </c>
      <c r="BV166" s="2">
        <f t="shared" si="218"/>
        <v>1.6489905474275997</v>
      </c>
      <c r="BW166" s="57">
        <f>BV166*'DEPRECATED - DT-Prelim Calcs'!$C$21/BQ$2/'DEPRECATED - DT-Prelim Calcs'!$C$19/'DEPRECATED - DT-Prelim Calcs'!$C$18*3.39*'DEPRECATED - DT-Prelim Calcs'!$C$20</f>
        <v>22.99198837243916</v>
      </c>
      <c r="BX166" s="46">
        <f t="shared" si="219"/>
        <v>0</v>
      </c>
      <c r="BY166" s="57">
        <f>BW165*'DEPRECATED - DT-Prelim Calcs'!$C$11+BY165</f>
        <v>-126.30185541112895</v>
      </c>
      <c r="BZ166" s="57">
        <f>BZ165+0.5*BW166*'DEPRECATED - DT-Prelim Calcs'!$C$11^2+BY166*'DEPRECATED - DT-Prelim Calcs'!$C$11</f>
        <v>-22978.712251282876</v>
      </c>
      <c r="CA166" s="57">
        <f>MIN('Drive Train'!$F$35-BU165*'DEPRECATED - DT-Prelim Calcs'!$C$21*'Drive Train'!$F$38,CA165+BU$2)</f>
        <v>20.040914706662647</v>
      </c>
      <c r="CB166" s="57">
        <f>'Drive Train'!$F$35-BU166*'DEPRECATED - DT-Prelim Calcs'!$C$21*'Drive Train'!$F$38</f>
        <v>9</v>
      </c>
      <c r="CC166" s="1">
        <f>IF(BZ166&gt;='Drive Train'!$F$29,1,0)</f>
        <v>0</v>
      </c>
      <c r="CD166" s="57">
        <f t="shared" si="220"/>
        <v>55.555555555555557</v>
      </c>
      <c r="CE166" s="63">
        <f>CE165+'DEPRECATED - DT-Prelim Calcs'!$C$11</f>
        <v>648</v>
      </c>
      <c r="CF166" s="2">
        <f>CP166/'Drive Train'!$F$35</f>
        <v>0.72580645161290325</v>
      </c>
      <c r="CG166" s="46">
        <f>CN166*12*60/(PI() * 'Drive Train'!$F$15)/CF$2*CF166</f>
        <v>-39505.609755462887</v>
      </c>
      <c r="CH166" s="2">
        <f>('DEPRECATED - DT-Prelim Calcs'!$C$6*CF166-CG166)/('DEPRECATED - DT-Prelim Calcs'!$C$6*CF166)*'DEPRECATED - DT-Prelim Calcs'!$C$7*CF166</f>
        <v>19.61195518265831</v>
      </c>
      <c r="CI166" s="57">
        <f>CH166/'DEPRECATED - DT-Prelim Calcs'!$C$7*('DEPRECATED - DT-Prelim Calcs'!$C$8-'DEPRECATED - DT-Prelim Calcs'!$C$9)+'DEPRECATED - DT-Prelim Calcs'!$C$9</f>
        <v>1046.7721369025151</v>
      </c>
      <c r="CJ166" s="57">
        <f t="shared" si="195"/>
        <v>50</v>
      </c>
      <c r="CK166" s="2">
        <f t="shared" si="221"/>
        <v>1.3144127551959126</v>
      </c>
      <c r="CL166" s="57">
        <f>CK166*'DEPRECATED - DT-Prelim Calcs'!$C$21/CF$2/'DEPRECATED - DT-Prelim Calcs'!$C$19/'DEPRECATED - DT-Prelim Calcs'!$C$18*3.39*'DEPRECATED - DT-Prelim Calcs'!$C$20</f>
        <v>22.991988372439156</v>
      </c>
      <c r="CM166" s="46">
        <f t="shared" si="222"/>
        <v>0</v>
      </c>
      <c r="CN166" s="57">
        <f>CL165*'DEPRECATED - DT-Prelim Calcs'!$C$11+CN165</f>
        <v>-185.86601617795998</v>
      </c>
      <c r="CO166" s="57">
        <f>CO165+0.5*CL166*'DEPRECATED - DT-Prelim Calcs'!$C$11^2+CN166*'DEPRECATED - DT-Prelim Calcs'!$C$11</f>
        <v>-70021.550231703353</v>
      </c>
      <c r="CP166" s="57">
        <f>MIN('Drive Train'!$F$35-CJ165*'DEPRECATED - DT-Prelim Calcs'!$C$21*'Drive Train'!$F$38,CP165+CJ$2)</f>
        <v>9</v>
      </c>
      <c r="CQ166" s="57">
        <f>'Drive Train'!$F$35-CJ166*'DEPRECATED - DT-Prelim Calcs'!$C$21*'Drive Train'!$F$38</f>
        <v>9</v>
      </c>
      <c r="CR166" s="1">
        <f>IF(CO166&gt;='Drive Train'!$F$29,1,0)</f>
        <v>0</v>
      </c>
      <c r="CS166" s="57">
        <f t="shared" si="223"/>
        <v>55.555555555555557</v>
      </c>
      <c r="CT166" s="63">
        <f>CT165+'DEPRECATED - DT-Prelim Calcs'!$C$11</f>
        <v>648</v>
      </c>
      <c r="CU166" s="2">
        <f>DE166/'Drive Train'!$F$35</f>
        <v>0.72580645161290325</v>
      </c>
      <c r="CV166" s="46">
        <f>DC166*12*60/(PI() * 'Drive Train'!$F$15)/CU$2*CU166</f>
        <v>8579.9822965802541</v>
      </c>
      <c r="CW166" s="2">
        <f>('DEPRECATED - DT-Prelim Calcs'!$C$6*CU166-CV166)/('DEPRECATED - DT-Prelim Calcs'!$C$6*CU166)*'DEPRECATED - DT-Prelim Calcs'!$C$7*CU166</f>
        <v>-2.1303106419990971</v>
      </c>
      <c r="CX166" s="57">
        <f>CW166/'DEPRECATED - DT-Prelim Calcs'!$C$7*('DEPRECATED - DT-Prelim Calcs'!$C$8-'DEPRECATED - DT-Prelim Calcs'!$C$9)+'DEPRECATED - DT-Prelim Calcs'!$C$9</f>
        <v>-110.7103134309063</v>
      </c>
      <c r="CY166" s="57">
        <f t="shared" si="196"/>
        <v>-110.7103134309063</v>
      </c>
      <c r="CZ166" s="2">
        <f t="shared" si="224"/>
        <v>-3.1406911006414413</v>
      </c>
      <c r="DA166" s="57">
        <f>CZ166*'DEPRECATED - DT-Prelim Calcs'!$C$21/CU$2/'DEPRECATED - DT-Prelim Calcs'!$C$19/'DEPRECATED - DT-Prelim Calcs'!$C$18*3.39*'DEPRECATED - DT-Prelim Calcs'!$C$20</f>
        <v>-66.084406173567118</v>
      </c>
      <c r="DB166" s="46">
        <f t="shared" si="225"/>
        <v>1</v>
      </c>
      <c r="DC166" s="57">
        <f>DA165*'DEPRECATED - DT-Prelim Calcs'!$C$11+DC165</f>
        <v>33.558196380597479</v>
      </c>
      <c r="DD166" s="57">
        <f>DD165+0.5*DA166*'DEPRECATED - DT-Prelim Calcs'!$C$11^2+DC166*'DEPRECATED - DT-Prelim Calcs'!$C$11</f>
        <v>-145531.82605552307</v>
      </c>
      <c r="DE166" s="57">
        <f>MIN('Drive Train'!$F$35-CY165*'DEPRECATED - DT-Prelim Calcs'!$C$21*'Drive Train'!$F$38,DE165+CY$2)</f>
        <v>9</v>
      </c>
      <c r="DF166" s="57">
        <f>'Drive Train'!$F$35-CY166*'DEPRECATED - DT-Prelim Calcs'!$C$21*'Drive Train'!$F$38</f>
        <v>19.928301313301631</v>
      </c>
      <c r="DG166" s="1">
        <f>IF(DD166&gt;='Drive Train'!$F$29,1,0)</f>
        <v>0</v>
      </c>
      <c r="DH166" s="57">
        <f t="shared" si="226"/>
        <v>-123.01145936767368</v>
      </c>
      <c r="DI166" s="63">
        <f>DI165+'DEPRECATED - DT-Prelim Calcs'!$C$11</f>
        <v>648</v>
      </c>
      <c r="DJ166" s="2">
        <f>DT166/'Drive Train'!$F$35</f>
        <v>0.72580645161290325</v>
      </c>
      <c r="DK166" s="46">
        <f>DR166*12*60/(PI() * 'Drive Train'!$F$15)/DJ$2*DJ166</f>
        <v>-337455.54909273353</v>
      </c>
      <c r="DL166" s="2">
        <f>('DEPRECATED - DT-Prelim Calcs'!$C$6*DJ166-DK166)/('DEPRECATED - DT-Prelim Calcs'!$C$6*DJ166)*'DEPRECATED - DT-Prelim Calcs'!$C$7*DJ166</f>
        <v>154.33228422633979</v>
      </c>
      <c r="DM166" s="57">
        <f>DL166/'DEPRECATED - DT-Prelim Calcs'!$C$7*('DEPRECATED - DT-Prelim Calcs'!$C$8-'DEPRECATED - DT-Prelim Calcs'!$C$9)+'DEPRECATED - DT-Prelim Calcs'!$C$9</f>
        <v>8218.8128905557678</v>
      </c>
      <c r="DN166" s="57">
        <f t="shared" si="197"/>
        <v>50</v>
      </c>
      <c r="DO166" s="2">
        <f t="shared" si="227"/>
        <v>0.93499464029399981</v>
      </c>
      <c r="DP166" s="57">
        <f>DO166*'DEPRECATED - DT-Prelim Calcs'!$C$21/DJ$2/'DEPRECATED - DT-Prelim Calcs'!$C$19/'DEPRECATED - DT-Prelim Calcs'!$C$18*3.39*'DEPRECATED - DT-Prelim Calcs'!$C$20</f>
        <v>22.991988372439156</v>
      </c>
      <c r="DQ166" s="46">
        <f t="shared" si="228"/>
        <v>0</v>
      </c>
      <c r="DR166" s="57">
        <f>DP165*'DEPRECATED - DT-Prelim Calcs'!$C$11+DR165</f>
        <v>-1129.367150935673</v>
      </c>
      <c r="DS166" s="57">
        <f>DS165+0.5*DP166*'DEPRECATED - DT-Prelim Calcs'!$C$11^2+DR166*'DEPRECATED - DT-Prelim Calcs'!$C$11</f>
        <v>-270553.8296977607</v>
      </c>
      <c r="DT166" s="57">
        <f>MIN('Drive Train'!$F$35-DN165*'DEPRECATED - DT-Prelim Calcs'!$C$21*'Drive Train'!$F$38,DT165+DN$2)</f>
        <v>9</v>
      </c>
      <c r="DU166" s="57">
        <f>'Drive Train'!$F$35-DN166*'DEPRECATED - DT-Prelim Calcs'!$C$21*'Drive Train'!$F$38</f>
        <v>9</v>
      </c>
      <c r="DV166" s="1">
        <f>IF(DS166&gt;='Drive Train'!$F$29,1,0)</f>
        <v>0</v>
      </c>
      <c r="DW166" s="57">
        <f t="shared" si="229"/>
        <v>55.555555555555557</v>
      </c>
      <c r="DX166" s="63">
        <f>DX165+'DEPRECATED - DT-Prelim Calcs'!$C$11</f>
        <v>648</v>
      </c>
      <c r="DY166" s="2">
        <f>EI166/'Drive Train'!$F$35</f>
        <v>2.9811628519381825</v>
      </c>
      <c r="DZ166" s="46">
        <f>EG166*12*60/(PI() * 'Drive Train'!$F$15)/DY$2*DY166</f>
        <v>-1356265.7516816629</v>
      </c>
      <c r="EA166" s="2">
        <f>('DEPRECATED - DT-Prelim Calcs'!$C$6*DY166-DZ166)/('DEPRECATED - DT-Prelim Calcs'!$C$6*DY166)*'DEPRECATED - DT-Prelim Calcs'!$C$7*DY166</f>
        <v>620.43046768007673</v>
      </c>
      <c r="EB166" s="57">
        <f>EA166/'DEPRECATED - DT-Prelim Calcs'!$C$7*('DEPRECATED - DT-Prelim Calcs'!$C$8-'DEPRECATED - DT-Prelim Calcs'!$C$9)+'DEPRECATED - DT-Prelim Calcs'!$C$9</f>
        <v>33032.255603051388</v>
      </c>
      <c r="EC166" s="57">
        <f t="shared" si="198"/>
        <v>50</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-965.71116287282177</v>
      </c>
      <c r="EH166" s="57">
        <f>EH165+0.5*EE166*'DEPRECATED - DT-Prelim Calcs'!$C$11^2+EG166*'DEPRECATED - DT-Prelim Calcs'!$C$11</f>
        <v>-409808.19003459287</v>
      </c>
      <c r="EI166" s="57">
        <f>MIN('Drive Train'!$F$35-EC165*'DEPRECATED - DT-Prelim Calcs'!$C$21*'Drive Train'!$F$38,EI165+EC$2)</f>
        <v>36.966419364033463</v>
      </c>
      <c r="EJ166" s="57">
        <f>'Drive Train'!$F$35-EC166*'DEPRECATED - DT-Prelim Calcs'!$C$21*'Drive Train'!$F$38</f>
        <v>9</v>
      </c>
      <c r="EK166" s="1">
        <f>IF(EH166&gt;='Drive Train'!$F$29,1,0)</f>
        <v>0</v>
      </c>
      <c r="EL166" s="57">
        <f t="shared" si="232"/>
        <v>55.555555555555557</v>
      </c>
      <c r="EM166" s="63">
        <f>EM165+'DEPRECATED - DT-Prelim Calcs'!$C$11</f>
        <v>648</v>
      </c>
      <c r="EN166" s="2">
        <f>EX166/'Drive Train'!$F$35</f>
        <v>0.72580645161290325</v>
      </c>
      <c r="EO166" s="46">
        <f>EV166*12*60/(PI() * 'Drive Train'!$F$15)/EN$2*EN166</f>
        <v>-112622.93764571083</v>
      </c>
      <c r="EP166" s="2">
        <f>('DEPRECATED - DT-Prelim Calcs'!$C$6*EN166-EO166)/('DEPRECATED - DT-Prelim Calcs'!$C$6*EN166)*'DEPRECATED - DT-Prelim Calcs'!$C$7*EN166</f>
        <v>52.672510570181302</v>
      </c>
      <c r="EQ166" s="57">
        <f>EP166/'DEPRECATED - DT-Prelim Calcs'!$C$7*('DEPRECATED - DT-Prelim Calcs'!$C$8-'DEPRECATED - DT-Prelim Calcs'!$C$9)+'DEPRECATED - DT-Prelim Calcs'!$C$9</f>
        <v>2806.8008739229299</v>
      </c>
      <c r="ER166" s="57">
        <f t="shared" si="199"/>
        <v>50</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-292.48739198766566</v>
      </c>
      <c r="EW166" s="57">
        <f>EW165+0.5*ET166*'DEPRECATED - DT-Prelim Calcs'!$C$11^2+EV166*'DEPRECATED - DT-Prelim Calcs'!$C$11</f>
        <v>-510910.60930123826</v>
      </c>
      <c r="EX166" s="57">
        <f>MIN('Drive Train'!$F$35-ER165*'DEPRECATED - DT-Prelim Calcs'!$C$21*'Drive Train'!$F$38,EX165+ER$2)</f>
        <v>9</v>
      </c>
      <c r="EY166" s="57">
        <f>'Drive Train'!$F$35-ER166*'DEPRECATED - DT-Prelim Calcs'!$C$21*'Drive Train'!$F$38</f>
        <v>9</v>
      </c>
      <c r="EZ166" s="1">
        <f>IF(EW166&gt;='Drive Train'!$F$29,1,0)</f>
        <v>0</v>
      </c>
      <c r="FA166" s="57">
        <f t="shared" si="235"/>
        <v>55.555555555555557</v>
      </c>
      <c r="FB166" s="63">
        <f>FB165+'DEPRECATED - DT-Prelim Calcs'!$C$11</f>
        <v>648</v>
      </c>
      <c r="FC166" s="2">
        <f>FM166/'Drive Train'!$F$35</f>
        <v>0.72580645161290325</v>
      </c>
      <c r="FD166" s="46">
        <f>FK166*12*60/(PI() * 'Drive Train'!$F$15)/FC$2*FC166</f>
        <v>-57677.227603333988</v>
      </c>
      <c r="FE166" s="2">
        <f>('DEPRECATED - DT-Prelim Calcs'!$C$6*FC166-FD166)/('DEPRECATED - DT-Prelim Calcs'!$C$6*FC166)*'DEPRECATED - DT-Prelim Calcs'!$C$7*FC166</f>
        <v>27.828390269594397</v>
      </c>
      <c r="FF166" s="57">
        <f>FE166/'DEPRECATED - DT-Prelim Calcs'!$C$7*('DEPRECATED - DT-Prelim Calcs'!$C$8-'DEPRECATED - DT-Prelim Calcs'!$C$9)+'DEPRECATED - DT-Prelim Calcs'!$C$9</f>
        <v>1484.1865027340089</v>
      </c>
      <c r="FG166" s="57">
        <f t="shared" si="200"/>
        <v>50</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-134.70381271126797</v>
      </c>
      <c r="FL166" s="57">
        <f>FL165+0.5*FI166*'DEPRECATED - DT-Prelim Calcs'!$C$11^2+FK166*'DEPRECATED - DT-Prelim Calcs'!$C$11</f>
        <v>-696160.67154391843</v>
      </c>
      <c r="FM166" s="57">
        <f>MIN('Drive Train'!$F$35-FG165*'DEPRECATED - DT-Prelim Calcs'!$C$21*'Drive Train'!$F$38,FM165+FG$2)</f>
        <v>9</v>
      </c>
      <c r="FN166" s="57">
        <f>'Drive Train'!$F$35-FG166*'DEPRECATED - DT-Prelim Calcs'!$C$21*'Drive Train'!$F$38</f>
        <v>9</v>
      </c>
      <c r="FO166" s="1">
        <f>IF(FL166&gt;='Drive Train'!$F$29,1,0)</f>
        <v>0</v>
      </c>
      <c r="FP166" s="57">
        <f t="shared" si="238"/>
        <v>55.555555555555557</v>
      </c>
      <c r="FQ166" s="63">
        <f>FQ165+'DEPRECATED - DT-Prelim Calcs'!$C$11</f>
        <v>648</v>
      </c>
      <c r="FR166" s="2">
        <f>GB166/'Drive Train'!$F$35</f>
        <v>0.72580645161290325</v>
      </c>
      <c r="FS166" s="46">
        <f>FZ166*12*60/(PI() * 'Drive Train'!$F$15)/FR$2*FR166</f>
        <v>-38456.139724150053</v>
      </c>
      <c r="FT166" s="2">
        <f>('DEPRECATED - DT-Prelim Calcs'!$C$6*FR166-FS166)/('DEPRECATED - DT-Prelim Calcs'!$C$6*FR166)*'DEPRECATED - DT-Prelim Calcs'!$C$7*FR166</f>
        <v>19.137429333603162</v>
      </c>
      <c r="FU166" s="57">
        <f>FT166/'DEPRECATED - DT-Prelim Calcs'!$C$7*('DEPRECATED - DT-Prelim Calcs'!$C$8-'DEPRECATED - DT-Prelim Calcs'!$C$9)+'DEPRECATED - DT-Prelim Calcs'!$C$9</f>
        <v>1021.5100346478364</v>
      </c>
      <c r="FV166" s="57">
        <f t="shared" si="201"/>
        <v>50</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-81.595191880766549</v>
      </c>
      <c r="GA166" s="57">
        <f>GA165+0.5*FX166*'DEPRECATED - DT-Prelim Calcs'!$C$11^2+FZ166*'DEPRECATED - DT-Prelim Calcs'!$C$11</f>
        <v>-812650.45152150153</v>
      </c>
      <c r="GB166" s="57">
        <f>MIN('Drive Train'!$F$35-FV165*'DEPRECATED - DT-Prelim Calcs'!$C$21*'Drive Train'!$F$38,GB165+FV$2)</f>
        <v>9</v>
      </c>
      <c r="GC166" s="57">
        <f>'Drive Train'!$F$35-FV166*'DEPRECATED - DT-Prelim Calcs'!$C$21*'Drive Train'!$F$38</f>
        <v>9</v>
      </c>
      <c r="GD166" s="1">
        <f>IF(GA166&gt;='Drive Train'!$F$29,1,0)</f>
        <v>0</v>
      </c>
      <c r="GE166" s="57">
        <f t="shared" si="241"/>
        <v>55.555555555555557</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55.555555555555557</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55.555555555555557</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55.555555555555557</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55.555555555555557</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650.48305563067322</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24815.729518215208</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1.0871913196086986</v>
      </c>
      <c r="BC167" s="46">
        <f>BJ167*12*60/(PI() * 'Drive Train'!$F$15)/BB$2*BB167</f>
        <v>-94.657153407942687</v>
      </c>
      <c r="BD167" s="2">
        <f>('DEPRECATED - DT-Prelim Calcs'!$C$6*BB167-BC167)/('DEPRECATED - DT-Prelim Calcs'!$C$6*BB167)*'DEPRECATED - DT-Prelim Calcs'!$C$7*BB167</f>
        <v>2.6629310314226569</v>
      </c>
      <c r="BE167" s="57">
        <f>BD167/'DEPRECATED - DT-Prelim Calcs'!$C$7*('DEPRECATED - DT-Prelim Calcs'!$C$8-'DEPRECATED - DT-Prelim Calcs'!$C$9)+'DEPRECATED - DT-Prelim Calcs'!$C$9</f>
        <v>144.46516652760451</v>
      </c>
      <c r="BF167" s="57">
        <f t="shared" si="193"/>
        <v>50</v>
      </c>
      <c r="BG167" s="2">
        <f t="shared" si="215"/>
        <v>0.89592952771620771</v>
      </c>
      <c r="BH167" s="57">
        <f>BG167*'DEPRECATED - DT-Prelim Calcs'!$C$21/BB$2/'DEPRECATED - DT-Prelim Calcs'!$C$19/'DEPRECATED - DT-Prelim Calcs'!$C$18*3.39*'DEPRECATED - DT-Prelim Calcs'!$C$20</f>
        <v>9.3122233197022624</v>
      </c>
      <c r="BI167" s="46">
        <f t="shared" si="216"/>
        <v>0</v>
      </c>
      <c r="BJ167" s="57">
        <f>BH166*'DEPRECATED - DT-Prelim Calcs'!$C$11+BJ166</f>
        <v>-0.50035096656073108</v>
      </c>
      <c r="BK167" s="57">
        <f>BK166+0.5*BH167*'DEPRECATED - DT-Prelim Calcs'!$C$11^2+BJ167*'DEPRECATED - DT-Prelim Calcs'!$C$11</f>
        <v>11817.480416503608</v>
      </c>
      <c r="BL167" s="57">
        <f>MIN('Drive Train'!$F$35-BF166*'DEPRECATED - DT-Prelim Calcs'!$C$21*'Drive Train'!$F$38,BL166+BF$2)</f>
        <v>13.481172363147863</v>
      </c>
      <c r="BM167" s="57">
        <f>'Drive Train'!$F$35-BF167*'DEPRECATED - DT-Prelim Calcs'!$C$21*'Drive Train'!$F$38</f>
        <v>9</v>
      </c>
      <c r="BN167" s="1">
        <f>IF(BK167&gt;='Drive Train'!$F$29,1,0)</f>
        <v>1</v>
      </c>
      <c r="BO167" s="57">
        <f t="shared" si="217"/>
        <v>55.555555555555557</v>
      </c>
      <c r="BP167" s="63">
        <f>BP166+'DEPRECATED - DT-Prelim Calcs'!$C$11</f>
        <v>652</v>
      </c>
      <c r="BQ167" s="2">
        <f>CA167/'Drive Train'!$F$35</f>
        <v>0.72580645161290325</v>
      </c>
      <c r="BR167" s="46">
        <f>BY167*12*60/(PI() * 'Drive Train'!$F$15)/BQ$2*BQ167</f>
        <v>-5816.9528003812256</v>
      </c>
      <c r="BS167" s="2">
        <f>('DEPRECATED - DT-Prelim Calcs'!$C$6*BQ167-BR167)/('DEPRECATED - DT-Prelim Calcs'!$C$6*BQ167)*'DEPRECATED - DT-Prelim Calcs'!$C$7*BQ167</f>
        <v>4.3793729571898652</v>
      </c>
      <c r="BT167" s="57">
        <f>BS167/'DEPRECATED - DT-Prelim Calcs'!$C$7*('DEPRECATED - DT-Prelim Calcs'!$C$8-'DEPRECATED - DT-Prelim Calcs'!$C$9)+'DEPRECATED - DT-Prelim Calcs'!$C$9</f>
        <v>235.84255203629033</v>
      </c>
      <c r="BU167" s="57">
        <f t="shared" si="194"/>
        <v>50</v>
      </c>
      <c r="BV167" s="2">
        <f t="shared" si="218"/>
        <v>1.5734934626801618</v>
      </c>
      <c r="BW167" s="57">
        <f>BV167*'DEPRECATED - DT-Prelim Calcs'!$C$21/BQ$2/'DEPRECATED - DT-Prelim Calcs'!$C$19/'DEPRECATED - DT-Prelim Calcs'!$C$18*3.39*'DEPRECATED - DT-Prelim Calcs'!$C$20</f>
        <v>21.93932733846658</v>
      </c>
      <c r="BX167" s="46">
        <f t="shared" si="219"/>
        <v>0</v>
      </c>
      <c r="BY167" s="57">
        <f>BW166*'DEPRECATED - DT-Prelim Calcs'!$C$11+BY166</f>
        <v>-34.333901921372316</v>
      </c>
      <c r="BZ167" s="57">
        <f>BZ166+0.5*BW167*'DEPRECATED - DT-Prelim Calcs'!$C$11^2+BY167*'DEPRECATED - DT-Prelim Calcs'!$C$11</f>
        <v>-22940.533240260633</v>
      </c>
      <c r="CA167" s="57">
        <f>MIN('Drive Train'!$F$35-BU166*'DEPRECATED - DT-Prelim Calcs'!$C$21*'Drive Train'!$F$38,CA166+BU$2)</f>
        <v>9</v>
      </c>
      <c r="CB167" s="57">
        <f>'Drive Train'!$F$35-BU167*'DEPRECATED - DT-Prelim Calcs'!$C$21*'Drive Train'!$F$38</f>
        <v>9</v>
      </c>
      <c r="CC167" s="1">
        <f>IF(BZ167&gt;='Drive Train'!$F$29,1,0)</f>
        <v>0</v>
      </c>
      <c r="CD167" s="57">
        <f t="shared" si="220"/>
        <v>55.555555555555557</v>
      </c>
      <c r="CE167" s="63">
        <f>CE166+'DEPRECATED - DT-Prelim Calcs'!$C$11</f>
        <v>652</v>
      </c>
      <c r="CF167" s="2">
        <f>CP167/'Drive Train'!$F$35</f>
        <v>0.72580645161290325</v>
      </c>
      <c r="CG167" s="46">
        <f>CN167*12*60/(PI() * 'Drive Train'!$F$15)/CF$2*CF167</f>
        <v>-19957.926132136174</v>
      </c>
      <c r="CH167" s="2">
        <f>('DEPRECATED - DT-Prelim Calcs'!$C$6*CF167-CG167)/('DEPRECATED - DT-Prelim Calcs'!$C$6*CF167)*'DEPRECATED - DT-Prelim Calcs'!$C$7*CF167</f>
        <v>10.773321499315461</v>
      </c>
      <c r="CI167" s="57">
        <f>CH167/'DEPRECATED - DT-Prelim Calcs'!$C$7*('DEPRECATED - DT-Prelim Calcs'!$C$8-'DEPRECATED - DT-Prelim Calcs'!$C$9)+'DEPRECATED - DT-Prelim Calcs'!$C$9</f>
        <v>576.23408645733355</v>
      </c>
      <c r="CJ167" s="57">
        <f t="shared" si="195"/>
        <v>50</v>
      </c>
      <c r="CK167" s="2">
        <f t="shared" si="221"/>
        <v>1.3144127551959126</v>
      </c>
      <c r="CL167" s="57">
        <f>CK167*'DEPRECATED - DT-Prelim Calcs'!$C$21/CF$2/'DEPRECATED - DT-Prelim Calcs'!$C$19/'DEPRECATED - DT-Prelim Calcs'!$C$18*3.39*'DEPRECATED - DT-Prelim Calcs'!$C$20</f>
        <v>22.991988372439156</v>
      </c>
      <c r="CM167" s="46">
        <f t="shared" si="222"/>
        <v>0</v>
      </c>
      <c r="CN167" s="57">
        <f>CL166*'DEPRECATED - DT-Prelim Calcs'!$C$11+CN166</f>
        <v>-93.898062688203353</v>
      </c>
      <c r="CO167" s="57">
        <f>CO166+0.5*CL167*'DEPRECATED - DT-Prelim Calcs'!$C$11^2+CN167*'DEPRECATED - DT-Prelim Calcs'!$C$11</f>
        <v>-70213.206575476652</v>
      </c>
      <c r="CP167" s="57">
        <f>MIN('Drive Train'!$F$35-CJ166*'DEPRECATED - DT-Prelim Calcs'!$C$21*'Drive Train'!$F$38,CP166+CJ$2)</f>
        <v>9</v>
      </c>
      <c r="CQ167" s="57">
        <f>'Drive Train'!$F$35-CJ167*'DEPRECATED - DT-Prelim Calcs'!$C$21*'Drive Train'!$F$38</f>
        <v>9</v>
      </c>
      <c r="CR167" s="1">
        <f>IF(CO167&gt;='Drive Train'!$F$29,1,0)</f>
        <v>0</v>
      </c>
      <c r="CS167" s="57">
        <f t="shared" si="223"/>
        <v>55.555555555555557</v>
      </c>
      <c r="CT167" s="63">
        <f>CT166+'DEPRECATED - DT-Prelim Calcs'!$C$11</f>
        <v>652</v>
      </c>
      <c r="CU167" s="2">
        <f>DE167/'Drive Train'!$F$35</f>
        <v>1.6071210736533572</v>
      </c>
      <c r="CV167" s="46">
        <f>DC167*12*60/(PI() * 'Drive Train'!$F$15)/CU$2*CU167</f>
        <v>-130650.97208507055</v>
      </c>
      <c r="CW167" s="2">
        <f>('DEPRECATED - DT-Prelim Calcs'!$C$6*CU167-CV167)/('DEPRECATED - DT-Prelim Calcs'!$C$6*CU167)*'DEPRECATED - DT-Prelim Calcs'!$C$7*CU167</f>
        <v>62.947991567058082</v>
      </c>
      <c r="CX167" s="57">
        <f>CW167/'DEPRECATED - DT-Prelim Calcs'!$C$7*('DEPRECATED - DT-Prelim Calcs'!$C$8-'DEPRECATED - DT-Prelim Calcs'!$C$9)+'DEPRECATED - DT-Prelim Calcs'!$C$9</f>
        <v>3353.8316672421374</v>
      </c>
      <c r="CY167" s="57">
        <f t="shared" si="196"/>
        <v>50</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-230.77942831367099</v>
      </c>
      <c r="DD167" s="57">
        <f>DD166+0.5*DA167*'DEPRECATED - DT-Prelim Calcs'!$C$11^2+DC167*'DEPRECATED - DT-Prelim Calcs'!$C$11</f>
        <v>-146271.00786179822</v>
      </c>
      <c r="DE167" s="57">
        <f>MIN('Drive Train'!$F$35-CY166*'DEPRECATED - DT-Prelim Calcs'!$C$21*'Drive Train'!$F$38,DE166+CY$2)</f>
        <v>19.928301313301631</v>
      </c>
      <c r="DF167" s="57">
        <f>'Drive Train'!$F$35-CY167*'DEPRECATED - DT-Prelim Calcs'!$C$21*'Drive Train'!$F$38</f>
        <v>9</v>
      </c>
      <c r="DG167" s="1">
        <f>IF(DD167&gt;='Drive Train'!$F$29,1,0)</f>
        <v>0</v>
      </c>
      <c r="DH167" s="57">
        <f t="shared" si="226"/>
        <v>55.555555555555557</v>
      </c>
      <c r="DI167" s="63">
        <f>DI166+'DEPRECATED - DT-Prelim Calcs'!$C$11</f>
        <v>652</v>
      </c>
      <c r="DJ167" s="2">
        <f>DT167/'Drive Train'!$F$35</f>
        <v>0.72580645161290325</v>
      </c>
      <c r="DK167" s="46">
        <f>DR167*12*60/(PI() * 'Drive Train'!$F$15)/DJ$2*DJ167</f>
        <v>-309975.4721150134</v>
      </c>
      <c r="DL167" s="2">
        <f>('DEPRECATED - DT-Prelim Calcs'!$C$6*DJ167-DK167)/('DEPRECATED - DT-Prelim Calcs'!$C$6*DJ167)*'DEPRECATED - DT-Prelim Calcs'!$C$7*DJ167</f>
        <v>141.90695861352452</v>
      </c>
      <c r="DM167" s="57">
        <f>DL167/'DEPRECATED - DT-Prelim Calcs'!$C$7*('DEPRECATED - DT-Prelim Calcs'!$C$8-'DEPRECATED - DT-Prelim Calcs'!$C$9)+'DEPRECATED - DT-Prelim Calcs'!$C$9</f>
        <v>7557.3318631183392</v>
      </c>
      <c r="DN167" s="57">
        <f t="shared" si="197"/>
        <v>50</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-1037.3991974459163</v>
      </c>
      <c r="DS167" s="57">
        <f>DS166+0.5*DP167*'DEPRECATED - DT-Prelim Calcs'!$C$11^2+DR167*'DEPRECATED - DT-Prelim Calcs'!$C$11</f>
        <v>-274519.49058056489</v>
      </c>
      <c r="DT167" s="57">
        <f>MIN('Drive Train'!$F$35-DN166*'DEPRECATED - DT-Prelim Calcs'!$C$21*'Drive Train'!$F$38,DT166+DN$2)</f>
        <v>9</v>
      </c>
      <c r="DU167" s="57">
        <f>'Drive Train'!$F$35-DN167*'DEPRECATED - DT-Prelim Calcs'!$C$21*'Drive Train'!$F$38</f>
        <v>9</v>
      </c>
      <c r="DV167" s="1">
        <f>IF(DS167&gt;='Drive Train'!$F$29,1,0)</f>
        <v>0</v>
      </c>
      <c r="DW167" s="57">
        <f t="shared" si="229"/>
        <v>55.555555555555557</v>
      </c>
      <c r="DX167" s="63">
        <f>DX166+'DEPRECATED - DT-Prelim Calcs'!$C$11</f>
        <v>652</v>
      </c>
      <c r="DY167" s="2">
        <f>EI167/'Drive Train'!$F$35</f>
        <v>0.72580645161290325</v>
      </c>
      <c r="DZ167" s="46">
        <f>EG167*12*60/(PI() * 'Drive Train'!$F$15)/DY$2*DY167</f>
        <v>-298755.89293661382</v>
      </c>
      <c r="EA167" s="2">
        <f>('DEPRECATED - DT-Prelim Calcs'!$C$6*DY167-DZ167)/('DEPRECATED - DT-Prelim Calcs'!$C$6*DY167)*'DEPRECATED - DT-Prelim Calcs'!$C$7*DY167</f>
        <v>136.83394063604925</v>
      </c>
      <c r="EB167" s="57">
        <f>EA167/'DEPRECATED - DT-Prelim Calcs'!$C$7*('DEPRECATED - DT-Prelim Calcs'!$C$8-'DEPRECATED - DT-Prelim Calcs'!$C$9)+'DEPRECATED - DT-Prelim Calcs'!$C$9</f>
        <v>7287.2620678859421</v>
      </c>
      <c r="EC167" s="57">
        <f t="shared" si="198"/>
        <v>50</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-873.74320938306516</v>
      </c>
      <c r="EH167" s="57">
        <f>EH166+0.5*EE167*'DEPRECATED - DT-Prelim Calcs'!$C$11^2+EG167*'DEPRECATED - DT-Prelim Calcs'!$C$11</f>
        <v>-413119.22696514567</v>
      </c>
      <c r="EI167" s="57">
        <f>MIN('Drive Train'!$F$35-EC166*'DEPRECATED - DT-Prelim Calcs'!$C$21*'Drive Train'!$F$38,EI166+EC$2)</f>
        <v>9</v>
      </c>
      <c r="EJ167" s="57">
        <f>'Drive Train'!$F$35-EC167*'DEPRECATED - DT-Prelim Calcs'!$C$21*'Drive Train'!$F$38</f>
        <v>9</v>
      </c>
      <c r="EK167" s="1">
        <f>IF(EH167&gt;='Drive Train'!$F$29,1,0)</f>
        <v>0</v>
      </c>
      <c r="EL167" s="57">
        <f t="shared" si="232"/>
        <v>55.555555555555557</v>
      </c>
      <c r="EM167" s="63">
        <f>EM166+'DEPRECATED - DT-Prelim Calcs'!$C$11</f>
        <v>652</v>
      </c>
      <c r="EN167" s="2">
        <f>EX167/'Drive Train'!$F$35</f>
        <v>0.72580645161290325</v>
      </c>
      <c r="EO167" s="46">
        <f>EV167*12*60/(PI() * 'Drive Train'!$F$15)/EN$2*EN167</f>
        <v>-77210.467313597212</v>
      </c>
      <c r="EP167" s="2">
        <f>('DEPRECATED - DT-Prelim Calcs'!$C$6*EN167-EO167)/('DEPRECATED - DT-Prelim Calcs'!$C$6*EN167)*'DEPRECATED - DT-Prelim Calcs'!$C$7*EN167</f>
        <v>36.660493027893537</v>
      </c>
      <c r="EQ167" s="57">
        <f>EP167/'DEPRECATED - DT-Prelim Calcs'!$C$7*('DEPRECATED - DT-Prelim Calcs'!$C$8-'DEPRECATED - DT-Prelim Calcs'!$C$9)+'DEPRECATED - DT-Prelim Calcs'!$C$9</f>
        <v>1954.3768694932535</v>
      </c>
      <c r="ER167" s="57">
        <f t="shared" si="199"/>
        <v>50</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-200.51943849790902</v>
      </c>
      <c r="EW167" s="57">
        <f>EW166+0.5*ET167*'DEPRECATED - DT-Prelim Calcs'!$C$11^2+EV167*'DEPRECATED - DT-Prelim Calcs'!$C$11</f>
        <v>-511528.75114825042</v>
      </c>
      <c r="EX167" s="57">
        <f>MIN('Drive Train'!$F$35-ER166*'DEPRECATED - DT-Prelim Calcs'!$C$21*'Drive Train'!$F$38,EX166+ER$2)</f>
        <v>9</v>
      </c>
      <c r="EY167" s="57">
        <f>'Drive Train'!$F$35-ER167*'DEPRECATED - DT-Prelim Calcs'!$C$21*'Drive Train'!$F$38</f>
        <v>9</v>
      </c>
      <c r="EZ167" s="1">
        <f>IF(EW167&gt;='Drive Train'!$F$29,1,0)</f>
        <v>0</v>
      </c>
      <c r="FA167" s="57">
        <f t="shared" si="235"/>
        <v>55.555555555555557</v>
      </c>
      <c r="FB167" s="63">
        <f>FB166+'DEPRECATED - DT-Prelim Calcs'!$C$11</f>
        <v>652</v>
      </c>
      <c r="FC167" s="2">
        <f>FM167/'Drive Train'!$F$35</f>
        <v>0.72580645161290325</v>
      </c>
      <c r="FD167" s="46">
        <f>FK167*12*60/(PI() * 'Drive Train'!$F$15)/FC$2*FC167</f>
        <v>-18298.560594023638</v>
      </c>
      <c r="FE167" s="2">
        <f>('DEPRECATED - DT-Prelim Calcs'!$C$6*FC167-FD167)/('DEPRECATED - DT-Prelim Calcs'!$C$6*FC167)*'DEPRECATED - DT-Prelim Calcs'!$C$7*FC167</f>
        <v>10.023026762570392</v>
      </c>
      <c r="FF167" s="57">
        <f>FE167/'DEPRECATED - DT-Prelim Calcs'!$C$7*('DEPRECATED - DT-Prelim Calcs'!$C$8-'DEPRECATED - DT-Prelim Calcs'!$C$9)+'DEPRECATED - DT-Prelim Calcs'!$C$9</f>
        <v>536.29100980820817</v>
      </c>
      <c r="FG167" s="57">
        <f t="shared" si="200"/>
        <v>50</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-42.735859221511333</v>
      </c>
      <c r="FL167" s="57">
        <f>FL166+0.5*FI167*'DEPRECATED - DT-Prelim Calcs'!$C$11^2+FK167*'DEPRECATED - DT-Prelim Calcs'!$C$11</f>
        <v>-696147.67907382501</v>
      </c>
      <c r="FM167" s="57">
        <f>MIN('Drive Train'!$F$35-FG166*'DEPRECATED - DT-Prelim Calcs'!$C$21*'Drive Train'!$F$38,FM166+FG$2)</f>
        <v>9</v>
      </c>
      <c r="FN167" s="57">
        <f>'Drive Train'!$F$35-FG167*'DEPRECATED - DT-Prelim Calcs'!$C$21*'Drive Train'!$F$38</f>
        <v>9</v>
      </c>
      <c r="FO167" s="1">
        <f>IF(FL167&gt;='Drive Train'!$F$29,1,0)</f>
        <v>0</v>
      </c>
      <c r="FP167" s="57">
        <f t="shared" si="238"/>
        <v>55.555555555555557</v>
      </c>
      <c r="FQ167" s="63">
        <f>FQ166+'DEPRECATED - DT-Prelim Calcs'!$C$11</f>
        <v>652</v>
      </c>
      <c r="FR167" s="2">
        <f>GB167/'Drive Train'!$F$35</f>
        <v>0.72580645161290325</v>
      </c>
      <c r="FS167" s="46">
        <f>FZ167*12*60/(PI() * 'Drive Train'!$F$15)/FR$2*FR167</f>
        <v>4888.7239623570194</v>
      </c>
      <c r="FT167" s="2">
        <f>('DEPRECATED - DT-Prelim Calcs'!$C$6*FR167-FS167)/('DEPRECATED - DT-Prelim Calcs'!$C$6*FR167)*'DEPRECATED - DT-Prelim Calcs'!$C$7*FR167</f>
        <v>-0.46128013815707158</v>
      </c>
      <c r="FU167" s="57">
        <f>FT167/'DEPRECATED - DT-Prelim Calcs'!$C$7*('DEPRECATED - DT-Prelim Calcs'!$C$8-'DEPRECATED - DT-Prelim Calcs'!$C$9)+'DEPRECATED - DT-Prelim Calcs'!$C$9</f>
        <v>-21.856946774088083</v>
      </c>
      <c r="FV167" s="57">
        <f t="shared" si="201"/>
        <v>-21.856946774088083</v>
      </c>
      <c r="FW167" s="2">
        <f t="shared" si="239"/>
        <v>-1.0369772653214064</v>
      </c>
      <c r="FX167" s="57">
        <f>FW167*'DEPRECATED - DT-Prelim Calcs'!$C$21/FR$2/'DEPRECATED - DT-Prelim Calcs'!$C$19/'DEPRECATED - DT-Prelim Calcs'!$C$18*3.39*'DEPRECATED - DT-Prelim Calcs'!$C$20</f>
        <v>-40.221322039980315</v>
      </c>
      <c r="FY167" s="46">
        <f t="shared" si="240"/>
        <v>1</v>
      </c>
      <c r="FZ167" s="57">
        <f>FX166*'DEPRECATED - DT-Prelim Calcs'!$C$11+FZ166</f>
        <v>10.372761608990089</v>
      </c>
      <c r="GA167" s="57">
        <f>GA166+0.5*FX167*'DEPRECATED - DT-Prelim Calcs'!$C$11^2+FZ167*'DEPRECATED - DT-Prelim Calcs'!$C$11</f>
        <v>-812930.7310513854</v>
      </c>
      <c r="GB167" s="57">
        <f>MIN('Drive Train'!$F$35-FV166*'DEPRECATED - DT-Prelim Calcs'!$C$21*'Drive Train'!$F$38,GB166+FV$2)</f>
        <v>9</v>
      </c>
      <c r="GC167" s="57">
        <f>'Drive Train'!$F$35-FV167*'DEPRECATED - DT-Prelim Calcs'!$C$21*'Drive Train'!$F$38</f>
        <v>13.88627238063799</v>
      </c>
      <c r="GD167" s="1">
        <f>IF(GA167&gt;='Drive Train'!$F$29,1,0)</f>
        <v>0</v>
      </c>
      <c r="GE167" s="57">
        <f t="shared" si="241"/>
        <v>-24.285496415653427</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55.555555555555557</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55.555555555555557</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55.555555555555557</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55.555555555555557</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55.555555555555557</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650.48305563067322</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24968.753660994571</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0.72580645161290325</v>
      </c>
      <c r="BC168" s="46">
        <f>BJ168*12*60/(PI() * 'Drive Train'!$F$15)/BB$2*BB168</f>
        <v>4641.2361014913977</v>
      </c>
      <c r="BD168" s="2">
        <f>('DEPRECATED - DT-Prelim Calcs'!$C$6*BB168-BC168)/('DEPRECATED - DT-Prelim Calcs'!$C$6*BB168)*'DEPRECATED - DT-Prelim Calcs'!$C$7*BB168</f>
        <v>-0.34937662133040204</v>
      </c>
      <c r="BE168" s="57">
        <f>BD168/'DEPRECATED - DT-Prelim Calcs'!$C$7*('DEPRECATED - DT-Prelim Calcs'!$C$8-'DEPRECATED - DT-Prelim Calcs'!$C$9)+'DEPRECATED - DT-Prelim Calcs'!$C$9</f>
        <v>-15.899593575390284</v>
      </c>
      <c r="BF168" s="57">
        <f t="shared" si="193"/>
        <v>-15.899593575390284</v>
      </c>
      <c r="BG168" s="2">
        <f t="shared" si="215"/>
        <v>-0.89592952771126466</v>
      </c>
      <c r="BH168" s="57">
        <f>BG168*'DEPRECATED - DT-Prelim Calcs'!$C$21/BB$2/'DEPRECATED - DT-Prelim Calcs'!$C$19/'DEPRECATED - DT-Prelim Calcs'!$C$18*3.39*'DEPRECATED - DT-Prelim Calcs'!$C$20</f>
        <v>-9.3122233196508848</v>
      </c>
      <c r="BI168" s="46">
        <f t="shared" si="216"/>
        <v>1</v>
      </c>
      <c r="BJ168" s="57">
        <f>BH167*'DEPRECATED - DT-Prelim Calcs'!$C$11+BJ167</f>
        <v>36.748542312248318</v>
      </c>
      <c r="BK168" s="57">
        <f>BK167+0.5*BH168*'DEPRECATED - DT-Prelim Calcs'!$C$11^2+BJ168*'DEPRECATED - DT-Prelim Calcs'!$C$11</f>
        <v>11889.976799195394</v>
      </c>
      <c r="BL168" s="57">
        <f>MIN('Drive Train'!$F$35-BF167*'DEPRECATED - DT-Prelim Calcs'!$C$21*'Drive Train'!$F$38,BL167+BF$2)</f>
        <v>9</v>
      </c>
      <c r="BM168" s="57">
        <f>'Drive Train'!$F$35-BF168*'DEPRECATED - DT-Prelim Calcs'!$C$21*'Drive Train'!$F$38</f>
        <v>13.481172363126539</v>
      </c>
      <c r="BN168" s="1">
        <f>IF(BK168&gt;='Drive Train'!$F$29,1,0)</f>
        <v>1</v>
      </c>
      <c r="BO168" s="57">
        <f t="shared" si="217"/>
        <v>-17.666215083766982</v>
      </c>
      <c r="BP168" s="63">
        <f>BP167+'DEPRECATED - DT-Prelim Calcs'!$C$11</f>
        <v>656</v>
      </c>
      <c r="BQ168" s="2">
        <f>CA168/'Drive Train'!$F$35</f>
        <v>0.72580645161290325</v>
      </c>
      <c r="BR168" s="46">
        <f>BY168*12*60/(PI() * 'Drive Train'!$F$15)/BQ$2*BQ168</f>
        <v>9051.1541677384776</v>
      </c>
      <c r="BS168" s="2">
        <f>('DEPRECATED - DT-Prelim Calcs'!$C$6*BQ168-BR168)/('DEPRECATED - DT-Prelim Calcs'!$C$6*BQ168)*'DEPRECATED - DT-Prelim Calcs'!$C$7*BQ168</f>
        <v>-2.3433545837423084</v>
      </c>
      <c r="BT168" s="57">
        <f>BS168/'DEPRECATED - DT-Prelim Calcs'!$C$7*('DEPRECATED - DT-Prelim Calcs'!$C$8-'DEPRECATED - DT-Prelim Calcs'!$C$9)+'DEPRECATED - DT-Prelim Calcs'!$C$9</f>
        <v>-122.05203032951792</v>
      </c>
      <c r="BU168" s="57">
        <f t="shared" si="194"/>
        <v>-122.05203032951792</v>
      </c>
      <c r="BV168" s="2">
        <f t="shared" si="218"/>
        <v>-3.4092203376713299</v>
      </c>
      <c r="BW168" s="57">
        <f>BV168*'DEPRECATED - DT-Prelim Calcs'!$C$21/BQ$2/'DEPRECATED - DT-Prelim Calcs'!$C$19/'DEPRECATED - DT-Prelim Calcs'!$C$18*3.39*'DEPRECATED - DT-Prelim Calcs'!$C$20</f>
        <v>-47.534993141774741</v>
      </c>
      <c r="BX168" s="46">
        <f t="shared" si="219"/>
        <v>1</v>
      </c>
      <c r="BY168" s="57">
        <f>BW167*'DEPRECATED - DT-Prelim Calcs'!$C$11+BY167</f>
        <v>53.423407432494002</v>
      </c>
      <c r="BZ168" s="57">
        <f>BZ167+0.5*BW168*'DEPRECATED - DT-Prelim Calcs'!$C$11^2+BY168*'DEPRECATED - DT-Prelim Calcs'!$C$11</f>
        <v>-23107.119555664853</v>
      </c>
      <c r="CA168" s="57">
        <f>MIN('Drive Train'!$F$35-BU167*'DEPRECATED - DT-Prelim Calcs'!$C$21*'Drive Train'!$F$38,CA167+BU$2)</f>
        <v>9</v>
      </c>
      <c r="CB168" s="57">
        <f>'Drive Train'!$F$35-BU168*'DEPRECATED - DT-Prelim Calcs'!$C$21*'Drive Train'!$F$38</f>
        <v>20.699538062407221</v>
      </c>
      <c r="CC168" s="1">
        <f>IF(BZ168&gt;='Drive Train'!$F$29,1,0)</f>
        <v>0</v>
      </c>
      <c r="CD168" s="57">
        <f t="shared" si="220"/>
        <v>-135.6133670327977</v>
      </c>
      <c r="CE168" s="63">
        <f>CE167+'DEPRECATED - DT-Prelim Calcs'!$C$11</f>
        <v>656</v>
      </c>
      <c r="CF168" s="2">
        <f>CP168/'Drive Train'!$F$35</f>
        <v>0.72580645161290325</v>
      </c>
      <c r="CG168" s="46">
        <f>CN168*12*60/(PI() * 'Drive Train'!$F$15)/CF$2*CF168</f>
        <v>-410.2425088094588</v>
      </c>
      <c r="CH168" s="2">
        <f>('DEPRECATED - DT-Prelim Calcs'!$C$6*CF168-CG168)/('DEPRECATED - DT-Prelim Calcs'!$C$6*CF168)*'DEPRECATED - DT-Prelim Calcs'!$C$7*CF168</f>
        <v>1.934687815972612</v>
      </c>
      <c r="CI168" s="57">
        <f>CH168/'DEPRECATED - DT-Prelim Calcs'!$C$7*('DEPRECATED - DT-Prelim Calcs'!$C$8-'DEPRECATED - DT-Prelim Calcs'!$C$9)+'DEPRECATED - DT-Prelim Calcs'!$C$9</f>
        <v>105.69603601215192</v>
      </c>
      <c r="CJ168" s="57">
        <f t="shared" si="195"/>
        <v>50</v>
      </c>
      <c r="CK168" s="2">
        <f t="shared" si="221"/>
        <v>0.93679816013601758</v>
      </c>
      <c r="CL168" s="57">
        <f>CK168*'DEPRECATED - DT-Prelim Calcs'!$C$21/CF$2/'DEPRECATED - DT-Prelim Calcs'!$C$19/'DEPRECATED - DT-Prelim Calcs'!$C$18*3.39*'DEPRECATED - DT-Prelim Calcs'!$C$20</f>
        <v>16.386673303363793</v>
      </c>
      <c r="CM168" s="46">
        <f t="shared" si="222"/>
        <v>0</v>
      </c>
      <c r="CN168" s="57">
        <f>CL167*'DEPRECATED - DT-Prelim Calcs'!$C$11+CN167</f>
        <v>-1.9301091984467291</v>
      </c>
      <c r="CO168" s="57">
        <f>CO167+0.5*CL168*'DEPRECATED - DT-Prelim Calcs'!$C$11^2+CN168*'DEPRECATED - DT-Prelim Calcs'!$C$11</f>
        <v>-70089.833625843516</v>
      </c>
      <c r="CP168" s="57">
        <f>MIN('Drive Train'!$F$35-CJ167*'DEPRECATED - DT-Prelim Calcs'!$C$21*'Drive Train'!$F$38,CP167+CJ$2)</f>
        <v>9</v>
      </c>
      <c r="CQ168" s="57">
        <f>'Drive Train'!$F$35-CJ168*'DEPRECATED - DT-Prelim Calcs'!$C$21*'Drive Train'!$F$38</f>
        <v>9</v>
      </c>
      <c r="CR168" s="1">
        <f>IF(CO168&gt;='Drive Train'!$F$29,1,0)</f>
        <v>0</v>
      </c>
      <c r="CS168" s="57">
        <f t="shared" si="223"/>
        <v>55.555555555555557</v>
      </c>
      <c r="CT168" s="63">
        <f>CT167+'DEPRECATED - DT-Prelim Calcs'!$C$11</f>
        <v>656</v>
      </c>
      <c r="CU168" s="2">
        <f>DE168/'Drive Train'!$F$35</f>
        <v>0.72580645161290325</v>
      </c>
      <c r="CV168" s="46">
        <f>DC168*12*60/(PI() * 'Drive Train'!$F$15)/CU$2*CU168</f>
        <v>-35490.584268706036</v>
      </c>
      <c r="CW168" s="2">
        <f>('DEPRECATED - DT-Prelim Calcs'!$C$6*CU168-CV168)/('DEPRECATED - DT-Prelim Calcs'!$C$6*CU168)*'DEPRECATED - DT-Prelim Calcs'!$C$7*CU168</f>
        <v>17.796530900653803</v>
      </c>
      <c r="CX168" s="57">
        <f>CW168/'DEPRECATED - DT-Prelim Calcs'!$C$7*('DEPRECATED - DT-Prelim Calcs'!$C$8-'DEPRECATED - DT-Prelim Calcs'!$C$9)+'DEPRECATED - DT-Prelim Calcs'!$C$9</f>
        <v>950.12527574849923</v>
      </c>
      <c r="CY168" s="57">
        <f t="shared" si="196"/>
        <v>50</v>
      </c>
      <c r="CZ168" s="2">
        <f t="shared" si="224"/>
        <v>1.0927045796206987</v>
      </c>
      <c r="DA168" s="57">
        <f>CZ168*'DEPRECATED - DT-Prelim Calcs'!$C$21/CU$2/'DEPRECATED - DT-Prelim Calcs'!$C$19/'DEPRECATED - DT-Prelim Calcs'!$C$18*3.39*'DEPRECATED - DT-Prelim Calcs'!$C$20</f>
        <v>22.991988372439156</v>
      </c>
      <c r="DB168" s="46">
        <f t="shared" si="225"/>
        <v>0</v>
      </c>
      <c r="DC168" s="57">
        <f>DA167*'DEPRECATED - DT-Prelim Calcs'!$C$11+DC167</f>
        <v>-138.81147482391435</v>
      </c>
      <c r="DD168" s="57">
        <f>DD167+0.5*DA168*'DEPRECATED - DT-Prelim Calcs'!$C$11^2+DC168*'DEPRECATED - DT-Prelim Calcs'!$C$11</f>
        <v>-146642.31785411437</v>
      </c>
      <c r="DE168" s="57">
        <f>MIN('Drive Train'!$F$35-CY167*'DEPRECATED - DT-Prelim Calcs'!$C$21*'Drive Train'!$F$38,DE167+CY$2)</f>
        <v>9</v>
      </c>
      <c r="DF168" s="57">
        <f>'Drive Train'!$F$35-CY168*'DEPRECATED - DT-Prelim Calcs'!$C$21*'Drive Train'!$F$38</f>
        <v>9</v>
      </c>
      <c r="DG168" s="1">
        <f>IF(DD168&gt;='Drive Train'!$F$29,1,0)</f>
        <v>0</v>
      </c>
      <c r="DH168" s="57">
        <f t="shared" si="226"/>
        <v>55.555555555555557</v>
      </c>
      <c r="DI168" s="63">
        <f>DI167+'DEPRECATED - DT-Prelim Calcs'!$C$11</f>
        <v>656</v>
      </c>
      <c r="DJ168" s="2">
        <f>DT168/'Drive Train'!$F$35</f>
        <v>0.72580645161290325</v>
      </c>
      <c r="DK168" s="46">
        <f>DR168*12*60/(PI() * 'Drive Train'!$F$15)/DJ$2*DJ168</f>
        <v>-282495.39513729315</v>
      </c>
      <c r="DL168" s="2">
        <f>('DEPRECATED - DT-Prelim Calcs'!$C$6*DJ168-DK168)/('DEPRECATED - DT-Prelim Calcs'!$C$6*DJ168)*'DEPRECATED - DT-Prelim Calcs'!$C$7*DJ168</f>
        <v>129.48163300070914</v>
      </c>
      <c r="DM168" s="57">
        <f>DL168/'DEPRECATED - DT-Prelim Calcs'!$C$7*('DEPRECATED - DT-Prelim Calcs'!$C$8-'DEPRECATED - DT-Prelim Calcs'!$C$9)+'DEPRECATED - DT-Prelim Calcs'!$C$9</f>
        <v>6895.8508356809052</v>
      </c>
      <c r="DN168" s="57">
        <f t="shared" si="197"/>
        <v>50</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-945.43124395615973</v>
      </c>
      <c r="DS168" s="57">
        <f>DS167+0.5*DP168*'DEPRECATED - DT-Prelim Calcs'!$C$11^2+DR168*'DEPRECATED - DT-Prelim Calcs'!$C$11</f>
        <v>-278117.27964941005</v>
      </c>
      <c r="DT168" s="57">
        <f>MIN('Drive Train'!$F$35-DN167*'DEPRECATED - DT-Prelim Calcs'!$C$21*'Drive Train'!$F$38,DT167+DN$2)</f>
        <v>9</v>
      </c>
      <c r="DU168" s="57">
        <f>'Drive Train'!$F$35-DN168*'DEPRECATED - DT-Prelim Calcs'!$C$21*'Drive Train'!$F$38</f>
        <v>9</v>
      </c>
      <c r="DV168" s="1">
        <f>IF(DS168&gt;='Drive Train'!$F$29,1,0)</f>
        <v>0</v>
      </c>
      <c r="DW168" s="57">
        <f t="shared" si="229"/>
        <v>55.555555555555557</v>
      </c>
      <c r="DX168" s="63">
        <f>DX167+'DEPRECATED - DT-Prelim Calcs'!$C$11</f>
        <v>656</v>
      </c>
      <c r="DY168" s="2">
        <f>EI168/'Drive Train'!$F$35</f>
        <v>0.72580645161290325</v>
      </c>
      <c r="DZ168" s="46">
        <f>EG168*12*60/(PI() * 'Drive Train'!$F$15)/DY$2*DY168</f>
        <v>-267309.61928169697</v>
      </c>
      <c r="EA168" s="2">
        <f>('DEPRECATED - DT-Prelim Calcs'!$C$6*DY168-DZ168)/('DEPRECATED - DT-Prelim Calcs'!$C$6*DY168)*'DEPRECATED - DT-Prelim Calcs'!$C$7*DY168</f>
        <v>122.61526905849774</v>
      </c>
      <c r="EB168" s="57">
        <f>EA168/'DEPRECATED - DT-Prelim Calcs'!$C$7*('DEPRECATED - DT-Prelim Calcs'!$C$8-'DEPRECATED - DT-Prelim Calcs'!$C$9)+'DEPRECATED - DT-Prelim Calcs'!$C$9</f>
        <v>6530.3095519523904</v>
      </c>
      <c r="EC168" s="57">
        <f t="shared" si="198"/>
        <v>50</v>
      </c>
      <c r="ED168" s="2">
        <f t="shared" si="230"/>
        <v>0.8170673883650269</v>
      </c>
      <c r="EE168" s="57">
        <f>ED168*'DEPRECATED - DT-Prelim Calcs'!$C$21/DY$2/'DEPRECATED - DT-Prelim Calcs'!$C$19/'DEPRECATED - DT-Prelim Calcs'!$C$18*3.39*'DEPRECATED - DT-Prelim Calcs'!$C$20</f>
        <v>22.99198837243916</v>
      </c>
      <c r="EF168" s="46">
        <f t="shared" si="231"/>
        <v>0</v>
      </c>
      <c r="EG168" s="57">
        <f>EE167*'DEPRECATED - DT-Prelim Calcs'!$C$11+EG167</f>
        <v>-781.77525589330855</v>
      </c>
      <c r="EH168" s="57">
        <f>EH167+0.5*EE168*'DEPRECATED - DT-Prelim Calcs'!$C$11^2+EG168*'DEPRECATED - DT-Prelim Calcs'!$C$11</f>
        <v>-416062.39208173944</v>
      </c>
      <c r="EI168" s="57">
        <f>MIN('Drive Train'!$F$35-EC167*'DEPRECATED - DT-Prelim Calcs'!$C$21*'Drive Train'!$F$38,EI167+EC$2)</f>
        <v>9</v>
      </c>
      <c r="EJ168" s="57">
        <f>'Drive Train'!$F$35-EC168*'DEPRECATED - DT-Prelim Calcs'!$C$21*'Drive Train'!$F$38</f>
        <v>9</v>
      </c>
      <c r="EK168" s="1">
        <f>IF(EH168&gt;='Drive Train'!$F$29,1,0)</f>
        <v>0</v>
      </c>
      <c r="EL168" s="57">
        <f t="shared" si="232"/>
        <v>55.555555555555557</v>
      </c>
      <c r="EM168" s="63">
        <f>EM167+'DEPRECATED - DT-Prelim Calcs'!$C$11</f>
        <v>656</v>
      </c>
      <c r="EN168" s="2">
        <f>EX168/'Drive Train'!$F$35</f>
        <v>0.72580645161290325</v>
      </c>
      <c r="EO168" s="46">
        <f>EV168*12*60/(PI() * 'Drive Train'!$F$15)/EN$2*EN168</f>
        <v>-41797.9969814836</v>
      </c>
      <c r="EP168" s="2">
        <f>('DEPRECATED - DT-Prelim Calcs'!$C$6*EN168-EO168)/('DEPRECATED - DT-Prelim Calcs'!$C$6*EN168)*'DEPRECATED - DT-Prelim Calcs'!$C$7*EN168</f>
        <v>20.648475485605765</v>
      </c>
      <c r="EQ168" s="57">
        <f>EP168/'DEPRECATED - DT-Prelim Calcs'!$C$7*('DEPRECATED - DT-Prelim Calcs'!$C$8-'DEPRECATED - DT-Prelim Calcs'!$C$9)+'DEPRECATED - DT-Prelim Calcs'!$C$9</f>
        <v>1101.9528650635766</v>
      </c>
      <c r="ER168" s="57">
        <f t="shared" si="199"/>
        <v>50</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-108.55148500815238</v>
      </c>
      <c r="EW168" s="57">
        <f>EW167+0.5*ET168*'DEPRECATED - DT-Prelim Calcs'!$C$11^2+EV168*'DEPRECATED - DT-Prelim Calcs'!$C$11</f>
        <v>-511779.02118130354</v>
      </c>
      <c r="EX168" s="57">
        <f>MIN('Drive Train'!$F$35-ER167*'DEPRECATED - DT-Prelim Calcs'!$C$21*'Drive Train'!$F$38,EX167+ER$2)</f>
        <v>9</v>
      </c>
      <c r="EY168" s="57">
        <f>'Drive Train'!$F$35-ER168*'DEPRECATED - DT-Prelim Calcs'!$C$21*'Drive Train'!$F$38</f>
        <v>9</v>
      </c>
      <c r="EZ168" s="1">
        <f>IF(EW168&gt;='Drive Train'!$F$29,1,0)</f>
        <v>0</v>
      </c>
      <c r="FA168" s="57">
        <f t="shared" si="235"/>
        <v>55.555555555555557</v>
      </c>
      <c r="FB168" s="63">
        <f>FB167+'DEPRECATED - DT-Prelim Calcs'!$C$11</f>
        <v>656</v>
      </c>
      <c r="FC168" s="2">
        <f>FM168/'Drive Train'!$F$35</f>
        <v>0.72580645161290325</v>
      </c>
      <c r="FD168" s="46">
        <f>FK168*12*60/(PI() * 'Drive Train'!$F$15)/FC$2*FC168</f>
        <v>21080.106415286707</v>
      </c>
      <c r="FE168" s="2">
        <f>('DEPRECATED - DT-Prelim Calcs'!$C$6*FC168-FD168)/('DEPRECATED - DT-Prelim Calcs'!$C$6*FC168)*'DEPRECATED - DT-Prelim Calcs'!$C$7*FC168</f>
        <v>-7.7823367444536116</v>
      </c>
      <c r="FF168" s="57">
        <f>FE168/'DEPRECATED - DT-Prelim Calcs'!$C$7*('DEPRECATED - DT-Prelim Calcs'!$C$8-'DEPRECATED - DT-Prelim Calcs'!$C$9)+'DEPRECATED - DT-Prelim Calcs'!$C$9</f>
        <v>-411.60448311759274</v>
      </c>
      <c r="FG168" s="57">
        <f t="shared" si="200"/>
        <v>-411.60448311759274</v>
      </c>
      <c r="FH168" s="2">
        <f t="shared" si="236"/>
        <v>-10.26473435925941</v>
      </c>
      <c r="FI168" s="57">
        <f>FH168*'DEPRECATED - DT-Prelim Calcs'!$C$21/FC$2/'DEPRECATED - DT-Prelim Calcs'!$C$19/'DEPRECATED - DT-Prelim Calcs'!$C$18*3.39*'DEPRECATED - DT-Prelim Calcs'!$C$20</f>
        <v>-361.70806351733398</v>
      </c>
      <c r="FJ168" s="46">
        <f t="shared" si="237"/>
        <v>1</v>
      </c>
      <c r="FK168" s="57">
        <f>FI167*'DEPRECATED - DT-Prelim Calcs'!$C$11+FK167</f>
        <v>49.232094268245305</v>
      </c>
      <c r="FL168" s="57">
        <f>FL167+0.5*FI168*'DEPRECATED - DT-Prelim Calcs'!$C$11^2+FK168*'DEPRECATED - DT-Prelim Calcs'!$C$11</f>
        <v>-698844.41520489065</v>
      </c>
      <c r="FM168" s="57">
        <f>MIN('Drive Train'!$F$35-FG167*'DEPRECATED - DT-Prelim Calcs'!$C$21*'Drive Train'!$F$38,FM167+FG$2)</f>
        <v>9</v>
      </c>
      <c r="FN168" s="57">
        <f>'Drive Train'!$F$35-FG168*'DEPRECATED - DT-Prelim Calcs'!$C$21*'Drive Train'!$F$38</f>
        <v>40.389104851996308</v>
      </c>
      <c r="FO168" s="1">
        <f>IF(FL168&gt;='Drive Train'!$F$29,1,0)</f>
        <v>0</v>
      </c>
      <c r="FP168" s="57">
        <f t="shared" si="238"/>
        <v>-457.33831457510308</v>
      </c>
      <c r="FQ168" s="63">
        <f>FQ167+'DEPRECATED - DT-Prelim Calcs'!$C$11</f>
        <v>656</v>
      </c>
      <c r="FR168" s="2">
        <f>GB168/'Drive Train'!$F$35</f>
        <v>1.1198606758579024</v>
      </c>
      <c r="FS168" s="46">
        <f>FZ168*12*60/(PI() * 'Drive Train'!$F$15)/FR$2*FR168</f>
        <v>-109450.29471349345</v>
      </c>
      <c r="FT168" s="2">
        <f>('DEPRECATED - DT-Prelim Calcs'!$C$6*FR168-FS168)/('DEPRECATED - DT-Prelim Calcs'!$C$6*FR168)*'DEPRECATED - DT-Prelim Calcs'!$C$7*FR168</f>
        <v>52.187646641485316</v>
      </c>
      <c r="FU168" s="57">
        <f>FT168/'DEPRECATED - DT-Prelim Calcs'!$C$7*('DEPRECATED - DT-Prelim Calcs'!$C$8-'DEPRECATED - DT-Prelim Calcs'!$C$9)+'DEPRECATED - DT-Prelim Calcs'!$C$9</f>
        <v>2780.9884083413135</v>
      </c>
      <c r="FV168" s="57">
        <f t="shared" si="201"/>
        <v>50</v>
      </c>
      <c r="FW168" s="2">
        <f t="shared" si="239"/>
        <v>0.5927743797942352</v>
      </c>
      <c r="FX168" s="57">
        <f>FW168*'DEPRECATED - DT-Prelim Calcs'!$C$21/FR$2/'DEPRECATED - DT-Prelim Calcs'!$C$19/'DEPRECATED - DT-Prelim Calcs'!$C$18*3.39*'DEPRECATED - DT-Prelim Calcs'!$C$20</f>
        <v>22.99198837243916</v>
      </c>
      <c r="FY168" s="46">
        <f t="shared" si="240"/>
        <v>0</v>
      </c>
      <c r="FZ168" s="57">
        <f>FX167*'DEPRECATED - DT-Prelim Calcs'!$C$11+FZ167</f>
        <v>-150.51252655093117</v>
      </c>
      <c r="GA168" s="57">
        <f>GA167+0.5*FX168*'DEPRECATED - DT-Prelim Calcs'!$C$11^2+FZ168*'DEPRECATED - DT-Prelim Calcs'!$C$11</f>
        <v>-813348.84525060968</v>
      </c>
      <c r="GB168" s="57">
        <f>MIN('Drive Train'!$F$35-FV167*'DEPRECATED - DT-Prelim Calcs'!$C$21*'Drive Train'!$F$38,GB167+FV$2)</f>
        <v>13.88627238063799</v>
      </c>
      <c r="GC168" s="57">
        <f>'Drive Train'!$F$35-FV168*'DEPRECATED - DT-Prelim Calcs'!$C$21*'Drive Train'!$F$38</f>
        <v>9</v>
      </c>
      <c r="GD168" s="1">
        <f>IF(GA168&gt;='Drive Train'!$F$29,1,0)</f>
        <v>0</v>
      </c>
      <c r="GE168" s="57">
        <f t="shared" si="241"/>
        <v>55.555555555555557</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55.555555555555557</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55.555555555555557</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55.555555555555557</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55.555555555555557</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55.555555555555557</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650.48305563067322</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25121.777803773934</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1.0871913196069789</v>
      </c>
      <c r="BC169" s="46">
        <f>BJ169*12*60/(PI() * 'Drive Train'!$F$15)/BB$2*BB169</f>
        <v>-94.657153368914223</v>
      </c>
      <c r="BD169" s="2">
        <f>('DEPRECATED - DT-Prelim Calcs'!$C$6*BB169-BC169)/('DEPRECATED - DT-Prelim Calcs'!$C$6*BB169)*'DEPRECATED - DT-Prelim Calcs'!$C$7*BB169</f>
        <v>2.662931031400865</v>
      </c>
      <c r="BE169" s="57">
        <f>BD169/'DEPRECATED - DT-Prelim Calcs'!$C$7*('DEPRECATED - DT-Prelim Calcs'!$C$8-'DEPRECATED - DT-Prelim Calcs'!$C$9)+'DEPRECATED - DT-Prelim Calcs'!$C$9</f>
        <v>144.46516652644436</v>
      </c>
      <c r="BF169" s="57">
        <f t="shared" si="193"/>
        <v>50</v>
      </c>
      <c r="BG169" s="2">
        <f t="shared" si="215"/>
        <v>0.89592952771315115</v>
      </c>
      <c r="BH169" s="57">
        <f>BG169*'DEPRECATED - DT-Prelim Calcs'!$C$21/BB$2/'DEPRECATED - DT-Prelim Calcs'!$C$19/'DEPRECATED - DT-Prelim Calcs'!$C$18*3.39*'DEPRECATED - DT-Prelim Calcs'!$C$20</f>
        <v>9.312223319670494</v>
      </c>
      <c r="BI169" s="46">
        <f t="shared" si="216"/>
        <v>0</v>
      </c>
      <c r="BJ169" s="57">
        <f>BH168*'DEPRECATED - DT-Prelim Calcs'!$C$11+BJ168</f>
        <v>-0.50035096635522081</v>
      </c>
      <c r="BK169" s="57">
        <f>BK168+0.5*BH169*'DEPRECATED - DT-Prelim Calcs'!$C$11^2+BJ169*'DEPRECATED - DT-Prelim Calcs'!$C$11</f>
        <v>11962.473181887337</v>
      </c>
      <c r="BL169" s="57">
        <f>MIN('Drive Train'!$F$35-BF168*'DEPRECATED - DT-Prelim Calcs'!$C$21*'Drive Train'!$F$38,BL168+BF$2)</f>
        <v>13.481172363126539</v>
      </c>
      <c r="BM169" s="57">
        <f>'Drive Train'!$F$35-BF169*'DEPRECATED - DT-Prelim Calcs'!$C$21*'Drive Train'!$F$38</f>
        <v>9</v>
      </c>
      <c r="BN169" s="1">
        <f>IF(BK169&gt;='Drive Train'!$F$29,1,0)</f>
        <v>1</v>
      </c>
      <c r="BO169" s="57">
        <f t="shared" si="217"/>
        <v>55.555555555555557</v>
      </c>
      <c r="BP169" s="63">
        <f>BP168+'DEPRECATED - DT-Prelim Calcs'!$C$11</f>
        <v>660</v>
      </c>
      <c r="BQ169" s="2">
        <f>CA169/'Drive Train'!$F$35</f>
        <v>1.6693175856780016</v>
      </c>
      <c r="BR169" s="46">
        <f>BY169*12*60/(PI() * 'Drive Train'!$F$15)/BQ$2*BQ169</f>
        <v>-53273.552782025021</v>
      </c>
      <c r="BS169" s="2">
        <f>('DEPRECATED - DT-Prelim Calcs'!$C$6*BQ169-BR169)/('DEPRECATED - DT-Prelim Calcs'!$C$6*BQ169)*'DEPRECATED - DT-Prelim Calcs'!$C$7*BQ169</f>
        <v>28.111097070917435</v>
      </c>
      <c r="BT169" s="57">
        <f>BS169/'DEPRECATED - DT-Prelim Calcs'!$C$7*('DEPRECATED - DT-Prelim Calcs'!$C$8-'DEPRECATED - DT-Prelim Calcs'!$C$9)+'DEPRECATED - DT-Prelim Calcs'!$C$9</f>
        <v>1499.2368274683431</v>
      </c>
      <c r="BU169" s="57">
        <f t="shared" si="194"/>
        <v>50</v>
      </c>
      <c r="BV169" s="2">
        <f t="shared" si="218"/>
        <v>1.6489905474275997</v>
      </c>
      <c r="BW169" s="57">
        <f>BV169*'DEPRECATED - DT-Prelim Calcs'!$C$21/BQ$2/'DEPRECATED - DT-Prelim Calcs'!$C$19/'DEPRECATED - DT-Prelim Calcs'!$C$18*3.39*'DEPRECATED - DT-Prelim Calcs'!$C$20</f>
        <v>22.99198837243916</v>
      </c>
      <c r="BX169" s="46">
        <f t="shared" si="219"/>
        <v>0</v>
      </c>
      <c r="BY169" s="57">
        <f>BW168*'DEPRECATED - DT-Prelim Calcs'!$C$11+BY168</f>
        <v>-136.71656513460496</v>
      </c>
      <c r="BZ169" s="57">
        <f>BZ168+0.5*BW169*'DEPRECATED - DT-Prelim Calcs'!$C$11^2+BY169*'DEPRECATED - DT-Prelim Calcs'!$C$11</f>
        <v>-23470.049909223759</v>
      </c>
      <c r="CA169" s="57">
        <f>MIN('Drive Train'!$F$35-BU168*'DEPRECATED - DT-Prelim Calcs'!$C$21*'Drive Train'!$F$38,CA168+BU$2)</f>
        <v>20.699538062407221</v>
      </c>
      <c r="CB169" s="57">
        <f>'Drive Train'!$F$35-BU169*'DEPRECATED - DT-Prelim Calcs'!$C$21*'Drive Train'!$F$38</f>
        <v>9</v>
      </c>
      <c r="CC169" s="1">
        <f>IF(BZ169&gt;='Drive Train'!$F$29,1,0)</f>
        <v>0</v>
      </c>
      <c r="CD169" s="57">
        <f t="shared" si="220"/>
        <v>55.555555555555557</v>
      </c>
      <c r="CE169" s="63">
        <f>CE168+'DEPRECATED - DT-Prelim Calcs'!$C$11</f>
        <v>660</v>
      </c>
      <c r="CF169" s="2">
        <f>CP169/'Drive Train'!$F$35</f>
        <v>0.72580645161290325</v>
      </c>
      <c r="CG169" s="46">
        <f>CN169*12*60/(PI() * 'Drive Train'!$F$15)/CF$2*CF169</f>
        <v>13521.632376659069</v>
      </c>
      <c r="CH169" s="2">
        <f>('DEPRECATED - DT-Prelim Calcs'!$C$6*CF169-CG169)/('DEPRECATED - DT-Prelim Calcs'!$C$6*CF169)*'DEPRECATED - DT-Prelim Calcs'!$C$7*CF169</f>
        <v>-4.3647152748302309</v>
      </c>
      <c r="CI169" s="57">
        <f>CH169/'DEPRECATED - DT-Prelim Calcs'!$C$7*('DEPRECATED - DT-Prelim Calcs'!$C$8-'DEPRECATED - DT-Prelim Calcs'!$C$9)+'DEPRECATED - DT-Prelim Calcs'!$C$9</f>
        <v>-229.66222811648078</v>
      </c>
      <c r="CJ169" s="57">
        <f t="shared" si="195"/>
        <v>-229.66222811648078</v>
      </c>
      <c r="CK169" s="2">
        <f t="shared" si="221"/>
        <v>-5.9570254510140748</v>
      </c>
      <c r="CL169" s="57">
        <f>CK169*'DEPRECATED - DT-Prelim Calcs'!$C$21/CF$2/'DEPRECATED - DT-Prelim Calcs'!$C$19/'DEPRECATED - DT-Prelim Calcs'!$C$18*3.39*'DEPRECATED - DT-Prelim Calcs'!$C$20</f>
        <v>-104.20156025009459</v>
      </c>
      <c r="CM169" s="46">
        <f t="shared" si="222"/>
        <v>1</v>
      </c>
      <c r="CN169" s="57">
        <f>CL168*'DEPRECATED - DT-Prelim Calcs'!$C$11+CN168</f>
        <v>63.616584015008442</v>
      </c>
      <c r="CO169" s="57">
        <f>CO168+0.5*CL169*'DEPRECATED - DT-Prelim Calcs'!$C$11^2+CN169*'DEPRECATED - DT-Prelim Calcs'!$C$11</f>
        <v>-70668.97977178423</v>
      </c>
      <c r="CP169" s="57">
        <f>MIN('Drive Train'!$F$35-CJ168*'DEPRECATED - DT-Prelim Calcs'!$C$21*'Drive Train'!$F$38,CP168+CJ$2)</f>
        <v>9</v>
      </c>
      <c r="CQ169" s="57">
        <f>'Drive Train'!$F$35-CJ169*'DEPRECATED - DT-Prelim Calcs'!$C$21*'Drive Train'!$F$38</f>
        <v>28.017031511920692</v>
      </c>
      <c r="CR169" s="1">
        <f>IF(CO169&gt;='Drive Train'!$F$29,1,0)</f>
        <v>0</v>
      </c>
      <c r="CS169" s="57">
        <f t="shared" si="223"/>
        <v>-255.18025346275641</v>
      </c>
      <c r="CT169" s="63">
        <f>CT168+'DEPRECATED - DT-Prelim Calcs'!$C$11</f>
        <v>660</v>
      </c>
      <c r="CU169" s="2">
        <f>DE169/'Drive Train'!$F$35</f>
        <v>0.72580645161290325</v>
      </c>
      <c r="CV169" s="46">
        <f>DC169*12*60/(PI() * 'Drive Train'!$F$15)/CU$2*CU169</f>
        <v>-11976.703968182595</v>
      </c>
      <c r="CW169" s="2">
        <f>('DEPRECATED - DT-Prelim Calcs'!$C$6*CU169-CV169)/('DEPRECATED - DT-Prelim Calcs'!$C$6*CU169)*'DEPRECATED - DT-Prelim Calcs'!$C$7*CU169</f>
        <v>7.1645512525747241</v>
      </c>
      <c r="CX169" s="57">
        <f>CW169/'DEPRECATED - DT-Prelim Calcs'!$C$7*('DEPRECATED - DT-Prelim Calcs'!$C$8-'DEPRECATED - DT-Prelim Calcs'!$C$9)+'DEPRECATED - DT-Prelim Calcs'!$C$9</f>
        <v>384.1157368071938</v>
      </c>
      <c r="CY169" s="57">
        <f t="shared" si="196"/>
        <v>50</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-46.843521334157728</v>
      </c>
      <c r="DD169" s="57">
        <f>DD168+0.5*DA169*'DEPRECATED - DT-Prelim Calcs'!$C$11^2+DC169*'DEPRECATED - DT-Prelim Calcs'!$C$11</f>
        <v>-146645.75603247149</v>
      </c>
      <c r="DE169" s="57">
        <f>MIN('Drive Train'!$F$35-CY168*'DEPRECATED - DT-Prelim Calcs'!$C$21*'Drive Train'!$F$38,DE168+CY$2)</f>
        <v>9</v>
      </c>
      <c r="DF169" s="57">
        <f>'Drive Train'!$F$35-CY169*'DEPRECATED - DT-Prelim Calcs'!$C$21*'Drive Train'!$F$38</f>
        <v>9</v>
      </c>
      <c r="DG169" s="1">
        <f>IF(DD169&gt;='Drive Train'!$F$29,1,0)</f>
        <v>0</v>
      </c>
      <c r="DH169" s="57">
        <f t="shared" si="226"/>
        <v>55.555555555555557</v>
      </c>
      <c r="DI169" s="63">
        <f>DI168+'DEPRECATED - DT-Prelim Calcs'!$C$11</f>
        <v>660</v>
      </c>
      <c r="DJ169" s="2">
        <f>DT169/'Drive Train'!$F$35</f>
        <v>0.72580645161290325</v>
      </c>
      <c r="DK169" s="46">
        <f>DR169*12*60/(PI() * 'Drive Train'!$F$15)/DJ$2*DJ169</f>
        <v>-255015.31815957304</v>
      </c>
      <c r="DL169" s="2">
        <f>('DEPRECATED - DT-Prelim Calcs'!$C$6*DJ169-DK169)/('DEPRECATED - DT-Prelim Calcs'!$C$6*DJ169)*'DEPRECATED - DT-Prelim Calcs'!$C$7*DJ169</f>
        <v>117.05630738789388</v>
      </c>
      <c r="DM169" s="57">
        <f>DL169/'DEPRECATED - DT-Prelim Calcs'!$C$7*('DEPRECATED - DT-Prelim Calcs'!$C$8-'DEPRECATED - DT-Prelim Calcs'!$C$9)+'DEPRECATED - DT-Prelim Calcs'!$C$9</f>
        <v>6234.3698082434794</v>
      </c>
      <c r="DN169" s="57">
        <f t="shared" si="197"/>
        <v>50</v>
      </c>
      <c r="DO169" s="2">
        <f t="shared" si="227"/>
        <v>0.93499464029399981</v>
      </c>
      <c r="DP169" s="57">
        <f>DO169*'DEPRECATED - DT-Prelim Calcs'!$C$21/DJ$2/'DEPRECATED - DT-Prelim Calcs'!$C$19/'DEPRECATED - DT-Prelim Calcs'!$C$18*3.39*'DEPRECATED - DT-Prelim Calcs'!$C$20</f>
        <v>22.991988372439156</v>
      </c>
      <c r="DQ169" s="46">
        <f t="shared" si="228"/>
        <v>0</v>
      </c>
      <c r="DR169" s="57">
        <f>DP168*'DEPRECATED - DT-Prelim Calcs'!$C$11+DR168</f>
        <v>-853.46329046640312</v>
      </c>
      <c r="DS169" s="57">
        <f>DS168+0.5*DP169*'DEPRECATED - DT-Prelim Calcs'!$C$11^2+DR169*'DEPRECATED - DT-Prelim Calcs'!$C$11</f>
        <v>-281347.19690429617</v>
      </c>
      <c r="DT169" s="57">
        <f>MIN('Drive Train'!$F$35-DN168*'DEPRECATED - DT-Prelim Calcs'!$C$21*'Drive Train'!$F$38,DT168+DN$2)</f>
        <v>9</v>
      </c>
      <c r="DU169" s="57">
        <f>'Drive Train'!$F$35-DN169*'DEPRECATED - DT-Prelim Calcs'!$C$21*'Drive Train'!$F$38</f>
        <v>9</v>
      </c>
      <c r="DV169" s="1">
        <f>IF(DS169&gt;='Drive Train'!$F$29,1,0)</f>
        <v>0</v>
      </c>
      <c r="DW169" s="57">
        <f t="shared" si="229"/>
        <v>55.555555555555557</v>
      </c>
      <c r="DX169" s="63">
        <f>DX168+'DEPRECATED - DT-Prelim Calcs'!$C$11</f>
        <v>660</v>
      </c>
      <c r="DY169" s="2">
        <f>EI169/'Drive Train'!$F$35</f>
        <v>0.72580645161290325</v>
      </c>
      <c r="DZ169" s="46">
        <f>EG169*12*60/(PI() * 'Drive Train'!$F$15)/DY$2*DY169</f>
        <v>-235863.34562678004</v>
      </c>
      <c r="EA169" s="2">
        <f>('DEPRECATED - DT-Prelim Calcs'!$C$6*DY169-DZ169)/('DEPRECATED - DT-Prelim Calcs'!$C$6*DY169)*'DEPRECATED - DT-Prelim Calcs'!$C$7*DY169</f>
        <v>108.3965974809462</v>
      </c>
      <c r="EB169" s="57">
        <f>EA169/'DEPRECATED - DT-Prelim Calcs'!$C$7*('DEPRECATED - DT-Prelim Calcs'!$C$8-'DEPRECATED - DT-Prelim Calcs'!$C$9)+'DEPRECATED - DT-Prelim Calcs'!$C$9</f>
        <v>5773.3570360188369</v>
      </c>
      <c r="EC169" s="57">
        <f t="shared" si="198"/>
        <v>50</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-689.80730240355194</v>
      </c>
      <c r="EH169" s="57">
        <f>EH168+0.5*EE169*'DEPRECATED - DT-Prelim Calcs'!$C$11^2+EG169*'DEPRECATED - DT-Prelim Calcs'!$C$11</f>
        <v>-418637.68538437417</v>
      </c>
      <c r="EI169" s="57">
        <f>MIN('Drive Train'!$F$35-EC168*'DEPRECATED - DT-Prelim Calcs'!$C$21*'Drive Train'!$F$38,EI168+EC$2)</f>
        <v>9</v>
      </c>
      <c r="EJ169" s="57">
        <f>'Drive Train'!$F$35-EC169*'DEPRECATED - DT-Prelim Calcs'!$C$21*'Drive Train'!$F$38</f>
        <v>9</v>
      </c>
      <c r="EK169" s="1">
        <f>IF(EH169&gt;='Drive Train'!$F$29,1,0)</f>
        <v>0</v>
      </c>
      <c r="EL169" s="57">
        <f t="shared" si="232"/>
        <v>55.555555555555557</v>
      </c>
      <c r="EM169" s="63">
        <f>EM168+'DEPRECATED - DT-Prelim Calcs'!$C$11</f>
        <v>660</v>
      </c>
      <c r="EN169" s="2">
        <f>EX169/'Drive Train'!$F$35</f>
        <v>0.72580645161290325</v>
      </c>
      <c r="EO169" s="46">
        <f>EV169*12*60/(PI() * 'Drive Train'!$F$15)/EN$2*EN169</f>
        <v>-6385.5266493699846</v>
      </c>
      <c r="EP169" s="2">
        <f>('DEPRECATED - DT-Prelim Calcs'!$C$6*EN169-EO169)/('DEPRECATED - DT-Prelim Calcs'!$C$6*EN169)*'DEPRECATED - DT-Prelim Calcs'!$C$7*EN169</f>
        <v>4.6364579433179909</v>
      </c>
      <c r="EQ169" s="57">
        <f>EP169/'DEPRECATED - DT-Prelim Calcs'!$C$7*('DEPRECATED - DT-Prelim Calcs'!$C$8-'DEPRECATED - DT-Prelim Calcs'!$C$9)+'DEPRECATED - DT-Prelim Calcs'!$C$9</f>
        <v>249.52886063389968</v>
      </c>
      <c r="ER169" s="57">
        <f t="shared" si="199"/>
        <v>50</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-16.583531518395745</v>
      </c>
      <c r="EW169" s="57">
        <f>EW168+0.5*ET169*'DEPRECATED - DT-Prelim Calcs'!$C$11^2+EV169*'DEPRECATED - DT-Prelim Calcs'!$C$11</f>
        <v>-511661.41940039763</v>
      </c>
      <c r="EX169" s="57">
        <f>MIN('Drive Train'!$F$35-ER168*'DEPRECATED - DT-Prelim Calcs'!$C$21*'Drive Train'!$F$38,EX168+ER$2)</f>
        <v>9</v>
      </c>
      <c r="EY169" s="57">
        <f>'Drive Train'!$F$35-ER169*'DEPRECATED - DT-Prelim Calcs'!$C$21*'Drive Train'!$F$38</f>
        <v>9</v>
      </c>
      <c r="EZ169" s="1">
        <f>IF(EW169&gt;='Drive Train'!$F$29,1,0)</f>
        <v>0</v>
      </c>
      <c r="FA169" s="57">
        <f t="shared" si="235"/>
        <v>55.555555555555557</v>
      </c>
      <c r="FB169" s="63">
        <f>FB168+'DEPRECATED - DT-Prelim Calcs'!$C$11</f>
        <v>660</v>
      </c>
      <c r="FC169" s="2">
        <f>FM169/'Drive Train'!$F$35</f>
        <v>3.2571858751609923</v>
      </c>
      <c r="FD169" s="46">
        <f>FK169*12*60/(PI() * 'Drive Train'!$F$15)/FC$2*FC169</f>
        <v>-2685524.6843246738</v>
      </c>
      <c r="FE169" s="2">
        <f>('DEPRECATED - DT-Prelim Calcs'!$C$6*FC169-FD169)/('DEPRECATED - DT-Prelim Calcs'!$C$6*FC169)*'DEPRECATED - DT-Prelim Calcs'!$C$7*FC169</f>
        <v>1222.1302099333341</v>
      </c>
      <c r="FF169" s="57">
        <f>FE169/'DEPRECATED - DT-Prelim Calcs'!$C$7*('DEPRECATED - DT-Prelim Calcs'!$C$8-'DEPRECATED - DT-Prelim Calcs'!$C$9)+'DEPRECATED - DT-Prelim Calcs'!$C$9</f>
        <v>65064.652669894924</v>
      </c>
      <c r="FG169" s="57">
        <f t="shared" si="200"/>
        <v>50</v>
      </c>
      <c r="FH169" s="2">
        <f t="shared" si="236"/>
        <v>0.65247827416199988</v>
      </c>
      <c r="FI169" s="57">
        <f>FH169*'DEPRECATED - DT-Prelim Calcs'!$C$21/FC$2/'DEPRECATED - DT-Prelim Calcs'!$C$19/'DEPRECATED - DT-Prelim Calcs'!$C$18*3.39*'DEPRECATED - DT-Prelim Calcs'!$C$20</f>
        <v>22.99198837243916</v>
      </c>
      <c r="FJ169" s="46">
        <f t="shared" si="237"/>
        <v>0</v>
      </c>
      <c r="FK169" s="57">
        <f>FI168*'DEPRECATED - DT-Prelim Calcs'!$C$11+FK168</f>
        <v>-1397.6001598010907</v>
      </c>
      <c r="FL169" s="57">
        <f>FL168+0.5*FI169*'DEPRECATED - DT-Prelim Calcs'!$C$11^2+FK169*'DEPRECATED - DT-Prelim Calcs'!$C$11</f>
        <v>-704250.87993711547</v>
      </c>
      <c r="FM169" s="57">
        <f>MIN('Drive Train'!$F$35-FG168*'DEPRECATED - DT-Prelim Calcs'!$C$21*'Drive Train'!$F$38,FM168+FG$2)</f>
        <v>40.389104851996308</v>
      </c>
      <c r="FN169" s="57">
        <f>'Drive Train'!$F$35-FG169*'DEPRECATED - DT-Prelim Calcs'!$C$21*'Drive Train'!$F$38</f>
        <v>9</v>
      </c>
      <c r="FO169" s="1">
        <f>IF(FL169&gt;='Drive Train'!$F$29,1,0)</f>
        <v>0</v>
      </c>
      <c r="FP169" s="57">
        <f t="shared" si="238"/>
        <v>55.555555555555557</v>
      </c>
      <c r="FQ169" s="63">
        <f>FQ168+'DEPRECATED - DT-Prelim Calcs'!$C$11</f>
        <v>660</v>
      </c>
      <c r="FR169" s="2">
        <f>GB169/'Drive Train'!$F$35</f>
        <v>0.72580645161290325</v>
      </c>
      <c r="FS169" s="46">
        <f>FZ169*12*60/(PI() * 'Drive Train'!$F$15)/FR$2*FR169</f>
        <v>-27592.291038682313</v>
      </c>
      <c r="FT169" s="2">
        <f>('DEPRECATED - DT-Prelim Calcs'!$C$6*FR169-FS169)/('DEPRECATED - DT-Prelim Calcs'!$C$6*FR169)*'DEPRECATED - DT-Prelim Calcs'!$C$7*FR169</f>
        <v>14.225257601524877</v>
      </c>
      <c r="FU169" s="57">
        <f>FT169/'DEPRECATED - DT-Prelim Calcs'!$C$7*('DEPRECATED - DT-Prelim Calcs'!$C$8-'DEPRECATED - DT-Prelim Calcs'!$C$9)+'DEPRECATED - DT-Prelim Calcs'!$C$9</f>
        <v>760.00313289445717</v>
      </c>
      <c r="FV169" s="57">
        <f t="shared" si="201"/>
        <v>50</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-58.544573061174532</v>
      </c>
      <c r="GA169" s="57">
        <f>GA168+0.5*FX169*'DEPRECATED - DT-Prelim Calcs'!$C$11^2+FZ169*'DEPRECATED - DT-Prelim Calcs'!$C$11</f>
        <v>-813399.08763587486</v>
      </c>
      <c r="GB169" s="57">
        <f>MIN('Drive Train'!$F$35-FV168*'DEPRECATED - DT-Prelim Calcs'!$C$21*'Drive Train'!$F$38,GB168+FV$2)</f>
        <v>9</v>
      </c>
      <c r="GC169" s="57">
        <f>'Drive Train'!$F$35-FV169*'DEPRECATED - DT-Prelim Calcs'!$C$21*'Drive Train'!$F$38</f>
        <v>9</v>
      </c>
      <c r="GD169" s="1">
        <f>IF(GA169&gt;='Drive Train'!$F$29,1,0)</f>
        <v>0</v>
      </c>
      <c r="GE169" s="57">
        <f t="shared" si="241"/>
        <v>55.555555555555557</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55.555555555555557</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55.555555555555557</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55.555555555555557</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55.555555555555557</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650.48305563067322</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25274.801946553296</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0.72580645161290325</v>
      </c>
      <c r="BC170" s="46">
        <f>BJ170*12*60/(PI() * 'Drive Train'!$F$15)/BB$2*BB170</f>
        <v>4641.2361015013048</v>
      </c>
      <c r="BD170" s="2">
        <f>('DEPRECATED - DT-Prelim Calcs'!$C$6*BB170-BC170)/('DEPRECATED - DT-Prelim Calcs'!$C$6*BB170)*'DEPRECATED - DT-Prelim Calcs'!$C$7*BB170</f>
        <v>-0.34937662133488162</v>
      </c>
      <c r="BE170" s="57">
        <f>BD170/'DEPRECATED - DT-Prelim Calcs'!$C$7*('DEPRECATED - DT-Prelim Calcs'!$C$8-'DEPRECATED - DT-Prelim Calcs'!$C$9)+'DEPRECATED - DT-Prelim Calcs'!$C$9</f>
        <v>-15.899593575628764</v>
      </c>
      <c r="BF170" s="57">
        <f t="shared" si="193"/>
        <v>-15.899593575628764</v>
      </c>
      <c r="BG170" s="2">
        <f t="shared" si="215"/>
        <v>-0.89592952771691081</v>
      </c>
      <c r="BH170" s="57">
        <f>BG170*'DEPRECATED - DT-Prelim Calcs'!$C$21/BB$2/'DEPRECATED - DT-Prelim Calcs'!$C$19/'DEPRECATED - DT-Prelim Calcs'!$C$18*3.39*'DEPRECATED - DT-Prelim Calcs'!$C$20</f>
        <v>-9.3122233197095685</v>
      </c>
      <c r="BI170" s="46">
        <f t="shared" si="216"/>
        <v>1</v>
      </c>
      <c r="BJ170" s="57">
        <f>BH169*'DEPRECATED - DT-Prelim Calcs'!$C$11+BJ169</f>
        <v>36.748542312326755</v>
      </c>
      <c r="BK170" s="57">
        <f>BK169+0.5*BH170*'DEPRECATED - DT-Prelim Calcs'!$C$11^2+BJ170*'DEPRECATED - DT-Prelim Calcs'!$C$11</f>
        <v>12034.969564578967</v>
      </c>
      <c r="BL170" s="57">
        <f>MIN('Drive Train'!$F$35-BF169*'DEPRECATED - DT-Prelim Calcs'!$C$21*'Drive Train'!$F$38,BL169+BF$2)</f>
        <v>9</v>
      </c>
      <c r="BM170" s="57">
        <f>'Drive Train'!$F$35-BF170*'DEPRECATED - DT-Prelim Calcs'!$C$21*'Drive Train'!$F$38</f>
        <v>13.481172363142756</v>
      </c>
      <c r="BN170" s="1">
        <f>IF(BK170&gt;='Drive Train'!$F$29,1,0)</f>
        <v>1</v>
      </c>
      <c r="BO170" s="57">
        <f t="shared" si="217"/>
        <v>-17.666215084031958</v>
      </c>
      <c r="BP170" s="63">
        <f>BP169+'DEPRECATED - DT-Prelim Calcs'!$C$11</f>
        <v>664</v>
      </c>
      <c r="BQ170" s="2">
        <f>CA170/'Drive Train'!$F$35</f>
        <v>0.72580645161290325</v>
      </c>
      <c r="BR170" s="46">
        <f>BY170*12*60/(PI() * 'Drive Train'!$F$15)/BQ$2*BQ170</f>
        <v>-7581.4442068595581</v>
      </c>
      <c r="BS170" s="2">
        <f>('DEPRECATED - DT-Prelim Calcs'!$C$6*BQ170-BR170)/('DEPRECATED - DT-Prelim Calcs'!$C$6*BQ170)*'DEPRECATED - DT-Prelim Calcs'!$C$7*BQ170</f>
        <v>5.1772011541153402</v>
      </c>
      <c r="BT170" s="57">
        <f>BS170/'DEPRECATED - DT-Prelim Calcs'!$C$7*('DEPRECATED - DT-Prelim Calcs'!$C$8-'DEPRECATED - DT-Prelim Calcs'!$C$9)+'DEPRECATED - DT-Prelim Calcs'!$C$9</f>
        <v>278.31614442862991</v>
      </c>
      <c r="BU170" s="57">
        <f t="shared" si="194"/>
        <v>50</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-44.748611644848324</v>
      </c>
      <c r="BZ170" s="57">
        <f>BZ169+0.5*BW170*'DEPRECATED - DT-Prelim Calcs'!$C$11^2+BY170*'DEPRECATED - DT-Prelim Calcs'!$C$11</f>
        <v>-23465.108448823637</v>
      </c>
      <c r="CA170" s="57">
        <f>MIN('Drive Train'!$F$35-BU169*'DEPRECATED - DT-Prelim Calcs'!$C$21*'Drive Train'!$F$38,CA169+BU$2)</f>
        <v>9</v>
      </c>
      <c r="CB170" s="57">
        <f>'Drive Train'!$F$35-BU170*'DEPRECATED - DT-Prelim Calcs'!$C$21*'Drive Train'!$F$38</f>
        <v>9</v>
      </c>
      <c r="CC170" s="1">
        <f>IF(BZ170&gt;='Drive Train'!$F$29,1,0)</f>
        <v>0</v>
      </c>
      <c r="CD170" s="57">
        <f t="shared" si="220"/>
        <v>55.555555555555557</v>
      </c>
      <c r="CE170" s="63">
        <f>CE169+'DEPRECATED - DT-Prelim Calcs'!$C$11</f>
        <v>664</v>
      </c>
      <c r="CF170" s="2">
        <f>CP170/'Drive Train'!$F$35</f>
        <v>2.2594380251548944</v>
      </c>
      <c r="CG170" s="46">
        <f>CN170*12*60/(PI() * 'Drive Train'!$F$15)/CF$2*CF170</f>
        <v>-233693.35580744859</v>
      </c>
      <c r="CH170" s="2">
        <f>('DEPRECATED - DT-Prelim Calcs'!$C$6*CF170-CG170)/('DEPRECATED - DT-Prelim Calcs'!$C$6*CF170)*'DEPRECATED - DT-Prelim Calcs'!$C$7*CF170</f>
        <v>111.11147218770607</v>
      </c>
      <c r="CI170" s="57">
        <f>CH170/'DEPRECATED - DT-Prelim Calcs'!$C$7*('DEPRECATED - DT-Prelim Calcs'!$C$8-'DEPRECATED - DT-Prelim Calcs'!$C$9)+'DEPRECATED - DT-Prelim Calcs'!$C$9</f>
        <v>5917.8875027729</v>
      </c>
      <c r="CJ170" s="57">
        <f t="shared" si="195"/>
        <v>50</v>
      </c>
      <c r="CK170" s="2">
        <f t="shared" si="221"/>
        <v>1.3144127551959126</v>
      </c>
      <c r="CL170" s="57">
        <f>CK170*'DEPRECATED - DT-Prelim Calcs'!$C$21/CF$2/'DEPRECATED - DT-Prelim Calcs'!$C$19/'DEPRECATED - DT-Prelim Calcs'!$C$18*3.39*'DEPRECATED - DT-Prelim Calcs'!$C$20</f>
        <v>22.991988372439156</v>
      </c>
      <c r="CM170" s="46">
        <f t="shared" si="222"/>
        <v>0</v>
      </c>
      <c r="CN170" s="57">
        <f>CL169*'DEPRECATED - DT-Prelim Calcs'!$C$11+CN169</f>
        <v>-353.18965698536988</v>
      </c>
      <c r="CO170" s="57">
        <f>CO169+0.5*CL170*'DEPRECATED - DT-Prelim Calcs'!$C$11^2+CN170*'DEPRECATED - DT-Prelim Calcs'!$C$11</f>
        <v>-71897.802492746196</v>
      </c>
      <c r="CP170" s="57">
        <f>MIN('Drive Train'!$F$35-CJ169*'DEPRECATED - DT-Prelim Calcs'!$C$21*'Drive Train'!$F$38,CP169+CJ$2)</f>
        <v>28.017031511920692</v>
      </c>
      <c r="CQ170" s="57">
        <f>'Drive Train'!$F$35-CJ170*'DEPRECATED - DT-Prelim Calcs'!$C$21*'Drive Train'!$F$38</f>
        <v>9</v>
      </c>
      <c r="CR170" s="1">
        <f>IF(CO170&gt;='Drive Train'!$F$29,1,0)</f>
        <v>0</v>
      </c>
      <c r="CS170" s="57">
        <f t="shared" si="223"/>
        <v>55.555555555555557</v>
      </c>
      <c r="CT170" s="63">
        <f>CT169+'DEPRECATED - DT-Prelim Calcs'!$C$11</f>
        <v>664</v>
      </c>
      <c r="CU170" s="2">
        <f>DE170/'Drive Train'!$F$35</f>
        <v>0.72580645161290325</v>
      </c>
      <c r="CV170" s="46">
        <f>DC170*12*60/(PI() * 'Drive Train'!$F$15)/CU$2*CU170</f>
        <v>11537.176332340838</v>
      </c>
      <c r="CW170" s="2">
        <f>('DEPRECATED - DT-Prelim Calcs'!$C$6*CU170-CV170)/('DEPRECATED - DT-Prelim Calcs'!$C$6*CU170)*'DEPRECATED - DT-Prelim Calcs'!$C$7*CU170</f>
        <v>-3.4674283955043514</v>
      </c>
      <c r="CX170" s="57">
        <f>CW170/'DEPRECATED - DT-Prelim Calcs'!$C$7*('DEPRECATED - DT-Prelim Calcs'!$C$8-'DEPRECATED - DT-Prelim Calcs'!$C$9)+'DEPRECATED - DT-Prelim Calcs'!$C$9</f>
        <v>-181.89380213411133</v>
      </c>
      <c r="CY170" s="57">
        <f t="shared" si="196"/>
        <v>-181.89380213411133</v>
      </c>
      <c r="CZ170" s="2">
        <f t="shared" si="224"/>
        <v>-4.8260486246806131</v>
      </c>
      <c r="DA170" s="57">
        <f>CZ170*'DEPRECATED - DT-Prelim Calcs'!$C$21/CU$2/'DEPRECATED - DT-Prelim Calcs'!$C$19/'DEPRECATED - DT-Prelim Calcs'!$C$18*3.39*'DEPRECATED - DT-Prelim Calcs'!$C$20</f>
        <v>-101.54661738674088</v>
      </c>
      <c r="DB170" s="46">
        <f t="shared" si="225"/>
        <v>1</v>
      </c>
      <c r="DC170" s="57">
        <f>DA169*'DEPRECATED - DT-Prelim Calcs'!$C$11+DC169</f>
        <v>45.124432155598896</v>
      </c>
      <c r="DD170" s="57">
        <f>DD169+0.5*DA170*'DEPRECATED - DT-Prelim Calcs'!$C$11^2+DC170*'DEPRECATED - DT-Prelim Calcs'!$C$11</f>
        <v>-147277.63124294303</v>
      </c>
      <c r="DE170" s="57">
        <f>MIN('Drive Train'!$F$35-CY169*'DEPRECATED - DT-Prelim Calcs'!$C$21*'Drive Train'!$F$38,DE169+CY$2)</f>
        <v>9</v>
      </c>
      <c r="DF170" s="57">
        <f>'Drive Train'!$F$35-CY170*'DEPRECATED - DT-Prelim Calcs'!$C$21*'Drive Train'!$F$38</f>
        <v>24.768778545119574</v>
      </c>
      <c r="DG170" s="1">
        <f>IF(DD170&gt;='Drive Train'!$F$29,1,0)</f>
        <v>0</v>
      </c>
      <c r="DH170" s="57">
        <f t="shared" si="226"/>
        <v>-202.10422459345702</v>
      </c>
      <c r="DI170" s="63">
        <f>DI169+'DEPRECATED - DT-Prelim Calcs'!$C$11</f>
        <v>664</v>
      </c>
      <c r="DJ170" s="2">
        <f>DT170/'Drive Train'!$F$35</f>
        <v>0.72580645161290325</v>
      </c>
      <c r="DK170" s="46">
        <f>DR170*12*60/(PI() * 'Drive Train'!$F$15)/DJ$2*DJ170</f>
        <v>-227535.24118185291</v>
      </c>
      <c r="DL170" s="2">
        <f>('DEPRECATED - DT-Prelim Calcs'!$C$6*DJ170-DK170)/('DEPRECATED - DT-Prelim Calcs'!$C$6*DJ170)*'DEPRECATED - DT-Prelim Calcs'!$C$7*DJ170</f>
        <v>104.63098177507858</v>
      </c>
      <c r="DM170" s="57">
        <f>DL170/'DEPRECATED - DT-Prelim Calcs'!$C$7*('DEPRECATED - DT-Prelim Calcs'!$C$8-'DEPRECATED - DT-Prelim Calcs'!$C$9)+'DEPRECATED - DT-Prelim Calcs'!$C$9</f>
        <v>5572.8887808060508</v>
      </c>
      <c r="DN170" s="57">
        <f t="shared" si="197"/>
        <v>50</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-761.49533697664651</v>
      </c>
      <c r="DS170" s="57">
        <f>DS169+0.5*DP170*'DEPRECATED - DT-Prelim Calcs'!$C$11^2+DR170*'DEPRECATED - DT-Prelim Calcs'!$C$11</f>
        <v>-284209.24234522326</v>
      </c>
      <c r="DT170" s="57">
        <f>MIN('Drive Train'!$F$35-DN169*'DEPRECATED - DT-Prelim Calcs'!$C$21*'Drive Train'!$F$38,DT169+DN$2)</f>
        <v>9</v>
      </c>
      <c r="DU170" s="57">
        <f>'Drive Train'!$F$35-DN170*'DEPRECATED - DT-Prelim Calcs'!$C$21*'Drive Train'!$F$38</f>
        <v>9</v>
      </c>
      <c r="DV170" s="1">
        <f>IF(DS170&gt;='Drive Train'!$F$29,1,0)</f>
        <v>0</v>
      </c>
      <c r="DW170" s="57">
        <f t="shared" si="229"/>
        <v>55.555555555555557</v>
      </c>
      <c r="DX170" s="63">
        <f>DX169+'DEPRECATED - DT-Prelim Calcs'!$C$11</f>
        <v>664</v>
      </c>
      <c r="DY170" s="2">
        <f>EI170/'Drive Train'!$F$35</f>
        <v>0.72580645161290325</v>
      </c>
      <c r="DZ170" s="46">
        <f>EG170*12*60/(PI() * 'Drive Train'!$F$15)/DY$2*DY170</f>
        <v>-204417.07197186322</v>
      </c>
      <c r="EA170" s="2">
        <f>('DEPRECATED - DT-Prelim Calcs'!$C$6*DY170-DZ170)/('DEPRECATED - DT-Prelim Calcs'!$C$6*DY170)*'DEPRECATED - DT-Prelim Calcs'!$C$7*DY170</f>
        <v>94.177925903394694</v>
      </c>
      <c r="EB170" s="57">
        <f>EA170/'DEPRECATED - DT-Prelim Calcs'!$C$7*('DEPRECATED - DT-Prelim Calcs'!$C$8-'DEPRECATED - DT-Prelim Calcs'!$C$9)+'DEPRECATED - DT-Prelim Calcs'!$C$9</f>
        <v>5016.4045200852852</v>
      </c>
      <c r="EC170" s="57">
        <f t="shared" si="198"/>
        <v>50</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-597.83934891379533</v>
      </c>
      <c r="EH170" s="57">
        <f>EH169+0.5*EE170*'DEPRECATED - DT-Prelim Calcs'!$C$11^2+EG170*'DEPRECATED - DT-Prelim Calcs'!$C$11</f>
        <v>-420845.10687304987</v>
      </c>
      <c r="EI170" s="57">
        <f>MIN('Drive Train'!$F$35-EC169*'DEPRECATED - DT-Prelim Calcs'!$C$21*'Drive Train'!$F$38,EI169+EC$2)</f>
        <v>9</v>
      </c>
      <c r="EJ170" s="57">
        <f>'Drive Train'!$F$35-EC170*'DEPRECATED - DT-Prelim Calcs'!$C$21*'Drive Train'!$F$38</f>
        <v>9</v>
      </c>
      <c r="EK170" s="1">
        <f>IF(EH170&gt;='Drive Train'!$F$29,1,0)</f>
        <v>0</v>
      </c>
      <c r="EL170" s="57">
        <f t="shared" si="232"/>
        <v>55.555555555555557</v>
      </c>
      <c r="EM170" s="63">
        <f>EM169+'DEPRECATED - DT-Prelim Calcs'!$C$11</f>
        <v>664</v>
      </c>
      <c r="EN170" s="2">
        <f>EX170/'Drive Train'!$F$35</f>
        <v>0.72580645161290325</v>
      </c>
      <c r="EO170" s="46">
        <f>EV170*12*60/(PI() * 'Drive Train'!$F$15)/EN$2*EN170</f>
        <v>29026.943682743629</v>
      </c>
      <c r="EP170" s="2">
        <f>('DEPRECATED - DT-Prelim Calcs'!$C$6*EN170-EO170)/('DEPRECATED - DT-Prelim Calcs'!$C$6*EN170)*'DEPRECATED - DT-Prelim Calcs'!$C$7*EN170</f>
        <v>-11.37555959896978</v>
      </c>
      <c r="EQ170" s="57">
        <f>EP170/'DEPRECATED - DT-Prelim Calcs'!$C$7*('DEPRECATED - DT-Prelim Calcs'!$C$8-'DEPRECATED - DT-Prelim Calcs'!$C$9)+'DEPRECATED - DT-Prelim Calcs'!$C$9</f>
        <v>-602.89514379577702</v>
      </c>
      <c r="ER170" s="57">
        <f t="shared" si="199"/>
        <v>-602.89514379577702</v>
      </c>
      <c r="ES170" s="2">
        <f t="shared" si="233"/>
        <v>-14.793778385137376</v>
      </c>
      <c r="ET170" s="57">
        <f>ES170*'DEPRECATED - DT-Prelim Calcs'!$C$21/EN$2/'DEPRECATED - DT-Prelim Calcs'!$C$19/'DEPRECATED - DT-Prelim Calcs'!$C$18*3.39*'DEPRECATED - DT-Prelim Calcs'!$C$20</f>
        <v>-468.79697117252471</v>
      </c>
      <c r="EU170" s="46">
        <f t="shared" si="234"/>
        <v>1</v>
      </c>
      <c r="EV170" s="57">
        <f>ET169*'DEPRECATED - DT-Prelim Calcs'!$C$11+EV169</f>
        <v>75.384421971360894</v>
      </c>
      <c r="EW170" s="57">
        <f>EW169+0.5*ET170*'DEPRECATED - DT-Prelim Calcs'!$C$11^2+EV170*'DEPRECATED - DT-Prelim Calcs'!$C$11</f>
        <v>-515110.25748189236</v>
      </c>
      <c r="EX170" s="57">
        <f>MIN('Drive Train'!$F$35-ER169*'DEPRECATED - DT-Prelim Calcs'!$C$21*'Drive Train'!$F$38,EX169+ER$2)</f>
        <v>9</v>
      </c>
      <c r="EY170" s="57">
        <f>'Drive Train'!$F$35-ER170*'DEPRECATED - DT-Prelim Calcs'!$C$21*'Drive Train'!$F$38</f>
        <v>53.396869778112837</v>
      </c>
      <c r="EZ170" s="1">
        <f>IF(EW170&gt;='Drive Train'!$F$29,1,0)</f>
        <v>0</v>
      </c>
      <c r="FA170" s="57">
        <f t="shared" si="235"/>
        <v>-669.88349310641888</v>
      </c>
      <c r="FB170" s="63">
        <f>FB169+'DEPRECATED - DT-Prelim Calcs'!$C$11</f>
        <v>664</v>
      </c>
      <c r="FC170" s="2">
        <f>FM170/'Drive Train'!$F$35</f>
        <v>0.72580645161290325</v>
      </c>
      <c r="FD170" s="46">
        <f>FK170*12*60/(PI() * 'Drive Train'!$F$15)/FC$2*FC170</f>
        <v>-559043.165994682</v>
      </c>
      <c r="FE170" s="2">
        <f>('DEPRECATED - DT-Prelim Calcs'!$C$6*FC170-FD170)/('DEPRECATED - DT-Prelim Calcs'!$C$6*FC170)*'DEPRECATED - DT-Prelim Calcs'!$C$7*FC170</f>
        <v>254.52480894185493</v>
      </c>
      <c r="FF170" s="57">
        <f>FE170/'DEPRECATED - DT-Prelim Calcs'!$C$7*('DEPRECATED - DT-Prelim Calcs'!$C$8-'DEPRECATED - DT-Prelim Calcs'!$C$9)+'DEPRECATED - DT-Prelim Calcs'!$C$9</f>
        <v>13552.713687651447</v>
      </c>
      <c r="FG170" s="57">
        <f t="shared" si="200"/>
        <v>50</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-1305.6322063113341</v>
      </c>
      <c r="FL170" s="57">
        <f>FL169+0.5*FI170*'DEPRECATED - DT-Prelim Calcs'!$C$11^2+FK170*'DEPRECATED - DT-Prelim Calcs'!$C$11</f>
        <v>-709289.47285538132</v>
      </c>
      <c r="FM170" s="57">
        <f>MIN('Drive Train'!$F$35-FG169*'DEPRECATED - DT-Prelim Calcs'!$C$21*'Drive Train'!$F$38,FM169+FG$2)</f>
        <v>9</v>
      </c>
      <c r="FN170" s="57">
        <f>'Drive Train'!$F$35-FG170*'DEPRECATED - DT-Prelim Calcs'!$C$21*'Drive Train'!$F$38</f>
        <v>9</v>
      </c>
      <c r="FO170" s="1">
        <f>IF(FL170&gt;='Drive Train'!$F$29,1,0)</f>
        <v>0</v>
      </c>
      <c r="FP170" s="57">
        <f t="shared" si="238"/>
        <v>55.555555555555557</v>
      </c>
      <c r="FQ170" s="63">
        <f>FQ169+'DEPRECATED - DT-Prelim Calcs'!$C$11</f>
        <v>664</v>
      </c>
      <c r="FR170" s="2">
        <f>GB170/'Drive Train'!$F$35</f>
        <v>0.72580645161290325</v>
      </c>
      <c r="FS170" s="46">
        <f>FZ170*12*60/(PI() * 'Drive Train'!$F$15)/FR$2*FR170</f>
        <v>15752.572647824756</v>
      </c>
      <c r="FT170" s="2">
        <f>('DEPRECATED - DT-Prelim Calcs'!$C$6*FR170-FS170)/('DEPRECATED - DT-Prelim Calcs'!$C$6*FR170)*'DEPRECATED - DT-Prelim Calcs'!$C$7*FR170</f>
        <v>-5.3734518702353542</v>
      </c>
      <c r="FU170" s="57">
        <f>FT170/'DEPRECATED - DT-Prelim Calcs'!$C$7*('DEPRECATED - DT-Prelim Calcs'!$C$8-'DEPRECATED - DT-Prelim Calcs'!$C$9)+'DEPRECATED - DT-Prelim Calcs'!$C$9</f>
        <v>-283.36384852746721</v>
      </c>
      <c r="FV170" s="57">
        <f t="shared" si="201"/>
        <v>-283.36384852746721</v>
      </c>
      <c r="FW170" s="2">
        <f t="shared" si="239"/>
        <v>-7.22847802606434</v>
      </c>
      <c r="FX170" s="57">
        <f>FW170*'DEPRECATED - DT-Prelim Calcs'!$C$21/FR$2/'DEPRECATED - DT-Prelim Calcs'!$C$19/'DEPRECATED - DT-Prelim Calcs'!$C$18*3.39*'DEPRECATED - DT-Prelim Calcs'!$C$20</f>
        <v>-280.37156866225195</v>
      </c>
      <c r="FY170" s="46">
        <f t="shared" si="240"/>
        <v>1</v>
      </c>
      <c r="FZ170" s="57">
        <f>FX169*'DEPRECATED - DT-Prelim Calcs'!$C$11+FZ169</f>
        <v>33.423380428582107</v>
      </c>
      <c r="GA170" s="57">
        <f>GA169+0.5*FX170*'DEPRECATED - DT-Prelim Calcs'!$C$11^2+FZ170*'DEPRECATED - DT-Prelim Calcs'!$C$11</f>
        <v>-815508.36666345852</v>
      </c>
      <c r="GB170" s="57">
        <f>MIN('Drive Train'!$F$35-FV169*'DEPRECATED - DT-Prelim Calcs'!$C$21*'Drive Train'!$F$38,GB169+FV$2)</f>
        <v>9</v>
      </c>
      <c r="GC170" s="57">
        <f>'Drive Train'!$F$35-FV170*'DEPRECATED - DT-Prelim Calcs'!$C$21*'Drive Train'!$F$38</f>
        <v>31.668741699867773</v>
      </c>
      <c r="GD170" s="1">
        <f>IF(GA170&gt;='Drive Train'!$F$29,1,0)</f>
        <v>0</v>
      </c>
      <c r="GE170" s="57">
        <f t="shared" si="241"/>
        <v>-314.84872058607471</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55.555555555555557</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55.555555555555557</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55.555555555555557</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55.555555555555557</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55.555555555555557</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650.48305563067322</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25427.826089332659</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1.0871913196082867</v>
      </c>
      <c r="BC171" s="46">
        <f>BJ171*12*60/(PI() * 'Drive Train'!$F$15)/BB$2*BB171</f>
        <v>-94.65715339859679</v>
      </c>
      <c r="BD171" s="2">
        <f>('DEPRECATED - DT-Prelim Calcs'!$C$6*BB171-BC171)/('DEPRECATED - DT-Prelim Calcs'!$C$6*BB171)*'DEPRECATED - DT-Prelim Calcs'!$C$7*BB171</f>
        <v>2.6629310314174384</v>
      </c>
      <c r="BE171" s="57">
        <f>BD171/'DEPRECATED - DT-Prelim Calcs'!$C$7*('DEPRECATED - DT-Prelim Calcs'!$C$8-'DEPRECATED - DT-Prelim Calcs'!$C$9)+'DEPRECATED - DT-Prelim Calcs'!$C$9</f>
        <v>144.46516652732669</v>
      </c>
      <c r="BF171" s="57">
        <f t="shared" si="193"/>
        <v>50</v>
      </c>
      <c r="BG171" s="2">
        <f t="shared" si="215"/>
        <v>0.89592952771547574</v>
      </c>
      <c r="BH171" s="57">
        <f>BG171*'DEPRECATED - DT-Prelim Calcs'!$C$21/BB$2/'DEPRECATED - DT-Prelim Calcs'!$C$19/'DEPRECATED - DT-Prelim Calcs'!$C$18*3.39*'DEPRECATED - DT-Prelim Calcs'!$C$20</f>
        <v>9.3122233196946542</v>
      </c>
      <c r="BI171" s="46">
        <f t="shared" si="216"/>
        <v>0</v>
      </c>
      <c r="BJ171" s="57">
        <f>BH170*'DEPRECATED - DT-Prelim Calcs'!$C$11+BJ170</f>
        <v>-0.50035096651151889</v>
      </c>
      <c r="BK171" s="57">
        <f>BK170+0.5*BH171*'DEPRECATED - DT-Prelim Calcs'!$C$11^2+BJ171*'DEPRECATED - DT-Prelim Calcs'!$C$11</f>
        <v>12107.465947270477</v>
      </c>
      <c r="BL171" s="57">
        <f>MIN('Drive Train'!$F$35-BF170*'DEPRECATED - DT-Prelim Calcs'!$C$21*'Drive Train'!$F$38,BL170+BF$2)</f>
        <v>13.481172363142756</v>
      </c>
      <c r="BM171" s="57">
        <f>'Drive Train'!$F$35-BF171*'DEPRECATED - DT-Prelim Calcs'!$C$21*'Drive Train'!$F$38</f>
        <v>9</v>
      </c>
      <c r="BN171" s="1">
        <f>IF(BK171&gt;='Drive Train'!$F$29,1,0)</f>
        <v>1</v>
      </c>
      <c r="BO171" s="57">
        <f t="shared" si="217"/>
        <v>55.555555555555557</v>
      </c>
      <c r="BP171" s="63">
        <f>BP170+'DEPRECATED - DT-Prelim Calcs'!$C$11</f>
        <v>668</v>
      </c>
      <c r="BQ171" s="2">
        <f>CA171/'Drive Train'!$F$35</f>
        <v>0.72580645161290325</v>
      </c>
      <c r="BR171" s="46">
        <f>BY171*12*60/(PI() * 'Drive Train'!$F$15)/BQ$2*BQ171</f>
        <v>8000.0427392704341</v>
      </c>
      <c r="BS171" s="2">
        <f>('DEPRECATED - DT-Prelim Calcs'!$C$6*BQ171-BR171)/('DEPRECATED - DT-Prelim Calcs'!$C$6*BQ171)*'DEPRECATED - DT-Prelim Calcs'!$C$7*BQ171</f>
        <v>-1.8680865644912801</v>
      </c>
      <c r="BT171" s="57">
        <f>BS171/'DEPRECATED - DT-Prelim Calcs'!$C$7*('DEPRECATED - DT-Prelim Calcs'!$C$8-'DEPRECATED - DT-Prelim Calcs'!$C$9)+'DEPRECATED - DT-Prelim Calcs'!$C$9</f>
        <v>-96.750417520427902</v>
      </c>
      <c r="BU171" s="57">
        <f t="shared" si="194"/>
        <v>-96.750417520427902</v>
      </c>
      <c r="BV171" s="2">
        <f t="shared" si="218"/>
        <v>-2.8101732230248433</v>
      </c>
      <c r="BW171" s="57">
        <f>BV171*'DEPRECATED - DT-Prelim Calcs'!$C$21/BQ$2/'DEPRECATED - DT-Prelim Calcs'!$C$19/'DEPRECATED - DT-Prelim Calcs'!$C$18*3.39*'DEPRECATED - DT-Prelim Calcs'!$C$20</f>
        <v>-39.182438109860591</v>
      </c>
      <c r="BX171" s="46">
        <f t="shared" si="219"/>
        <v>1</v>
      </c>
      <c r="BY171" s="57">
        <f>BW170*'DEPRECATED - DT-Prelim Calcs'!$C$11+BY170</f>
        <v>47.219341844908314</v>
      </c>
      <c r="BZ171" s="57">
        <f>BZ170+0.5*BW171*'DEPRECATED - DT-Prelim Calcs'!$C$11^2+BY171*'DEPRECATED - DT-Prelim Calcs'!$C$11</f>
        <v>-23589.690586322886</v>
      </c>
      <c r="CA171" s="57">
        <f>MIN('Drive Train'!$F$35-BU170*'DEPRECATED - DT-Prelim Calcs'!$C$21*'Drive Train'!$F$38,CA170+BU$2)</f>
        <v>9</v>
      </c>
      <c r="CB171" s="57">
        <f>'Drive Train'!$F$35-BU171*'DEPRECATED - DT-Prelim Calcs'!$C$21*'Drive Train'!$F$38</f>
        <v>18.9790283913891</v>
      </c>
      <c r="CC171" s="1">
        <f>IF(BZ171&gt;='Drive Train'!$F$29,1,0)</f>
        <v>0</v>
      </c>
      <c r="CD171" s="57">
        <f t="shared" si="220"/>
        <v>-107.50046391158656</v>
      </c>
      <c r="CE171" s="63">
        <f>CE170+'DEPRECATED - DT-Prelim Calcs'!$C$11</f>
        <v>668</v>
      </c>
      <c r="CF171" s="2">
        <f>CP171/'Drive Train'!$F$35</f>
        <v>0.72580645161290325</v>
      </c>
      <c r="CG171" s="46">
        <f>CN171*12*60/(PI() * 'Drive Train'!$F$15)/CF$2*CF171</f>
        <v>-55522.375150464162</v>
      </c>
      <c r="CH171" s="2">
        <f>('DEPRECATED - DT-Prelim Calcs'!$C$6*CF171-CG171)/('DEPRECATED - DT-Prelim Calcs'!$C$6*CF171)*'DEPRECATED - DT-Prelim Calcs'!$C$7*CF171</f>
        <v>26.854057359384964</v>
      </c>
      <c r="CI171" s="57">
        <f>CH171/'DEPRECATED - DT-Prelim Calcs'!$C$7*('DEPRECATED - DT-Prelim Calcs'!$C$8-'DEPRECATED - DT-Prelim Calcs'!$C$9)+'DEPRECATED - DT-Prelim Calcs'!$C$9</f>
        <v>1432.3164146095814</v>
      </c>
      <c r="CJ171" s="57">
        <f t="shared" si="195"/>
        <v>50</v>
      </c>
      <c r="CK171" s="2">
        <f t="shared" si="221"/>
        <v>1.3144127551959126</v>
      </c>
      <c r="CL171" s="57">
        <f>CK171*'DEPRECATED - DT-Prelim Calcs'!$C$21/CF$2/'DEPRECATED - DT-Prelim Calcs'!$C$19/'DEPRECATED - DT-Prelim Calcs'!$C$18*3.39*'DEPRECATED - DT-Prelim Calcs'!$C$20</f>
        <v>22.991988372439156</v>
      </c>
      <c r="CM171" s="46">
        <f t="shared" si="222"/>
        <v>0</v>
      </c>
      <c r="CN171" s="57">
        <f>CL170*'DEPRECATED - DT-Prelim Calcs'!$C$11+CN170</f>
        <v>-261.22170349561327</v>
      </c>
      <c r="CO171" s="57">
        <f>CO170+0.5*CL171*'DEPRECATED - DT-Prelim Calcs'!$C$11^2+CN171*'DEPRECATED - DT-Prelim Calcs'!$C$11</f>
        <v>-72758.753399749126</v>
      </c>
      <c r="CP171" s="57">
        <f>MIN('Drive Train'!$F$35-CJ170*'DEPRECATED - DT-Prelim Calcs'!$C$21*'Drive Train'!$F$38,CP170+CJ$2)</f>
        <v>9</v>
      </c>
      <c r="CQ171" s="57">
        <f>'Drive Train'!$F$35-CJ171*'DEPRECATED - DT-Prelim Calcs'!$C$21*'Drive Train'!$F$38</f>
        <v>9</v>
      </c>
      <c r="CR171" s="1">
        <f>IF(CO171&gt;='Drive Train'!$F$29,1,0)</f>
        <v>0</v>
      </c>
      <c r="CS171" s="57">
        <f t="shared" si="223"/>
        <v>55.555555555555557</v>
      </c>
      <c r="CT171" s="63">
        <f>CT170+'DEPRECATED - DT-Prelim Calcs'!$C$11</f>
        <v>668</v>
      </c>
      <c r="CU171" s="2">
        <f>DE171/'Drive Train'!$F$35</f>
        <v>1.9974821407354495</v>
      </c>
      <c r="CV171" s="46">
        <f>DC171*12*60/(PI() * 'Drive Train'!$F$15)/CU$2*CU171</f>
        <v>-254057.30670483917</v>
      </c>
      <c r="CW171" s="2">
        <f>('DEPRECATED - DT-Prelim Calcs'!$C$6*CU171-CV171)/('DEPRECATED - DT-Prelim Calcs'!$C$6*CU171)*'DEPRECATED - DT-Prelim Calcs'!$C$7*CU171</f>
        <v>119.68787363997214</v>
      </c>
      <c r="CX171" s="57">
        <f>CW171/'DEPRECATED - DT-Prelim Calcs'!$C$7*('DEPRECATED - DT-Prelim Calcs'!$C$8-'DEPRECATED - DT-Prelim Calcs'!$C$9)+'DEPRECATED - DT-Prelim Calcs'!$C$9</f>
        <v>6374.4652232400103</v>
      </c>
      <c r="CY171" s="57">
        <f t="shared" si="196"/>
        <v>50</v>
      </c>
      <c r="CZ171" s="2">
        <f t="shared" si="224"/>
        <v>1.0927045796206987</v>
      </c>
      <c r="DA171" s="57">
        <f>CZ171*'DEPRECATED - DT-Prelim Calcs'!$C$21/CU$2/'DEPRECATED - DT-Prelim Calcs'!$C$19/'DEPRECATED - DT-Prelim Calcs'!$C$18*3.39*'DEPRECATED - DT-Prelim Calcs'!$C$20</f>
        <v>22.991988372439156</v>
      </c>
      <c r="DB171" s="46">
        <f t="shared" si="225"/>
        <v>0</v>
      </c>
      <c r="DC171" s="57">
        <f>DA170*'DEPRECATED - DT-Prelim Calcs'!$C$11+DC170</f>
        <v>-361.06203739136458</v>
      </c>
      <c r="DD171" s="57">
        <f>DD170+0.5*DA171*'DEPRECATED - DT-Prelim Calcs'!$C$11^2+DC171*'DEPRECATED - DT-Prelim Calcs'!$C$11</f>
        <v>-148537.94348552896</v>
      </c>
      <c r="DE171" s="57">
        <f>MIN('Drive Train'!$F$35-CY170*'DEPRECATED - DT-Prelim Calcs'!$C$21*'Drive Train'!$F$38,DE170+CY$2)</f>
        <v>24.768778545119574</v>
      </c>
      <c r="DF171" s="57">
        <f>'Drive Train'!$F$35-CY171*'DEPRECATED - DT-Prelim Calcs'!$C$21*'Drive Train'!$F$38</f>
        <v>9</v>
      </c>
      <c r="DG171" s="1">
        <f>IF(DD171&gt;='Drive Train'!$F$29,1,0)</f>
        <v>0</v>
      </c>
      <c r="DH171" s="57">
        <f t="shared" si="226"/>
        <v>55.555555555555557</v>
      </c>
      <c r="DI171" s="63">
        <f>DI170+'DEPRECATED - DT-Prelim Calcs'!$C$11</f>
        <v>668</v>
      </c>
      <c r="DJ171" s="2">
        <f>DT171/'Drive Train'!$F$35</f>
        <v>0.72580645161290325</v>
      </c>
      <c r="DK171" s="46">
        <f>DR171*12*60/(PI() * 'Drive Train'!$F$15)/DJ$2*DJ171</f>
        <v>-200055.16420413271</v>
      </c>
      <c r="DL171" s="2">
        <f>('DEPRECATED - DT-Prelim Calcs'!$C$6*DJ171-DK171)/('DEPRECATED - DT-Prelim Calcs'!$C$6*DJ171)*'DEPRECATED - DT-Prelim Calcs'!$C$7*DJ171</f>
        <v>92.205656162263253</v>
      </c>
      <c r="DM171" s="57">
        <f>DL171/'DEPRECATED - DT-Prelim Calcs'!$C$7*('DEPRECATED - DT-Prelim Calcs'!$C$8-'DEPRECATED - DT-Prelim Calcs'!$C$9)+'DEPRECATED - DT-Prelim Calcs'!$C$9</f>
        <v>4911.4077533686204</v>
      </c>
      <c r="DN171" s="57">
        <f t="shared" si="197"/>
        <v>50</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-669.5273834868899</v>
      </c>
      <c r="DS171" s="57">
        <f>DS170+0.5*DP171*'DEPRECATED - DT-Prelim Calcs'!$C$11^2+DR171*'DEPRECATED - DT-Prelim Calcs'!$C$11</f>
        <v>-286703.41597219132</v>
      </c>
      <c r="DT171" s="57">
        <f>MIN('Drive Train'!$F$35-DN170*'DEPRECATED - DT-Prelim Calcs'!$C$21*'Drive Train'!$F$38,DT170+DN$2)</f>
        <v>9</v>
      </c>
      <c r="DU171" s="57">
        <f>'Drive Train'!$F$35-DN171*'DEPRECATED - DT-Prelim Calcs'!$C$21*'Drive Train'!$F$38</f>
        <v>9</v>
      </c>
      <c r="DV171" s="1">
        <f>IF(DS171&gt;='Drive Train'!$F$29,1,0)</f>
        <v>0</v>
      </c>
      <c r="DW171" s="57">
        <f t="shared" si="229"/>
        <v>55.555555555555557</v>
      </c>
      <c r="DX171" s="63">
        <f>DX170+'DEPRECATED - DT-Prelim Calcs'!$C$11</f>
        <v>668</v>
      </c>
      <c r="DY171" s="2">
        <f>EI171/'Drive Train'!$F$35</f>
        <v>0.72580645161290325</v>
      </c>
      <c r="DZ171" s="46">
        <f>EG171*12*60/(PI() * 'Drive Train'!$F$15)/DY$2*DY171</f>
        <v>-172970.79831694628</v>
      </c>
      <c r="EA171" s="2">
        <f>('DEPRECATED - DT-Prelim Calcs'!$C$6*DY171-DZ171)/('DEPRECATED - DT-Prelim Calcs'!$C$6*DY171)*'DEPRECATED - DT-Prelim Calcs'!$C$7*DY171</f>
        <v>79.959254325843119</v>
      </c>
      <c r="EB171" s="57">
        <f>EA171/'DEPRECATED - DT-Prelim Calcs'!$C$7*('DEPRECATED - DT-Prelim Calcs'!$C$8-'DEPRECATED - DT-Prelim Calcs'!$C$9)+'DEPRECATED - DT-Prelim Calcs'!$C$9</f>
        <v>4259.4520041517317</v>
      </c>
      <c r="EC171" s="57">
        <f t="shared" si="198"/>
        <v>50</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-505.87139542403872</v>
      </c>
      <c r="EH171" s="57">
        <f>EH170+0.5*EE171*'DEPRECATED - DT-Prelim Calcs'!$C$11^2+EG171*'DEPRECATED - DT-Prelim Calcs'!$C$11</f>
        <v>-422684.65654776653</v>
      </c>
      <c r="EI171" s="57">
        <f>MIN('Drive Train'!$F$35-EC170*'DEPRECATED - DT-Prelim Calcs'!$C$21*'Drive Train'!$F$38,EI170+EC$2)</f>
        <v>9</v>
      </c>
      <c r="EJ171" s="57">
        <f>'Drive Train'!$F$35-EC171*'DEPRECATED - DT-Prelim Calcs'!$C$21*'Drive Train'!$F$38</f>
        <v>9</v>
      </c>
      <c r="EK171" s="1">
        <f>IF(EH171&gt;='Drive Train'!$F$29,1,0)</f>
        <v>0</v>
      </c>
      <c r="EL171" s="57">
        <f t="shared" si="232"/>
        <v>55.555555555555557</v>
      </c>
      <c r="EM171" s="63">
        <f>EM170+'DEPRECATED - DT-Prelim Calcs'!$C$11</f>
        <v>668</v>
      </c>
      <c r="EN171" s="2">
        <f>EX171/'Drive Train'!$F$35</f>
        <v>4.3061991756542612</v>
      </c>
      <c r="EO171" s="46">
        <f>EV171*12*60/(PI() * 'Drive Train'!$F$15)/EN$2*EN171</f>
        <v>-4111668.3171528145</v>
      </c>
      <c r="EP171" s="2">
        <f>('DEPRECATED - DT-Prelim Calcs'!$C$6*EN171-EO171)/('DEPRECATED - DT-Prelim Calcs'!$C$6*EN171)*'DEPRECATED - DT-Prelim Calcs'!$C$7*EN171</f>
        <v>1869.5000121218225</v>
      </c>
      <c r="EQ171" s="57">
        <f>EP171/'DEPRECATED - DT-Prelim Calcs'!$C$7*('DEPRECATED - DT-Prelim Calcs'!$C$8-'DEPRECATED - DT-Prelim Calcs'!$C$9)+'DEPRECATED - DT-Prelim Calcs'!$C$9</f>
        <v>99528.364545738514</v>
      </c>
      <c r="ER171" s="57">
        <f t="shared" si="199"/>
        <v>50</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-1799.803462718738</v>
      </c>
      <c r="EW171" s="57">
        <f>EW170+0.5*ET171*'DEPRECATED - DT-Prelim Calcs'!$C$11^2+EV171*'DEPRECATED - DT-Prelim Calcs'!$C$11</f>
        <v>-522125.53542578785</v>
      </c>
      <c r="EX171" s="57">
        <f>MIN('Drive Train'!$F$35-ER170*'DEPRECATED - DT-Prelim Calcs'!$C$21*'Drive Train'!$F$38,EX170+ER$2)</f>
        <v>53.396869778112837</v>
      </c>
      <c r="EY171" s="57">
        <f>'Drive Train'!$F$35-ER171*'DEPRECATED - DT-Prelim Calcs'!$C$21*'Drive Train'!$F$38</f>
        <v>9</v>
      </c>
      <c r="EZ171" s="1">
        <f>IF(EW171&gt;='Drive Train'!$F$29,1,0)</f>
        <v>0</v>
      </c>
      <c r="FA171" s="57">
        <f t="shared" si="235"/>
        <v>55.555555555555557</v>
      </c>
      <c r="FB171" s="63">
        <f>FB170+'DEPRECATED - DT-Prelim Calcs'!$C$11</f>
        <v>668</v>
      </c>
      <c r="FC171" s="2">
        <f>FM171/'Drive Train'!$F$35</f>
        <v>0.72580645161290325</v>
      </c>
      <c r="FD171" s="46">
        <f>FK171*12*60/(PI() * 'Drive Train'!$F$15)/FC$2*FC171</f>
        <v>-519664.49898537173</v>
      </c>
      <c r="FE171" s="2">
        <f>('DEPRECATED - DT-Prelim Calcs'!$C$6*FC171-FD171)/('DEPRECATED - DT-Prelim Calcs'!$C$6*FC171)*'DEPRECATED - DT-Prelim Calcs'!$C$7*FC171</f>
        <v>236.71944543483102</v>
      </c>
      <c r="FF171" s="57">
        <f>FE171/'DEPRECATED - DT-Prelim Calcs'!$C$7*('DEPRECATED - DT-Prelim Calcs'!$C$8-'DEPRECATED - DT-Prelim Calcs'!$C$9)+'DEPRECATED - DT-Prelim Calcs'!$C$9</f>
        <v>12604.818194725653</v>
      </c>
      <c r="FG171" s="57">
        <f t="shared" si="200"/>
        <v>50</v>
      </c>
      <c r="FH171" s="2">
        <f t="shared" si="236"/>
        <v>0.65247827416199988</v>
      </c>
      <c r="FI171" s="57">
        <f>FH171*'DEPRECATED - DT-Prelim Calcs'!$C$21/FC$2/'DEPRECATED - DT-Prelim Calcs'!$C$19/'DEPRECATED - DT-Prelim Calcs'!$C$18*3.39*'DEPRECATED - DT-Prelim Calcs'!$C$20</f>
        <v>22.99198837243916</v>
      </c>
      <c r="FJ171" s="46">
        <f t="shared" si="237"/>
        <v>0</v>
      </c>
      <c r="FK171" s="57">
        <f>FI170*'DEPRECATED - DT-Prelim Calcs'!$C$11+FK170</f>
        <v>-1213.6642528215775</v>
      </c>
      <c r="FL171" s="57">
        <f>FL170+0.5*FI171*'DEPRECATED - DT-Prelim Calcs'!$C$11^2+FK171*'DEPRECATED - DT-Prelim Calcs'!$C$11</f>
        <v>-713960.19395968819</v>
      </c>
      <c r="FM171" s="57">
        <f>MIN('Drive Train'!$F$35-FG170*'DEPRECATED - DT-Prelim Calcs'!$C$21*'Drive Train'!$F$38,FM170+FG$2)</f>
        <v>9</v>
      </c>
      <c r="FN171" s="57">
        <f>'Drive Train'!$F$35-FG171*'DEPRECATED - DT-Prelim Calcs'!$C$21*'Drive Train'!$F$38</f>
        <v>9</v>
      </c>
      <c r="FO171" s="1">
        <f>IF(FL171&gt;='Drive Train'!$F$29,1,0)</f>
        <v>0</v>
      </c>
      <c r="FP171" s="57">
        <f t="shared" si="238"/>
        <v>55.555555555555557</v>
      </c>
      <c r="FQ171" s="63">
        <f>FQ170+'DEPRECATED - DT-Prelim Calcs'!$C$11</f>
        <v>668</v>
      </c>
      <c r="FR171" s="2">
        <f>GB171/'Drive Train'!$F$35</f>
        <v>2.5539307822474009</v>
      </c>
      <c r="FS171" s="46">
        <f>FZ171*12*60/(PI() * 'Drive Train'!$F$15)/FR$2*FR171</f>
        <v>-1804444.0368189476</v>
      </c>
      <c r="FT171" s="2">
        <f>('DEPRECATED - DT-Prelim Calcs'!$C$6*FR171-FS171)/('DEPRECATED - DT-Prelim Calcs'!$C$6*FR171)*'DEPRECATED - DT-Prelim Calcs'!$C$7*FR171</f>
        <v>822.04805549922469</v>
      </c>
      <c r="FU171" s="57">
        <f>FT171/'DEPRECATED - DT-Prelim Calcs'!$C$7*('DEPRECATED - DT-Prelim Calcs'!$C$8-'DEPRECATED - DT-Prelim Calcs'!$C$9)+'DEPRECATED - DT-Prelim Calcs'!$C$9</f>
        <v>43765.673245041711</v>
      </c>
      <c r="FV171" s="57">
        <f t="shared" si="201"/>
        <v>50</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-1088.0628942204257</v>
      </c>
      <c r="GA171" s="57">
        <f>GA170+0.5*FX171*'DEPRECATED - DT-Prelim Calcs'!$C$11^2+FZ171*'DEPRECATED - DT-Prelim Calcs'!$C$11</f>
        <v>-819676.68233336078</v>
      </c>
      <c r="GB171" s="57">
        <f>MIN('Drive Train'!$F$35-FV170*'DEPRECATED - DT-Prelim Calcs'!$C$21*'Drive Train'!$F$38,GB170+FV$2)</f>
        <v>31.668741699867773</v>
      </c>
      <c r="GC171" s="57">
        <f>'Drive Train'!$F$35-FV171*'DEPRECATED - DT-Prelim Calcs'!$C$21*'Drive Train'!$F$38</f>
        <v>9</v>
      </c>
      <c r="GD171" s="1">
        <f>IF(GA171&gt;='Drive Train'!$F$29,1,0)</f>
        <v>0</v>
      </c>
      <c r="GE171" s="57">
        <f t="shared" si="241"/>
        <v>55.555555555555557</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55.555555555555557</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55.555555555555557</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55.555555555555557</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650.48305563067322</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25580.850232112021</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0.72580645161290325</v>
      </c>
      <c r="BC172" s="46">
        <f>BJ172*12*60/(PI() * 'Drive Train'!$F$15)/BB$2*BB172</f>
        <v>4641.2361014937696</v>
      </c>
      <c r="BD172" s="2">
        <f>('DEPRECATED - DT-Prelim Calcs'!$C$6*BB172-BC172)/('DEPRECATED - DT-Prelim Calcs'!$C$6*BB172)*'DEPRECATED - DT-Prelim Calcs'!$C$7*BB172</f>
        <v>-0.34937662133147457</v>
      </c>
      <c r="BE172" s="57">
        <f>BD172/'DEPRECATED - DT-Prelim Calcs'!$C$7*('DEPRECATED - DT-Prelim Calcs'!$C$8-'DEPRECATED - DT-Prelim Calcs'!$C$9)+'DEPRECATED - DT-Prelim Calcs'!$C$9</f>
        <v>-15.89959357544738</v>
      </c>
      <c r="BF172" s="57">
        <f t="shared" si="193"/>
        <v>-15.89959357544738</v>
      </c>
      <c r="BG172" s="2">
        <f t="shared" si="215"/>
        <v>-0.89592952771261647</v>
      </c>
      <c r="BH172" s="57">
        <f>BG172*'DEPRECATED - DT-Prelim Calcs'!$C$21/BB$2/'DEPRECATED - DT-Prelim Calcs'!$C$19/'DEPRECATED - DT-Prelim Calcs'!$C$18*3.39*'DEPRECATED - DT-Prelim Calcs'!$C$20</f>
        <v>-9.312223319664934</v>
      </c>
      <c r="BI172" s="46">
        <f t="shared" si="216"/>
        <v>1</v>
      </c>
      <c r="BJ172" s="57">
        <f>BH171*'DEPRECATED - DT-Prelim Calcs'!$C$11+BJ171</f>
        <v>36.748542312267098</v>
      </c>
      <c r="BK172" s="57">
        <f>BK171+0.5*BH172*'DEPRECATED - DT-Prelim Calcs'!$C$11^2+BJ172*'DEPRECATED - DT-Prelim Calcs'!$C$11</f>
        <v>12179.962329962225</v>
      </c>
      <c r="BL172" s="57">
        <f>MIN('Drive Train'!$F$35-BF171*'DEPRECATED - DT-Prelim Calcs'!$C$21*'Drive Train'!$F$38,BL171+BF$2)</f>
        <v>9</v>
      </c>
      <c r="BM172" s="57">
        <f>'Drive Train'!$F$35-BF172*'DEPRECATED - DT-Prelim Calcs'!$C$21*'Drive Train'!$F$38</f>
        <v>13.481172363130423</v>
      </c>
      <c r="BN172" s="1">
        <f>IF(BK172&gt;='Drive Train'!$F$29,1,0)</f>
        <v>1</v>
      </c>
      <c r="BO172" s="57">
        <f t="shared" si="217"/>
        <v>-17.666215083830423</v>
      </c>
      <c r="BP172" s="63">
        <f>BP171+'DEPRECATED - DT-Prelim Calcs'!$C$11</f>
        <v>672</v>
      </c>
      <c r="BQ172" s="2">
        <f>CA172/'Drive Train'!$F$35</f>
        <v>1.5305668057571855</v>
      </c>
      <c r="BR172" s="46">
        <f>BY172*12*60/(PI() * 'Drive Train'!$F$15)/BQ$2*BQ172</f>
        <v>-39125.441478276698</v>
      </c>
      <c r="BS172" s="2">
        <f>('DEPRECATED - DT-Prelim Calcs'!$C$6*BQ172-BR172)/('DEPRECATED - DT-Prelim Calcs'!$C$6*BQ172)*'DEPRECATED - DT-Prelim Calcs'!$C$7*BQ172</f>
        <v>21.379531660907997</v>
      </c>
      <c r="BT172" s="57">
        <f>BS172/'DEPRECATED - DT-Prelim Calcs'!$C$7*('DEPRECATED - DT-Prelim Calcs'!$C$8-'DEPRECATED - DT-Prelim Calcs'!$C$9)+'DEPRECATED - DT-Prelim Calcs'!$C$9</f>
        <v>1140.8717477570524</v>
      </c>
      <c r="BU172" s="57">
        <f t="shared" si="194"/>
        <v>50</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-109.51041059453405</v>
      </c>
      <c r="BZ172" s="57">
        <f>BZ171+0.5*BW172*'DEPRECATED - DT-Prelim Calcs'!$C$11^2+BY172*'DEPRECATED - DT-Prelim Calcs'!$C$11</f>
        <v>-23843.796321721507</v>
      </c>
      <c r="CA172" s="57">
        <f>MIN('Drive Train'!$F$35-BU171*'DEPRECATED - DT-Prelim Calcs'!$C$21*'Drive Train'!$F$38,CA171+BU$2)</f>
        <v>18.9790283913891</v>
      </c>
      <c r="CB172" s="57">
        <f>'Drive Train'!$F$35-BU172*'DEPRECATED - DT-Prelim Calcs'!$C$21*'Drive Train'!$F$38</f>
        <v>9</v>
      </c>
      <c r="CC172" s="1">
        <f>IF(BZ172&gt;='Drive Train'!$F$29,1,0)</f>
        <v>0</v>
      </c>
      <c r="CD172" s="57">
        <f t="shared" si="220"/>
        <v>55.555555555555557</v>
      </c>
      <c r="CE172" s="63">
        <f>CE171+'DEPRECATED - DT-Prelim Calcs'!$C$11</f>
        <v>672</v>
      </c>
      <c r="CF172" s="2">
        <f>CP172/'Drive Train'!$F$35</f>
        <v>0.72580645161290325</v>
      </c>
      <c r="CG172" s="46">
        <f>CN172*12*60/(PI() * 'Drive Train'!$F$15)/CF$2*CF172</f>
        <v>-35974.691527137446</v>
      </c>
      <c r="CH172" s="2">
        <f>('DEPRECATED - DT-Prelim Calcs'!$C$6*CF172-CG172)/('DEPRECATED - DT-Prelim Calcs'!$C$6*CF172)*'DEPRECATED - DT-Prelim Calcs'!$C$7*CF172</f>
        <v>18.015423676042115</v>
      </c>
      <c r="CI172" s="57">
        <f>CH172/'DEPRECATED - DT-Prelim Calcs'!$C$7*('DEPRECATED - DT-Prelim Calcs'!$C$8-'DEPRECATED - DT-Prelim Calcs'!$C$9)+'DEPRECATED - DT-Prelim Calcs'!$C$9</f>
        <v>961.77836416439982</v>
      </c>
      <c r="CJ172" s="57">
        <f t="shared" si="195"/>
        <v>50</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-169.25375000585666</v>
      </c>
      <c r="CO172" s="57">
        <f>CO171+0.5*CL172*'DEPRECATED - DT-Prelim Calcs'!$C$11^2+CN172*'DEPRECATED - DT-Prelim Calcs'!$C$11</f>
        <v>-73251.832492793037</v>
      </c>
      <c r="CP172" s="57">
        <f>MIN('Drive Train'!$F$35-CJ171*'DEPRECATED - DT-Prelim Calcs'!$C$21*'Drive Train'!$F$38,CP171+CJ$2)</f>
        <v>9</v>
      </c>
      <c r="CQ172" s="57">
        <f>'Drive Train'!$F$35-CJ172*'DEPRECATED - DT-Prelim Calcs'!$C$21*'Drive Train'!$F$38</f>
        <v>9</v>
      </c>
      <c r="CR172" s="1">
        <f>IF(CO172&gt;='Drive Train'!$F$29,1,0)</f>
        <v>0</v>
      </c>
      <c r="CS172" s="57">
        <f t="shared" si="223"/>
        <v>55.555555555555557</v>
      </c>
      <c r="CT172" s="63">
        <f>CT171+'DEPRECATED - DT-Prelim Calcs'!$C$11</f>
        <v>672</v>
      </c>
      <c r="CU172" s="2">
        <f>DE172/'Drive Train'!$F$35</f>
        <v>0.72580645161290325</v>
      </c>
      <c r="CV172" s="46">
        <f>DC172*12*60/(PI() * 'Drive Train'!$F$15)/CU$2*CU172</f>
        <v>-68800.553218205197</v>
      </c>
      <c r="CW172" s="2">
        <f>('DEPRECATED - DT-Prelim Calcs'!$C$6*CU172-CV172)/('DEPRECATED - DT-Prelim Calcs'!$C$6*CU172)*'DEPRECATED - DT-Prelim Calcs'!$C$7*CU172</f>
        <v>32.857886466937671</v>
      </c>
      <c r="CX172" s="57">
        <f>CW172/'DEPRECATED - DT-Prelim Calcs'!$C$7*('DEPRECATED - DT-Prelim Calcs'!$C$8-'DEPRECATED - DT-Prelim Calcs'!$C$9)+'DEPRECATED - DT-Prelim Calcs'!$C$9</f>
        <v>1751.93935008635</v>
      </c>
      <c r="CY172" s="57">
        <f t="shared" si="196"/>
        <v>50</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-269.09408390160797</v>
      </c>
      <c r="DD172" s="57">
        <f>DD171+0.5*DA172*'DEPRECATED - DT-Prelim Calcs'!$C$11^2+DC172*'DEPRECATED - DT-Prelim Calcs'!$C$11</f>
        <v>-149430.38391415589</v>
      </c>
      <c r="DE172" s="57">
        <f>MIN('Drive Train'!$F$35-CY171*'DEPRECATED - DT-Prelim Calcs'!$C$21*'Drive Train'!$F$38,DE171+CY$2)</f>
        <v>9</v>
      </c>
      <c r="DF172" s="57">
        <f>'Drive Train'!$F$35-CY172*'DEPRECATED - DT-Prelim Calcs'!$C$21*'Drive Train'!$F$38</f>
        <v>9</v>
      </c>
      <c r="DG172" s="1">
        <f>IF(DD172&gt;='Drive Train'!$F$29,1,0)</f>
        <v>0</v>
      </c>
      <c r="DH172" s="57">
        <f t="shared" si="226"/>
        <v>55.555555555555557</v>
      </c>
      <c r="DI172" s="63">
        <f>DI171+'DEPRECATED - DT-Prelim Calcs'!$C$11</f>
        <v>672</v>
      </c>
      <c r="DJ172" s="2">
        <f>DT172/'Drive Train'!$F$35</f>
        <v>0.72580645161290325</v>
      </c>
      <c r="DK172" s="46">
        <f>DR172*12*60/(PI() * 'Drive Train'!$F$15)/DJ$2*DJ172</f>
        <v>-172575.08722641255</v>
      </c>
      <c r="DL172" s="2">
        <f>('DEPRECATED - DT-Prelim Calcs'!$C$6*DJ172-DK172)/('DEPRECATED - DT-Prelim Calcs'!$C$6*DJ172)*'DEPRECATED - DT-Prelim Calcs'!$C$7*DJ172</f>
        <v>79.780330549447953</v>
      </c>
      <c r="DM172" s="57">
        <f>DL172/'DEPRECATED - DT-Prelim Calcs'!$C$7*('DEPRECATED - DT-Prelim Calcs'!$C$8-'DEPRECATED - DT-Prelim Calcs'!$C$9)+'DEPRECATED - DT-Prelim Calcs'!$C$9</f>
        <v>4249.9267259311919</v>
      </c>
      <c r="DN172" s="57">
        <f t="shared" si="197"/>
        <v>50</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-577.55942999713329</v>
      </c>
      <c r="DS172" s="57">
        <f>DS171+0.5*DP172*'DEPRECATED - DT-Prelim Calcs'!$C$11^2+DR172*'DEPRECATED - DT-Prelim Calcs'!$C$11</f>
        <v>-288829.71778520034</v>
      </c>
      <c r="DT172" s="57">
        <f>MIN('Drive Train'!$F$35-DN171*'DEPRECATED - DT-Prelim Calcs'!$C$21*'Drive Train'!$F$38,DT171+DN$2)</f>
        <v>9</v>
      </c>
      <c r="DU172" s="57">
        <f>'Drive Train'!$F$35-DN172*'DEPRECATED - DT-Prelim Calcs'!$C$21*'Drive Train'!$F$38</f>
        <v>9</v>
      </c>
      <c r="DV172" s="1">
        <f>IF(DS172&gt;='Drive Train'!$F$29,1,0)</f>
        <v>0</v>
      </c>
      <c r="DW172" s="57">
        <f t="shared" si="229"/>
        <v>55.555555555555557</v>
      </c>
      <c r="DX172" s="63">
        <f>DX171+'DEPRECATED - DT-Prelim Calcs'!$C$11</f>
        <v>672</v>
      </c>
      <c r="DY172" s="2">
        <f>EI172/'Drive Train'!$F$35</f>
        <v>0.72580645161290325</v>
      </c>
      <c r="DZ172" s="46">
        <f>EG172*12*60/(PI() * 'Drive Train'!$F$15)/DY$2*DY172</f>
        <v>-141524.52466202943</v>
      </c>
      <c r="EA172" s="2">
        <f>('DEPRECATED - DT-Prelim Calcs'!$C$6*DY172-DZ172)/('DEPRECATED - DT-Prelim Calcs'!$C$6*DY172)*'DEPRECATED - DT-Prelim Calcs'!$C$7*DY172</f>
        <v>65.740582748291601</v>
      </c>
      <c r="EB172" s="57">
        <f>EA172/'DEPRECATED - DT-Prelim Calcs'!$C$7*('DEPRECATED - DT-Prelim Calcs'!$C$8-'DEPRECATED - DT-Prelim Calcs'!$C$9)+'DEPRECATED - DT-Prelim Calcs'!$C$9</f>
        <v>3502.4994882181795</v>
      </c>
      <c r="EC172" s="57">
        <f t="shared" si="198"/>
        <v>50</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-413.90344193428211</v>
      </c>
      <c r="EH172" s="57">
        <f>EH171+0.5*EE172*'DEPRECATED - DT-Prelim Calcs'!$C$11^2+EG172*'DEPRECATED - DT-Prelim Calcs'!$C$11</f>
        <v>-424156.33440852416</v>
      </c>
      <c r="EI172" s="57">
        <f>MIN('Drive Train'!$F$35-EC171*'DEPRECATED - DT-Prelim Calcs'!$C$21*'Drive Train'!$F$38,EI171+EC$2)</f>
        <v>9</v>
      </c>
      <c r="EJ172" s="57">
        <f>'Drive Train'!$F$35-EC172*'DEPRECATED - DT-Prelim Calcs'!$C$21*'Drive Train'!$F$38</f>
        <v>9</v>
      </c>
      <c r="EK172" s="1">
        <f>IF(EH172&gt;='Drive Train'!$F$29,1,0)</f>
        <v>0</v>
      </c>
      <c r="EL172" s="57">
        <f t="shared" si="232"/>
        <v>55.555555555555557</v>
      </c>
      <c r="EM172" s="63">
        <f>EM171+'DEPRECATED - DT-Prelim Calcs'!$C$11</f>
        <v>672</v>
      </c>
      <c r="EN172" s="2">
        <f>EX172/'Drive Train'!$F$35</f>
        <v>0.72580645161290325</v>
      </c>
      <c r="EO172" s="46">
        <f>EV172*12*60/(PI() * 'Drive Train'!$F$15)/EN$2*EN172</f>
        <v>-657605.95955239516</v>
      </c>
      <c r="EP172" s="2">
        <f>('DEPRECATED - DT-Prelim Calcs'!$C$6*EN172-EO172)/('DEPRECATED - DT-Prelim Calcs'!$C$6*EN172)*'DEPRECATED - DT-Prelim Calcs'!$C$7*EN172</f>
        <v>299.09072497826935</v>
      </c>
      <c r="EQ172" s="57">
        <f>EP172/'DEPRECATED - DT-Prelim Calcs'!$C$7*('DEPRECATED - DT-Prelim Calcs'!$C$8-'DEPRECATED - DT-Prelim Calcs'!$C$9)+'DEPRECATED - DT-Prelim Calcs'!$C$9</f>
        <v>15925.247723946872</v>
      </c>
      <c r="ER172" s="57">
        <f t="shared" si="199"/>
        <v>50</v>
      </c>
      <c r="ES172" s="2">
        <f t="shared" si="233"/>
        <v>0.72555584086814395</v>
      </c>
      <c r="ET172" s="57">
        <f>ES172*'DEPRECATED - DT-Prelim Calcs'!$C$21/EN$2/'DEPRECATED - DT-Prelim Calcs'!$C$19/'DEPRECATED - DT-Prelim Calcs'!$C$18*3.39*'DEPRECATED - DT-Prelim Calcs'!$C$20</f>
        <v>22.99198837243916</v>
      </c>
      <c r="EU172" s="46">
        <f t="shared" si="234"/>
        <v>0</v>
      </c>
      <c r="EV172" s="57">
        <f>ET171*'DEPRECATED - DT-Prelim Calcs'!$C$11+EV171</f>
        <v>-1707.8355092289814</v>
      </c>
      <c r="EW172" s="57">
        <f>EW171+0.5*ET172*'DEPRECATED - DT-Prelim Calcs'!$C$11^2+EV172*'DEPRECATED - DT-Prelim Calcs'!$C$11</f>
        <v>-528772.94155572425</v>
      </c>
      <c r="EX172" s="57">
        <f>MIN('Drive Train'!$F$35-ER171*'DEPRECATED - DT-Prelim Calcs'!$C$21*'Drive Train'!$F$38,EX171+ER$2)</f>
        <v>9</v>
      </c>
      <c r="EY172" s="57">
        <f>'Drive Train'!$F$35-ER172*'DEPRECATED - DT-Prelim Calcs'!$C$21*'Drive Train'!$F$38</f>
        <v>9</v>
      </c>
      <c r="EZ172" s="1">
        <f>IF(EW172&gt;='Drive Train'!$F$29,1,0)</f>
        <v>0</v>
      </c>
      <c r="FA172" s="57">
        <f t="shared" si="235"/>
        <v>55.555555555555557</v>
      </c>
      <c r="FB172" s="63">
        <f>FB171+'DEPRECATED - DT-Prelim Calcs'!$C$11</f>
        <v>672</v>
      </c>
      <c r="FC172" s="2">
        <f>FM172/'Drive Train'!$F$35</f>
        <v>0.72580645161290325</v>
      </c>
      <c r="FD172" s="46">
        <f>FK172*12*60/(PI() * 'Drive Train'!$F$15)/FC$2*FC172</f>
        <v>-480285.83197606128</v>
      </c>
      <c r="FE172" s="2">
        <f>('DEPRECATED - DT-Prelim Calcs'!$C$6*FC172-FD172)/('DEPRECATED - DT-Prelim Calcs'!$C$6*FC172)*'DEPRECATED - DT-Prelim Calcs'!$C$7*FC172</f>
        <v>218.91408192780696</v>
      </c>
      <c r="FF172" s="57">
        <f>FE172/'DEPRECATED - DT-Prelim Calcs'!$C$7*('DEPRECATED - DT-Prelim Calcs'!$C$8-'DEPRECATED - DT-Prelim Calcs'!$C$9)+'DEPRECATED - DT-Prelim Calcs'!$C$9</f>
        <v>11656.922701799849</v>
      </c>
      <c r="FG172" s="57">
        <f t="shared" si="200"/>
        <v>50</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-1121.6962993318209</v>
      </c>
      <c r="FL172" s="57">
        <f>FL171+0.5*FI172*'DEPRECATED - DT-Prelim Calcs'!$C$11^2+FK172*'DEPRECATED - DT-Prelim Calcs'!$C$11</f>
        <v>-718263.04325003596</v>
      </c>
      <c r="FM172" s="57">
        <f>MIN('Drive Train'!$F$35-FG171*'DEPRECATED - DT-Prelim Calcs'!$C$21*'Drive Train'!$F$38,FM171+FG$2)</f>
        <v>9</v>
      </c>
      <c r="FN172" s="57">
        <f>'Drive Train'!$F$35-FG172*'DEPRECATED - DT-Prelim Calcs'!$C$21*'Drive Train'!$F$38</f>
        <v>9</v>
      </c>
      <c r="FO172" s="1">
        <f>IF(FL172&gt;='Drive Train'!$F$29,1,0)</f>
        <v>0</v>
      </c>
      <c r="FP172" s="57">
        <f t="shared" si="238"/>
        <v>55.555555555555557</v>
      </c>
      <c r="FQ172" s="63">
        <f>FQ171+'DEPRECATED - DT-Prelim Calcs'!$C$11</f>
        <v>672</v>
      </c>
      <c r="FR172" s="2">
        <f>GB172/'Drive Train'!$F$35</f>
        <v>0.72580645161290325</v>
      </c>
      <c r="FS172" s="46">
        <f>FZ172*12*60/(PI() * 'Drive Train'!$F$15)/FR$2*FR172</f>
        <v>-469463.52274326823</v>
      </c>
      <c r="FT172" s="2">
        <f>('DEPRECATED - DT-Prelim Calcs'!$C$6*FR172-FS172)/('DEPRECATED - DT-Prelim Calcs'!$C$6*FR172)*'DEPRECATED - DT-Prelim Calcs'!$C$7*FR172</f>
        <v>214.02069257489305</v>
      </c>
      <c r="FU172" s="57">
        <f>FT172/'DEPRECATED - DT-Prelim Calcs'!$C$7*('DEPRECATED - DT-Prelim Calcs'!$C$8-'DEPRECATED - DT-Prelim Calcs'!$C$9)+'DEPRECATED - DT-Prelim Calcs'!$C$9</f>
        <v>11396.415708447626</v>
      </c>
      <c r="FV172" s="57">
        <f t="shared" si="201"/>
        <v>50</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-996.09494073066912</v>
      </c>
      <c r="GA172" s="57">
        <f>GA171+0.5*FX172*'DEPRECATED - DT-Prelim Calcs'!$C$11^2+FZ172*'DEPRECATED - DT-Prelim Calcs'!$C$11</f>
        <v>-823477.12618930393</v>
      </c>
      <c r="GB172" s="57">
        <f>MIN('Drive Train'!$F$35-FV171*'DEPRECATED - DT-Prelim Calcs'!$C$21*'Drive Train'!$F$38,GB171+FV$2)</f>
        <v>9</v>
      </c>
      <c r="GC172" s="57">
        <f>'Drive Train'!$F$35-FV172*'DEPRECATED - DT-Prelim Calcs'!$C$21*'Drive Train'!$F$38</f>
        <v>9</v>
      </c>
      <c r="GD172" s="1">
        <f>IF(GA172&gt;='Drive Train'!$F$29,1,0)</f>
        <v>0</v>
      </c>
      <c r="GE172" s="57">
        <f t="shared" si="241"/>
        <v>55.555555555555557</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55.555555555555557</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55.555555555555557</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55.555555555555557</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55.555555555555557</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650.48305563067322</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25733.874374891384</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1.0871913196072922</v>
      </c>
      <c r="BC173" s="46">
        <f>BJ173*12*60/(PI() * 'Drive Train'!$F$15)/BB$2*BB173</f>
        <v>-94.657153376020148</v>
      </c>
      <c r="BD173" s="2">
        <f>('DEPRECATED - DT-Prelim Calcs'!$C$6*BB173-BC173)/('DEPRECATED - DT-Prelim Calcs'!$C$6*BB173)*'DEPRECATED - DT-Prelim Calcs'!$C$7*BB173</f>
        <v>2.6629310314048324</v>
      </c>
      <c r="BE173" s="57">
        <f>BD173/'DEPRECATED - DT-Prelim Calcs'!$C$7*('DEPRECATED - DT-Prelim Calcs'!$C$8-'DEPRECATED - DT-Prelim Calcs'!$C$9)+'DEPRECATED - DT-Prelim Calcs'!$C$9</f>
        <v>144.46516652665559</v>
      </c>
      <c r="BF173" s="57">
        <f t="shared" si="193"/>
        <v>50</v>
      </c>
      <c r="BG173" s="2">
        <f t="shared" si="215"/>
        <v>0.89592952771370771</v>
      </c>
      <c r="BH173" s="57">
        <f>BG173*'DEPRECATED - DT-Prelim Calcs'!$C$21/BB$2/'DEPRECATED - DT-Prelim Calcs'!$C$19/'DEPRECATED - DT-Prelim Calcs'!$C$18*3.39*'DEPRECATED - DT-Prelim Calcs'!$C$20</f>
        <v>9.312223319676276</v>
      </c>
      <c r="BI173" s="46">
        <f t="shared" si="216"/>
        <v>0</v>
      </c>
      <c r="BJ173" s="57">
        <f>BH172*'DEPRECATED - DT-Prelim Calcs'!$C$11+BJ172</f>
        <v>-0.50035096639263799</v>
      </c>
      <c r="BK173" s="57">
        <f>BK172+0.5*BH173*'DEPRECATED - DT-Prelim Calcs'!$C$11^2+BJ173*'DEPRECATED - DT-Prelim Calcs'!$C$11</f>
        <v>12252.458712654066</v>
      </c>
      <c r="BL173" s="57">
        <f>MIN('Drive Train'!$F$35-BF172*'DEPRECATED - DT-Prelim Calcs'!$C$21*'Drive Train'!$F$38,BL172+BF$2)</f>
        <v>13.481172363130423</v>
      </c>
      <c r="BM173" s="57">
        <f>'Drive Train'!$F$35-BF173*'DEPRECATED - DT-Prelim Calcs'!$C$21*'Drive Train'!$F$38</f>
        <v>9</v>
      </c>
      <c r="BN173" s="1">
        <f>IF(BK173&gt;='Drive Train'!$F$29,1,0)</f>
        <v>1</v>
      </c>
      <c r="BO173" s="57">
        <f t="shared" si="217"/>
        <v>55.555555555555557</v>
      </c>
      <c r="BP173" s="63">
        <f>BP172+'DEPRECATED - DT-Prelim Calcs'!$C$11</f>
        <v>676</v>
      </c>
      <c r="BQ173" s="2">
        <f>CA173/'Drive Train'!$F$35</f>
        <v>0.72580645161290325</v>
      </c>
      <c r="BR173" s="46">
        <f>BY173*12*60/(PI() * 'Drive Train'!$F$15)/BQ$2*BQ173</f>
        <v>-2972.0957791191781</v>
      </c>
      <c r="BS173" s="2">
        <f>('DEPRECATED - DT-Prelim Calcs'!$C$6*BQ173-BR173)/('DEPRECATED - DT-Prelim Calcs'!$C$6*BQ173)*'DEPRECATED - DT-Prelim Calcs'!$C$7*BQ173</f>
        <v>3.093049238382823</v>
      </c>
      <c r="BT173" s="57">
        <f>BS173/'DEPRECATED - DT-Prelim Calcs'!$C$7*('DEPRECATED - DT-Prelim Calcs'!$C$8-'DEPRECATED - DT-Prelim Calcs'!$C$9)+'DEPRECATED - DT-Prelim Calcs'!$C$9</f>
        <v>167.36316069896938</v>
      </c>
      <c r="BU173" s="57">
        <f t="shared" si="194"/>
        <v>50</v>
      </c>
      <c r="BV173" s="2">
        <f t="shared" si="218"/>
        <v>1.2384825217997482</v>
      </c>
      <c r="BW173" s="57">
        <f>BV173*'DEPRECATED - DT-Prelim Calcs'!$C$21/BQ$2/'DEPRECATED - DT-Prelim Calcs'!$C$19/'DEPRECATED - DT-Prelim Calcs'!$C$18*3.39*'DEPRECATED - DT-Prelim Calcs'!$C$20</f>
        <v>17.26824679808491</v>
      </c>
      <c r="BX173" s="46">
        <f t="shared" si="219"/>
        <v>0</v>
      </c>
      <c r="BY173" s="57">
        <f>BW172*'DEPRECATED - DT-Prelim Calcs'!$C$11+BY172</f>
        <v>-17.542457104777412</v>
      </c>
      <c r="BZ173" s="57">
        <f>BZ172+0.5*BW173*'DEPRECATED - DT-Prelim Calcs'!$C$11^2+BY173*'DEPRECATED - DT-Prelim Calcs'!$C$11</f>
        <v>-23775.820175755936</v>
      </c>
      <c r="CA173" s="57">
        <f>MIN('Drive Train'!$F$35-BU172*'DEPRECATED - DT-Prelim Calcs'!$C$21*'Drive Train'!$F$38,CA172+BU$2)</f>
        <v>9</v>
      </c>
      <c r="CB173" s="57">
        <f>'Drive Train'!$F$35-BU173*'DEPRECATED - DT-Prelim Calcs'!$C$21*'Drive Train'!$F$38</f>
        <v>9</v>
      </c>
      <c r="CC173" s="1">
        <f>IF(BZ173&gt;='Drive Train'!$F$29,1,0)</f>
        <v>0</v>
      </c>
      <c r="CD173" s="57">
        <f t="shared" si="220"/>
        <v>55.555555555555557</v>
      </c>
      <c r="CE173" s="63">
        <f>CE172+'DEPRECATED - DT-Prelim Calcs'!$C$11</f>
        <v>676</v>
      </c>
      <c r="CF173" s="2">
        <f>CP173/'Drive Train'!$F$35</f>
        <v>0.72580645161290325</v>
      </c>
      <c r="CG173" s="46">
        <f>CN173*12*60/(PI() * 'Drive Train'!$F$15)/CF$2*CF173</f>
        <v>-16427.007903810729</v>
      </c>
      <c r="CH173" s="2">
        <f>('DEPRECATED - DT-Prelim Calcs'!$C$6*CF173-CG173)/('DEPRECATED - DT-Prelim Calcs'!$C$6*CF173)*'DEPRECATED - DT-Prelim Calcs'!$C$7*CF173</f>
        <v>9.1767899926992644</v>
      </c>
      <c r="CI173" s="57">
        <f>CH173/'DEPRECATED - DT-Prelim Calcs'!$C$7*('DEPRECATED - DT-Prelim Calcs'!$C$8-'DEPRECATED - DT-Prelim Calcs'!$C$9)+'DEPRECATED - DT-Prelim Calcs'!$C$9</f>
        <v>491.24031371921814</v>
      </c>
      <c r="CJ173" s="57">
        <f t="shared" si="195"/>
        <v>50</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-77.285796516100035</v>
      </c>
      <c r="CO173" s="57">
        <f>CO172+0.5*CL173*'DEPRECATED - DT-Prelim Calcs'!$C$11^2+CN173*'DEPRECATED - DT-Prelim Calcs'!$C$11</f>
        <v>-73377.039771877913</v>
      </c>
      <c r="CP173" s="57">
        <f>MIN('Drive Train'!$F$35-CJ172*'DEPRECATED - DT-Prelim Calcs'!$C$21*'Drive Train'!$F$38,CP172+CJ$2)</f>
        <v>9</v>
      </c>
      <c r="CQ173" s="57">
        <f>'Drive Train'!$F$35-CJ173*'DEPRECATED - DT-Prelim Calcs'!$C$21*'Drive Train'!$F$38</f>
        <v>9</v>
      </c>
      <c r="CR173" s="1">
        <f>IF(CO173&gt;='Drive Train'!$F$29,1,0)</f>
        <v>0</v>
      </c>
      <c r="CS173" s="57">
        <f t="shared" si="223"/>
        <v>55.555555555555557</v>
      </c>
      <c r="CT173" s="63">
        <f>CT172+'DEPRECATED - DT-Prelim Calcs'!$C$11</f>
        <v>676</v>
      </c>
      <c r="CU173" s="2">
        <f>DE173/'Drive Train'!$F$35</f>
        <v>0.72580645161290325</v>
      </c>
      <c r="CV173" s="46">
        <f>DC173*12*60/(PI() * 'Drive Train'!$F$15)/CU$2*CU173</f>
        <v>-45286.672917681761</v>
      </c>
      <c r="CW173" s="2">
        <f>('DEPRECATED - DT-Prelim Calcs'!$C$6*CU173-CV173)/('DEPRECATED - DT-Prelim Calcs'!$C$6*CU173)*'DEPRECATED - DT-Prelim Calcs'!$C$7*CU173</f>
        <v>22.22590681885859</v>
      </c>
      <c r="CX173" s="57">
        <f>CW173/'DEPRECATED - DT-Prelim Calcs'!$C$7*('DEPRECATED - DT-Prelim Calcs'!$C$8-'DEPRECATED - DT-Prelim Calcs'!$C$9)+'DEPRECATED - DT-Prelim Calcs'!$C$9</f>
        <v>1185.9298111450444</v>
      </c>
      <c r="CY173" s="57">
        <f t="shared" si="196"/>
        <v>50</v>
      </c>
      <c r="CZ173" s="2">
        <f t="shared" si="224"/>
        <v>1.0927045796206987</v>
      </c>
      <c r="DA173" s="57">
        <f>CZ173*'DEPRECATED - DT-Prelim Calcs'!$C$21/CU$2/'DEPRECATED - DT-Prelim Calcs'!$C$19/'DEPRECATED - DT-Prelim Calcs'!$C$18*3.39*'DEPRECATED - DT-Prelim Calcs'!$C$20</f>
        <v>22.991988372439156</v>
      </c>
      <c r="DB173" s="46">
        <f t="shared" si="225"/>
        <v>0</v>
      </c>
      <c r="DC173" s="57">
        <f>DA172*'DEPRECATED - DT-Prelim Calcs'!$C$11+DC172</f>
        <v>-177.12613041185136</v>
      </c>
      <c r="DD173" s="57">
        <f>DD172+0.5*DA173*'DEPRECATED - DT-Prelim Calcs'!$C$11^2+DC173*'DEPRECATED - DT-Prelim Calcs'!$C$11</f>
        <v>-149954.95252882378</v>
      </c>
      <c r="DE173" s="57">
        <f>MIN('Drive Train'!$F$35-CY172*'DEPRECATED - DT-Prelim Calcs'!$C$21*'Drive Train'!$F$38,DE172+CY$2)</f>
        <v>9</v>
      </c>
      <c r="DF173" s="57">
        <f>'Drive Train'!$F$35-CY173*'DEPRECATED - DT-Prelim Calcs'!$C$21*'Drive Train'!$F$38</f>
        <v>9</v>
      </c>
      <c r="DG173" s="1">
        <f>IF(DD173&gt;='Drive Train'!$F$29,1,0)</f>
        <v>0</v>
      </c>
      <c r="DH173" s="57">
        <f t="shared" si="226"/>
        <v>55.555555555555557</v>
      </c>
      <c r="DI173" s="63">
        <f>DI172+'DEPRECATED - DT-Prelim Calcs'!$C$11</f>
        <v>676</v>
      </c>
      <c r="DJ173" s="2">
        <f>DT173/'Drive Train'!$F$35</f>
        <v>0.72580645161290325</v>
      </c>
      <c r="DK173" s="46">
        <f>DR173*12*60/(PI() * 'Drive Train'!$F$15)/DJ$2*DJ173</f>
        <v>-145095.01024869242</v>
      </c>
      <c r="DL173" s="2">
        <f>('DEPRECATED - DT-Prelim Calcs'!$C$6*DJ173-DK173)/('DEPRECATED - DT-Prelim Calcs'!$C$6*DJ173)*'DEPRECATED - DT-Prelim Calcs'!$C$7*DJ173</f>
        <v>67.355004936632639</v>
      </c>
      <c r="DM173" s="57">
        <f>DL173/'DEPRECATED - DT-Prelim Calcs'!$C$7*('DEPRECATED - DT-Prelim Calcs'!$C$8-'DEPRECATED - DT-Prelim Calcs'!$C$9)+'DEPRECATED - DT-Prelim Calcs'!$C$9</f>
        <v>3588.4456984937624</v>
      </c>
      <c r="DN173" s="57">
        <f t="shared" si="197"/>
        <v>50</v>
      </c>
      <c r="DO173" s="2">
        <f t="shared" si="227"/>
        <v>0.93499464029399981</v>
      </c>
      <c r="DP173" s="57">
        <f>DO173*'DEPRECATED - DT-Prelim Calcs'!$C$21/DJ$2/'DEPRECATED - DT-Prelim Calcs'!$C$19/'DEPRECATED - DT-Prelim Calcs'!$C$18*3.39*'DEPRECATED - DT-Prelim Calcs'!$C$20</f>
        <v>22.991988372439156</v>
      </c>
      <c r="DQ173" s="46">
        <f t="shared" si="228"/>
        <v>0</v>
      </c>
      <c r="DR173" s="57">
        <f>DP172*'DEPRECATED - DT-Prelim Calcs'!$C$11+DR172</f>
        <v>-485.59147650737668</v>
      </c>
      <c r="DS173" s="57">
        <f>DS172+0.5*DP173*'DEPRECATED - DT-Prelim Calcs'!$C$11^2+DR173*'DEPRECATED - DT-Prelim Calcs'!$C$11</f>
        <v>-290588.14778425038</v>
      </c>
      <c r="DT173" s="57">
        <f>MIN('Drive Train'!$F$35-DN172*'DEPRECATED - DT-Prelim Calcs'!$C$21*'Drive Train'!$F$38,DT172+DN$2)</f>
        <v>9</v>
      </c>
      <c r="DU173" s="57">
        <f>'Drive Train'!$F$35-DN173*'DEPRECATED - DT-Prelim Calcs'!$C$21*'Drive Train'!$F$38</f>
        <v>9</v>
      </c>
      <c r="DV173" s="1">
        <f>IF(DS173&gt;='Drive Train'!$F$29,1,0)</f>
        <v>0</v>
      </c>
      <c r="DW173" s="57">
        <f t="shared" si="229"/>
        <v>55.555555555555557</v>
      </c>
      <c r="DX173" s="63">
        <f>DX172+'DEPRECATED - DT-Prelim Calcs'!$C$11</f>
        <v>676</v>
      </c>
      <c r="DY173" s="2">
        <f>EI173/'Drive Train'!$F$35</f>
        <v>0.72580645161290325</v>
      </c>
      <c r="DZ173" s="46">
        <f>EG173*12*60/(PI() * 'Drive Train'!$F$15)/DY$2*DY173</f>
        <v>-110078.25100711256</v>
      </c>
      <c r="EA173" s="2">
        <f>('DEPRECATED - DT-Prelim Calcs'!$C$6*DY173-DZ173)/('DEPRECATED - DT-Prelim Calcs'!$C$6*DY173)*'DEPRECATED - DT-Prelim Calcs'!$C$7*DY173</f>
        <v>51.521911170740061</v>
      </c>
      <c r="EB173" s="57">
        <f>EA173/'DEPRECATED - DT-Prelim Calcs'!$C$7*('DEPRECATED - DT-Prelim Calcs'!$C$8-'DEPRECATED - DT-Prelim Calcs'!$C$9)+'DEPRECATED - DT-Prelim Calcs'!$C$9</f>
        <v>2745.5469722846265</v>
      </c>
      <c r="EC173" s="57">
        <f t="shared" si="198"/>
        <v>50</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-321.9354884445255</v>
      </c>
      <c r="EH173" s="57">
        <f>EH172+0.5*EE173*'DEPRECATED - DT-Prelim Calcs'!$C$11^2+EG173*'DEPRECATED - DT-Prelim Calcs'!$C$11</f>
        <v>-425260.14045532275</v>
      </c>
      <c r="EI173" s="57">
        <f>MIN('Drive Train'!$F$35-EC172*'DEPRECATED - DT-Prelim Calcs'!$C$21*'Drive Train'!$F$38,EI172+EC$2)</f>
        <v>9</v>
      </c>
      <c r="EJ173" s="57">
        <f>'Drive Train'!$F$35-EC173*'DEPRECATED - DT-Prelim Calcs'!$C$21*'Drive Train'!$F$38</f>
        <v>9</v>
      </c>
      <c r="EK173" s="1">
        <f>IF(EH173&gt;='Drive Train'!$F$29,1,0)</f>
        <v>0</v>
      </c>
      <c r="EL173" s="57">
        <f t="shared" si="232"/>
        <v>55.555555555555557</v>
      </c>
      <c r="EM173" s="63">
        <f>EM172+'DEPRECATED - DT-Prelim Calcs'!$C$11</f>
        <v>676</v>
      </c>
      <c r="EN173" s="2">
        <f>EX173/'Drive Train'!$F$35</f>
        <v>0.72580645161290325</v>
      </c>
      <c r="EO173" s="46">
        <f>EV173*12*60/(PI() * 'Drive Train'!$F$15)/EN$2*EN173</f>
        <v>-622193.48922028148</v>
      </c>
      <c r="EP173" s="2">
        <f>('DEPRECATED - DT-Prelim Calcs'!$C$6*EN173-EO173)/('DEPRECATED - DT-Prelim Calcs'!$C$6*EN173)*'DEPRECATED - DT-Prelim Calcs'!$C$7*EN173</f>
        <v>283.07870743598158</v>
      </c>
      <c r="EQ173" s="57">
        <f>EP173/'DEPRECATED - DT-Prelim Calcs'!$C$7*('DEPRECATED - DT-Prelim Calcs'!$C$8-'DEPRECATED - DT-Prelim Calcs'!$C$9)+'DEPRECATED - DT-Prelim Calcs'!$C$9</f>
        <v>15072.823719517195</v>
      </c>
      <c r="ER173" s="57">
        <f t="shared" si="199"/>
        <v>50</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-1615.8675557392248</v>
      </c>
      <c r="EW173" s="57">
        <f>EW172+0.5*ET173*'DEPRECATED - DT-Prelim Calcs'!$C$11^2+EV173*'DEPRECATED - DT-Prelim Calcs'!$C$11</f>
        <v>-535052.47587170161</v>
      </c>
      <c r="EX173" s="57">
        <f>MIN('Drive Train'!$F$35-ER172*'DEPRECATED - DT-Prelim Calcs'!$C$21*'Drive Train'!$F$38,EX172+ER$2)</f>
        <v>9</v>
      </c>
      <c r="EY173" s="57">
        <f>'Drive Train'!$F$35-ER173*'DEPRECATED - DT-Prelim Calcs'!$C$21*'Drive Train'!$F$38</f>
        <v>9</v>
      </c>
      <c r="EZ173" s="1">
        <f>IF(EW173&gt;='Drive Train'!$F$29,1,0)</f>
        <v>0</v>
      </c>
      <c r="FA173" s="57">
        <f t="shared" si="235"/>
        <v>55.555555555555557</v>
      </c>
      <c r="FB173" s="63">
        <f>FB172+'DEPRECATED - DT-Prelim Calcs'!$C$11</f>
        <v>676</v>
      </c>
      <c r="FC173" s="2">
        <f>FM173/'Drive Train'!$F$35</f>
        <v>0.72580645161290325</v>
      </c>
      <c r="FD173" s="46">
        <f>FK173*12*60/(PI() * 'Drive Train'!$F$15)/FC$2*FC173</f>
        <v>-440907.16496675095</v>
      </c>
      <c r="FE173" s="2">
        <f>('DEPRECATED - DT-Prelim Calcs'!$C$6*FC173-FD173)/('DEPRECATED - DT-Prelim Calcs'!$C$6*FC173)*'DEPRECATED - DT-Prelim Calcs'!$C$7*FC173</f>
        <v>201.10871842078296</v>
      </c>
      <c r="FF173" s="57">
        <f>FE173/'DEPRECATED - DT-Prelim Calcs'!$C$7*('DEPRECATED - DT-Prelim Calcs'!$C$8-'DEPRECATED - DT-Prelim Calcs'!$C$9)+'DEPRECATED - DT-Prelim Calcs'!$C$9</f>
        <v>10709.027208874048</v>
      </c>
      <c r="FG173" s="57">
        <f t="shared" si="200"/>
        <v>50</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-1029.7283458420643</v>
      </c>
      <c r="FL173" s="57">
        <f>FL172+0.5*FI173*'DEPRECATED - DT-Prelim Calcs'!$C$11^2+FK173*'DEPRECATED - DT-Prelim Calcs'!$C$11</f>
        <v>-722198.02072642476</v>
      </c>
      <c r="FM173" s="57">
        <f>MIN('Drive Train'!$F$35-FG172*'DEPRECATED - DT-Prelim Calcs'!$C$21*'Drive Train'!$F$38,FM172+FG$2)</f>
        <v>9</v>
      </c>
      <c r="FN173" s="57">
        <f>'Drive Train'!$F$35-FG173*'DEPRECATED - DT-Prelim Calcs'!$C$21*'Drive Train'!$F$38</f>
        <v>9</v>
      </c>
      <c r="FO173" s="1">
        <f>IF(FL173&gt;='Drive Train'!$F$29,1,0)</f>
        <v>0</v>
      </c>
      <c r="FP173" s="57">
        <f t="shared" si="238"/>
        <v>55.555555555555557</v>
      </c>
      <c r="FQ173" s="63">
        <f>FQ172+'DEPRECATED - DT-Prelim Calcs'!$C$11</f>
        <v>676</v>
      </c>
      <c r="FR173" s="2">
        <f>GB173/'Drive Train'!$F$35</f>
        <v>0.72580645161290325</v>
      </c>
      <c r="FS173" s="46">
        <f>FZ173*12*60/(PI() * 'Drive Train'!$F$15)/FR$2*FR173</f>
        <v>-426118.65905676101</v>
      </c>
      <c r="FT173" s="2">
        <f>('DEPRECATED - DT-Prelim Calcs'!$C$6*FR173-FS173)/('DEPRECATED - DT-Prelim Calcs'!$C$6*FR173)*'DEPRECATED - DT-Prelim Calcs'!$C$7*FR173</f>
        <v>194.42198310313273</v>
      </c>
      <c r="FU173" s="57">
        <f>FT173/'DEPRECATED - DT-Prelim Calcs'!$C$7*('DEPRECATED - DT-Prelim Calcs'!$C$8-'DEPRECATED - DT-Prelim Calcs'!$C$9)+'DEPRECATED - DT-Prelim Calcs'!$C$9</f>
        <v>10353.048727025698</v>
      </c>
      <c r="FV173" s="57">
        <f t="shared" si="201"/>
        <v>50</v>
      </c>
      <c r="FW173" s="2">
        <f t="shared" si="239"/>
        <v>0.5927743797942352</v>
      </c>
      <c r="FX173" s="57">
        <f>FW173*'DEPRECATED - DT-Prelim Calcs'!$C$21/FR$2/'DEPRECATED - DT-Prelim Calcs'!$C$19/'DEPRECATED - DT-Prelim Calcs'!$C$18*3.39*'DEPRECATED - DT-Prelim Calcs'!$C$20</f>
        <v>22.99198837243916</v>
      </c>
      <c r="FY173" s="46">
        <f t="shared" si="240"/>
        <v>0</v>
      </c>
      <c r="FZ173" s="57">
        <f>FX172*'DEPRECATED - DT-Prelim Calcs'!$C$11+FZ172</f>
        <v>-904.12698724091251</v>
      </c>
      <c r="GA173" s="57">
        <f>GA172+0.5*FX173*'DEPRECATED - DT-Prelim Calcs'!$C$11^2+FZ173*'DEPRECATED - DT-Prelim Calcs'!$C$11</f>
        <v>-826909.69823128812</v>
      </c>
      <c r="GB173" s="57">
        <f>MIN('Drive Train'!$F$35-FV172*'DEPRECATED - DT-Prelim Calcs'!$C$21*'Drive Train'!$F$38,GB172+FV$2)</f>
        <v>9</v>
      </c>
      <c r="GC173" s="57">
        <f>'Drive Train'!$F$35-FV173*'DEPRECATED - DT-Prelim Calcs'!$C$21*'Drive Train'!$F$38</f>
        <v>9</v>
      </c>
      <c r="GD173" s="1">
        <f>IF(GA173&gt;='Drive Train'!$F$29,1,0)</f>
        <v>0</v>
      </c>
      <c r="GE173" s="57">
        <f t="shared" si="241"/>
        <v>55.555555555555557</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55.555555555555557</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55.555555555555557</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55.555555555555557</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55.555555555555557</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55.555555555555557</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650.48305563067322</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25886.898517670747</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0.72580645161290325</v>
      </c>
      <c r="BC174" s="46">
        <f>BJ174*12*60/(PI() * 'Drive Train'!$F$15)/BB$2*BB174</f>
        <v>4641.2361014994995</v>
      </c>
      <c r="BD174" s="2">
        <f>('DEPRECATED - DT-Prelim Calcs'!$C$6*BB174-BC174)/('DEPRECATED - DT-Prelim Calcs'!$C$6*BB174)*'DEPRECATED - DT-Prelim Calcs'!$C$7*BB174</f>
        <v>-0.34937662133406527</v>
      </c>
      <c r="BE174" s="57">
        <f>BD174/'DEPRECATED - DT-Prelim Calcs'!$C$7*('DEPRECATED - DT-Prelim Calcs'!$C$8-'DEPRECATED - DT-Prelim Calcs'!$C$9)+'DEPRECATED - DT-Prelim Calcs'!$C$9</f>
        <v>-15.899593575585303</v>
      </c>
      <c r="BF174" s="57">
        <f t="shared" si="193"/>
        <v>-15.899593575585303</v>
      </c>
      <c r="BG174" s="2">
        <f t="shared" si="215"/>
        <v>-0.89592952771588186</v>
      </c>
      <c r="BH174" s="57">
        <f>BG174*'DEPRECATED - DT-Prelim Calcs'!$C$21/BB$2/'DEPRECATED - DT-Prelim Calcs'!$C$19/'DEPRECATED - DT-Prelim Calcs'!$C$18*3.39*'DEPRECATED - DT-Prelim Calcs'!$C$20</f>
        <v>-9.3122233196988766</v>
      </c>
      <c r="BI174" s="46">
        <f t="shared" si="216"/>
        <v>1</v>
      </c>
      <c r="BJ174" s="57">
        <f>BH173*'DEPRECATED - DT-Prelim Calcs'!$C$11+BJ173</f>
        <v>36.748542312312466</v>
      </c>
      <c r="BK174" s="57">
        <f>BK173+0.5*BH174*'DEPRECATED - DT-Prelim Calcs'!$C$11^2+BJ174*'DEPRECATED - DT-Prelim Calcs'!$C$11</f>
        <v>12324.955095345726</v>
      </c>
      <c r="BL174" s="57">
        <f>MIN('Drive Train'!$F$35-BF173*'DEPRECATED - DT-Prelim Calcs'!$C$21*'Drive Train'!$F$38,BL173+BF$2)</f>
        <v>9</v>
      </c>
      <c r="BM174" s="57">
        <f>'Drive Train'!$F$35-BF174*'DEPRECATED - DT-Prelim Calcs'!$C$21*'Drive Train'!$F$38</f>
        <v>13.481172363139802</v>
      </c>
      <c r="BN174" s="1">
        <f>IF(BK174&gt;='Drive Train'!$F$29,1,0)</f>
        <v>1</v>
      </c>
      <c r="BO174" s="57">
        <f t="shared" si="217"/>
        <v>-17.666215083983669</v>
      </c>
      <c r="BP174" s="63">
        <f>BP173+'DEPRECATED - DT-Prelim Calcs'!$C$11</f>
        <v>680</v>
      </c>
      <c r="BQ174" s="2">
        <f>CA174/'Drive Train'!$F$35</f>
        <v>0.72580645161290325</v>
      </c>
      <c r="BR174" s="46">
        <f>BY174*12*60/(PI() * 'Drive Train'!$F$15)/BQ$2*BQ174</f>
        <v>8730.4572018767267</v>
      </c>
      <c r="BS174" s="2">
        <f>('DEPRECATED - DT-Prelim Calcs'!$C$6*BQ174-BR174)/('DEPRECATED - DT-Prelim Calcs'!$C$6*BQ174)*'DEPRECATED - DT-Prelim Calcs'!$C$7*BQ174</f>
        <v>-2.1983490138123241</v>
      </c>
      <c r="BT174" s="57">
        <f>BS174/'DEPRECATED - DT-Prelim Calcs'!$C$7*('DEPRECATED - DT-Prelim Calcs'!$C$8-'DEPRECATED - DT-Prelim Calcs'!$C$9)+'DEPRECATED - DT-Prelim Calcs'!$C$9</f>
        <v>-114.33243920005029</v>
      </c>
      <c r="BU174" s="57">
        <f t="shared" si="194"/>
        <v>-114.33243920005029</v>
      </c>
      <c r="BV174" s="2">
        <f t="shared" si="218"/>
        <v>-3.226449427877911</v>
      </c>
      <c r="BW174" s="57">
        <f>BV174*'DEPRECATED - DT-Prelim Calcs'!$C$21/BQ$2/'DEPRECATED - DT-Prelim Calcs'!$C$19/'DEPRECATED - DT-Prelim Calcs'!$C$18*3.39*'DEPRECATED - DT-Prelim Calcs'!$C$20</f>
        <v>-44.986605803020197</v>
      </c>
      <c r="BX174" s="46">
        <f t="shared" si="219"/>
        <v>1</v>
      </c>
      <c r="BY174" s="57">
        <f>BW173*'DEPRECATED - DT-Prelim Calcs'!$C$11+BY173</f>
        <v>51.530530087562227</v>
      </c>
      <c r="BZ174" s="57">
        <f>BZ173+0.5*BW174*'DEPRECATED - DT-Prelim Calcs'!$C$11^2+BY174*'DEPRECATED - DT-Prelim Calcs'!$C$11</f>
        <v>-23929.590901829848</v>
      </c>
      <c r="CA174" s="57">
        <f>MIN('Drive Train'!$F$35-BU173*'DEPRECATED - DT-Prelim Calcs'!$C$21*'Drive Train'!$F$38,CA173+BU$2)</f>
        <v>9</v>
      </c>
      <c r="CB174" s="57">
        <f>'Drive Train'!$F$35-BU174*'DEPRECATED - DT-Prelim Calcs'!$C$21*'Drive Train'!$F$38</f>
        <v>20.174605865603422</v>
      </c>
      <c r="CC174" s="1">
        <f>IF(BZ174&gt;='Drive Train'!$F$29,1,0)</f>
        <v>0</v>
      </c>
      <c r="CD174" s="57">
        <f t="shared" si="220"/>
        <v>-127.03604355561143</v>
      </c>
      <c r="CE174" s="63">
        <f>CE173+'DEPRECATED - DT-Prelim Calcs'!$C$11</f>
        <v>680</v>
      </c>
      <c r="CF174" s="2">
        <f>CP174/'Drive Train'!$F$35</f>
        <v>0.72580645161290325</v>
      </c>
      <c r="CG174" s="46">
        <f>CN174*12*60/(PI() * 'Drive Train'!$F$15)/CF$2*CF174</f>
        <v>3120.6757195159862</v>
      </c>
      <c r="CH174" s="2">
        <f>('DEPRECATED - DT-Prelim Calcs'!$C$6*CF174-CG174)/('DEPRECATED - DT-Prelim Calcs'!$C$6*CF174)*'DEPRECATED - DT-Prelim Calcs'!$C$7*CF174</f>
        <v>0.33815630935641633</v>
      </c>
      <c r="CI174" s="57">
        <f>CH174/'DEPRECATED - DT-Prelim Calcs'!$C$7*('DEPRECATED - DT-Prelim Calcs'!$C$8-'DEPRECATED - DT-Prelim Calcs'!$C$9)+'DEPRECATED - DT-Prelim Calcs'!$C$9</f>
        <v>20.702263274036603</v>
      </c>
      <c r="CJ174" s="57">
        <f t="shared" si="195"/>
        <v>20.702263274036603</v>
      </c>
      <c r="CK174" s="2">
        <f t="shared" si="221"/>
        <v>-2.9335097474961158E-2</v>
      </c>
      <c r="CL174" s="57">
        <f>CK174*'DEPRECATED - DT-Prelim Calcs'!$C$21/CF$2/'DEPRECATED - DT-Prelim Calcs'!$C$19/'DEPRECATED - DT-Prelim Calcs'!$C$18*3.39*'DEPRECATED - DT-Prelim Calcs'!$C$20</f>
        <v>-0.51313578431315998</v>
      </c>
      <c r="CM174" s="46">
        <f t="shared" si="222"/>
        <v>1</v>
      </c>
      <c r="CN174" s="57">
        <f>CL173*'DEPRECATED - DT-Prelim Calcs'!$C$11+CN173</f>
        <v>14.682156973656589</v>
      </c>
      <c r="CO174" s="57">
        <f>CO173+0.5*CL174*'DEPRECATED - DT-Prelim Calcs'!$C$11^2+CN174*'DEPRECATED - DT-Prelim Calcs'!$C$11</f>
        <v>-73322.41623025779</v>
      </c>
      <c r="CP174" s="57">
        <f>MIN('Drive Train'!$F$35-CJ173*'DEPRECATED - DT-Prelim Calcs'!$C$21*'Drive Train'!$F$38,CP173+CJ$2)</f>
        <v>9</v>
      </c>
      <c r="CQ174" s="57">
        <f>'Drive Train'!$F$35-CJ174*'DEPRECATED - DT-Prelim Calcs'!$C$21*'Drive Train'!$F$38</f>
        <v>10.992246097365511</v>
      </c>
      <c r="CR174" s="1">
        <f>IF(CO174&gt;='Drive Train'!$F$29,1,0)</f>
        <v>0</v>
      </c>
      <c r="CS174" s="57">
        <f t="shared" si="223"/>
        <v>23.00251474892956</v>
      </c>
      <c r="CT174" s="63">
        <f>CT173+'DEPRECATED - DT-Prelim Calcs'!$C$11</f>
        <v>680</v>
      </c>
      <c r="CU174" s="2">
        <f>DE174/'Drive Train'!$F$35</f>
        <v>0.72580645161290325</v>
      </c>
      <c r="CV174" s="46">
        <f>DC174*12*60/(PI() * 'Drive Train'!$F$15)/CU$2*CU174</f>
        <v>-21772.79261715832</v>
      </c>
      <c r="CW174" s="2">
        <f>('DEPRECATED - DT-Prelim Calcs'!$C$6*CU174-CV174)/('DEPRECATED - DT-Prelim Calcs'!$C$6*CU174)*'DEPRECATED - DT-Prelim Calcs'!$C$7*CU174</f>
        <v>11.593927170779509</v>
      </c>
      <c r="CX174" s="57">
        <f>CW174/'DEPRECATED - DT-Prelim Calcs'!$C$7*('DEPRECATED - DT-Prelim Calcs'!$C$8-'DEPRECATED - DT-Prelim Calcs'!$C$9)+'DEPRECATED - DT-Prelim Calcs'!$C$9</f>
        <v>619.92027220373905</v>
      </c>
      <c r="CY174" s="57">
        <f t="shared" si="196"/>
        <v>50</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-85.158176922094739</v>
      </c>
      <c r="DD174" s="57">
        <f>DD173+0.5*DA174*'DEPRECATED - DT-Prelim Calcs'!$C$11^2+DC174*'DEPRECATED - DT-Prelim Calcs'!$C$11</f>
        <v>-150111.64932953264</v>
      </c>
      <c r="DE174" s="57">
        <f>MIN('Drive Train'!$F$35-CY173*'DEPRECATED - DT-Prelim Calcs'!$C$21*'Drive Train'!$F$38,DE173+CY$2)</f>
        <v>9</v>
      </c>
      <c r="DF174" s="57">
        <f>'Drive Train'!$F$35-CY174*'DEPRECATED - DT-Prelim Calcs'!$C$21*'Drive Train'!$F$38</f>
        <v>9</v>
      </c>
      <c r="DG174" s="1">
        <f>IF(DD174&gt;='Drive Train'!$F$29,1,0)</f>
        <v>0</v>
      </c>
      <c r="DH174" s="57">
        <f t="shared" si="226"/>
        <v>55.555555555555557</v>
      </c>
      <c r="DI174" s="63">
        <f>DI173+'DEPRECATED - DT-Prelim Calcs'!$C$11</f>
        <v>680</v>
      </c>
      <c r="DJ174" s="2">
        <f>DT174/'Drive Train'!$F$35</f>
        <v>0.72580645161290325</v>
      </c>
      <c r="DK174" s="46">
        <f>DR174*12*60/(PI() * 'Drive Train'!$F$15)/DJ$2*DJ174</f>
        <v>-117614.93327097227</v>
      </c>
      <c r="DL174" s="2">
        <f>('DEPRECATED - DT-Prelim Calcs'!$C$6*DJ174-DK174)/('DEPRECATED - DT-Prelim Calcs'!$C$6*DJ174)*'DEPRECATED - DT-Prelim Calcs'!$C$7*DJ174</f>
        <v>54.929679323817339</v>
      </c>
      <c r="DM174" s="57">
        <f>DL174/'DEPRECATED - DT-Prelim Calcs'!$C$7*('DEPRECATED - DT-Prelim Calcs'!$C$8-'DEPRECATED - DT-Prelim Calcs'!$C$9)+'DEPRECATED - DT-Prelim Calcs'!$C$9</f>
        <v>2926.9646710563338</v>
      </c>
      <c r="DN174" s="57">
        <f t="shared" si="197"/>
        <v>50</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-393.62352301762007</v>
      </c>
      <c r="DS174" s="57">
        <f>DS173+0.5*DP174*'DEPRECATED - DT-Prelim Calcs'!$C$11^2+DR174*'DEPRECATED - DT-Prelim Calcs'!$C$11</f>
        <v>-291978.70596934139</v>
      </c>
      <c r="DT174" s="57">
        <f>MIN('Drive Train'!$F$35-DN173*'DEPRECATED - DT-Prelim Calcs'!$C$21*'Drive Train'!$F$38,DT173+DN$2)</f>
        <v>9</v>
      </c>
      <c r="DU174" s="57">
        <f>'Drive Train'!$F$35-DN174*'DEPRECATED - DT-Prelim Calcs'!$C$21*'Drive Train'!$F$38</f>
        <v>9</v>
      </c>
      <c r="DV174" s="1">
        <f>IF(DS174&gt;='Drive Train'!$F$29,1,0)</f>
        <v>0</v>
      </c>
      <c r="DW174" s="57">
        <f t="shared" si="229"/>
        <v>55.555555555555557</v>
      </c>
      <c r="DX174" s="63">
        <f>DX173+'DEPRECATED - DT-Prelim Calcs'!$C$11</f>
        <v>680</v>
      </c>
      <c r="DY174" s="2">
        <f>EI174/'Drive Train'!$F$35</f>
        <v>0.72580645161290325</v>
      </c>
      <c r="DZ174" s="46">
        <f>EG174*12*60/(PI() * 'Drive Train'!$F$15)/DY$2*DY174</f>
        <v>-78631.977352195667</v>
      </c>
      <c r="EA174" s="2">
        <f>('DEPRECATED - DT-Prelim Calcs'!$C$6*DY174-DZ174)/('DEPRECATED - DT-Prelim Calcs'!$C$6*DY174)*'DEPRECATED - DT-Prelim Calcs'!$C$7*DY174</f>
        <v>37.303239593188515</v>
      </c>
      <c r="EB174" s="57">
        <f>EA174/'DEPRECATED - DT-Prelim Calcs'!$C$7*('DEPRECATED - DT-Prelim Calcs'!$C$8-'DEPRECATED - DT-Prelim Calcs'!$C$9)+'DEPRECATED - DT-Prelim Calcs'!$C$9</f>
        <v>1988.5944563510734</v>
      </c>
      <c r="EC174" s="57">
        <f t="shared" si="198"/>
        <v>50</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-229.96753495476887</v>
      </c>
      <c r="EH174" s="57">
        <f>EH173+0.5*EE174*'DEPRECATED - DT-Prelim Calcs'!$C$11^2+EG174*'DEPRECATED - DT-Prelim Calcs'!$C$11</f>
        <v>-425996.07468816236</v>
      </c>
      <c r="EI174" s="57">
        <f>MIN('Drive Train'!$F$35-EC173*'DEPRECATED - DT-Prelim Calcs'!$C$21*'Drive Train'!$F$38,EI173+EC$2)</f>
        <v>9</v>
      </c>
      <c r="EJ174" s="57">
        <f>'Drive Train'!$F$35-EC174*'DEPRECATED - DT-Prelim Calcs'!$C$21*'Drive Train'!$F$38</f>
        <v>9</v>
      </c>
      <c r="EK174" s="1">
        <f>IF(EH174&gt;='Drive Train'!$F$29,1,0)</f>
        <v>0</v>
      </c>
      <c r="EL174" s="57">
        <f t="shared" si="232"/>
        <v>55.555555555555557</v>
      </c>
      <c r="EM174" s="63">
        <f>EM173+'DEPRECATED - DT-Prelim Calcs'!$C$11</f>
        <v>680</v>
      </c>
      <c r="EN174" s="2">
        <f>EX174/'Drive Train'!$F$35</f>
        <v>0.72580645161290325</v>
      </c>
      <c r="EO174" s="46">
        <f>EV174*12*60/(PI() * 'Drive Train'!$F$15)/EN$2*EN174</f>
        <v>-586781.01888816792</v>
      </c>
      <c r="EP174" s="2">
        <f>('DEPRECATED - DT-Prelim Calcs'!$C$6*EN174-EO174)/('DEPRECATED - DT-Prelim Calcs'!$C$6*EN174)*'DEPRECATED - DT-Prelim Calcs'!$C$7*EN174</f>
        <v>267.06668989369382</v>
      </c>
      <c r="EQ174" s="57">
        <f>EP174/'DEPRECATED - DT-Prelim Calcs'!$C$7*('DEPRECATED - DT-Prelim Calcs'!$C$8-'DEPRECATED - DT-Prelim Calcs'!$C$9)+'DEPRECATED - DT-Prelim Calcs'!$C$9</f>
        <v>14220.399715087518</v>
      </c>
      <c r="ER174" s="57">
        <f t="shared" si="199"/>
        <v>50</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-1523.8996022494682</v>
      </c>
      <c r="EW174" s="57">
        <f>EW173+0.5*ET174*'DEPRECATED - DT-Prelim Calcs'!$C$11^2+EV174*'DEPRECATED - DT-Prelim Calcs'!$C$11</f>
        <v>-540964.13837371999</v>
      </c>
      <c r="EX174" s="57">
        <f>MIN('Drive Train'!$F$35-ER173*'DEPRECATED - DT-Prelim Calcs'!$C$21*'Drive Train'!$F$38,EX173+ER$2)</f>
        <v>9</v>
      </c>
      <c r="EY174" s="57">
        <f>'Drive Train'!$F$35-ER174*'DEPRECATED - DT-Prelim Calcs'!$C$21*'Drive Train'!$F$38</f>
        <v>9</v>
      </c>
      <c r="EZ174" s="1">
        <f>IF(EW174&gt;='Drive Train'!$F$29,1,0)</f>
        <v>0</v>
      </c>
      <c r="FA174" s="57">
        <f t="shared" si="235"/>
        <v>55.555555555555557</v>
      </c>
      <c r="FB174" s="63">
        <f>FB173+'DEPRECATED - DT-Prelim Calcs'!$C$11</f>
        <v>680</v>
      </c>
      <c r="FC174" s="2">
        <f>FM174/'Drive Train'!$F$35</f>
        <v>0.72580645161290325</v>
      </c>
      <c r="FD174" s="46">
        <f>FK174*12*60/(PI() * 'Drive Train'!$F$15)/FC$2*FC174</f>
        <v>-401528.49795744068</v>
      </c>
      <c r="FE174" s="2">
        <f>('DEPRECATED - DT-Prelim Calcs'!$C$6*FC174-FD174)/('DEPRECATED - DT-Prelim Calcs'!$C$6*FC174)*'DEPRECATED - DT-Prelim Calcs'!$C$7*FC174</f>
        <v>183.30335491375899</v>
      </c>
      <c r="FF174" s="57">
        <f>FE174/'DEPRECATED - DT-Prelim Calcs'!$C$7*('DEPRECATED - DT-Prelim Calcs'!$C$8-'DEPRECATED - DT-Prelim Calcs'!$C$9)+'DEPRECATED - DT-Prelim Calcs'!$C$9</f>
        <v>9761.1317159482496</v>
      </c>
      <c r="FG174" s="57">
        <f t="shared" si="200"/>
        <v>50</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-937.76039235230769</v>
      </c>
      <c r="FL174" s="57">
        <f>FL173+0.5*FI174*'DEPRECATED - DT-Prelim Calcs'!$C$11^2+FK174*'DEPRECATED - DT-Prelim Calcs'!$C$11</f>
        <v>-725765.12638885446</v>
      </c>
      <c r="FM174" s="57">
        <f>MIN('Drive Train'!$F$35-FG173*'DEPRECATED - DT-Prelim Calcs'!$C$21*'Drive Train'!$F$38,FM173+FG$2)</f>
        <v>9</v>
      </c>
      <c r="FN174" s="57">
        <f>'Drive Train'!$F$35-FG174*'DEPRECATED - DT-Prelim Calcs'!$C$21*'Drive Train'!$F$38</f>
        <v>9</v>
      </c>
      <c r="FO174" s="1">
        <f>IF(FL174&gt;='Drive Train'!$F$29,1,0)</f>
        <v>0</v>
      </c>
      <c r="FP174" s="57">
        <f t="shared" si="238"/>
        <v>55.555555555555557</v>
      </c>
      <c r="FQ174" s="63">
        <f>FQ173+'DEPRECATED - DT-Prelim Calcs'!$C$11</f>
        <v>680</v>
      </c>
      <c r="FR174" s="2">
        <f>GB174/'Drive Train'!$F$35</f>
        <v>0.72580645161290325</v>
      </c>
      <c r="FS174" s="46">
        <f>FZ174*12*60/(PI() * 'Drive Train'!$F$15)/FR$2*FR174</f>
        <v>-382773.79537025391</v>
      </c>
      <c r="FT174" s="2">
        <f>('DEPRECATED - DT-Prelim Calcs'!$C$6*FR174-FS174)/('DEPRECATED - DT-Prelim Calcs'!$C$6*FR174)*'DEPRECATED - DT-Prelim Calcs'!$C$7*FR174</f>
        <v>174.82327363137244</v>
      </c>
      <c r="FU174" s="57">
        <f>FT174/'DEPRECATED - DT-Prelim Calcs'!$C$7*('DEPRECATED - DT-Prelim Calcs'!$C$8-'DEPRECATED - DT-Prelim Calcs'!$C$9)+'DEPRECATED - DT-Prelim Calcs'!$C$9</f>
        <v>9309.6817456037716</v>
      </c>
      <c r="FV174" s="57">
        <f t="shared" si="201"/>
        <v>50</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-812.1590337511559</v>
      </c>
      <c r="GA174" s="57">
        <f>GA173+0.5*FX174*'DEPRECATED - DT-Prelim Calcs'!$C$11^2+FZ174*'DEPRECATED - DT-Prelim Calcs'!$C$11</f>
        <v>-829974.3984593132</v>
      </c>
      <c r="GB174" s="57">
        <f>MIN('Drive Train'!$F$35-FV173*'DEPRECATED - DT-Prelim Calcs'!$C$21*'Drive Train'!$F$38,GB173+FV$2)</f>
        <v>9</v>
      </c>
      <c r="GC174" s="57">
        <f>'Drive Train'!$F$35-FV174*'DEPRECATED - DT-Prelim Calcs'!$C$21*'Drive Train'!$F$38</f>
        <v>9</v>
      </c>
      <c r="GD174" s="1">
        <f>IF(GA174&gt;='Drive Train'!$F$29,1,0)</f>
        <v>0</v>
      </c>
      <c r="GE174" s="57">
        <f t="shared" si="241"/>
        <v>55.555555555555557</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55.555555555555557</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55.555555555555557</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55.555555555555557</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55.555555555555557</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650.48305563067322</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26039.922660450109</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1.0871913196080485</v>
      </c>
      <c r="BC175" s="46">
        <f>BJ175*12*60/(PI() * 'Drive Train'!$F$15)/BB$2*BB175</f>
        <v>-94.657153393188423</v>
      </c>
      <c r="BD175" s="2">
        <f>('DEPRECATED - DT-Prelim Calcs'!$C$6*BB175-BC175)/('DEPRECATED - DT-Prelim Calcs'!$C$6*BB175)*'DEPRECATED - DT-Prelim Calcs'!$C$7*BB175</f>
        <v>2.6629310314144181</v>
      </c>
      <c r="BE175" s="57">
        <f>BD175/'DEPRECATED - DT-Prelim Calcs'!$C$7*('DEPRECATED - DT-Prelim Calcs'!$C$8-'DEPRECATED - DT-Prelim Calcs'!$C$9)+'DEPRECATED - DT-Prelim Calcs'!$C$9</f>
        <v>144.46516652716591</v>
      </c>
      <c r="BF175" s="57">
        <f t="shared" si="193"/>
        <v>50</v>
      </c>
      <c r="BG175" s="2">
        <f t="shared" si="215"/>
        <v>0.89592952771505219</v>
      </c>
      <c r="BH175" s="57">
        <f>BG175*'DEPRECATED - DT-Prelim Calcs'!$C$21/BB$2/'DEPRECATED - DT-Prelim Calcs'!$C$19/'DEPRECATED - DT-Prelim Calcs'!$C$18*3.39*'DEPRECATED - DT-Prelim Calcs'!$C$20</f>
        <v>9.3122233196902524</v>
      </c>
      <c r="BI175" s="46">
        <f t="shared" si="216"/>
        <v>0</v>
      </c>
      <c r="BJ175" s="57">
        <f>BH174*'DEPRECATED - DT-Prelim Calcs'!$C$11+BJ174</f>
        <v>-0.50035096648304034</v>
      </c>
      <c r="BK175" s="57">
        <f>BK174+0.5*BH175*'DEPRECATED - DT-Prelim Calcs'!$C$11^2+BJ175*'DEPRECATED - DT-Prelim Calcs'!$C$11</f>
        <v>12397.451478037316</v>
      </c>
      <c r="BL175" s="57">
        <f>MIN('Drive Train'!$F$35-BF174*'DEPRECATED - DT-Prelim Calcs'!$C$21*'Drive Train'!$F$38,BL174+BF$2)</f>
        <v>13.481172363139802</v>
      </c>
      <c r="BM175" s="57">
        <f>'Drive Train'!$F$35-BF175*'DEPRECATED - DT-Prelim Calcs'!$C$21*'Drive Train'!$F$38</f>
        <v>9</v>
      </c>
      <c r="BN175" s="1">
        <f>IF(BK175&gt;='Drive Train'!$F$29,1,0)</f>
        <v>1</v>
      </c>
      <c r="BO175" s="57">
        <f t="shared" si="217"/>
        <v>55.555555555555557</v>
      </c>
      <c r="BP175" s="63">
        <f>BP174+'DEPRECATED - DT-Prelim Calcs'!$C$11</f>
        <v>684</v>
      </c>
      <c r="BQ175" s="2">
        <f>CA175/'Drive Train'!$F$35</f>
        <v>1.6269843440002758</v>
      </c>
      <c r="BR175" s="46">
        <f>BY175*12*60/(PI() * 'Drive Train'!$F$15)/BQ$2*BQ175</f>
        <v>-48770.106490462807</v>
      </c>
      <c r="BS175" s="2">
        <f>('DEPRECATED - DT-Prelim Calcs'!$C$6*BQ175-BR175)/('DEPRECATED - DT-Prelim Calcs'!$C$6*BQ175)*'DEPRECATED - DT-Prelim Calcs'!$C$7*BQ175</f>
        <v>25.97280649831184</v>
      </c>
      <c r="BT175" s="57">
        <f>BS175/'DEPRECATED - DT-Prelim Calcs'!$C$7*('DEPRECATED - DT-Prelim Calcs'!$C$8-'DEPRECATED - DT-Prelim Calcs'!$C$9)+'DEPRECATED - DT-Prelim Calcs'!$C$9</f>
        <v>1385.401690345813</v>
      </c>
      <c r="BU175" s="57">
        <f t="shared" si="194"/>
        <v>50</v>
      </c>
      <c r="BV175" s="2">
        <f t="shared" si="218"/>
        <v>1.6489905474275997</v>
      </c>
      <c r="BW175" s="57">
        <f>BV175*'DEPRECATED - DT-Prelim Calcs'!$C$21/BQ$2/'DEPRECATED - DT-Prelim Calcs'!$C$19/'DEPRECATED - DT-Prelim Calcs'!$C$18*3.39*'DEPRECATED - DT-Prelim Calcs'!$C$20</f>
        <v>22.99198837243916</v>
      </c>
      <c r="BX175" s="46">
        <f t="shared" si="219"/>
        <v>0</v>
      </c>
      <c r="BY175" s="57">
        <f>BW174*'DEPRECATED - DT-Prelim Calcs'!$C$11+BY174</f>
        <v>-128.41589312451856</v>
      </c>
      <c r="BZ175" s="57">
        <f>BZ174+0.5*BW175*'DEPRECATED - DT-Prelim Calcs'!$C$11^2+BY175*'DEPRECATED - DT-Prelim Calcs'!$C$11</f>
        <v>-24259.318567348408</v>
      </c>
      <c r="CA175" s="57">
        <f>MIN('Drive Train'!$F$35-BU174*'DEPRECATED - DT-Prelim Calcs'!$C$21*'Drive Train'!$F$38,CA174+BU$2)</f>
        <v>20.174605865603422</v>
      </c>
      <c r="CB175" s="57">
        <f>'Drive Train'!$F$35-BU175*'DEPRECATED - DT-Prelim Calcs'!$C$21*'Drive Train'!$F$38</f>
        <v>9</v>
      </c>
      <c r="CC175" s="1">
        <f>IF(BZ175&gt;='Drive Train'!$F$29,1,0)</f>
        <v>0</v>
      </c>
      <c r="CD175" s="57">
        <f t="shared" si="220"/>
        <v>55.555555555555557</v>
      </c>
      <c r="CE175" s="63">
        <f>CE174+'DEPRECATED - DT-Prelim Calcs'!$C$11</f>
        <v>684</v>
      </c>
      <c r="CF175" s="2">
        <f>CP175/'Drive Train'!$F$35</f>
        <v>0.88647145946496053</v>
      </c>
      <c r="CG175" s="46">
        <f>CN175*12*60/(PI() * 'Drive Train'!$F$15)/CF$2*CF175</f>
        <v>3278.6328365847771</v>
      </c>
      <c r="CH175" s="2">
        <f>('DEPRECATED - DT-Prelim Calcs'!$C$6*CF175-CG175)/('DEPRECATED - DT-Prelim Calcs'!$C$6*CF175)*'DEPRECATED - DT-Prelim Calcs'!$C$7*CF175</f>
        <v>0.65393746756021476</v>
      </c>
      <c r="CI175" s="57">
        <f>CH175/'DEPRECATED - DT-Prelim Calcs'!$C$7*('DEPRECATED - DT-Prelim Calcs'!$C$8-'DEPRECATED - DT-Prelim Calcs'!$C$9)+'DEPRECATED - DT-Prelim Calcs'!$C$9</f>
        <v>37.51335148878654</v>
      </c>
      <c r="CJ175" s="57">
        <f t="shared" si="195"/>
        <v>37.51335148878654</v>
      </c>
      <c r="CK175" s="2">
        <f t="shared" si="221"/>
        <v>0.33782079854457153</v>
      </c>
      <c r="CL175" s="57">
        <f>CK175*'DEPRECATED - DT-Prelim Calcs'!$C$21/CF$2/'DEPRECATED - DT-Prelim Calcs'!$C$19/'DEPRECATED - DT-Prelim Calcs'!$C$18*3.39*'DEPRECATED - DT-Prelim Calcs'!$C$20</f>
        <v>5.9092334895572485</v>
      </c>
      <c r="CM175" s="46">
        <f t="shared" si="222"/>
        <v>0</v>
      </c>
      <c r="CN175" s="57">
        <f>CL174*'DEPRECATED - DT-Prelim Calcs'!$C$11+CN174</f>
        <v>12.62961383640395</v>
      </c>
      <c r="CO175" s="57">
        <f>CO174+0.5*CL175*'DEPRECATED - DT-Prelim Calcs'!$C$11^2+CN175*'DEPRECATED - DT-Prelim Calcs'!$C$11</f>
        <v>-73224.623906995708</v>
      </c>
      <c r="CP175" s="57">
        <f>MIN('Drive Train'!$F$35-CJ174*'DEPRECATED - DT-Prelim Calcs'!$C$21*'Drive Train'!$F$38,CP174+CJ$2)</f>
        <v>10.992246097365511</v>
      </c>
      <c r="CQ175" s="57">
        <f>'Drive Train'!$F$35-CJ175*'DEPRECATED - DT-Prelim Calcs'!$C$21*'Drive Train'!$F$38</f>
        <v>9.8490920987625152</v>
      </c>
      <c r="CR175" s="1">
        <f>IF(CO175&gt;='Drive Train'!$F$29,1,0)</f>
        <v>0</v>
      </c>
      <c r="CS175" s="57">
        <f t="shared" si="223"/>
        <v>41.681501654207267</v>
      </c>
      <c r="CT175" s="63">
        <f>CT174+'DEPRECATED - DT-Prelim Calcs'!$C$11</f>
        <v>684</v>
      </c>
      <c r="CU175" s="2">
        <f>DE175/'Drive Train'!$F$35</f>
        <v>0.72580645161290325</v>
      </c>
      <c r="CV175" s="46">
        <f>DC175*12*60/(PI() * 'Drive Train'!$F$15)/CU$2*CU175</f>
        <v>1741.0876833651139</v>
      </c>
      <c r="CW175" s="2">
        <f>('DEPRECATED - DT-Prelim Calcs'!$C$6*CU175-CV175)/('DEPRECATED - DT-Prelim Calcs'!$C$6*CU175)*'DEPRECATED - DT-Prelim Calcs'!$C$7*CU175</f>
        <v>0.96194752270043171</v>
      </c>
      <c r="CX175" s="57">
        <f>CW175/'DEPRECATED - DT-Prelim Calcs'!$C$7*('DEPRECATED - DT-Prelim Calcs'!$C$8-'DEPRECATED - DT-Prelim Calcs'!$C$9)+'DEPRECATED - DT-Prelim Calcs'!$C$9</f>
        <v>53.91073326243378</v>
      </c>
      <c r="CY175" s="57">
        <f t="shared" si="196"/>
        <v>50</v>
      </c>
      <c r="CZ175" s="2">
        <f t="shared" si="224"/>
        <v>0.68345707956912305</v>
      </c>
      <c r="DA175" s="57">
        <f>CZ175*'DEPRECATED - DT-Prelim Calcs'!$C$21/CU$2/'DEPRECATED - DT-Prelim Calcs'!$C$19/'DEPRECATED - DT-Prelim Calcs'!$C$18*3.39*'DEPRECATED - DT-Prelim Calcs'!$C$20</f>
        <v>14.380865166657561</v>
      </c>
      <c r="DB175" s="46">
        <f t="shared" si="225"/>
        <v>0</v>
      </c>
      <c r="DC175" s="57">
        <f>DA174*'DEPRECATED - DT-Prelim Calcs'!$C$11+DC174</f>
        <v>6.8097765676618849</v>
      </c>
      <c r="DD175" s="57">
        <f>DD174+0.5*DA175*'DEPRECATED - DT-Prelim Calcs'!$C$11^2+DC175*'DEPRECATED - DT-Prelim Calcs'!$C$11</f>
        <v>-149969.36330192871</v>
      </c>
      <c r="DE175" s="57">
        <f>MIN('Drive Train'!$F$35-CY174*'DEPRECATED - DT-Prelim Calcs'!$C$21*'Drive Train'!$F$38,DE174+CY$2)</f>
        <v>9</v>
      </c>
      <c r="DF175" s="57">
        <f>'Drive Train'!$F$35-CY175*'DEPRECATED - DT-Prelim Calcs'!$C$21*'Drive Train'!$F$38</f>
        <v>9</v>
      </c>
      <c r="DG175" s="1">
        <f>IF(DD175&gt;='Drive Train'!$F$29,1,0)</f>
        <v>0</v>
      </c>
      <c r="DH175" s="57">
        <f t="shared" si="226"/>
        <v>55.555555555555557</v>
      </c>
      <c r="DI175" s="63">
        <f>DI174+'DEPRECATED - DT-Prelim Calcs'!$C$11</f>
        <v>684</v>
      </c>
      <c r="DJ175" s="2">
        <f>DT175/'Drive Train'!$F$35</f>
        <v>0.72580645161290325</v>
      </c>
      <c r="DK175" s="46">
        <f>DR175*12*60/(PI() * 'Drive Train'!$F$15)/DJ$2*DJ175</f>
        <v>-90134.856293252087</v>
      </c>
      <c r="DL175" s="2">
        <f>('DEPRECATED - DT-Prelim Calcs'!$C$6*DJ175-DK175)/('DEPRECATED - DT-Prelim Calcs'!$C$6*DJ175)*'DEPRECATED - DT-Prelim Calcs'!$C$7*DJ175</f>
        <v>42.504353711002025</v>
      </c>
      <c r="DM175" s="57">
        <f>DL175/'DEPRECATED - DT-Prelim Calcs'!$C$7*('DEPRECATED - DT-Prelim Calcs'!$C$8-'DEPRECATED - DT-Prelim Calcs'!$C$9)+'DEPRECATED - DT-Prelim Calcs'!$C$9</f>
        <v>2265.4836436189044</v>
      </c>
      <c r="DN175" s="57">
        <f t="shared" si="197"/>
        <v>50</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-301.65556952786346</v>
      </c>
      <c r="DS175" s="57">
        <f>DS174+0.5*DP175*'DEPRECATED - DT-Prelim Calcs'!$C$11^2+DR175*'DEPRECATED - DT-Prelim Calcs'!$C$11</f>
        <v>-293001.39234047337</v>
      </c>
      <c r="DT175" s="57">
        <f>MIN('Drive Train'!$F$35-DN174*'DEPRECATED - DT-Prelim Calcs'!$C$21*'Drive Train'!$F$38,DT174+DN$2)</f>
        <v>9</v>
      </c>
      <c r="DU175" s="57">
        <f>'Drive Train'!$F$35-DN175*'DEPRECATED - DT-Prelim Calcs'!$C$21*'Drive Train'!$F$38</f>
        <v>9</v>
      </c>
      <c r="DV175" s="1">
        <f>IF(DS175&gt;='Drive Train'!$F$29,1,0)</f>
        <v>0</v>
      </c>
      <c r="DW175" s="57">
        <f t="shared" si="229"/>
        <v>55.555555555555557</v>
      </c>
      <c r="DX175" s="63">
        <f>DX174+'DEPRECATED - DT-Prelim Calcs'!$C$11</f>
        <v>684</v>
      </c>
      <c r="DY175" s="2">
        <f>EI175/'Drive Train'!$F$35</f>
        <v>0.72580645161290325</v>
      </c>
      <c r="DZ175" s="46">
        <f>EG175*12*60/(PI() * 'Drive Train'!$F$15)/DY$2*DY175</f>
        <v>-47185.703697278768</v>
      </c>
      <c r="EA175" s="2">
        <f>('DEPRECATED - DT-Prelim Calcs'!$C$6*DY175-DZ175)/('DEPRECATED - DT-Prelim Calcs'!$C$6*DY175)*'DEPRECATED - DT-Prelim Calcs'!$C$7*DY175</f>
        <v>23.084568015636975</v>
      </c>
      <c r="EB175" s="57">
        <f>EA175/'DEPRECATED - DT-Prelim Calcs'!$C$7*('DEPRECATED - DT-Prelim Calcs'!$C$8-'DEPRECATED - DT-Prelim Calcs'!$C$9)+'DEPRECATED - DT-Prelim Calcs'!$C$9</f>
        <v>1231.6419404175206</v>
      </c>
      <c r="EC175" s="57">
        <f t="shared" si="198"/>
        <v>50</v>
      </c>
      <c r="ED175" s="2">
        <f t="shared" si="230"/>
        <v>0.8170673883650269</v>
      </c>
      <c r="EE175" s="57">
        <f>ED175*'DEPRECATED - DT-Prelim Calcs'!$C$21/DY$2/'DEPRECATED - DT-Prelim Calcs'!$C$19/'DEPRECATED - DT-Prelim Calcs'!$C$18*3.39*'DEPRECATED - DT-Prelim Calcs'!$C$20</f>
        <v>22.99198837243916</v>
      </c>
      <c r="EF175" s="46">
        <f t="shared" si="231"/>
        <v>0</v>
      </c>
      <c r="EG175" s="57">
        <f>EE174*'DEPRECATED - DT-Prelim Calcs'!$C$11+EG174</f>
        <v>-137.99958146501223</v>
      </c>
      <c r="EH175" s="57">
        <f>EH174+0.5*EE175*'DEPRECATED - DT-Prelim Calcs'!$C$11^2+EG175*'DEPRECATED - DT-Prelim Calcs'!$C$11</f>
        <v>-426364.13710704294</v>
      </c>
      <c r="EI175" s="57">
        <f>MIN('Drive Train'!$F$35-EC174*'DEPRECATED - DT-Prelim Calcs'!$C$21*'Drive Train'!$F$38,EI174+EC$2)</f>
        <v>9</v>
      </c>
      <c r="EJ175" s="57">
        <f>'Drive Train'!$F$35-EC175*'DEPRECATED - DT-Prelim Calcs'!$C$21*'Drive Train'!$F$38</f>
        <v>9</v>
      </c>
      <c r="EK175" s="1">
        <f>IF(EH175&gt;='Drive Train'!$F$29,1,0)</f>
        <v>0</v>
      </c>
      <c r="EL175" s="57">
        <f t="shared" si="232"/>
        <v>55.555555555555557</v>
      </c>
      <c r="EM175" s="63">
        <f>EM174+'DEPRECATED - DT-Prelim Calcs'!$C$11</f>
        <v>684</v>
      </c>
      <c r="EN175" s="2">
        <f>EX175/'Drive Train'!$F$35</f>
        <v>0.72580645161290325</v>
      </c>
      <c r="EO175" s="46">
        <f>EV175*12*60/(PI() * 'Drive Train'!$F$15)/EN$2*EN175</f>
        <v>-551368.54855605424</v>
      </c>
      <c r="EP175" s="2">
        <f>('DEPRECATED - DT-Prelim Calcs'!$C$6*EN175-EO175)/('DEPRECATED - DT-Prelim Calcs'!$C$6*EN175)*'DEPRECATED - DT-Prelim Calcs'!$C$7*EN175</f>
        <v>251.054672351406</v>
      </c>
      <c r="EQ175" s="57">
        <f>EP175/'DEPRECATED - DT-Prelim Calcs'!$C$7*('DEPRECATED - DT-Prelim Calcs'!$C$8-'DEPRECATED - DT-Prelim Calcs'!$C$9)+'DEPRECATED - DT-Prelim Calcs'!$C$9</f>
        <v>13367.97571065784</v>
      </c>
      <c r="ER175" s="57">
        <f t="shared" si="199"/>
        <v>50</v>
      </c>
      <c r="ES175" s="2">
        <f t="shared" si="233"/>
        <v>0.72555584086814395</v>
      </c>
      <c r="ET175" s="57">
        <f>ES175*'DEPRECATED - DT-Prelim Calcs'!$C$21/EN$2/'DEPRECATED - DT-Prelim Calcs'!$C$19/'DEPRECATED - DT-Prelim Calcs'!$C$18*3.39*'DEPRECATED - DT-Prelim Calcs'!$C$20</f>
        <v>22.99198837243916</v>
      </c>
      <c r="EU175" s="46">
        <f t="shared" si="234"/>
        <v>0</v>
      </c>
      <c r="EV175" s="57">
        <f>ET174*'DEPRECATED - DT-Prelim Calcs'!$C$11+EV174</f>
        <v>-1431.9316487597116</v>
      </c>
      <c r="EW175" s="57">
        <f>EW174+0.5*ET175*'DEPRECATED - DT-Prelim Calcs'!$C$11^2+EV175*'DEPRECATED - DT-Prelim Calcs'!$C$11</f>
        <v>-546507.9290617794</v>
      </c>
      <c r="EX175" s="57">
        <f>MIN('Drive Train'!$F$35-ER174*'DEPRECATED - DT-Prelim Calcs'!$C$21*'Drive Train'!$F$38,EX174+ER$2)</f>
        <v>9</v>
      </c>
      <c r="EY175" s="57">
        <f>'Drive Train'!$F$35-ER175*'DEPRECATED - DT-Prelim Calcs'!$C$21*'Drive Train'!$F$38</f>
        <v>9</v>
      </c>
      <c r="EZ175" s="1">
        <f>IF(EW175&gt;='Drive Train'!$F$29,1,0)</f>
        <v>0</v>
      </c>
      <c r="FA175" s="57">
        <f t="shared" si="235"/>
        <v>55.555555555555557</v>
      </c>
      <c r="FB175" s="63">
        <f>FB174+'DEPRECATED - DT-Prelim Calcs'!$C$11</f>
        <v>684</v>
      </c>
      <c r="FC175" s="2">
        <f>FM175/'Drive Train'!$F$35</f>
        <v>0.72580645161290325</v>
      </c>
      <c r="FD175" s="46">
        <f>FK175*12*60/(PI() * 'Drive Train'!$F$15)/FC$2*FC175</f>
        <v>-362149.83094813029</v>
      </c>
      <c r="FE175" s="2">
        <f>('DEPRECATED - DT-Prelim Calcs'!$C$6*FC175-FD175)/('DEPRECATED - DT-Prelim Calcs'!$C$6*FC175)*'DEPRECATED - DT-Prelim Calcs'!$C$7*FC175</f>
        <v>165.49799140673497</v>
      </c>
      <c r="FF175" s="57">
        <f>FE175/'DEPRECATED - DT-Prelim Calcs'!$C$7*('DEPRECATED - DT-Prelim Calcs'!$C$8-'DEPRECATED - DT-Prelim Calcs'!$C$9)+'DEPRECATED - DT-Prelim Calcs'!$C$9</f>
        <v>8813.236223022448</v>
      </c>
      <c r="FG175" s="57">
        <f t="shared" si="200"/>
        <v>50</v>
      </c>
      <c r="FH175" s="2">
        <f t="shared" si="236"/>
        <v>0.65247827416199988</v>
      </c>
      <c r="FI175" s="57">
        <f>FH175*'DEPRECATED - DT-Prelim Calcs'!$C$21/FC$2/'DEPRECATED - DT-Prelim Calcs'!$C$19/'DEPRECATED - DT-Prelim Calcs'!$C$18*3.39*'DEPRECATED - DT-Prelim Calcs'!$C$20</f>
        <v>22.99198837243916</v>
      </c>
      <c r="FJ175" s="46">
        <f t="shared" si="237"/>
        <v>0</v>
      </c>
      <c r="FK175" s="57">
        <f>FI174*'DEPRECATED - DT-Prelim Calcs'!$C$11+FK174</f>
        <v>-845.79243886255108</v>
      </c>
      <c r="FL175" s="57">
        <f>FL174+0.5*FI175*'DEPRECATED - DT-Prelim Calcs'!$C$11^2+FK175*'DEPRECATED - DT-Prelim Calcs'!$C$11</f>
        <v>-728964.36023732519</v>
      </c>
      <c r="FM175" s="57">
        <f>MIN('Drive Train'!$F$35-FG174*'DEPRECATED - DT-Prelim Calcs'!$C$21*'Drive Train'!$F$38,FM174+FG$2)</f>
        <v>9</v>
      </c>
      <c r="FN175" s="57">
        <f>'Drive Train'!$F$35-FG175*'DEPRECATED - DT-Prelim Calcs'!$C$21*'Drive Train'!$F$38</f>
        <v>9</v>
      </c>
      <c r="FO175" s="1">
        <f>IF(FL175&gt;='Drive Train'!$F$29,1,0)</f>
        <v>0</v>
      </c>
      <c r="FP175" s="57">
        <f t="shared" si="238"/>
        <v>55.555555555555557</v>
      </c>
      <c r="FQ175" s="63">
        <f>FQ174+'DEPRECATED - DT-Prelim Calcs'!$C$11</f>
        <v>684</v>
      </c>
      <c r="FR175" s="2">
        <f>GB175/'Drive Train'!$F$35</f>
        <v>0.72580645161290325</v>
      </c>
      <c r="FS175" s="46">
        <f>FZ175*12*60/(PI() * 'Drive Train'!$F$15)/FR$2*FR175</f>
        <v>-339428.93168374698</v>
      </c>
      <c r="FT175" s="2">
        <f>('DEPRECATED - DT-Prelim Calcs'!$C$6*FR175-FS175)/('DEPRECATED - DT-Prelim Calcs'!$C$6*FR175)*'DEPRECATED - DT-Prelim Calcs'!$C$7*FR175</f>
        <v>155.2245641596123</v>
      </c>
      <c r="FU175" s="57">
        <f>FT175/'DEPRECATED - DT-Prelim Calcs'!$C$7*('DEPRECATED - DT-Prelim Calcs'!$C$8-'DEPRECATED - DT-Prelim Calcs'!$C$9)+'DEPRECATED - DT-Prelim Calcs'!$C$9</f>
        <v>8266.3147641818505</v>
      </c>
      <c r="FV175" s="57">
        <f t="shared" si="201"/>
        <v>50</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-720.19108026139929</v>
      </c>
      <c r="GA175" s="57">
        <f>GA174+0.5*FX175*'DEPRECATED - DT-Prelim Calcs'!$C$11^2+FZ175*'DEPRECATED - DT-Prelim Calcs'!$C$11</f>
        <v>-832671.22687337932</v>
      </c>
      <c r="GB175" s="57">
        <f>MIN('Drive Train'!$F$35-FV174*'DEPRECATED - DT-Prelim Calcs'!$C$21*'Drive Train'!$F$38,GB174+FV$2)</f>
        <v>9</v>
      </c>
      <c r="GC175" s="57">
        <f>'Drive Train'!$F$35-FV175*'DEPRECATED - DT-Prelim Calcs'!$C$21*'Drive Train'!$F$38</f>
        <v>9</v>
      </c>
      <c r="GD175" s="1">
        <f>IF(GA175&gt;='Drive Train'!$F$29,1,0)</f>
        <v>0</v>
      </c>
      <c r="GE175" s="57">
        <f t="shared" si="241"/>
        <v>55.555555555555557</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55.555555555555557</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55.555555555555557</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55.555555555555557</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55.555555555555557</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55.555555555555557</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650.48305563067322</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26192.946803229472</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0.72580645161290325</v>
      </c>
      <c r="BC176" s="46">
        <f>BJ176*12*60/(PI() * 'Drive Train'!$F$15)/BB$2*BB176</f>
        <v>4641.2361014951421</v>
      </c>
      <c r="BD176" s="2">
        <f>('DEPRECATED - DT-Prelim Calcs'!$C$6*BB176-BC176)/('DEPRECATED - DT-Prelim Calcs'!$C$6*BB176)*'DEPRECATED - DT-Prelim Calcs'!$C$7*BB176</f>
        <v>-0.34937662133209507</v>
      </c>
      <c r="BE176" s="57">
        <f>BD176/'DEPRECATED - DT-Prelim Calcs'!$C$7*('DEPRECATED - DT-Prelim Calcs'!$C$8-'DEPRECATED - DT-Prelim Calcs'!$C$9)+'DEPRECATED - DT-Prelim Calcs'!$C$9</f>
        <v>-15.899593575480417</v>
      </c>
      <c r="BF176" s="57">
        <f t="shared" si="193"/>
        <v>-15.899593575480417</v>
      </c>
      <c r="BG176" s="2">
        <f t="shared" si="215"/>
        <v>-0.89592952771339873</v>
      </c>
      <c r="BH176" s="57">
        <f>BG176*'DEPRECATED - DT-Prelim Calcs'!$C$21/BB$2/'DEPRECATED - DT-Prelim Calcs'!$C$19/'DEPRECATED - DT-Prelim Calcs'!$C$18*3.39*'DEPRECATED - DT-Prelim Calcs'!$C$20</f>
        <v>-9.3122233196730662</v>
      </c>
      <c r="BI176" s="46">
        <f t="shared" si="216"/>
        <v>1</v>
      </c>
      <c r="BJ176" s="57">
        <f>BH175*'DEPRECATED - DT-Prelim Calcs'!$C$11+BJ175</f>
        <v>36.748542312277969</v>
      </c>
      <c r="BK176" s="57">
        <f>BK175+0.5*BH176*'DEPRECATED - DT-Prelim Calcs'!$C$11^2+BJ176*'DEPRECATED - DT-Prelim Calcs'!$C$11</f>
        <v>12469.947860729044</v>
      </c>
      <c r="BL176" s="57">
        <f>MIN('Drive Train'!$F$35-BF175*'DEPRECATED - DT-Prelim Calcs'!$C$21*'Drive Train'!$F$38,BL175+BF$2)</f>
        <v>9</v>
      </c>
      <c r="BM176" s="57">
        <f>'Drive Train'!$F$35-BF176*'DEPRECATED - DT-Prelim Calcs'!$C$21*'Drive Train'!$F$38</f>
        <v>13.481172363132668</v>
      </c>
      <c r="BN176" s="1">
        <f>IF(BK176&gt;='Drive Train'!$F$29,1,0)</f>
        <v>1</v>
      </c>
      <c r="BO176" s="57">
        <f t="shared" si="217"/>
        <v>-17.666215083867129</v>
      </c>
      <c r="BP176" s="63">
        <f>BP175+'DEPRECATED - DT-Prelim Calcs'!$C$11</f>
        <v>688</v>
      </c>
      <c r="BQ176" s="2">
        <f>CA176/'Drive Train'!$F$35</f>
        <v>0.72580645161290325</v>
      </c>
      <c r="BR176" s="46">
        <f>BY176*12*60/(PI() * 'Drive Train'!$F$15)/BQ$2*BQ176</f>
        <v>-6175.1194202188135</v>
      </c>
      <c r="BS176" s="2">
        <f>('DEPRECATED - DT-Prelim Calcs'!$C$6*BQ176-BR176)/('DEPRECATED - DT-Prelim Calcs'!$C$6*BQ176)*'DEPRECATED - DT-Prelim Calcs'!$C$7*BQ176</f>
        <v>4.5413207158781548</v>
      </c>
      <c r="BT176" s="57">
        <f>BS176/'DEPRECATED - DT-Prelim Calcs'!$C$7*('DEPRECATED - DT-Prelim Calcs'!$C$8-'DEPRECATED - DT-Prelim Calcs'!$C$9)+'DEPRECATED - DT-Prelim Calcs'!$C$9</f>
        <v>244.46408624363787</v>
      </c>
      <c r="BU176" s="57">
        <f t="shared" si="194"/>
        <v>50</v>
      </c>
      <c r="BV176" s="2">
        <f t="shared" si="218"/>
        <v>1.6156712366093826</v>
      </c>
      <c r="BW176" s="57">
        <f>BV176*'DEPRECATED - DT-Prelim Calcs'!$C$21/BQ$2/'DEPRECATED - DT-Prelim Calcs'!$C$19/'DEPRECATED - DT-Prelim Calcs'!$C$18*3.39*'DEPRECATED - DT-Prelim Calcs'!$C$20</f>
        <v>22.527414935007872</v>
      </c>
      <c r="BX176" s="46">
        <f t="shared" si="219"/>
        <v>0</v>
      </c>
      <c r="BY176" s="57">
        <f>BW175*'DEPRECATED - DT-Prelim Calcs'!$C$11+BY175</f>
        <v>-36.447939634761923</v>
      </c>
      <c r="BZ176" s="57">
        <f>BZ175+0.5*BW176*'DEPRECATED - DT-Prelim Calcs'!$C$11^2+BY176*'DEPRECATED - DT-Prelim Calcs'!$C$11</f>
        <v>-24224.89100640739</v>
      </c>
      <c r="CA176" s="57">
        <f>MIN('Drive Train'!$F$35-BU175*'DEPRECATED - DT-Prelim Calcs'!$C$21*'Drive Train'!$F$38,CA175+BU$2)</f>
        <v>9</v>
      </c>
      <c r="CB176" s="57">
        <f>'Drive Train'!$F$35-BU176*'DEPRECATED - DT-Prelim Calcs'!$C$21*'Drive Train'!$F$38</f>
        <v>9</v>
      </c>
      <c r="CC176" s="1">
        <f>IF(BZ176&gt;='Drive Train'!$F$29,1,0)</f>
        <v>0</v>
      </c>
      <c r="CD176" s="57">
        <f t="shared" si="220"/>
        <v>55.555555555555557</v>
      </c>
      <c r="CE176" s="63">
        <f>CE175+'DEPRECATED - DT-Prelim Calcs'!$C$11</f>
        <v>688</v>
      </c>
      <c r="CF176" s="2">
        <f>CP176/'Drive Train'!$F$35</f>
        <v>0.79428162086794474</v>
      </c>
      <c r="CG176" s="46">
        <f>CN176*12*60/(PI() * 'Drive Train'!$F$15)/CF$2*CF176</f>
        <v>8435.6525808892256</v>
      </c>
      <c r="CH176" s="2">
        <f>('DEPRECATED - DT-Prelim Calcs'!$C$6*CF176-CG176)/('DEPRECATED - DT-Prelim Calcs'!$C$6*CF176)*'DEPRECATED - DT-Prelim Calcs'!$C$7*CF176</f>
        <v>-1.9000257064555397</v>
      </c>
      <c r="CI176" s="57">
        <f>CH176/'DEPRECATED - DT-Prelim Calcs'!$C$7*('DEPRECATED - DT-Prelim Calcs'!$C$8-'DEPRECATED - DT-Prelim Calcs'!$C$9)+'DEPRECATED - DT-Prelim Calcs'!$C$9</f>
        <v>-98.450746115454663</v>
      </c>
      <c r="CJ176" s="57">
        <f t="shared" si="195"/>
        <v>-98.450746115454663</v>
      </c>
      <c r="CK176" s="2">
        <f t="shared" si="221"/>
        <v>-2.8077700313445959</v>
      </c>
      <c r="CL176" s="57">
        <f>CK176*'DEPRECATED - DT-Prelim Calcs'!$C$21/CF$2/'DEPRECATED - DT-Prelim Calcs'!$C$19/'DEPRECATED - DT-Prelim Calcs'!$C$18*3.39*'DEPRECATED - DT-Prelim Calcs'!$C$20</f>
        <v>-49.114112487090097</v>
      </c>
      <c r="CM176" s="46">
        <f t="shared" si="222"/>
        <v>1</v>
      </c>
      <c r="CN176" s="57">
        <f>CL175*'DEPRECATED - DT-Prelim Calcs'!$C$11+CN175</f>
        <v>36.266547794632942</v>
      </c>
      <c r="CO176" s="57">
        <f>CO175+0.5*CL176*'DEPRECATED - DT-Prelim Calcs'!$C$11^2+CN176*'DEPRECATED - DT-Prelim Calcs'!$C$11</f>
        <v>-73472.470615713901</v>
      </c>
      <c r="CP176" s="57">
        <f>MIN('Drive Train'!$F$35-CJ175*'DEPRECATED - DT-Prelim Calcs'!$C$21*'Drive Train'!$F$38,CP175+CJ$2)</f>
        <v>9.8490920987625152</v>
      </c>
      <c r="CQ176" s="57">
        <f>'Drive Train'!$F$35-CJ176*'DEPRECATED - DT-Prelim Calcs'!$C$21*'Drive Train'!$F$38</f>
        <v>19.094650735850919</v>
      </c>
      <c r="CR176" s="1">
        <f>IF(CO176&gt;='Drive Train'!$F$29,1,0)</f>
        <v>0</v>
      </c>
      <c r="CS176" s="57">
        <f t="shared" si="223"/>
        <v>-109.38971790606074</v>
      </c>
      <c r="CT176" s="63">
        <f>CT175+'DEPRECATED - DT-Prelim Calcs'!$C$11</f>
        <v>688</v>
      </c>
      <c r="CU176" s="2">
        <f>DE176/'Drive Train'!$F$35</f>
        <v>0.72580645161290325</v>
      </c>
      <c r="CV176" s="46">
        <f>DC176*12*60/(PI() * 'Drive Train'!$F$15)/CU$2*CU176</f>
        <v>16448.382096931287</v>
      </c>
      <c r="CW176" s="2">
        <f>('DEPRECATED - DT-Prelim Calcs'!$C$6*CU176-CV176)/('DEPRECATED - DT-Prelim Calcs'!$C$6*CU176)*'DEPRECATED - DT-Prelim Calcs'!$C$7*CU176</f>
        <v>-5.6880673997563189</v>
      </c>
      <c r="CX176" s="57">
        <f>CW176/'DEPRECATED - DT-Prelim Calcs'!$C$7*('DEPRECATED - DT-Prelim Calcs'!$C$8-'DEPRECATED - DT-Prelim Calcs'!$C$9)+'DEPRECATED - DT-Prelim Calcs'!$C$9</f>
        <v>-300.11288273391523</v>
      </c>
      <c r="CY176" s="57">
        <f t="shared" si="196"/>
        <v>-300.11288273391523</v>
      </c>
      <c r="CZ176" s="2">
        <f t="shared" si="224"/>
        <v>-7.6250322176960825</v>
      </c>
      <c r="DA176" s="57">
        <f>CZ176*'DEPRECATED - DT-Prelim Calcs'!$C$21/CU$2/'DEPRECATED - DT-Prelim Calcs'!$C$19/'DEPRECATED - DT-Prelim Calcs'!$C$18*3.39*'DEPRECATED - DT-Prelim Calcs'!$C$20</f>
        <v>-160.44103352216001</v>
      </c>
      <c r="DB176" s="46">
        <f t="shared" si="225"/>
        <v>1</v>
      </c>
      <c r="DC176" s="57">
        <f>DA175*'DEPRECATED - DT-Prelim Calcs'!$C$11+DC175</f>
        <v>64.333237234292127</v>
      </c>
      <c r="DD176" s="57">
        <f>DD175+0.5*DA176*'DEPRECATED - DT-Prelim Calcs'!$C$11^2+DC176*'DEPRECATED - DT-Prelim Calcs'!$C$11</f>
        <v>-150995.55862116881</v>
      </c>
      <c r="DE176" s="57">
        <f>MIN('Drive Train'!$F$35-CY175*'DEPRECATED - DT-Prelim Calcs'!$C$21*'Drive Train'!$F$38,DE175+CY$2)</f>
        <v>9</v>
      </c>
      <c r="DF176" s="57">
        <f>'Drive Train'!$F$35-CY176*'DEPRECATED - DT-Prelim Calcs'!$C$21*'Drive Train'!$F$38</f>
        <v>32.80767602590624</v>
      </c>
      <c r="DG176" s="1">
        <f>IF(DD176&gt;='Drive Train'!$F$29,1,0)</f>
        <v>0</v>
      </c>
      <c r="DH176" s="57">
        <f t="shared" si="226"/>
        <v>-333.45875859323917</v>
      </c>
      <c r="DI176" s="63">
        <f>DI175+'DEPRECATED - DT-Prelim Calcs'!$C$11</f>
        <v>688</v>
      </c>
      <c r="DJ176" s="2">
        <f>DT176/'Drive Train'!$F$35</f>
        <v>0.72580645161290325</v>
      </c>
      <c r="DK176" s="46">
        <f>DR176*12*60/(PI() * 'Drive Train'!$F$15)/DJ$2*DJ176</f>
        <v>-62654.779315531916</v>
      </c>
      <c r="DL176" s="2">
        <f>('DEPRECATED - DT-Prelim Calcs'!$C$6*DJ176-DK176)/('DEPRECATED - DT-Prelim Calcs'!$C$6*DJ176)*'DEPRECATED - DT-Prelim Calcs'!$C$7*DJ176</f>
        <v>30.079028098186715</v>
      </c>
      <c r="DM176" s="57">
        <f>DL176/'DEPRECATED - DT-Prelim Calcs'!$C$7*('DEPRECATED - DT-Prelim Calcs'!$C$8-'DEPRECATED - DT-Prelim Calcs'!$C$9)+'DEPRECATED - DT-Prelim Calcs'!$C$9</f>
        <v>1604.0026161814753</v>
      </c>
      <c r="DN176" s="57">
        <f t="shared" si="197"/>
        <v>50</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-209.68761603810685</v>
      </c>
      <c r="DS176" s="57">
        <f>DS175+0.5*DP176*'DEPRECATED - DT-Prelim Calcs'!$C$11^2+DR176*'DEPRECATED - DT-Prelim Calcs'!$C$11</f>
        <v>-293656.20689764631</v>
      </c>
      <c r="DT176" s="57">
        <f>MIN('Drive Train'!$F$35-DN175*'DEPRECATED - DT-Prelim Calcs'!$C$21*'Drive Train'!$F$38,DT175+DN$2)</f>
        <v>9</v>
      </c>
      <c r="DU176" s="57">
        <f>'Drive Train'!$F$35-DN176*'DEPRECATED - DT-Prelim Calcs'!$C$21*'Drive Train'!$F$38</f>
        <v>9</v>
      </c>
      <c r="DV176" s="1">
        <f>IF(DS176&gt;='Drive Train'!$F$29,1,0)</f>
        <v>0</v>
      </c>
      <c r="DW176" s="57">
        <f t="shared" si="229"/>
        <v>55.555555555555557</v>
      </c>
      <c r="DX176" s="63">
        <f>DX175+'DEPRECATED - DT-Prelim Calcs'!$C$11</f>
        <v>688</v>
      </c>
      <c r="DY176" s="2">
        <f>EI176/'Drive Train'!$F$35</f>
        <v>0.72580645161290325</v>
      </c>
      <c r="DZ176" s="46">
        <f>EG176*12*60/(PI() * 'Drive Train'!$F$15)/DY$2*DY176</f>
        <v>-15739.430042361873</v>
      </c>
      <c r="EA176" s="2">
        <f>('DEPRECATED - DT-Prelim Calcs'!$C$6*DY176-DZ176)/('DEPRECATED - DT-Prelim Calcs'!$C$6*DY176)*'DEPRECATED - DT-Prelim Calcs'!$C$7*DY176</f>
        <v>8.8658964380854286</v>
      </c>
      <c r="EB176" s="57">
        <f>EA176/'DEPRECATED - DT-Prelim Calcs'!$C$7*('DEPRECATED - DT-Prelim Calcs'!$C$8-'DEPRECATED - DT-Prelim Calcs'!$C$9)+'DEPRECATED - DT-Prelim Calcs'!$C$9</f>
        <v>474.68942448396706</v>
      </c>
      <c r="EC176" s="57">
        <f t="shared" si="198"/>
        <v>50</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-46.031627975255589</v>
      </c>
      <c r="EH176" s="57">
        <f>EH175+0.5*EE176*'DEPRECATED - DT-Prelim Calcs'!$C$11^2+EG176*'DEPRECATED - DT-Prelim Calcs'!$C$11</f>
        <v>-426364.32771196449</v>
      </c>
      <c r="EI176" s="57">
        <f>MIN('Drive Train'!$F$35-EC175*'DEPRECATED - DT-Prelim Calcs'!$C$21*'Drive Train'!$F$38,EI175+EC$2)</f>
        <v>9</v>
      </c>
      <c r="EJ176" s="57">
        <f>'Drive Train'!$F$35-EC176*'DEPRECATED - DT-Prelim Calcs'!$C$21*'Drive Train'!$F$38</f>
        <v>9</v>
      </c>
      <c r="EK176" s="1">
        <f>IF(EH176&gt;='Drive Train'!$F$29,1,0)</f>
        <v>0</v>
      </c>
      <c r="EL176" s="57">
        <f t="shared" si="232"/>
        <v>55.555555555555557</v>
      </c>
      <c r="EM176" s="63">
        <f>EM175+'DEPRECATED - DT-Prelim Calcs'!$C$11</f>
        <v>688</v>
      </c>
      <c r="EN176" s="2">
        <f>EX176/'Drive Train'!$F$35</f>
        <v>0.72580645161290325</v>
      </c>
      <c r="EO176" s="46">
        <f>EV176*12*60/(PI() * 'Drive Train'!$F$15)/EN$2*EN176</f>
        <v>-515956.07822394068</v>
      </c>
      <c r="EP176" s="2">
        <f>('DEPRECATED - DT-Prelim Calcs'!$C$6*EN176-EO176)/('DEPRECATED - DT-Prelim Calcs'!$C$6*EN176)*'DEPRECATED - DT-Prelim Calcs'!$C$7*EN176</f>
        <v>235.04265480911829</v>
      </c>
      <c r="EQ176" s="57">
        <f>EP176/'DEPRECATED - DT-Prelim Calcs'!$C$7*('DEPRECATED - DT-Prelim Calcs'!$C$8-'DEPRECATED - DT-Prelim Calcs'!$C$9)+'DEPRECATED - DT-Prelim Calcs'!$C$9</f>
        <v>12515.551706228165</v>
      </c>
      <c r="ER176" s="57">
        <f t="shared" si="199"/>
        <v>50</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-1339.963695269955</v>
      </c>
      <c r="EW176" s="57">
        <f>EW175+0.5*ET176*'DEPRECATED - DT-Prelim Calcs'!$C$11^2+EV176*'DEPRECATED - DT-Prelim Calcs'!$C$11</f>
        <v>-551683.84793587972</v>
      </c>
      <c r="EX176" s="57">
        <f>MIN('Drive Train'!$F$35-ER175*'DEPRECATED - DT-Prelim Calcs'!$C$21*'Drive Train'!$F$38,EX175+ER$2)</f>
        <v>9</v>
      </c>
      <c r="EY176" s="57">
        <f>'Drive Train'!$F$35-ER176*'DEPRECATED - DT-Prelim Calcs'!$C$21*'Drive Train'!$F$38</f>
        <v>9</v>
      </c>
      <c r="EZ176" s="1">
        <f>IF(EW176&gt;='Drive Train'!$F$29,1,0)</f>
        <v>0</v>
      </c>
      <c r="FA176" s="57">
        <f t="shared" si="235"/>
        <v>55.555555555555557</v>
      </c>
      <c r="FB176" s="63">
        <f>FB175+'DEPRECATED - DT-Prelim Calcs'!$C$11</f>
        <v>688</v>
      </c>
      <c r="FC176" s="2">
        <f>FM176/'Drive Train'!$F$35</f>
        <v>0.72580645161290325</v>
      </c>
      <c r="FD176" s="46">
        <f>FK176*12*60/(PI() * 'Drive Train'!$F$15)/FC$2*FC176</f>
        <v>-322771.1639388199</v>
      </c>
      <c r="FE176" s="2">
        <f>('DEPRECATED - DT-Prelim Calcs'!$C$6*FC176-FD176)/('DEPRECATED - DT-Prelim Calcs'!$C$6*FC176)*'DEPRECATED - DT-Prelim Calcs'!$C$7*FC176</f>
        <v>147.69262789971094</v>
      </c>
      <c r="FF176" s="57">
        <f>FE176/'DEPRECATED - DT-Prelim Calcs'!$C$7*('DEPRECATED - DT-Prelim Calcs'!$C$8-'DEPRECATED - DT-Prelim Calcs'!$C$9)+'DEPRECATED - DT-Prelim Calcs'!$C$9</f>
        <v>7865.3407300966446</v>
      </c>
      <c r="FG176" s="57">
        <f t="shared" si="200"/>
        <v>50</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-753.82448537279447</v>
      </c>
      <c r="FL176" s="57">
        <f>FL175+0.5*FI176*'DEPRECATED - DT-Prelim Calcs'!$C$11^2+FK176*'DEPRECATED - DT-Prelim Calcs'!$C$11</f>
        <v>-731795.72227183683</v>
      </c>
      <c r="FM176" s="57">
        <f>MIN('Drive Train'!$F$35-FG175*'DEPRECATED - DT-Prelim Calcs'!$C$21*'Drive Train'!$F$38,FM175+FG$2)</f>
        <v>9</v>
      </c>
      <c r="FN176" s="57">
        <f>'Drive Train'!$F$35-FG176*'DEPRECATED - DT-Prelim Calcs'!$C$21*'Drive Train'!$F$38</f>
        <v>9</v>
      </c>
      <c r="FO176" s="1">
        <f>IF(FL176&gt;='Drive Train'!$F$29,1,0)</f>
        <v>0</v>
      </c>
      <c r="FP176" s="57">
        <f t="shared" si="238"/>
        <v>55.555555555555557</v>
      </c>
      <c r="FQ176" s="63">
        <f>FQ175+'DEPRECATED - DT-Prelim Calcs'!$C$11</f>
        <v>688</v>
      </c>
      <c r="FR176" s="2">
        <f>GB176/'Drive Train'!$F$35</f>
        <v>0.72580645161290325</v>
      </c>
      <c r="FS176" s="46">
        <f>FZ176*12*60/(PI() * 'Drive Train'!$F$15)/FR$2*FR176</f>
        <v>-296084.06799723994</v>
      </c>
      <c r="FT176" s="2">
        <f>('DEPRECATED - DT-Prelim Calcs'!$C$6*FR176-FS176)/('DEPRECATED - DT-Prelim Calcs'!$C$6*FR176)*'DEPRECATED - DT-Prelim Calcs'!$C$7*FR176</f>
        <v>135.62585468785207</v>
      </c>
      <c r="FU176" s="57">
        <f>FT176/'DEPRECATED - DT-Prelim Calcs'!$C$7*('DEPRECATED - DT-Prelim Calcs'!$C$8-'DEPRECATED - DT-Prelim Calcs'!$C$9)+'DEPRECATED - DT-Prelim Calcs'!$C$9</f>
        <v>7222.9477827599258</v>
      </c>
      <c r="FV176" s="57">
        <f t="shared" si="201"/>
        <v>50</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-628.22312677164268</v>
      </c>
      <c r="GA176" s="57">
        <f>GA175+0.5*FX176*'DEPRECATED - DT-Prelim Calcs'!$C$11^2+FZ176*'DEPRECATED - DT-Prelim Calcs'!$C$11</f>
        <v>-835000.18347348645</v>
      </c>
      <c r="GB176" s="57">
        <f>MIN('Drive Train'!$F$35-FV175*'DEPRECATED - DT-Prelim Calcs'!$C$21*'Drive Train'!$F$38,GB175+FV$2)</f>
        <v>9</v>
      </c>
      <c r="GC176" s="57">
        <f>'Drive Train'!$F$35-FV176*'DEPRECATED - DT-Prelim Calcs'!$C$21*'Drive Train'!$F$38</f>
        <v>9</v>
      </c>
      <c r="GD176" s="1">
        <f>IF(GA176&gt;='Drive Train'!$F$29,1,0)</f>
        <v>0</v>
      </c>
      <c r="GE176" s="57">
        <f t="shared" si="241"/>
        <v>55.555555555555557</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55.555555555555557</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55.555555555555557</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55.555555555555557</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55.555555555555557</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55.555555555555557</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650.48305563067322</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26345.970946008834</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1.0871913196074732</v>
      </c>
      <c r="BC177" s="46">
        <f>BJ177*12*60/(PI() * 'Drive Train'!$F$15)/BB$2*BB177</f>
        <v>-94.657153380133067</v>
      </c>
      <c r="BD177" s="2">
        <f>('DEPRECATED - DT-Prelim Calcs'!$C$6*BB177-BC177)/('DEPRECATED - DT-Prelim Calcs'!$C$6*BB177)*'DEPRECATED - DT-Prelim Calcs'!$C$7*BB177</f>
        <v>2.6629310314071288</v>
      </c>
      <c r="BE177" s="57">
        <f>BD177/'DEPRECATED - DT-Prelim Calcs'!$C$7*('DEPRECATED - DT-Prelim Calcs'!$C$8-'DEPRECATED - DT-Prelim Calcs'!$C$9)+'DEPRECATED - DT-Prelim Calcs'!$C$9</f>
        <v>144.46516652677786</v>
      </c>
      <c r="BF177" s="57">
        <f t="shared" si="193"/>
        <v>50</v>
      </c>
      <c r="BG177" s="2">
        <f t="shared" si="215"/>
        <v>0.89592952771402978</v>
      </c>
      <c r="BH177" s="57">
        <f>BG177*'DEPRECATED - DT-Prelim Calcs'!$C$21/BB$2/'DEPRECATED - DT-Prelim Calcs'!$C$19/'DEPRECATED - DT-Prelim Calcs'!$C$18*3.39*'DEPRECATED - DT-Prelim Calcs'!$C$20</f>
        <v>9.3122233196796245</v>
      </c>
      <c r="BI177" s="46">
        <f t="shared" si="216"/>
        <v>0</v>
      </c>
      <c r="BJ177" s="57">
        <f>BH176*'DEPRECATED - DT-Prelim Calcs'!$C$11+BJ176</f>
        <v>-0.50035096641429533</v>
      </c>
      <c r="BK177" s="57">
        <f>BK176+0.5*BH177*'DEPRECATED - DT-Prelim Calcs'!$C$11^2+BJ177*'DEPRECATED - DT-Prelim Calcs'!$C$11</f>
        <v>12542.444243420823</v>
      </c>
      <c r="BL177" s="57">
        <f>MIN('Drive Train'!$F$35-BF176*'DEPRECATED - DT-Prelim Calcs'!$C$21*'Drive Train'!$F$38,BL176+BF$2)</f>
        <v>13.481172363132668</v>
      </c>
      <c r="BM177" s="57">
        <f>'Drive Train'!$F$35-BF177*'DEPRECATED - DT-Prelim Calcs'!$C$21*'Drive Train'!$F$38</f>
        <v>9</v>
      </c>
      <c r="BN177" s="1">
        <f>IF(BK177&gt;='Drive Train'!$F$29,1,0)</f>
        <v>1</v>
      </c>
      <c r="BO177" s="57">
        <f t="shared" si="217"/>
        <v>55.555555555555557</v>
      </c>
      <c r="BP177" s="63">
        <f>BP176+'DEPRECATED - DT-Prelim Calcs'!$C$11</f>
        <v>692</v>
      </c>
      <c r="BQ177" s="2">
        <f>CA177/'Drive Train'!$F$35</f>
        <v>0.72580645161290325</v>
      </c>
      <c r="BR177" s="46">
        <f>BY177*12*60/(PI() * 'Drive Train'!$F$15)/BQ$2*BQ177</f>
        <v>9091.5298166362591</v>
      </c>
      <c r="BS177" s="2">
        <f>('DEPRECATED - DT-Prelim Calcs'!$C$6*BQ177-BR177)/('DEPRECATED - DT-Prelim Calcs'!$C$6*BQ177)*'DEPRECATED - DT-Prelim Calcs'!$C$7*BQ177</f>
        <v>-2.3616107401857711</v>
      </c>
      <c r="BT177" s="57">
        <f>BS177/'DEPRECATED - DT-Prelim Calcs'!$C$7*('DEPRECATED - DT-Prelim Calcs'!$C$8-'DEPRECATED - DT-Prelim Calcs'!$C$9)+'DEPRECATED - DT-Prelim Calcs'!$C$9</f>
        <v>-123.02392446715122</v>
      </c>
      <c r="BU177" s="57">
        <f t="shared" si="194"/>
        <v>-123.02392446715122</v>
      </c>
      <c r="BV177" s="2">
        <f t="shared" si="218"/>
        <v>-3.4322311387330666</v>
      </c>
      <c r="BW177" s="57">
        <f>BV177*'DEPRECATED - DT-Prelim Calcs'!$C$21/BQ$2/'DEPRECATED - DT-Prelim Calcs'!$C$19/'DEPRECATED - DT-Prelim Calcs'!$C$18*3.39*'DEPRECATED - DT-Prelim Calcs'!$C$20</f>
        <v>-47.855834320201915</v>
      </c>
      <c r="BX177" s="46">
        <f t="shared" si="219"/>
        <v>1</v>
      </c>
      <c r="BY177" s="57">
        <f>BW176*'DEPRECATED - DT-Prelim Calcs'!$C$11+BY176</f>
        <v>53.661720105269566</v>
      </c>
      <c r="BZ177" s="57">
        <f>BZ176+0.5*BW177*'DEPRECATED - DT-Prelim Calcs'!$C$11^2+BY177*'DEPRECATED - DT-Prelim Calcs'!$C$11</f>
        <v>-24393.090800547929</v>
      </c>
      <c r="CA177" s="57">
        <f>MIN('Drive Train'!$F$35-BU176*'DEPRECATED - DT-Prelim Calcs'!$C$21*'Drive Train'!$F$38,CA176+BU$2)</f>
        <v>9</v>
      </c>
      <c r="CB177" s="57">
        <f>'Drive Train'!$F$35-BU177*'DEPRECATED - DT-Prelim Calcs'!$C$21*'Drive Train'!$F$38</f>
        <v>20.765626863766286</v>
      </c>
      <c r="CC177" s="1">
        <f>IF(BZ177&gt;='Drive Train'!$F$29,1,0)</f>
        <v>0</v>
      </c>
      <c r="CD177" s="57">
        <f t="shared" si="220"/>
        <v>-136.69324940794579</v>
      </c>
      <c r="CE177" s="63">
        <f>CE176+'DEPRECATED - DT-Prelim Calcs'!$C$11</f>
        <v>692</v>
      </c>
      <c r="CF177" s="2">
        <f>CP177/'Drive Train'!$F$35</f>
        <v>1.5398911883750741</v>
      </c>
      <c r="CG177" s="46">
        <f>CN177*12*60/(PI() * 'Drive Train'!$F$15)/CF$2*CF177</f>
        <v>-72237.569383929236</v>
      </c>
      <c r="CH177" s="2">
        <f>('DEPRECATED - DT-Prelim Calcs'!$C$6*CF177-CG177)/('DEPRECATED - DT-Prelim Calcs'!$C$6*CF177)*'DEPRECATED - DT-Prelim Calcs'!$C$7*CF177</f>
        <v>36.373903658030734</v>
      </c>
      <c r="CI177" s="57">
        <f>CH177/'DEPRECATED - DT-Prelim Calcs'!$C$7*('DEPRECATED - DT-Prelim Calcs'!$C$8-'DEPRECATED - DT-Prelim Calcs'!$C$9)+'DEPRECATED - DT-Prelim Calcs'!$C$9</f>
        <v>1939.1198503424662</v>
      </c>
      <c r="CJ177" s="57">
        <f t="shared" si="195"/>
        <v>50</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-160.18990215372745</v>
      </c>
      <c r="CO177" s="57">
        <f>CO176+0.5*CL177*'DEPRECATED - DT-Prelim Calcs'!$C$11^2+CN177*'DEPRECATED - DT-Prelim Calcs'!$C$11</f>
        <v>-73929.294317349297</v>
      </c>
      <c r="CP177" s="57">
        <f>MIN('Drive Train'!$F$35-CJ176*'DEPRECATED - DT-Prelim Calcs'!$C$21*'Drive Train'!$F$38,CP176+CJ$2)</f>
        <v>19.094650735850919</v>
      </c>
      <c r="CQ177" s="57">
        <f>'Drive Train'!$F$35-CJ177*'DEPRECATED - DT-Prelim Calcs'!$C$21*'Drive Train'!$F$38</f>
        <v>9</v>
      </c>
      <c r="CR177" s="1">
        <f>IF(CO177&gt;='Drive Train'!$F$29,1,0)</f>
        <v>0</v>
      </c>
      <c r="CS177" s="57">
        <f t="shared" si="223"/>
        <v>55.555555555555557</v>
      </c>
      <c r="CT177" s="63">
        <f>CT176+'DEPRECATED - DT-Prelim Calcs'!$C$11</f>
        <v>692</v>
      </c>
      <c r="CU177" s="2">
        <f>DE177/'Drive Train'!$F$35</f>
        <v>2.6457803246698579</v>
      </c>
      <c r="CV177" s="46">
        <f>DC177*12*60/(PI() * 'Drive Train'!$F$15)/CU$2*CU177</f>
        <v>-538171.57669019909</v>
      </c>
      <c r="CW177" s="2">
        <f>('DEPRECATED - DT-Prelim Calcs'!$C$6*CU177-CV177)/('DEPRECATED - DT-Prelim Calcs'!$C$6*CU177)*'DEPRECATED - DT-Prelim Calcs'!$C$7*CU177</f>
        <v>249.71469827914851</v>
      </c>
      <c r="CX177" s="57">
        <f>CW177/'DEPRECATED - DT-Prelim Calcs'!$C$7*('DEPRECATED - DT-Prelim Calcs'!$C$8-'DEPRECATED - DT-Prelim Calcs'!$C$9)+'DEPRECATED - DT-Prelim Calcs'!$C$9</f>
        <v>13296.640161499899</v>
      </c>
      <c r="CY177" s="57">
        <f t="shared" si="196"/>
        <v>50</v>
      </c>
      <c r="CZ177" s="2">
        <f t="shared" si="224"/>
        <v>1.0927045796206987</v>
      </c>
      <c r="DA177" s="57">
        <f>CZ177*'DEPRECATED - DT-Prelim Calcs'!$C$21/CU$2/'DEPRECATED - DT-Prelim Calcs'!$C$19/'DEPRECATED - DT-Prelim Calcs'!$C$18*3.39*'DEPRECATED - DT-Prelim Calcs'!$C$20</f>
        <v>22.991988372439156</v>
      </c>
      <c r="DB177" s="46">
        <f t="shared" si="225"/>
        <v>0</v>
      </c>
      <c r="DC177" s="57">
        <f>DA176*'DEPRECATED - DT-Prelim Calcs'!$C$11+DC176</f>
        <v>-577.43089685434791</v>
      </c>
      <c r="DD177" s="57">
        <f>DD176+0.5*DA177*'DEPRECATED - DT-Prelim Calcs'!$C$11^2+DC177*'DEPRECATED - DT-Prelim Calcs'!$C$11</f>
        <v>-153121.34630160668</v>
      </c>
      <c r="DE177" s="57">
        <f>MIN('Drive Train'!$F$35-CY176*'DEPRECATED - DT-Prelim Calcs'!$C$21*'Drive Train'!$F$38,DE176+CY$2)</f>
        <v>32.80767602590624</v>
      </c>
      <c r="DF177" s="57">
        <f>'Drive Train'!$F$35-CY177*'DEPRECATED - DT-Prelim Calcs'!$C$21*'Drive Train'!$F$38</f>
        <v>9</v>
      </c>
      <c r="DG177" s="1">
        <f>IF(DD177&gt;='Drive Train'!$F$29,1,0)</f>
        <v>0</v>
      </c>
      <c r="DH177" s="57">
        <f t="shared" si="226"/>
        <v>55.555555555555557</v>
      </c>
      <c r="DI177" s="63">
        <f>DI176+'DEPRECATED - DT-Prelim Calcs'!$C$11</f>
        <v>692</v>
      </c>
      <c r="DJ177" s="2">
        <f>DT177/'Drive Train'!$F$35</f>
        <v>0.72580645161290325</v>
      </c>
      <c r="DK177" s="46">
        <f>DR177*12*60/(PI() * 'Drive Train'!$F$15)/DJ$2*DJ177</f>
        <v>-35174.702337811759</v>
      </c>
      <c r="DL177" s="2">
        <f>('DEPRECATED - DT-Prelim Calcs'!$C$6*DJ177-DK177)/('DEPRECATED - DT-Prelim Calcs'!$C$6*DJ177)*'DEPRECATED - DT-Prelim Calcs'!$C$7*DJ177</f>
        <v>17.653702485371401</v>
      </c>
      <c r="DM177" s="57">
        <f>DL177/'DEPRECATED - DT-Prelim Calcs'!$C$7*('DEPRECATED - DT-Prelim Calcs'!$C$8-'DEPRECATED - DT-Prelim Calcs'!$C$9)+'DEPRECATED - DT-Prelim Calcs'!$C$9</f>
        <v>942.52158874404597</v>
      </c>
      <c r="DN177" s="57">
        <f t="shared" si="197"/>
        <v>50</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-117.71966254835023</v>
      </c>
      <c r="DS177" s="57">
        <f>DS176+0.5*DP177*'DEPRECATED - DT-Prelim Calcs'!$C$11^2+DR177*'DEPRECATED - DT-Prelim Calcs'!$C$11</f>
        <v>-293943.14964086021</v>
      </c>
      <c r="DT177" s="57">
        <f>MIN('Drive Train'!$F$35-DN176*'DEPRECATED - DT-Prelim Calcs'!$C$21*'Drive Train'!$F$38,DT176+DN$2)</f>
        <v>9</v>
      </c>
      <c r="DU177" s="57">
        <f>'Drive Train'!$F$35-DN177*'DEPRECATED - DT-Prelim Calcs'!$C$21*'Drive Train'!$F$38</f>
        <v>9</v>
      </c>
      <c r="DV177" s="1">
        <f>IF(DS177&gt;='Drive Train'!$F$29,1,0)</f>
        <v>0</v>
      </c>
      <c r="DW177" s="57">
        <f t="shared" si="229"/>
        <v>55.555555555555557</v>
      </c>
      <c r="DX177" s="63">
        <f>DX176+'DEPRECATED - DT-Prelim Calcs'!$C$11</f>
        <v>692</v>
      </c>
      <c r="DY177" s="2">
        <f>EI177/'Drive Train'!$F$35</f>
        <v>0.72580645161290325</v>
      </c>
      <c r="DZ177" s="46">
        <f>EG177*12*60/(PI() * 'Drive Train'!$F$15)/DY$2*DY177</f>
        <v>15706.843612555016</v>
      </c>
      <c r="EA177" s="2">
        <f>('DEPRECATED - DT-Prelim Calcs'!$C$6*DY177-DZ177)/('DEPRECATED - DT-Prelim Calcs'!$C$6*DY177)*'DEPRECATED - DT-Prelim Calcs'!$C$7*DY177</f>
        <v>-5.3527751394661101</v>
      </c>
      <c r="EB177" s="57">
        <f>EA177/'DEPRECATED - DT-Prelim Calcs'!$C$7*('DEPRECATED - DT-Prelim Calcs'!$C$8-'DEPRECATED - DT-Prelim Calcs'!$C$9)+'DEPRECATED - DT-Prelim Calcs'!$C$9</f>
        <v>-282.26309144958589</v>
      </c>
      <c r="EC177" s="57">
        <f t="shared" si="198"/>
        <v>-282.26309144958589</v>
      </c>
      <c r="ED177" s="2">
        <f t="shared" si="230"/>
        <v>-7.2024162348098875</v>
      </c>
      <c r="EE177" s="57">
        <f>ED177*'DEPRECATED - DT-Prelim Calcs'!$C$21/DY$2/'DEPRECATED - DT-Prelim Calcs'!$C$19/'DEPRECATED - DT-Prelim Calcs'!$C$18*3.39*'DEPRECATED - DT-Prelim Calcs'!$C$20</f>
        <v>-202.67345470192075</v>
      </c>
      <c r="EF177" s="46">
        <f t="shared" si="231"/>
        <v>1</v>
      </c>
      <c r="EG177" s="57">
        <f>EE176*'DEPRECATED - DT-Prelim Calcs'!$C$11+EG176</f>
        <v>45.93632551450105</v>
      </c>
      <c r="EH177" s="57">
        <f>EH176+0.5*EE177*'DEPRECATED - DT-Prelim Calcs'!$C$11^2+EG177*'DEPRECATED - DT-Prelim Calcs'!$C$11</f>
        <v>-427801.97004752187</v>
      </c>
      <c r="EI177" s="57">
        <f>MIN('Drive Train'!$F$35-EC176*'DEPRECATED - DT-Prelim Calcs'!$C$21*'Drive Train'!$F$38,EI176+EC$2)</f>
        <v>9</v>
      </c>
      <c r="EJ177" s="57">
        <f>'Drive Train'!$F$35-EC177*'DEPRECATED - DT-Prelim Calcs'!$C$21*'Drive Train'!$F$38</f>
        <v>31.593890218571843</v>
      </c>
      <c r="EK177" s="1">
        <f>IF(EH177&gt;='Drive Train'!$F$29,1,0)</f>
        <v>0</v>
      </c>
      <c r="EL177" s="57">
        <f t="shared" si="232"/>
        <v>-313.62565716620651</v>
      </c>
      <c r="EM177" s="63">
        <f>EM176+'DEPRECATED - DT-Prelim Calcs'!$C$11</f>
        <v>692</v>
      </c>
      <c r="EN177" s="2">
        <f>EX177/'Drive Train'!$F$35</f>
        <v>0.72580645161290325</v>
      </c>
      <c r="EO177" s="46">
        <f>EV177*12*60/(PI() * 'Drive Train'!$F$15)/EN$2*EN177</f>
        <v>-480543.60789182707</v>
      </c>
      <c r="EP177" s="2">
        <f>('DEPRECATED - DT-Prelim Calcs'!$C$6*EN177-EO177)/('DEPRECATED - DT-Prelim Calcs'!$C$6*EN177)*'DEPRECATED - DT-Prelim Calcs'!$C$7*EN177</f>
        <v>219.0306372668305</v>
      </c>
      <c r="EQ177" s="57">
        <f>EP177/'DEPRECATED - DT-Prelim Calcs'!$C$7*('DEPRECATED - DT-Prelim Calcs'!$C$8-'DEPRECATED - DT-Prelim Calcs'!$C$9)+'DEPRECATED - DT-Prelim Calcs'!$C$9</f>
        <v>11663.127701798488</v>
      </c>
      <c r="ER177" s="57">
        <f t="shared" si="199"/>
        <v>50</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-1247.9957417801984</v>
      </c>
      <c r="EW177" s="57">
        <f>EW176+0.5*ET177*'DEPRECATED - DT-Prelim Calcs'!$C$11^2+EV177*'DEPRECATED - DT-Prelim Calcs'!$C$11</f>
        <v>-556491.89499602106</v>
      </c>
      <c r="EX177" s="57">
        <f>MIN('Drive Train'!$F$35-ER176*'DEPRECATED - DT-Prelim Calcs'!$C$21*'Drive Train'!$F$38,EX176+ER$2)</f>
        <v>9</v>
      </c>
      <c r="EY177" s="57">
        <f>'Drive Train'!$F$35-ER177*'DEPRECATED - DT-Prelim Calcs'!$C$21*'Drive Train'!$F$38</f>
        <v>9</v>
      </c>
      <c r="EZ177" s="1">
        <f>IF(EW177&gt;='Drive Train'!$F$29,1,0)</f>
        <v>0</v>
      </c>
      <c r="FA177" s="57">
        <f t="shared" si="235"/>
        <v>55.555555555555557</v>
      </c>
      <c r="FB177" s="63">
        <f>FB176+'DEPRECATED - DT-Prelim Calcs'!$C$11</f>
        <v>692</v>
      </c>
      <c r="FC177" s="2">
        <f>FM177/'Drive Train'!$F$35</f>
        <v>0.72580645161290325</v>
      </c>
      <c r="FD177" s="46">
        <f>FK177*12*60/(PI() * 'Drive Train'!$F$15)/FC$2*FC177</f>
        <v>-283392.49692950962</v>
      </c>
      <c r="FE177" s="2">
        <f>('DEPRECATED - DT-Prelim Calcs'!$C$6*FC177-FD177)/('DEPRECATED - DT-Prelim Calcs'!$C$6*FC177)*'DEPRECATED - DT-Prelim Calcs'!$C$7*FC177</f>
        <v>129.88726439268697</v>
      </c>
      <c r="FF177" s="57">
        <f>FE177/'DEPRECATED - DT-Prelim Calcs'!$C$7*('DEPRECATED - DT-Prelim Calcs'!$C$8-'DEPRECATED - DT-Prelim Calcs'!$C$9)+'DEPRECATED - DT-Prelim Calcs'!$C$9</f>
        <v>6917.4452371708458</v>
      </c>
      <c r="FG177" s="57">
        <f t="shared" si="200"/>
        <v>50</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-661.85653188303786</v>
      </c>
      <c r="FL177" s="57">
        <f>FL176+0.5*FI177*'DEPRECATED - DT-Prelim Calcs'!$C$11^2+FK177*'DEPRECATED - DT-Prelim Calcs'!$C$11</f>
        <v>-734259.21249238949</v>
      </c>
      <c r="FM177" s="57">
        <f>MIN('Drive Train'!$F$35-FG176*'DEPRECATED - DT-Prelim Calcs'!$C$21*'Drive Train'!$F$38,FM176+FG$2)</f>
        <v>9</v>
      </c>
      <c r="FN177" s="57">
        <f>'Drive Train'!$F$35-FG177*'DEPRECATED - DT-Prelim Calcs'!$C$21*'Drive Train'!$F$38</f>
        <v>9</v>
      </c>
      <c r="FO177" s="1">
        <f>IF(FL177&gt;='Drive Train'!$F$29,1,0)</f>
        <v>0</v>
      </c>
      <c r="FP177" s="57">
        <f t="shared" si="238"/>
        <v>55.555555555555557</v>
      </c>
      <c r="FQ177" s="63">
        <f>FQ176+'DEPRECATED - DT-Prelim Calcs'!$C$11</f>
        <v>692</v>
      </c>
      <c r="FR177" s="2">
        <f>GB177/'Drive Train'!$F$35</f>
        <v>0.72580645161290325</v>
      </c>
      <c r="FS177" s="46">
        <f>FZ177*12*60/(PI() * 'Drive Train'!$F$15)/FR$2*FR177</f>
        <v>-252739.20431073286</v>
      </c>
      <c r="FT177" s="2">
        <f>('DEPRECATED - DT-Prelim Calcs'!$C$6*FR177-FS177)/('DEPRECATED - DT-Prelim Calcs'!$C$6*FR177)*'DEPRECATED - DT-Prelim Calcs'!$C$7*FR177</f>
        <v>116.02714521609187</v>
      </c>
      <c r="FU177" s="57">
        <f>FT177/'DEPRECATED - DT-Prelim Calcs'!$C$7*('DEPRECATED - DT-Prelim Calcs'!$C$8-'DEPRECATED - DT-Prelim Calcs'!$C$9)+'DEPRECATED - DT-Prelim Calcs'!$C$9</f>
        <v>6179.5808013380029</v>
      </c>
      <c r="FV177" s="57">
        <f t="shared" si="201"/>
        <v>50</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-536.25517328188607</v>
      </c>
      <c r="GA177" s="57">
        <f>GA176+0.5*FX177*'DEPRECATED - DT-Prelim Calcs'!$C$11^2+FZ177*'DEPRECATED - DT-Prelim Calcs'!$C$11</f>
        <v>-836961.2682596345</v>
      </c>
      <c r="GB177" s="57">
        <f>MIN('Drive Train'!$F$35-FV176*'DEPRECATED - DT-Prelim Calcs'!$C$21*'Drive Train'!$F$38,GB176+FV$2)</f>
        <v>9</v>
      </c>
      <c r="GC177" s="57">
        <f>'Drive Train'!$F$35-FV177*'DEPRECATED - DT-Prelim Calcs'!$C$21*'Drive Train'!$F$38</f>
        <v>9</v>
      </c>
      <c r="GD177" s="1">
        <f>IF(GA177&gt;='Drive Train'!$F$29,1,0)</f>
        <v>0</v>
      </c>
      <c r="GE177" s="57">
        <f t="shared" si="241"/>
        <v>55.555555555555557</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55.555555555555557</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55.555555555555557</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55.555555555555557</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55.555555555555557</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650.48305563067322</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26498.995088788197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0.72580645161290325</v>
      </c>
      <c r="BC178" s="46">
        <f>BJ178*12*60/(PI() * 'Drive Train'!$F$15)/BB$2*BB178</f>
        <v>4641.2361014984563</v>
      </c>
      <c r="BD178" s="2">
        <f>('DEPRECATED - DT-Prelim Calcs'!$C$6*BB178-BC178)/('DEPRECATED - DT-Prelim Calcs'!$C$6*BB178)*'DEPRECATED - DT-Prelim Calcs'!$C$7*BB178</f>
        <v>-0.34937662133359365</v>
      </c>
      <c r="BE178" s="57">
        <f>BD178/'DEPRECATED - DT-Prelim Calcs'!$C$7*('DEPRECATED - DT-Prelim Calcs'!$C$8-'DEPRECATED - DT-Prelim Calcs'!$C$9)+'DEPRECATED - DT-Prelim Calcs'!$C$9</f>
        <v>-15.899593575560193</v>
      </c>
      <c r="BF178" s="57">
        <f t="shared" si="193"/>
        <v>-15.899593575560193</v>
      </c>
      <c r="BG178" s="2">
        <f t="shared" si="215"/>
        <v>-0.89592952771528722</v>
      </c>
      <c r="BH178" s="57">
        <f>BG178*'DEPRECATED - DT-Prelim Calcs'!$C$21/BB$2/'DEPRECATED - DT-Prelim Calcs'!$C$19/'DEPRECATED - DT-Prelim Calcs'!$C$18*3.39*'DEPRECATED - DT-Prelim Calcs'!$C$20</f>
        <v>-9.3122233196926949</v>
      </c>
      <c r="BI178" s="46">
        <f t="shared" si="216"/>
        <v>1</v>
      </c>
      <c r="BJ178" s="57">
        <f>BH177*'DEPRECATED - DT-Prelim Calcs'!$C$11+BJ177</f>
        <v>36.748542312304203</v>
      </c>
      <c r="BK178" s="57">
        <f>BK177+0.5*BH178*'DEPRECATED - DT-Prelim Calcs'!$C$11^2+BJ178*'DEPRECATED - DT-Prelim Calcs'!$C$11</f>
        <v>12614.940626112499</v>
      </c>
      <c r="BL178" s="57">
        <f>MIN('Drive Train'!$F$35-BF177*'DEPRECATED - DT-Prelim Calcs'!$C$21*'Drive Train'!$F$38,BL177+BF$2)</f>
        <v>9</v>
      </c>
      <c r="BM178" s="57">
        <f>'Drive Train'!$F$35-BF178*'DEPRECATED - DT-Prelim Calcs'!$C$21*'Drive Train'!$F$38</f>
        <v>13.481172363138093</v>
      </c>
      <c r="BN178" s="1">
        <f>IF(BK178&gt;='Drive Train'!$F$29,1,0)</f>
        <v>1</v>
      </c>
      <c r="BO178" s="57">
        <f t="shared" si="217"/>
        <v>-17.66621508395577</v>
      </c>
      <c r="BP178" s="63">
        <f>BP177+'DEPRECATED - DT-Prelim Calcs'!$C$11</f>
        <v>696</v>
      </c>
      <c r="BQ178" s="2">
        <f>CA178/'Drive Train'!$F$35</f>
        <v>1.6746473277230876</v>
      </c>
      <c r="BR178" s="46">
        <f>BY178*12*60/(PI() * 'Drive Train'!$F$15)/BQ$2*BQ178</f>
        <v>-53852.162359417984</v>
      </c>
      <c r="BS178" s="2">
        <f>('DEPRECATED - DT-Prelim Calcs'!$C$6*BQ178-BR178)/('DEPRECATED - DT-Prelim Calcs'!$C$6*BQ178)*'DEPRECATED - DT-Prelim Calcs'!$C$7*BQ178</f>
        <v>28.385564466228654</v>
      </c>
      <c r="BT178" s="57">
        <f>BS178/'DEPRECATED - DT-Prelim Calcs'!$C$7*('DEPRECATED - DT-Prelim Calcs'!$C$8-'DEPRECATED - DT-Prelim Calcs'!$C$9)+'DEPRECATED - DT-Prelim Calcs'!$C$9</f>
        <v>1513.84851494487</v>
      </c>
      <c r="BU178" s="57">
        <f t="shared" si="194"/>
        <v>50</v>
      </c>
      <c r="BV178" s="2">
        <f t="shared" si="218"/>
        <v>1.6489905474275997</v>
      </c>
      <c r="BW178" s="57">
        <f>BV178*'DEPRECATED - DT-Prelim Calcs'!$C$21/BQ$2/'DEPRECATED - DT-Prelim Calcs'!$C$19/'DEPRECATED - DT-Prelim Calcs'!$C$18*3.39*'DEPRECATED - DT-Prelim Calcs'!$C$20</f>
        <v>22.99198837243916</v>
      </c>
      <c r="BX178" s="46">
        <f t="shared" si="219"/>
        <v>0</v>
      </c>
      <c r="BY178" s="57">
        <f>BW177*'DEPRECATED - DT-Prelim Calcs'!$C$11+BY177</f>
        <v>-137.76161717553811</v>
      </c>
      <c r="BZ178" s="57">
        <f>BZ177+0.5*BW178*'DEPRECATED - DT-Prelim Calcs'!$C$11^2+BY178*'DEPRECATED - DT-Prelim Calcs'!$C$11</f>
        <v>-24760.201362270567</v>
      </c>
      <c r="CA178" s="57">
        <f>MIN('Drive Train'!$F$35-BU177*'DEPRECATED - DT-Prelim Calcs'!$C$21*'Drive Train'!$F$38,CA177+BU$2)</f>
        <v>20.765626863766286</v>
      </c>
      <c r="CB178" s="57">
        <f>'Drive Train'!$F$35-BU178*'DEPRECATED - DT-Prelim Calcs'!$C$21*'Drive Train'!$F$38</f>
        <v>9</v>
      </c>
      <c r="CC178" s="1">
        <f>IF(BZ178&gt;='Drive Train'!$F$29,1,0)</f>
        <v>0</v>
      </c>
      <c r="CD178" s="57">
        <f t="shared" si="220"/>
        <v>55.555555555555557</v>
      </c>
      <c r="CE178" s="63">
        <f>CE177+'DEPRECATED - DT-Prelim Calcs'!$C$11</f>
        <v>696</v>
      </c>
      <c r="CF178" s="2">
        <f>CP178/'Drive Train'!$F$35</f>
        <v>0.72580645161290325</v>
      </c>
      <c r="CG178" s="46">
        <f>CN178*12*60/(PI() * 'Drive Train'!$F$15)/CF$2*CF178</f>
        <v>-14500.497380304025</v>
      </c>
      <c r="CH178" s="2">
        <f>('DEPRECATED - DT-Prelim Calcs'!$C$6*CF178-CG178)/('DEPRECATED - DT-Prelim Calcs'!$C$6*CF178)*'DEPRECATED - DT-Prelim Calcs'!$C$7*CF178</f>
        <v>8.3057036209073036</v>
      </c>
      <c r="CI178" s="57">
        <f>CH178/'DEPRECATED - DT-Prelim Calcs'!$C$7*('DEPRECATED - DT-Prelim Calcs'!$C$8-'DEPRECATED - DT-Prelim Calcs'!$C$9)+'DEPRECATED - DT-Prelim Calcs'!$C$9</f>
        <v>444.86671143668343</v>
      </c>
      <c r="CJ178" s="57">
        <f t="shared" si="195"/>
        <v>50</v>
      </c>
      <c r="CK178" s="2">
        <f t="shared" si="221"/>
        <v>1.3144127551959126</v>
      </c>
      <c r="CL178" s="57">
        <f>CK178*'DEPRECATED - DT-Prelim Calcs'!$C$21/CF$2/'DEPRECATED - DT-Prelim Calcs'!$C$19/'DEPRECATED - DT-Prelim Calcs'!$C$18*3.39*'DEPRECATED - DT-Prelim Calcs'!$C$20</f>
        <v>22.991988372439156</v>
      </c>
      <c r="CM178" s="46">
        <f t="shared" si="222"/>
        <v>0</v>
      </c>
      <c r="CN178" s="57">
        <f>CL177*'DEPRECATED - DT-Prelim Calcs'!$C$11+CN177</f>
        <v>-68.221948663970821</v>
      </c>
      <c r="CO178" s="57">
        <f>CO177+0.5*CL178*'DEPRECATED - DT-Prelim Calcs'!$C$11^2+CN178*'DEPRECATED - DT-Prelim Calcs'!$C$11</f>
        <v>-74018.246205025658</v>
      </c>
      <c r="CP178" s="57">
        <f>MIN('Drive Train'!$F$35-CJ177*'DEPRECATED - DT-Prelim Calcs'!$C$21*'Drive Train'!$F$38,CP177+CJ$2)</f>
        <v>9</v>
      </c>
      <c r="CQ178" s="57">
        <f>'Drive Train'!$F$35-CJ178*'DEPRECATED - DT-Prelim Calcs'!$C$21*'Drive Train'!$F$38</f>
        <v>9</v>
      </c>
      <c r="CR178" s="1">
        <f>IF(CO178&gt;='Drive Train'!$F$29,1,0)</f>
        <v>0</v>
      </c>
      <c r="CS178" s="57">
        <f t="shared" si="223"/>
        <v>55.555555555555557</v>
      </c>
      <c r="CT178" s="63">
        <f>CT177+'DEPRECATED - DT-Prelim Calcs'!$C$11</f>
        <v>696</v>
      </c>
      <c r="CU178" s="2">
        <f>DE178/'Drive Train'!$F$35</f>
        <v>0.72580645161290325</v>
      </c>
      <c r="CV178" s="46">
        <f>DC178*12*60/(PI() * 'Drive Train'!$F$15)/CU$2*CU178</f>
        <v>-124120.59970309332</v>
      </c>
      <c r="CW178" s="2">
        <f>('DEPRECATED - DT-Prelim Calcs'!$C$6*CU178-CV178)/('DEPRECATED - DT-Prelim Calcs'!$C$6*CU178)*'DEPRECATED - DT-Prelim Calcs'!$C$7*CU178</f>
        <v>57.87126583440115</v>
      </c>
      <c r="CX178" s="57">
        <f>CW178/'DEPRECATED - DT-Prelim Calcs'!$C$7*('DEPRECATED - DT-Prelim Calcs'!$C$8-'DEPRECATED - DT-Prelim Calcs'!$C$9)+'DEPRECATED - DT-Prelim Calcs'!$C$9</f>
        <v>3083.564484047165</v>
      </c>
      <c r="CY178" s="57">
        <f t="shared" si="196"/>
        <v>50</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-485.4629433645913</v>
      </c>
      <c r="DD178" s="57">
        <f>DD177+0.5*DA178*'DEPRECATED - DT-Prelim Calcs'!$C$11^2+DC178*'DEPRECATED - DT-Prelim Calcs'!$C$11</f>
        <v>-154879.26216808552</v>
      </c>
      <c r="DE178" s="57">
        <f>MIN('Drive Train'!$F$35-CY177*'DEPRECATED - DT-Prelim Calcs'!$C$21*'Drive Train'!$F$38,DE177+CY$2)</f>
        <v>9</v>
      </c>
      <c r="DF178" s="57">
        <f>'Drive Train'!$F$35-CY178*'DEPRECATED - DT-Prelim Calcs'!$C$21*'Drive Train'!$F$38</f>
        <v>9</v>
      </c>
      <c r="DG178" s="1">
        <f>IF(DD178&gt;='Drive Train'!$F$29,1,0)</f>
        <v>0</v>
      </c>
      <c r="DH178" s="57">
        <f t="shared" si="226"/>
        <v>55.555555555555557</v>
      </c>
      <c r="DI178" s="63">
        <f>DI177+'DEPRECATED - DT-Prelim Calcs'!$C$11</f>
        <v>696</v>
      </c>
      <c r="DJ178" s="2">
        <f>DT178/'Drive Train'!$F$35</f>
        <v>0.72580645161290325</v>
      </c>
      <c r="DK178" s="46">
        <f>DR178*12*60/(PI() * 'Drive Train'!$F$15)/DJ$2*DJ178</f>
        <v>-7694.625360091597</v>
      </c>
      <c r="DL178" s="2">
        <f>('DEPRECATED - DT-Prelim Calcs'!$C$6*DJ178-DK178)/('DEPRECATED - DT-Prelim Calcs'!$C$6*DJ178)*'DEPRECATED - DT-Prelim Calcs'!$C$7*DJ178</f>
        <v>5.2283768725560931</v>
      </c>
      <c r="DM178" s="57">
        <f>DL178/'DEPRECATED - DT-Prelim Calcs'!$C$7*('DEPRECATED - DT-Prelim Calcs'!$C$8-'DEPRECATED - DT-Prelim Calcs'!$C$9)+'DEPRECATED - DT-Prelim Calcs'!$C$9</f>
        <v>281.04056130661689</v>
      </c>
      <c r="DN178" s="57">
        <f t="shared" si="197"/>
        <v>50</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-25.751709058593605</v>
      </c>
      <c r="DS178" s="57">
        <f>DS177+0.5*DP178*'DEPRECATED - DT-Prelim Calcs'!$C$11^2+DR178*'DEPRECATED - DT-Prelim Calcs'!$C$11</f>
        <v>-293862.22057011508</v>
      </c>
      <c r="DT178" s="57">
        <f>MIN('Drive Train'!$F$35-DN177*'DEPRECATED - DT-Prelim Calcs'!$C$21*'Drive Train'!$F$38,DT177+DN$2)</f>
        <v>9</v>
      </c>
      <c r="DU178" s="57">
        <f>'Drive Train'!$F$35-DN178*'DEPRECATED - DT-Prelim Calcs'!$C$21*'Drive Train'!$F$38</f>
        <v>9</v>
      </c>
      <c r="DV178" s="1">
        <f>IF(DS178&gt;='Drive Train'!$F$29,1,0)</f>
        <v>0</v>
      </c>
      <c r="DW178" s="57">
        <f t="shared" si="229"/>
        <v>55.555555555555557</v>
      </c>
      <c r="DX178" s="63">
        <f>DX177+'DEPRECATED - DT-Prelim Calcs'!$C$11</f>
        <v>696</v>
      </c>
      <c r="DY178" s="2">
        <f>EI178/'Drive Train'!$F$35</f>
        <v>2.5478943724654712</v>
      </c>
      <c r="DZ178" s="46">
        <f>EG178*12*60/(PI() * 'Drive Train'!$F$15)/DY$2*DY178</f>
        <v>-917945.72432210855</v>
      </c>
      <c r="EA178" s="2">
        <f>('DEPRECATED - DT-Prelim Calcs'!$C$6*DY178-DZ178)/('DEPRECATED - DT-Prelim Calcs'!$C$6*DY178)*'DEPRECATED - DT-Prelim Calcs'!$C$7*DY178</f>
        <v>421.19655969960837</v>
      </c>
      <c r="EB178" s="57">
        <f>EA178/'DEPRECATED - DT-Prelim Calcs'!$C$7*('DEPRECATED - DT-Prelim Calcs'!$C$8-'DEPRECATED - DT-Prelim Calcs'!$C$9)+'DEPRECATED - DT-Prelim Calcs'!$C$9</f>
        <v>22425.736767410686</v>
      </c>
      <c r="EC178" s="57">
        <f t="shared" si="198"/>
        <v>50</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-764.75749329318194</v>
      </c>
      <c r="EH178" s="57">
        <f>EH177+0.5*EE178*'DEPRECATED - DT-Prelim Calcs'!$C$11^2+EG178*'DEPRECATED - DT-Prelim Calcs'!$C$11</f>
        <v>-430677.06411371508</v>
      </c>
      <c r="EI178" s="57">
        <f>MIN('Drive Train'!$F$35-EC177*'DEPRECATED - DT-Prelim Calcs'!$C$21*'Drive Train'!$F$38,EI177+EC$2)</f>
        <v>31.593890218571843</v>
      </c>
      <c r="EJ178" s="57">
        <f>'Drive Train'!$F$35-EC178*'DEPRECATED - DT-Prelim Calcs'!$C$21*'Drive Train'!$F$38</f>
        <v>9</v>
      </c>
      <c r="EK178" s="1">
        <f>IF(EH178&gt;='Drive Train'!$F$29,1,0)</f>
        <v>0</v>
      </c>
      <c r="EL178" s="57">
        <f t="shared" si="232"/>
        <v>55.555555555555557</v>
      </c>
      <c r="EM178" s="63">
        <f>EM177+'DEPRECATED - DT-Prelim Calcs'!$C$11</f>
        <v>696</v>
      </c>
      <c r="EN178" s="2">
        <f>EX178/'Drive Train'!$F$35</f>
        <v>0.72580645161290325</v>
      </c>
      <c r="EO178" s="46">
        <f>EV178*12*60/(PI() * 'Drive Train'!$F$15)/EN$2*EN178</f>
        <v>-445131.1375597135</v>
      </c>
      <c r="EP178" s="2">
        <f>('DEPRECATED - DT-Prelim Calcs'!$C$6*EN178-EO178)/('DEPRECATED - DT-Prelim Calcs'!$C$6*EN178)*'DEPRECATED - DT-Prelim Calcs'!$C$7*EN178</f>
        <v>203.01861972454276</v>
      </c>
      <c r="EQ178" s="57">
        <f>EP178/'DEPRECATED - DT-Prelim Calcs'!$C$7*('DEPRECATED - DT-Prelim Calcs'!$C$8-'DEPRECATED - DT-Prelim Calcs'!$C$9)+'DEPRECATED - DT-Prelim Calcs'!$C$9</f>
        <v>10810.703697368814</v>
      </c>
      <c r="ER178" s="57">
        <f t="shared" si="199"/>
        <v>50</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-1156.0277882904418</v>
      </c>
      <c r="EW178" s="57">
        <f>EW177+0.5*ET178*'DEPRECATED - DT-Prelim Calcs'!$C$11^2+EV178*'DEPRECATED - DT-Prelim Calcs'!$C$11</f>
        <v>-560932.07024220331</v>
      </c>
      <c r="EX178" s="57">
        <f>MIN('Drive Train'!$F$35-ER177*'DEPRECATED - DT-Prelim Calcs'!$C$21*'Drive Train'!$F$38,EX177+ER$2)</f>
        <v>9</v>
      </c>
      <c r="EY178" s="57">
        <f>'Drive Train'!$F$35-ER178*'DEPRECATED - DT-Prelim Calcs'!$C$21*'Drive Train'!$F$38</f>
        <v>9</v>
      </c>
      <c r="EZ178" s="1">
        <f>IF(EW178&gt;='Drive Train'!$F$29,1,0)</f>
        <v>0</v>
      </c>
      <c r="FA178" s="57">
        <f t="shared" si="235"/>
        <v>55.555555555555557</v>
      </c>
      <c r="FB178" s="63">
        <f>FB177+'DEPRECATED - DT-Prelim Calcs'!$C$11</f>
        <v>696</v>
      </c>
      <c r="FC178" s="2">
        <f>FM178/'Drive Train'!$F$35</f>
        <v>0.72580645161290325</v>
      </c>
      <c r="FD178" s="46">
        <f>FK178*12*60/(PI() * 'Drive Train'!$F$15)/FC$2*FC178</f>
        <v>-244013.82992019932</v>
      </c>
      <c r="FE178" s="2">
        <f>('DEPRECATED - DT-Prelim Calcs'!$C$6*FC178-FD178)/('DEPRECATED - DT-Prelim Calcs'!$C$6*FC178)*'DEPRECATED - DT-Prelim Calcs'!$C$7*FC178</f>
        <v>112.08190088566298</v>
      </c>
      <c r="FF178" s="57">
        <f>FE178/'DEPRECATED - DT-Prelim Calcs'!$C$7*('DEPRECATED - DT-Prelim Calcs'!$C$8-'DEPRECATED - DT-Prelim Calcs'!$C$9)+'DEPRECATED - DT-Prelim Calcs'!$C$9</f>
        <v>5969.549744245046</v>
      </c>
      <c r="FG178" s="57">
        <f t="shared" si="200"/>
        <v>50</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-569.88857839328125</v>
      </c>
      <c r="FL178" s="57">
        <f>FL177+0.5*FI178*'DEPRECATED - DT-Prelim Calcs'!$C$11^2+FK178*'DEPRECATED - DT-Prelim Calcs'!$C$11</f>
        <v>-736354.83089898317</v>
      </c>
      <c r="FM178" s="57">
        <f>MIN('Drive Train'!$F$35-FG177*'DEPRECATED - DT-Prelim Calcs'!$C$21*'Drive Train'!$F$38,FM177+FG$2)</f>
        <v>9</v>
      </c>
      <c r="FN178" s="57">
        <f>'Drive Train'!$F$35-FG178*'DEPRECATED - DT-Prelim Calcs'!$C$21*'Drive Train'!$F$38</f>
        <v>9</v>
      </c>
      <c r="FO178" s="1">
        <f>IF(FL178&gt;='Drive Train'!$F$29,1,0)</f>
        <v>0</v>
      </c>
      <c r="FP178" s="57">
        <f t="shared" si="238"/>
        <v>55.555555555555557</v>
      </c>
      <c r="FQ178" s="63">
        <f>FQ177+'DEPRECATED - DT-Prelim Calcs'!$C$11</f>
        <v>696</v>
      </c>
      <c r="FR178" s="2">
        <f>GB178/'Drive Train'!$F$35</f>
        <v>0.72580645161290325</v>
      </c>
      <c r="FS178" s="46">
        <f>FZ178*12*60/(PI() * 'Drive Train'!$F$15)/FR$2*FR178</f>
        <v>-209394.34062422579</v>
      </c>
      <c r="FT178" s="2">
        <f>('DEPRECATED - DT-Prelim Calcs'!$C$6*FR178-FS178)/('DEPRECATED - DT-Prelim Calcs'!$C$6*FR178)*'DEPRECATED - DT-Prelim Calcs'!$C$7*FR178</f>
        <v>96.428435744331594</v>
      </c>
      <c r="FU178" s="57">
        <f>FT178/'DEPRECATED - DT-Prelim Calcs'!$C$7*('DEPRECATED - DT-Prelim Calcs'!$C$8-'DEPRECATED - DT-Prelim Calcs'!$C$9)+'DEPRECATED - DT-Prelim Calcs'!$C$9</f>
        <v>5136.2138199160754</v>
      </c>
      <c r="FV178" s="57">
        <f t="shared" si="201"/>
        <v>50</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-444.28721979212946</v>
      </c>
      <c r="GA178" s="57">
        <f>GA177+0.5*FX178*'DEPRECATED - DT-Prelim Calcs'!$C$11^2+FZ178*'DEPRECATED - DT-Prelim Calcs'!$C$11</f>
        <v>-838554.48123182356</v>
      </c>
      <c r="GB178" s="57">
        <f>MIN('Drive Train'!$F$35-FV177*'DEPRECATED - DT-Prelim Calcs'!$C$21*'Drive Train'!$F$38,GB177+FV$2)</f>
        <v>9</v>
      </c>
      <c r="GC178" s="57">
        <f>'Drive Train'!$F$35-FV178*'DEPRECATED - DT-Prelim Calcs'!$C$21*'Drive Train'!$F$38</f>
        <v>9</v>
      </c>
      <c r="GD178" s="1">
        <f>IF(GA178&gt;='Drive Train'!$F$29,1,0)</f>
        <v>0</v>
      </c>
      <c r="GE178" s="57">
        <f t="shared" si="241"/>
        <v>55.555555555555557</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55.555555555555557</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55.555555555555557</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55.555555555555557</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55.555555555555557</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650.48305563067322</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26652.019231567559</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1.0871913196079106</v>
      </c>
      <c r="BC179" s="46">
        <f>BJ179*12*60/(PI() * 'Drive Train'!$F$15)/BB$2*BB179</f>
        <v>-94.657153390061893</v>
      </c>
      <c r="BD179" s="2">
        <f>('DEPRECATED - DT-Prelim Calcs'!$C$6*BB179-BC179)/('DEPRECATED - DT-Prelim Calcs'!$C$6*BB179)*'DEPRECATED - DT-Prelim Calcs'!$C$7*BB179</f>
        <v>2.6629310314126724</v>
      </c>
      <c r="BE179" s="57">
        <f>BD179/'DEPRECATED - DT-Prelim Calcs'!$C$7*('DEPRECATED - DT-Prelim Calcs'!$C$8-'DEPRECATED - DT-Prelim Calcs'!$C$9)+'DEPRECATED - DT-Prelim Calcs'!$C$9</f>
        <v>144.46516652707297</v>
      </c>
      <c r="BF179" s="57">
        <f t="shared" si="193"/>
        <v>50</v>
      </c>
      <c r="BG179" s="2">
        <f t="shared" si="215"/>
        <v>0.89592952771480738</v>
      </c>
      <c r="BH179" s="57">
        <f>BG179*'DEPRECATED - DT-Prelim Calcs'!$C$21/BB$2/'DEPRECATED - DT-Prelim Calcs'!$C$19/'DEPRECATED - DT-Prelim Calcs'!$C$18*3.39*'DEPRECATED - DT-Prelim Calcs'!$C$20</f>
        <v>9.3122233196877069</v>
      </c>
      <c r="BI179" s="46">
        <f t="shared" si="216"/>
        <v>0</v>
      </c>
      <c r="BJ179" s="57">
        <f>BH178*'DEPRECATED - DT-Prelim Calcs'!$C$11+BJ178</f>
        <v>-0.50035096646657706</v>
      </c>
      <c r="BK179" s="57">
        <f>BK178+0.5*BH179*'DEPRECATED - DT-Prelim Calcs'!$C$11^2+BJ179*'DEPRECATED - DT-Prelim Calcs'!$C$11</f>
        <v>12687.437008804134</v>
      </c>
      <c r="BL179" s="57">
        <f>MIN('Drive Train'!$F$35-BF178*'DEPRECATED - DT-Prelim Calcs'!$C$21*'Drive Train'!$F$38,BL178+BF$2)</f>
        <v>13.481172363138093</v>
      </c>
      <c r="BM179" s="57">
        <f>'Drive Train'!$F$35-BF179*'DEPRECATED - DT-Prelim Calcs'!$C$21*'Drive Train'!$F$38</f>
        <v>9</v>
      </c>
      <c r="BN179" s="1">
        <f>IF(BK179&gt;='Drive Train'!$F$29,1,0)</f>
        <v>1</v>
      </c>
      <c r="BO179" s="57">
        <f t="shared" si="217"/>
        <v>55.555555555555557</v>
      </c>
      <c r="BP179" s="63">
        <f>BP178+'DEPRECATED - DT-Prelim Calcs'!$C$11</f>
        <v>700</v>
      </c>
      <c r="BQ179" s="2">
        <f>CA179/'Drive Train'!$F$35</f>
        <v>0.72580645161290325</v>
      </c>
      <c r="BR179" s="46">
        <f>BY179*12*60/(PI() * 'Drive Train'!$F$15)/BQ$2*BQ179</f>
        <v>-7758.5000629044553</v>
      </c>
      <c r="BS179" s="2">
        <f>('DEPRECATED - DT-Prelim Calcs'!$C$6*BQ179-BR179)/('DEPRECATED - DT-Prelim Calcs'!$C$6*BQ179)*'DEPRECATED - DT-Prelim Calcs'!$C$7*BQ179</f>
        <v>5.2572583047847967</v>
      </c>
      <c r="BT179" s="57">
        <f>BS179/'DEPRECATED - DT-Prelim Calcs'!$C$7*('DEPRECATED - DT-Prelim Calcs'!$C$8-'DEPRECATED - DT-Prelim Calcs'!$C$9)+'DEPRECATED - DT-Prelim Calcs'!$C$9</f>
        <v>282.57810809290015</v>
      </c>
      <c r="BU179" s="57">
        <f t="shared" si="194"/>
        <v>50</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-45.793663685781468</v>
      </c>
      <c r="BZ179" s="57">
        <f>BZ178+0.5*BW179*'DEPRECATED - DT-Prelim Calcs'!$C$11^2+BY179*'DEPRECATED - DT-Prelim Calcs'!$C$11</f>
        <v>-24759.440110034178</v>
      </c>
      <c r="CA179" s="57">
        <f>MIN('Drive Train'!$F$35-BU178*'DEPRECATED - DT-Prelim Calcs'!$C$21*'Drive Train'!$F$38,CA178+BU$2)</f>
        <v>9</v>
      </c>
      <c r="CB179" s="57">
        <f>'Drive Train'!$F$35-BU179*'DEPRECATED - DT-Prelim Calcs'!$C$21*'Drive Train'!$F$38</f>
        <v>9</v>
      </c>
      <c r="CC179" s="1">
        <f>IF(BZ179&gt;='Drive Train'!$F$29,1,0)</f>
        <v>0</v>
      </c>
      <c r="CD179" s="57">
        <f t="shared" si="220"/>
        <v>55.555555555555557</v>
      </c>
      <c r="CE179" s="63">
        <f>CE178+'DEPRECATED - DT-Prelim Calcs'!$C$11</f>
        <v>700</v>
      </c>
      <c r="CF179" s="2">
        <f>CP179/'Drive Train'!$F$35</f>
        <v>0.72580645161290325</v>
      </c>
      <c r="CG179" s="46">
        <f>CN179*12*60/(PI() * 'Drive Train'!$F$15)/CF$2*CF179</f>
        <v>5047.1862430226902</v>
      </c>
      <c r="CH179" s="2">
        <f>('DEPRECATED - DT-Prelim Calcs'!$C$6*CF179-CG179)/('DEPRECATED - DT-Prelim Calcs'!$C$6*CF179)*'DEPRECATED - DT-Prelim Calcs'!$C$7*CF179</f>
        <v>-0.53293006243554564</v>
      </c>
      <c r="CI179" s="57">
        <f>CH179/'DEPRECATED - DT-Prelim Calcs'!$C$7*('DEPRECATED - DT-Prelim Calcs'!$C$8-'DEPRECATED - DT-Prelim Calcs'!$C$9)+'DEPRECATED - DT-Prelim Calcs'!$C$9</f>
        <v>-25.671339008498133</v>
      </c>
      <c r="CJ179" s="57">
        <f t="shared" si="195"/>
        <v>-25.671339008498133</v>
      </c>
      <c r="CK179" s="2">
        <f t="shared" si="221"/>
        <v>-1.1272877399695833</v>
      </c>
      <c r="CL179" s="57">
        <f>CK179*'DEPRECATED - DT-Prelim Calcs'!$C$21/CF$2/'DEPRECATED - DT-Prelim Calcs'!$C$19/'DEPRECATED - DT-Prelim Calcs'!$C$18*3.39*'DEPRECATED - DT-Prelim Calcs'!$C$20</f>
        <v>-19.718757678907888</v>
      </c>
      <c r="CM179" s="46">
        <f t="shared" si="222"/>
        <v>1</v>
      </c>
      <c r="CN179" s="57">
        <f>CL178*'DEPRECATED - DT-Prelim Calcs'!$C$11+CN178</f>
        <v>23.746004825785803</v>
      </c>
      <c r="CO179" s="57">
        <f>CO178+0.5*CL179*'DEPRECATED - DT-Prelim Calcs'!$C$11^2+CN179*'DEPRECATED - DT-Prelim Calcs'!$C$11</f>
        <v>-74081.012247153776</v>
      </c>
      <c r="CP179" s="57">
        <f>MIN('Drive Train'!$F$35-CJ178*'DEPRECATED - DT-Prelim Calcs'!$C$21*'Drive Train'!$F$38,CP178+CJ$2)</f>
        <v>9</v>
      </c>
      <c r="CQ179" s="57">
        <f>'Drive Train'!$F$35-CJ179*'DEPRECATED - DT-Prelim Calcs'!$C$21*'Drive Train'!$F$38</f>
        <v>14.145651052577874</v>
      </c>
      <c r="CR179" s="1">
        <f>IF(CO179&gt;='Drive Train'!$F$29,1,0)</f>
        <v>0</v>
      </c>
      <c r="CS179" s="57">
        <f t="shared" si="223"/>
        <v>-28.523710009442368</v>
      </c>
      <c r="CT179" s="63">
        <f>CT178+'DEPRECATED - DT-Prelim Calcs'!$C$11</f>
        <v>700</v>
      </c>
      <c r="CU179" s="2">
        <f>DE179/'Drive Train'!$F$35</f>
        <v>0.72580645161290325</v>
      </c>
      <c r="CV179" s="46">
        <f>DC179*12*60/(PI() * 'Drive Train'!$F$15)/CU$2*CU179</f>
        <v>-100606.71940256991</v>
      </c>
      <c r="CW179" s="2">
        <f>('DEPRECATED - DT-Prelim Calcs'!$C$6*CU179-CV179)/('DEPRECATED - DT-Prelim Calcs'!$C$6*CU179)*'DEPRECATED - DT-Prelim Calcs'!$C$7*CU179</f>
        <v>47.239286186322083</v>
      </c>
      <c r="CX179" s="57">
        <f>CW179/'DEPRECATED - DT-Prelim Calcs'!$C$7*('DEPRECATED - DT-Prelim Calcs'!$C$8-'DEPRECATED - DT-Prelim Calcs'!$C$9)+'DEPRECATED - DT-Prelim Calcs'!$C$9</f>
        <v>2517.55494510586</v>
      </c>
      <c r="CY179" s="57">
        <f t="shared" si="196"/>
        <v>50</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-393.49498987483469</v>
      </c>
      <c r="DD179" s="57">
        <f>DD178+0.5*DA179*'DEPRECATED - DT-Prelim Calcs'!$C$11^2+DC179*'DEPRECATED - DT-Prelim Calcs'!$C$11</f>
        <v>-156269.30622060536</v>
      </c>
      <c r="DE179" s="57">
        <f>MIN('Drive Train'!$F$35-CY178*'DEPRECATED - DT-Prelim Calcs'!$C$21*'Drive Train'!$F$38,DE178+CY$2)</f>
        <v>9</v>
      </c>
      <c r="DF179" s="57">
        <f>'Drive Train'!$F$35-CY179*'DEPRECATED - DT-Prelim Calcs'!$C$21*'Drive Train'!$F$38</f>
        <v>9</v>
      </c>
      <c r="DG179" s="1">
        <f>IF(DD179&gt;='Drive Train'!$F$29,1,0)</f>
        <v>0</v>
      </c>
      <c r="DH179" s="57">
        <f t="shared" si="226"/>
        <v>55.555555555555557</v>
      </c>
      <c r="DI179" s="63">
        <f>DI178+'DEPRECATED - DT-Prelim Calcs'!$C$11</f>
        <v>700</v>
      </c>
      <c r="DJ179" s="2">
        <f>DT179/'Drive Train'!$F$35</f>
        <v>0.72580645161290325</v>
      </c>
      <c r="DK179" s="46">
        <f>DR179*12*60/(PI() * 'Drive Train'!$F$15)/DJ$2*DJ179</f>
        <v>19785.451617628565</v>
      </c>
      <c r="DL179" s="2">
        <f>('DEPRECATED - DT-Prelim Calcs'!$C$6*DJ179-DK179)/('DEPRECATED - DT-Prelim Calcs'!$C$6*DJ179)*'DEPRECATED - DT-Prelim Calcs'!$C$7*DJ179</f>
        <v>-7.1969487402592165</v>
      </c>
      <c r="DM179" s="57">
        <f>DL179/'DEPRECATED - DT-Prelim Calcs'!$C$7*('DEPRECATED - DT-Prelim Calcs'!$C$8-'DEPRECATED - DT-Prelim Calcs'!$C$9)+'DEPRECATED - DT-Prelim Calcs'!$C$9</f>
        <v>-380.44046613081224</v>
      </c>
      <c r="DN179" s="57">
        <f t="shared" si="197"/>
        <v>-380.44046613081224</v>
      </c>
      <c r="DO179" s="2">
        <f t="shared" si="227"/>
        <v>-9.526887543027291</v>
      </c>
      <c r="DP179" s="57">
        <f>DO179*'DEPRECATED - DT-Prelim Calcs'!$C$21/DJ$2/'DEPRECATED - DT-Prelim Calcs'!$C$19/'DEPRECATED - DT-Prelim Calcs'!$C$18*3.39*'DEPRECATED - DT-Prelim Calcs'!$C$20</f>
        <v>-234.27095533504161</v>
      </c>
      <c r="DQ179" s="46">
        <f t="shared" si="228"/>
        <v>1</v>
      </c>
      <c r="DR179" s="57">
        <f>DP178*'DEPRECATED - DT-Prelim Calcs'!$C$11+DR178</f>
        <v>66.21624443116302</v>
      </c>
      <c r="DS179" s="57">
        <f>DS178+0.5*DP179*'DEPRECATED - DT-Prelim Calcs'!$C$11^2+DR179*'DEPRECATED - DT-Prelim Calcs'!$C$11</f>
        <v>-295471.52323507075</v>
      </c>
      <c r="DT179" s="57">
        <f>MIN('Drive Train'!$F$35-DN178*'DEPRECATED - DT-Prelim Calcs'!$C$21*'Drive Train'!$F$38,DT178+DN$2)</f>
        <v>9</v>
      </c>
      <c r="DU179" s="57">
        <f>'Drive Train'!$F$35-DN179*'DEPRECATED - DT-Prelim Calcs'!$C$21*'Drive Train'!$F$38</f>
        <v>38.269951696895234</v>
      </c>
      <c r="DV179" s="1">
        <f>IF(DS179&gt;='Drive Train'!$F$29,1,0)</f>
        <v>0</v>
      </c>
      <c r="DW179" s="57">
        <f t="shared" si="229"/>
        <v>-422.71162903423578</v>
      </c>
      <c r="DX179" s="63">
        <f>DX178+'DEPRECATED - DT-Prelim Calcs'!$C$11</f>
        <v>700</v>
      </c>
      <c r="DY179" s="2">
        <f>EI179/'Drive Train'!$F$35</f>
        <v>0.72580645161290325</v>
      </c>
      <c r="DZ179" s="46">
        <f>EG179*12*60/(PI() * 'Drive Train'!$F$15)/DY$2*DY179</f>
        <v>-230044.5228802503</v>
      </c>
      <c r="EA179" s="2">
        <f>('DEPRECATED - DT-Prelim Calcs'!$C$6*DY179-DZ179)/('DEPRECATED - DT-Prelim Calcs'!$C$6*DY179)*'DEPRECATED - DT-Prelim Calcs'!$C$7*DY179</f>
        <v>105.76557256178359</v>
      </c>
      <c r="EB179" s="57">
        <f>EA179/'DEPRECATED - DT-Prelim Calcs'!$C$7*('DEPRECATED - DT-Prelim Calcs'!$C$8-'DEPRECATED - DT-Prelim Calcs'!$C$9)+'DEPRECATED - DT-Prelim Calcs'!$C$9</f>
        <v>5633.2904396999311</v>
      </c>
      <c r="EC179" s="57">
        <f t="shared" si="198"/>
        <v>50</v>
      </c>
      <c r="ED179" s="2">
        <f t="shared" si="230"/>
        <v>0.8170673883650269</v>
      </c>
      <c r="EE179" s="57">
        <f>ED179*'DEPRECATED - DT-Prelim Calcs'!$C$21/DY$2/'DEPRECATED - DT-Prelim Calcs'!$C$19/'DEPRECATED - DT-Prelim Calcs'!$C$18*3.39*'DEPRECATED - DT-Prelim Calcs'!$C$20</f>
        <v>22.99198837243916</v>
      </c>
      <c r="EF179" s="46">
        <f t="shared" si="231"/>
        <v>0</v>
      </c>
      <c r="EG179" s="57">
        <f>EE178*'DEPRECATED - DT-Prelim Calcs'!$C$11+EG178</f>
        <v>-672.78953980342533</v>
      </c>
      <c r="EH179" s="57">
        <f>EH178+0.5*EE179*'DEPRECATED - DT-Prelim Calcs'!$C$11^2+EG179*'DEPRECATED - DT-Prelim Calcs'!$C$11</f>
        <v>-433184.28636594932</v>
      </c>
      <c r="EI179" s="57">
        <f>MIN('Drive Train'!$F$35-EC178*'DEPRECATED - DT-Prelim Calcs'!$C$21*'Drive Train'!$F$38,EI178+EC$2)</f>
        <v>9</v>
      </c>
      <c r="EJ179" s="57">
        <f>'Drive Train'!$F$35-EC179*'DEPRECATED - DT-Prelim Calcs'!$C$21*'Drive Train'!$F$38</f>
        <v>9</v>
      </c>
      <c r="EK179" s="1">
        <f>IF(EH179&gt;='Drive Train'!$F$29,1,0)</f>
        <v>0</v>
      </c>
      <c r="EL179" s="57">
        <f t="shared" si="232"/>
        <v>55.555555555555557</v>
      </c>
      <c r="EM179" s="63">
        <f>EM178+'DEPRECATED - DT-Prelim Calcs'!$C$11</f>
        <v>700</v>
      </c>
      <c r="EN179" s="2">
        <f>EX179/'Drive Train'!$F$35</f>
        <v>0.72580645161290325</v>
      </c>
      <c r="EO179" s="46">
        <f>EV179*12*60/(PI() * 'Drive Train'!$F$15)/EN$2*EN179</f>
        <v>-409718.66722759983</v>
      </c>
      <c r="EP179" s="2">
        <f>('DEPRECATED - DT-Prelim Calcs'!$C$6*EN179-EO179)/('DEPRECATED - DT-Prelim Calcs'!$C$6*EN179)*'DEPRECATED - DT-Prelim Calcs'!$C$7*EN179</f>
        <v>187.00660218225497</v>
      </c>
      <c r="EQ179" s="57">
        <f>EP179/'DEPRECATED - DT-Prelim Calcs'!$C$7*('DEPRECATED - DT-Prelim Calcs'!$C$8-'DEPRECATED - DT-Prelim Calcs'!$C$9)+'DEPRECATED - DT-Prelim Calcs'!$C$9</f>
        <v>9958.2796929391352</v>
      </c>
      <c r="ER179" s="57">
        <f t="shared" si="199"/>
        <v>50</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-1064.0598348006852</v>
      </c>
      <c r="EW179" s="57">
        <f>EW178+0.5*ET179*'DEPRECATED - DT-Prelim Calcs'!$C$11^2+EV179*'DEPRECATED - DT-Prelim Calcs'!$C$11</f>
        <v>-565004.37367442658</v>
      </c>
      <c r="EX179" s="57">
        <f>MIN('Drive Train'!$F$35-ER178*'DEPRECATED - DT-Prelim Calcs'!$C$21*'Drive Train'!$F$38,EX178+ER$2)</f>
        <v>9</v>
      </c>
      <c r="EY179" s="57">
        <f>'Drive Train'!$F$35-ER179*'DEPRECATED - DT-Prelim Calcs'!$C$21*'Drive Train'!$F$38</f>
        <v>9</v>
      </c>
      <c r="EZ179" s="1">
        <f>IF(EW179&gt;='Drive Train'!$F$29,1,0)</f>
        <v>0</v>
      </c>
      <c r="FA179" s="57">
        <f t="shared" si="235"/>
        <v>55.555555555555557</v>
      </c>
      <c r="FB179" s="63">
        <f>FB178+'DEPRECATED - DT-Prelim Calcs'!$C$11</f>
        <v>700</v>
      </c>
      <c r="FC179" s="2">
        <f>FM179/'Drive Train'!$F$35</f>
        <v>0.72580645161290325</v>
      </c>
      <c r="FD179" s="46">
        <f>FK179*12*60/(PI() * 'Drive Train'!$F$15)/FC$2*FC179</f>
        <v>-204635.16291088899</v>
      </c>
      <c r="FE179" s="2">
        <f>('DEPRECATED - DT-Prelim Calcs'!$C$6*FC179-FD179)/('DEPRECATED - DT-Prelim Calcs'!$C$6*FC179)*'DEPRECATED - DT-Prelim Calcs'!$C$7*FC179</f>
        <v>94.276537378638977</v>
      </c>
      <c r="FF179" s="57">
        <f>FE179/'DEPRECATED - DT-Prelim Calcs'!$C$7*('DEPRECATED - DT-Prelim Calcs'!$C$8-'DEPRECATED - DT-Prelim Calcs'!$C$9)+'DEPRECATED - DT-Prelim Calcs'!$C$9</f>
        <v>5021.6542513192453</v>
      </c>
      <c r="FG179" s="57">
        <f t="shared" si="200"/>
        <v>50</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-477.92062490352464</v>
      </c>
      <c r="FL179" s="57">
        <f>FL178+0.5*FI179*'DEPRECATED - DT-Prelim Calcs'!$C$11^2+FK179*'DEPRECATED - DT-Prelim Calcs'!$C$11</f>
        <v>-738082.57749161776</v>
      </c>
      <c r="FM179" s="57">
        <f>MIN('Drive Train'!$F$35-FG178*'DEPRECATED - DT-Prelim Calcs'!$C$21*'Drive Train'!$F$38,FM178+FG$2)</f>
        <v>9</v>
      </c>
      <c r="FN179" s="57">
        <f>'Drive Train'!$F$35-FG179*'DEPRECATED - DT-Prelim Calcs'!$C$21*'Drive Train'!$F$38</f>
        <v>9</v>
      </c>
      <c r="FO179" s="1">
        <f>IF(FL179&gt;='Drive Train'!$F$29,1,0)</f>
        <v>0</v>
      </c>
      <c r="FP179" s="57">
        <f t="shared" si="238"/>
        <v>55.555555555555557</v>
      </c>
      <c r="FQ179" s="63">
        <f>FQ178+'DEPRECATED - DT-Prelim Calcs'!$C$11</f>
        <v>700</v>
      </c>
      <c r="FR179" s="2">
        <f>GB179/'Drive Train'!$F$35</f>
        <v>0.72580645161290325</v>
      </c>
      <c r="FS179" s="46">
        <f>FZ179*12*60/(PI() * 'Drive Train'!$F$15)/FR$2*FR179</f>
        <v>-166049.47693771875</v>
      </c>
      <c r="FT179" s="2">
        <f>('DEPRECATED - DT-Prelim Calcs'!$C$6*FR179-FS179)/('DEPRECATED - DT-Prelim Calcs'!$C$6*FR179)*'DEPRECATED - DT-Prelim Calcs'!$C$7*FR179</f>
        <v>76.829726272571392</v>
      </c>
      <c r="FU179" s="57">
        <f>FT179/'DEPRECATED - DT-Prelim Calcs'!$C$7*('DEPRECATED - DT-Prelim Calcs'!$C$8-'DEPRECATED - DT-Prelim Calcs'!$C$9)+'DEPRECATED - DT-Prelim Calcs'!$C$9</f>
        <v>4092.8468384941534</v>
      </c>
      <c r="FV179" s="57">
        <f t="shared" si="201"/>
        <v>50</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-352.31926630237285</v>
      </c>
      <c r="GA179" s="57">
        <f>GA178+0.5*FX179*'DEPRECATED - DT-Prelim Calcs'!$C$11^2+FZ179*'DEPRECATED - DT-Prelim Calcs'!$C$11</f>
        <v>-839779.82239005354</v>
      </c>
      <c r="GB179" s="57">
        <f>MIN('Drive Train'!$F$35-FV178*'DEPRECATED - DT-Prelim Calcs'!$C$21*'Drive Train'!$F$38,GB178+FV$2)</f>
        <v>9</v>
      </c>
      <c r="GC179" s="57">
        <f>'Drive Train'!$F$35-FV179*'DEPRECATED - DT-Prelim Calcs'!$C$21*'Drive Train'!$F$38</f>
        <v>9</v>
      </c>
      <c r="GD179" s="1">
        <f>IF(GA179&gt;='Drive Train'!$F$29,1,0)</f>
        <v>0</v>
      </c>
      <c r="GE179" s="57">
        <f t="shared" si="241"/>
        <v>55.555555555555557</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55.555555555555557</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55.555555555555557</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55.555555555555557</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55.555555555555557</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55.555555555555557</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650.48305563067322</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26805.043374346922</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0.72580645161290325</v>
      </c>
      <c r="BC180" s="46">
        <f>BJ180*12*60/(PI() * 'Drive Train'!$F$15)/BB$2*BB180</f>
        <v>4641.2361014959351</v>
      </c>
      <c r="BD180" s="2">
        <f>('DEPRECATED - DT-Prelim Calcs'!$C$6*BB180-BC180)/('DEPRECATED - DT-Prelim Calcs'!$C$6*BB180)*'DEPRECATED - DT-Prelim Calcs'!$C$7*BB180</f>
        <v>-0.34937662133245367</v>
      </c>
      <c r="BE180" s="57">
        <f>BD180/'DEPRECATED - DT-Prelim Calcs'!$C$7*('DEPRECATED - DT-Prelim Calcs'!$C$8-'DEPRECATED - DT-Prelim Calcs'!$C$9)+'DEPRECATED - DT-Prelim Calcs'!$C$9</f>
        <v>-15.899593575499505</v>
      </c>
      <c r="BF180" s="57">
        <f t="shared" si="193"/>
        <v>-15.899593575499505</v>
      </c>
      <c r="BG180" s="2">
        <f t="shared" si="215"/>
        <v>-0.89592952771385059</v>
      </c>
      <c r="BH180" s="57">
        <f>BG180*'DEPRECATED - DT-Prelim Calcs'!$C$21/BB$2/'DEPRECATED - DT-Prelim Calcs'!$C$19/'DEPRECATED - DT-Prelim Calcs'!$C$18*3.39*'DEPRECATED - DT-Prelim Calcs'!$C$20</f>
        <v>-9.3122233196777628</v>
      </c>
      <c r="BI180" s="46">
        <f t="shared" si="216"/>
        <v>1</v>
      </c>
      <c r="BJ180" s="57">
        <f>BH179*'DEPRECATED - DT-Prelim Calcs'!$C$11+BJ179</f>
        <v>36.74854231228425</v>
      </c>
      <c r="BK180" s="57">
        <f>BK179+0.5*BH180*'DEPRECATED - DT-Prelim Calcs'!$C$11^2+BJ180*'DEPRECATED - DT-Prelim Calcs'!$C$11</f>
        <v>12759.93339149585</v>
      </c>
      <c r="BL180" s="57">
        <f>MIN('Drive Train'!$F$35-BF179*'DEPRECATED - DT-Prelim Calcs'!$C$21*'Drive Train'!$F$38,BL179+BF$2)</f>
        <v>9</v>
      </c>
      <c r="BM180" s="57">
        <f>'Drive Train'!$F$35-BF180*'DEPRECATED - DT-Prelim Calcs'!$C$21*'Drive Train'!$F$38</f>
        <v>13.481172363133966</v>
      </c>
      <c r="BN180" s="1">
        <f>IF(BK180&gt;='Drive Train'!$F$29,1,0)</f>
        <v>1</v>
      </c>
      <c r="BO180" s="57">
        <f t="shared" si="217"/>
        <v>-17.666215083888339</v>
      </c>
      <c r="BP180" s="63">
        <f>BP179+'DEPRECATED - DT-Prelim Calcs'!$C$11</f>
        <v>704</v>
      </c>
      <c r="BQ180" s="2">
        <f>CA180/'Drive Train'!$F$35</f>
        <v>0.72580645161290325</v>
      </c>
      <c r="BR180" s="46">
        <f>BY180*12*60/(PI() * 'Drive Train'!$F$15)/BQ$2*BQ180</f>
        <v>7822.9868832255361</v>
      </c>
      <c r="BS180" s="2">
        <f>('DEPRECATED - DT-Prelim Calcs'!$C$6*BQ180-BR180)/('DEPRECATED - DT-Prelim Calcs'!$C$6*BQ180)*'DEPRECATED - DT-Prelim Calcs'!$C$7*BQ180</f>
        <v>-1.7880294138218231</v>
      </c>
      <c r="BT180" s="57">
        <f>BS180/'DEPRECATED - DT-Prelim Calcs'!$C$7*('DEPRECATED - DT-Prelim Calcs'!$C$8-'DEPRECATED - DT-Prelim Calcs'!$C$9)+'DEPRECATED - DT-Prelim Calcs'!$C$9</f>
        <v>-92.488453856157633</v>
      </c>
      <c r="BU180" s="57">
        <f t="shared" si="194"/>
        <v>-92.488453856157633</v>
      </c>
      <c r="BV180" s="2">
        <f t="shared" si="218"/>
        <v>-2.709265938770931</v>
      </c>
      <c r="BW180" s="57">
        <f>BV180*'DEPRECATED - DT-Prelim Calcs'!$C$21/BQ$2/'DEPRECATED - DT-Prelim Calcs'!$C$19/'DEPRECATED - DT-Prelim Calcs'!$C$18*3.39*'DEPRECATED - DT-Prelim Calcs'!$C$20</f>
        <v>-37.77548092027596</v>
      </c>
      <c r="BX180" s="46">
        <f t="shared" si="219"/>
        <v>1</v>
      </c>
      <c r="BY180" s="57">
        <f>BW179*'DEPRECATED - DT-Prelim Calcs'!$C$11+BY179</f>
        <v>46.174289803975171</v>
      </c>
      <c r="BZ180" s="57">
        <f>BZ179+0.5*BW180*'DEPRECATED - DT-Prelim Calcs'!$C$11^2+BY180*'DEPRECATED - DT-Prelim Calcs'!$C$11</f>
        <v>-24876.946798180485</v>
      </c>
      <c r="CA180" s="57">
        <f>MIN('Drive Train'!$F$35-BU179*'DEPRECATED - DT-Prelim Calcs'!$C$21*'Drive Train'!$F$38,CA179+BU$2)</f>
        <v>9</v>
      </c>
      <c r="CB180" s="57">
        <f>'Drive Train'!$F$35-BU180*'DEPRECATED - DT-Prelim Calcs'!$C$21*'Drive Train'!$F$38</f>
        <v>18.689214862218719</v>
      </c>
      <c r="CC180" s="1">
        <f>IF(BZ180&gt;='Drive Train'!$F$29,1,0)</f>
        <v>0</v>
      </c>
      <c r="CD180" s="57">
        <f t="shared" si="220"/>
        <v>-102.76494872906405</v>
      </c>
      <c r="CE180" s="63">
        <f>CE179+'DEPRECATED - DT-Prelim Calcs'!$C$11</f>
        <v>704</v>
      </c>
      <c r="CF180" s="2">
        <f>CP180/'Drive Train'!$F$35</f>
        <v>1.1407783106917639</v>
      </c>
      <c r="CG180" s="46">
        <f>CN180*12*60/(PI() * 'Drive Train'!$F$15)/CF$2*CF180</f>
        <v>-18417.027171428919</v>
      </c>
      <c r="CH180" s="2">
        <f>('DEPRECATED - DT-Prelim Calcs'!$C$6*CF180-CG180)/('DEPRECATED - DT-Prelim Calcs'!$C$6*CF180)*'DEPRECATED - DT-Prelim Calcs'!$C$7*CF180</f>
        <v>11.076674506092422</v>
      </c>
      <c r="CI180" s="57">
        <f>CH180/'DEPRECATED - DT-Prelim Calcs'!$C$7*('DEPRECATED - DT-Prelim Calcs'!$C$8-'DEPRECATED - DT-Prelim Calcs'!$C$9)+'DEPRECATED - DT-Prelim Calcs'!$C$9</f>
        <v>592.38354320815677</v>
      </c>
      <c r="CJ180" s="57">
        <f t="shared" si="195"/>
        <v>50</v>
      </c>
      <c r="CK180" s="2">
        <f t="shared" si="221"/>
        <v>1.3144127551959126</v>
      </c>
      <c r="CL180" s="57">
        <f>CK180*'DEPRECATED - DT-Prelim Calcs'!$C$21/CF$2/'DEPRECATED - DT-Prelim Calcs'!$C$19/'DEPRECATED - DT-Prelim Calcs'!$C$18*3.39*'DEPRECATED - DT-Prelim Calcs'!$C$20</f>
        <v>22.991988372439156</v>
      </c>
      <c r="CM180" s="46">
        <f t="shared" si="222"/>
        <v>0</v>
      </c>
      <c r="CN180" s="57">
        <f>CL179*'DEPRECATED - DT-Prelim Calcs'!$C$11+CN179</f>
        <v>-55.129025889845749</v>
      </c>
      <c r="CO180" s="57">
        <f>CO179+0.5*CL180*'DEPRECATED - DT-Prelim Calcs'!$C$11^2+CN180*'DEPRECATED - DT-Prelim Calcs'!$C$11</f>
        <v>-74117.592443733636</v>
      </c>
      <c r="CP180" s="57">
        <f>MIN('Drive Train'!$F$35-CJ179*'DEPRECATED - DT-Prelim Calcs'!$C$21*'Drive Train'!$F$38,CP179+CJ$2)</f>
        <v>14.145651052577874</v>
      </c>
      <c r="CQ180" s="57">
        <f>'Drive Train'!$F$35-CJ180*'DEPRECATED - DT-Prelim Calcs'!$C$21*'Drive Train'!$F$38</f>
        <v>9</v>
      </c>
      <c r="CR180" s="1">
        <f>IF(CO180&gt;='Drive Train'!$F$29,1,0)</f>
        <v>0</v>
      </c>
      <c r="CS180" s="57">
        <f t="shared" si="223"/>
        <v>55.555555555555557</v>
      </c>
      <c r="CT180" s="63">
        <f>CT179+'DEPRECATED - DT-Prelim Calcs'!$C$11</f>
        <v>704</v>
      </c>
      <c r="CU180" s="2">
        <f>DE180/'Drive Train'!$F$35</f>
        <v>0.72580645161290325</v>
      </c>
      <c r="CV180" s="46">
        <f>DC180*12*60/(PI() * 'Drive Train'!$F$15)/CU$2*CU180</f>
        <v>-77092.839102046462</v>
      </c>
      <c r="CW180" s="2">
        <f>('DEPRECATED - DT-Prelim Calcs'!$C$6*CU180-CV180)/('DEPRECATED - DT-Prelim Calcs'!$C$6*CU180)*'DEPRECATED - DT-Prelim Calcs'!$C$7*CU180</f>
        <v>36.607306538243009</v>
      </c>
      <c r="CX180" s="57">
        <f>CW180/'DEPRECATED - DT-Prelim Calcs'!$C$7*('DEPRECATED - DT-Prelim Calcs'!$C$8-'DEPRECATED - DT-Prelim Calcs'!$C$9)+'DEPRECATED - DT-Prelim Calcs'!$C$9</f>
        <v>1951.5454061645553</v>
      </c>
      <c r="CY180" s="57">
        <f t="shared" si="196"/>
        <v>50</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-301.52703638507808</v>
      </c>
      <c r="DD180" s="57">
        <f>DD179+0.5*DA180*'DEPRECATED - DT-Prelim Calcs'!$C$11^2+DC180*'DEPRECATED - DT-Prelim Calcs'!$C$11</f>
        <v>-157291.47845916616</v>
      </c>
      <c r="DE180" s="57">
        <f>MIN('Drive Train'!$F$35-CY179*'DEPRECATED - DT-Prelim Calcs'!$C$21*'Drive Train'!$F$38,DE179+CY$2)</f>
        <v>9</v>
      </c>
      <c r="DF180" s="57">
        <f>'Drive Train'!$F$35-CY180*'DEPRECATED - DT-Prelim Calcs'!$C$21*'Drive Train'!$F$38</f>
        <v>9</v>
      </c>
      <c r="DG180" s="1">
        <f>IF(DD180&gt;='Drive Train'!$F$29,1,0)</f>
        <v>0</v>
      </c>
      <c r="DH180" s="57">
        <f t="shared" si="226"/>
        <v>55.555555555555557</v>
      </c>
      <c r="DI180" s="63">
        <f>DI179+'DEPRECATED - DT-Prelim Calcs'!$C$11</f>
        <v>704</v>
      </c>
      <c r="DJ180" s="2">
        <f>DT180/'Drive Train'!$F$35</f>
        <v>3.0862864271689703</v>
      </c>
      <c r="DK180" s="46">
        <f>DR180*12*60/(PI() * 'Drive Train'!$F$15)/DJ$2*DJ180</f>
        <v>-1106493.7083307942</v>
      </c>
      <c r="DL180" s="2">
        <f>('DEPRECATED - DT-Prelim Calcs'!$C$6*DJ180-DK180)/('DEPRECATED - DT-Prelim Calcs'!$C$6*DJ180)*'DEPRECATED - DT-Prelim Calcs'!$C$7*DJ180</f>
        <v>507.74748820265069</v>
      </c>
      <c r="DM180" s="57">
        <f>DL180/'DEPRECATED - DT-Prelim Calcs'!$C$7*('DEPRECATED - DT-Prelim Calcs'!$C$8-'DEPRECATED - DT-Prelim Calcs'!$C$9)+'DEPRECATED - DT-Prelim Calcs'!$C$9</f>
        <v>27033.406529626591</v>
      </c>
      <c r="DN180" s="57">
        <f t="shared" si="197"/>
        <v>50</v>
      </c>
      <c r="DO180" s="2">
        <f t="shared" si="227"/>
        <v>0.93499464029399981</v>
      </c>
      <c r="DP180" s="57">
        <f>DO180*'DEPRECATED - DT-Prelim Calcs'!$C$21/DJ$2/'DEPRECATED - DT-Prelim Calcs'!$C$19/'DEPRECATED - DT-Prelim Calcs'!$C$18*3.39*'DEPRECATED - DT-Prelim Calcs'!$C$20</f>
        <v>22.991988372439156</v>
      </c>
      <c r="DQ180" s="46">
        <f t="shared" si="228"/>
        <v>0</v>
      </c>
      <c r="DR180" s="57">
        <f>DP179*'DEPRECATED - DT-Prelim Calcs'!$C$11+DR179</f>
        <v>-870.86757690900345</v>
      </c>
      <c r="DS180" s="57">
        <f>DS179+0.5*DP180*'DEPRECATED - DT-Prelim Calcs'!$C$11^2+DR180*'DEPRECATED - DT-Prelim Calcs'!$C$11</f>
        <v>-298771.05763572728</v>
      </c>
      <c r="DT180" s="57">
        <f>MIN('Drive Train'!$F$35-DN179*'DEPRECATED - DT-Prelim Calcs'!$C$21*'Drive Train'!$F$38,DT179+DN$2)</f>
        <v>38.269951696895234</v>
      </c>
      <c r="DU180" s="57">
        <f>'Drive Train'!$F$35-DN180*'DEPRECATED - DT-Prelim Calcs'!$C$21*'Drive Train'!$F$38</f>
        <v>9</v>
      </c>
      <c r="DV180" s="1">
        <f>IF(DS180&gt;='Drive Train'!$F$29,1,0)</f>
        <v>0</v>
      </c>
      <c r="DW180" s="57">
        <f t="shared" si="229"/>
        <v>55.555555555555557</v>
      </c>
      <c r="DX180" s="63">
        <f>DX179+'DEPRECATED - DT-Prelim Calcs'!$C$11</f>
        <v>704</v>
      </c>
      <c r="DY180" s="2">
        <f>EI180/'Drive Train'!$F$35</f>
        <v>0.72580645161290325</v>
      </c>
      <c r="DZ180" s="46">
        <f>EG180*12*60/(PI() * 'Drive Train'!$F$15)/DY$2*DY180</f>
        <v>-198598.24922533336</v>
      </c>
      <c r="EA180" s="2">
        <f>('DEPRECATED - DT-Prelim Calcs'!$C$6*DY180-DZ180)/('DEPRECATED - DT-Prelim Calcs'!$C$6*DY180)*'DEPRECATED - DT-Prelim Calcs'!$C$7*DY180</f>
        <v>91.546900984232025</v>
      </c>
      <c r="EB180" s="57">
        <f>EA180/'DEPRECATED - DT-Prelim Calcs'!$C$7*('DEPRECATED - DT-Prelim Calcs'!$C$8-'DEPRECATED - DT-Prelim Calcs'!$C$9)+'DEPRECATED - DT-Prelim Calcs'!$C$9</f>
        <v>4876.3379237663776</v>
      </c>
      <c r="EC180" s="57">
        <f t="shared" si="198"/>
        <v>50</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-580.82158631366872</v>
      </c>
      <c r="EH180" s="57">
        <f>EH179+0.5*EE180*'DEPRECATED - DT-Prelim Calcs'!$C$11^2+EG180*'DEPRECATED - DT-Prelim Calcs'!$C$11</f>
        <v>-435323.63680422452</v>
      </c>
      <c r="EI180" s="57">
        <f>MIN('Drive Train'!$F$35-EC179*'DEPRECATED - DT-Prelim Calcs'!$C$21*'Drive Train'!$F$38,EI179+EC$2)</f>
        <v>9</v>
      </c>
      <c r="EJ180" s="57">
        <f>'Drive Train'!$F$35-EC180*'DEPRECATED - DT-Prelim Calcs'!$C$21*'Drive Train'!$F$38</f>
        <v>9</v>
      </c>
      <c r="EK180" s="1">
        <f>IF(EH180&gt;='Drive Train'!$F$29,1,0)</f>
        <v>0</v>
      </c>
      <c r="EL180" s="57">
        <f t="shared" si="232"/>
        <v>55.555555555555557</v>
      </c>
      <c r="EM180" s="63">
        <f>EM179+'DEPRECATED - DT-Prelim Calcs'!$C$11</f>
        <v>704</v>
      </c>
      <c r="EN180" s="2">
        <f>EX180/'Drive Train'!$F$35</f>
        <v>0.72580645161290325</v>
      </c>
      <c r="EO180" s="46">
        <f>EV180*12*60/(PI() * 'Drive Train'!$F$15)/EN$2*EN180</f>
        <v>-374306.19689548627</v>
      </c>
      <c r="EP180" s="2">
        <f>('DEPRECATED - DT-Prelim Calcs'!$C$6*EN180-EO180)/('DEPRECATED - DT-Prelim Calcs'!$C$6*EN180)*'DEPRECATED - DT-Prelim Calcs'!$C$7*EN180</f>
        <v>170.99458463996723</v>
      </c>
      <c r="EQ180" s="57">
        <f>EP180/'DEPRECATED - DT-Prelim Calcs'!$C$7*('DEPRECATED - DT-Prelim Calcs'!$C$8-'DEPRECATED - DT-Prelim Calcs'!$C$9)+'DEPRECATED - DT-Prelim Calcs'!$C$9</f>
        <v>9105.8556885094604</v>
      </c>
      <c r="ER180" s="57">
        <f t="shared" si="199"/>
        <v>50</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-972.09188131092856</v>
      </c>
      <c r="EW180" s="57">
        <f>EW179+0.5*ET180*'DEPRECATED - DT-Prelim Calcs'!$C$11^2+EV180*'DEPRECATED - DT-Prelim Calcs'!$C$11</f>
        <v>-568708.80529269075</v>
      </c>
      <c r="EX180" s="57">
        <f>MIN('Drive Train'!$F$35-ER179*'DEPRECATED - DT-Prelim Calcs'!$C$21*'Drive Train'!$F$38,EX179+ER$2)</f>
        <v>9</v>
      </c>
      <c r="EY180" s="57">
        <f>'Drive Train'!$F$35-ER180*'DEPRECATED - DT-Prelim Calcs'!$C$21*'Drive Train'!$F$38</f>
        <v>9</v>
      </c>
      <c r="EZ180" s="1">
        <f>IF(EW180&gt;='Drive Train'!$F$29,1,0)</f>
        <v>0</v>
      </c>
      <c r="FA180" s="57">
        <f t="shared" si="235"/>
        <v>55.555555555555557</v>
      </c>
      <c r="FB180" s="63">
        <f>FB179+'DEPRECATED - DT-Prelim Calcs'!$C$11</f>
        <v>704</v>
      </c>
      <c r="FC180" s="2">
        <f>FM180/'Drive Train'!$F$35</f>
        <v>0.72580645161290325</v>
      </c>
      <c r="FD180" s="46">
        <f>FK180*12*60/(PI() * 'Drive Train'!$F$15)/FC$2*FC180</f>
        <v>-165256.49590157863</v>
      </c>
      <c r="FE180" s="2">
        <f>('DEPRECATED - DT-Prelim Calcs'!$C$6*FC180-FD180)/('DEPRECATED - DT-Prelim Calcs'!$C$6*FC180)*'DEPRECATED - DT-Prelim Calcs'!$C$7*FC180</f>
        <v>76.47117387161498</v>
      </c>
      <c r="FF180" s="57">
        <f>FE180/'DEPRECATED - DT-Prelim Calcs'!$C$7*('DEPRECATED - DT-Prelim Calcs'!$C$8-'DEPRECATED - DT-Prelim Calcs'!$C$9)+'DEPRECATED - DT-Prelim Calcs'!$C$9</f>
        <v>4073.7587583934446</v>
      </c>
      <c r="FG180" s="57">
        <f t="shared" si="200"/>
        <v>50</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-385.95267141376803</v>
      </c>
      <c r="FL180" s="57">
        <f>FL179+0.5*FI180*'DEPRECATED - DT-Prelim Calcs'!$C$11^2+FK180*'DEPRECATED - DT-Prelim Calcs'!$C$11</f>
        <v>-739442.45227029338</v>
      </c>
      <c r="FM180" s="57">
        <f>MIN('Drive Train'!$F$35-FG179*'DEPRECATED - DT-Prelim Calcs'!$C$21*'Drive Train'!$F$38,FM179+FG$2)</f>
        <v>9</v>
      </c>
      <c r="FN180" s="57">
        <f>'Drive Train'!$F$35-FG180*'DEPRECATED - DT-Prelim Calcs'!$C$21*'Drive Train'!$F$38</f>
        <v>9</v>
      </c>
      <c r="FO180" s="1">
        <f>IF(FL180&gt;='Drive Train'!$F$29,1,0)</f>
        <v>0</v>
      </c>
      <c r="FP180" s="57">
        <f t="shared" si="238"/>
        <v>55.555555555555557</v>
      </c>
      <c r="FQ180" s="63">
        <f>FQ179+'DEPRECATED - DT-Prelim Calcs'!$C$11</f>
        <v>704</v>
      </c>
      <c r="FR180" s="2">
        <f>GB180/'Drive Train'!$F$35</f>
        <v>0.72580645161290325</v>
      </c>
      <c r="FS180" s="46">
        <f>FZ180*12*60/(PI() * 'Drive Train'!$F$15)/FR$2*FR180</f>
        <v>-122704.6132512117</v>
      </c>
      <c r="FT180" s="2">
        <f>('DEPRECATED - DT-Prelim Calcs'!$C$6*FR180-FS180)/('DEPRECATED - DT-Prelim Calcs'!$C$6*FR180)*'DEPRECATED - DT-Prelim Calcs'!$C$7*FR180</f>
        <v>57.231016800811155</v>
      </c>
      <c r="FU180" s="57">
        <f>FT180/'DEPRECATED - DT-Prelim Calcs'!$C$7*('DEPRECATED - DT-Prelim Calcs'!$C$8-'DEPRECATED - DT-Prelim Calcs'!$C$9)+'DEPRECATED - DT-Prelim Calcs'!$C$9</f>
        <v>3049.4798570722287</v>
      </c>
      <c r="FV180" s="57">
        <f t="shared" si="201"/>
        <v>50</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-260.35131281261624</v>
      </c>
      <c r="GA180" s="57">
        <f>GA179+0.5*FX180*'DEPRECATED - DT-Prelim Calcs'!$C$11^2+FZ180*'DEPRECATED - DT-Prelim Calcs'!$C$11</f>
        <v>-840637.29173432454</v>
      </c>
      <c r="GB180" s="57">
        <f>MIN('Drive Train'!$F$35-FV179*'DEPRECATED - DT-Prelim Calcs'!$C$21*'Drive Train'!$F$38,GB179+FV$2)</f>
        <v>9</v>
      </c>
      <c r="GC180" s="57">
        <f>'Drive Train'!$F$35-FV180*'DEPRECATED - DT-Prelim Calcs'!$C$21*'Drive Train'!$F$38</f>
        <v>9</v>
      </c>
      <c r="GD180" s="1">
        <f>IF(GA180&gt;='Drive Train'!$F$29,1,0)</f>
        <v>0</v>
      </c>
      <c r="GE180" s="57">
        <f t="shared" si="241"/>
        <v>55.555555555555557</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55.555555555555557</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55.555555555555557</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650.48305563067322</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26958.067517126285</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1.087191319607578</v>
      </c>
      <c r="BC181" s="46">
        <f>BJ181*12*60/(PI() * 'Drive Train'!$F$15)/BB$2*BB181</f>
        <v>-94.657153382508</v>
      </c>
      <c r="BD181" s="2">
        <f>('DEPRECATED - DT-Prelim Calcs'!$C$6*BB181-BC181)/('DEPRECATED - DT-Prelim Calcs'!$C$6*BB181)*'DEPRECATED - DT-Prelim Calcs'!$C$7*BB181</f>
        <v>2.6629310314084553</v>
      </c>
      <c r="BE181" s="57">
        <f>BD181/'DEPRECATED - DT-Prelim Calcs'!$C$7*('DEPRECATED - DT-Prelim Calcs'!$C$8-'DEPRECATED - DT-Prelim Calcs'!$C$9)+'DEPRECATED - DT-Prelim Calcs'!$C$9</f>
        <v>144.46516652684846</v>
      </c>
      <c r="BF181" s="57">
        <f t="shared" si="193"/>
        <v>50</v>
      </c>
      <c r="BG181" s="2">
        <f t="shared" si="215"/>
        <v>0.89592952771421575</v>
      </c>
      <c r="BH181" s="57">
        <f>BG181*'DEPRECATED - DT-Prelim Calcs'!$C$21/BB$2/'DEPRECATED - DT-Prelim Calcs'!$C$19/'DEPRECATED - DT-Prelim Calcs'!$C$18*3.39*'DEPRECATED - DT-Prelim Calcs'!$C$20</f>
        <v>9.3122233196815571</v>
      </c>
      <c r="BI181" s="46">
        <f t="shared" si="216"/>
        <v>0</v>
      </c>
      <c r="BJ181" s="57">
        <f>BH180*'DEPRECATED - DT-Prelim Calcs'!$C$11+BJ180</f>
        <v>-0.50035096642680088</v>
      </c>
      <c r="BK181" s="57">
        <f>BK180+0.5*BH181*'DEPRECATED - DT-Prelim Calcs'!$C$11^2+BJ181*'DEPRECATED - DT-Prelim Calcs'!$C$11</f>
        <v>12832.429774187596</v>
      </c>
      <c r="BL181" s="57">
        <f>MIN('Drive Train'!$F$35-BF180*'DEPRECATED - DT-Prelim Calcs'!$C$21*'Drive Train'!$F$38,BL180+BF$2)</f>
        <v>13.481172363133966</v>
      </c>
      <c r="BM181" s="57">
        <f>'Drive Train'!$F$35-BF181*'DEPRECATED - DT-Prelim Calcs'!$C$21*'Drive Train'!$F$38</f>
        <v>9</v>
      </c>
      <c r="BN181" s="1">
        <f>IF(BK181&gt;='Drive Train'!$F$29,1,0)</f>
        <v>1</v>
      </c>
      <c r="BO181" s="57">
        <f t="shared" si="217"/>
        <v>55.555555555555557</v>
      </c>
      <c r="BP181" s="63">
        <f>BP180+'DEPRECATED - DT-Prelim Calcs'!$C$11</f>
        <v>708</v>
      </c>
      <c r="BQ181" s="2">
        <f>CA181/'Drive Train'!$F$35</f>
        <v>1.5071947469531224</v>
      </c>
      <c r="BR181" s="46">
        <f>BY181*12*60/(PI() * 'Drive Train'!$F$15)/BQ$2*BQ181</f>
        <v>-36915.6742308252</v>
      </c>
      <c r="BS181" s="2">
        <f>('DEPRECATED - DT-Prelim Calcs'!$C$6*BQ181-BR181)/('DEPRECATED - DT-Prelim Calcs'!$C$6*BQ181)*'DEPRECATED - DT-Prelim Calcs'!$C$7*BQ181</f>
        <v>20.324041947340657</v>
      </c>
      <c r="BT181" s="57">
        <f>BS181/'DEPRECATED - DT-Prelim Calcs'!$C$7*('DEPRECATED - DT-Prelim Calcs'!$C$8-'DEPRECATED - DT-Prelim Calcs'!$C$9)+'DEPRECATED - DT-Prelim Calcs'!$C$9</f>
        <v>1084.6811542920359</v>
      </c>
      <c r="BU181" s="57">
        <f t="shared" si="194"/>
        <v>50</v>
      </c>
      <c r="BV181" s="2">
        <f t="shared" si="218"/>
        <v>1.6489905474275997</v>
      </c>
      <c r="BW181" s="57">
        <f>BV181*'DEPRECATED - DT-Prelim Calcs'!$C$21/BQ$2/'DEPRECATED - DT-Prelim Calcs'!$C$19/'DEPRECATED - DT-Prelim Calcs'!$C$18*3.39*'DEPRECATED - DT-Prelim Calcs'!$C$20</f>
        <v>22.99198837243916</v>
      </c>
      <c r="BX181" s="46">
        <f t="shared" si="219"/>
        <v>0</v>
      </c>
      <c r="BY181" s="57">
        <f>BW180*'DEPRECATED - DT-Prelim Calcs'!$C$11+BY180</f>
        <v>-104.92763387712867</v>
      </c>
      <c r="BZ181" s="57">
        <f>BZ180+0.5*BW181*'DEPRECATED - DT-Prelim Calcs'!$C$11^2+BY181*'DEPRECATED - DT-Prelim Calcs'!$C$11</f>
        <v>-25112.721426709486</v>
      </c>
      <c r="CA181" s="57">
        <f>MIN('Drive Train'!$F$35-BU180*'DEPRECATED - DT-Prelim Calcs'!$C$21*'Drive Train'!$F$38,CA180+BU$2)</f>
        <v>18.689214862218719</v>
      </c>
      <c r="CB181" s="57">
        <f>'Drive Train'!$F$35-BU181*'DEPRECATED - DT-Prelim Calcs'!$C$21*'Drive Train'!$F$38</f>
        <v>9</v>
      </c>
      <c r="CC181" s="1">
        <f>IF(BZ181&gt;='Drive Train'!$F$29,1,0)</f>
        <v>0</v>
      </c>
      <c r="CD181" s="57">
        <f t="shared" si="220"/>
        <v>55.555555555555557</v>
      </c>
      <c r="CE181" s="63">
        <f>CE180+'DEPRECATED - DT-Prelim Calcs'!$C$11</f>
        <v>708</v>
      </c>
      <c r="CF181" s="2">
        <f>CP181/'Drive Train'!$F$35</f>
        <v>0.72580645161290325</v>
      </c>
      <c r="CG181" s="46">
        <f>CN181*12*60/(PI() * 'Drive Train'!$F$15)/CF$2*CF181</f>
        <v>7830.0720459752611</v>
      </c>
      <c r="CH181" s="2">
        <f>('DEPRECATED - DT-Prelim Calcs'!$C$6*CF181-CG181)/('DEPRECATED - DT-Prelim Calcs'!$C$6*CF181)*'DEPRECATED - DT-Prelim Calcs'!$C$7*CF181</f>
        <v>-1.7912330239957139</v>
      </c>
      <c r="CI181" s="57">
        <f>CH181/'DEPRECATED - DT-Prelim Calcs'!$C$7*('DEPRECATED - DT-Prelim Calcs'!$C$8-'DEPRECATED - DT-Prelim Calcs'!$C$9)+'DEPRECATED - DT-Prelim Calcs'!$C$9</f>
        <v>-92.659002895705427</v>
      </c>
      <c r="CJ181" s="57">
        <f t="shared" si="195"/>
        <v>-92.659002895705427</v>
      </c>
      <c r="CK181" s="2">
        <f t="shared" si="221"/>
        <v>-2.7133038991498895</v>
      </c>
      <c r="CL181" s="57">
        <f>CK181*'DEPRECATED - DT-Prelim Calcs'!$C$21/CF$2/'DEPRECATED - DT-Prelim Calcs'!$C$19/'DEPRECATED - DT-Prelim Calcs'!$C$18*3.39*'DEPRECATED - DT-Prelim Calcs'!$C$20</f>
        <v>-47.461690746336181</v>
      </c>
      <c r="CM181" s="46">
        <f t="shared" si="222"/>
        <v>1</v>
      </c>
      <c r="CN181" s="57">
        <f>CL180*'DEPRECATED - DT-Prelim Calcs'!$C$11+CN180</f>
        <v>36.838927599910875</v>
      </c>
      <c r="CO181" s="57">
        <f>CO180+0.5*CL181*'DEPRECATED - DT-Prelim Calcs'!$C$11^2+CN181*'DEPRECATED - DT-Prelim Calcs'!$C$11</f>
        <v>-74349.930259304689</v>
      </c>
      <c r="CP181" s="57">
        <f>MIN('Drive Train'!$F$35-CJ180*'DEPRECATED - DT-Prelim Calcs'!$C$21*'Drive Train'!$F$38,CP180+CJ$2)</f>
        <v>9</v>
      </c>
      <c r="CQ181" s="57">
        <f>'Drive Train'!$F$35-CJ181*'DEPRECATED - DT-Prelim Calcs'!$C$21*'Drive Train'!$F$38</f>
        <v>18.700812196907968</v>
      </c>
      <c r="CR181" s="1">
        <f>IF(CO181&gt;='Drive Train'!$F$29,1,0)</f>
        <v>0</v>
      </c>
      <c r="CS181" s="57">
        <f t="shared" si="223"/>
        <v>-102.95444766189492</v>
      </c>
      <c r="CT181" s="63">
        <f>CT180+'DEPRECATED - DT-Prelim Calcs'!$C$11</f>
        <v>708</v>
      </c>
      <c r="CU181" s="2">
        <f>DE181/'Drive Train'!$F$35</f>
        <v>0.72580645161290325</v>
      </c>
      <c r="CV181" s="46">
        <f>DC181*12*60/(PI() * 'Drive Train'!$F$15)/CU$2*CU181</f>
        <v>-53578.95880152304</v>
      </c>
      <c r="CW181" s="2">
        <f>('DEPRECATED - DT-Prelim Calcs'!$C$6*CU181-CV181)/('DEPRECATED - DT-Prelim Calcs'!$C$6*CU181)*'DEPRECATED - DT-Prelim Calcs'!$C$7*CU181</f>
        <v>25.975326890163934</v>
      </c>
      <c r="CX181" s="57">
        <f>CW181/'DEPRECATED - DT-Prelim Calcs'!$C$7*('DEPRECATED - DT-Prelim Calcs'!$C$8-'DEPRECATED - DT-Prelim Calcs'!$C$9)+'DEPRECATED - DT-Prelim Calcs'!$C$9</f>
        <v>1385.5358672232503</v>
      </c>
      <c r="CY181" s="57">
        <f t="shared" si="196"/>
        <v>50</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-209.55908289532147</v>
      </c>
      <c r="DD181" s="57">
        <f>DD180+0.5*DA181*'DEPRECATED - DT-Prelim Calcs'!$C$11^2+DC181*'DEPRECATED - DT-Prelim Calcs'!$C$11</f>
        <v>-157945.77888376793</v>
      </c>
      <c r="DE181" s="57">
        <f>MIN('Drive Train'!$F$35-CY180*'DEPRECATED - DT-Prelim Calcs'!$C$21*'Drive Train'!$F$38,DE180+CY$2)</f>
        <v>9</v>
      </c>
      <c r="DF181" s="57">
        <f>'Drive Train'!$F$35-CY181*'DEPRECATED - DT-Prelim Calcs'!$C$21*'Drive Train'!$F$38</f>
        <v>9</v>
      </c>
      <c r="DG181" s="1">
        <f>IF(DD181&gt;='Drive Train'!$F$29,1,0)</f>
        <v>0</v>
      </c>
      <c r="DH181" s="57">
        <f t="shared" si="226"/>
        <v>55.555555555555557</v>
      </c>
      <c r="DI181" s="63">
        <f>DI180+'DEPRECATED - DT-Prelim Calcs'!$C$11</f>
        <v>708</v>
      </c>
      <c r="DJ181" s="2">
        <f>DT181/'Drive Train'!$F$35</f>
        <v>0.72580645161290325</v>
      </c>
      <c r="DK181" s="46">
        <f>DR181*12*60/(PI() * 'Drive Train'!$F$15)/DJ$2*DJ181</f>
        <v>-232735.65190142181</v>
      </c>
      <c r="DL181" s="2">
        <f>('DEPRECATED - DT-Prelim Calcs'!$C$6*DJ181-DK181)/('DEPRECATED - DT-Prelim Calcs'!$C$6*DJ181)*'DEPRECATED - DT-Prelim Calcs'!$C$7*DJ181</f>
        <v>106.98238699724763</v>
      </c>
      <c r="DM181" s="57">
        <f>DL181/'DEPRECATED - DT-Prelim Calcs'!$C$7*('DEPRECATED - DT-Prelim Calcs'!$C$8-'DEPRECATED - DT-Prelim Calcs'!$C$9)+'DEPRECATED - DT-Prelim Calcs'!$C$9</f>
        <v>5698.0693990650925</v>
      </c>
      <c r="DN181" s="57">
        <f t="shared" si="197"/>
        <v>50</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-778.89962341924684</v>
      </c>
      <c r="DS181" s="57">
        <f>DS180+0.5*DP181*'DEPRECATED - DT-Prelim Calcs'!$C$11^2+DR181*'DEPRECATED - DT-Prelim Calcs'!$C$11</f>
        <v>-301702.72022242477</v>
      </c>
      <c r="DT181" s="57">
        <f>MIN('Drive Train'!$F$35-DN180*'DEPRECATED - DT-Prelim Calcs'!$C$21*'Drive Train'!$F$38,DT180+DN$2)</f>
        <v>9</v>
      </c>
      <c r="DU181" s="57">
        <f>'Drive Train'!$F$35-DN181*'DEPRECATED - DT-Prelim Calcs'!$C$21*'Drive Train'!$F$38</f>
        <v>9</v>
      </c>
      <c r="DV181" s="1">
        <f>IF(DS181&gt;='Drive Train'!$F$29,1,0)</f>
        <v>0</v>
      </c>
      <c r="DW181" s="57">
        <f t="shared" si="229"/>
        <v>55.555555555555557</v>
      </c>
      <c r="DX181" s="63">
        <f>DX180+'DEPRECATED - DT-Prelim Calcs'!$C$11</f>
        <v>708</v>
      </c>
      <c r="DY181" s="2">
        <f>EI181/'Drive Train'!$F$35</f>
        <v>0.72580645161290325</v>
      </c>
      <c r="DZ181" s="46">
        <f>EG181*12*60/(PI() * 'Drive Train'!$F$15)/DY$2*DY181</f>
        <v>-167151.97557041654</v>
      </c>
      <c r="EA181" s="2">
        <f>('DEPRECATED - DT-Prelim Calcs'!$C$6*DY181-DZ181)/('DEPRECATED - DT-Prelim Calcs'!$C$6*DY181)*'DEPRECATED - DT-Prelim Calcs'!$C$7*DY181</f>
        <v>77.328229406680521</v>
      </c>
      <c r="EB181" s="57">
        <f>EA181/'DEPRECATED - DT-Prelim Calcs'!$C$7*('DEPRECATED - DT-Prelim Calcs'!$C$8-'DEPRECATED - DT-Prelim Calcs'!$C$9)+'DEPRECATED - DT-Prelim Calcs'!$C$9</f>
        <v>4119.3854078328259</v>
      </c>
      <c r="EC181" s="57">
        <f t="shared" si="198"/>
        <v>50</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-488.85363282391211</v>
      </c>
      <c r="EH181" s="57">
        <f>EH180+0.5*EE181*'DEPRECATED - DT-Prelim Calcs'!$C$11^2+EG181*'DEPRECATED - DT-Prelim Calcs'!$C$11</f>
        <v>-437095.11542854068</v>
      </c>
      <c r="EI181" s="57">
        <f>MIN('Drive Train'!$F$35-EC180*'DEPRECATED - DT-Prelim Calcs'!$C$21*'Drive Train'!$F$38,EI180+EC$2)</f>
        <v>9</v>
      </c>
      <c r="EJ181" s="57">
        <f>'Drive Train'!$F$35-EC181*'DEPRECATED - DT-Prelim Calcs'!$C$21*'Drive Train'!$F$38</f>
        <v>9</v>
      </c>
      <c r="EK181" s="1">
        <f>IF(EH181&gt;='Drive Train'!$F$29,1,0)</f>
        <v>0</v>
      </c>
      <c r="EL181" s="57">
        <f t="shared" si="232"/>
        <v>55.555555555555557</v>
      </c>
      <c r="EM181" s="63">
        <f>EM180+'DEPRECATED - DT-Prelim Calcs'!$C$11</f>
        <v>708</v>
      </c>
      <c r="EN181" s="2">
        <f>EX181/'Drive Train'!$F$35</f>
        <v>0.72580645161290325</v>
      </c>
      <c r="EO181" s="46">
        <f>EV181*12*60/(PI() * 'Drive Train'!$F$15)/EN$2*EN181</f>
        <v>-338893.72656337259</v>
      </c>
      <c r="EP181" s="2">
        <f>('DEPRECATED - DT-Prelim Calcs'!$C$6*EN181-EO181)/('DEPRECATED - DT-Prelim Calcs'!$C$6*EN181)*'DEPRECATED - DT-Prelim Calcs'!$C$7*EN181</f>
        <v>154.98256709767941</v>
      </c>
      <c r="EQ181" s="57">
        <f>EP181/'DEPRECATED - DT-Prelim Calcs'!$C$7*('DEPRECATED - DT-Prelim Calcs'!$C$8-'DEPRECATED - DT-Prelim Calcs'!$C$9)+'DEPRECATED - DT-Prelim Calcs'!$C$9</f>
        <v>8253.4316840797801</v>
      </c>
      <c r="ER181" s="57">
        <f t="shared" si="199"/>
        <v>50</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-880.12392782117195</v>
      </c>
      <c r="EW181" s="57">
        <f>EW180+0.5*ET181*'DEPRECATED - DT-Prelim Calcs'!$C$11^2+EV181*'DEPRECATED - DT-Prelim Calcs'!$C$11</f>
        <v>-572045.36509699596</v>
      </c>
      <c r="EX181" s="57">
        <f>MIN('Drive Train'!$F$35-ER180*'DEPRECATED - DT-Prelim Calcs'!$C$21*'Drive Train'!$F$38,EX180+ER$2)</f>
        <v>9</v>
      </c>
      <c r="EY181" s="57">
        <f>'Drive Train'!$F$35-ER181*'DEPRECATED - DT-Prelim Calcs'!$C$21*'Drive Train'!$F$38</f>
        <v>9</v>
      </c>
      <c r="EZ181" s="1">
        <f>IF(EW181&gt;='Drive Train'!$F$29,1,0)</f>
        <v>0</v>
      </c>
      <c r="FA181" s="57">
        <f t="shared" si="235"/>
        <v>55.555555555555557</v>
      </c>
      <c r="FB181" s="63">
        <f>FB180+'DEPRECATED - DT-Prelim Calcs'!$C$11</f>
        <v>708</v>
      </c>
      <c r="FC181" s="2">
        <f>FM181/'Drive Train'!$F$35</f>
        <v>0.72580645161290325</v>
      </c>
      <c r="FD181" s="46">
        <f>FK181*12*60/(PI() * 'Drive Train'!$F$15)/FC$2*FC181</f>
        <v>-125877.82889226831</v>
      </c>
      <c r="FE181" s="2">
        <f>('DEPRECATED - DT-Prelim Calcs'!$C$6*FC181-FD181)/('DEPRECATED - DT-Prelim Calcs'!$C$6*FC181)*'DEPRECATED - DT-Prelim Calcs'!$C$7*FC181</f>
        <v>58.665810364590975</v>
      </c>
      <c r="FF181" s="57">
        <f>FE181/'DEPRECATED - DT-Prelim Calcs'!$C$7*('DEPRECATED - DT-Prelim Calcs'!$C$8-'DEPRECATED - DT-Prelim Calcs'!$C$9)+'DEPRECATED - DT-Prelim Calcs'!$C$9</f>
        <v>3125.8632654676439</v>
      </c>
      <c r="FG181" s="57">
        <f t="shared" si="200"/>
        <v>50</v>
      </c>
      <c r="FH181" s="2">
        <f t="shared" si="236"/>
        <v>0.65247827416199988</v>
      </c>
      <c r="FI181" s="57">
        <f>FH181*'DEPRECATED - DT-Prelim Calcs'!$C$21/FC$2/'DEPRECATED - DT-Prelim Calcs'!$C$19/'DEPRECATED - DT-Prelim Calcs'!$C$18*3.39*'DEPRECATED - DT-Prelim Calcs'!$C$20</f>
        <v>22.99198837243916</v>
      </c>
      <c r="FJ181" s="46">
        <f t="shared" si="237"/>
        <v>0</v>
      </c>
      <c r="FK181" s="57">
        <f>FI180*'DEPRECATED - DT-Prelim Calcs'!$C$11+FK180</f>
        <v>-293.98471792401142</v>
      </c>
      <c r="FL181" s="57">
        <f>FL180+0.5*FI181*'DEPRECATED - DT-Prelim Calcs'!$C$11^2+FK181*'DEPRECATED - DT-Prelim Calcs'!$C$11</f>
        <v>-740434.4552350099</v>
      </c>
      <c r="FM181" s="57">
        <f>MIN('Drive Train'!$F$35-FG180*'DEPRECATED - DT-Prelim Calcs'!$C$21*'Drive Train'!$F$38,FM180+FG$2)</f>
        <v>9</v>
      </c>
      <c r="FN181" s="57">
        <f>'Drive Train'!$F$35-FG181*'DEPRECATED - DT-Prelim Calcs'!$C$21*'Drive Train'!$F$38</f>
        <v>9</v>
      </c>
      <c r="FO181" s="1">
        <f>IF(FL181&gt;='Drive Train'!$F$29,1,0)</f>
        <v>0</v>
      </c>
      <c r="FP181" s="57">
        <f t="shared" si="238"/>
        <v>55.555555555555557</v>
      </c>
      <c r="FQ181" s="63">
        <f>FQ180+'DEPRECATED - DT-Prelim Calcs'!$C$11</f>
        <v>708</v>
      </c>
      <c r="FR181" s="2">
        <f>GB181/'Drive Train'!$F$35</f>
        <v>0.72580645161290325</v>
      </c>
      <c r="FS181" s="46">
        <f>FZ181*12*60/(PI() * 'Drive Train'!$F$15)/FR$2*FR181</f>
        <v>-79359.749564704616</v>
      </c>
      <c r="FT181" s="2">
        <f>('DEPRECATED - DT-Prelim Calcs'!$C$6*FR181-FS181)/('DEPRECATED - DT-Prelim Calcs'!$C$6*FR181)*'DEPRECATED - DT-Prelim Calcs'!$C$7*FR181</f>
        <v>37.63230732905091</v>
      </c>
      <c r="FU181" s="57">
        <f>FT181/'DEPRECATED - DT-Prelim Calcs'!$C$7*('DEPRECATED - DT-Prelim Calcs'!$C$8-'DEPRECATED - DT-Prelim Calcs'!$C$9)+'DEPRECATED - DT-Prelim Calcs'!$C$9</f>
        <v>2006.1128756503037</v>
      </c>
      <c r="FV181" s="57">
        <f t="shared" si="201"/>
        <v>50</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-168.3833593228596</v>
      </c>
      <c r="GA181" s="57">
        <f>GA180+0.5*FX181*'DEPRECATED - DT-Prelim Calcs'!$C$11^2+FZ181*'DEPRECATED - DT-Prelim Calcs'!$C$11</f>
        <v>-841126.88926463644</v>
      </c>
      <c r="GB181" s="57">
        <f>MIN('Drive Train'!$F$35-FV180*'DEPRECATED - DT-Prelim Calcs'!$C$21*'Drive Train'!$F$38,GB180+FV$2)</f>
        <v>9</v>
      </c>
      <c r="GC181" s="57">
        <f>'Drive Train'!$F$35-FV181*'DEPRECATED - DT-Prelim Calcs'!$C$21*'Drive Train'!$F$38</f>
        <v>9</v>
      </c>
      <c r="GD181" s="1">
        <f>IF(GA181&gt;='Drive Train'!$F$29,1,0)</f>
        <v>0</v>
      </c>
      <c r="GE181" s="57">
        <f t="shared" si="241"/>
        <v>55.555555555555557</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55.555555555555557</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55.555555555555557</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55.555555555555557</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55.555555555555557</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55.555555555555557</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650.48305563067322</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27111.091659905647</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0.72580645161290325</v>
      </c>
      <c r="BC182" s="46">
        <f>BJ182*12*60/(PI() * 'Drive Train'!$F$15)/BB$2*BB182</f>
        <v>4641.2361014978524</v>
      </c>
      <c r="BD182" s="2">
        <f>('DEPRECATED - DT-Prelim Calcs'!$C$6*BB182-BC182)/('DEPRECATED - DT-Prelim Calcs'!$C$6*BB182)*'DEPRECATED - DT-Prelim Calcs'!$C$7*BB182</f>
        <v>-0.34937662133332059</v>
      </c>
      <c r="BE182" s="57">
        <f>BD182/'DEPRECATED - DT-Prelim Calcs'!$C$7*('DEPRECATED - DT-Prelim Calcs'!$C$8-'DEPRECATED - DT-Prelim Calcs'!$C$9)+'DEPRECATED - DT-Prelim Calcs'!$C$9</f>
        <v>-15.899593575545659</v>
      </c>
      <c r="BF182" s="57">
        <f t="shared" si="193"/>
        <v>-15.899593575545659</v>
      </c>
      <c r="BG182" s="2">
        <f t="shared" si="215"/>
        <v>-0.89592952771494327</v>
      </c>
      <c r="BH182" s="57">
        <f>BG182*'DEPRECATED - DT-Prelim Calcs'!$C$21/BB$2/'DEPRECATED - DT-Prelim Calcs'!$C$19/'DEPRECATED - DT-Prelim Calcs'!$C$18*3.39*'DEPRECATED - DT-Prelim Calcs'!$C$20</f>
        <v>-9.3122233196891191</v>
      </c>
      <c r="BI182" s="46">
        <f t="shared" si="216"/>
        <v>1</v>
      </c>
      <c r="BJ182" s="57">
        <f>BH181*'DEPRECATED - DT-Prelim Calcs'!$C$11+BJ181</f>
        <v>36.748542312299428</v>
      </c>
      <c r="BK182" s="57">
        <f>BK181+0.5*BH182*'DEPRECATED - DT-Prelim Calcs'!$C$11^2+BJ182*'DEPRECATED - DT-Prelim Calcs'!$C$11</f>
        <v>12904.926156879281</v>
      </c>
      <c r="BL182" s="57">
        <f>MIN('Drive Train'!$F$35-BF181*'DEPRECATED - DT-Prelim Calcs'!$C$21*'Drive Train'!$F$38,BL181+BF$2)</f>
        <v>9</v>
      </c>
      <c r="BM182" s="57">
        <f>'Drive Train'!$F$35-BF182*'DEPRECATED - DT-Prelim Calcs'!$C$21*'Drive Train'!$F$38</f>
        <v>13.481172363137105</v>
      </c>
      <c r="BN182" s="1">
        <f>IF(BK182&gt;='Drive Train'!$F$29,1,0)</f>
        <v>1</v>
      </c>
      <c r="BO182" s="57">
        <f t="shared" si="217"/>
        <v>-17.666215083939623</v>
      </c>
      <c r="BP182" s="63">
        <f>BP181+'DEPRECATED - DT-Prelim Calcs'!$C$11</f>
        <v>712</v>
      </c>
      <c r="BQ182" s="2">
        <f>CA182/'Drive Train'!$F$35</f>
        <v>0.72580645161290325</v>
      </c>
      <c r="BR182" s="46">
        <f>BY182*12*60/(PI() * 'Drive Train'!$F$15)/BQ$2*BQ182</f>
        <v>-2195.6679812859511</v>
      </c>
      <c r="BS182" s="2">
        <f>('DEPRECATED - DT-Prelim Calcs'!$C$6*BQ182-BR182)/('DEPRECATED - DT-Prelim Calcs'!$C$6*BQ182)*'DEPRECATED - DT-Prelim Calcs'!$C$7*BQ182</f>
        <v>2.7419815099066365</v>
      </c>
      <c r="BT182" s="57">
        <f>BS182/'DEPRECATED - DT-Prelim Calcs'!$C$7*('DEPRECATED - DT-Prelim Calcs'!$C$8-'DEPRECATED - DT-Prelim Calcs'!$C$9)+'DEPRECATED - DT-Prelim Calcs'!$C$9</f>
        <v>148.67353847345291</v>
      </c>
      <c r="BU182" s="57">
        <f t="shared" si="194"/>
        <v>50</v>
      </c>
      <c r="BV182" s="2">
        <f t="shared" si="218"/>
        <v>1.1470502265617877</v>
      </c>
      <c r="BW182" s="57">
        <f>BV182*'DEPRECATED - DT-Prelim Calcs'!$C$21/BQ$2/'DEPRECATED - DT-Prelim Calcs'!$C$19/'DEPRECATED - DT-Prelim Calcs'!$C$18*3.39*'DEPRECATED - DT-Prelim Calcs'!$C$20</f>
        <v>15.993400030614945</v>
      </c>
      <c r="BX182" s="46">
        <f t="shared" si="219"/>
        <v>0</v>
      </c>
      <c r="BY182" s="57">
        <f>BW181*'DEPRECATED - DT-Prelim Calcs'!$C$11+BY181</f>
        <v>-12.959680387372032</v>
      </c>
      <c r="BZ182" s="57">
        <f>BZ181+0.5*BW182*'DEPRECATED - DT-Prelim Calcs'!$C$11^2+BY182*'DEPRECATED - DT-Prelim Calcs'!$C$11</f>
        <v>-25036.612948014055</v>
      </c>
      <c r="CA182" s="57">
        <f>MIN('Drive Train'!$F$35-BU181*'DEPRECATED - DT-Prelim Calcs'!$C$21*'Drive Train'!$F$38,CA181+BU$2)</f>
        <v>9</v>
      </c>
      <c r="CB182" s="57">
        <f>'Drive Train'!$F$35-BU182*'DEPRECATED - DT-Prelim Calcs'!$C$21*'Drive Train'!$F$38</f>
        <v>9</v>
      </c>
      <c r="CC182" s="1">
        <f>IF(BZ182&gt;='Drive Train'!$F$29,1,0)</f>
        <v>0</v>
      </c>
      <c r="CD182" s="57">
        <f t="shared" si="220"/>
        <v>55.555555555555557</v>
      </c>
      <c r="CE182" s="63">
        <f>CE181+'DEPRECATED - DT-Prelim Calcs'!$C$11</f>
        <v>712</v>
      </c>
      <c r="CF182" s="2">
        <f>CP182/'Drive Train'!$F$35</f>
        <v>1.5081300158796749</v>
      </c>
      <c r="CG182" s="46">
        <f>CN182*12*60/(PI() * 'Drive Train'!$F$15)/CF$2*CF182</f>
        <v>-67575.677651971346</v>
      </c>
      <c r="CH182" s="2">
        <f>('DEPRECATED - DT-Prelim Calcs'!$C$6*CF182-CG182)/('DEPRECATED - DT-Prelim Calcs'!$C$6*CF182)*'DEPRECATED - DT-Prelim Calcs'!$C$7*CF182</f>
        <v>34.189449462332114</v>
      </c>
      <c r="CI182" s="57">
        <f>CH182/'DEPRECATED - DT-Prelim Calcs'!$C$7*('DEPRECATED - DT-Prelim Calcs'!$C$8-'DEPRECATED - DT-Prelim Calcs'!$C$9)+'DEPRECATED - DT-Prelim Calcs'!$C$9</f>
        <v>1822.8271228287181</v>
      </c>
      <c r="CJ182" s="57">
        <f t="shared" si="195"/>
        <v>50</v>
      </c>
      <c r="CK182" s="2">
        <f t="shared" si="221"/>
        <v>1.3144127551959126</v>
      </c>
      <c r="CL182" s="57">
        <f>CK182*'DEPRECATED - DT-Prelim Calcs'!$C$21/CF$2/'DEPRECATED - DT-Prelim Calcs'!$C$19/'DEPRECATED - DT-Prelim Calcs'!$C$18*3.39*'DEPRECATED - DT-Prelim Calcs'!$C$20</f>
        <v>22.991988372439156</v>
      </c>
      <c r="CM182" s="46">
        <f t="shared" si="222"/>
        <v>0</v>
      </c>
      <c r="CN182" s="57">
        <f>CL181*'DEPRECATED - DT-Prelim Calcs'!$C$11+CN181</f>
        <v>-153.00783538543385</v>
      </c>
      <c r="CO182" s="57">
        <f>CO181+0.5*CL182*'DEPRECATED - DT-Prelim Calcs'!$C$11^2+CN182*'DEPRECATED - DT-Prelim Calcs'!$C$11</f>
        <v>-74778.025693866904</v>
      </c>
      <c r="CP182" s="57">
        <f>MIN('Drive Train'!$F$35-CJ181*'DEPRECATED - DT-Prelim Calcs'!$C$21*'Drive Train'!$F$38,CP181+CJ$2)</f>
        <v>18.700812196907968</v>
      </c>
      <c r="CQ182" s="57">
        <f>'Drive Train'!$F$35-CJ182*'DEPRECATED - DT-Prelim Calcs'!$C$21*'Drive Train'!$F$38</f>
        <v>9</v>
      </c>
      <c r="CR182" s="1">
        <f>IF(CO182&gt;='Drive Train'!$F$29,1,0)</f>
        <v>0</v>
      </c>
      <c r="CS182" s="57">
        <f t="shared" si="223"/>
        <v>55.555555555555557</v>
      </c>
      <c r="CT182" s="63">
        <f>CT181+'DEPRECATED - DT-Prelim Calcs'!$C$11</f>
        <v>712</v>
      </c>
      <c r="CU182" s="2">
        <f>DE182/'Drive Train'!$F$35</f>
        <v>0.72580645161290325</v>
      </c>
      <c r="CV182" s="46">
        <f>DC182*12*60/(PI() * 'Drive Train'!$F$15)/CU$2*CU182</f>
        <v>-30065.0785009996</v>
      </c>
      <c r="CW182" s="2">
        <f>('DEPRECATED - DT-Prelim Calcs'!$C$6*CU182-CV182)/('DEPRECATED - DT-Prelim Calcs'!$C$6*CU182)*'DEPRECATED - DT-Prelim Calcs'!$C$7*CU182</f>
        <v>15.343347242084853</v>
      </c>
      <c r="CX182" s="57">
        <f>CW182/'DEPRECATED - DT-Prelim Calcs'!$C$7*('DEPRECATED - DT-Prelim Calcs'!$C$8-'DEPRECATED - DT-Prelim Calcs'!$C$9)+'DEPRECATED - DT-Prelim Calcs'!$C$9</f>
        <v>819.52632828194476</v>
      </c>
      <c r="CY182" s="57">
        <f t="shared" si="196"/>
        <v>50</v>
      </c>
      <c r="CZ182" s="2">
        <f t="shared" si="224"/>
        <v>1.0927045796206987</v>
      </c>
      <c r="DA182" s="57">
        <f>CZ182*'DEPRECATED - DT-Prelim Calcs'!$C$21/CU$2/'DEPRECATED - DT-Prelim Calcs'!$C$19/'DEPRECATED - DT-Prelim Calcs'!$C$18*3.39*'DEPRECATED - DT-Prelim Calcs'!$C$20</f>
        <v>22.991988372439156</v>
      </c>
      <c r="DB182" s="46">
        <f t="shared" si="225"/>
        <v>0</v>
      </c>
      <c r="DC182" s="57">
        <f>DA181*'DEPRECATED - DT-Prelim Calcs'!$C$11+DC181</f>
        <v>-117.59112940556484</v>
      </c>
      <c r="DD182" s="57">
        <f>DD181+0.5*DA182*'DEPRECATED - DT-Prelim Calcs'!$C$11^2+DC182*'DEPRECATED - DT-Prelim Calcs'!$C$11</f>
        <v>-158232.20749441066</v>
      </c>
      <c r="DE182" s="57">
        <f>MIN('Drive Train'!$F$35-CY181*'DEPRECATED - DT-Prelim Calcs'!$C$21*'Drive Train'!$F$38,DE181+CY$2)</f>
        <v>9</v>
      </c>
      <c r="DF182" s="57">
        <f>'Drive Train'!$F$35-CY182*'DEPRECATED - DT-Prelim Calcs'!$C$21*'Drive Train'!$F$38</f>
        <v>9</v>
      </c>
      <c r="DG182" s="1">
        <f>IF(DD182&gt;='Drive Train'!$F$29,1,0)</f>
        <v>0</v>
      </c>
      <c r="DH182" s="57">
        <f t="shared" si="226"/>
        <v>55.555555555555557</v>
      </c>
      <c r="DI182" s="63">
        <f>DI181+'DEPRECATED - DT-Prelim Calcs'!$C$11</f>
        <v>712</v>
      </c>
      <c r="DJ182" s="2">
        <f>DT182/'Drive Train'!$F$35</f>
        <v>0.72580645161290325</v>
      </c>
      <c r="DK182" s="46">
        <f>DR182*12*60/(PI() * 'Drive Train'!$F$15)/DJ$2*DJ182</f>
        <v>-205255.57492370161</v>
      </c>
      <c r="DL182" s="2">
        <f>('DEPRECATED - DT-Prelim Calcs'!$C$6*DJ182-DK182)/('DEPRECATED - DT-Prelim Calcs'!$C$6*DJ182)*'DEPRECATED - DT-Prelim Calcs'!$C$7*DJ182</f>
        <v>94.557061384432302</v>
      </c>
      <c r="DM182" s="57">
        <f>DL182/'DEPRECATED - DT-Prelim Calcs'!$C$7*('DEPRECATED - DT-Prelim Calcs'!$C$8-'DEPRECATED - DT-Prelim Calcs'!$C$9)+'DEPRECATED - DT-Prelim Calcs'!$C$9</f>
        <v>5036.5883716276612</v>
      </c>
      <c r="DN182" s="57">
        <f t="shared" si="197"/>
        <v>50</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-686.93166992949023</v>
      </c>
      <c r="DS182" s="57">
        <f>DS181+0.5*DP182*'DEPRECATED - DT-Prelim Calcs'!$C$11^2+DR182*'DEPRECATED - DT-Prelim Calcs'!$C$11</f>
        <v>-304266.51099516323</v>
      </c>
      <c r="DT182" s="57">
        <f>MIN('Drive Train'!$F$35-DN181*'DEPRECATED - DT-Prelim Calcs'!$C$21*'Drive Train'!$F$38,DT181+DN$2)</f>
        <v>9</v>
      </c>
      <c r="DU182" s="57">
        <f>'Drive Train'!$F$35-DN182*'DEPRECATED - DT-Prelim Calcs'!$C$21*'Drive Train'!$F$38</f>
        <v>9</v>
      </c>
      <c r="DV182" s="1">
        <f>IF(DS182&gt;='Drive Train'!$F$29,1,0)</f>
        <v>0</v>
      </c>
      <c r="DW182" s="57">
        <f t="shared" si="229"/>
        <v>55.555555555555557</v>
      </c>
      <c r="DX182" s="63">
        <f>DX181+'DEPRECATED - DT-Prelim Calcs'!$C$11</f>
        <v>712</v>
      </c>
      <c r="DY182" s="2">
        <f>EI182/'Drive Train'!$F$35</f>
        <v>0.72580645161290325</v>
      </c>
      <c r="DZ182" s="46">
        <f>EG182*12*60/(PI() * 'Drive Train'!$F$15)/DY$2*DY182</f>
        <v>-135705.70191549961</v>
      </c>
      <c r="EA182" s="2">
        <f>('DEPRECATED - DT-Prelim Calcs'!$C$6*DY182-DZ182)/('DEPRECATED - DT-Prelim Calcs'!$C$6*DY182)*'DEPRECATED - DT-Prelim Calcs'!$C$7*DY182</f>
        <v>63.10955782912896</v>
      </c>
      <c r="EB182" s="57">
        <f>EA182/'DEPRECATED - DT-Prelim Calcs'!$C$7*('DEPRECATED - DT-Prelim Calcs'!$C$8-'DEPRECATED - DT-Prelim Calcs'!$C$9)+'DEPRECATED - DT-Prelim Calcs'!$C$9</f>
        <v>3362.4328918992719</v>
      </c>
      <c r="EC182" s="57">
        <f t="shared" si="198"/>
        <v>50</v>
      </c>
      <c r="ED182" s="2">
        <f t="shared" si="230"/>
        <v>0.8170673883650269</v>
      </c>
      <c r="EE182" s="57">
        <f>ED182*'DEPRECATED - DT-Prelim Calcs'!$C$21/DY$2/'DEPRECATED - DT-Prelim Calcs'!$C$19/'DEPRECATED - DT-Prelim Calcs'!$C$18*3.39*'DEPRECATED - DT-Prelim Calcs'!$C$20</f>
        <v>22.99198837243916</v>
      </c>
      <c r="EF182" s="46">
        <f t="shared" si="231"/>
        <v>0</v>
      </c>
      <c r="EG182" s="57">
        <f>EE181*'DEPRECATED - DT-Prelim Calcs'!$C$11+EG181</f>
        <v>-396.8856793341555</v>
      </c>
      <c r="EH182" s="57">
        <f>EH181+0.5*EE182*'DEPRECATED - DT-Prelim Calcs'!$C$11^2+EG182*'DEPRECATED - DT-Prelim Calcs'!$C$11</f>
        <v>-438498.72223889781</v>
      </c>
      <c r="EI182" s="57">
        <f>MIN('Drive Train'!$F$35-EC181*'DEPRECATED - DT-Prelim Calcs'!$C$21*'Drive Train'!$F$38,EI181+EC$2)</f>
        <v>9</v>
      </c>
      <c r="EJ182" s="57">
        <f>'Drive Train'!$F$35-EC182*'DEPRECATED - DT-Prelim Calcs'!$C$21*'Drive Train'!$F$38</f>
        <v>9</v>
      </c>
      <c r="EK182" s="1">
        <f>IF(EH182&gt;='Drive Train'!$F$29,1,0)</f>
        <v>0</v>
      </c>
      <c r="EL182" s="57">
        <f t="shared" si="232"/>
        <v>55.555555555555557</v>
      </c>
      <c r="EM182" s="63">
        <f>EM181+'DEPRECATED - DT-Prelim Calcs'!$C$11</f>
        <v>712</v>
      </c>
      <c r="EN182" s="2">
        <f>EX182/'Drive Train'!$F$35</f>
        <v>0.72580645161290325</v>
      </c>
      <c r="EO182" s="46">
        <f>EV182*12*60/(PI() * 'Drive Train'!$F$15)/EN$2*EN182</f>
        <v>-303481.25623125891</v>
      </c>
      <c r="EP182" s="2">
        <f>('DEPRECATED - DT-Prelim Calcs'!$C$6*EN182-EO182)/('DEPRECATED - DT-Prelim Calcs'!$C$6*EN182)*'DEPRECATED - DT-Prelim Calcs'!$C$7*EN182</f>
        <v>138.97054955539161</v>
      </c>
      <c r="EQ182" s="57">
        <f>EP182/'DEPRECATED - DT-Prelim Calcs'!$C$7*('DEPRECATED - DT-Prelim Calcs'!$C$8-'DEPRECATED - DT-Prelim Calcs'!$C$9)+'DEPRECATED - DT-Prelim Calcs'!$C$9</f>
        <v>7401.0076796501007</v>
      </c>
      <c r="ER182" s="57">
        <f t="shared" si="199"/>
        <v>50</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-788.15597433141534</v>
      </c>
      <c r="EW182" s="57">
        <f>EW181+0.5*ET182*'DEPRECATED - DT-Prelim Calcs'!$C$11^2+EV182*'DEPRECATED - DT-Prelim Calcs'!$C$11</f>
        <v>-575014.05308734218</v>
      </c>
      <c r="EX182" s="57">
        <f>MIN('Drive Train'!$F$35-ER181*'DEPRECATED - DT-Prelim Calcs'!$C$21*'Drive Train'!$F$38,EX181+ER$2)</f>
        <v>9</v>
      </c>
      <c r="EY182" s="57">
        <f>'Drive Train'!$F$35-ER182*'DEPRECATED - DT-Prelim Calcs'!$C$21*'Drive Train'!$F$38</f>
        <v>9</v>
      </c>
      <c r="EZ182" s="1">
        <f>IF(EW182&gt;='Drive Train'!$F$29,1,0)</f>
        <v>0</v>
      </c>
      <c r="FA182" s="57">
        <f t="shared" si="235"/>
        <v>55.555555555555557</v>
      </c>
      <c r="FB182" s="63">
        <f>FB181+'DEPRECATED - DT-Prelim Calcs'!$C$11</f>
        <v>712</v>
      </c>
      <c r="FC182" s="2">
        <f>FM182/'Drive Train'!$F$35</f>
        <v>0.72580645161290325</v>
      </c>
      <c r="FD182" s="46">
        <f>FK182*12*60/(PI() * 'Drive Train'!$F$15)/FC$2*FC182</f>
        <v>-86499.161882957967</v>
      </c>
      <c r="FE182" s="2">
        <f>('DEPRECATED - DT-Prelim Calcs'!$C$6*FC182-FD182)/('DEPRECATED - DT-Prelim Calcs'!$C$6*FC182)*'DEPRECATED - DT-Prelim Calcs'!$C$7*FC182</f>
        <v>40.86044685756697</v>
      </c>
      <c r="FF182" s="57">
        <f>FE182/'DEPRECATED - DT-Prelim Calcs'!$C$7*('DEPRECATED - DT-Prelim Calcs'!$C$8-'DEPRECATED - DT-Prelim Calcs'!$C$9)+'DEPRECATED - DT-Prelim Calcs'!$C$9</f>
        <v>2177.9677725418428</v>
      </c>
      <c r="FG182" s="57">
        <f t="shared" si="200"/>
        <v>50</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-202.01676443425478</v>
      </c>
      <c r="FL182" s="57">
        <f>FL181+0.5*FI182*'DEPRECATED - DT-Prelim Calcs'!$C$11^2+FK182*'DEPRECATED - DT-Prelim Calcs'!$C$11</f>
        <v>-741058.58638576744</v>
      </c>
      <c r="FM182" s="57">
        <f>MIN('Drive Train'!$F$35-FG181*'DEPRECATED - DT-Prelim Calcs'!$C$21*'Drive Train'!$F$38,FM181+FG$2)</f>
        <v>9</v>
      </c>
      <c r="FN182" s="57">
        <f>'Drive Train'!$F$35-FG182*'DEPRECATED - DT-Prelim Calcs'!$C$21*'Drive Train'!$F$38</f>
        <v>9</v>
      </c>
      <c r="FO182" s="1">
        <f>IF(FL182&gt;='Drive Train'!$F$29,1,0)</f>
        <v>0</v>
      </c>
      <c r="FP182" s="57">
        <f t="shared" si="238"/>
        <v>55.555555555555557</v>
      </c>
      <c r="FQ182" s="63">
        <f>FQ181+'DEPRECATED - DT-Prelim Calcs'!$C$11</f>
        <v>712</v>
      </c>
      <c r="FR182" s="2">
        <f>GB182/'Drive Train'!$F$35</f>
        <v>0.72580645161290325</v>
      </c>
      <c r="FS182" s="46">
        <f>FZ182*12*60/(PI() * 'Drive Train'!$F$15)/FR$2*FR182</f>
        <v>-36014.88587819755</v>
      </c>
      <c r="FT182" s="2">
        <f>('DEPRECATED - DT-Prelim Calcs'!$C$6*FR182-FS182)/('DEPRECATED - DT-Prelim Calcs'!$C$6*FR182)*'DEPRECATED - DT-Prelim Calcs'!$C$7*FR182</f>
        <v>18.03359785729068</v>
      </c>
      <c r="FU182" s="57">
        <f>FT182/'DEPRECATED - DT-Prelim Calcs'!$C$7*('DEPRECATED - DT-Prelim Calcs'!$C$8-'DEPRECATED - DT-Prelim Calcs'!$C$9)+'DEPRECATED - DT-Prelim Calcs'!$C$9</f>
        <v>962.74589422837948</v>
      </c>
      <c r="FV182" s="57">
        <f t="shared" si="201"/>
        <v>50</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-76.415405833102966</v>
      </c>
      <c r="GA182" s="57">
        <f>GA181+0.5*FX182*'DEPRECATED - DT-Prelim Calcs'!$C$11^2+FZ182*'DEPRECATED - DT-Prelim Calcs'!$C$11</f>
        <v>-841248.61498098937</v>
      </c>
      <c r="GB182" s="57">
        <f>MIN('Drive Train'!$F$35-FV181*'DEPRECATED - DT-Prelim Calcs'!$C$21*'Drive Train'!$F$38,GB181+FV$2)</f>
        <v>9</v>
      </c>
      <c r="GC182" s="57">
        <f>'Drive Train'!$F$35-FV182*'DEPRECATED - DT-Prelim Calcs'!$C$21*'Drive Train'!$F$38</f>
        <v>9</v>
      </c>
      <c r="GD182" s="1">
        <f>IF(GA182&gt;='Drive Train'!$F$29,1,0)</f>
        <v>0</v>
      </c>
      <c r="GE182" s="57">
        <f t="shared" si="241"/>
        <v>55.555555555555557</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55.555555555555557</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55.555555555555557</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55.555555555555557</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55.555555555555557</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55.555555555555557</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650.48305563067322</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27264.11580268501</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1.0871913196078311</v>
      </c>
      <c r="BC183" s="46">
        <f>BJ183*12*60/(PI() * 'Drive Train'!$F$15)/BB$2*BB183</f>
        <v>-94.657153388252382</v>
      </c>
      <c r="BD183" s="2">
        <f>('DEPRECATED - DT-Prelim Calcs'!$C$6*BB183-BC183)/('DEPRECATED - DT-Prelim Calcs'!$C$6*BB183)*'DEPRECATED - DT-Prelim Calcs'!$C$7*BB183</f>
        <v>2.6629310314116625</v>
      </c>
      <c r="BE183" s="57">
        <f>BD183/'DEPRECATED - DT-Prelim Calcs'!$C$7*('DEPRECATED - DT-Prelim Calcs'!$C$8-'DEPRECATED - DT-Prelim Calcs'!$C$9)+'DEPRECATED - DT-Prelim Calcs'!$C$9</f>
        <v>144.46516652701922</v>
      </c>
      <c r="BF183" s="57">
        <f t="shared" si="193"/>
        <v>50</v>
      </c>
      <c r="BG183" s="2">
        <f t="shared" si="215"/>
        <v>0.89592952771466561</v>
      </c>
      <c r="BH183" s="57">
        <f>BG183*'DEPRECATED - DT-Prelim Calcs'!$C$21/BB$2/'DEPRECATED - DT-Prelim Calcs'!$C$19/'DEPRECATED - DT-Prelim Calcs'!$C$18*3.39*'DEPRECATED - DT-Prelim Calcs'!$C$20</f>
        <v>9.3122233196862325</v>
      </c>
      <c r="BI183" s="46">
        <f t="shared" si="216"/>
        <v>0</v>
      </c>
      <c r="BJ183" s="57">
        <f>BH182*'DEPRECATED - DT-Prelim Calcs'!$C$11+BJ182</f>
        <v>-0.50035096645704868</v>
      </c>
      <c r="BK183" s="57">
        <f>BK182+0.5*BH183*'DEPRECATED - DT-Prelim Calcs'!$C$11^2+BJ183*'DEPRECATED - DT-Prelim Calcs'!$C$11</f>
        <v>12977.422539570942</v>
      </c>
      <c r="BL183" s="57">
        <f>MIN('Drive Train'!$F$35-BF182*'DEPRECATED - DT-Prelim Calcs'!$C$21*'Drive Train'!$F$38,BL182+BF$2)</f>
        <v>13.481172363137105</v>
      </c>
      <c r="BM183" s="57">
        <f>'Drive Train'!$F$35-BF183*'DEPRECATED - DT-Prelim Calcs'!$C$21*'Drive Train'!$F$38</f>
        <v>9</v>
      </c>
      <c r="BN183" s="1">
        <f>IF(BK183&gt;='Drive Train'!$F$29,1,0)</f>
        <v>1</v>
      </c>
      <c r="BO183" s="57">
        <f t="shared" si="217"/>
        <v>55.555555555555557</v>
      </c>
      <c r="BP183" s="63">
        <f>BP182+'DEPRECATED - DT-Prelim Calcs'!$C$11</f>
        <v>716</v>
      </c>
      <c r="BQ183" s="2">
        <f>CA183/'Drive Train'!$F$35</f>
        <v>0.72580645161290325</v>
      </c>
      <c r="BR183" s="46">
        <f>BY183*12*60/(PI() * 'Drive Train'!$F$15)/BQ$2*BQ183</f>
        <v>8642.9315240957894</v>
      </c>
      <c r="BS183" s="2">
        <f>('DEPRECATED - DT-Prelim Calcs'!$C$6*BQ183-BR183)/('DEPRECATED - DT-Prelim Calcs'!$C$6*BQ183)*'DEPRECATED - DT-Prelim Calcs'!$C$7*BQ183</f>
        <v>-2.1587736135398923</v>
      </c>
      <c r="BT183" s="57">
        <f>BS183/'DEPRECATED - DT-Prelim Calcs'!$C$7*('DEPRECATED - DT-Prelim Calcs'!$C$8-'DEPRECATED - DT-Prelim Calcs'!$C$9)+'DEPRECATED - DT-Prelim Calcs'!$C$9</f>
        <v>-112.22558282870048</v>
      </c>
      <c r="BU183" s="57">
        <f t="shared" si="194"/>
        <v>-112.22558282870048</v>
      </c>
      <c r="BV183" s="2">
        <f t="shared" si="218"/>
        <v>-3.1765669860053425</v>
      </c>
      <c r="BW183" s="57">
        <f>BV183*'DEPRECATED - DT-Prelim Calcs'!$C$21/BQ$2/'DEPRECATED - DT-Prelim Calcs'!$C$19/'DEPRECATED - DT-Prelim Calcs'!$C$18*3.39*'DEPRECATED - DT-Prelim Calcs'!$C$20</f>
        <v>-44.291091492576079</v>
      </c>
      <c r="BX183" s="46">
        <f t="shared" si="219"/>
        <v>1</v>
      </c>
      <c r="BY183" s="57">
        <f>BW182*'DEPRECATED - DT-Prelim Calcs'!$C$11+BY182</f>
        <v>51.013919735087747</v>
      </c>
      <c r="BZ183" s="57">
        <f>BZ182+0.5*BW183*'DEPRECATED - DT-Prelim Calcs'!$C$11^2+BY183*'DEPRECATED - DT-Prelim Calcs'!$C$11</f>
        <v>-25186.886001014311</v>
      </c>
      <c r="CA183" s="57">
        <f>MIN('Drive Train'!$F$35-BU182*'DEPRECATED - DT-Prelim Calcs'!$C$21*'Drive Train'!$F$38,CA182+BU$2)</f>
        <v>9</v>
      </c>
      <c r="CB183" s="57">
        <f>'Drive Train'!$F$35-BU183*'DEPRECATED - DT-Prelim Calcs'!$C$21*'Drive Train'!$F$38</f>
        <v>20.031339632351632</v>
      </c>
      <c r="CC183" s="1">
        <f>IF(BZ183&gt;='Drive Train'!$F$29,1,0)</f>
        <v>0</v>
      </c>
      <c r="CD183" s="57">
        <f t="shared" si="220"/>
        <v>-124.69509203188942</v>
      </c>
      <c r="CE183" s="63">
        <f>CE182+'DEPRECATED - DT-Prelim Calcs'!$C$11</f>
        <v>716</v>
      </c>
      <c r="CF183" s="2">
        <f>CP183/'Drive Train'!$F$35</f>
        <v>0.72580645161290325</v>
      </c>
      <c r="CG183" s="46">
        <f>CN183*12*60/(PI() * 'Drive Train'!$F$15)/CF$2*CF183</f>
        <v>-12973.957279965174</v>
      </c>
      <c r="CH183" s="2">
        <f>('DEPRECATED - DT-Prelim Calcs'!$C$6*CF183-CG183)/('DEPRECATED - DT-Prelim Calcs'!$C$6*CF183)*'DEPRECATED - DT-Prelim Calcs'!$C$7*CF183</f>
        <v>7.6154669151255723</v>
      </c>
      <c r="CI183" s="57">
        <f>CH183/'DEPRECATED - DT-Prelim Calcs'!$C$7*('DEPRECATED - DT-Prelim Calcs'!$C$8-'DEPRECATED - DT-Prelim Calcs'!$C$9)+'DEPRECATED - DT-Prelim Calcs'!$C$9</f>
        <v>408.12091502514971</v>
      </c>
      <c r="CJ183" s="57">
        <f t="shared" si="195"/>
        <v>50</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-61.039881895677226</v>
      </c>
      <c r="CO183" s="57">
        <f>CO182+0.5*CL183*'DEPRECATED - DT-Prelim Calcs'!$C$11^2+CN183*'DEPRECATED - DT-Prelim Calcs'!$C$11</f>
        <v>-74838.2493144701</v>
      </c>
      <c r="CP183" s="57">
        <f>MIN('Drive Train'!$F$35-CJ182*'DEPRECATED - DT-Prelim Calcs'!$C$21*'Drive Train'!$F$38,CP182+CJ$2)</f>
        <v>9</v>
      </c>
      <c r="CQ183" s="57">
        <f>'Drive Train'!$F$35-CJ183*'DEPRECATED - DT-Prelim Calcs'!$C$21*'Drive Train'!$F$38</f>
        <v>9</v>
      </c>
      <c r="CR183" s="1">
        <f>IF(CO183&gt;='Drive Train'!$F$29,1,0)</f>
        <v>0</v>
      </c>
      <c r="CS183" s="57">
        <f t="shared" si="223"/>
        <v>55.555555555555557</v>
      </c>
      <c r="CT183" s="63">
        <f>CT182+'DEPRECATED - DT-Prelim Calcs'!$C$11</f>
        <v>716</v>
      </c>
      <c r="CU183" s="2">
        <f>DE183/'Drive Train'!$F$35</f>
        <v>0.72580645161290325</v>
      </c>
      <c r="CV183" s="46">
        <f>DC183*12*60/(PI() * 'Drive Train'!$F$15)/CU$2*CU183</f>
        <v>-6551.1982004761667</v>
      </c>
      <c r="CW183" s="2">
        <f>('DEPRECATED - DT-Prelim Calcs'!$C$6*CU183-CV183)/('DEPRECATED - DT-Prelim Calcs'!$C$6*CU183)*'DEPRECATED - DT-Prelim Calcs'!$C$7*CU183</f>
        <v>4.7113675940057771</v>
      </c>
      <c r="CX183" s="57">
        <f>CW183/'DEPRECATED - DT-Prelim Calcs'!$C$7*('DEPRECATED - DT-Prelim Calcs'!$C$8-'DEPRECATED - DT-Prelim Calcs'!$C$9)+'DEPRECATED - DT-Prelim Calcs'!$C$9</f>
        <v>253.51678934063952</v>
      </c>
      <c r="CY183" s="57">
        <f t="shared" si="196"/>
        <v>50</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-25.623175915808218</v>
      </c>
      <c r="DD183" s="57">
        <f>DD182+0.5*DA183*'DEPRECATED - DT-Prelim Calcs'!$C$11^2+DC183*'DEPRECATED - DT-Prelim Calcs'!$C$11</f>
        <v>-158150.76429109438</v>
      </c>
      <c r="DE183" s="57">
        <f>MIN('Drive Train'!$F$35-CY182*'DEPRECATED - DT-Prelim Calcs'!$C$21*'Drive Train'!$F$38,DE182+CY$2)</f>
        <v>9</v>
      </c>
      <c r="DF183" s="57">
        <f>'Drive Train'!$F$35-CY183*'DEPRECATED - DT-Prelim Calcs'!$C$21*'Drive Train'!$F$38</f>
        <v>9</v>
      </c>
      <c r="DG183" s="1">
        <f>IF(DD183&gt;='Drive Train'!$F$29,1,0)</f>
        <v>0</v>
      </c>
      <c r="DH183" s="57">
        <f t="shared" si="226"/>
        <v>55.555555555555557</v>
      </c>
      <c r="DI183" s="63">
        <f>DI182+'DEPRECATED - DT-Prelim Calcs'!$C$11</f>
        <v>716</v>
      </c>
      <c r="DJ183" s="2">
        <f>DT183/'Drive Train'!$F$35</f>
        <v>0.72580645161290325</v>
      </c>
      <c r="DK183" s="46">
        <f>DR183*12*60/(PI() * 'Drive Train'!$F$15)/DJ$2*DJ183</f>
        <v>-177775.49794598151</v>
      </c>
      <c r="DL183" s="2">
        <f>('DEPRECATED - DT-Prelim Calcs'!$C$6*DJ183-DK183)/('DEPRECATED - DT-Prelim Calcs'!$C$6*DJ183)*'DEPRECATED - DT-Prelim Calcs'!$C$7*DJ183</f>
        <v>82.131735771617016</v>
      </c>
      <c r="DM183" s="57">
        <f>DL183/'DEPRECATED - DT-Prelim Calcs'!$C$7*('DEPRECATED - DT-Prelim Calcs'!$C$8-'DEPRECATED - DT-Prelim Calcs'!$C$9)+'DEPRECATED - DT-Prelim Calcs'!$C$9</f>
        <v>4375.1073441902336</v>
      </c>
      <c r="DN183" s="57">
        <f t="shared" si="197"/>
        <v>50</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-594.96371643973362</v>
      </c>
      <c r="DS183" s="57">
        <f>DS182+0.5*DP183*'DEPRECATED - DT-Prelim Calcs'!$C$11^2+DR183*'DEPRECATED - DT-Prelim Calcs'!$C$11</f>
        <v>-306462.42995394266</v>
      </c>
      <c r="DT183" s="57">
        <f>MIN('Drive Train'!$F$35-DN182*'DEPRECATED - DT-Prelim Calcs'!$C$21*'Drive Train'!$F$38,DT182+DN$2)</f>
        <v>9</v>
      </c>
      <c r="DU183" s="57">
        <f>'Drive Train'!$F$35-DN183*'DEPRECATED - DT-Prelim Calcs'!$C$21*'Drive Train'!$F$38</f>
        <v>9</v>
      </c>
      <c r="DV183" s="1">
        <f>IF(DS183&gt;='Drive Train'!$F$29,1,0)</f>
        <v>0</v>
      </c>
      <c r="DW183" s="57">
        <f t="shared" si="229"/>
        <v>55.555555555555557</v>
      </c>
      <c r="DX183" s="63">
        <f>DX182+'DEPRECATED - DT-Prelim Calcs'!$C$11</f>
        <v>716</v>
      </c>
      <c r="DY183" s="2">
        <f>EI183/'Drive Train'!$F$35</f>
        <v>0.72580645161290325</v>
      </c>
      <c r="DZ183" s="46">
        <f>EG183*12*60/(PI() * 'Drive Train'!$F$15)/DY$2*DY183</f>
        <v>-104259.42826058273</v>
      </c>
      <c r="EA183" s="2">
        <f>('DEPRECATED - DT-Prelim Calcs'!$C$6*DY183-DZ183)/('DEPRECATED - DT-Prelim Calcs'!$C$6*DY183)*'DEPRECATED - DT-Prelim Calcs'!$C$7*DY183</f>
        <v>48.89088625157742</v>
      </c>
      <c r="EB183" s="57">
        <f>EA183/'DEPRECATED - DT-Prelim Calcs'!$C$7*('DEPRECATED - DT-Prelim Calcs'!$C$8-'DEPRECATED - DT-Prelim Calcs'!$C$9)+'DEPRECATED - DT-Prelim Calcs'!$C$9</f>
        <v>2605.4803759657188</v>
      </c>
      <c r="EC183" s="57">
        <f t="shared" si="198"/>
        <v>50</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-304.91772584439889</v>
      </c>
      <c r="EH183" s="57">
        <f>EH182+0.5*EE183*'DEPRECATED - DT-Prelim Calcs'!$C$11^2+EG183*'DEPRECATED - DT-Prelim Calcs'!$C$11</f>
        <v>-439534.45723529591</v>
      </c>
      <c r="EI183" s="57">
        <f>MIN('Drive Train'!$F$35-EC182*'DEPRECATED - DT-Prelim Calcs'!$C$21*'Drive Train'!$F$38,EI182+EC$2)</f>
        <v>9</v>
      </c>
      <c r="EJ183" s="57">
        <f>'Drive Train'!$F$35-EC183*'DEPRECATED - DT-Prelim Calcs'!$C$21*'Drive Train'!$F$38</f>
        <v>9</v>
      </c>
      <c r="EK183" s="1">
        <f>IF(EH183&gt;='Drive Train'!$F$29,1,0)</f>
        <v>0</v>
      </c>
      <c r="EL183" s="57">
        <f t="shared" si="232"/>
        <v>55.555555555555557</v>
      </c>
      <c r="EM183" s="63">
        <f>EM182+'DEPRECATED - DT-Prelim Calcs'!$C$11</f>
        <v>716</v>
      </c>
      <c r="EN183" s="2">
        <f>EX183/'Drive Train'!$F$35</f>
        <v>0.72580645161290325</v>
      </c>
      <c r="EO183" s="46">
        <f>EV183*12*60/(PI() * 'Drive Train'!$F$15)/EN$2*EN183</f>
        <v>-268068.78589914541</v>
      </c>
      <c r="EP183" s="2">
        <f>('DEPRECATED - DT-Prelim Calcs'!$C$6*EN183-EO183)/('DEPRECATED - DT-Prelim Calcs'!$C$6*EN183)*'DEPRECATED - DT-Prelim Calcs'!$C$7*EN183</f>
        <v>122.95853201310389</v>
      </c>
      <c r="EQ183" s="57">
        <f>EP183/'DEPRECATED - DT-Prelim Calcs'!$C$7*('DEPRECATED - DT-Prelim Calcs'!$C$8-'DEPRECATED - DT-Prelim Calcs'!$C$9)+'DEPRECATED - DT-Prelim Calcs'!$C$9</f>
        <v>6548.5836752204268</v>
      </c>
      <c r="ER183" s="57">
        <f t="shared" si="199"/>
        <v>50</v>
      </c>
      <c r="ES183" s="2">
        <f t="shared" si="233"/>
        <v>0.72555584086814395</v>
      </c>
      <c r="ET183" s="57">
        <f>ES183*'DEPRECATED - DT-Prelim Calcs'!$C$21/EN$2/'DEPRECATED - DT-Prelim Calcs'!$C$19/'DEPRECATED - DT-Prelim Calcs'!$C$18*3.39*'DEPRECATED - DT-Prelim Calcs'!$C$20</f>
        <v>22.99198837243916</v>
      </c>
      <c r="EU183" s="46">
        <f t="shared" si="234"/>
        <v>0</v>
      </c>
      <c r="EV183" s="57">
        <f>ET182*'DEPRECATED - DT-Prelim Calcs'!$C$11+EV182</f>
        <v>-696.18802084165873</v>
      </c>
      <c r="EW183" s="57">
        <f>EW182+0.5*ET183*'DEPRECATED - DT-Prelim Calcs'!$C$11^2+EV183*'DEPRECATED - DT-Prelim Calcs'!$C$11</f>
        <v>-577614.86926372931</v>
      </c>
      <c r="EX183" s="57">
        <f>MIN('Drive Train'!$F$35-ER182*'DEPRECATED - DT-Prelim Calcs'!$C$21*'Drive Train'!$F$38,EX182+ER$2)</f>
        <v>9</v>
      </c>
      <c r="EY183" s="57">
        <f>'Drive Train'!$F$35-ER183*'DEPRECATED - DT-Prelim Calcs'!$C$21*'Drive Train'!$F$38</f>
        <v>9</v>
      </c>
      <c r="EZ183" s="1">
        <f>IF(EW183&gt;='Drive Train'!$F$29,1,0)</f>
        <v>0</v>
      </c>
      <c r="FA183" s="57">
        <f t="shared" si="235"/>
        <v>55.555555555555557</v>
      </c>
      <c r="FB183" s="63">
        <f>FB182+'DEPRECATED - DT-Prelim Calcs'!$C$11</f>
        <v>716</v>
      </c>
      <c r="FC183" s="2">
        <f>FM183/'Drive Train'!$F$35</f>
        <v>0.72580645161290325</v>
      </c>
      <c r="FD183" s="46">
        <f>FK183*12*60/(PI() * 'Drive Train'!$F$15)/FC$2*FC183</f>
        <v>-47120.494873647622</v>
      </c>
      <c r="FE183" s="2">
        <f>('DEPRECATED - DT-Prelim Calcs'!$C$6*FC183-FD183)/('DEPRECATED - DT-Prelim Calcs'!$C$6*FC183)*'DEPRECATED - DT-Prelim Calcs'!$C$7*FC183</f>
        <v>23.055083350542965</v>
      </c>
      <c r="FF183" s="57">
        <f>FE183/'DEPRECATED - DT-Prelim Calcs'!$C$7*('DEPRECATED - DT-Prelim Calcs'!$C$8-'DEPRECATED - DT-Prelim Calcs'!$C$9)+'DEPRECATED - DT-Prelim Calcs'!$C$9</f>
        <v>1230.0722796160426</v>
      </c>
      <c r="FG183" s="57">
        <f t="shared" si="200"/>
        <v>50</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-110.04881094449814</v>
      </c>
      <c r="FL183" s="57">
        <f>FL182+0.5*FI183*'DEPRECATED - DT-Prelim Calcs'!$C$11^2+FK183*'DEPRECATED - DT-Prelim Calcs'!$C$11</f>
        <v>-741314.84572256589</v>
      </c>
      <c r="FM183" s="57">
        <f>MIN('Drive Train'!$F$35-FG182*'DEPRECATED - DT-Prelim Calcs'!$C$21*'Drive Train'!$F$38,FM182+FG$2)</f>
        <v>9</v>
      </c>
      <c r="FN183" s="57">
        <f>'Drive Train'!$F$35-FG183*'DEPRECATED - DT-Prelim Calcs'!$C$21*'Drive Train'!$F$38</f>
        <v>9</v>
      </c>
      <c r="FO183" s="1">
        <f>IF(FL183&gt;='Drive Train'!$F$29,1,0)</f>
        <v>0</v>
      </c>
      <c r="FP183" s="57">
        <f t="shared" si="238"/>
        <v>55.555555555555557</v>
      </c>
      <c r="FQ183" s="63">
        <f>FQ182+'DEPRECATED - DT-Prelim Calcs'!$C$11</f>
        <v>716</v>
      </c>
      <c r="FR183" s="2">
        <f>GB183/'Drive Train'!$F$35</f>
        <v>0.72580645161290325</v>
      </c>
      <c r="FS183" s="46">
        <f>FZ183*12*60/(PI() * 'Drive Train'!$F$15)/FR$2*FR183</f>
        <v>7329.9778083095225</v>
      </c>
      <c r="FT183" s="2">
        <f>('DEPRECATED - DT-Prelim Calcs'!$C$6*FR183-FS183)/('DEPRECATED - DT-Prelim Calcs'!$C$6*FR183)*'DEPRECATED - DT-Prelim Calcs'!$C$7*FR183</f>
        <v>-1.5651116144695545</v>
      </c>
      <c r="FU183" s="57">
        <f>FT183/'DEPRECATED - DT-Prelim Calcs'!$C$7*('DEPRECATED - DT-Prelim Calcs'!$C$8-'DEPRECATED - DT-Prelim Calcs'!$C$9)+'DEPRECATED - DT-Prelim Calcs'!$C$9</f>
        <v>-80.621087193545165</v>
      </c>
      <c r="FV183" s="57">
        <f t="shared" si="201"/>
        <v>-80.621087193545165</v>
      </c>
      <c r="FW183" s="2">
        <f t="shared" si="239"/>
        <v>-2.4282912905802894</v>
      </c>
      <c r="FX183" s="57">
        <f>FW183*'DEPRECATED - DT-Prelim Calcs'!$C$21/FR$2/'DEPRECATED - DT-Prelim Calcs'!$C$19/'DEPRECATED - DT-Prelim Calcs'!$C$18*3.39*'DEPRECATED - DT-Prelim Calcs'!$C$20</f>
        <v>-94.186332981019731</v>
      </c>
      <c r="FY183" s="46">
        <f t="shared" si="240"/>
        <v>1</v>
      </c>
      <c r="FZ183" s="57">
        <f>FX182*'DEPRECATED - DT-Prelim Calcs'!$C$11+FZ182</f>
        <v>15.552547656653672</v>
      </c>
      <c r="GA183" s="57">
        <f>GA182+0.5*FX183*'DEPRECATED - DT-Prelim Calcs'!$C$11^2+FZ183*'DEPRECATED - DT-Prelim Calcs'!$C$11</f>
        <v>-841939.89545421093</v>
      </c>
      <c r="GB183" s="57">
        <f>MIN('Drive Train'!$F$35-FV182*'DEPRECATED - DT-Prelim Calcs'!$C$21*'Drive Train'!$F$38,GB182+FV$2)</f>
        <v>9</v>
      </c>
      <c r="GC183" s="57">
        <f>'Drive Train'!$F$35-FV183*'DEPRECATED - DT-Prelim Calcs'!$C$21*'Drive Train'!$F$38</f>
        <v>17.882233929161071</v>
      </c>
      <c r="GD183" s="1">
        <f>IF(GA183&gt;='Drive Train'!$F$29,1,0)</f>
        <v>0</v>
      </c>
      <c r="GE183" s="57">
        <f t="shared" si="241"/>
        <v>-89.578985770605726</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55.555555555555557</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55.555555555555557</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55.555555555555557</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55.555555555555557</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650.48305563067322</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27417.139945464372</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0.72580645161290325</v>
      </c>
      <c r="BC184" s="46">
        <f>BJ184*12*60/(PI() * 'Drive Train'!$F$15)/BB$2*BB184</f>
        <v>4641.2361014963953</v>
      </c>
      <c r="BD184" s="2">
        <f>('DEPRECATED - DT-Prelim Calcs'!$C$6*BB184-BC184)/('DEPRECATED - DT-Prelim Calcs'!$C$6*BB184)*'DEPRECATED - DT-Prelim Calcs'!$C$7*BB184</f>
        <v>-0.34937662133266179</v>
      </c>
      <c r="BE184" s="57">
        <f>BD184/'DEPRECATED - DT-Prelim Calcs'!$C$7*('DEPRECATED - DT-Prelim Calcs'!$C$8-'DEPRECATED - DT-Prelim Calcs'!$C$9)+'DEPRECATED - DT-Prelim Calcs'!$C$9</f>
        <v>-15.899593575510586</v>
      </c>
      <c r="BF184" s="57">
        <f t="shared" si="193"/>
        <v>-15.899593575510586</v>
      </c>
      <c r="BG184" s="2">
        <f t="shared" si="215"/>
        <v>-0.89592952771411283</v>
      </c>
      <c r="BH184" s="57">
        <f>BG184*'DEPRECATED - DT-Prelim Calcs'!$C$21/BB$2/'DEPRECATED - DT-Prelim Calcs'!$C$19/'DEPRECATED - DT-Prelim Calcs'!$C$18*3.39*'DEPRECATED - DT-Prelim Calcs'!$C$20</f>
        <v>-9.312223319680486</v>
      </c>
      <c r="BI184" s="46">
        <f t="shared" si="216"/>
        <v>1</v>
      </c>
      <c r="BJ184" s="57">
        <f>BH183*'DEPRECATED - DT-Prelim Calcs'!$C$11+BJ183</f>
        <v>36.748542312287881</v>
      </c>
      <c r="BK184" s="57">
        <f>BK183+0.5*BH184*'DEPRECATED - DT-Prelim Calcs'!$C$11^2+BJ184*'DEPRECATED - DT-Prelim Calcs'!$C$11</f>
        <v>13049.91892226265</v>
      </c>
      <c r="BL184" s="57">
        <f>MIN('Drive Train'!$F$35-BF183*'DEPRECATED - DT-Prelim Calcs'!$C$21*'Drive Train'!$F$38,BL183+BF$2)</f>
        <v>9</v>
      </c>
      <c r="BM184" s="57">
        <f>'Drive Train'!$F$35-BF184*'DEPRECATED - DT-Prelim Calcs'!$C$21*'Drive Train'!$F$38</f>
        <v>13.48117236313472</v>
      </c>
      <c r="BN184" s="1">
        <f>IF(BK184&gt;='Drive Train'!$F$29,1,0)</f>
        <v>1</v>
      </c>
      <c r="BO184" s="57">
        <f t="shared" si="217"/>
        <v>-17.666215083900649</v>
      </c>
      <c r="BP184" s="63">
        <f>BP183+'DEPRECATED - DT-Prelim Calcs'!$C$11</f>
        <v>720</v>
      </c>
      <c r="BQ184" s="2">
        <f>CA184/'Drive Train'!$F$35</f>
        <v>1.6154306155122282</v>
      </c>
      <c r="BR184" s="46">
        <f>BY184*12*60/(PI() * 'Drive Train'!$F$15)/BQ$2*BQ184</f>
        <v>-47569.507365134465</v>
      </c>
      <c r="BS184" s="2">
        <f>('DEPRECATED - DT-Prelim Calcs'!$C$6*BQ184-BR184)/('DEPRECATED - DT-Prelim Calcs'!$C$6*BQ184)*'DEPRECATED - DT-Prelim Calcs'!$C$7*BQ184</f>
        <v>25.40210199538711</v>
      </c>
      <c r="BT184" s="57">
        <f>BS184/'DEPRECATED - DT-Prelim Calcs'!$C$7*('DEPRECATED - DT-Prelim Calcs'!$C$8-'DEPRECATED - DT-Prelim Calcs'!$C$9)+'DEPRECATED - DT-Prelim Calcs'!$C$9</f>
        <v>1355.0193717876209</v>
      </c>
      <c r="BU184" s="57">
        <f t="shared" si="194"/>
        <v>50</v>
      </c>
      <c r="BV184" s="2">
        <f t="shared" si="218"/>
        <v>1.6489905474275997</v>
      </c>
      <c r="BW184" s="57">
        <f>BV184*'DEPRECATED - DT-Prelim Calcs'!$C$21/BQ$2/'DEPRECATED - DT-Prelim Calcs'!$C$19/'DEPRECATED - DT-Prelim Calcs'!$C$18*3.39*'DEPRECATED - DT-Prelim Calcs'!$C$20</f>
        <v>22.99198837243916</v>
      </c>
      <c r="BX184" s="46">
        <f t="shared" si="219"/>
        <v>0</v>
      </c>
      <c r="BY184" s="57">
        <f>BW183*'DEPRECATED - DT-Prelim Calcs'!$C$11+BY183</f>
        <v>-126.15044623521658</v>
      </c>
      <c r="BZ184" s="57">
        <f>BZ183+0.5*BW184*'DEPRECATED - DT-Prelim Calcs'!$C$11^2+BY184*'DEPRECATED - DT-Prelim Calcs'!$C$11</f>
        <v>-25507.551878975664</v>
      </c>
      <c r="CA184" s="57">
        <f>MIN('Drive Train'!$F$35-BU183*'DEPRECATED - DT-Prelim Calcs'!$C$21*'Drive Train'!$F$38,CA183+BU$2)</f>
        <v>20.031339632351632</v>
      </c>
      <c r="CB184" s="57">
        <f>'Drive Train'!$F$35-BU184*'DEPRECATED - DT-Prelim Calcs'!$C$21*'Drive Train'!$F$38</f>
        <v>9</v>
      </c>
      <c r="CC184" s="1">
        <f>IF(BZ184&gt;='Drive Train'!$F$29,1,0)</f>
        <v>0</v>
      </c>
      <c r="CD184" s="57">
        <f t="shared" si="220"/>
        <v>55.555555555555557</v>
      </c>
      <c r="CE184" s="63">
        <f>CE183+'DEPRECATED - DT-Prelim Calcs'!$C$11</f>
        <v>720</v>
      </c>
      <c r="CF184" s="2">
        <f>CP184/'Drive Train'!$F$35</f>
        <v>0.72580645161290325</v>
      </c>
      <c r="CG184" s="46">
        <f>CN184*12*60/(PI() * 'Drive Train'!$F$15)/CF$2*CF184</f>
        <v>6573.726343361539</v>
      </c>
      <c r="CH184" s="2">
        <f>('DEPRECATED - DT-Prelim Calcs'!$C$6*CF184-CG184)/('DEPRECATED - DT-Prelim Calcs'!$C$6*CF184)*'DEPRECATED - DT-Prelim Calcs'!$C$7*CF184</f>
        <v>-1.2231667682172767</v>
      </c>
      <c r="CI184" s="57">
        <f>CH184/'DEPRECATED - DT-Prelim Calcs'!$C$7*('DEPRECATED - DT-Prelim Calcs'!$C$8-'DEPRECATED - DT-Prelim Calcs'!$C$9)+'DEPRECATED - DT-Prelim Calcs'!$C$9</f>
        <v>-62.417135420031769</v>
      </c>
      <c r="CJ184" s="57">
        <f t="shared" si="195"/>
        <v>-62.417135420031769</v>
      </c>
      <c r="CK184" s="2">
        <f t="shared" si="221"/>
        <v>-1.997290118150318</v>
      </c>
      <c r="CL184" s="57">
        <f>CK184*'DEPRECATED - DT-Prelim Calcs'!$C$21/CF$2/'DEPRECATED - DT-Prelim Calcs'!$C$19/'DEPRECATED - DT-Prelim Calcs'!$C$18*3.39*'DEPRECATED - DT-Prelim Calcs'!$C$20</f>
        <v>-34.937024911976856</v>
      </c>
      <c r="CM184" s="46">
        <f t="shared" si="222"/>
        <v>1</v>
      </c>
      <c r="CN184" s="57">
        <f>CL183*'DEPRECATED - DT-Prelim Calcs'!$C$11+CN183</f>
        <v>30.928071594079398</v>
      </c>
      <c r="CO184" s="57">
        <f>CO183+0.5*CL184*'DEPRECATED - DT-Prelim Calcs'!$C$11^2+CN184*'DEPRECATED - DT-Prelim Calcs'!$C$11</f>
        <v>-74994.033227389591</v>
      </c>
      <c r="CP184" s="57">
        <f>MIN('Drive Train'!$F$35-CJ183*'DEPRECATED - DT-Prelim Calcs'!$C$21*'Drive Train'!$F$38,CP183+CJ$2)</f>
        <v>9</v>
      </c>
      <c r="CQ184" s="57">
        <f>'Drive Train'!$F$35-CJ184*'DEPRECATED - DT-Prelim Calcs'!$C$21*'Drive Train'!$F$38</f>
        <v>16.64436520856216</v>
      </c>
      <c r="CR184" s="1">
        <f>IF(CO184&gt;='Drive Train'!$F$29,1,0)</f>
        <v>0</v>
      </c>
      <c r="CS184" s="57">
        <f t="shared" si="223"/>
        <v>-69.352372688924191</v>
      </c>
      <c r="CT184" s="63">
        <f>CT183+'DEPRECATED - DT-Prelim Calcs'!$C$11</f>
        <v>720</v>
      </c>
      <c r="CU184" s="2">
        <f>DE184/'Drive Train'!$F$35</f>
        <v>0.72580645161290325</v>
      </c>
      <c r="CV184" s="46">
        <f>DC184*12*60/(PI() * 'Drive Train'!$F$15)/CU$2*CU184</f>
        <v>16962.682100047266</v>
      </c>
      <c r="CW184" s="2">
        <f>('DEPRECATED - DT-Prelim Calcs'!$C$6*CU184-CV184)/('DEPRECATED - DT-Prelim Calcs'!$C$6*CU184)*'DEPRECATED - DT-Prelim Calcs'!$C$7*CU184</f>
        <v>-5.9206120540732998</v>
      </c>
      <c r="CX184" s="57">
        <f>CW184/'DEPRECATED - DT-Prelim Calcs'!$C$7*('DEPRECATED - DT-Prelim Calcs'!$C$8-'DEPRECATED - DT-Prelim Calcs'!$C$9)+'DEPRECATED - DT-Prelim Calcs'!$C$9</f>
        <v>-312.49274960066572</v>
      </c>
      <c r="CY184" s="57">
        <f t="shared" si="196"/>
        <v>-312.49274960066572</v>
      </c>
      <c r="CZ184" s="2">
        <f t="shared" si="224"/>
        <v>-7.9181409448824427</v>
      </c>
      <c r="DA184" s="57">
        <f>CZ184*'DEPRECATED - DT-Prelim Calcs'!$C$21/CU$2/'DEPRECATED - DT-Prelim Calcs'!$C$19/'DEPRECATED - DT-Prelim Calcs'!$C$18*3.39*'DEPRECATED - DT-Prelim Calcs'!$C$20</f>
        <v>-166.60843921718194</v>
      </c>
      <c r="DB184" s="46">
        <f t="shared" si="225"/>
        <v>1</v>
      </c>
      <c r="DC184" s="57">
        <f>DA183*'DEPRECATED - DT-Prelim Calcs'!$C$11+DC183</f>
        <v>66.344777573948406</v>
      </c>
      <c r="DD184" s="57">
        <f>DD183+0.5*DA184*'DEPRECATED - DT-Prelim Calcs'!$C$11^2+DC184*'DEPRECATED - DT-Prelim Calcs'!$C$11</f>
        <v>-159218.25269453606</v>
      </c>
      <c r="DE184" s="57">
        <f>MIN('Drive Train'!$F$35-CY183*'DEPRECATED - DT-Prelim Calcs'!$C$21*'Drive Train'!$F$38,DE183+CY$2)</f>
        <v>9</v>
      </c>
      <c r="DF184" s="57">
        <f>'Drive Train'!$F$35-CY184*'DEPRECATED - DT-Prelim Calcs'!$C$21*'Drive Train'!$F$38</f>
        <v>33.649506972845273</v>
      </c>
      <c r="DG184" s="1">
        <f>IF(DD184&gt;='Drive Train'!$F$29,1,0)</f>
        <v>0</v>
      </c>
      <c r="DH184" s="57">
        <f t="shared" si="226"/>
        <v>-347.21416622296186</v>
      </c>
      <c r="DI184" s="63">
        <f>DI183+'DEPRECATED - DT-Prelim Calcs'!$C$11</f>
        <v>720</v>
      </c>
      <c r="DJ184" s="2">
        <f>DT184/'Drive Train'!$F$35</f>
        <v>0.72580645161290325</v>
      </c>
      <c r="DK184" s="46">
        <f>DR184*12*60/(PI() * 'Drive Train'!$F$15)/DJ$2*DJ184</f>
        <v>-150295.42096826134</v>
      </c>
      <c r="DL184" s="2">
        <f>('DEPRECATED - DT-Prelim Calcs'!$C$6*DJ184-DK184)/('DEPRECATED - DT-Prelim Calcs'!$C$6*DJ184)*'DEPRECATED - DT-Prelim Calcs'!$C$7*DJ184</f>
        <v>69.706410158801717</v>
      </c>
      <c r="DM184" s="57">
        <f>DL184/'DEPRECATED - DT-Prelim Calcs'!$C$7*('DEPRECATED - DT-Prelim Calcs'!$C$8-'DEPRECATED - DT-Prelim Calcs'!$C$9)+'DEPRECATED - DT-Prelim Calcs'!$C$9</f>
        <v>3713.626316752805</v>
      </c>
      <c r="DN184" s="57">
        <f t="shared" si="197"/>
        <v>50</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-502.99576294997701</v>
      </c>
      <c r="DS184" s="57">
        <f>DS183+0.5*DP184*'DEPRECATED - DT-Prelim Calcs'!$C$11^2+DR184*'DEPRECATED - DT-Prelim Calcs'!$C$11</f>
        <v>-308290.47709876311</v>
      </c>
      <c r="DT184" s="57">
        <f>MIN('Drive Train'!$F$35-DN183*'DEPRECATED - DT-Prelim Calcs'!$C$21*'Drive Train'!$F$38,DT183+DN$2)</f>
        <v>9</v>
      </c>
      <c r="DU184" s="57">
        <f>'Drive Train'!$F$35-DN184*'DEPRECATED - DT-Prelim Calcs'!$C$21*'Drive Train'!$F$38</f>
        <v>9</v>
      </c>
      <c r="DV184" s="1">
        <f>IF(DS184&gt;='Drive Train'!$F$29,1,0)</f>
        <v>0</v>
      </c>
      <c r="DW184" s="57">
        <f t="shared" si="229"/>
        <v>55.555555555555557</v>
      </c>
      <c r="DX184" s="63">
        <f>DX183+'DEPRECATED - DT-Prelim Calcs'!$C$11</f>
        <v>720</v>
      </c>
      <c r="DY184" s="2">
        <f>EI184/'Drive Train'!$F$35</f>
        <v>0.72580645161290325</v>
      </c>
      <c r="DZ184" s="46">
        <f>EG184*12*60/(PI() * 'Drive Train'!$F$15)/DY$2*DY184</f>
        <v>-72813.154605665841</v>
      </c>
      <c r="EA184" s="2">
        <f>('DEPRECATED - DT-Prelim Calcs'!$C$6*DY184-DZ184)/('DEPRECATED - DT-Prelim Calcs'!$C$6*DY184)*'DEPRECATED - DT-Prelim Calcs'!$C$7*DY184</f>
        <v>34.672214674025874</v>
      </c>
      <c r="EB184" s="57">
        <f>EA184/'DEPRECATED - DT-Prelim Calcs'!$C$7*('DEPRECATED - DT-Prelim Calcs'!$C$8-'DEPRECATED - DT-Prelim Calcs'!$C$9)+'DEPRECATED - DT-Prelim Calcs'!$C$9</f>
        <v>1848.527860032166</v>
      </c>
      <c r="EC184" s="57">
        <f t="shared" si="198"/>
        <v>50</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-212.94977235464225</v>
      </c>
      <c r="EH184" s="57">
        <f>EH183+0.5*EE184*'DEPRECATED - DT-Prelim Calcs'!$C$11^2+EG184*'DEPRECATED - DT-Prelim Calcs'!$C$11</f>
        <v>-440202.32041773497</v>
      </c>
      <c r="EI184" s="57">
        <f>MIN('Drive Train'!$F$35-EC183*'DEPRECATED - DT-Prelim Calcs'!$C$21*'Drive Train'!$F$38,EI183+EC$2)</f>
        <v>9</v>
      </c>
      <c r="EJ184" s="57">
        <f>'Drive Train'!$F$35-EC184*'DEPRECATED - DT-Prelim Calcs'!$C$21*'Drive Train'!$F$38</f>
        <v>9</v>
      </c>
      <c r="EK184" s="1">
        <f>IF(EH184&gt;='Drive Train'!$F$29,1,0)</f>
        <v>0</v>
      </c>
      <c r="EL184" s="57">
        <f t="shared" si="232"/>
        <v>55.555555555555557</v>
      </c>
      <c r="EM184" s="63">
        <f>EM183+'DEPRECATED - DT-Prelim Calcs'!$C$11</f>
        <v>720</v>
      </c>
      <c r="EN184" s="2">
        <f>EX184/'Drive Train'!$F$35</f>
        <v>0.72580645161290325</v>
      </c>
      <c r="EO184" s="46">
        <f>EV184*12*60/(PI() * 'Drive Train'!$F$15)/EN$2*EN184</f>
        <v>-232656.31556703179</v>
      </c>
      <c r="EP184" s="2">
        <f>('DEPRECATED - DT-Prelim Calcs'!$C$6*EN184-EO184)/('DEPRECATED - DT-Prelim Calcs'!$C$6*EN184)*'DEPRECATED - DT-Prelim Calcs'!$C$7*EN184</f>
        <v>106.94651447081611</v>
      </c>
      <c r="EQ184" s="57">
        <f>EP184/'DEPRECATED - DT-Prelim Calcs'!$C$7*('DEPRECATED - DT-Prelim Calcs'!$C$8-'DEPRECATED - DT-Prelim Calcs'!$C$9)+'DEPRECATED - DT-Prelim Calcs'!$C$9</f>
        <v>5696.1596707907502</v>
      </c>
      <c r="ER184" s="57">
        <f t="shared" si="199"/>
        <v>50</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-604.22006735190212</v>
      </c>
      <c r="EW184" s="57">
        <f>EW183+0.5*ET184*'DEPRECATED - DT-Prelim Calcs'!$C$11^2+EV184*'DEPRECATED - DT-Prelim Calcs'!$C$11</f>
        <v>-579847.81362615747</v>
      </c>
      <c r="EX184" s="57">
        <f>MIN('Drive Train'!$F$35-ER183*'DEPRECATED - DT-Prelim Calcs'!$C$21*'Drive Train'!$F$38,EX183+ER$2)</f>
        <v>9</v>
      </c>
      <c r="EY184" s="57">
        <f>'Drive Train'!$F$35-ER184*'DEPRECATED - DT-Prelim Calcs'!$C$21*'Drive Train'!$F$38</f>
        <v>9</v>
      </c>
      <c r="EZ184" s="1">
        <f>IF(EW184&gt;='Drive Train'!$F$29,1,0)</f>
        <v>0</v>
      </c>
      <c r="FA184" s="57">
        <f t="shared" si="235"/>
        <v>55.555555555555557</v>
      </c>
      <c r="FB184" s="63">
        <f>FB183+'DEPRECATED - DT-Prelim Calcs'!$C$11</f>
        <v>720</v>
      </c>
      <c r="FC184" s="2">
        <f>FM184/'Drive Train'!$F$35</f>
        <v>0.72580645161290325</v>
      </c>
      <c r="FD184" s="46">
        <f>FK184*12*60/(PI() * 'Drive Train'!$F$15)/FC$2*FC184</f>
        <v>-7741.8278643372732</v>
      </c>
      <c r="FE184" s="2">
        <f>('DEPRECATED - DT-Prelim Calcs'!$C$6*FC184-FD184)/('DEPRECATED - DT-Prelim Calcs'!$C$6*FC184)*'DEPRECATED - DT-Prelim Calcs'!$C$7*FC184</f>
        <v>5.2497198435189594</v>
      </c>
      <c r="FF184" s="57">
        <f>FE184/'DEPRECATED - DT-Prelim Calcs'!$C$7*('DEPRECATED - DT-Prelim Calcs'!$C$8-'DEPRECATED - DT-Prelim Calcs'!$C$9)+'DEPRECATED - DT-Prelim Calcs'!$C$9</f>
        <v>282.17678669024173</v>
      </c>
      <c r="FG184" s="57">
        <f t="shared" si="200"/>
        <v>50</v>
      </c>
      <c r="FH184" s="2">
        <f t="shared" si="236"/>
        <v>0.65247827416199988</v>
      </c>
      <c r="FI184" s="57">
        <f>FH184*'DEPRECATED - DT-Prelim Calcs'!$C$21/FC$2/'DEPRECATED - DT-Prelim Calcs'!$C$19/'DEPRECATED - DT-Prelim Calcs'!$C$18*3.39*'DEPRECATED - DT-Prelim Calcs'!$C$20</f>
        <v>22.99198837243916</v>
      </c>
      <c r="FJ184" s="46">
        <f t="shared" si="237"/>
        <v>0</v>
      </c>
      <c r="FK184" s="57">
        <f>FI183*'DEPRECATED - DT-Prelim Calcs'!$C$11+FK183</f>
        <v>-18.080857454741505</v>
      </c>
      <c r="FL184" s="57">
        <f>FL183+0.5*FI184*'DEPRECATED - DT-Prelim Calcs'!$C$11^2+FK184*'DEPRECATED - DT-Prelim Calcs'!$C$11</f>
        <v>-741203.23324540537</v>
      </c>
      <c r="FM184" s="57">
        <f>MIN('Drive Train'!$F$35-FG183*'DEPRECATED - DT-Prelim Calcs'!$C$21*'Drive Train'!$F$38,FM183+FG$2)</f>
        <v>9</v>
      </c>
      <c r="FN184" s="57">
        <f>'Drive Train'!$F$35-FG184*'DEPRECATED - DT-Prelim Calcs'!$C$21*'Drive Train'!$F$38</f>
        <v>9</v>
      </c>
      <c r="FO184" s="1">
        <f>IF(FL184&gt;='Drive Train'!$F$29,1,0)</f>
        <v>0</v>
      </c>
      <c r="FP184" s="57">
        <f t="shared" si="238"/>
        <v>55.555555555555557</v>
      </c>
      <c r="FQ184" s="63">
        <f>FQ183+'DEPRECATED - DT-Prelim Calcs'!$C$11</f>
        <v>720</v>
      </c>
      <c r="FR184" s="2">
        <f>GB184/'Drive Train'!$F$35</f>
        <v>1.4421156394484733</v>
      </c>
      <c r="FS184" s="46">
        <f>FZ184*12*60/(PI() * 'Drive Train'!$F$15)/FR$2*FR184</f>
        <v>-338235.70201047813</v>
      </c>
      <c r="FT184" s="2">
        <f>('DEPRECATED - DT-Prelim Calcs'!$C$6*FR184-FS184)/('DEPRECATED - DT-Prelim Calcs'!$C$6*FR184)*'DEPRECATED - DT-Prelim Calcs'!$C$7*FR184</f>
        <v>156.41134143877295</v>
      </c>
      <c r="FU184" s="57">
        <f>FT184/'DEPRECATED - DT-Prelim Calcs'!$C$7*('DEPRECATED - DT-Prelim Calcs'!$C$8-'DEPRECATED - DT-Prelim Calcs'!$C$9)+'DEPRECATED - DT-Prelim Calcs'!$C$9</f>
        <v>8329.4946500392416</v>
      </c>
      <c r="FV184" s="57">
        <f t="shared" si="201"/>
        <v>50</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-361.19278426742528</v>
      </c>
      <c r="GA184" s="57">
        <f>GA183+0.5*FX184*'DEPRECATED - DT-Prelim Calcs'!$C$11^2+FZ184*'DEPRECATED - DT-Prelim Calcs'!$C$11</f>
        <v>-843200.73068430112</v>
      </c>
      <c r="GB184" s="57">
        <f>MIN('Drive Train'!$F$35-FV183*'DEPRECATED - DT-Prelim Calcs'!$C$21*'Drive Train'!$F$38,GB183+FV$2)</f>
        <v>17.882233929161071</v>
      </c>
      <c r="GC184" s="57">
        <f>'Drive Train'!$F$35-FV184*'DEPRECATED - DT-Prelim Calcs'!$C$21*'Drive Train'!$F$38</f>
        <v>9</v>
      </c>
      <c r="GD184" s="1">
        <f>IF(GA184&gt;='Drive Train'!$F$29,1,0)</f>
        <v>0</v>
      </c>
      <c r="GE184" s="57">
        <f t="shared" si="241"/>
        <v>55.555555555555557</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55.555555555555557</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55.555555555555557</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55.555555555555557</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55.555555555555557</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650.48305563067322</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27570.164088243735</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1.0871913196076386</v>
      </c>
      <c r="BC185" s="46">
        <f>BJ185*12*60/(PI() * 'Drive Train'!$F$15)/BB$2*BB185</f>
        <v>-94.657153383887078</v>
      </c>
      <c r="BD185" s="2">
        <f>('DEPRECATED - DT-Prelim Calcs'!$C$6*BB185-BC185)/('DEPRECATED - DT-Prelim Calcs'!$C$6*BB185)*'DEPRECATED - DT-Prelim Calcs'!$C$7*BB185</f>
        <v>2.6629310314092249</v>
      </c>
      <c r="BE185" s="57">
        <f>BD185/'DEPRECATED - DT-Prelim Calcs'!$C$7*('DEPRECATED - DT-Prelim Calcs'!$C$8-'DEPRECATED - DT-Prelim Calcs'!$C$9)+'DEPRECATED - DT-Prelim Calcs'!$C$9</f>
        <v>144.46516652688945</v>
      </c>
      <c r="BF185" s="57">
        <f t="shared" si="193"/>
        <v>50</v>
      </c>
      <c r="BG185" s="2">
        <f t="shared" si="215"/>
        <v>0.89592952771432377</v>
      </c>
      <c r="BH185" s="57">
        <f>BG185*'DEPRECATED - DT-Prelim Calcs'!$C$21/BB$2/'DEPRECATED - DT-Prelim Calcs'!$C$19/'DEPRECATED - DT-Prelim Calcs'!$C$18*3.39*'DEPRECATED - DT-Prelim Calcs'!$C$20</f>
        <v>9.3122233196826798</v>
      </c>
      <c r="BI185" s="46">
        <f t="shared" si="216"/>
        <v>0</v>
      </c>
      <c r="BJ185" s="57">
        <f>BH184*'DEPRECATED - DT-Prelim Calcs'!$C$11+BJ184</f>
        <v>-0.50035096643406263</v>
      </c>
      <c r="BK185" s="57">
        <f>BK184+0.5*BH185*'DEPRECATED - DT-Prelim Calcs'!$C$11^2+BJ185*'DEPRECATED - DT-Prelim Calcs'!$C$11</f>
        <v>13122.415304954377</v>
      </c>
      <c r="BL185" s="57">
        <f>MIN('Drive Train'!$F$35-BF184*'DEPRECATED - DT-Prelim Calcs'!$C$21*'Drive Train'!$F$38,BL184+BF$2)</f>
        <v>13.48117236313472</v>
      </c>
      <c r="BM185" s="57">
        <f>'Drive Train'!$F$35-BF185*'DEPRECATED - DT-Prelim Calcs'!$C$21*'Drive Train'!$F$38</f>
        <v>9</v>
      </c>
      <c r="BN185" s="1">
        <f>IF(BK185&gt;='Drive Train'!$F$29,1,0)</f>
        <v>1</v>
      </c>
      <c r="BO185" s="57">
        <f t="shared" si="217"/>
        <v>55.555555555555557</v>
      </c>
      <c r="BP185" s="63">
        <f>BP184+'DEPRECATED - DT-Prelim Calcs'!$C$11</f>
        <v>724</v>
      </c>
      <c r="BQ185" s="2">
        <f>CA185/'Drive Train'!$F$35</f>
        <v>0.72580645161290325</v>
      </c>
      <c r="BR185" s="46">
        <f>BY185*12*60/(PI() * 'Drive Train'!$F$15)/BQ$2*BQ185</f>
        <v>-5791.3006029745957</v>
      </c>
      <c r="BS185" s="2">
        <f>('DEPRECATED - DT-Prelim Calcs'!$C$6*BQ185-BR185)/('DEPRECATED - DT-Prelim Calcs'!$C$6*BQ185)*'DEPRECATED - DT-Prelim Calcs'!$C$7*BQ185</f>
        <v>4.3677741212142598</v>
      </c>
      <c r="BT185" s="57">
        <f>BS185/'DEPRECATED - DT-Prelim Calcs'!$C$7*('DEPRECATED - DT-Prelim Calcs'!$C$8-'DEPRECATED - DT-Prelim Calcs'!$C$9)+'DEPRECATED - DT-Prelim Calcs'!$C$9</f>
        <v>235.22507043642719</v>
      </c>
      <c r="BU185" s="57">
        <f t="shared" si="194"/>
        <v>50</v>
      </c>
      <c r="BV185" s="2">
        <f t="shared" si="218"/>
        <v>1.570472654701196</v>
      </c>
      <c r="BW185" s="57">
        <f>BV185*'DEPRECATED - DT-Prelim Calcs'!$C$21/BQ$2/'DEPRECATED - DT-Prelim Calcs'!$C$19/'DEPRECATED - DT-Prelim Calcs'!$C$18*3.39*'DEPRECATED - DT-Prelim Calcs'!$C$20</f>
        <v>21.89720800549884</v>
      </c>
      <c r="BX185" s="46">
        <f t="shared" si="219"/>
        <v>0</v>
      </c>
      <c r="BY185" s="57">
        <f>BW184*'DEPRECATED - DT-Prelim Calcs'!$C$11+BY184</f>
        <v>-34.182492745459939</v>
      </c>
      <c r="BZ185" s="57">
        <f>BZ184+0.5*BW185*'DEPRECATED - DT-Prelim Calcs'!$C$11^2+BY185*'DEPRECATED - DT-Prelim Calcs'!$C$11</f>
        <v>-25469.104185913515</v>
      </c>
      <c r="CA185" s="57">
        <f>MIN('Drive Train'!$F$35-BU184*'DEPRECATED - DT-Prelim Calcs'!$C$21*'Drive Train'!$F$38,CA184+BU$2)</f>
        <v>9</v>
      </c>
      <c r="CB185" s="57">
        <f>'Drive Train'!$F$35-BU185*'DEPRECATED - DT-Prelim Calcs'!$C$21*'Drive Train'!$F$38</f>
        <v>9</v>
      </c>
      <c r="CC185" s="1">
        <f>IF(BZ185&gt;='Drive Train'!$F$29,1,0)</f>
        <v>0</v>
      </c>
      <c r="CD185" s="57">
        <f t="shared" si="220"/>
        <v>55.555555555555557</v>
      </c>
      <c r="CE185" s="63">
        <f>CE184+'DEPRECATED - DT-Prelim Calcs'!$C$11</f>
        <v>724</v>
      </c>
      <c r="CF185" s="2">
        <f>CP185/'Drive Train'!$F$35</f>
        <v>1.342287516819529</v>
      </c>
      <c r="CG185" s="46">
        <f>CN185*12*60/(PI() * 'Drive Train'!$F$15)/CF$2*CF185</f>
        <v>-42775.228629377445</v>
      </c>
      <c r="CH185" s="2">
        <f>('DEPRECATED - DT-Prelim Calcs'!$C$6*CF185-CG185)/('DEPRECATED - DT-Prelim Calcs'!$C$6*CF185)*'DEPRECATED - DT-Prelim Calcs'!$C$7*CF185</f>
        <v>22.576057567842692</v>
      </c>
      <c r="CI185" s="57">
        <f>CH185/'DEPRECATED - DT-Prelim Calcs'!$C$7*('DEPRECATED - DT-Prelim Calcs'!$C$8-'DEPRECATED - DT-Prelim Calcs'!$C$9)+'DEPRECATED - DT-Prelim Calcs'!$C$9</f>
        <v>1204.5706165785136</v>
      </c>
      <c r="CJ185" s="57">
        <f t="shared" si="195"/>
        <v>50</v>
      </c>
      <c r="CK185" s="2">
        <f t="shared" si="221"/>
        <v>1.3144127551959126</v>
      </c>
      <c r="CL185" s="57">
        <f>CK185*'DEPRECATED - DT-Prelim Calcs'!$C$21/CF$2/'DEPRECATED - DT-Prelim Calcs'!$C$19/'DEPRECATED - DT-Prelim Calcs'!$C$18*3.39*'DEPRECATED - DT-Prelim Calcs'!$C$20</f>
        <v>22.991988372439156</v>
      </c>
      <c r="CM185" s="46">
        <f t="shared" si="222"/>
        <v>0</v>
      </c>
      <c r="CN185" s="57">
        <f>CL184*'DEPRECATED - DT-Prelim Calcs'!$C$11+CN184</f>
        <v>-108.82002805382803</v>
      </c>
      <c r="CO185" s="57">
        <f>CO184+0.5*CL185*'DEPRECATED - DT-Prelim Calcs'!$C$11^2+CN185*'DEPRECATED - DT-Prelim Calcs'!$C$11</f>
        <v>-75245.377432625392</v>
      </c>
      <c r="CP185" s="57">
        <f>MIN('Drive Train'!$F$35-CJ184*'DEPRECATED - DT-Prelim Calcs'!$C$21*'Drive Train'!$F$38,CP184+CJ$2)</f>
        <v>16.64436520856216</v>
      </c>
      <c r="CQ185" s="57">
        <f>'Drive Train'!$F$35-CJ185*'DEPRECATED - DT-Prelim Calcs'!$C$21*'Drive Train'!$F$38</f>
        <v>9</v>
      </c>
      <c r="CR185" s="1">
        <f>IF(CO185&gt;='Drive Train'!$F$29,1,0)</f>
        <v>0</v>
      </c>
      <c r="CS185" s="57">
        <f t="shared" si="223"/>
        <v>55.555555555555557</v>
      </c>
      <c r="CT185" s="63">
        <f>CT184+'DEPRECATED - DT-Prelim Calcs'!$C$11</f>
        <v>724</v>
      </c>
      <c r="CU185" s="2">
        <f>DE185/'Drive Train'!$F$35</f>
        <v>2.7136699171649412</v>
      </c>
      <c r="CV185" s="46">
        <f>DC185*12*60/(PI() * 'Drive Train'!$F$15)/CU$2*CU185</f>
        <v>-573640.26464524295</v>
      </c>
      <c r="CW185" s="2">
        <f>('DEPRECATED - DT-Prelim Calcs'!$C$6*CU185-CV185)/('DEPRECATED - DT-Prelim Calcs'!$C$6*CU185)*'DEPRECATED - DT-Prelim Calcs'!$C$7*CU185</f>
        <v>265.91574896472696</v>
      </c>
      <c r="CX185" s="57">
        <f>CW185/'DEPRECATED - DT-Prelim Calcs'!$C$7*('DEPRECATED - DT-Prelim Calcs'!$C$8-'DEPRECATED - DT-Prelim Calcs'!$C$9)+'DEPRECATED - DT-Prelim Calcs'!$C$9</f>
        <v>14159.127631607664</v>
      </c>
      <c r="CY185" s="57">
        <f t="shared" si="196"/>
        <v>50</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-600.08897929477939</v>
      </c>
      <c r="DD185" s="57">
        <f>DD184+0.5*DA185*'DEPRECATED - DT-Prelim Calcs'!$C$11^2+DC185*'DEPRECATED - DT-Prelim Calcs'!$C$11</f>
        <v>-161434.67270473565</v>
      </c>
      <c r="DE185" s="57">
        <f>MIN('Drive Train'!$F$35-CY184*'DEPRECATED - DT-Prelim Calcs'!$C$21*'Drive Train'!$F$38,DE184+CY$2)</f>
        <v>33.649506972845273</v>
      </c>
      <c r="DF185" s="57">
        <f>'Drive Train'!$F$35-CY185*'DEPRECATED - DT-Prelim Calcs'!$C$21*'Drive Train'!$F$38</f>
        <v>9</v>
      </c>
      <c r="DG185" s="1">
        <f>IF(DD185&gt;='Drive Train'!$F$29,1,0)</f>
        <v>0</v>
      </c>
      <c r="DH185" s="57">
        <f t="shared" si="226"/>
        <v>55.555555555555557</v>
      </c>
      <c r="DI185" s="63">
        <f>DI184+'DEPRECATED - DT-Prelim Calcs'!$C$11</f>
        <v>724</v>
      </c>
      <c r="DJ185" s="2">
        <f>DT185/'Drive Train'!$F$35</f>
        <v>0.72580645161290325</v>
      </c>
      <c r="DK185" s="46">
        <f>DR185*12*60/(PI() * 'Drive Train'!$F$15)/DJ$2*DJ185</f>
        <v>-122815.34399054118</v>
      </c>
      <c r="DL185" s="2">
        <f>('DEPRECATED - DT-Prelim Calcs'!$C$6*DJ185-DK185)/('DEPRECATED - DT-Prelim Calcs'!$C$6*DJ185)*'DEPRECATED - DT-Prelim Calcs'!$C$7*DJ185</f>
        <v>57.281084545986396</v>
      </c>
      <c r="DM185" s="57">
        <f>DL185/'DEPRECATED - DT-Prelim Calcs'!$C$7*('DEPRECATED - DT-Prelim Calcs'!$C$8-'DEPRECATED - DT-Prelim Calcs'!$C$9)+'DEPRECATED - DT-Prelim Calcs'!$C$9</f>
        <v>3052.1452893153755</v>
      </c>
      <c r="DN185" s="57">
        <f t="shared" si="197"/>
        <v>50</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-411.0278094602204</v>
      </c>
      <c r="DS185" s="57">
        <f>DS184+0.5*DP185*'DEPRECATED - DT-Prelim Calcs'!$C$11^2+DR185*'DEPRECATED - DT-Prelim Calcs'!$C$11</f>
        <v>-309750.65242962452</v>
      </c>
      <c r="DT185" s="57">
        <f>MIN('Drive Train'!$F$35-DN184*'DEPRECATED - DT-Prelim Calcs'!$C$21*'Drive Train'!$F$38,DT184+DN$2)</f>
        <v>9</v>
      </c>
      <c r="DU185" s="57">
        <f>'Drive Train'!$F$35-DN185*'DEPRECATED - DT-Prelim Calcs'!$C$21*'Drive Train'!$F$38</f>
        <v>9</v>
      </c>
      <c r="DV185" s="1">
        <f>IF(DS185&gt;='Drive Train'!$F$29,1,0)</f>
        <v>0</v>
      </c>
      <c r="DW185" s="57">
        <f t="shared" si="229"/>
        <v>55.555555555555557</v>
      </c>
      <c r="DX185" s="63">
        <f>DX184+'DEPRECATED - DT-Prelim Calcs'!$C$11</f>
        <v>724</v>
      </c>
      <c r="DY185" s="2">
        <f>EI185/'Drive Train'!$F$35</f>
        <v>0.72580645161290325</v>
      </c>
      <c r="DZ185" s="46">
        <f>EG185*12*60/(PI() * 'Drive Train'!$F$15)/DY$2*DY185</f>
        <v>-41366.880950748957</v>
      </c>
      <c r="EA185" s="2">
        <f>('DEPRECATED - DT-Prelim Calcs'!$C$6*DY185-DZ185)/('DEPRECATED - DT-Prelim Calcs'!$C$6*DY185)*'DEPRECATED - DT-Prelim Calcs'!$C$7*DY185</f>
        <v>20.453543096474338</v>
      </c>
      <c r="EB185" s="57">
        <f>EA185/'DEPRECATED - DT-Prelim Calcs'!$C$7*('DEPRECATED - DT-Prelim Calcs'!$C$8-'DEPRECATED - DT-Prelim Calcs'!$C$9)+'DEPRECATED - DT-Prelim Calcs'!$C$9</f>
        <v>1091.5753440986132</v>
      </c>
      <c r="EC185" s="57">
        <f t="shared" si="198"/>
        <v>50</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-120.98181886488561</v>
      </c>
      <c r="EH185" s="57">
        <f>EH184+0.5*EE185*'DEPRECATED - DT-Prelim Calcs'!$C$11^2+EG185*'DEPRECATED - DT-Prelim Calcs'!$C$11</f>
        <v>-440502.311786215</v>
      </c>
      <c r="EI185" s="57">
        <f>MIN('Drive Train'!$F$35-EC184*'DEPRECATED - DT-Prelim Calcs'!$C$21*'Drive Train'!$F$38,EI184+EC$2)</f>
        <v>9</v>
      </c>
      <c r="EJ185" s="57">
        <f>'Drive Train'!$F$35-EC185*'DEPRECATED - DT-Prelim Calcs'!$C$21*'Drive Train'!$F$38</f>
        <v>9</v>
      </c>
      <c r="EK185" s="1">
        <f>IF(EH185&gt;='Drive Train'!$F$29,1,0)</f>
        <v>0</v>
      </c>
      <c r="EL185" s="57">
        <f t="shared" si="232"/>
        <v>55.555555555555557</v>
      </c>
      <c r="EM185" s="63">
        <f>EM184+'DEPRECATED - DT-Prelim Calcs'!$C$11</f>
        <v>724</v>
      </c>
      <c r="EN185" s="2">
        <f>EX185/'Drive Train'!$F$35</f>
        <v>0.72580645161290325</v>
      </c>
      <c r="EO185" s="46">
        <f>EV185*12*60/(PI() * 'Drive Train'!$F$15)/EN$2*EN185</f>
        <v>-197243.8452349182</v>
      </c>
      <c r="EP185" s="2">
        <f>('DEPRECATED - DT-Prelim Calcs'!$C$6*EN185-EO185)/('DEPRECATED - DT-Prelim Calcs'!$C$6*EN185)*'DEPRECATED - DT-Prelim Calcs'!$C$7*EN185</f>
        <v>90.934496928528361</v>
      </c>
      <c r="EQ185" s="57">
        <f>EP185/'DEPRECATED - DT-Prelim Calcs'!$C$7*('DEPRECATED - DT-Prelim Calcs'!$C$8-'DEPRECATED - DT-Prelim Calcs'!$C$9)+'DEPRECATED - DT-Prelim Calcs'!$C$9</f>
        <v>4843.7356663610744</v>
      </c>
      <c r="ER185" s="57">
        <f t="shared" si="199"/>
        <v>50</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-512.25211386214551</v>
      </c>
      <c r="EW185" s="57">
        <f>EW184+0.5*ET185*'DEPRECATED - DT-Prelim Calcs'!$C$11^2+EV185*'DEPRECATED - DT-Prelim Calcs'!$C$11</f>
        <v>-581712.88617462653</v>
      </c>
      <c r="EX185" s="57">
        <f>MIN('Drive Train'!$F$35-ER184*'DEPRECATED - DT-Prelim Calcs'!$C$21*'Drive Train'!$F$38,EX184+ER$2)</f>
        <v>9</v>
      </c>
      <c r="EY185" s="57">
        <f>'Drive Train'!$F$35-ER185*'DEPRECATED - DT-Prelim Calcs'!$C$21*'Drive Train'!$F$38</f>
        <v>9</v>
      </c>
      <c r="EZ185" s="1">
        <f>IF(EW185&gt;='Drive Train'!$F$29,1,0)</f>
        <v>0</v>
      </c>
      <c r="FA185" s="57">
        <f t="shared" si="235"/>
        <v>55.555555555555557</v>
      </c>
      <c r="FB185" s="63">
        <f>FB184+'DEPRECATED - DT-Prelim Calcs'!$C$11</f>
        <v>724</v>
      </c>
      <c r="FC185" s="2">
        <f>FM185/'Drive Train'!$F$35</f>
        <v>0.72580645161290325</v>
      </c>
      <c r="FD185" s="46">
        <f>FK185*12*60/(PI() * 'Drive Train'!$F$15)/FC$2*FC185</f>
        <v>31636.839144973066</v>
      </c>
      <c r="FE185" s="2">
        <f>('DEPRECATED - DT-Prelim Calcs'!$C$6*FC185-FD185)/('DEPRECATED - DT-Prelim Calcs'!$C$6*FC185)*'DEPRECATED - DT-Prelim Calcs'!$C$7*FC185</f>
        <v>-12.555643663505041</v>
      </c>
      <c r="FF185" s="57">
        <f>FE185/'DEPRECATED - DT-Prelim Calcs'!$C$7*('DEPRECATED - DT-Prelim Calcs'!$C$8-'DEPRECATED - DT-Prelim Calcs'!$C$9)+'DEPRECATED - DT-Prelim Calcs'!$C$9</f>
        <v>-665.71870623555878</v>
      </c>
      <c r="FG185" s="57">
        <f t="shared" si="200"/>
        <v>-665.71870623555878</v>
      </c>
      <c r="FH185" s="2">
        <f t="shared" si="236"/>
        <v>-16.281204269618698</v>
      </c>
      <c r="FI185" s="57">
        <f>FH185*'DEPRECATED - DT-Prelim Calcs'!$C$21/FC$2/'DEPRECATED - DT-Prelim Calcs'!$C$19/'DEPRECATED - DT-Prelim Calcs'!$C$18*3.39*'DEPRECATED - DT-Prelim Calcs'!$C$20</f>
        <v>-573.71605167567304</v>
      </c>
      <c r="FJ185" s="46">
        <f t="shared" si="237"/>
        <v>1</v>
      </c>
      <c r="FK185" s="57">
        <f>FI184*'DEPRECATED - DT-Prelim Calcs'!$C$11+FK184</f>
        <v>73.887096035015134</v>
      </c>
      <c r="FL185" s="57">
        <f>FL184+0.5*FI185*'DEPRECATED - DT-Prelim Calcs'!$C$11^2+FK185*'DEPRECATED - DT-Prelim Calcs'!$C$11</f>
        <v>-745497.41327467072</v>
      </c>
      <c r="FM185" s="57">
        <f>MIN('Drive Train'!$F$35-FG184*'DEPRECATED - DT-Prelim Calcs'!$C$21*'Drive Train'!$F$38,FM184+FG$2)</f>
        <v>9</v>
      </c>
      <c r="FN185" s="57">
        <f>'Drive Train'!$F$35-FG185*'DEPRECATED - DT-Prelim Calcs'!$C$21*'Drive Train'!$F$38</f>
        <v>57.668872024018</v>
      </c>
      <c r="FO185" s="1">
        <f>IF(FL185&gt;='Drive Train'!$F$29,1,0)</f>
        <v>0</v>
      </c>
      <c r="FP185" s="57">
        <f t="shared" si="238"/>
        <v>-739.68745137284304</v>
      </c>
      <c r="FQ185" s="63">
        <f>FQ184+'DEPRECATED - DT-Prelim Calcs'!$C$11</f>
        <v>724</v>
      </c>
      <c r="FR185" s="2">
        <f>GB185/'Drive Train'!$F$35</f>
        <v>0.72580645161290325</v>
      </c>
      <c r="FS185" s="46">
        <f>FZ185*12*60/(PI() * 'Drive Train'!$F$15)/FR$2*FR185</f>
        <v>-126886.73769804748</v>
      </c>
      <c r="FT185" s="2">
        <f>('DEPRECATED - DT-Prelim Calcs'!$C$6*FR185-FS185)/('DEPRECATED - DT-Prelim Calcs'!$C$6*FR185)*'DEPRECATED - DT-Prelim Calcs'!$C$7*FR185</f>
        <v>59.121996147316636</v>
      </c>
      <c r="FU185" s="57">
        <f>FT185/'DEPRECATED - DT-Prelim Calcs'!$C$7*('DEPRECATED - DT-Prelim Calcs'!$C$8-'DEPRECATED - DT-Prelim Calcs'!$C$9)+'DEPRECATED - DT-Prelim Calcs'!$C$9</f>
        <v>3150.1490065148237</v>
      </c>
      <c r="FV185" s="57">
        <f t="shared" si="201"/>
        <v>50</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-269.22483077766867</v>
      </c>
      <c r="GA185" s="57">
        <f>GA184+0.5*FX185*'DEPRECATED - DT-Prelim Calcs'!$C$11^2+FZ185*'DEPRECATED - DT-Prelim Calcs'!$C$11</f>
        <v>-844093.69410043233</v>
      </c>
      <c r="GB185" s="57">
        <f>MIN('Drive Train'!$F$35-FV184*'DEPRECATED - DT-Prelim Calcs'!$C$21*'Drive Train'!$F$38,GB184+FV$2)</f>
        <v>9</v>
      </c>
      <c r="GC185" s="57">
        <f>'Drive Train'!$F$35-FV185*'DEPRECATED - DT-Prelim Calcs'!$C$21*'Drive Train'!$F$38</f>
        <v>9</v>
      </c>
      <c r="GD185" s="1">
        <f>IF(GA185&gt;='Drive Train'!$F$29,1,0)</f>
        <v>0</v>
      </c>
      <c r="GE185" s="57">
        <f t="shared" si="241"/>
        <v>55.555555555555557</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55.555555555555557</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55.555555555555557</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55.555555555555557</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55.555555555555557</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55.555555555555557</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650.48305563067322</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27723.188231023098</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0.72580645161290325</v>
      </c>
      <c r="BC186" s="46">
        <f>BJ186*12*60/(PI() * 'Drive Train'!$F$15)/BB$2*BB186</f>
        <v>4641.2361014975031</v>
      </c>
      <c r="BD186" s="2">
        <f>('DEPRECATED - DT-Prelim Calcs'!$C$6*BB186-BC186)/('DEPRECATED - DT-Prelim Calcs'!$C$6*BB186)*'DEPRECATED - DT-Prelim Calcs'!$C$7*BB186</f>
        <v>-0.34937662133316266</v>
      </c>
      <c r="BE186" s="57">
        <f>BD186/'DEPRECATED - DT-Prelim Calcs'!$C$7*('DEPRECATED - DT-Prelim Calcs'!$C$8-'DEPRECATED - DT-Prelim Calcs'!$C$9)+'DEPRECATED - DT-Prelim Calcs'!$C$9</f>
        <v>-15.899593575537249</v>
      </c>
      <c r="BF186" s="57">
        <f t="shared" si="193"/>
        <v>-15.899593575537249</v>
      </c>
      <c r="BG186" s="2">
        <f t="shared" si="215"/>
        <v>-0.8959295277147441</v>
      </c>
      <c r="BH186" s="57">
        <f>BG186*'DEPRECATED - DT-Prelim Calcs'!$C$21/BB$2/'DEPRECATED - DT-Prelim Calcs'!$C$19/'DEPRECATED - DT-Prelim Calcs'!$C$18*3.39*'DEPRECATED - DT-Prelim Calcs'!$C$20</f>
        <v>-9.3122233196870496</v>
      </c>
      <c r="BI186" s="46">
        <f t="shared" si="216"/>
        <v>1</v>
      </c>
      <c r="BJ186" s="57">
        <f>BH185*'DEPRECATED - DT-Prelim Calcs'!$C$11+BJ185</f>
        <v>36.748542312296657</v>
      </c>
      <c r="BK186" s="57">
        <f>BK185+0.5*BH186*'DEPRECATED - DT-Prelim Calcs'!$C$11^2+BJ186*'DEPRECATED - DT-Prelim Calcs'!$C$11</f>
        <v>13194.911687646067</v>
      </c>
      <c r="BL186" s="57">
        <f>MIN('Drive Train'!$F$35-BF185*'DEPRECATED - DT-Prelim Calcs'!$C$21*'Drive Train'!$F$38,BL185+BF$2)</f>
        <v>9</v>
      </c>
      <c r="BM186" s="57">
        <f>'Drive Train'!$F$35-BF186*'DEPRECATED - DT-Prelim Calcs'!$C$21*'Drive Train'!$F$38</f>
        <v>13.481172363136533</v>
      </c>
      <c r="BN186" s="1">
        <f>IF(BK186&gt;='Drive Train'!$F$29,1,0)</f>
        <v>1</v>
      </c>
      <c r="BO186" s="57">
        <f t="shared" si="217"/>
        <v>-17.666215083930279</v>
      </c>
      <c r="BP186" s="63">
        <f>BP185+'DEPRECATED - DT-Prelim Calcs'!$C$11</f>
        <v>728</v>
      </c>
      <c r="BQ186" s="2">
        <f>CA186/'Drive Train'!$F$35</f>
        <v>0.72580645161290325</v>
      </c>
      <c r="BR186" s="46">
        <f>BY186*12*60/(PI() * 'Drive Train'!$F$15)/BQ$2*BQ186</f>
        <v>9048.2624294843172</v>
      </c>
      <c r="BS186" s="2">
        <f>('DEPRECATED - DT-Prelim Calcs'!$C$6*BQ186-BR186)/('DEPRECATED - DT-Prelim Calcs'!$C$6*BQ186)*'DEPRECATED - DT-Prelim Calcs'!$C$7*BQ186</f>
        <v>-2.3420470623178198</v>
      </c>
      <c r="BT186" s="57">
        <f>BS186/'DEPRECATED - DT-Prelim Calcs'!$C$7*('DEPRECATED - DT-Prelim Calcs'!$C$8-'DEPRECATED - DT-Prelim Calcs'!$C$9)+'DEPRECATED - DT-Prelim Calcs'!$C$9</f>
        <v>-121.98242244621422</v>
      </c>
      <c r="BU186" s="57">
        <f t="shared" si="194"/>
        <v>-121.98242244621422</v>
      </c>
      <c r="BV186" s="2">
        <f t="shared" si="218"/>
        <v>-3.4075722845624488</v>
      </c>
      <c r="BW186" s="57">
        <f>BV186*'DEPRECATED - DT-Prelim Calcs'!$C$21/BQ$2/'DEPRECATED - DT-Prelim Calcs'!$C$19/'DEPRECATED - DT-Prelim Calcs'!$C$18*3.39*'DEPRECATED - DT-Prelim Calcs'!$C$20</f>
        <v>-47.51201422417229</v>
      </c>
      <c r="BX186" s="46">
        <f t="shared" si="219"/>
        <v>1</v>
      </c>
      <c r="BY186" s="57">
        <f>BW185*'DEPRECATED - DT-Prelim Calcs'!$C$11+BY185</f>
        <v>53.406339276535419</v>
      </c>
      <c r="BZ186" s="57">
        <f>BZ185+0.5*BW186*'DEPRECATED - DT-Prelim Calcs'!$C$11^2+BY186*'DEPRECATED - DT-Prelim Calcs'!$C$11</f>
        <v>-25635.57494260075</v>
      </c>
      <c r="CA186" s="57">
        <f>MIN('Drive Train'!$F$35-BU185*'DEPRECATED - DT-Prelim Calcs'!$C$21*'Drive Train'!$F$38,CA185+BU$2)</f>
        <v>9</v>
      </c>
      <c r="CB186" s="57">
        <f>'Drive Train'!$F$35-BU186*'DEPRECATED - DT-Prelim Calcs'!$C$21*'Drive Train'!$F$38</f>
        <v>20.694804726342568</v>
      </c>
      <c r="CC186" s="1">
        <f>IF(BZ186&gt;='Drive Train'!$F$29,1,0)</f>
        <v>0</v>
      </c>
      <c r="CD186" s="57">
        <f t="shared" si="220"/>
        <v>-135.53602494023801</v>
      </c>
      <c r="CE186" s="63">
        <f>CE185+'DEPRECATED - DT-Prelim Calcs'!$C$11</f>
        <v>728</v>
      </c>
      <c r="CF186" s="2">
        <f>CP186/'Drive Train'!$F$35</f>
        <v>0.72580645161290325</v>
      </c>
      <c r="CG186" s="46">
        <f>CN186*12*60/(PI() * 'Drive Train'!$F$15)/CF$2*CF186</f>
        <v>-3581.8892285329575</v>
      </c>
      <c r="CH186" s="2">
        <f>('DEPRECATED - DT-Prelim Calcs'!$C$6*CF186-CG186)/('DEPRECATED - DT-Prelim Calcs'!$C$6*CF186)*'DEPRECATED - DT-Prelim Calcs'!$C$7*CF186</f>
        <v>3.3687719800502163</v>
      </c>
      <c r="CI186" s="57">
        <f>CH186/'DEPRECATED - DT-Prelim Calcs'!$C$7*('DEPRECATED - DT-Prelim Calcs'!$C$8-'DEPRECATED - DT-Prelim Calcs'!$C$9)+'DEPRECATED - DT-Prelim Calcs'!$C$9</f>
        <v>182.04167844001773</v>
      </c>
      <c r="CJ186" s="57">
        <f t="shared" si="195"/>
        <v>50</v>
      </c>
      <c r="CK186" s="2">
        <f t="shared" si="221"/>
        <v>1.3102919223088101</v>
      </c>
      <c r="CL186" s="57">
        <f>CK186*'DEPRECATED - DT-Prelim Calcs'!$C$21/CF$2/'DEPRECATED - DT-Prelim Calcs'!$C$19/'DEPRECATED - DT-Prelim Calcs'!$C$18*3.39*'DEPRECATED - DT-Prelim Calcs'!$C$20</f>
        <v>22.919905884308626</v>
      </c>
      <c r="CM186" s="46">
        <f t="shared" si="222"/>
        <v>0</v>
      </c>
      <c r="CN186" s="57">
        <f>CL185*'DEPRECATED - DT-Prelim Calcs'!$C$11+CN185</f>
        <v>-16.852074564071401</v>
      </c>
      <c r="CO186" s="57">
        <f>CO185+0.5*CL186*'DEPRECATED - DT-Prelim Calcs'!$C$11^2+CN186*'DEPRECATED - DT-Prelim Calcs'!$C$11</f>
        <v>-75129.426483807212</v>
      </c>
      <c r="CP186" s="57">
        <f>MIN('Drive Train'!$F$35-CJ185*'DEPRECATED - DT-Prelim Calcs'!$C$21*'Drive Train'!$F$38,CP185+CJ$2)</f>
        <v>9</v>
      </c>
      <c r="CQ186" s="57">
        <f>'Drive Train'!$F$35-CJ186*'DEPRECATED - DT-Prelim Calcs'!$C$21*'Drive Train'!$F$38</f>
        <v>9</v>
      </c>
      <c r="CR186" s="1">
        <f>IF(CO186&gt;='Drive Train'!$F$29,1,0)</f>
        <v>0</v>
      </c>
      <c r="CS186" s="57">
        <f t="shared" si="223"/>
        <v>55.555555555555557</v>
      </c>
      <c r="CT186" s="63">
        <f>CT185+'DEPRECATED - DT-Prelim Calcs'!$C$11</f>
        <v>728</v>
      </c>
      <c r="CU186" s="2">
        <f>DE186/'Drive Train'!$F$35</f>
        <v>0.72580645161290325</v>
      </c>
      <c r="CV186" s="46">
        <f>DC186*12*60/(PI() * 'Drive Train'!$F$15)/CU$2*CU186</f>
        <v>-129913.6984742108</v>
      </c>
      <c r="CW186" s="2">
        <f>('DEPRECATED - DT-Prelim Calcs'!$C$6*CU186-CV186)/('DEPRECATED - DT-Prelim Calcs'!$C$6*CU186)*'DEPRECATED - DT-Prelim Calcs'!$C$7*CU186</f>
        <v>60.490659462617515</v>
      </c>
      <c r="CX186" s="57">
        <f>CW186/'DEPRECATED - DT-Prelim Calcs'!$C$7*('DEPRECATED - DT-Prelim Calcs'!$C$8-'DEPRECATED - DT-Prelim Calcs'!$C$9)+'DEPRECATED - DT-Prelim Calcs'!$C$9</f>
        <v>3223.0118709766916</v>
      </c>
      <c r="CY186" s="57">
        <f t="shared" si="196"/>
        <v>50</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-508.12102580502278</v>
      </c>
      <c r="DD186" s="57">
        <f>DD185+0.5*DA186*'DEPRECATED - DT-Prelim Calcs'!$C$11^2+DC186*'DEPRECATED - DT-Prelim Calcs'!$C$11</f>
        <v>-163283.22090097622</v>
      </c>
      <c r="DE186" s="57">
        <f>MIN('Drive Train'!$F$35-CY185*'DEPRECATED - DT-Prelim Calcs'!$C$21*'Drive Train'!$F$38,DE185+CY$2)</f>
        <v>9</v>
      </c>
      <c r="DF186" s="57">
        <f>'Drive Train'!$F$35-CY186*'DEPRECATED - DT-Prelim Calcs'!$C$21*'Drive Train'!$F$38</f>
        <v>9</v>
      </c>
      <c r="DG186" s="1">
        <f>IF(DD186&gt;='Drive Train'!$F$29,1,0)</f>
        <v>0</v>
      </c>
      <c r="DH186" s="57">
        <f t="shared" si="226"/>
        <v>55.555555555555557</v>
      </c>
      <c r="DI186" s="63">
        <f>DI185+'DEPRECATED - DT-Prelim Calcs'!$C$11</f>
        <v>728</v>
      </c>
      <c r="DJ186" s="2">
        <f>DT186/'Drive Train'!$F$35</f>
        <v>0.72580645161290325</v>
      </c>
      <c r="DK186" s="46">
        <f>DR186*12*60/(PI() * 'Drive Train'!$F$15)/DJ$2*DJ186</f>
        <v>-95335.26701282103</v>
      </c>
      <c r="DL186" s="2">
        <f>('DEPRECATED - DT-Prelim Calcs'!$C$6*DJ186-DK186)/('DEPRECATED - DT-Prelim Calcs'!$C$6*DJ186)*'DEPRECATED - DT-Prelim Calcs'!$C$7*DJ186</f>
        <v>44.855758933171096</v>
      </c>
      <c r="DM186" s="57">
        <f>DL186/'DEPRECATED - DT-Prelim Calcs'!$C$7*('DEPRECATED - DT-Prelim Calcs'!$C$8-'DEPRECATED - DT-Prelim Calcs'!$C$9)+'DEPRECATED - DT-Prelim Calcs'!$C$9</f>
        <v>2390.6642618779465</v>
      </c>
      <c r="DN186" s="57">
        <f t="shared" si="197"/>
        <v>50</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-319.05985597046379</v>
      </c>
      <c r="DS186" s="57">
        <f>DS185+0.5*DP186*'DEPRECATED - DT-Prelim Calcs'!$C$11^2+DR186*'DEPRECATED - DT-Prelim Calcs'!$C$11</f>
        <v>-310842.9559465269</v>
      </c>
      <c r="DT186" s="57">
        <f>MIN('Drive Train'!$F$35-DN185*'DEPRECATED - DT-Prelim Calcs'!$C$21*'Drive Train'!$F$38,DT185+DN$2)</f>
        <v>9</v>
      </c>
      <c r="DU186" s="57">
        <f>'Drive Train'!$F$35-DN186*'DEPRECATED - DT-Prelim Calcs'!$C$21*'Drive Train'!$F$38</f>
        <v>9</v>
      </c>
      <c r="DV186" s="1">
        <f>IF(DS186&gt;='Drive Train'!$F$29,1,0)</f>
        <v>0</v>
      </c>
      <c r="DW186" s="57">
        <f t="shared" si="229"/>
        <v>55.555555555555557</v>
      </c>
      <c r="DX186" s="63">
        <f>DX185+'DEPRECATED - DT-Prelim Calcs'!$C$11</f>
        <v>728</v>
      </c>
      <c r="DY186" s="2">
        <f>EI186/'Drive Train'!$F$35</f>
        <v>0.72580645161290325</v>
      </c>
      <c r="DZ186" s="46">
        <f>EG186*12*60/(PI() * 'Drive Train'!$F$15)/DY$2*DY186</f>
        <v>-9920.6072958320638</v>
      </c>
      <c r="EA186" s="2">
        <f>('DEPRECATED - DT-Prelim Calcs'!$C$6*DY186-DZ186)/('DEPRECATED - DT-Prelim Calcs'!$C$6*DY186)*'DEPRECATED - DT-Prelim Calcs'!$C$7*DY186</f>
        <v>6.2348715189227963</v>
      </c>
      <c r="EB186" s="57">
        <f>EA186/'DEPRECATED - DT-Prelim Calcs'!$C$7*('DEPRECATED - DT-Prelim Calcs'!$C$8-'DEPRECATED - DT-Prelim Calcs'!$C$9)+'DEPRECATED - DT-Prelim Calcs'!$C$9</f>
        <v>334.62282816506007</v>
      </c>
      <c r="EC186" s="57">
        <f t="shared" si="198"/>
        <v>50</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-29.013865375128972</v>
      </c>
      <c r="EH186" s="57">
        <f>EH185+0.5*EE186*'DEPRECATED - DT-Prelim Calcs'!$C$11^2+EG186*'DEPRECATED - DT-Prelim Calcs'!$C$11</f>
        <v>-440434.43134073605</v>
      </c>
      <c r="EI186" s="57">
        <f>MIN('Drive Train'!$F$35-EC185*'DEPRECATED - DT-Prelim Calcs'!$C$21*'Drive Train'!$F$38,EI185+EC$2)</f>
        <v>9</v>
      </c>
      <c r="EJ186" s="57">
        <f>'Drive Train'!$F$35-EC186*'DEPRECATED - DT-Prelim Calcs'!$C$21*'Drive Train'!$F$38</f>
        <v>9</v>
      </c>
      <c r="EK186" s="1">
        <f>IF(EH186&gt;='Drive Train'!$F$29,1,0)</f>
        <v>0</v>
      </c>
      <c r="EL186" s="57">
        <f t="shared" si="232"/>
        <v>55.555555555555557</v>
      </c>
      <c r="EM186" s="63">
        <f>EM185+'DEPRECATED - DT-Prelim Calcs'!$C$11</f>
        <v>728</v>
      </c>
      <c r="EN186" s="2">
        <f>EX186/'Drive Train'!$F$35</f>
        <v>0.72580645161290325</v>
      </c>
      <c r="EO186" s="46">
        <f>EV186*12*60/(PI() * 'Drive Train'!$F$15)/EN$2*EN186</f>
        <v>-161831.37490280459</v>
      </c>
      <c r="EP186" s="2">
        <f>('DEPRECATED - DT-Prelim Calcs'!$C$6*EN186-EO186)/('DEPRECATED - DT-Prelim Calcs'!$C$6*EN186)*'DEPRECATED - DT-Prelim Calcs'!$C$7*EN186</f>
        <v>74.922479386240596</v>
      </c>
      <c r="EQ186" s="57">
        <f>EP186/'DEPRECATED - DT-Prelim Calcs'!$C$7*('DEPRECATED - DT-Prelim Calcs'!$C$8-'DEPRECATED - DT-Prelim Calcs'!$C$9)+'DEPRECATED - DT-Prelim Calcs'!$C$9</f>
        <v>3991.3116619313978</v>
      </c>
      <c r="ER186" s="57">
        <f t="shared" si="199"/>
        <v>50</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-420.2841603723889</v>
      </c>
      <c r="EW186" s="57">
        <f>EW185+0.5*ET186*'DEPRECATED - DT-Prelim Calcs'!$C$11^2+EV186*'DEPRECATED - DT-Prelim Calcs'!$C$11</f>
        <v>-583210.08690913662</v>
      </c>
      <c r="EX186" s="57">
        <f>MIN('Drive Train'!$F$35-ER185*'DEPRECATED - DT-Prelim Calcs'!$C$21*'Drive Train'!$F$38,EX185+ER$2)</f>
        <v>9</v>
      </c>
      <c r="EY186" s="57">
        <f>'Drive Train'!$F$35-ER186*'DEPRECATED - DT-Prelim Calcs'!$C$21*'Drive Train'!$F$38</f>
        <v>9</v>
      </c>
      <c r="EZ186" s="1">
        <f>IF(EW186&gt;='Drive Train'!$F$29,1,0)</f>
        <v>0</v>
      </c>
      <c r="FA186" s="57">
        <f t="shared" si="235"/>
        <v>55.555555555555557</v>
      </c>
      <c r="FB186" s="63">
        <f>FB185+'DEPRECATED - DT-Prelim Calcs'!$C$11</f>
        <v>728</v>
      </c>
      <c r="FC186" s="2">
        <f>FM186/'Drive Train'!$F$35</f>
        <v>4.6507154858079032</v>
      </c>
      <c r="FD186" s="46">
        <f>FK186*12*60/(PI() * 'Drive Train'!$F$15)/FC$2*FC186</f>
        <v>-6093509.8661977416</v>
      </c>
      <c r="FE186" s="2">
        <f>('DEPRECATED - DT-Prelim Calcs'!$C$6*FC186-FD186)/('DEPRECATED - DT-Prelim Calcs'!$C$6*FC186)*'DEPRECATED - DT-Prelim Calcs'!$C$7*FC186</f>
        <v>2766.4350118511079</v>
      </c>
      <c r="FF186" s="57">
        <f>FE186/'DEPRECATED - DT-Prelim Calcs'!$C$7*('DEPRECATED - DT-Prelim Calcs'!$C$8-'DEPRECATED - DT-Prelim Calcs'!$C$9)+'DEPRECATED - DT-Prelim Calcs'!$C$9</f>
        <v>147278.05768485359</v>
      </c>
      <c r="FG186" s="57">
        <f t="shared" si="200"/>
        <v>50</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-2220.9771106676772</v>
      </c>
      <c r="FL186" s="57">
        <f>FL185+0.5*FI186*'DEPRECATED - DT-Prelim Calcs'!$C$11^2+FK186*'DEPRECATED - DT-Prelim Calcs'!$C$11</f>
        <v>-754197.38581036194</v>
      </c>
      <c r="FM186" s="57">
        <f>MIN('Drive Train'!$F$35-FG185*'DEPRECATED - DT-Prelim Calcs'!$C$21*'Drive Train'!$F$38,FM185+FG$2)</f>
        <v>57.668872024018</v>
      </c>
      <c r="FN186" s="57">
        <f>'Drive Train'!$F$35-FG186*'DEPRECATED - DT-Prelim Calcs'!$C$21*'Drive Train'!$F$38</f>
        <v>9</v>
      </c>
      <c r="FO186" s="1">
        <f>IF(FL186&gt;='Drive Train'!$F$29,1,0)</f>
        <v>0</v>
      </c>
      <c r="FP186" s="57">
        <f t="shared" si="238"/>
        <v>55.555555555555557</v>
      </c>
      <c r="FQ186" s="63">
        <f>FQ185+'DEPRECATED - DT-Prelim Calcs'!$C$11</f>
        <v>728</v>
      </c>
      <c r="FR186" s="2">
        <f>GB186/'Drive Train'!$F$35</f>
        <v>0.72580645161290325</v>
      </c>
      <c r="FS186" s="46">
        <f>FZ186*12*60/(PI() * 'Drive Train'!$F$15)/FR$2*FR186</f>
        <v>-83541.874011540422</v>
      </c>
      <c r="FT186" s="2">
        <f>('DEPRECATED - DT-Prelim Calcs'!$C$6*FR186-FS186)/('DEPRECATED - DT-Prelim Calcs'!$C$6*FR186)*'DEPRECATED - DT-Prelim Calcs'!$C$7*FR186</f>
        <v>39.523286675556406</v>
      </c>
      <c r="FU186" s="57">
        <f>FT186/'DEPRECATED - DT-Prelim Calcs'!$C$7*('DEPRECATED - DT-Prelim Calcs'!$C$8-'DEPRECATED - DT-Prelim Calcs'!$C$9)+'DEPRECATED - DT-Prelim Calcs'!$C$9</f>
        <v>2106.7820250928989</v>
      </c>
      <c r="FV186" s="57">
        <f t="shared" si="201"/>
        <v>50</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-177.25687728791203</v>
      </c>
      <c r="GA186" s="57">
        <f>GA185+0.5*FX186*'DEPRECATED - DT-Prelim Calcs'!$C$11^2+FZ186*'DEPRECATED - DT-Prelim Calcs'!$C$11</f>
        <v>-844618.78570260445</v>
      </c>
      <c r="GB186" s="57">
        <f>MIN('Drive Train'!$F$35-FV185*'DEPRECATED - DT-Prelim Calcs'!$C$21*'Drive Train'!$F$38,GB185+FV$2)</f>
        <v>9</v>
      </c>
      <c r="GC186" s="57">
        <f>'Drive Train'!$F$35-FV186*'DEPRECATED - DT-Prelim Calcs'!$C$21*'Drive Train'!$F$38</f>
        <v>9</v>
      </c>
      <c r="GD186" s="1">
        <f>IF(GA186&gt;='Drive Train'!$F$29,1,0)</f>
        <v>0</v>
      </c>
      <c r="GE186" s="57">
        <f t="shared" si="241"/>
        <v>55.555555555555557</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55.555555555555557</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55.555555555555557</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55.555555555555557</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55.555555555555557</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650.48305563067322</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27876.21237380246</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1.0871913196077849</v>
      </c>
      <c r="BC187" s="46">
        <f>BJ187*12*60/(PI() * 'Drive Train'!$F$15)/BB$2*BB187</f>
        <v>-94.657153387206591</v>
      </c>
      <c r="BD187" s="2">
        <f>('DEPRECATED - DT-Prelim Calcs'!$C$6*BB187-BC187)/('DEPRECATED - DT-Prelim Calcs'!$C$6*BB187)*'DEPRECATED - DT-Prelim Calcs'!$C$7*BB187</f>
        <v>2.6629310314110786</v>
      </c>
      <c r="BE187" s="57">
        <f>BD187/'DEPRECATED - DT-Prelim Calcs'!$C$7*('DEPRECATED - DT-Prelim Calcs'!$C$8-'DEPRECATED - DT-Prelim Calcs'!$C$9)+'DEPRECATED - DT-Prelim Calcs'!$C$9</f>
        <v>144.46516652698813</v>
      </c>
      <c r="BF187" s="57">
        <f t="shared" si="193"/>
        <v>50</v>
      </c>
      <c r="BG187" s="2">
        <f t="shared" si="215"/>
        <v>0.89592952771458378</v>
      </c>
      <c r="BH187" s="57">
        <f>BG187*'DEPRECATED - DT-Prelim Calcs'!$C$21/BB$2/'DEPRECATED - DT-Prelim Calcs'!$C$19/'DEPRECATED - DT-Prelim Calcs'!$C$18*3.39*'DEPRECATED - DT-Prelim Calcs'!$C$20</f>
        <v>9.3122233196853834</v>
      </c>
      <c r="BI187" s="46">
        <f t="shared" si="216"/>
        <v>0</v>
      </c>
      <c r="BJ187" s="57">
        <f>BH186*'DEPRECATED - DT-Prelim Calcs'!$C$11+BJ186</f>
        <v>-0.50035096645154198</v>
      </c>
      <c r="BK187" s="57">
        <f>BK186+0.5*BH187*'DEPRECATED - DT-Prelim Calcs'!$C$11^2+BJ187*'DEPRECATED - DT-Prelim Calcs'!$C$11</f>
        <v>13267.408070337744</v>
      </c>
      <c r="BL187" s="57">
        <f>MIN('Drive Train'!$F$35-BF186*'DEPRECATED - DT-Prelim Calcs'!$C$21*'Drive Train'!$F$38,BL186+BF$2)</f>
        <v>13.481172363136533</v>
      </c>
      <c r="BM187" s="57">
        <f>'Drive Train'!$F$35-BF187*'DEPRECATED - DT-Prelim Calcs'!$C$21*'Drive Train'!$F$38</f>
        <v>9</v>
      </c>
      <c r="BN187" s="1">
        <f>IF(BK187&gt;='Drive Train'!$F$29,1,0)</f>
        <v>1</v>
      </c>
      <c r="BO187" s="57">
        <f t="shared" si="217"/>
        <v>55.555555555555557</v>
      </c>
      <c r="BP187" s="63">
        <f>BP186+'DEPRECATED - DT-Prelim Calcs'!$C$11</f>
        <v>732</v>
      </c>
      <c r="BQ187" s="2">
        <f>CA187/'Drive Train'!$F$35</f>
        <v>1.6689358650276265</v>
      </c>
      <c r="BR187" s="46">
        <f>BY187*12*60/(PI() * 'Drive Train'!$F$15)/BQ$2*BQ187</f>
        <v>-53232.212060367587</v>
      </c>
      <c r="BS187" s="2">
        <f>('DEPRECATED - DT-Prelim Calcs'!$C$6*BQ187-BR187)/('DEPRECATED - DT-Prelim Calcs'!$C$6*BQ187)*'DEPRECATED - DT-Prelim Calcs'!$C$7*BQ187</f>
        <v>28.091484602725188</v>
      </c>
      <c r="BT187" s="57">
        <f>BS187/'DEPRECATED - DT-Prelim Calcs'!$C$7*('DEPRECATED - DT-Prelim Calcs'!$C$8-'DEPRECATED - DT-Prelim Calcs'!$C$9)+'DEPRECATED - DT-Prelim Calcs'!$C$9</f>
        <v>1498.1927280205985</v>
      </c>
      <c r="BU187" s="57">
        <f t="shared" si="194"/>
        <v>50</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-136.64171762015374</v>
      </c>
      <c r="BZ187" s="57">
        <f>BZ186+0.5*BW187*'DEPRECATED - DT-Prelim Calcs'!$C$11^2+BY187*'DEPRECATED - DT-Prelim Calcs'!$C$11</f>
        <v>-25998.205906101852</v>
      </c>
      <c r="CA187" s="57">
        <f>MIN('Drive Train'!$F$35-BU186*'DEPRECATED - DT-Prelim Calcs'!$C$21*'Drive Train'!$F$38,CA186+BU$2)</f>
        <v>20.694804726342568</v>
      </c>
      <c r="CB187" s="57">
        <f>'Drive Train'!$F$35-BU187*'DEPRECATED - DT-Prelim Calcs'!$C$21*'Drive Train'!$F$38</f>
        <v>9</v>
      </c>
      <c r="CC187" s="1">
        <f>IF(BZ187&gt;='Drive Train'!$F$29,1,0)</f>
        <v>0</v>
      </c>
      <c r="CD187" s="57">
        <f t="shared" si="220"/>
        <v>55.555555555555557</v>
      </c>
      <c r="CE187" s="63">
        <f>CE186+'DEPRECATED - DT-Prelim Calcs'!$C$11</f>
        <v>732</v>
      </c>
      <c r="CF187" s="2">
        <f>CP187/'Drive Train'!$F$35</f>
        <v>0.72580645161290325</v>
      </c>
      <c r="CG187" s="46">
        <f>CN187*12*60/(PI() * 'Drive Train'!$F$15)/CF$2*CF187</f>
        <v>15904.510192230098</v>
      </c>
      <c r="CH187" s="2">
        <f>('DEPRECATED - DT-Prelim Calcs'!$C$6*CF187-CG187)/('DEPRECATED - DT-Prelim Calcs'!$C$6*CF187)*'DEPRECATED - DT-Prelim Calcs'!$C$7*CF187</f>
        <v>-5.4421515854355187</v>
      </c>
      <c r="CI187" s="57">
        <f>CH187/'DEPRECATED - DT-Prelim Calcs'!$C$7*('DEPRECATED - DT-Prelim Calcs'!$C$8-'DEPRECATED - DT-Prelim Calcs'!$C$9)+'DEPRECATED - DT-Prelim Calcs'!$C$9</f>
        <v>-287.02118191343448</v>
      </c>
      <c r="CJ187" s="57">
        <f t="shared" si="195"/>
        <v>-287.02118191343448</v>
      </c>
      <c r="CK187" s="2">
        <f t="shared" si="221"/>
        <v>-7.3150699373664079</v>
      </c>
      <c r="CL187" s="57">
        <f>CK187*'DEPRECATED - DT-Prelim Calcs'!$C$21/CF$2/'DEPRECATED - DT-Prelim Calcs'!$C$19/'DEPRECATED - DT-Prelim Calcs'!$C$18*3.39*'DEPRECATED - DT-Prelim Calcs'!$C$20</f>
        <v>-127.95676417370078</v>
      </c>
      <c r="CM187" s="46">
        <f t="shared" si="222"/>
        <v>1</v>
      </c>
      <c r="CN187" s="57">
        <f>CL186*'DEPRECATED - DT-Prelim Calcs'!$C$11+CN186</f>
        <v>74.827548973163104</v>
      </c>
      <c r="CO187" s="57">
        <f>CO186+0.5*CL187*'DEPRECATED - DT-Prelim Calcs'!$C$11^2+CN187*'DEPRECATED - DT-Prelim Calcs'!$C$11</f>
        <v>-75853.770401304166</v>
      </c>
      <c r="CP187" s="57">
        <f>MIN('Drive Train'!$F$35-CJ186*'DEPRECATED - DT-Prelim Calcs'!$C$21*'Drive Train'!$F$38,CP186+CJ$2)</f>
        <v>9</v>
      </c>
      <c r="CQ187" s="57">
        <f>'Drive Train'!$F$35-CJ187*'DEPRECATED - DT-Prelim Calcs'!$C$21*'Drive Train'!$F$38</f>
        <v>31.917440370113546</v>
      </c>
      <c r="CR187" s="1">
        <f>IF(CO187&gt;='Drive Train'!$F$29,1,0)</f>
        <v>0</v>
      </c>
      <c r="CS187" s="57">
        <f t="shared" si="223"/>
        <v>-318.91242434826052</v>
      </c>
      <c r="CT187" s="63">
        <f>CT186+'DEPRECATED - DT-Prelim Calcs'!$C$11</f>
        <v>732</v>
      </c>
      <c r="CU187" s="2">
        <f>DE187/'Drive Train'!$F$35</f>
        <v>0.72580645161290325</v>
      </c>
      <c r="CV187" s="46">
        <f>DC187*12*60/(PI() * 'Drive Train'!$F$15)/CU$2*CU187</f>
        <v>-106399.8181736874</v>
      </c>
      <c r="CW187" s="2">
        <f>('DEPRECATED - DT-Prelim Calcs'!$C$6*CU187-CV187)/('DEPRECATED - DT-Prelim Calcs'!$C$6*CU187)*'DEPRECATED - DT-Prelim Calcs'!$C$7*CU187</f>
        <v>49.858679814538434</v>
      </c>
      <c r="CX187" s="57">
        <f>CW187/'DEPRECATED - DT-Prelim Calcs'!$C$7*('DEPRECATED - DT-Prelim Calcs'!$C$8-'DEPRECATED - DT-Prelim Calcs'!$C$9)+'DEPRECATED - DT-Prelim Calcs'!$C$9</f>
        <v>2657.0023320353866</v>
      </c>
      <c r="CY187" s="57">
        <f t="shared" si="196"/>
        <v>50</v>
      </c>
      <c r="CZ187" s="2">
        <f t="shared" si="224"/>
        <v>1.0927045796206987</v>
      </c>
      <c r="DA187" s="57">
        <f>CZ187*'DEPRECATED - DT-Prelim Calcs'!$C$21/CU$2/'DEPRECATED - DT-Prelim Calcs'!$C$19/'DEPRECATED - DT-Prelim Calcs'!$C$18*3.39*'DEPRECATED - DT-Prelim Calcs'!$C$20</f>
        <v>22.991988372439156</v>
      </c>
      <c r="DB187" s="46">
        <f t="shared" si="225"/>
        <v>0</v>
      </c>
      <c r="DC187" s="57">
        <f>DA186*'DEPRECATED - DT-Prelim Calcs'!$C$11+DC186</f>
        <v>-416.15307231526617</v>
      </c>
      <c r="DD187" s="57">
        <f>DD186+0.5*DA187*'DEPRECATED - DT-Prelim Calcs'!$C$11^2+DC187*'DEPRECATED - DT-Prelim Calcs'!$C$11</f>
        <v>-164763.89728325777</v>
      </c>
      <c r="DE187" s="57">
        <f>MIN('Drive Train'!$F$35-CY186*'DEPRECATED - DT-Prelim Calcs'!$C$21*'Drive Train'!$F$38,DE186+CY$2)</f>
        <v>9</v>
      </c>
      <c r="DF187" s="57">
        <f>'Drive Train'!$F$35-CY187*'DEPRECATED - DT-Prelim Calcs'!$C$21*'Drive Train'!$F$38</f>
        <v>9</v>
      </c>
      <c r="DG187" s="1">
        <f>IF(DD187&gt;='Drive Train'!$F$29,1,0)</f>
        <v>0</v>
      </c>
      <c r="DH187" s="57">
        <f t="shared" si="226"/>
        <v>55.555555555555557</v>
      </c>
      <c r="DI187" s="63">
        <f>DI186+'DEPRECATED - DT-Prelim Calcs'!$C$11</f>
        <v>732</v>
      </c>
      <c r="DJ187" s="2">
        <f>DT187/'Drive Train'!$F$35</f>
        <v>0.72580645161290325</v>
      </c>
      <c r="DK187" s="46">
        <f>DR187*12*60/(PI() * 'Drive Train'!$F$15)/DJ$2*DJ187</f>
        <v>-67855.190035100866</v>
      </c>
      <c r="DL187" s="2">
        <f>('DEPRECATED - DT-Prelim Calcs'!$C$6*DJ187-DK187)/('DEPRECATED - DT-Prelim Calcs'!$C$6*DJ187)*'DEPRECATED - DT-Prelim Calcs'!$C$7*DJ187</f>
        <v>32.430433320355782</v>
      </c>
      <c r="DM187" s="57">
        <f>DL187/'DEPRECATED - DT-Prelim Calcs'!$C$7*('DEPRECATED - DT-Prelim Calcs'!$C$8-'DEPRECATED - DT-Prelim Calcs'!$C$9)+'DEPRECATED - DT-Prelim Calcs'!$C$9</f>
        <v>1729.1832344405175</v>
      </c>
      <c r="DN187" s="57">
        <f t="shared" si="197"/>
        <v>50</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-227.09190248070718</v>
      </c>
      <c r="DS187" s="57">
        <f>DS186+0.5*DP187*'DEPRECATED - DT-Prelim Calcs'!$C$11^2+DR187*'DEPRECATED - DT-Prelim Calcs'!$C$11</f>
        <v>-311567.38764947024</v>
      </c>
      <c r="DT187" s="57">
        <f>MIN('Drive Train'!$F$35-DN186*'DEPRECATED - DT-Prelim Calcs'!$C$21*'Drive Train'!$F$38,DT186+DN$2)</f>
        <v>9</v>
      </c>
      <c r="DU187" s="57">
        <f>'Drive Train'!$F$35-DN187*'DEPRECATED - DT-Prelim Calcs'!$C$21*'Drive Train'!$F$38</f>
        <v>9</v>
      </c>
      <c r="DV187" s="1">
        <f>IF(DS187&gt;='Drive Train'!$F$29,1,0)</f>
        <v>0</v>
      </c>
      <c r="DW187" s="57">
        <f t="shared" si="229"/>
        <v>55.555555555555557</v>
      </c>
      <c r="DX187" s="63">
        <f>DX186+'DEPRECATED - DT-Prelim Calcs'!$C$11</f>
        <v>732</v>
      </c>
      <c r="DY187" s="2">
        <f>EI187/'Drive Train'!$F$35</f>
        <v>0.72580645161290325</v>
      </c>
      <c r="DZ187" s="46">
        <f>EG187*12*60/(PI() * 'Drive Train'!$F$15)/DY$2*DY187</f>
        <v>21525.666359084829</v>
      </c>
      <c r="EA187" s="2">
        <f>('DEPRECATED - DT-Prelim Calcs'!$C$6*DY187-DZ187)/('DEPRECATED - DT-Prelim Calcs'!$C$6*DY187)*'DEPRECATED - DT-Prelim Calcs'!$C$7*DY187</f>
        <v>-7.9838000586287476</v>
      </c>
      <c r="EB187" s="57">
        <f>EA187/'DEPRECATED - DT-Prelim Calcs'!$C$7*('DEPRECATED - DT-Prelim Calcs'!$C$8-'DEPRECATED - DT-Prelim Calcs'!$C$9)+'DEPRECATED - DT-Prelim Calcs'!$C$9</f>
        <v>-422.3296877684931</v>
      </c>
      <c r="EC187" s="57">
        <f t="shared" si="198"/>
        <v>-422.3296877684931</v>
      </c>
      <c r="ED187" s="2">
        <f t="shared" si="230"/>
        <v>-10.51866690295112</v>
      </c>
      <c r="EE187" s="57">
        <f>ED187*'DEPRECATED - DT-Prelim Calcs'!$C$21/DY$2/'DEPRECATED - DT-Prelim Calcs'!$C$19/'DEPRECATED - DT-Prelim Calcs'!$C$18*3.39*'DEPRECATED - DT-Prelim Calcs'!$C$20</f>
        <v>-295.99157985016512</v>
      </c>
      <c r="EF187" s="46">
        <f t="shared" si="231"/>
        <v>1</v>
      </c>
      <c r="EG187" s="57">
        <f>EE186*'DEPRECATED - DT-Prelim Calcs'!$C$11+EG186</f>
        <v>62.954088114627666</v>
      </c>
      <c r="EH187" s="57">
        <f>EH186+0.5*EE187*'DEPRECATED - DT-Prelim Calcs'!$C$11^2+EG187*'DEPRECATED - DT-Prelim Calcs'!$C$11</f>
        <v>-442550.54762707889</v>
      </c>
      <c r="EI187" s="57">
        <f>MIN('Drive Train'!$F$35-EC186*'DEPRECATED - DT-Prelim Calcs'!$C$21*'Drive Train'!$F$38,EI186+EC$2)</f>
        <v>9</v>
      </c>
      <c r="EJ187" s="57">
        <f>'Drive Train'!$F$35-EC187*'DEPRECATED - DT-Prelim Calcs'!$C$21*'Drive Train'!$F$38</f>
        <v>41.118418768257534</v>
      </c>
      <c r="EK187" s="1">
        <f>IF(EH187&gt;='Drive Train'!$F$29,1,0)</f>
        <v>0</v>
      </c>
      <c r="EL187" s="57">
        <f t="shared" si="232"/>
        <v>-469.255208631659</v>
      </c>
      <c r="EM187" s="63">
        <f>EM186+'DEPRECATED - DT-Prelim Calcs'!$C$11</f>
        <v>732</v>
      </c>
      <c r="EN187" s="2">
        <f>EX187/'Drive Train'!$F$35</f>
        <v>0.72580645161290325</v>
      </c>
      <c r="EO187" s="46">
        <f>EV187*12*60/(PI() * 'Drive Train'!$F$15)/EN$2*EN187</f>
        <v>-126418.90457069098</v>
      </c>
      <c r="EP187" s="2">
        <f>('DEPRECATED - DT-Prelim Calcs'!$C$6*EN187-EO187)/('DEPRECATED - DT-Prelim Calcs'!$C$6*EN187)*'DEPRECATED - DT-Prelim Calcs'!$C$7*EN187</f>
        <v>58.910461843952817</v>
      </c>
      <c r="EQ187" s="57">
        <f>EP187/'DEPRECATED - DT-Prelim Calcs'!$C$7*('DEPRECATED - DT-Prelim Calcs'!$C$8-'DEPRECATED - DT-Prelim Calcs'!$C$9)+'DEPRECATED - DT-Prelim Calcs'!$C$9</f>
        <v>3138.8876575017207</v>
      </c>
      <c r="ER187" s="57">
        <f t="shared" si="199"/>
        <v>50</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-328.31620688263229</v>
      </c>
      <c r="EW187" s="57">
        <f>EW186+0.5*ET187*'DEPRECATED - DT-Prelim Calcs'!$C$11^2+EV187*'DEPRECATED - DT-Prelim Calcs'!$C$11</f>
        <v>-584339.41582968761</v>
      </c>
      <c r="EX187" s="57">
        <f>MIN('Drive Train'!$F$35-ER186*'DEPRECATED - DT-Prelim Calcs'!$C$21*'Drive Train'!$F$38,EX186+ER$2)</f>
        <v>9</v>
      </c>
      <c r="EY187" s="57">
        <f>'Drive Train'!$F$35-ER187*'DEPRECATED - DT-Prelim Calcs'!$C$21*'Drive Train'!$F$38</f>
        <v>9</v>
      </c>
      <c r="EZ187" s="1">
        <f>IF(EW187&gt;='Drive Train'!$F$29,1,0)</f>
        <v>0</v>
      </c>
      <c r="FA187" s="57">
        <f t="shared" si="235"/>
        <v>55.555555555555557</v>
      </c>
      <c r="FB187" s="63">
        <f>FB186+'DEPRECATED - DT-Prelim Calcs'!$C$11</f>
        <v>732</v>
      </c>
      <c r="FC187" s="2">
        <f>FM187/'Drive Train'!$F$35</f>
        <v>0.72580645161290325</v>
      </c>
      <c r="FD187" s="46">
        <f>FK187*12*60/(PI() * 'Drive Train'!$F$15)/FC$2*FC187</f>
        <v>-911595.17504779086</v>
      </c>
      <c r="FE187" s="2">
        <f>('DEPRECATED - DT-Prelim Calcs'!$C$6*FC187-FD187)/('DEPRECATED - DT-Prelim Calcs'!$C$6*FC187)*'DEPRECATED - DT-Prelim Calcs'!$C$7*FC187</f>
        <v>413.93387870132824</v>
      </c>
      <c r="FF187" s="57">
        <f>FE187/'DEPRECATED - DT-Prelim Calcs'!$C$7*('DEPRECATED - DT-Prelim Calcs'!$C$8-'DEPRECATED - DT-Prelim Calcs'!$C$9)+'DEPRECATED - DT-Prelim Calcs'!$C$9</f>
        <v>22039.096944971127</v>
      </c>
      <c r="FG187" s="57">
        <f t="shared" si="200"/>
        <v>50</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-2129.0091571779203</v>
      </c>
      <c r="FL187" s="57">
        <f>FL186+0.5*FI187*'DEPRECATED - DT-Prelim Calcs'!$C$11^2+FK187*'DEPRECATED - DT-Prelim Calcs'!$C$11</f>
        <v>-762529.48653209419</v>
      </c>
      <c r="FM187" s="57">
        <f>MIN('Drive Train'!$F$35-FG186*'DEPRECATED - DT-Prelim Calcs'!$C$21*'Drive Train'!$F$38,FM186+FG$2)</f>
        <v>9</v>
      </c>
      <c r="FN187" s="57">
        <f>'Drive Train'!$F$35-FG187*'DEPRECATED - DT-Prelim Calcs'!$C$21*'Drive Train'!$F$38</f>
        <v>9</v>
      </c>
      <c r="FO187" s="1">
        <f>IF(FL187&gt;='Drive Train'!$F$29,1,0)</f>
        <v>0</v>
      </c>
      <c r="FP187" s="57">
        <f t="shared" si="238"/>
        <v>55.555555555555557</v>
      </c>
      <c r="FQ187" s="63">
        <f>FQ186+'DEPRECATED - DT-Prelim Calcs'!$C$11</f>
        <v>732</v>
      </c>
      <c r="FR187" s="2">
        <f>GB187/'Drive Train'!$F$35</f>
        <v>0.72580645161290325</v>
      </c>
      <c r="FS187" s="46">
        <f>FZ187*12*60/(PI() * 'Drive Train'!$F$15)/FR$2*FR187</f>
        <v>-40197.010325033349</v>
      </c>
      <c r="FT187" s="2">
        <f>('DEPRECATED - DT-Prelim Calcs'!$C$6*FR187-FS187)/('DEPRECATED - DT-Prelim Calcs'!$C$6*FR187)*'DEPRECATED - DT-Prelim Calcs'!$C$7*FR187</f>
        <v>19.924577203796172</v>
      </c>
      <c r="FU187" s="57">
        <f>FT187/'DEPRECATED - DT-Prelim Calcs'!$C$7*('DEPRECATED - DT-Prelim Calcs'!$C$8-'DEPRECATED - DT-Prelim Calcs'!$C$9)+'DEPRECATED - DT-Prelim Calcs'!$C$9</f>
        <v>1063.4150436709747</v>
      </c>
      <c r="FV187" s="57">
        <f t="shared" si="201"/>
        <v>50</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-85.288923798155395</v>
      </c>
      <c r="GA187" s="57">
        <f>GA186+0.5*FX187*'DEPRECATED - DT-Prelim Calcs'!$C$11^2+FZ187*'DEPRECATED - DT-Prelim Calcs'!$C$11</f>
        <v>-844776.0054908176</v>
      </c>
      <c r="GB187" s="57">
        <f>MIN('Drive Train'!$F$35-FV186*'DEPRECATED - DT-Prelim Calcs'!$C$21*'Drive Train'!$F$38,GB186+FV$2)</f>
        <v>9</v>
      </c>
      <c r="GC187" s="57">
        <f>'Drive Train'!$F$35-FV187*'DEPRECATED - DT-Prelim Calcs'!$C$21*'Drive Train'!$F$38</f>
        <v>9</v>
      </c>
      <c r="GD187" s="1">
        <f>IF(GA187&gt;='Drive Train'!$F$29,1,0)</f>
        <v>0</v>
      </c>
      <c r="GE187" s="57">
        <f t="shared" si="241"/>
        <v>55.555555555555557</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55.555555555555557</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55.555555555555557</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55.555555555555557</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55.555555555555557</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55.555555555555557</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650.48305563067322</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28029.236516581823</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0.72580645161290325</v>
      </c>
      <c r="BC188" s="46">
        <f>BJ188*12*60/(PI() * 'Drive Train'!$F$15)/BB$2*BB188</f>
        <v>4641.2361014966609</v>
      </c>
      <c r="BD188" s="2">
        <f>('DEPRECATED - DT-Prelim Calcs'!$C$6*BB188-BC188)/('DEPRECATED - DT-Prelim Calcs'!$C$6*BB188)*'DEPRECATED - DT-Prelim Calcs'!$C$7*BB188</f>
        <v>-0.34937662133278186</v>
      </c>
      <c r="BE188" s="57">
        <f>BD188/'DEPRECATED - DT-Prelim Calcs'!$C$7*('DEPRECATED - DT-Prelim Calcs'!$C$8-'DEPRECATED - DT-Prelim Calcs'!$C$9)+'DEPRECATED - DT-Prelim Calcs'!$C$9</f>
        <v>-15.899593575516977</v>
      </c>
      <c r="BF188" s="57">
        <f t="shared" si="193"/>
        <v>-15.899593575516977</v>
      </c>
      <c r="BG188" s="2">
        <f t="shared" si="215"/>
        <v>-0.89592952771426426</v>
      </c>
      <c r="BH188" s="57">
        <f>BG188*'DEPRECATED - DT-Prelim Calcs'!$C$21/BB$2/'DEPRECATED - DT-Prelim Calcs'!$C$19/'DEPRECATED - DT-Prelim Calcs'!$C$18*3.39*'DEPRECATED - DT-Prelim Calcs'!$C$20</f>
        <v>-9.3122233196820634</v>
      </c>
      <c r="BI188" s="46">
        <f t="shared" si="216"/>
        <v>1</v>
      </c>
      <c r="BJ188" s="57">
        <f>BH187*'DEPRECATED - DT-Prelim Calcs'!$C$11+BJ187</f>
        <v>36.748542312289992</v>
      </c>
      <c r="BK188" s="57">
        <f>BK187+0.5*BH188*'DEPRECATED - DT-Prelim Calcs'!$C$11^2+BJ188*'DEPRECATED - DT-Prelim Calcs'!$C$11</f>
        <v>13339.904453029447</v>
      </c>
      <c r="BL188" s="57">
        <f>MIN('Drive Train'!$F$35-BF187*'DEPRECATED - DT-Prelim Calcs'!$C$21*'Drive Train'!$F$38,BL187+BF$2)</f>
        <v>9</v>
      </c>
      <c r="BM188" s="57">
        <f>'Drive Train'!$F$35-BF188*'DEPRECATED - DT-Prelim Calcs'!$C$21*'Drive Train'!$F$38</f>
        <v>13.481172363135155</v>
      </c>
      <c r="BN188" s="1">
        <f>IF(BK188&gt;='Drive Train'!$F$29,1,0)</f>
        <v>1</v>
      </c>
      <c r="BO188" s="57">
        <f t="shared" si="217"/>
        <v>-17.666215083907751</v>
      </c>
      <c r="BP188" s="63">
        <f>BP187+'DEPRECATED - DT-Prelim Calcs'!$C$11</f>
        <v>736</v>
      </c>
      <c r="BQ188" s="2">
        <f>CA188/'Drive Train'!$F$35</f>
        <v>0.72580645161290325</v>
      </c>
      <c r="BR188" s="46">
        <f>BY188*12*60/(PI() * 'Drive Train'!$F$15)/BQ$2*BQ188</f>
        <v>-7568.7633161240483</v>
      </c>
      <c r="BS188" s="2">
        <f>('DEPRECATED - DT-Prelim Calcs'!$C$6*BQ188-BR188)/('DEPRECATED - DT-Prelim Calcs'!$C$6*BQ188)*'DEPRECATED - DT-Prelim Calcs'!$C$7*BQ188</f>
        <v>5.1714673930135433</v>
      </c>
      <c r="BT188" s="57">
        <f>BS188/'DEPRECATED - DT-Prelim Calcs'!$C$7*('DEPRECATED - DT-Prelim Calcs'!$C$8-'DEPRECATED - DT-Prelim Calcs'!$C$9)+'DEPRECATED - DT-Prelim Calcs'!$C$9</f>
        <v>278.01089897246374</v>
      </c>
      <c r="BU188" s="57">
        <f t="shared" si="194"/>
        <v>50</v>
      </c>
      <c r="BV188" s="2">
        <f t="shared" si="218"/>
        <v>1.6489905474275997</v>
      </c>
      <c r="BW188" s="57">
        <f>BV188*'DEPRECATED - DT-Prelim Calcs'!$C$21/BQ$2/'DEPRECATED - DT-Prelim Calcs'!$C$19/'DEPRECATED - DT-Prelim Calcs'!$C$18*3.39*'DEPRECATED - DT-Prelim Calcs'!$C$20</f>
        <v>22.99198837243916</v>
      </c>
      <c r="BX188" s="46">
        <f t="shared" si="219"/>
        <v>0</v>
      </c>
      <c r="BY188" s="57">
        <f>BW187*'DEPRECATED - DT-Prelim Calcs'!$C$11+BY187</f>
        <v>-44.673764130397103</v>
      </c>
      <c r="BZ188" s="57">
        <f>BZ187+0.5*BW188*'DEPRECATED - DT-Prelim Calcs'!$C$11^2+BY188*'DEPRECATED - DT-Prelim Calcs'!$C$11</f>
        <v>-25992.965055643926</v>
      </c>
      <c r="CA188" s="57">
        <f>MIN('Drive Train'!$F$35-BU187*'DEPRECATED - DT-Prelim Calcs'!$C$21*'Drive Train'!$F$38,CA187+BU$2)</f>
        <v>9</v>
      </c>
      <c r="CB188" s="57">
        <f>'Drive Train'!$F$35-BU188*'DEPRECATED - DT-Prelim Calcs'!$C$21*'Drive Train'!$F$38</f>
        <v>9</v>
      </c>
      <c r="CC188" s="1">
        <f>IF(BZ188&gt;='Drive Train'!$F$29,1,0)</f>
        <v>0</v>
      </c>
      <c r="CD188" s="57">
        <f t="shared" si="220"/>
        <v>55.555555555555557</v>
      </c>
      <c r="CE188" s="63">
        <f>CE187+'DEPRECATED - DT-Prelim Calcs'!$C$11</f>
        <v>736</v>
      </c>
      <c r="CF188" s="2">
        <f>CP188/'Drive Train'!$F$35</f>
        <v>2.5739871266220602</v>
      </c>
      <c r="CG188" s="46">
        <f>CN188*12*60/(PI() * 'Drive Train'!$F$15)/CF$2*CF188</f>
        <v>-329401.27277670521</v>
      </c>
      <c r="CH188" s="2">
        <f>('DEPRECATED - DT-Prelim Calcs'!$C$6*CF188-CG188)/('DEPRECATED - DT-Prelim Calcs'!$C$6*CF188)*'DEPRECATED - DT-Prelim Calcs'!$C$7*CF188</f>
        <v>155.1445974164086</v>
      </c>
      <c r="CI188" s="57">
        <f>CH188/'DEPRECATED - DT-Prelim Calcs'!$C$7*('DEPRECATED - DT-Prelim Calcs'!$C$8-'DEPRECATED - DT-Prelim Calcs'!$C$9)+'DEPRECATED - DT-Prelim Calcs'!$C$9</f>
        <v>8262.0576134959447</v>
      </c>
      <c r="CJ188" s="57">
        <f t="shared" si="195"/>
        <v>50</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-436.99950772163999</v>
      </c>
      <c r="CO188" s="57">
        <f>CO187+0.5*CL188*'DEPRECATED - DT-Prelim Calcs'!$C$11^2+CN188*'DEPRECATED - DT-Prelim Calcs'!$C$11</f>
        <v>-77417.832525211212</v>
      </c>
      <c r="CP188" s="57">
        <f>MIN('Drive Train'!$F$35-CJ187*'DEPRECATED - DT-Prelim Calcs'!$C$21*'Drive Train'!$F$38,CP187+CJ$2)</f>
        <v>31.917440370113546</v>
      </c>
      <c r="CQ188" s="57">
        <f>'Drive Train'!$F$35-CJ188*'DEPRECATED - DT-Prelim Calcs'!$C$21*'Drive Train'!$F$38</f>
        <v>9</v>
      </c>
      <c r="CR188" s="1">
        <f>IF(CO188&gt;='Drive Train'!$F$29,1,0)</f>
        <v>0</v>
      </c>
      <c r="CS188" s="57">
        <f t="shared" si="223"/>
        <v>55.555555555555557</v>
      </c>
      <c r="CT188" s="63">
        <f>CT187+'DEPRECATED - DT-Prelim Calcs'!$C$11</f>
        <v>736</v>
      </c>
      <c r="CU188" s="2">
        <f>DE188/'Drive Train'!$F$35</f>
        <v>0.72580645161290325</v>
      </c>
      <c r="CV188" s="46">
        <f>DC188*12*60/(PI() * 'Drive Train'!$F$15)/CU$2*CU188</f>
        <v>-82885.937873163944</v>
      </c>
      <c r="CW188" s="2">
        <f>('DEPRECATED - DT-Prelim Calcs'!$C$6*CU188-CV188)/('DEPRECATED - DT-Prelim Calcs'!$C$6*CU188)*'DEPRECATED - DT-Prelim Calcs'!$C$7*CU188</f>
        <v>39.226700166459352</v>
      </c>
      <c r="CX188" s="57">
        <f>CW188/'DEPRECATED - DT-Prelim Calcs'!$C$7*('DEPRECATED - DT-Prelim Calcs'!$C$8-'DEPRECATED - DT-Prelim Calcs'!$C$9)+'DEPRECATED - DT-Prelim Calcs'!$C$9</f>
        <v>2090.9927930940808</v>
      </c>
      <c r="CY188" s="57">
        <f t="shared" si="196"/>
        <v>50</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-324.18511882550956</v>
      </c>
      <c r="DD188" s="57">
        <f>DD187+0.5*DA188*'DEPRECATED - DT-Prelim Calcs'!$C$11^2+DC188*'DEPRECATED - DT-Prelim Calcs'!$C$11</f>
        <v>-165876.70185158029</v>
      </c>
      <c r="DE188" s="57">
        <f>MIN('Drive Train'!$F$35-CY187*'DEPRECATED - DT-Prelim Calcs'!$C$21*'Drive Train'!$F$38,DE187+CY$2)</f>
        <v>9</v>
      </c>
      <c r="DF188" s="57">
        <f>'Drive Train'!$F$35-CY188*'DEPRECATED - DT-Prelim Calcs'!$C$21*'Drive Train'!$F$38</f>
        <v>9</v>
      </c>
      <c r="DG188" s="1">
        <f>IF(DD188&gt;='Drive Train'!$F$29,1,0)</f>
        <v>0</v>
      </c>
      <c r="DH188" s="57">
        <f t="shared" si="226"/>
        <v>55.555555555555557</v>
      </c>
      <c r="DI188" s="63">
        <f>DI187+'DEPRECATED - DT-Prelim Calcs'!$C$11</f>
        <v>736</v>
      </c>
      <c r="DJ188" s="2">
        <f>DT188/'Drive Train'!$F$35</f>
        <v>0.72580645161290325</v>
      </c>
      <c r="DK188" s="46">
        <f>DR188*12*60/(PI() * 'Drive Train'!$F$15)/DJ$2*DJ188</f>
        <v>-40375.113057380702</v>
      </c>
      <c r="DL188" s="2">
        <f>('DEPRECATED - DT-Prelim Calcs'!$C$6*DJ188-DK188)/('DEPRECATED - DT-Prelim Calcs'!$C$6*DJ188)*'DEPRECATED - DT-Prelim Calcs'!$C$7*DJ188</f>
        <v>20.005107707540475</v>
      </c>
      <c r="DM188" s="57">
        <f>DL188/'DEPRECATED - DT-Prelim Calcs'!$C$7*('DEPRECATED - DT-Prelim Calcs'!$C$8-'DEPRECATED - DT-Prelim Calcs'!$C$9)+'DEPRECATED - DT-Prelim Calcs'!$C$9</f>
        <v>1067.7022070030882</v>
      </c>
      <c r="DN188" s="57">
        <f t="shared" si="197"/>
        <v>50</v>
      </c>
      <c r="DO188" s="2">
        <f t="shared" si="227"/>
        <v>0.93499464029399981</v>
      </c>
      <c r="DP188" s="57">
        <f>DO188*'DEPRECATED - DT-Prelim Calcs'!$C$21/DJ$2/'DEPRECATED - DT-Prelim Calcs'!$C$19/'DEPRECATED - DT-Prelim Calcs'!$C$18*3.39*'DEPRECATED - DT-Prelim Calcs'!$C$20</f>
        <v>22.991988372439156</v>
      </c>
      <c r="DQ188" s="46">
        <f t="shared" si="228"/>
        <v>0</v>
      </c>
      <c r="DR188" s="57">
        <f>DP187*'DEPRECATED - DT-Prelim Calcs'!$C$11+DR187</f>
        <v>-135.12394899095057</v>
      </c>
      <c r="DS188" s="57">
        <f>DS187+0.5*DP188*'DEPRECATED - DT-Prelim Calcs'!$C$11^2+DR188*'DEPRECATED - DT-Prelim Calcs'!$C$11</f>
        <v>-311923.94753845455</v>
      </c>
      <c r="DT188" s="57">
        <f>MIN('Drive Train'!$F$35-DN187*'DEPRECATED - DT-Prelim Calcs'!$C$21*'Drive Train'!$F$38,DT187+DN$2)</f>
        <v>9</v>
      </c>
      <c r="DU188" s="57">
        <f>'Drive Train'!$F$35-DN188*'DEPRECATED - DT-Prelim Calcs'!$C$21*'Drive Train'!$F$38</f>
        <v>9</v>
      </c>
      <c r="DV188" s="1">
        <f>IF(DS188&gt;='Drive Train'!$F$29,1,0)</f>
        <v>0</v>
      </c>
      <c r="DW188" s="57">
        <f t="shared" si="229"/>
        <v>55.555555555555557</v>
      </c>
      <c r="DX188" s="63">
        <f>DX187+'DEPRECATED - DT-Prelim Calcs'!$C$11</f>
        <v>736</v>
      </c>
      <c r="DY188" s="2">
        <f>EI188/'Drive Train'!$F$35</f>
        <v>3.3160015135691561</v>
      </c>
      <c r="DZ188" s="46">
        <f>EG188*12*60/(PI() * 'Drive Train'!$F$15)/DY$2*DY188</f>
        <v>-1751204.6993460751</v>
      </c>
      <c r="EA188" s="2">
        <f>('DEPRECATED - DT-Prelim Calcs'!$C$6*DY188-DZ188)/('DEPRECATED - DT-Prelim Calcs'!$C$6*DY188)*'DEPRECATED - DT-Prelim Calcs'!$C$7*DY188</f>
        <v>799.81207498429467</v>
      </c>
      <c r="EB188" s="57">
        <f>EA188/'DEPRECATED - DT-Prelim Calcs'!$C$7*('DEPRECATED - DT-Prelim Calcs'!$C$8-'DEPRECATED - DT-Prelim Calcs'!$C$9)+'DEPRECATED - DT-Prelim Calcs'!$C$9</f>
        <v>42581.907145429461</v>
      </c>
      <c r="EC188" s="57">
        <f t="shared" si="198"/>
        <v>50</v>
      </c>
      <c r="ED188" s="2">
        <f t="shared" si="230"/>
        <v>0.8170673883650269</v>
      </c>
      <c r="EE188" s="57">
        <f>ED188*'DEPRECATED - DT-Prelim Calcs'!$C$21/DY$2/'DEPRECATED - DT-Prelim Calcs'!$C$19/'DEPRECATED - DT-Prelim Calcs'!$C$18*3.39*'DEPRECATED - DT-Prelim Calcs'!$C$20</f>
        <v>22.99198837243916</v>
      </c>
      <c r="EF188" s="46">
        <f t="shared" si="231"/>
        <v>0</v>
      </c>
      <c r="EG188" s="57">
        <f>EE187*'DEPRECATED - DT-Prelim Calcs'!$C$11+EG187</f>
        <v>-1121.0122312860328</v>
      </c>
      <c r="EH188" s="57">
        <f>EH187+0.5*EE188*'DEPRECATED - DT-Prelim Calcs'!$C$11^2+EG188*'DEPRECATED - DT-Prelim Calcs'!$C$11</f>
        <v>-446850.66064524354</v>
      </c>
      <c r="EI188" s="57">
        <f>MIN('Drive Train'!$F$35-EC187*'DEPRECATED - DT-Prelim Calcs'!$C$21*'Drive Train'!$F$38,EI187+EC$2)</f>
        <v>41.118418768257534</v>
      </c>
      <c r="EJ188" s="57">
        <f>'Drive Train'!$F$35-EC188*'DEPRECATED - DT-Prelim Calcs'!$C$21*'Drive Train'!$F$38</f>
        <v>9</v>
      </c>
      <c r="EK188" s="1">
        <f>IF(EH188&gt;='Drive Train'!$F$29,1,0)</f>
        <v>0</v>
      </c>
      <c r="EL188" s="57">
        <f t="shared" si="232"/>
        <v>55.555555555555557</v>
      </c>
      <c r="EM188" s="63">
        <f>EM187+'DEPRECATED - DT-Prelim Calcs'!$C$11</f>
        <v>736</v>
      </c>
      <c r="EN188" s="2">
        <f>EX188/'Drive Train'!$F$35</f>
        <v>0.72580645161290325</v>
      </c>
      <c r="EO188" s="46">
        <f>EV188*12*60/(PI() * 'Drive Train'!$F$15)/EN$2*EN188</f>
        <v>-91006.434238577363</v>
      </c>
      <c r="EP188" s="2">
        <f>('DEPRECATED - DT-Prelim Calcs'!$C$6*EN188-EO188)/('DEPRECATED - DT-Prelim Calcs'!$C$6*EN188)*'DEPRECATED - DT-Prelim Calcs'!$C$7*EN188</f>
        <v>42.898444301665052</v>
      </c>
      <c r="EQ188" s="57">
        <f>EP188/'DEPRECATED - DT-Prelim Calcs'!$C$7*('DEPRECATED - DT-Prelim Calcs'!$C$8-'DEPRECATED - DT-Prelim Calcs'!$C$9)+'DEPRECATED - DT-Prelim Calcs'!$C$9</f>
        <v>2286.4636530720441</v>
      </c>
      <c r="ER188" s="57">
        <f t="shared" si="199"/>
        <v>50</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-236.34825339287565</v>
      </c>
      <c r="EW188" s="57">
        <f>EW187+0.5*ET188*'DEPRECATED - DT-Prelim Calcs'!$C$11^2+EV188*'DEPRECATED - DT-Prelim Calcs'!$C$11</f>
        <v>-585100.87293627963</v>
      </c>
      <c r="EX188" s="57">
        <f>MIN('Drive Train'!$F$35-ER187*'DEPRECATED - DT-Prelim Calcs'!$C$21*'Drive Train'!$F$38,EX187+ER$2)</f>
        <v>9</v>
      </c>
      <c r="EY188" s="57">
        <f>'Drive Train'!$F$35-ER188*'DEPRECATED - DT-Prelim Calcs'!$C$21*'Drive Train'!$F$38</f>
        <v>9</v>
      </c>
      <c r="EZ188" s="1">
        <f>IF(EW188&gt;='Drive Train'!$F$29,1,0)</f>
        <v>0</v>
      </c>
      <c r="FA188" s="57">
        <f t="shared" si="235"/>
        <v>55.555555555555557</v>
      </c>
      <c r="FB188" s="63">
        <f>FB187+'DEPRECATED - DT-Prelim Calcs'!$C$11</f>
        <v>736</v>
      </c>
      <c r="FC188" s="2">
        <f>FM188/'Drive Train'!$F$35</f>
        <v>0.72580645161290325</v>
      </c>
      <c r="FD188" s="46">
        <f>FK188*12*60/(PI() * 'Drive Train'!$F$15)/FC$2*FC188</f>
        <v>-872216.50803848065</v>
      </c>
      <c r="FE188" s="2">
        <f>('DEPRECATED - DT-Prelim Calcs'!$C$6*FC188-FD188)/('DEPRECATED - DT-Prelim Calcs'!$C$6*FC188)*'DEPRECATED - DT-Prelim Calcs'!$C$7*FC188</f>
        <v>396.12851519430427</v>
      </c>
      <c r="FF188" s="57">
        <f>FE188/'DEPRECATED - DT-Prelim Calcs'!$C$7*('DEPRECATED - DT-Prelim Calcs'!$C$8-'DEPRECATED - DT-Prelim Calcs'!$C$9)+'DEPRECATED - DT-Prelim Calcs'!$C$9</f>
        <v>21091.201452045327</v>
      </c>
      <c r="FG188" s="57">
        <f t="shared" si="200"/>
        <v>50</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-2037.0412036881637</v>
      </c>
      <c r="FL188" s="57">
        <f>FL187+0.5*FI188*'DEPRECATED - DT-Prelim Calcs'!$C$11^2+FK188*'DEPRECATED - DT-Prelim Calcs'!$C$11</f>
        <v>-770493.71543986734</v>
      </c>
      <c r="FM188" s="57">
        <f>MIN('Drive Train'!$F$35-FG187*'DEPRECATED - DT-Prelim Calcs'!$C$21*'Drive Train'!$F$38,FM187+FG$2)</f>
        <v>9</v>
      </c>
      <c r="FN188" s="57">
        <f>'Drive Train'!$F$35-FG188*'DEPRECATED - DT-Prelim Calcs'!$C$21*'Drive Train'!$F$38</f>
        <v>9</v>
      </c>
      <c r="FO188" s="1">
        <f>IF(FL188&gt;='Drive Train'!$F$29,1,0)</f>
        <v>0</v>
      </c>
      <c r="FP188" s="57">
        <f t="shared" si="238"/>
        <v>55.555555555555557</v>
      </c>
      <c r="FQ188" s="63">
        <f>FQ187+'DEPRECATED - DT-Prelim Calcs'!$C$11</f>
        <v>736</v>
      </c>
      <c r="FR188" s="2">
        <f>GB188/'Drive Train'!$F$35</f>
        <v>0.72580645161290325</v>
      </c>
      <c r="FS188" s="46">
        <f>FZ188*12*60/(PI() * 'Drive Train'!$F$15)/FR$2*FR188</f>
        <v>3147.8533614737216</v>
      </c>
      <c r="FT188" s="2">
        <f>('DEPRECATED - DT-Prelim Calcs'!$C$6*FR188-FS188)/('DEPRECATED - DT-Prelim Calcs'!$C$6*FR188)*'DEPRECATED - DT-Prelim Calcs'!$C$7*FR188</f>
        <v>0.32586773203593933</v>
      </c>
      <c r="FU188" s="57">
        <f>FT188/'DEPRECATED - DT-Prelim Calcs'!$C$7*('DEPRECATED - DT-Prelim Calcs'!$C$8-'DEPRECATED - DT-Prelim Calcs'!$C$9)+'DEPRECATED - DT-Prelim Calcs'!$C$9</f>
        <v>20.048062249050215</v>
      </c>
      <c r="FV188" s="57">
        <f t="shared" si="201"/>
        <v>20.048062249050215</v>
      </c>
      <c r="FW188" s="2">
        <f t="shared" si="239"/>
        <v>-4.4824119434702547E-2</v>
      </c>
      <c r="FX188" s="57">
        <f>FW188*'DEPRECATED - DT-Prelim Calcs'!$C$21/FR$2/'DEPRECATED - DT-Prelim Calcs'!$C$19/'DEPRECATED - DT-Prelim Calcs'!$C$18*3.39*'DEPRECATED - DT-Prelim Calcs'!$C$20</f>
        <v>-1.7385967882168709</v>
      </c>
      <c r="FY188" s="46">
        <f t="shared" si="240"/>
        <v>1</v>
      </c>
      <c r="FZ188" s="57">
        <f>FX187*'DEPRECATED - DT-Prelim Calcs'!$C$11+FZ187</f>
        <v>6.6790296916012437</v>
      </c>
      <c r="GA188" s="57">
        <f>GA187+0.5*FX188*'DEPRECATED - DT-Prelim Calcs'!$C$11^2+FZ188*'DEPRECATED - DT-Prelim Calcs'!$C$11</f>
        <v>-844763.19814635685</v>
      </c>
      <c r="GB188" s="57">
        <f>MIN('Drive Train'!$F$35-FV187*'DEPRECATED - DT-Prelim Calcs'!$C$21*'Drive Train'!$F$38,GB187+FV$2)</f>
        <v>9</v>
      </c>
      <c r="GC188" s="57">
        <f>'Drive Train'!$F$35-FV188*'DEPRECATED - DT-Prelim Calcs'!$C$21*'Drive Train'!$F$38</f>
        <v>11.036731767064586</v>
      </c>
      <c r="GD188" s="1">
        <f>IF(GA188&gt;='Drive Train'!$F$29,1,0)</f>
        <v>0</v>
      </c>
      <c r="GE188" s="57">
        <f t="shared" si="241"/>
        <v>22.275624721166903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55.555555555555557</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55.555555555555557</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55.555555555555557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55.555555555555557</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55.555555555555557</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650.48305563067322</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28182.260659361185</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1.0871913196076737</v>
      </c>
      <c r="BC189" s="46">
        <f>BJ189*12*60/(PI() * 'Drive Train'!$F$15)/BB$2*BB189</f>
        <v>-94.657153384684563</v>
      </c>
      <c r="BD189" s="2">
        <f>('DEPRECATED - DT-Prelim Calcs'!$C$6*BB189-BC189)/('DEPRECATED - DT-Prelim Calcs'!$C$6*BB189)*'DEPRECATED - DT-Prelim Calcs'!$C$7*BB189</f>
        <v>2.6629310314096704</v>
      </c>
      <c r="BE189" s="57">
        <f>BD189/'DEPRECATED - DT-Prelim Calcs'!$C$7*('DEPRECATED - DT-Prelim Calcs'!$C$8-'DEPRECATED - DT-Prelim Calcs'!$C$9)+'DEPRECATED - DT-Prelim Calcs'!$C$9</f>
        <v>144.46516652691315</v>
      </c>
      <c r="BF189" s="57">
        <f t="shared" si="193"/>
        <v>50</v>
      </c>
      <c r="BG189" s="2">
        <f t="shared" si="215"/>
        <v>0.89592952771438628</v>
      </c>
      <c r="BH189" s="57">
        <f>BG189*'DEPRECATED - DT-Prelim Calcs'!$C$21/BB$2/'DEPRECATED - DT-Prelim Calcs'!$C$19/'DEPRECATED - DT-Prelim Calcs'!$C$18*3.39*'DEPRECATED - DT-Prelim Calcs'!$C$20</f>
        <v>9.3122233196833317</v>
      </c>
      <c r="BI189" s="46">
        <f t="shared" si="216"/>
        <v>0</v>
      </c>
      <c r="BJ189" s="57">
        <f>BH188*'DEPRECATED - DT-Prelim Calcs'!$C$11+BJ188</f>
        <v>-0.50035096643826193</v>
      </c>
      <c r="BK189" s="57">
        <f>BK188+0.5*BH189*'DEPRECATED - DT-Prelim Calcs'!$C$11^2+BJ189*'DEPRECATED - DT-Prelim Calcs'!$C$11</f>
        <v>13412.400835721161</v>
      </c>
      <c r="BL189" s="57">
        <f>MIN('Drive Train'!$F$35-BF188*'DEPRECATED - DT-Prelim Calcs'!$C$21*'Drive Train'!$F$38,BL188+BF$2)</f>
        <v>13.481172363135155</v>
      </c>
      <c r="BM189" s="57">
        <f>'Drive Train'!$F$35-BF189*'DEPRECATED - DT-Prelim Calcs'!$C$21*'Drive Train'!$F$38</f>
        <v>9</v>
      </c>
      <c r="BN189" s="1">
        <f>IF(BK189&gt;='Drive Train'!$F$29,1,0)</f>
        <v>1</v>
      </c>
      <c r="BO189" s="57">
        <f t="shared" si="217"/>
        <v>55.555555555555557</v>
      </c>
      <c r="BP189" s="63">
        <f>BP188+'DEPRECATED - DT-Prelim Calcs'!$C$11</f>
        <v>740</v>
      </c>
      <c r="BQ189" s="2">
        <f>CA189/'Drive Train'!$F$35</f>
        <v>0.72580645161290325</v>
      </c>
      <c r="BR189" s="46">
        <f>BY189*12*60/(PI() * 'Drive Train'!$F$15)/BQ$2*BQ189</f>
        <v>8012.723630005944</v>
      </c>
      <c r="BS189" s="2">
        <f>('DEPRECATED - DT-Prelim Calcs'!$C$6*BQ189-BR189)/('DEPRECATED - DT-Prelim Calcs'!$C$6*BQ189)*'DEPRECATED - DT-Prelim Calcs'!$C$7*BQ189</f>
        <v>-1.873820325593077</v>
      </c>
      <c r="BT189" s="57">
        <f>BS189/'DEPRECATED - DT-Prelim Calcs'!$C$7*('DEPRECATED - DT-Prelim Calcs'!$C$8-'DEPRECATED - DT-Prelim Calcs'!$C$9)+'DEPRECATED - DT-Prelim Calcs'!$C$9</f>
        <v>-97.055662976594093</v>
      </c>
      <c r="BU189" s="57">
        <f t="shared" si="194"/>
        <v>-97.055662976594093</v>
      </c>
      <c r="BV189" s="2">
        <f t="shared" si="218"/>
        <v>-2.8174002883963287</v>
      </c>
      <c r="BW189" s="57">
        <f>BV189*'DEPRECATED - DT-Prelim Calcs'!$C$21/BQ$2/'DEPRECATED - DT-Prelim Calcs'!$C$19/'DEPRECATED - DT-Prelim Calcs'!$C$18*3.39*'DEPRECATED - DT-Prelim Calcs'!$C$20</f>
        <v>-39.283205578326239</v>
      </c>
      <c r="BX189" s="46">
        <f t="shared" si="219"/>
        <v>1</v>
      </c>
      <c r="BY189" s="57">
        <f>BW188*'DEPRECATED - DT-Prelim Calcs'!$C$11+BY188</f>
        <v>47.294189359359535</v>
      </c>
      <c r="BZ189" s="57">
        <f>BZ188+0.5*BW189*'DEPRECATED - DT-Prelim Calcs'!$C$11^2+BY189*'DEPRECATED - DT-Prelim Calcs'!$C$11</f>
        <v>-26118.053942833096</v>
      </c>
      <c r="CA189" s="57">
        <f>MIN('Drive Train'!$F$35-BU188*'DEPRECATED - DT-Prelim Calcs'!$C$21*'Drive Train'!$F$38,CA188+BU$2)</f>
        <v>9</v>
      </c>
      <c r="CB189" s="57">
        <f>'Drive Train'!$F$35-BU189*'DEPRECATED - DT-Prelim Calcs'!$C$21*'Drive Train'!$F$38</f>
        <v>18.999785082408401</v>
      </c>
      <c r="CC189" s="1">
        <f>IF(BZ189&gt;='Drive Train'!$F$29,1,0)</f>
        <v>0</v>
      </c>
      <c r="CD189" s="57">
        <f t="shared" si="220"/>
        <v>-107.839625529549</v>
      </c>
      <c r="CE189" s="63">
        <f>CE188+'DEPRECATED - DT-Prelim Calcs'!$C$11</f>
        <v>740</v>
      </c>
      <c r="CF189" s="2">
        <f>CP189/'Drive Train'!$F$35</f>
        <v>0.72580645161290325</v>
      </c>
      <c r="CG189" s="46">
        <f>CN189*12*60/(PI() * 'Drive Train'!$F$15)/CF$2*CF189</f>
        <v>-73336.063337983898</v>
      </c>
      <c r="CH189" s="2">
        <f>('DEPRECATED - DT-Prelim Calcs'!$C$6*CF189-CG189)/('DEPRECATED - DT-Prelim Calcs'!$C$6*CF189)*'DEPRECATED - DT-Prelim Calcs'!$C$7*CF189</f>
        <v>34.908651830665001</v>
      </c>
      <c r="CI189" s="57">
        <f>CH189/'DEPRECATED - DT-Prelim Calcs'!$C$7*('DEPRECATED - DT-Prelim Calcs'!$C$8-'DEPRECATED - DT-Prelim Calcs'!$C$9)+'DEPRECATED - DT-Prelim Calcs'!$C$9</f>
        <v>1861.1149501553193</v>
      </c>
      <c r="CJ189" s="57">
        <f t="shared" si="195"/>
        <v>50</v>
      </c>
      <c r="CK189" s="2">
        <f t="shared" si="221"/>
        <v>1.3144127551959126</v>
      </c>
      <c r="CL189" s="57">
        <f>CK189*'DEPRECATED - DT-Prelim Calcs'!$C$21/CF$2/'DEPRECATED - DT-Prelim Calcs'!$C$19/'DEPRECATED - DT-Prelim Calcs'!$C$18*3.39*'DEPRECATED - DT-Prelim Calcs'!$C$20</f>
        <v>22.991988372439156</v>
      </c>
      <c r="CM189" s="46">
        <f t="shared" si="222"/>
        <v>0</v>
      </c>
      <c r="CN189" s="57">
        <f>CL188*'DEPRECATED - DT-Prelim Calcs'!$C$11+CN188</f>
        <v>-345.03155423188338</v>
      </c>
      <c r="CO189" s="57">
        <f>CO188+0.5*CL189*'DEPRECATED - DT-Prelim Calcs'!$C$11^2+CN189*'DEPRECATED - DT-Prelim Calcs'!$C$11</f>
        <v>-78614.022835159223</v>
      </c>
      <c r="CP189" s="57">
        <f>MIN('Drive Train'!$F$35-CJ188*'DEPRECATED - DT-Prelim Calcs'!$C$21*'Drive Train'!$F$38,CP188+CJ$2)</f>
        <v>9</v>
      </c>
      <c r="CQ189" s="57">
        <f>'Drive Train'!$F$35-CJ189*'DEPRECATED - DT-Prelim Calcs'!$C$21*'Drive Train'!$F$38</f>
        <v>9</v>
      </c>
      <c r="CR189" s="1">
        <f>IF(CO189&gt;='Drive Train'!$F$29,1,0)</f>
        <v>0</v>
      </c>
      <c r="CS189" s="57">
        <f t="shared" si="223"/>
        <v>55.555555555555557</v>
      </c>
      <c r="CT189" s="63">
        <f>CT188+'DEPRECATED - DT-Prelim Calcs'!$C$11</f>
        <v>740</v>
      </c>
      <c r="CU189" s="2">
        <f>DE189/'Drive Train'!$F$35</f>
        <v>0.72580645161290325</v>
      </c>
      <c r="CV189" s="46">
        <f>DC189*12*60/(PI() * 'Drive Train'!$F$15)/CU$2*CU189</f>
        <v>-59372.057572640508</v>
      </c>
      <c r="CW189" s="2">
        <f>('DEPRECATED - DT-Prelim Calcs'!$C$6*CU189-CV189)/('DEPRECATED - DT-Prelim Calcs'!$C$6*CU189)*'DEPRECATED - DT-Prelim Calcs'!$C$7*CU189</f>
        <v>28.594720518380274</v>
      </c>
      <c r="CX189" s="57">
        <f>CW189/'DEPRECATED - DT-Prelim Calcs'!$C$7*('DEPRECATED - DT-Prelim Calcs'!$C$8-'DEPRECATED - DT-Prelim Calcs'!$C$9)+'DEPRECATED - DT-Prelim Calcs'!$C$9</f>
        <v>1524.9832541527755</v>
      </c>
      <c r="CY189" s="57">
        <f t="shared" si="196"/>
        <v>50</v>
      </c>
      <c r="CZ189" s="2">
        <f t="shared" si="224"/>
        <v>1.0927045796206987</v>
      </c>
      <c r="DA189" s="57">
        <f>CZ189*'DEPRECATED - DT-Prelim Calcs'!$C$21/CU$2/'DEPRECATED - DT-Prelim Calcs'!$C$19/'DEPRECATED - DT-Prelim Calcs'!$C$18*3.39*'DEPRECATED - DT-Prelim Calcs'!$C$20</f>
        <v>22.991988372439156</v>
      </c>
      <c r="DB189" s="46">
        <f t="shared" si="225"/>
        <v>0</v>
      </c>
      <c r="DC189" s="57">
        <f>DA188*'DEPRECATED - DT-Prelim Calcs'!$C$11+DC188</f>
        <v>-232.21716533575295</v>
      </c>
      <c r="DD189" s="57">
        <f>DD188+0.5*DA189*'DEPRECATED - DT-Prelim Calcs'!$C$11^2+DC189*'DEPRECATED - DT-Prelim Calcs'!$C$11</f>
        <v>-166621.63460594378</v>
      </c>
      <c r="DE189" s="57">
        <f>MIN('Drive Train'!$F$35-CY188*'DEPRECATED - DT-Prelim Calcs'!$C$21*'Drive Train'!$F$38,DE188+CY$2)</f>
        <v>9</v>
      </c>
      <c r="DF189" s="57">
        <f>'Drive Train'!$F$35-CY189*'DEPRECATED - DT-Prelim Calcs'!$C$21*'Drive Train'!$F$38</f>
        <v>9</v>
      </c>
      <c r="DG189" s="1">
        <f>IF(DD189&gt;='Drive Train'!$F$29,1,0)</f>
        <v>0</v>
      </c>
      <c r="DH189" s="57">
        <f t="shared" si="226"/>
        <v>55.555555555555557</v>
      </c>
      <c r="DI189" s="63">
        <f>DI188+'DEPRECATED - DT-Prelim Calcs'!$C$11</f>
        <v>740</v>
      </c>
      <c r="DJ189" s="2">
        <f>DT189/'Drive Train'!$F$35</f>
        <v>0.72580645161290325</v>
      </c>
      <c r="DK189" s="46">
        <f>DR189*12*60/(PI() * 'Drive Train'!$F$15)/DJ$2*DJ189</f>
        <v>-12895.036079660544</v>
      </c>
      <c r="DL189" s="2">
        <f>('DEPRECATED - DT-Prelim Calcs'!$C$6*DJ189-DK189)/('DEPRECATED - DT-Prelim Calcs'!$C$6*DJ189)*'DEPRECATED - DT-Prelim Calcs'!$C$7*DJ189</f>
        <v>7.5797820947251671</v>
      </c>
      <c r="DM189" s="57">
        <f>DL189/'DEPRECATED - DT-Prelim Calcs'!$C$7*('DEPRECATED - DT-Prelim Calcs'!$C$8-'DEPRECATED - DT-Prelim Calcs'!$C$9)+'DEPRECATED - DT-Prelim Calcs'!$C$9</f>
        <v>406.22117956565933</v>
      </c>
      <c r="DN189" s="57">
        <f t="shared" si="197"/>
        <v>50</v>
      </c>
      <c r="DO189" s="2">
        <f t="shared" si="227"/>
        <v>0.93499464029399981</v>
      </c>
      <c r="DP189" s="57">
        <f>DO189*'DEPRECATED - DT-Prelim Calcs'!$C$21/DJ$2/'DEPRECATED - DT-Prelim Calcs'!$C$19/'DEPRECATED - DT-Prelim Calcs'!$C$18*3.39*'DEPRECATED - DT-Prelim Calcs'!$C$20</f>
        <v>22.991988372439156</v>
      </c>
      <c r="DQ189" s="46">
        <f t="shared" si="228"/>
        <v>0</v>
      </c>
      <c r="DR189" s="57">
        <f>DP188*'DEPRECATED - DT-Prelim Calcs'!$C$11+DR188</f>
        <v>-43.155995501193942</v>
      </c>
      <c r="DS189" s="57">
        <f>DS188+0.5*DP189*'DEPRECATED - DT-Prelim Calcs'!$C$11^2+DR189*'DEPRECATED - DT-Prelim Calcs'!$C$11</f>
        <v>-311912.63561347983</v>
      </c>
      <c r="DT189" s="57">
        <f>MIN('Drive Train'!$F$35-DN188*'DEPRECATED - DT-Prelim Calcs'!$C$21*'Drive Train'!$F$38,DT188+DN$2)</f>
        <v>9</v>
      </c>
      <c r="DU189" s="57">
        <f>'Drive Train'!$F$35-DN189*'DEPRECATED - DT-Prelim Calcs'!$C$21*'Drive Train'!$F$38</f>
        <v>9</v>
      </c>
      <c r="DV189" s="1">
        <f>IF(DS189&gt;='Drive Train'!$F$29,1,0)</f>
        <v>0</v>
      </c>
      <c r="DW189" s="57">
        <f t="shared" si="229"/>
        <v>55.555555555555557</v>
      </c>
      <c r="DX189" s="63">
        <f>DX188+'DEPRECATED - DT-Prelim Calcs'!$C$11</f>
        <v>740</v>
      </c>
      <c r="DY189" s="2">
        <f>EI189/'Drive Train'!$F$35</f>
        <v>0.72580645161290325</v>
      </c>
      <c r="DZ189" s="46">
        <f>EG189*12*60/(PI() * 'Drive Train'!$F$15)/DY$2*DY189</f>
        <v>-351857.43223276379</v>
      </c>
      <c r="EA189" s="2">
        <f>('DEPRECATED - DT-Prelim Calcs'!$C$6*DY189-DZ189)/('DEPRECATED - DT-Prelim Calcs'!$C$6*DY189)*'DEPRECATED - DT-Prelim Calcs'!$C$7*DY189</f>
        <v>160.84420512080001</v>
      </c>
      <c r="EB189" s="57">
        <f>EA189/'DEPRECATED - DT-Prelim Calcs'!$C$7*('DEPRECATED - DT-Prelim Calcs'!$C$8-'DEPRECATED - DT-Prelim Calcs'!$C$9)+'DEPRECATED - DT-Prelim Calcs'!$C$9</f>
        <v>8565.4848618251635</v>
      </c>
      <c r="EC189" s="57">
        <f t="shared" si="198"/>
        <v>50</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-1029.0442777962762</v>
      </c>
      <c r="EH189" s="57">
        <f>EH188+0.5*EE189*'DEPRECATED - DT-Prelim Calcs'!$C$11^2+EG189*'DEPRECATED - DT-Prelim Calcs'!$C$11</f>
        <v>-450782.90184944915</v>
      </c>
      <c r="EI189" s="57">
        <f>MIN('Drive Train'!$F$35-EC188*'DEPRECATED - DT-Prelim Calcs'!$C$21*'Drive Train'!$F$38,EI188+EC$2)</f>
        <v>9</v>
      </c>
      <c r="EJ189" s="57">
        <f>'Drive Train'!$F$35-EC189*'DEPRECATED - DT-Prelim Calcs'!$C$21*'Drive Train'!$F$38</f>
        <v>9</v>
      </c>
      <c r="EK189" s="1">
        <f>IF(EH189&gt;='Drive Train'!$F$29,1,0)</f>
        <v>0</v>
      </c>
      <c r="EL189" s="57">
        <f t="shared" si="232"/>
        <v>55.555555555555557</v>
      </c>
      <c r="EM189" s="63">
        <f>EM188+'DEPRECATED - DT-Prelim Calcs'!$C$11</f>
        <v>740</v>
      </c>
      <c r="EN189" s="2">
        <f>EX189/'Drive Train'!$F$35</f>
        <v>0.72580645161290325</v>
      </c>
      <c r="EO189" s="46">
        <f>EV189*12*60/(PI() * 'Drive Train'!$F$15)/EN$2*EN189</f>
        <v>-55593.963906463759</v>
      </c>
      <c r="EP189" s="2">
        <f>('DEPRECATED - DT-Prelim Calcs'!$C$6*EN189-EO189)/('DEPRECATED - DT-Prelim Calcs'!$C$6*EN189)*'DEPRECATED - DT-Prelim Calcs'!$C$7*EN189</f>
        <v>26.886426759377276</v>
      </c>
      <c r="EQ189" s="57">
        <f>EP189/'DEPRECATED - DT-Prelim Calcs'!$C$7*('DEPRECATED - DT-Prelim Calcs'!$C$8-'DEPRECATED - DT-Prelim Calcs'!$C$9)+'DEPRECATED - DT-Prelim Calcs'!$C$9</f>
        <v>1434.039648642367</v>
      </c>
      <c r="ER189" s="57">
        <f t="shared" si="199"/>
        <v>50</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-144.38029990311901</v>
      </c>
      <c r="EW189" s="57">
        <f>EW188+0.5*ET189*'DEPRECATED - DT-Prelim Calcs'!$C$11^2+EV189*'DEPRECATED - DT-Prelim Calcs'!$C$11</f>
        <v>-585494.45822891267</v>
      </c>
      <c r="EX189" s="57">
        <f>MIN('Drive Train'!$F$35-ER188*'DEPRECATED - DT-Prelim Calcs'!$C$21*'Drive Train'!$F$38,EX188+ER$2)</f>
        <v>9</v>
      </c>
      <c r="EY189" s="57">
        <f>'Drive Train'!$F$35-ER189*'DEPRECATED - DT-Prelim Calcs'!$C$21*'Drive Train'!$F$38</f>
        <v>9</v>
      </c>
      <c r="EZ189" s="1">
        <f>IF(EW189&gt;='Drive Train'!$F$29,1,0)</f>
        <v>0</v>
      </c>
      <c r="FA189" s="57">
        <f t="shared" si="235"/>
        <v>55.555555555555557</v>
      </c>
      <c r="FB189" s="63">
        <f>FB188+'DEPRECATED - DT-Prelim Calcs'!$C$11</f>
        <v>740</v>
      </c>
      <c r="FC189" s="2">
        <f>FM189/'Drive Train'!$F$35</f>
        <v>0.72580645161290325</v>
      </c>
      <c r="FD189" s="46">
        <f>FK189*12*60/(PI() * 'Drive Train'!$F$15)/FC$2*FC189</f>
        <v>-832837.8410291702</v>
      </c>
      <c r="FE189" s="2">
        <f>('DEPRECATED - DT-Prelim Calcs'!$C$6*FC189-FD189)/('DEPRECATED - DT-Prelim Calcs'!$C$6*FC189)*'DEPRECATED - DT-Prelim Calcs'!$C$7*FC189</f>
        <v>378.32315168728024</v>
      </c>
      <c r="FF189" s="57">
        <f>FE189/'DEPRECATED - DT-Prelim Calcs'!$C$7*('DEPRECATED - DT-Prelim Calcs'!$C$8-'DEPRECATED - DT-Prelim Calcs'!$C$9)+'DEPRECATED - DT-Prelim Calcs'!$C$9</f>
        <v>20143.305959119523</v>
      </c>
      <c r="FG189" s="57">
        <f t="shared" si="200"/>
        <v>50</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-1945.0732501984071</v>
      </c>
      <c r="FL189" s="57">
        <f>FL188+0.5*FI189*'DEPRECATED - DT-Prelim Calcs'!$C$11^2+FK189*'DEPRECATED - DT-Prelim Calcs'!$C$11</f>
        <v>-778090.07253368152</v>
      </c>
      <c r="FM189" s="57">
        <f>MIN('Drive Train'!$F$35-FG188*'DEPRECATED - DT-Prelim Calcs'!$C$21*'Drive Train'!$F$38,FM188+FG$2)</f>
        <v>9</v>
      </c>
      <c r="FN189" s="57">
        <f>'Drive Train'!$F$35-FG189*'DEPRECATED - DT-Prelim Calcs'!$C$21*'Drive Train'!$F$38</f>
        <v>9</v>
      </c>
      <c r="FO189" s="1">
        <f>IF(FL189&gt;='Drive Train'!$F$29,1,0)</f>
        <v>0</v>
      </c>
      <c r="FP189" s="57">
        <f t="shared" si="238"/>
        <v>55.555555555555557</v>
      </c>
      <c r="FQ189" s="63">
        <f>FQ188+'DEPRECATED - DT-Prelim Calcs'!$C$11</f>
        <v>740</v>
      </c>
      <c r="FR189" s="2">
        <f>GB189/'Drive Train'!$F$35</f>
        <v>0.89005901347295047</v>
      </c>
      <c r="FS189" s="46">
        <f>FZ189*12*60/(PI() * 'Drive Train'!$F$15)/FR$2*FR189</f>
        <v>-159.14608015646832</v>
      </c>
      <c r="FT189" s="2">
        <f>('DEPRECATED - DT-Prelim Calcs'!$C$6*FR189-FS189)/('DEPRECATED - DT-Prelim Calcs'!$C$6*FR189)*'DEPRECATED - DT-Prelim Calcs'!$C$7*FR189</f>
        <v>2.2170013318838988</v>
      </c>
      <c r="FU189" s="57">
        <f>FT189/'DEPRECATED - DT-Prelim Calcs'!$C$7*('DEPRECATED - DT-Prelim Calcs'!$C$8-'DEPRECATED - DT-Prelim Calcs'!$C$9)+'DEPRECATED - DT-Prelim Calcs'!$C$9</f>
        <v>120.72542360195196</v>
      </c>
      <c r="FV189" s="57">
        <f t="shared" si="201"/>
        <v>50</v>
      </c>
      <c r="FW189" s="2">
        <f t="shared" si="239"/>
        <v>0.5927743797942352</v>
      </c>
      <c r="FX189" s="57">
        <f>FW189*'DEPRECATED - DT-Prelim Calcs'!$C$21/FR$2/'DEPRECATED - DT-Prelim Calcs'!$C$19/'DEPRECATED - DT-Prelim Calcs'!$C$18*3.39*'DEPRECATED - DT-Prelim Calcs'!$C$20</f>
        <v>22.99198837243916</v>
      </c>
      <c r="FY189" s="46">
        <f t="shared" si="240"/>
        <v>0</v>
      </c>
      <c r="FZ189" s="57">
        <f>FX188*'DEPRECATED - DT-Prelim Calcs'!$C$11+FZ188</f>
        <v>-0.27535746126623994</v>
      </c>
      <c r="GA189" s="57">
        <f>GA188+0.5*FX189*'DEPRECATED - DT-Prelim Calcs'!$C$11^2+FZ189*'DEPRECATED - DT-Prelim Calcs'!$C$11</f>
        <v>-844580.36366922245</v>
      </c>
      <c r="GB189" s="57">
        <f>MIN('Drive Train'!$F$35-FV188*'DEPRECATED - DT-Prelim Calcs'!$C$21*'Drive Train'!$F$38,GB188+FV$2)</f>
        <v>11.036731767064586</v>
      </c>
      <c r="GC189" s="57">
        <f>'Drive Train'!$F$35-FV189*'DEPRECATED - DT-Prelim Calcs'!$C$21*'Drive Train'!$F$38</f>
        <v>9</v>
      </c>
      <c r="GD189" s="1">
        <f>IF(GA189&gt;='Drive Train'!$F$29,1,0)</f>
        <v>0</v>
      </c>
      <c r="GE189" s="57">
        <f t="shared" si="241"/>
        <v>55.555555555555557</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55.555555555555557</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55.555555555555557</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55.555555555555557</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55.555555555555557</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650.48305563067322</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28335.284802140548</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0.72580645161290325</v>
      </c>
      <c r="BC190" s="46">
        <f>BJ190*12*60/(PI() * 'Drive Train'!$F$15)/BB$2*BB190</f>
        <v>4641.236101497303</v>
      </c>
      <c r="BD190" s="2">
        <f>('DEPRECATED - DT-Prelim Calcs'!$C$6*BB190-BC190)/('DEPRECATED - DT-Prelim Calcs'!$C$6*BB190)*'DEPRECATED - DT-Prelim Calcs'!$C$7*BB190</f>
        <v>-0.34937662133307218</v>
      </c>
      <c r="BE190" s="57">
        <f>BD190/'DEPRECATED - DT-Prelim Calcs'!$C$7*('DEPRECATED - DT-Prelim Calcs'!$C$8-'DEPRECATED - DT-Prelim Calcs'!$C$9)+'DEPRECATED - DT-Prelim Calcs'!$C$9</f>
        <v>-15.899593575532432</v>
      </c>
      <c r="BF190" s="57">
        <f t="shared" si="193"/>
        <v>-15.899593575532432</v>
      </c>
      <c r="BG190" s="2">
        <f t="shared" si="215"/>
        <v>-0.89592952771462997</v>
      </c>
      <c r="BH190" s="57">
        <f>BG190*'DEPRECATED - DT-Prelim Calcs'!$C$21/BB$2/'DEPRECATED - DT-Prelim Calcs'!$C$19/'DEPRECATED - DT-Prelim Calcs'!$C$18*3.39*'DEPRECATED - DT-Prelim Calcs'!$C$20</f>
        <v>-9.3122233196858648</v>
      </c>
      <c r="BI190" s="46">
        <f t="shared" si="216"/>
        <v>1</v>
      </c>
      <c r="BJ190" s="57">
        <f>BH189*'DEPRECATED - DT-Prelim Calcs'!$C$11+BJ189</f>
        <v>36.748542312295065</v>
      </c>
      <c r="BK190" s="57">
        <f>BK189+0.5*BH190*'DEPRECATED - DT-Prelim Calcs'!$C$11^2+BJ190*'DEPRECATED - DT-Prelim Calcs'!$C$11</f>
        <v>13484.897218412854</v>
      </c>
      <c r="BL190" s="57">
        <f>MIN('Drive Train'!$F$35-BF189*'DEPRECATED - DT-Prelim Calcs'!$C$21*'Drive Train'!$F$38,BL189+BF$2)</f>
        <v>9</v>
      </c>
      <c r="BM190" s="57">
        <f>'Drive Train'!$F$35-BF190*'DEPRECATED - DT-Prelim Calcs'!$C$21*'Drive Train'!$F$38</f>
        <v>13.481172363136206</v>
      </c>
      <c r="BN190" s="1">
        <f>IF(BK190&gt;='Drive Train'!$F$29,1,0)</f>
        <v>1</v>
      </c>
      <c r="BO190" s="57">
        <f t="shared" si="217"/>
        <v>-17.666215083924921</v>
      </c>
      <c r="BP190" s="63">
        <f>BP189+'DEPRECATED - DT-Prelim Calcs'!$C$11</f>
        <v>744</v>
      </c>
      <c r="BQ190" s="2">
        <f>CA190/'Drive Train'!$F$35</f>
        <v>1.5322407324522904</v>
      </c>
      <c r="BR190" s="46">
        <f>BY190*12*60/(PI() * 'Drive Train'!$F$15)/BQ$2*BQ190</f>
        <v>-39285.625808990415</v>
      </c>
      <c r="BS190" s="2">
        <f>('DEPRECATED - DT-Prelim Calcs'!$C$6*BQ190-BR190)/('DEPRECATED - DT-Prelim Calcs'!$C$6*BQ190)*'DEPRECATED - DT-Prelim Calcs'!$C$7*BQ190</f>
        <v>21.455994386535892</v>
      </c>
      <c r="BT190" s="57">
        <f>BS190/'DEPRECATED - DT-Prelim Calcs'!$C$7*('DEPRECATED - DT-Prelim Calcs'!$C$8-'DEPRECATED - DT-Prelim Calcs'!$C$9)+'DEPRECATED - DT-Prelim Calcs'!$C$9</f>
        <v>1144.9423567603965</v>
      </c>
      <c r="BU190" s="57">
        <f t="shared" si="194"/>
        <v>50</v>
      </c>
      <c r="BV190" s="2">
        <f t="shared" si="218"/>
        <v>1.6489905474275997</v>
      </c>
      <c r="BW190" s="57">
        <f>BV190*'DEPRECATED - DT-Prelim Calcs'!$C$21/BQ$2/'DEPRECATED - DT-Prelim Calcs'!$C$19/'DEPRECATED - DT-Prelim Calcs'!$C$18*3.39*'DEPRECATED - DT-Prelim Calcs'!$C$20</f>
        <v>22.99198837243916</v>
      </c>
      <c r="BX190" s="46">
        <f t="shared" si="219"/>
        <v>0</v>
      </c>
      <c r="BY190" s="57">
        <f>BW189*'DEPRECATED - DT-Prelim Calcs'!$C$11+BY189</f>
        <v>-109.83863295394542</v>
      </c>
      <c r="BZ190" s="57">
        <f>BZ189+0.5*BW190*'DEPRECATED - DT-Prelim Calcs'!$C$11^2+BY190*'DEPRECATED - DT-Prelim Calcs'!$C$11</f>
        <v>-26373.472567669363</v>
      </c>
      <c r="CA190" s="57">
        <f>MIN('Drive Train'!$F$35-BU189*'DEPRECATED - DT-Prelim Calcs'!$C$21*'Drive Train'!$F$38,CA189+BU$2)</f>
        <v>18.999785082408401</v>
      </c>
      <c r="CB190" s="57">
        <f>'Drive Train'!$F$35-BU190*'DEPRECATED - DT-Prelim Calcs'!$C$21*'Drive Train'!$F$38</f>
        <v>9</v>
      </c>
      <c r="CC190" s="1">
        <f>IF(BZ190&gt;='Drive Train'!$F$29,1,0)</f>
        <v>0</v>
      </c>
      <c r="CD190" s="57">
        <f t="shared" si="220"/>
        <v>55.555555555555557</v>
      </c>
      <c r="CE190" s="63">
        <f>CE189+'DEPRECATED - DT-Prelim Calcs'!$C$11</f>
        <v>744</v>
      </c>
      <c r="CF190" s="2">
        <f>CP190/'Drive Train'!$F$35</f>
        <v>0.72580645161290325</v>
      </c>
      <c r="CG190" s="46">
        <f>CN190*12*60/(PI() * 'Drive Train'!$F$15)/CF$2*CF190</f>
        <v>-53788.379714657203</v>
      </c>
      <c r="CH190" s="2">
        <f>('DEPRECATED - DT-Prelim Calcs'!$C$6*CF190-CG190)/('DEPRECATED - DT-Prelim Calcs'!$C$6*CF190)*'DEPRECATED - DT-Prelim Calcs'!$C$7*CF190</f>
        <v>26.070018147322159</v>
      </c>
      <c r="CI190" s="57">
        <f>CH190/'DEPRECATED - DT-Prelim Calcs'!$C$7*('DEPRECATED - DT-Prelim Calcs'!$C$8-'DEPRECATED - DT-Prelim Calcs'!$C$9)+'DEPRECATED - DT-Prelim Calcs'!$C$9</f>
        <v>1390.5768997101384</v>
      </c>
      <c r="CJ190" s="57">
        <f t="shared" si="195"/>
        <v>50</v>
      </c>
      <c r="CK190" s="2">
        <f t="shared" si="221"/>
        <v>1.3144127551959126</v>
      </c>
      <c r="CL190" s="57">
        <f>CK190*'DEPRECATED - DT-Prelim Calcs'!$C$21/CF$2/'DEPRECATED - DT-Prelim Calcs'!$C$19/'DEPRECATED - DT-Prelim Calcs'!$C$18*3.39*'DEPRECATED - DT-Prelim Calcs'!$C$20</f>
        <v>22.991988372439156</v>
      </c>
      <c r="CM190" s="46">
        <f t="shared" si="222"/>
        <v>0</v>
      </c>
      <c r="CN190" s="57">
        <f>CL189*'DEPRECATED - DT-Prelim Calcs'!$C$11+CN189</f>
        <v>-253.06360074212677</v>
      </c>
      <c r="CO190" s="57">
        <f>CO189+0.5*CL190*'DEPRECATED - DT-Prelim Calcs'!$C$11^2+CN190*'DEPRECATED - DT-Prelim Calcs'!$C$11</f>
        <v>-79442.341331148215</v>
      </c>
      <c r="CP190" s="57">
        <f>MIN('Drive Train'!$F$35-CJ189*'DEPRECATED - DT-Prelim Calcs'!$C$21*'Drive Train'!$F$38,CP189+CJ$2)</f>
        <v>9</v>
      </c>
      <c r="CQ190" s="57">
        <f>'Drive Train'!$F$35-CJ190*'DEPRECATED - DT-Prelim Calcs'!$C$21*'Drive Train'!$F$38</f>
        <v>9</v>
      </c>
      <c r="CR190" s="1">
        <f>IF(CO190&gt;='Drive Train'!$F$29,1,0)</f>
        <v>0</v>
      </c>
      <c r="CS190" s="57">
        <f t="shared" si="223"/>
        <v>55.555555555555557</v>
      </c>
      <c r="CT190" s="63">
        <f>CT189+'DEPRECATED - DT-Prelim Calcs'!$C$11</f>
        <v>744</v>
      </c>
      <c r="CU190" s="2">
        <f>DE190/'Drive Train'!$F$35</f>
        <v>0.72580645161290325</v>
      </c>
      <c r="CV190" s="46">
        <f>DC190*12*60/(PI() * 'Drive Train'!$F$15)/CU$2*CU190</f>
        <v>-35858.177272117078</v>
      </c>
      <c r="CW190" s="2">
        <f>('DEPRECATED - DT-Prelim Calcs'!$C$6*CU190-CV190)/('DEPRECATED - DT-Prelim Calcs'!$C$6*CU190)*'DEPRECATED - DT-Prelim Calcs'!$C$7*CU190</f>
        <v>17.9627408703012</v>
      </c>
      <c r="CX190" s="57">
        <f>CW190/'DEPRECATED - DT-Prelim Calcs'!$C$7*('DEPRECATED - DT-Prelim Calcs'!$C$8-'DEPRECATED - DT-Prelim Calcs'!$C$9)+'DEPRECATED - DT-Prelim Calcs'!$C$9</f>
        <v>958.97371521147068</v>
      </c>
      <c r="CY190" s="57">
        <f t="shared" si="196"/>
        <v>50</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-140.24921184599634</v>
      </c>
      <c r="DD190" s="57">
        <f>DD189+0.5*DA190*'DEPRECATED - DT-Prelim Calcs'!$C$11^2+DC190*'DEPRECATED - DT-Prelim Calcs'!$C$11</f>
        <v>-166998.69554634826</v>
      </c>
      <c r="DE190" s="57">
        <f>MIN('Drive Train'!$F$35-CY189*'DEPRECATED - DT-Prelim Calcs'!$C$21*'Drive Train'!$F$38,DE189+CY$2)</f>
        <v>9</v>
      </c>
      <c r="DF190" s="57">
        <f>'Drive Train'!$F$35-CY190*'DEPRECATED - DT-Prelim Calcs'!$C$21*'Drive Train'!$F$38</f>
        <v>9</v>
      </c>
      <c r="DG190" s="1">
        <f>IF(DD190&gt;='Drive Train'!$F$29,1,0)</f>
        <v>0</v>
      </c>
      <c r="DH190" s="57">
        <f t="shared" si="226"/>
        <v>55.555555555555557</v>
      </c>
      <c r="DI190" s="63">
        <f>DI189+'DEPRECATED - DT-Prelim Calcs'!$C$11</f>
        <v>744</v>
      </c>
      <c r="DJ190" s="2">
        <f>DT190/'Drive Train'!$F$35</f>
        <v>0.72580645161290325</v>
      </c>
      <c r="DK190" s="46">
        <f>DR190*12*60/(PI() * 'Drive Train'!$F$15)/DJ$2*DJ190</f>
        <v>14585.040898059618</v>
      </c>
      <c r="DL190" s="2">
        <f>('DEPRECATED - DT-Prelim Calcs'!$C$6*DJ190-DK190)/('DEPRECATED - DT-Prelim Calcs'!$C$6*DJ190)*'DEPRECATED - DT-Prelim Calcs'!$C$7*DJ190</f>
        <v>-4.8455435180901416</v>
      </c>
      <c r="DM190" s="57">
        <f>DL190/'DEPRECATED - DT-Prelim Calcs'!$C$7*('DEPRECATED - DT-Prelim Calcs'!$C$8-'DEPRECATED - DT-Prelim Calcs'!$C$9)+'DEPRECATED - DT-Prelim Calcs'!$C$9</f>
        <v>-255.25984787176981</v>
      </c>
      <c r="DN190" s="57">
        <f t="shared" si="197"/>
        <v>-255.25984787176981</v>
      </c>
      <c r="DO190" s="2">
        <f t="shared" si="227"/>
        <v>-6.563080897831866</v>
      </c>
      <c r="DP190" s="57">
        <f>DO190*'DEPRECATED - DT-Prelim Calcs'!$C$21/DJ$2/'DEPRECATED - DT-Prelim Calcs'!$C$19/'DEPRECATED - DT-Prelim Calcs'!$C$18*3.39*'DEPRECATED - DT-Prelim Calcs'!$C$20</f>
        <v>-161.38945956190651</v>
      </c>
      <c r="DQ190" s="46">
        <f t="shared" si="228"/>
        <v>1</v>
      </c>
      <c r="DR190" s="57">
        <f>DP189*'DEPRECATED - DT-Prelim Calcs'!$C$11+DR189</f>
        <v>48.811957988562682</v>
      </c>
      <c r="DS190" s="57">
        <f>DS189+0.5*DP190*'DEPRECATED - DT-Prelim Calcs'!$C$11^2+DR190*'DEPRECATED - DT-Prelim Calcs'!$C$11</f>
        <v>-313008.5034580208</v>
      </c>
      <c r="DT190" s="57">
        <f>MIN('Drive Train'!$F$35-DN189*'DEPRECATED - DT-Prelim Calcs'!$C$21*'Drive Train'!$F$38,DT189+DN$2)</f>
        <v>9</v>
      </c>
      <c r="DU190" s="57">
        <f>'Drive Train'!$F$35-DN190*'DEPRECATED - DT-Prelim Calcs'!$C$21*'Drive Train'!$F$38</f>
        <v>29.757669655280345</v>
      </c>
      <c r="DV190" s="1">
        <f>IF(DS190&gt;='Drive Train'!$F$29,1,0)</f>
        <v>0</v>
      </c>
      <c r="DW190" s="57">
        <f t="shared" si="229"/>
        <v>-283.62205319085535</v>
      </c>
      <c r="DX190" s="63">
        <f>DX189+'DEPRECATED - DT-Prelim Calcs'!$C$11</f>
        <v>744</v>
      </c>
      <c r="DY190" s="2">
        <f>EI190/'Drive Train'!$F$35</f>
        <v>0.72580645161290325</v>
      </c>
      <c r="DZ190" s="46">
        <f>EG190*12*60/(PI() * 'Drive Train'!$F$15)/DY$2*DY190</f>
        <v>-320411.15857784695</v>
      </c>
      <c r="EA190" s="2">
        <f>('DEPRECATED - DT-Prelim Calcs'!$C$6*DY190-DZ190)/('DEPRECATED - DT-Prelim Calcs'!$C$6*DY190)*'DEPRECATED - DT-Prelim Calcs'!$C$7*DY190</f>
        <v>146.62553354324851</v>
      </c>
      <c r="EB190" s="57">
        <f>EA190/'DEPRECATED - DT-Prelim Calcs'!$C$7*('DEPRECATED - DT-Prelim Calcs'!$C$8-'DEPRECATED - DT-Prelim Calcs'!$C$9)+'DEPRECATED - DT-Prelim Calcs'!$C$9</f>
        <v>7808.5323458916118</v>
      </c>
      <c r="EC190" s="57">
        <f t="shared" si="198"/>
        <v>50</v>
      </c>
      <c r="ED190" s="2">
        <f t="shared" si="230"/>
        <v>0.8170673883650269</v>
      </c>
      <c r="EE190" s="57">
        <f>ED190*'DEPRECATED - DT-Prelim Calcs'!$C$21/DY$2/'DEPRECATED - DT-Prelim Calcs'!$C$19/'DEPRECATED - DT-Prelim Calcs'!$C$18*3.39*'DEPRECATED - DT-Prelim Calcs'!$C$20</f>
        <v>22.99198837243916</v>
      </c>
      <c r="EF190" s="46">
        <f t="shared" si="231"/>
        <v>0</v>
      </c>
      <c r="EG190" s="57">
        <f>EE189*'DEPRECATED - DT-Prelim Calcs'!$C$11+EG189</f>
        <v>-937.07632430651961</v>
      </c>
      <c r="EH190" s="57">
        <f>EH189+0.5*EE190*'DEPRECATED - DT-Prelim Calcs'!$C$11^2+EG190*'DEPRECATED - DT-Prelim Calcs'!$C$11</f>
        <v>-454347.27123969572</v>
      </c>
      <c r="EI190" s="57">
        <f>MIN('Drive Train'!$F$35-EC189*'DEPRECATED - DT-Prelim Calcs'!$C$21*'Drive Train'!$F$38,EI189+EC$2)</f>
        <v>9</v>
      </c>
      <c r="EJ190" s="57">
        <f>'Drive Train'!$F$35-EC190*'DEPRECATED - DT-Prelim Calcs'!$C$21*'Drive Train'!$F$38</f>
        <v>9</v>
      </c>
      <c r="EK190" s="1">
        <f>IF(EH190&gt;='Drive Train'!$F$29,1,0)</f>
        <v>0</v>
      </c>
      <c r="EL190" s="57">
        <f t="shared" si="232"/>
        <v>55.555555555555557</v>
      </c>
      <c r="EM190" s="63">
        <f>EM189+'DEPRECATED - DT-Prelim Calcs'!$C$11</f>
        <v>744</v>
      </c>
      <c r="EN190" s="2">
        <f>EX190/'Drive Train'!$F$35</f>
        <v>0.72580645161290325</v>
      </c>
      <c r="EO190" s="46">
        <f>EV190*12*60/(PI() * 'Drive Train'!$F$15)/EN$2*EN190</f>
        <v>-20181.493574350145</v>
      </c>
      <c r="EP190" s="2">
        <f>('DEPRECATED - DT-Prelim Calcs'!$C$6*EN190-EO190)/('DEPRECATED - DT-Prelim Calcs'!$C$6*EN190)*'DEPRECATED - DT-Prelim Calcs'!$C$7*EN190</f>
        <v>10.874409217089507</v>
      </c>
      <c r="EQ190" s="57">
        <f>EP190/'DEPRECATED - DT-Prelim Calcs'!$C$7*('DEPRECATED - DT-Prelim Calcs'!$C$8-'DEPRECATED - DT-Prelim Calcs'!$C$9)+'DEPRECATED - DT-Prelim Calcs'!$C$9</f>
        <v>581.61564421269043</v>
      </c>
      <c r="ER190" s="57">
        <f t="shared" si="199"/>
        <v>50</v>
      </c>
      <c r="ES190" s="2">
        <f t="shared" si="233"/>
        <v>0.72555584086814395</v>
      </c>
      <c r="ET190" s="57">
        <f>ES190*'DEPRECATED - DT-Prelim Calcs'!$C$21/EN$2/'DEPRECATED - DT-Prelim Calcs'!$C$19/'DEPRECATED - DT-Prelim Calcs'!$C$18*3.39*'DEPRECATED - DT-Prelim Calcs'!$C$20</f>
        <v>22.99198837243916</v>
      </c>
      <c r="EU190" s="46">
        <f t="shared" si="234"/>
        <v>0</v>
      </c>
      <c r="EV190" s="57">
        <f>ET189*'DEPRECATED - DT-Prelim Calcs'!$C$11+EV189</f>
        <v>-52.412346413362371</v>
      </c>
      <c r="EW190" s="57">
        <f>EW189+0.5*ET190*'DEPRECATED - DT-Prelim Calcs'!$C$11^2+EV190*'DEPRECATED - DT-Prelim Calcs'!$C$11</f>
        <v>-585520.17170758662</v>
      </c>
      <c r="EX190" s="57">
        <f>MIN('Drive Train'!$F$35-ER189*'DEPRECATED - DT-Prelim Calcs'!$C$21*'Drive Train'!$F$38,EX189+ER$2)</f>
        <v>9</v>
      </c>
      <c r="EY190" s="57">
        <f>'Drive Train'!$F$35-ER190*'DEPRECATED - DT-Prelim Calcs'!$C$21*'Drive Train'!$F$38</f>
        <v>9</v>
      </c>
      <c r="EZ190" s="1">
        <f>IF(EW190&gt;='Drive Train'!$F$29,1,0)</f>
        <v>0</v>
      </c>
      <c r="FA190" s="57">
        <f t="shared" si="235"/>
        <v>55.555555555555557</v>
      </c>
      <c r="FB190" s="63">
        <f>FB189+'DEPRECATED - DT-Prelim Calcs'!$C$11</f>
        <v>744</v>
      </c>
      <c r="FC190" s="2">
        <f>FM190/'Drive Train'!$F$35</f>
        <v>0.72580645161290325</v>
      </c>
      <c r="FD190" s="46">
        <f>FK190*12*60/(PI() * 'Drive Train'!$F$15)/FC$2*FC190</f>
        <v>-793459.17401985987</v>
      </c>
      <c r="FE190" s="2">
        <f>('DEPRECATED - DT-Prelim Calcs'!$C$6*FC190-FD190)/('DEPRECATED - DT-Prelim Calcs'!$C$6*FC190)*'DEPRECATED - DT-Prelim Calcs'!$C$7*FC190</f>
        <v>360.51778818025622</v>
      </c>
      <c r="FF190" s="57">
        <f>FE190/'DEPRECATED - DT-Prelim Calcs'!$C$7*('DEPRECATED - DT-Prelim Calcs'!$C$8-'DEPRECATED - DT-Prelim Calcs'!$C$9)+'DEPRECATED - DT-Prelim Calcs'!$C$9</f>
        <v>19195.410466193727</v>
      </c>
      <c r="FG190" s="57">
        <f t="shared" si="200"/>
        <v>50</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-1853.1052967086505</v>
      </c>
      <c r="FL190" s="57">
        <f>FL189+0.5*FI190*'DEPRECATED - DT-Prelim Calcs'!$C$11^2+FK190*'DEPRECATED - DT-Prelim Calcs'!$C$11</f>
        <v>-785318.55781353661</v>
      </c>
      <c r="FM190" s="57">
        <f>MIN('Drive Train'!$F$35-FG189*'DEPRECATED - DT-Prelim Calcs'!$C$21*'Drive Train'!$F$38,FM189+FG$2)</f>
        <v>9</v>
      </c>
      <c r="FN190" s="57">
        <f>'Drive Train'!$F$35-FG190*'DEPRECATED - DT-Prelim Calcs'!$C$21*'Drive Train'!$F$38</f>
        <v>9</v>
      </c>
      <c r="FO190" s="1">
        <f>IF(FL190&gt;='Drive Train'!$F$29,1,0)</f>
        <v>0</v>
      </c>
      <c r="FP190" s="57">
        <f t="shared" si="238"/>
        <v>55.555555555555557</v>
      </c>
      <c r="FQ190" s="63">
        <f>FQ189+'DEPRECATED - DT-Prelim Calcs'!$C$11</f>
        <v>744</v>
      </c>
      <c r="FR190" s="2">
        <f>GB190/'Drive Train'!$F$35</f>
        <v>0.72580645161290325</v>
      </c>
      <c r="FS190" s="46">
        <f>FZ190*12*60/(PI() * 'Drive Train'!$F$15)/FR$2*FR190</f>
        <v>43215.086615573578</v>
      </c>
      <c r="FT190" s="2">
        <f>('DEPRECATED - DT-Prelim Calcs'!$C$6*FR190-FS190)/('DEPRECATED - DT-Prelim Calcs'!$C$6*FR190)*'DEPRECATED - DT-Prelim Calcs'!$C$7*FR190</f>
        <v>-17.79083623463961</v>
      </c>
      <c r="FU190" s="57">
        <f>FT190/'DEPRECATED - DT-Prelim Calcs'!$C$7*('DEPRECATED - DT-Prelim Calcs'!$C$8-'DEPRECATED - DT-Prelim Calcs'!$C$9)+'DEPRECATED - DT-Prelim Calcs'!$C$9</f>
        <v>-944.42211157853183</v>
      </c>
      <c r="FV190" s="57">
        <f t="shared" si="201"/>
        <v>-944.42211157853183</v>
      </c>
      <c r="FW190" s="2">
        <f t="shared" si="239"/>
        <v>-22.879853615516378</v>
      </c>
      <c r="FX190" s="57">
        <f>FW190*'DEPRECATED - DT-Prelim Calcs'!$C$21/FR$2/'DEPRECATED - DT-Prelim Calcs'!$C$19/'DEPRECATED - DT-Prelim Calcs'!$C$18*3.39*'DEPRECATED - DT-Prelim Calcs'!$C$20</f>
        <v>-887.44275431348274</v>
      </c>
      <c r="FY190" s="46">
        <f t="shared" si="240"/>
        <v>1</v>
      </c>
      <c r="FZ190" s="57">
        <f>FX189*'DEPRECATED - DT-Prelim Calcs'!$C$11+FZ189</f>
        <v>91.692596028490399</v>
      </c>
      <c r="GA190" s="57">
        <f>GA189+0.5*FX190*'DEPRECATED - DT-Prelim Calcs'!$C$11^2+FZ190*'DEPRECATED - DT-Prelim Calcs'!$C$11</f>
        <v>-851313.1353196163</v>
      </c>
      <c r="GB190" s="57">
        <f>MIN('Drive Train'!$F$35-FV189*'DEPRECATED - DT-Prelim Calcs'!$C$21*'Drive Train'!$F$38,GB189+FV$2)</f>
        <v>9</v>
      </c>
      <c r="GC190" s="57">
        <f>'Drive Train'!$F$35-FV190*'DEPRECATED - DT-Prelim Calcs'!$C$21*'Drive Train'!$F$38</f>
        <v>76.620703587340174</v>
      </c>
      <c r="GD190" s="1">
        <f>IF(GA190&gt;='Drive Train'!$F$29,1,0)</f>
        <v>0</v>
      </c>
      <c r="GE190" s="57">
        <f t="shared" si="241"/>
        <v>-1049.3579017539241</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55.555555555555557</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55.555555555555557</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55.555555555555557</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55.555555555555557</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55.555555555555557</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650.48305563067322</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28488.308944919911</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1.0871913196077585</v>
      </c>
      <c r="BC191" s="46">
        <f>BJ191*12*60/(PI() * 'Drive Train'!$F$15)/BB$2*BB191</f>
        <v>-94.657153386608783</v>
      </c>
      <c r="BD191" s="2">
        <f>('DEPRECATED - DT-Prelim Calcs'!$C$6*BB191-BC191)/('DEPRECATED - DT-Prelim Calcs'!$C$6*BB191)*'DEPRECATED - DT-Prelim Calcs'!$C$7*BB191</f>
        <v>2.6629310314107446</v>
      </c>
      <c r="BE191" s="57">
        <f>BD191/'DEPRECATED - DT-Prelim Calcs'!$C$7*('DEPRECATED - DT-Prelim Calcs'!$C$8-'DEPRECATED - DT-Prelim Calcs'!$C$9)+'DEPRECATED - DT-Prelim Calcs'!$C$9</f>
        <v>144.46516652697034</v>
      </c>
      <c r="BF191" s="57">
        <f t="shared" si="193"/>
        <v>50</v>
      </c>
      <c r="BG191" s="2">
        <f t="shared" si="215"/>
        <v>0.89592952771453693</v>
      </c>
      <c r="BH191" s="57">
        <f>BG191*'DEPRECATED - DT-Prelim Calcs'!$C$21/BB$2/'DEPRECATED - DT-Prelim Calcs'!$C$19/'DEPRECATED - DT-Prelim Calcs'!$C$18*3.39*'DEPRECATED - DT-Prelim Calcs'!$C$20</f>
        <v>9.3122233196848949</v>
      </c>
      <c r="BI191" s="46">
        <f t="shared" si="216"/>
        <v>0</v>
      </c>
      <c r="BJ191" s="57">
        <f>BH190*'DEPRECATED - DT-Prelim Calcs'!$C$11+BJ190</f>
        <v>-0.50035096644839427</v>
      </c>
      <c r="BK191" s="57">
        <f>BK190+0.5*BH191*'DEPRECATED - DT-Prelim Calcs'!$C$11^2+BJ191*'DEPRECATED - DT-Prelim Calcs'!$C$11</f>
        <v>13557.393601104539</v>
      </c>
      <c r="BL191" s="57">
        <f>MIN('Drive Train'!$F$35-BF190*'DEPRECATED - DT-Prelim Calcs'!$C$21*'Drive Train'!$F$38,BL190+BF$2)</f>
        <v>13.481172363136206</v>
      </c>
      <c r="BM191" s="57">
        <f>'Drive Train'!$F$35-BF191*'DEPRECATED - DT-Prelim Calcs'!$C$21*'Drive Train'!$F$38</f>
        <v>9</v>
      </c>
      <c r="BN191" s="1">
        <f>IF(BK191&gt;='Drive Train'!$F$29,1,0)</f>
        <v>1</v>
      </c>
      <c r="BO191" s="57">
        <f t="shared" si="217"/>
        <v>55.555555555555557</v>
      </c>
      <c r="BP191" s="63">
        <f>BP190+'DEPRECATED - DT-Prelim Calcs'!$C$11</f>
        <v>748</v>
      </c>
      <c r="BQ191" s="2">
        <f>CA191/'Drive Train'!$F$35</f>
        <v>0.72580645161290325</v>
      </c>
      <c r="BR191" s="46">
        <f>BY191*12*60/(PI() * 'Drive Train'!$F$15)/BQ$2*BQ191</f>
        <v>-3027.7041972097891</v>
      </c>
      <c r="BS191" s="2">
        <f>('DEPRECATED - DT-Prelim Calcs'!$C$6*BQ191-BR191)/('DEPRECATED - DT-Prelim Calcs'!$C$6*BQ191)*'DEPRECATED - DT-Prelim Calcs'!$C$7*BQ191</f>
        <v>3.1181930071630051</v>
      </c>
      <c r="BT191" s="57">
        <f>BS191/'DEPRECATED - DT-Prelim Calcs'!$C$7*('DEPRECATED - DT-Prelim Calcs'!$C$8-'DEPRECATED - DT-Prelim Calcs'!$C$9)+'DEPRECATED - DT-Prelim Calcs'!$C$9</f>
        <v>168.70172731079398</v>
      </c>
      <c r="BU191" s="57">
        <f t="shared" si="194"/>
        <v>50</v>
      </c>
      <c r="BV191" s="2">
        <f t="shared" si="218"/>
        <v>1.2450309804133703</v>
      </c>
      <c r="BW191" s="57">
        <f>BV191*'DEPRECATED - DT-Prelim Calcs'!$C$21/BQ$2/'DEPRECATED - DT-Prelim Calcs'!$C$19/'DEPRECATED - DT-Prelim Calcs'!$C$18*3.39*'DEPRECATED - DT-Prelim Calcs'!$C$20</f>
        <v>17.359552405953121</v>
      </c>
      <c r="BX191" s="46">
        <f t="shared" si="219"/>
        <v>0</v>
      </c>
      <c r="BY191" s="57">
        <f>BW190*'DEPRECATED - DT-Prelim Calcs'!$C$11+BY190</f>
        <v>-17.870679464188783</v>
      </c>
      <c r="BZ191" s="57">
        <f>BZ190+0.5*BW191*'DEPRECATED - DT-Prelim Calcs'!$C$11^2+BY191*'DEPRECATED - DT-Prelim Calcs'!$C$11</f>
        <v>-26306.078866278491</v>
      </c>
      <c r="CA191" s="57">
        <f>MIN('Drive Train'!$F$35-BU190*'DEPRECATED - DT-Prelim Calcs'!$C$21*'Drive Train'!$F$38,CA190+BU$2)</f>
        <v>9</v>
      </c>
      <c r="CB191" s="57">
        <f>'Drive Train'!$F$35-BU191*'DEPRECATED - DT-Prelim Calcs'!$C$21*'Drive Train'!$F$38</f>
        <v>9</v>
      </c>
      <c r="CC191" s="1">
        <f>IF(BZ191&gt;='Drive Train'!$F$29,1,0)</f>
        <v>0</v>
      </c>
      <c r="CD191" s="57">
        <f t="shared" si="220"/>
        <v>55.555555555555557</v>
      </c>
      <c r="CE191" s="63">
        <f>CE190+'DEPRECATED - DT-Prelim Calcs'!$C$11</f>
        <v>748</v>
      </c>
      <c r="CF191" s="2">
        <f>CP191/'Drive Train'!$F$35</f>
        <v>0.72580645161290325</v>
      </c>
      <c r="CG191" s="46">
        <f>CN191*12*60/(PI() * 'Drive Train'!$F$15)/CF$2*CF191</f>
        <v>-34240.696091330487</v>
      </c>
      <c r="CH191" s="2">
        <f>('DEPRECATED - DT-Prelim Calcs'!$C$6*CF191-CG191)/('DEPRECATED - DT-Prelim Calcs'!$C$6*CF191)*'DEPRECATED - DT-Prelim Calcs'!$C$7*CF191</f>
        <v>17.231384463979307</v>
      </c>
      <c r="CI191" s="57">
        <f>CH191/'DEPRECATED - DT-Prelim Calcs'!$C$7*('DEPRECATED - DT-Prelim Calcs'!$C$8-'DEPRECATED - DT-Prelim Calcs'!$C$9)+'DEPRECATED - DT-Prelim Calcs'!$C$9</f>
        <v>920.03884926495653</v>
      </c>
      <c r="CJ191" s="57">
        <f t="shared" si="195"/>
        <v>50</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-161.09564725237016</v>
      </c>
      <c r="CO191" s="57">
        <f>CO190+0.5*CL191*'DEPRECATED - DT-Prelim Calcs'!$C$11^2+CN191*'DEPRECATED - DT-Prelim Calcs'!$C$11</f>
        <v>-79902.788013178171</v>
      </c>
      <c r="CP191" s="57">
        <f>MIN('Drive Train'!$F$35-CJ190*'DEPRECATED - DT-Prelim Calcs'!$C$21*'Drive Train'!$F$38,CP190+CJ$2)</f>
        <v>9</v>
      </c>
      <c r="CQ191" s="57">
        <f>'Drive Train'!$F$35-CJ191*'DEPRECATED - DT-Prelim Calcs'!$C$21*'Drive Train'!$F$38</f>
        <v>9</v>
      </c>
      <c r="CR191" s="1">
        <f>IF(CO191&gt;='Drive Train'!$F$29,1,0)</f>
        <v>0</v>
      </c>
      <c r="CS191" s="57">
        <f t="shared" si="223"/>
        <v>55.555555555555557</v>
      </c>
      <c r="CT191" s="63">
        <f>CT190+'DEPRECATED - DT-Prelim Calcs'!$C$11</f>
        <v>748</v>
      </c>
      <c r="CU191" s="2">
        <f>DE191/'Drive Train'!$F$35</f>
        <v>0.72580645161290325</v>
      </c>
      <c r="CV191" s="46">
        <f>DC191*12*60/(PI() * 'Drive Train'!$F$15)/CU$2*CU191</f>
        <v>-12344.296971593643</v>
      </c>
      <c r="CW191" s="2">
        <f>('DEPRECATED - DT-Prelim Calcs'!$C$6*CU191-CV191)/('DEPRECATED - DT-Prelim Calcs'!$C$6*CU191)*'DEPRECATED - DT-Prelim Calcs'!$C$7*CU191</f>
        <v>7.3307612222221223</v>
      </c>
      <c r="CX191" s="57">
        <f>CW191/'DEPRECATED - DT-Prelim Calcs'!$C$7*('DEPRECATED - DT-Prelim Calcs'!$C$8-'DEPRECATED - DT-Prelim Calcs'!$C$9)+'DEPRECATED - DT-Prelim Calcs'!$C$9</f>
        <v>392.9641762701653</v>
      </c>
      <c r="CY191" s="57">
        <f t="shared" si="196"/>
        <v>50</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-48.281258356239718</v>
      </c>
      <c r="DD191" s="57">
        <f>DD190+0.5*DA191*'DEPRECATED - DT-Prelim Calcs'!$C$11^2+DC191*'DEPRECATED - DT-Prelim Calcs'!$C$11</f>
        <v>-167007.88467279371</v>
      </c>
      <c r="DE191" s="57">
        <f>MIN('Drive Train'!$F$35-CY190*'DEPRECATED - DT-Prelim Calcs'!$C$21*'Drive Train'!$F$38,DE190+CY$2)</f>
        <v>9</v>
      </c>
      <c r="DF191" s="57">
        <f>'Drive Train'!$F$35-CY191*'DEPRECATED - DT-Prelim Calcs'!$C$21*'Drive Train'!$F$38</f>
        <v>9</v>
      </c>
      <c r="DG191" s="1">
        <f>IF(DD191&gt;='Drive Train'!$F$29,1,0)</f>
        <v>0</v>
      </c>
      <c r="DH191" s="57">
        <f t="shared" si="226"/>
        <v>55.555555555555557</v>
      </c>
      <c r="DI191" s="63">
        <f>DI190+'DEPRECATED - DT-Prelim Calcs'!$C$11</f>
        <v>748</v>
      </c>
      <c r="DJ191" s="2">
        <f>DT191/'Drive Train'!$F$35</f>
        <v>2.3998120689742213</v>
      </c>
      <c r="DK191" s="46">
        <f>DR191*12*60/(PI() * 'Drive Train'!$F$15)/DJ$2*DJ191</f>
        <v>-589558.982661171</v>
      </c>
      <c r="DL191" s="2">
        <f>('DEPRECATED - DT-Prelim Calcs'!$C$6*DJ191-DK191)/('DEPRECATED - DT-Prelim Calcs'!$C$6*DJ191)*'DEPRECATED - DT-Prelim Calcs'!$C$7*DJ191</f>
        <v>272.35712085985301</v>
      </c>
      <c r="DM191" s="57">
        <f>DL191/'DEPRECATED - DT-Prelim Calcs'!$C$7*('DEPRECATED - DT-Prelim Calcs'!$C$8-'DEPRECATED - DT-Prelim Calcs'!$C$9)+'DEPRECATED - DT-Prelim Calcs'!$C$9</f>
        <v>14502.043820049437</v>
      </c>
      <c r="DN191" s="57">
        <f t="shared" si="197"/>
        <v>50</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-596.74588025906337</v>
      </c>
      <c r="DS191" s="57">
        <f>DS190+0.5*DP191*'DEPRECATED - DT-Prelim Calcs'!$C$11^2+DR191*'DEPRECATED - DT-Prelim Calcs'!$C$11</f>
        <v>-315211.55107207759</v>
      </c>
      <c r="DT191" s="57">
        <f>MIN('Drive Train'!$F$35-DN190*'DEPRECATED - DT-Prelim Calcs'!$C$21*'Drive Train'!$F$38,DT190+DN$2)</f>
        <v>29.757669655280345</v>
      </c>
      <c r="DU191" s="57">
        <f>'Drive Train'!$F$35-DN191*'DEPRECATED - DT-Prelim Calcs'!$C$21*'Drive Train'!$F$38</f>
        <v>9</v>
      </c>
      <c r="DV191" s="1">
        <f>IF(DS191&gt;='Drive Train'!$F$29,1,0)</f>
        <v>0</v>
      </c>
      <c r="DW191" s="57">
        <f t="shared" si="229"/>
        <v>55.555555555555557</v>
      </c>
      <c r="DX191" s="63">
        <f>DX190+'DEPRECATED - DT-Prelim Calcs'!$C$11</f>
        <v>748</v>
      </c>
      <c r="DY191" s="2">
        <f>EI191/'Drive Train'!$F$35</f>
        <v>0.72580645161290325</v>
      </c>
      <c r="DZ191" s="46">
        <f>EG191*12*60/(PI() * 'Drive Train'!$F$15)/DY$2*DY191</f>
        <v>-288964.8849229301</v>
      </c>
      <c r="EA191" s="2">
        <f>('DEPRECATED - DT-Prelim Calcs'!$C$6*DY191-DZ191)/('DEPRECATED - DT-Prelim Calcs'!$C$6*DY191)*'DEPRECATED - DT-Prelim Calcs'!$C$7*DY191</f>
        <v>132.40686196569698</v>
      </c>
      <c r="EB191" s="57">
        <f>EA191/'DEPRECATED - DT-Prelim Calcs'!$C$7*('DEPRECATED - DT-Prelim Calcs'!$C$8-'DEPRECATED - DT-Prelim Calcs'!$C$9)+'DEPRECATED - DT-Prelim Calcs'!$C$9</f>
        <v>7051.5798299580583</v>
      </c>
      <c r="EC191" s="57">
        <f t="shared" si="198"/>
        <v>50</v>
      </c>
      <c r="ED191" s="2">
        <f t="shared" si="230"/>
        <v>0.8170673883650269</v>
      </c>
      <c r="EE191" s="57">
        <f>ED191*'DEPRECATED - DT-Prelim Calcs'!$C$21/DY$2/'DEPRECATED - DT-Prelim Calcs'!$C$19/'DEPRECATED - DT-Prelim Calcs'!$C$18*3.39*'DEPRECATED - DT-Prelim Calcs'!$C$20</f>
        <v>22.99198837243916</v>
      </c>
      <c r="EF191" s="46">
        <f t="shared" si="231"/>
        <v>0</v>
      </c>
      <c r="EG191" s="57">
        <f>EE190*'DEPRECATED - DT-Prelim Calcs'!$C$11+EG190</f>
        <v>-845.108370816763</v>
      </c>
      <c r="EH191" s="57">
        <f>EH190+0.5*EE191*'DEPRECATED - DT-Prelim Calcs'!$C$11^2+EG191*'DEPRECATED - DT-Prelim Calcs'!$C$11</f>
        <v>-457543.76881598326</v>
      </c>
      <c r="EI191" s="57">
        <f>MIN('Drive Train'!$F$35-EC190*'DEPRECATED - DT-Prelim Calcs'!$C$21*'Drive Train'!$F$38,EI190+EC$2)</f>
        <v>9</v>
      </c>
      <c r="EJ191" s="57">
        <f>'Drive Train'!$F$35-EC191*'DEPRECATED - DT-Prelim Calcs'!$C$21*'Drive Train'!$F$38</f>
        <v>9</v>
      </c>
      <c r="EK191" s="1">
        <f>IF(EH191&gt;='Drive Train'!$F$29,1,0)</f>
        <v>0</v>
      </c>
      <c r="EL191" s="57">
        <f t="shared" si="232"/>
        <v>55.555555555555557</v>
      </c>
      <c r="EM191" s="63">
        <f>EM190+'DEPRECATED - DT-Prelim Calcs'!$C$11</f>
        <v>748</v>
      </c>
      <c r="EN191" s="2">
        <f>EX191/'Drive Train'!$F$35</f>
        <v>0.72580645161290325</v>
      </c>
      <c r="EO191" s="46">
        <f>EV191*12*60/(PI() * 'Drive Train'!$F$15)/EN$2*EN191</f>
        <v>15230.97675776347</v>
      </c>
      <c r="EP191" s="2">
        <f>('DEPRECATED - DT-Prelim Calcs'!$C$6*EN191-EO191)/('DEPRECATED - DT-Prelim Calcs'!$C$6*EN191)*'DEPRECATED - DT-Prelim Calcs'!$C$7*EN191</f>
        <v>-5.1376083251982623</v>
      </c>
      <c r="EQ191" s="57">
        <f>EP191/'DEPRECATED - DT-Prelim Calcs'!$C$7*('DEPRECATED - DT-Prelim Calcs'!$C$8-'DEPRECATED - DT-Prelim Calcs'!$C$9)+'DEPRECATED - DT-Prelim Calcs'!$C$9</f>
        <v>-270.80836021698633</v>
      </c>
      <c r="ER191" s="57">
        <f t="shared" si="199"/>
        <v>-270.80836021698633</v>
      </c>
      <c r="ES191" s="2">
        <f t="shared" si="233"/>
        <v>-6.9312112430287121</v>
      </c>
      <c r="ET191" s="57">
        <f>ES191*'DEPRECATED - DT-Prelim Calcs'!$C$21/EN$2/'DEPRECATED - DT-Prelim Calcs'!$C$19/'DEPRECATED - DT-Prelim Calcs'!$C$18*3.39*'DEPRECATED - DT-Prelim Calcs'!$C$20</f>
        <v>-219.64171374591248</v>
      </c>
      <c r="EU191" s="46">
        <f t="shared" si="234"/>
        <v>1</v>
      </c>
      <c r="EV191" s="57">
        <f>ET190*'DEPRECATED - DT-Prelim Calcs'!$C$11+EV190</f>
        <v>39.555607076394267</v>
      </c>
      <c r="EW191" s="57">
        <f>EW190+0.5*ET191*'DEPRECATED - DT-Prelim Calcs'!$C$11^2+EV191*'DEPRECATED - DT-Prelim Calcs'!$C$11</f>
        <v>-587119.08298924833</v>
      </c>
      <c r="EX191" s="57">
        <f>MIN('Drive Train'!$F$35-ER190*'DEPRECATED - DT-Prelim Calcs'!$C$21*'Drive Train'!$F$38,EX190+ER$2)</f>
        <v>9</v>
      </c>
      <c r="EY191" s="57">
        <f>'Drive Train'!$F$35-ER191*'DEPRECATED - DT-Prelim Calcs'!$C$21*'Drive Train'!$F$38</f>
        <v>30.814968494755071</v>
      </c>
      <c r="EZ191" s="1">
        <f>IF(EW191&gt;='Drive Train'!$F$29,1,0)</f>
        <v>0</v>
      </c>
      <c r="FA191" s="57">
        <f t="shared" si="235"/>
        <v>-300.89817801887369</v>
      </c>
      <c r="FB191" s="63">
        <f>FB190+'DEPRECATED - DT-Prelim Calcs'!$C$11</f>
        <v>748</v>
      </c>
      <c r="FC191" s="2">
        <f>FM191/'Drive Train'!$F$35</f>
        <v>0.72580645161290325</v>
      </c>
      <c r="FD191" s="46">
        <f>FK191*12*60/(PI() * 'Drive Train'!$F$15)/FC$2*FC191</f>
        <v>-754080.50701054942</v>
      </c>
      <c r="FE191" s="2">
        <f>('DEPRECATED - DT-Prelim Calcs'!$C$6*FC191-FD191)/('DEPRECATED - DT-Prelim Calcs'!$C$6*FC191)*'DEPRECATED - DT-Prelim Calcs'!$C$7*FC191</f>
        <v>342.71242467323219</v>
      </c>
      <c r="FF191" s="57">
        <f>FE191/'DEPRECATED - DT-Prelim Calcs'!$C$7*('DEPRECATED - DT-Prelim Calcs'!$C$8-'DEPRECATED - DT-Prelim Calcs'!$C$9)+'DEPRECATED - DT-Prelim Calcs'!$C$9</f>
        <v>18247.514973267924</v>
      </c>
      <c r="FG191" s="57">
        <f t="shared" si="200"/>
        <v>50</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-1761.1373432188939</v>
      </c>
      <c r="FL191" s="57">
        <f>FL190+0.5*FI191*'DEPRECATED - DT-Prelim Calcs'!$C$11^2+FK191*'DEPRECATED - DT-Prelim Calcs'!$C$11</f>
        <v>-792179.17127943272</v>
      </c>
      <c r="FM191" s="57">
        <f>MIN('Drive Train'!$F$35-FG190*'DEPRECATED - DT-Prelim Calcs'!$C$21*'Drive Train'!$F$38,FM190+FG$2)</f>
        <v>9</v>
      </c>
      <c r="FN191" s="57">
        <f>'Drive Train'!$F$35-FG191*'DEPRECATED - DT-Prelim Calcs'!$C$21*'Drive Train'!$F$38</f>
        <v>9</v>
      </c>
      <c r="FO191" s="1">
        <f>IF(FL191&gt;='Drive Train'!$F$29,1,0)</f>
        <v>0</v>
      </c>
      <c r="FP191" s="57">
        <f t="shared" si="238"/>
        <v>55.555555555555557</v>
      </c>
      <c r="FQ191" s="63">
        <f>FQ190+'DEPRECATED - DT-Prelim Calcs'!$C$11</f>
        <v>748</v>
      </c>
      <c r="FR191" s="2">
        <f>GB191/'Drive Train'!$F$35</f>
        <v>6.1790889989790463</v>
      </c>
      <c r="FS191" s="46">
        <f>FZ191*12*60/(PI() * 'Drive Train'!$F$15)/FR$2*FR191</f>
        <v>-13875210.582696266</v>
      </c>
      <c r="FT191" s="2">
        <f>('DEPRECATED - DT-Prelim Calcs'!$C$6*FR191-FS191)/('DEPRECATED - DT-Prelim Calcs'!$C$6*FR191)*'DEPRECATED - DT-Prelim Calcs'!$C$7*FR191</f>
        <v>6288.6735002282539</v>
      </c>
      <c r="FU191" s="57">
        <f>FT191/'DEPRECATED - DT-Prelim Calcs'!$C$7*('DEPRECATED - DT-Prelim Calcs'!$C$8-'DEPRECATED - DT-Prelim Calcs'!$C$9)+'DEPRECATED - DT-Prelim Calcs'!$C$9</f>
        <v>334789.75812418468</v>
      </c>
      <c r="FV191" s="57">
        <f t="shared" si="201"/>
        <v>50</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-3458.0784212254407</v>
      </c>
      <c r="GA191" s="57">
        <f>GA190+0.5*FX191*'DEPRECATED - DT-Prelim Calcs'!$C$11^2+FZ191*'DEPRECATED - DT-Prelim Calcs'!$C$11</f>
        <v>-864961.51309753861</v>
      </c>
      <c r="GB191" s="57">
        <f>MIN('Drive Train'!$F$35-FV190*'DEPRECATED - DT-Prelim Calcs'!$C$21*'Drive Train'!$F$38,GB190+FV$2)</f>
        <v>76.620703587340174</v>
      </c>
      <c r="GC191" s="57">
        <f>'Drive Train'!$F$35-FV191*'DEPRECATED - DT-Prelim Calcs'!$C$21*'Drive Train'!$F$38</f>
        <v>9</v>
      </c>
      <c r="GD191" s="1">
        <f>IF(GA191&gt;='Drive Train'!$F$29,1,0)</f>
        <v>0</v>
      </c>
      <c r="GE191" s="57">
        <f t="shared" si="241"/>
        <v>55.555555555555557</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55.555555555555557</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55.555555555555557</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55.555555555555557</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55.555555555555557</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55.555555555555557</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650.48305563067322</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28641.333087699273</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0.72580645161290325</v>
      </c>
      <c r="BC192" s="46">
        <f>BJ192*12*60/(PI() * 'Drive Train'!$F$15)/BB$2*BB192</f>
        <v>4641.2361014968119</v>
      </c>
      <c r="BD192" s="2">
        <f>('DEPRECATED - DT-Prelim Calcs'!$C$6*BB192-BC192)/('DEPRECATED - DT-Prelim Calcs'!$C$6*BB192)*'DEPRECATED - DT-Prelim Calcs'!$C$7*BB192</f>
        <v>-0.34937662133285008</v>
      </c>
      <c r="BE192" s="57">
        <f>BD192/'DEPRECATED - DT-Prelim Calcs'!$C$7*('DEPRECATED - DT-Prelim Calcs'!$C$8-'DEPRECATED - DT-Prelim Calcs'!$C$9)+'DEPRECATED - DT-Prelim Calcs'!$C$9</f>
        <v>-15.899593575520608</v>
      </c>
      <c r="BF192" s="57">
        <f t="shared" si="193"/>
        <v>-15.899593575520608</v>
      </c>
      <c r="BG192" s="2">
        <f t="shared" si="215"/>
        <v>-0.89592952771435019</v>
      </c>
      <c r="BH192" s="57">
        <f>BG192*'DEPRECATED - DT-Prelim Calcs'!$C$21/BB$2/'DEPRECATED - DT-Prelim Calcs'!$C$19/'DEPRECATED - DT-Prelim Calcs'!$C$18*3.39*'DEPRECATED - DT-Prelim Calcs'!$C$20</f>
        <v>-9.3122233196829569</v>
      </c>
      <c r="BI192" s="46">
        <f t="shared" si="216"/>
        <v>1</v>
      </c>
      <c r="BJ192" s="57">
        <f>BH191*'DEPRECATED - DT-Prelim Calcs'!$C$11+BJ191</f>
        <v>36.748542312291185</v>
      </c>
      <c r="BK192" s="57">
        <f>BK191+0.5*BH192*'DEPRECATED - DT-Prelim Calcs'!$C$11^2+BJ192*'DEPRECATED - DT-Prelim Calcs'!$C$11</f>
        <v>13629.88998379624</v>
      </c>
      <c r="BL192" s="57">
        <f>MIN('Drive Train'!$F$35-BF191*'DEPRECATED - DT-Prelim Calcs'!$C$21*'Drive Train'!$F$38,BL191+BF$2)</f>
        <v>9</v>
      </c>
      <c r="BM192" s="57">
        <f>'Drive Train'!$F$35-BF192*'DEPRECATED - DT-Prelim Calcs'!$C$21*'Drive Train'!$F$38</f>
        <v>13.481172363135402</v>
      </c>
      <c r="BN192" s="1">
        <f>IF(BK192&gt;='Drive Train'!$F$29,1,0)</f>
        <v>1</v>
      </c>
      <c r="BO192" s="57">
        <f t="shared" si="217"/>
        <v>-17.666215083911787</v>
      </c>
      <c r="BP192" s="63">
        <f>BP191+'DEPRECATED - DT-Prelim Calcs'!$C$11</f>
        <v>752</v>
      </c>
      <c r="BQ192" s="2">
        <f>CA192/'Drive Train'!$F$35</f>
        <v>0.72580645161290325</v>
      </c>
      <c r="BR192" s="46">
        <f>BY192*12*60/(PI() * 'Drive Train'!$F$15)/BQ$2*BQ192</f>
        <v>8736.7258652312503</v>
      </c>
      <c r="BS192" s="2">
        <f>('DEPRECATED - DT-Prelim Calcs'!$C$6*BQ192-BR192)/('DEPRECATED - DT-Prelim Calcs'!$C$6*BQ192)*'DEPRECATED - DT-Prelim Calcs'!$C$7*BQ192</f>
        <v>-2.2011834375805042</v>
      </c>
      <c r="BT192" s="57">
        <f>BS192/'DEPRECATED - DT-Prelim Calcs'!$C$7*('DEPRECATED - DT-Prelim Calcs'!$C$8-'DEPRECATED - DT-Prelim Calcs'!$C$9)+'DEPRECATED - DT-Prelim Calcs'!$C$9</f>
        <v>-114.48333404214883</v>
      </c>
      <c r="BU192" s="57">
        <f t="shared" si="194"/>
        <v>-114.48333404214883</v>
      </c>
      <c r="BV192" s="2">
        <f t="shared" si="218"/>
        <v>-3.2300220507164719</v>
      </c>
      <c r="BW192" s="57">
        <f>BV192*'DEPRECATED - DT-Prelim Calcs'!$C$21/BQ$2/'DEPRECATED - DT-Prelim Calcs'!$C$19/'DEPRECATED - DT-Prelim Calcs'!$C$18*3.39*'DEPRECATED - DT-Prelim Calcs'!$C$20</f>
        <v>-45.036419128446127</v>
      </c>
      <c r="BX192" s="46">
        <f t="shared" si="219"/>
        <v>1</v>
      </c>
      <c r="BY192" s="57">
        <f>BW191*'DEPRECATED - DT-Prelim Calcs'!$C$11+BY191</f>
        <v>51.567530159623701</v>
      </c>
      <c r="BZ192" s="57">
        <f>BZ191+0.5*BW192*'DEPRECATED - DT-Prelim Calcs'!$C$11^2+BY192*'DEPRECATED - DT-Prelim Calcs'!$C$11</f>
        <v>-26460.100098667564</v>
      </c>
      <c r="CA192" s="57">
        <f>MIN('Drive Train'!$F$35-BU191*'DEPRECATED - DT-Prelim Calcs'!$C$21*'Drive Train'!$F$38,CA191+BU$2)</f>
        <v>9</v>
      </c>
      <c r="CB192" s="57">
        <f>'Drive Train'!$F$35-BU192*'DEPRECATED - DT-Prelim Calcs'!$C$21*'Drive Train'!$F$38</f>
        <v>20.184866714866121</v>
      </c>
      <c r="CC192" s="1">
        <f>IF(BZ192&gt;='Drive Train'!$F$29,1,0)</f>
        <v>0</v>
      </c>
      <c r="CD192" s="57">
        <f t="shared" si="220"/>
        <v>-127.20370449127648</v>
      </c>
      <c r="CE192" s="63">
        <f>CE191+'DEPRECATED - DT-Prelim Calcs'!$C$11</f>
        <v>752</v>
      </c>
      <c r="CF192" s="2">
        <f>CP192/'Drive Train'!$F$35</f>
        <v>0.72580645161290325</v>
      </c>
      <c r="CG192" s="46">
        <f>CN192*12*60/(PI() * 'Drive Train'!$F$15)/CF$2*CF192</f>
        <v>-14693.01246800377</v>
      </c>
      <c r="CH192" s="2">
        <f>('DEPRECATED - DT-Prelim Calcs'!$C$6*CF192-CG192)/('DEPRECATED - DT-Prelim Calcs'!$C$6*CF192)*'DEPRECATED - DT-Prelim Calcs'!$C$7*CF192</f>
        <v>8.3927507806364545</v>
      </c>
      <c r="CI192" s="57">
        <f>CH192/'DEPRECATED - DT-Prelim Calcs'!$C$7*('DEPRECATED - DT-Prelim Calcs'!$C$8-'DEPRECATED - DT-Prelim Calcs'!$C$9)+'DEPRECATED - DT-Prelim Calcs'!$C$9</f>
        <v>449.50079881977473</v>
      </c>
      <c r="CJ192" s="57">
        <f t="shared" si="195"/>
        <v>50</v>
      </c>
      <c r="CK192" s="2">
        <f t="shared" si="221"/>
        <v>1.3144127551959126</v>
      </c>
      <c r="CL192" s="57">
        <f>CK192*'DEPRECATED - DT-Prelim Calcs'!$C$21/CF$2/'DEPRECATED - DT-Prelim Calcs'!$C$19/'DEPRECATED - DT-Prelim Calcs'!$C$18*3.39*'DEPRECATED - DT-Prelim Calcs'!$C$20</f>
        <v>22.991988372439156</v>
      </c>
      <c r="CM192" s="46">
        <f t="shared" si="222"/>
        <v>0</v>
      </c>
      <c r="CN192" s="57">
        <f>CL191*'DEPRECATED - DT-Prelim Calcs'!$C$11+CN191</f>
        <v>-69.127693762613532</v>
      </c>
      <c r="CO192" s="57">
        <f>CO191+0.5*CL192*'DEPRECATED - DT-Prelim Calcs'!$C$11^2+CN192*'DEPRECATED - DT-Prelim Calcs'!$C$11</f>
        <v>-79995.362881249108</v>
      </c>
      <c r="CP192" s="57">
        <f>MIN('Drive Train'!$F$35-CJ191*'DEPRECATED - DT-Prelim Calcs'!$C$21*'Drive Train'!$F$38,CP191+CJ$2)</f>
        <v>9</v>
      </c>
      <c r="CQ192" s="57">
        <f>'Drive Train'!$F$35-CJ192*'DEPRECATED - DT-Prelim Calcs'!$C$21*'Drive Train'!$F$38</f>
        <v>9</v>
      </c>
      <c r="CR192" s="1">
        <f>IF(CO192&gt;='Drive Train'!$F$29,1,0)</f>
        <v>0</v>
      </c>
      <c r="CS192" s="57">
        <f t="shared" si="223"/>
        <v>55.555555555555557</v>
      </c>
      <c r="CT192" s="63">
        <f>CT191+'DEPRECATED - DT-Prelim Calcs'!$C$11</f>
        <v>752</v>
      </c>
      <c r="CU192" s="2">
        <f>DE192/'Drive Train'!$F$35</f>
        <v>0.72580645161290325</v>
      </c>
      <c r="CV192" s="46">
        <f>DC192*12*60/(PI() * 'Drive Train'!$F$15)/CU$2*CU192</f>
        <v>11169.583328929795</v>
      </c>
      <c r="CW192" s="2">
        <f>('DEPRECATED - DT-Prelim Calcs'!$C$6*CU192-CV192)/('DEPRECATED - DT-Prelim Calcs'!$C$6*CU192)*'DEPRECATED - DT-Prelim Calcs'!$C$7*CU192</f>
        <v>-3.3012184258569572</v>
      </c>
      <c r="CX192" s="57">
        <f>CW192/'DEPRECATED - DT-Prelim Calcs'!$C$7*('DEPRECATED - DT-Prelim Calcs'!$C$8-'DEPRECATED - DT-Prelim Calcs'!$C$9)+'DEPRECATED - DT-Prelim Calcs'!$C$9</f>
        <v>-173.04536267114008</v>
      </c>
      <c r="CY192" s="57">
        <f t="shared" si="196"/>
        <v>-173.04536267114008</v>
      </c>
      <c r="CZ192" s="2">
        <f t="shared" si="224"/>
        <v>-4.6165508282590073</v>
      </c>
      <c r="DA192" s="57">
        <f>CZ192*'DEPRECATED - DT-Prelim Calcs'!$C$21/CU$2/'DEPRECATED - DT-Prelim Calcs'!$C$19/'DEPRECATED - DT-Prelim Calcs'!$C$18*3.39*'DEPRECATED - DT-Prelim Calcs'!$C$20</f>
        <v>-97.138499228172194</v>
      </c>
      <c r="DB192" s="46">
        <f t="shared" si="225"/>
        <v>1</v>
      </c>
      <c r="DC192" s="57">
        <f>DA191*'DEPRECATED - DT-Prelim Calcs'!$C$11+DC191</f>
        <v>43.686695133516906</v>
      </c>
      <c r="DD192" s="57">
        <f>DD191+0.5*DA192*'DEPRECATED - DT-Prelim Calcs'!$C$11^2+DC192*'DEPRECATED - DT-Prelim Calcs'!$C$11</f>
        <v>-167610.245886085</v>
      </c>
      <c r="DE192" s="57">
        <f>MIN('Drive Train'!$F$35-CY191*'DEPRECATED - DT-Prelim Calcs'!$C$21*'Drive Train'!$F$38,DE191+CY$2)</f>
        <v>9</v>
      </c>
      <c r="DF192" s="57">
        <f>'Drive Train'!$F$35-CY192*'DEPRECATED - DT-Prelim Calcs'!$C$21*'Drive Train'!$F$38</f>
        <v>24.167084661637524</v>
      </c>
      <c r="DG192" s="1">
        <f>IF(DD192&gt;='Drive Train'!$F$29,1,0)</f>
        <v>0</v>
      </c>
      <c r="DH192" s="57">
        <f t="shared" si="226"/>
        <v>-192.27262519015565</v>
      </c>
      <c r="DI192" s="63">
        <f>DI191+'DEPRECATED - DT-Prelim Calcs'!$C$11</f>
        <v>752</v>
      </c>
      <c r="DJ192" s="2">
        <f>DT192/'Drive Train'!$F$35</f>
        <v>0.72580645161290325</v>
      </c>
      <c r="DK192" s="46">
        <f>DR192*12*60/(PI() * 'Drive Train'!$F$15)/DJ$2*DJ192</f>
        <v>-150827.93253434228</v>
      </c>
      <c r="DL192" s="2">
        <f>('DEPRECATED - DT-Prelim Calcs'!$C$6*DJ192-DK192)/('DEPRECATED - DT-Prelim Calcs'!$C$6*DJ192)*'DEPRECATED - DT-Prelim Calcs'!$C$7*DJ192</f>
        <v>69.947189309693854</v>
      </c>
      <c r="DM192" s="57">
        <f>DL192/'DEPRECATED - DT-Prelim Calcs'!$C$7*('DEPRECATED - DT-Prelim Calcs'!$C$8-'DEPRECATED - DT-Prelim Calcs'!$C$9)+'DEPRECATED - DT-Prelim Calcs'!$C$9</f>
        <v>3726.4445595160669</v>
      </c>
      <c r="DN192" s="57">
        <f t="shared" si="197"/>
        <v>50</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-504.77792676930676</v>
      </c>
      <c r="DS192" s="57">
        <f>DS191+0.5*DP192*'DEPRECATED - DT-Prelim Calcs'!$C$11^2+DR192*'DEPRECATED - DT-Prelim Calcs'!$C$11</f>
        <v>-317046.72687217535</v>
      </c>
      <c r="DT192" s="57">
        <f>MIN('Drive Train'!$F$35-DN191*'DEPRECATED - DT-Prelim Calcs'!$C$21*'Drive Train'!$F$38,DT191+DN$2)</f>
        <v>9</v>
      </c>
      <c r="DU192" s="57">
        <f>'Drive Train'!$F$35-DN192*'DEPRECATED - DT-Prelim Calcs'!$C$21*'Drive Train'!$F$38</f>
        <v>9</v>
      </c>
      <c r="DV192" s="1">
        <f>IF(DS192&gt;='Drive Train'!$F$29,1,0)</f>
        <v>0</v>
      </c>
      <c r="DW192" s="57">
        <f t="shared" si="229"/>
        <v>55.555555555555557</v>
      </c>
      <c r="DX192" s="63">
        <f>DX191+'DEPRECATED - DT-Prelim Calcs'!$C$11</f>
        <v>752</v>
      </c>
      <c r="DY192" s="2">
        <f>EI192/'Drive Train'!$F$35</f>
        <v>0.72580645161290325</v>
      </c>
      <c r="DZ192" s="46">
        <f>EG192*12*60/(PI() * 'Drive Train'!$F$15)/DY$2*DY192</f>
        <v>-257518.61126801316</v>
      </c>
      <c r="EA192" s="2">
        <f>('DEPRECATED - DT-Prelim Calcs'!$C$6*DY192-DZ192)/('DEPRECATED - DT-Prelim Calcs'!$C$6*DY192)*'DEPRECATED - DT-Prelim Calcs'!$C$7*DY192</f>
        <v>118.18819038814541</v>
      </c>
      <c r="EB192" s="57">
        <f>EA192/'DEPRECATED - DT-Prelim Calcs'!$C$7*('DEPRECATED - DT-Prelim Calcs'!$C$8-'DEPRECATED - DT-Prelim Calcs'!$C$9)+'DEPRECATED - DT-Prelim Calcs'!$C$9</f>
        <v>6294.6273140245048</v>
      </c>
      <c r="EC192" s="57">
        <f t="shared" si="198"/>
        <v>50</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-753.14041732700639</v>
      </c>
      <c r="EH192" s="57">
        <f>EH191+0.5*EE192*'DEPRECATED - DT-Prelim Calcs'!$C$11^2+EG192*'DEPRECATED - DT-Prelim Calcs'!$C$11</f>
        <v>-460372.39457831183</v>
      </c>
      <c r="EI192" s="57">
        <f>MIN('Drive Train'!$F$35-EC191*'DEPRECATED - DT-Prelim Calcs'!$C$21*'Drive Train'!$F$38,EI191+EC$2)</f>
        <v>9</v>
      </c>
      <c r="EJ192" s="57">
        <f>'Drive Train'!$F$35-EC192*'DEPRECATED - DT-Prelim Calcs'!$C$21*'Drive Train'!$F$38</f>
        <v>9</v>
      </c>
      <c r="EK192" s="1">
        <f>IF(EH192&gt;='Drive Train'!$F$29,1,0)</f>
        <v>0</v>
      </c>
      <c r="EL192" s="57">
        <f t="shared" si="232"/>
        <v>55.555555555555557</v>
      </c>
      <c r="EM192" s="63">
        <f>EM191+'DEPRECATED - DT-Prelim Calcs'!$C$11</f>
        <v>752</v>
      </c>
      <c r="EN192" s="2">
        <f>EX192/'Drive Train'!$F$35</f>
        <v>2.4850781044157313</v>
      </c>
      <c r="EO192" s="46">
        <f>EV192*12*60/(PI() * 'Drive Train'!$F$15)/EN$2*EN192</f>
        <v>-1106131.3540815942</v>
      </c>
      <c r="EP192" s="2">
        <f>('DEPRECATED - DT-Prelim Calcs'!$C$6*EN192-EO192)/('DEPRECATED - DT-Prelim Calcs'!$C$6*EN192)*'DEPRECATED - DT-Prelim Calcs'!$C$7*EN192</f>
        <v>506.13473491769111</v>
      </c>
      <c r="EQ192" s="57">
        <f>EP192/'DEPRECATED - DT-Prelim Calcs'!$C$7*('DEPRECATED - DT-Prelim Calcs'!$C$8-'DEPRECATED - DT-Prelim Calcs'!$C$9)+'DEPRECATED - DT-Prelim Calcs'!$C$9</f>
        <v>26947.549165950113</v>
      </c>
      <c r="ER192" s="57">
        <f t="shared" si="199"/>
        <v>50</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-839.01124790725567</v>
      </c>
      <c r="EW192" s="57">
        <f>EW191+0.5*ET192*'DEPRECATED - DT-Prelim Calcs'!$C$11^2+EV192*'DEPRECATED - DT-Prelim Calcs'!$C$11</f>
        <v>-590291.19207389781</v>
      </c>
      <c r="EX192" s="57">
        <f>MIN('Drive Train'!$F$35-ER191*'DEPRECATED - DT-Prelim Calcs'!$C$21*'Drive Train'!$F$38,EX191+ER$2)</f>
        <v>30.814968494755071</v>
      </c>
      <c r="EY192" s="57">
        <f>'Drive Train'!$F$35-ER192*'DEPRECATED - DT-Prelim Calcs'!$C$21*'Drive Train'!$F$38</f>
        <v>9</v>
      </c>
      <c r="EZ192" s="1">
        <f>IF(EW192&gt;='Drive Train'!$F$29,1,0)</f>
        <v>0</v>
      </c>
      <c r="FA192" s="57">
        <f t="shared" si="235"/>
        <v>55.555555555555557</v>
      </c>
      <c r="FB192" s="63">
        <f>FB191+'DEPRECATED - DT-Prelim Calcs'!$C$11</f>
        <v>752</v>
      </c>
      <c r="FC192" s="2">
        <f>FM192/'Drive Train'!$F$35</f>
        <v>0.72580645161290325</v>
      </c>
      <c r="FD192" s="46">
        <f>FK192*12*60/(PI() * 'Drive Train'!$F$15)/FC$2*FC192</f>
        <v>-714701.84000123932</v>
      </c>
      <c r="FE192" s="2">
        <f>('DEPRECATED - DT-Prelim Calcs'!$C$6*FC192-FD192)/('DEPRECATED - DT-Prelim Calcs'!$C$6*FC192)*'DEPRECATED - DT-Prelim Calcs'!$C$7*FC192</f>
        <v>324.90706116620828</v>
      </c>
      <c r="FF192" s="57">
        <f>FE192/'DEPRECATED - DT-Prelim Calcs'!$C$7*('DEPRECATED - DT-Prelim Calcs'!$C$8-'DEPRECATED - DT-Prelim Calcs'!$C$9)+'DEPRECATED - DT-Prelim Calcs'!$C$9</f>
        <v>17299.619480342128</v>
      </c>
      <c r="FG192" s="57">
        <f t="shared" si="200"/>
        <v>50</v>
      </c>
      <c r="FH192" s="2">
        <f t="shared" si="236"/>
        <v>0.65247827416199988</v>
      </c>
      <c r="FI192" s="57">
        <f>FH192*'DEPRECATED - DT-Prelim Calcs'!$C$21/FC$2/'DEPRECATED - DT-Prelim Calcs'!$C$19/'DEPRECATED - DT-Prelim Calcs'!$C$18*3.39*'DEPRECATED - DT-Prelim Calcs'!$C$20</f>
        <v>22.99198837243916</v>
      </c>
      <c r="FJ192" s="46">
        <f t="shared" si="237"/>
        <v>0</v>
      </c>
      <c r="FK192" s="57">
        <f>FI191*'DEPRECATED - DT-Prelim Calcs'!$C$11+FK191</f>
        <v>-1669.1693897291373</v>
      </c>
      <c r="FL192" s="57">
        <f>FL191+0.5*FI192*'DEPRECATED - DT-Prelim Calcs'!$C$11^2+FK192*'DEPRECATED - DT-Prelim Calcs'!$C$11</f>
        <v>-798671.91293136973</v>
      </c>
      <c r="FM192" s="57">
        <f>MIN('Drive Train'!$F$35-FG191*'DEPRECATED - DT-Prelim Calcs'!$C$21*'Drive Train'!$F$38,FM191+FG$2)</f>
        <v>9</v>
      </c>
      <c r="FN192" s="57">
        <f>'Drive Train'!$F$35-FG192*'DEPRECATED - DT-Prelim Calcs'!$C$21*'Drive Train'!$F$38</f>
        <v>9</v>
      </c>
      <c r="FO192" s="1">
        <f>IF(FL192&gt;='Drive Train'!$F$29,1,0)</f>
        <v>0</v>
      </c>
      <c r="FP192" s="57">
        <f t="shared" si="238"/>
        <v>55.555555555555557</v>
      </c>
      <c r="FQ192" s="63">
        <f>FQ191+'DEPRECATED - DT-Prelim Calcs'!$C$11</f>
        <v>752</v>
      </c>
      <c r="FR192" s="2">
        <f>GB192/'Drive Train'!$F$35</f>
        <v>0.72580645161290325</v>
      </c>
      <c r="FS192" s="46">
        <f>FZ192*12*60/(PI() * 'Drive Train'!$F$15)/FR$2*FR192</f>
        <v>-1586461.3035450275</v>
      </c>
      <c r="FT192" s="2">
        <f>('DEPRECATED - DT-Prelim Calcs'!$C$6*FR192-FS192)/('DEPRECATED - DT-Prelim Calcs'!$C$6*FR192)*'DEPRECATED - DT-Prelim Calcs'!$C$7*FR192</f>
        <v>719.07972667099818</v>
      </c>
      <c r="FU192" s="57">
        <f>FT192/'DEPRECATED - DT-Prelim Calcs'!$C$7*('DEPRECATED - DT-Prelim Calcs'!$C$8-'DEPRECATED - DT-Prelim Calcs'!$C$9)+'DEPRECATED - DT-Prelim Calcs'!$C$9</f>
        <v>38283.998311987161</v>
      </c>
      <c r="FV192" s="57">
        <f t="shared" si="201"/>
        <v>50</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-3366.1104677356839</v>
      </c>
      <c r="GA192" s="57">
        <f>GA191+0.5*FX192*'DEPRECATED - DT-Prelim Calcs'!$C$11^2+FZ192*'DEPRECATED - DT-Prelim Calcs'!$C$11</f>
        <v>-878242.01906150184</v>
      </c>
      <c r="GB192" s="57">
        <f>MIN('Drive Train'!$F$35-FV191*'DEPRECATED - DT-Prelim Calcs'!$C$21*'Drive Train'!$F$38,GB191+FV$2)</f>
        <v>9</v>
      </c>
      <c r="GC192" s="57">
        <f>'Drive Train'!$F$35-FV192*'DEPRECATED - DT-Prelim Calcs'!$C$21*'Drive Train'!$F$38</f>
        <v>9</v>
      </c>
      <c r="GD192" s="1">
        <f>IF(GA192&gt;='Drive Train'!$F$29,1,0)</f>
        <v>0</v>
      </c>
      <c r="GE192" s="57">
        <f t="shared" si="241"/>
        <v>55.555555555555557</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55.555555555555557</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55.555555555555557</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55.555555555555557</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55.555555555555557</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650.48305563067322</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28794.357230478636</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1.0871913196076937</v>
      </c>
      <c r="BC193" s="46">
        <f>BJ193*12*60/(PI() * 'Drive Train'!$F$15)/BB$2*BB193</f>
        <v>-94.65715338513661</v>
      </c>
      <c r="BD193" s="2">
        <f>('DEPRECATED - DT-Prelim Calcs'!$C$6*BB193-BC193)/('DEPRECATED - DT-Prelim Calcs'!$C$6*BB193)*'DEPRECATED - DT-Prelim Calcs'!$C$7*BB193</f>
        <v>2.6629310314099226</v>
      </c>
      <c r="BE193" s="57">
        <f>BD193/'DEPRECATED - DT-Prelim Calcs'!$C$7*('DEPRECATED - DT-Prelim Calcs'!$C$8-'DEPRECATED - DT-Prelim Calcs'!$C$9)+'DEPRECATED - DT-Prelim Calcs'!$C$9</f>
        <v>144.46516652692657</v>
      </c>
      <c r="BF193" s="57">
        <f t="shared" si="193"/>
        <v>50</v>
      </c>
      <c r="BG193" s="2">
        <f t="shared" si="215"/>
        <v>0.89592952771442158</v>
      </c>
      <c r="BH193" s="57">
        <f>BG193*'DEPRECATED - DT-Prelim Calcs'!$C$21/BB$2/'DEPRECATED - DT-Prelim Calcs'!$C$19/'DEPRECATED - DT-Prelim Calcs'!$C$18*3.39*'DEPRECATED - DT-Prelim Calcs'!$C$20</f>
        <v>9.3122233196836977</v>
      </c>
      <c r="BI193" s="46">
        <f t="shared" si="216"/>
        <v>0</v>
      </c>
      <c r="BJ193" s="57">
        <f>BH192*'DEPRECATED - DT-Prelim Calcs'!$C$11+BJ192</f>
        <v>-0.50035096644064225</v>
      </c>
      <c r="BK193" s="57">
        <f>BK192+0.5*BH193*'DEPRECATED - DT-Prelim Calcs'!$C$11^2+BJ193*'DEPRECATED - DT-Prelim Calcs'!$C$11</f>
        <v>13702.386366487946</v>
      </c>
      <c r="BL193" s="57">
        <f>MIN('Drive Train'!$F$35-BF192*'DEPRECATED - DT-Prelim Calcs'!$C$21*'Drive Train'!$F$38,BL192+BF$2)</f>
        <v>13.481172363135402</v>
      </c>
      <c r="BM193" s="57">
        <f>'Drive Train'!$F$35-BF193*'DEPRECATED - DT-Prelim Calcs'!$C$21*'Drive Train'!$F$38</f>
        <v>9</v>
      </c>
      <c r="BN193" s="1">
        <f>IF(BK193&gt;='Drive Train'!$F$29,1,0)</f>
        <v>1</v>
      </c>
      <c r="BO193" s="57">
        <f t="shared" si="217"/>
        <v>55.555555555555557</v>
      </c>
      <c r="BP193" s="63">
        <f>BP192+'DEPRECATED - DT-Prelim Calcs'!$C$11</f>
        <v>756</v>
      </c>
      <c r="BQ193" s="2">
        <f>CA193/'Drive Train'!$F$35</f>
        <v>1.627811831844042</v>
      </c>
      <c r="BR193" s="46">
        <f>BY193*12*60/(PI() * 'Drive Train'!$F$15)/BQ$2*BQ193</f>
        <v>-48856.563349375931</v>
      </c>
      <c r="BS193" s="2">
        <f>('DEPRECATED - DT-Prelim Calcs'!$C$6*BQ193-BR193)/('DEPRECATED - DT-Prelim Calcs'!$C$6*BQ193)*'DEPRECATED - DT-Prelim Calcs'!$C$7*BQ193</f>
        <v>26.013892869715249</v>
      </c>
      <c r="BT193" s="57">
        <f>BS193/'DEPRECATED - DT-Prelim Calcs'!$C$7*('DEPRECATED - DT-Prelim Calcs'!$C$8-'DEPRECATED - DT-Prelim Calcs'!$C$9)+'DEPRECATED - DT-Prelim Calcs'!$C$9</f>
        <v>1387.5889855537205</v>
      </c>
      <c r="BU193" s="57">
        <f t="shared" si="194"/>
        <v>50</v>
      </c>
      <c r="BV193" s="2">
        <f t="shared" si="218"/>
        <v>1.6489905474275997</v>
      </c>
      <c r="BW193" s="57">
        <f>BV193*'DEPRECATED - DT-Prelim Calcs'!$C$21/BQ$2/'DEPRECATED - DT-Prelim Calcs'!$C$19/'DEPRECATED - DT-Prelim Calcs'!$C$18*3.39*'DEPRECATED - DT-Prelim Calcs'!$C$20</f>
        <v>22.99198837243916</v>
      </c>
      <c r="BX193" s="46">
        <f t="shared" si="219"/>
        <v>0</v>
      </c>
      <c r="BY193" s="57">
        <f>BW192*'DEPRECATED - DT-Prelim Calcs'!$C$11+BY192</f>
        <v>-128.57814635416082</v>
      </c>
      <c r="BZ193" s="57">
        <f>BZ192+0.5*BW193*'DEPRECATED - DT-Prelim Calcs'!$C$11^2+BY193*'DEPRECATED - DT-Prelim Calcs'!$C$11</f>
        <v>-26790.476777104694</v>
      </c>
      <c r="CA193" s="57">
        <f>MIN('Drive Train'!$F$35-BU192*'DEPRECATED - DT-Prelim Calcs'!$C$21*'Drive Train'!$F$38,CA192+BU$2)</f>
        <v>20.184866714866121</v>
      </c>
      <c r="CB193" s="57">
        <f>'Drive Train'!$F$35-BU193*'DEPRECATED - DT-Prelim Calcs'!$C$21*'Drive Train'!$F$38</f>
        <v>9</v>
      </c>
      <c r="CC193" s="1">
        <f>IF(BZ193&gt;='Drive Train'!$F$29,1,0)</f>
        <v>0</v>
      </c>
      <c r="CD193" s="57">
        <f t="shared" si="220"/>
        <v>55.555555555555557</v>
      </c>
      <c r="CE193" s="63">
        <f>CE192+'DEPRECATED - DT-Prelim Calcs'!$C$11</f>
        <v>756</v>
      </c>
      <c r="CF193" s="2">
        <f>CP193/'Drive Train'!$F$35</f>
        <v>0.72580645161290325</v>
      </c>
      <c r="CG193" s="46">
        <f>CN193*12*60/(PI() * 'Drive Train'!$F$15)/CF$2*CF193</f>
        <v>4854.6711553229452</v>
      </c>
      <c r="CH193" s="2">
        <f>('DEPRECATED - DT-Prelim Calcs'!$C$6*CF193-CG193)/('DEPRECATED - DT-Prelim Calcs'!$C$6*CF193)*'DEPRECATED - DT-Prelim Calcs'!$C$7*CF193</f>
        <v>-0.44588290270639258</v>
      </c>
      <c r="CI193" s="57">
        <f>CH193/'DEPRECATED - DT-Prelim Calcs'!$C$7*('DEPRECATED - DT-Prelim Calcs'!$C$8-'DEPRECATED - DT-Prelim Calcs'!$C$9)+'DEPRECATED - DT-Prelim Calcs'!$C$9</f>
        <v>-21.037251625406711</v>
      </c>
      <c r="CJ193" s="57">
        <f t="shared" si="195"/>
        <v>-21.037251625406711</v>
      </c>
      <c r="CK193" s="2">
        <f t="shared" si="221"/>
        <v>-1.0175699643950842</v>
      </c>
      <c r="CL193" s="57">
        <f>CK193*'DEPRECATED - DT-Prelim Calcs'!$C$21/CF$2/'DEPRECATED - DT-Prelim Calcs'!$C$19/'DEPRECATED - DT-Prelim Calcs'!$C$18*3.39*'DEPRECATED - DT-Prelim Calcs'!$C$20</f>
        <v>-17.79955093788476</v>
      </c>
      <c r="CM193" s="46">
        <f t="shared" si="222"/>
        <v>1</v>
      </c>
      <c r="CN193" s="57">
        <f>CL192*'DEPRECATED - DT-Prelim Calcs'!$C$11+CN192</f>
        <v>22.840259727143092</v>
      </c>
      <c r="CO193" s="57">
        <f>CO192+0.5*CL193*'DEPRECATED - DT-Prelim Calcs'!$C$11^2+CN193*'DEPRECATED - DT-Prelim Calcs'!$C$11</f>
        <v>-80046.398249843623</v>
      </c>
      <c r="CP193" s="57">
        <f>MIN('Drive Train'!$F$35-CJ192*'DEPRECATED - DT-Prelim Calcs'!$C$21*'Drive Train'!$F$38,CP192+CJ$2)</f>
        <v>9</v>
      </c>
      <c r="CQ193" s="57">
        <f>'Drive Train'!$F$35-CJ193*'DEPRECATED - DT-Prelim Calcs'!$C$21*'Drive Train'!$F$38</f>
        <v>13.830533110527657</v>
      </c>
      <c r="CR193" s="1">
        <f>IF(CO193&gt;='Drive Train'!$F$29,1,0)</f>
        <v>0</v>
      </c>
      <c r="CS193" s="57">
        <f t="shared" si="223"/>
        <v>-23.374724028229682</v>
      </c>
      <c r="CT193" s="63">
        <f>CT192+'DEPRECATED - DT-Prelim Calcs'!$C$11</f>
        <v>756</v>
      </c>
      <c r="CU193" s="2">
        <f>DE193/'Drive Train'!$F$35</f>
        <v>1.948958440454639</v>
      </c>
      <c r="CV193" s="46">
        <f>DC193*12*60/(PI() * 'Drive Train'!$F$15)/CU$2*CU193</f>
        <v>-236767.2084765406</v>
      </c>
      <c r="CW193" s="2">
        <f>('DEPRECATED - DT-Prelim Calcs'!$C$6*CU193-CV193)/('DEPRECATED - DT-Prelim Calcs'!$C$6*CU193)*'DEPRECATED - DT-Prelim Calcs'!$C$7*CU193</f>
        <v>111.75308222957501</v>
      </c>
      <c r="CX193" s="57">
        <f>CW193/'DEPRECATED - DT-Prelim Calcs'!$C$7*('DEPRECATED - DT-Prelim Calcs'!$C$8-'DEPRECATED - DT-Prelim Calcs'!$C$9)+'DEPRECATED - DT-Prelim Calcs'!$C$9</f>
        <v>5952.0445850848437</v>
      </c>
      <c r="CY193" s="57">
        <f t="shared" si="196"/>
        <v>50</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-344.86730177917184</v>
      </c>
      <c r="DD193" s="57">
        <f>DD192+0.5*DA193*'DEPRECATED - DT-Prelim Calcs'!$C$11^2+DC193*'DEPRECATED - DT-Prelim Calcs'!$C$11</f>
        <v>-168805.77918622218</v>
      </c>
      <c r="DE193" s="57">
        <f>MIN('Drive Train'!$F$35-CY192*'DEPRECATED - DT-Prelim Calcs'!$C$21*'Drive Train'!$F$38,DE192+CY$2)</f>
        <v>24.167084661637524</v>
      </c>
      <c r="DF193" s="57">
        <f>'Drive Train'!$F$35-CY193*'DEPRECATED - DT-Prelim Calcs'!$C$21*'Drive Train'!$F$38</f>
        <v>9</v>
      </c>
      <c r="DG193" s="1">
        <f>IF(DD193&gt;='Drive Train'!$F$29,1,0)</f>
        <v>0</v>
      </c>
      <c r="DH193" s="57">
        <f t="shared" si="226"/>
        <v>55.555555555555557</v>
      </c>
      <c r="DI193" s="63">
        <f>DI192+'DEPRECATED - DT-Prelim Calcs'!$C$11</f>
        <v>756</v>
      </c>
      <c r="DJ193" s="2">
        <f>DT193/'Drive Train'!$F$35</f>
        <v>0.72580645161290325</v>
      </c>
      <c r="DK193" s="46">
        <f>DR193*12*60/(PI() * 'Drive Train'!$F$15)/DJ$2*DJ193</f>
        <v>-123347.85555662213</v>
      </c>
      <c r="DL193" s="2">
        <f>('DEPRECATED - DT-Prelim Calcs'!$C$6*DJ193-DK193)/('DEPRECATED - DT-Prelim Calcs'!$C$6*DJ193)*'DEPRECATED - DT-Prelim Calcs'!$C$7*DJ193</f>
        <v>57.52186369687854</v>
      </c>
      <c r="DM193" s="57">
        <f>DL193/'DEPRECATED - DT-Prelim Calcs'!$C$7*('DEPRECATED - DT-Prelim Calcs'!$C$8-'DEPRECATED - DT-Prelim Calcs'!$C$9)+'DEPRECATED - DT-Prelim Calcs'!$C$9</f>
        <v>3064.9635320786374</v>
      </c>
      <c r="DN193" s="57">
        <f t="shared" si="197"/>
        <v>50</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-412.80997327955015</v>
      </c>
      <c r="DS193" s="57">
        <f>DS192+0.5*DP193*'DEPRECATED - DT-Prelim Calcs'!$C$11^2+DR193*'DEPRECATED - DT-Prelim Calcs'!$C$11</f>
        <v>-318514.03085831407</v>
      </c>
      <c r="DT193" s="57">
        <f>MIN('Drive Train'!$F$35-DN192*'DEPRECATED - DT-Prelim Calcs'!$C$21*'Drive Train'!$F$38,DT192+DN$2)</f>
        <v>9</v>
      </c>
      <c r="DU193" s="57">
        <f>'Drive Train'!$F$35-DN193*'DEPRECATED - DT-Prelim Calcs'!$C$21*'Drive Train'!$F$38</f>
        <v>9</v>
      </c>
      <c r="DV193" s="1">
        <f>IF(DS193&gt;='Drive Train'!$F$29,1,0)</f>
        <v>0</v>
      </c>
      <c r="DW193" s="57">
        <f t="shared" si="229"/>
        <v>55.555555555555557</v>
      </c>
      <c r="DX193" s="63">
        <f>DX192+'DEPRECATED - DT-Prelim Calcs'!$C$11</f>
        <v>756</v>
      </c>
      <c r="DY193" s="2">
        <f>EI193/'Drive Train'!$F$35</f>
        <v>0.72580645161290325</v>
      </c>
      <c r="DZ193" s="46">
        <f>EG193*12*60/(PI() * 'Drive Train'!$F$15)/DY$2*DY193</f>
        <v>-226072.33761309632</v>
      </c>
      <c r="EA193" s="2">
        <f>('DEPRECATED - DT-Prelim Calcs'!$C$6*DY193-DZ193)/('DEPRECATED - DT-Prelim Calcs'!$C$6*DY193)*'DEPRECATED - DT-Prelim Calcs'!$C$7*DY193</f>
        <v>103.96951881059388</v>
      </c>
      <c r="EB193" s="57">
        <f>EA193/'DEPRECATED - DT-Prelim Calcs'!$C$7*('DEPRECATED - DT-Prelim Calcs'!$C$8-'DEPRECATED - DT-Prelim Calcs'!$C$9)+'DEPRECATED - DT-Prelim Calcs'!$C$9</f>
        <v>5537.6747980909522</v>
      </c>
      <c r="EC193" s="57">
        <f t="shared" si="198"/>
        <v>50</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-661.17246383724978</v>
      </c>
      <c r="EH193" s="57">
        <f>EH192+0.5*EE193*'DEPRECATED - DT-Prelim Calcs'!$C$11^2+EG193*'DEPRECATED - DT-Prelim Calcs'!$C$11</f>
        <v>-462833.14852668135</v>
      </c>
      <c r="EI193" s="57">
        <f>MIN('Drive Train'!$F$35-EC192*'DEPRECATED - DT-Prelim Calcs'!$C$21*'Drive Train'!$F$38,EI192+EC$2)</f>
        <v>9</v>
      </c>
      <c r="EJ193" s="57">
        <f>'Drive Train'!$F$35-EC193*'DEPRECATED - DT-Prelim Calcs'!$C$21*'Drive Train'!$F$38</f>
        <v>9</v>
      </c>
      <c r="EK193" s="1">
        <f>IF(EH193&gt;='Drive Train'!$F$29,1,0)</f>
        <v>0</v>
      </c>
      <c r="EL193" s="57">
        <f t="shared" si="232"/>
        <v>55.555555555555557</v>
      </c>
      <c r="EM193" s="63">
        <f>EM192+'DEPRECATED - DT-Prelim Calcs'!$C$11</f>
        <v>756</v>
      </c>
      <c r="EN193" s="2">
        <f>EX193/'Drive Train'!$F$35</f>
        <v>0.72580645161290325</v>
      </c>
      <c r="EO193" s="46">
        <f>EV193*12*60/(PI() * 'Drive Train'!$F$15)/EN$2*EN193</f>
        <v>-287650.72502467514</v>
      </c>
      <c r="EP193" s="2">
        <f>('DEPRECATED - DT-Prelim Calcs'!$C$6*EN193-EO193)/('DEPRECATED - DT-Prelim Calcs'!$C$6*EN193)*'DEPRECATED - DT-Prelim Calcs'!$C$7*EN193</f>
        <v>131.81265458205823</v>
      </c>
      <c r="EQ193" s="57">
        <f>EP193/'DEPRECATED - DT-Prelim Calcs'!$C$7*('DEPRECATED - DT-Prelim Calcs'!$C$8-'DEPRECATED - DT-Prelim Calcs'!$C$9)+'DEPRECATED - DT-Prelim Calcs'!$C$9</f>
        <v>7019.9462999494062</v>
      </c>
      <c r="ER193" s="57">
        <f t="shared" si="199"/>
        <v>50</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-747.04329441749906</v>
      </c>
      <c r="EW193" s="57">
        <f>EW192+0.5*ET193*'DEPRECATED - DT-Prelim Calcs'!$C$11^2+EV193*'DEPRECATED - DT-Prelim Calcs'!$C$11</f>
        <v>-593095.42934458831</v>
      </c>
      <c r="EX193" s="57">
        <f>MIN('Drive Train'!$F$35-ER192*'DEPRECATED - DT-Prelim Calcs'!$C$21*'Drive Train'!$F$38,EX192+ER$2)</f>
        <v>9</v>
      </c>
      <c r="EY193" s="57">
        <f>'Drive Train'!$F$35-ER193*'DEPRECATED - DT-Prelim Calcs'!$C$21*'Drive Train'!$F$38</f>
        <v>9</v>
      </c>
      <c r="EZ193" s="1">
        <f>IF(EW193&gt;='Drive Train'!$F$29,1,0)</f>
        <v>0</v>
      </c>
      <c r="FA193" s="57">
        <f t="shared" si="235"/>
        <v>55.555555555555557</v>
      </c>
      <c r="FB193" s="63">
        <f>FB192+'DEPRECATED - DT-Prelim Calcs'!$C$11</f>
        <v>756</v>
      </c>
      <c r="FC193" s="2">
        <f>FM193/'Drive Train'!$F$35</f>
        <v>0.72580645161290325</v>
      </c>
      <c r="FD193" s="46">
        <f>FK193*12*60/(PI() * 'Drive Train'!$F$15)/FC$2*FC193</f>
        <v>-675323.17299192888</v>
      </c>
      <c r="FE193" s="2">
        <f>('DEPRECATED - DT-Prelim Calcs'!$C$6*FC193-FD193)/('DEPRECATED - DT-Prelim Calcs'!$C$6*FC193)*'DEPRECATED - DT-Prelim Calcs'!$C$7*FC193</f>
        <v>307.1016976591842</v>
      </c>
      <c r="FF193" s="57">
        <f>FE193/'DEPRECATED - DT-Prelim Calcs'!$C$7*('DEPRECATED - DT-Prelim Calcs'!$C$8-'DEPRECATED - DT-Prelim Calcs'!$C$9)+'DEPRECATED - DT-Prelim Calcs'!$C$9</f>
        <v>16351.723987416322</v>
      </c>
      <c r="FG193" s="57">
        <f t="shared" si="200"/>
        <v>50</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-1577.2014362393807</v>
      </c>
      <c r="FL193" s="57">
        <f>FL192+0.5*FI193*'DEPRECATED - DT-Prelim Calcs'!$C$11^2+FK193*'DEPRECATED - DT-Prelim Calcs'!$C$11</f>
        <v>-804796.78276934777</v>
      </c>
      <c r="FM193" s="57">
        <f>MIN('Drive Train'!$F$35-FG192*'DEPRECATED - DT-Prelim Calcs'!$C$21*'Drive Train'!$F$38,FM192+FG$2)</f>
        <v>9</v>
      </c>
      <c r="FN193" s="57">
        <f>'Drive Train'!$F$35-FG193*'DEPRECATED - DT-Prelim Calcs'!$C$21*'Drive Train'!$F$38</f>
        <v>9</v>
      </c>
      <c r="FO193" s="1">
        <f>IF(FL193&gt;='Drive Train'!$F$29,1,0)</f>
        <v>0</v>
      </c>
      <c r="FP193" s="57">
        <f t="shared" si="238"/>
        <v>55.555555555555557</v>
      </c>
      <c r="FQ193" s="63">
        <f>FQ192+'DEPRECATED - DT-Prelim Calcs'!$C$11</f>
        <v>756</v>
      </c>
      <c r="FR193" s="2">
        <f>GB193/'Drive Train'!$F$35</f>
        <v>0.72580645161290325</v>
      </c>
      <c r="FS193" s="46">
        <f>FZ193*12*60/(PI() * 'Drive Train'!$F$15)/FR$2*FR193</f>
        <v>-1543116.4398585204</v>
      </c>
      <c r="FT193" s="2">
        <f>('DEPRECATED - DT-Prelim Calcs'!$C$6*FR193-FS193)/('DEPRECATED - DT-Prelim Calcs'!$C$6*FR193)*'DEPRECATED - DT-Prelim Calcs'!$C$7*FR193</f>
        <v>699.48101719923784</v>
      </c>
      <c r="FU193" s="57">
        <f>FT193/'DEPRECATED - DT-Prelim Calcs'!$C$7*('DEPRECATED - DT-Prelim Calcs'!$C$8-'DEPRECATED - DT-Prelim Calcs'!$C$9)+'DEPRECATED - DT-Prelim Calcs'!$C$9</f>
        <v>37240.631330565237</v>
      </c>
      <c r="FV193" s="57">
        <f t="shared" si="201"/>
        <v>50</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-3274.142514245927</v>
      </c>
      <c r="GA193" s="57">
        <f>GA192+0.5*FX193*'DEPRECATED - DT-Prelim Calcs'!$C$11^2+FZ193*'DEPRECATED - DT-Prelim Calcs'!$C$11</f>
        <v>-891154.65321150608</v>
      </c>
      <c r="GB193" s="57">
        <f>MIN('Drive Train'!$F$35-FV192*'DEPRECATED - DT-Prelim Calcs'!$C$21*'Drive Train'!$F$38,GB192+FV$2)</f>
        <v>9</v>
      </c>
      <c r="GC193" s="57">
        <f>'Drive Train'!$F$35-FV193*'DEPRECATED - DT-Prelim Calcs'!$C$21*'Drive Train'!$F$38</f>
        <v>9</v>
      </c>
      <c r="GD193" s="1">
        <f>IF(GA193&gt;='Drive Train'!$F$29,1,0)</f>
        <v>0</v>
      </c>
      <c r="GE193" s="57">
        <f t="shared" si="241"/>
        <v>55.555555555555557</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55.555555555555557</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55.555555555555557</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55.555555555555557</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55.555555555555557</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650.48305563067322</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28947.381373257998</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0.72580645161290325</v>
      </c>
      <c r="BC194" s="46">
        <f>BJ194*12*60/(PI() * 'Drive Train'!$F$15)/BB$2*BB194</f>
        <v>4641.2361014971857</v>
      </c>
      <c r="BD194" s="2">
        <f>('DEPRECATED - DT-Prelim Calcs'!$C$6*BB194-BC194)/('DEPRECATED - DT-Prelim Calcs'!$C$6*BB194)*'DEPRECATED - DT-Prelim Calcs'!$C$7*BB194</f>
        <v>-0.34937662133301917</v>
      </c>
      <c r="BE194" s="57">
        <f>BD194/'DEPRECATED - DT-Prelim Calcs'!$C$7*('DEPRECATED - DT-Prelim Calcs'!$C$8-'DEPRECATED - DT-Prelim Calcs'!$C$9)+'DEPRECATED - DT-Prelim Calcs'!$C$9</f>
        <v>-15.899593575529611</v>
      </c>
      <c r="BF194" s="57">
        <f t="shared" si="193"/>
        <v>-15.899593575529611</v>
      </c>
      <c r="BG194" s="2">
        <f t="shared" si="215"/>
        <v>-0.89592952771456336</v>
      </c>
      <c r="BH194" s="57">
        <f>BG194*'DEPRECATED - DT-Prelim Calcs'!$C$21/BB$2/'DEPRECATED - DT-Prelim Calcs'!$C$19/'DEPRECATED - DT-Prelim Calcs'!$C$18*3.39*'DEPRECATED - DT-Prelim Calcs'!$C$20</f>
        <v>-9.3122233196851703</v>
      </c>
      <c r="BI194" s="46">
        <f t="shared" si="216"/>
        <v>1</v>
      </c>
      <c r="BJ194" s="57">
        <f>BH193*'DEPRECATED - DT-Prelim Calcs'!$C$11+BJ193</f>
        <v>36.748542312294148</v>
      </c>
      <c r="BK194" s="57">
        <f>BK193+0.5*BH194*'DEPRECATED - DT-Prelim Calcs'!$C$11^2+BJ194*'DEPRECATED - DT-Prelim Calcs'!$C$11</f>
        <v>13774.88274917964</v>
      </c>
      <c r="BL194" s="57">
        <f>MIN('Drive Train'!$F$35-BF193*'DEPRECATED - DT-Prelim Calcs'!$C$21*'Drive Train'!$F$38,BL193+BF$2)</f>
        <v>9</v>
      </c>
      <c r="BM194" s="57">
        <f>'Drive Train'!$F$35-BF194*'DEPRECATED - DT-Prelim Calcs'!$C$21*'Drive Train'!$F$38</f>
        <v>13.481172363136015</v>
      </c>
      <c r="BN194" s="1">
        <f>IF(BK194&gt;='Drive Train'!$F$29,1,0)</f>
        <v>1</v>
      </c>
      <c r="BO194" s="57">
        <f t="shared" si="217"/>
        <v>-17.666215083921788</v>
      </c>
      <c r="BP194" s="63">
        <f>BP193+'DEPRECATED - DT-Prelim Calcs'!$C$11</f>
        <v>760</v>
      </c>
      <c r="BQ194" s="2">
        <f>CA194/'Drive Train'!$F$35</f>
        <v>0.72580645161290325</v>
      </c>
      <c r="BR194" s="46">
        <f>BY194*12*60/(PI() * 'Drive Train'!$F$15)/BQ$2*BQ194</f>
        <v>-6202.6088497832097</v>
      </c>
      <c r="BS194" s="2">
        <f>('DEPRECATED - DT-Prelim Calcs'!$C$6*BQ194-BR194)/('DEPRECATED - DT-Prelim Calcs'!$C$6*BQ194)*'DEPRECATED - DT-Prelim Calcs'!$C$7*BQ194</f>
        <v>4.5537502703341017</v>
      </c>
      <c r="BT194" s="57">
        <f>BS194/'DEPRECATED - DT-Prelim Calcs'!$C$7*('DEPRECATED - DT-Prelim Calcs'!$C$8-'DEPRECATED - DT-Prelim Calcs'!$C$9)+'DEPRECATED - DT-Prelim Calcs'!$C$9</f>
        <v>245.12579239994409</v>
      </c>
      <c r="BU194" s="57">
        <f t="shared" si="194"/>
        <v>50</v>
      </c>
      <c r="BV194" s="2">
        <f t="shared" si="218"/>
        <v>1.6189083974205607</v>
      </c>
      <c r="BW194" s="57">
        <f>BV194*'DEPRECATED - DT-Prelim Calcs'!$C$21/BQ$2/'DEPRECATED - DT-Prelim Calcs'!$C$19/'DEPRECATED - DT-Prelim Calcs'!$C$18*3.39*'DEPRECATED - DT-Prelim Calcs'!$C$20</f>
        <v>22.572550890363367</v>
      </c>
      <c r="BX194" s="46">
        <f t="shared" si="219"/>
        <v>0</v>
      </c>
      <c r="BY194" s="57">
        <f>BW193*'DEPRECATED - DT-Prelim Calcs'!$C$11+BY193</f>
        <v>-36.610192864404183</v>
      </c>
      <c r="BZ194" s="57">
        <f>BZ193+0.5*BW194*'DEPRECATED - DT-Prelim Calcs'!$C$11^2+BY194*'DEPRECATED - DT-Prelim Calcs'!$C$11</f>
        <v>-26756.337141439402</v>
      </c>
      <c r="CA194" s="57">
        <f>MIN('Drive Train'!$F$35-BU193*'DEPRECATED - DT-Prelim Calcs'!$C$21*'Drive Train'!$F$38,CA193+BU$2)</f>
        <v>9</v>
      </c>
      <c r="CB194" s="57">
        <f>'Drive Train'!$F$35-BU194*'DEPRECATED - DT-Prelim Calcs'!$C$21*'Drive Train'!$F$38</f>
        <v>9</v>
      </c>
      <c r="CC194" s="1">
        <f>IF(BZ194&gt;='Drive Train'!$F$29,1,0)</f>
        <v>0</v>
      </c>
      <c r="CD194" s="57">
        <f t="shared" si="220"/>
        <v>55.555555555555557</v>
      </c>
      <c r="CE194" s="63">
        <f>CE193+'DEPRECATED - DT-Prelim Calcs'!$C$11</f>
        <v>760</v>
      </c>
      <c r="CF194" s="2">
        <f>CP194/'Drive Train'!$F$35</f>
        <v>1.1153655734296497</v>
      </c>
      <c r="CG194" s="46">
        <f>CN194*12*60/(PI() * 'Drive Train'!$F$15)/CF$2*CF194</f>
        <v>-15795.123225990526</v>
      </c>
      <c r="CH194" s="2">
        <f>('DEPRECATED - DT-Prelim Calcs'!$C$6*CF194-CG194)/('DEPRECATED - DT-Prelim Calcs'!$C$6*CF194)*'DEPRECATED - DT-Prelim Calcs'!$C$7*CF194</f>
        <v>9.8299160178260898</v>
      </c>
      <c r="CI194" s="57">
        <f>CH194/'DEPRECATED - DT-Prelim Calcs'!$C$7*('DEPRECATED - DT-Prelim Calcs'!$C$8-'DEPRECATED - DT-Prelim Calcs'!$C$9)+'DEPRECATED - DT-Prelim Calcs'!$C$9</f>
        <v>526.01046684111509</v>
      </c>
      <c r="CJ194" s="57">
        <f t="shared" si="195"/>
        <v>50</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-48.357944024395948</v>
      </c>
      <c r="CO194" s="57">
        <f>CO193+0.5*CL194*'DEPRECATED - DT-Prelim Calcs'!$C$11^2+CN194*'DEPRECATED - DT-Prelim Calcs'!$C$11</f>
        <v>-80055.894118961689</v>
      </c>
      <c r="CP194" s="57">
        <f>MIN('Drive Train'!$F$35-CJ193*'DEPRECATED - DT-Prelim Calcs'!$C$21*'Drive Train'!$F$38,CP193+CJ$2)</f>
        <v>13.830533110527657</v>
      </c>
      <c r="CQ194" s="57">
        <f>'Drive Train'!$F$35-CJ194*'DEPRECATED - DT-Prelim Calcs'!$C$21*'Drive Train'!$F$38</f>
        <v>9</v>
      </c>
      <c r="CR194" s="1">
        <f>IF(CO194&gt;='Drive Train'!$F$29,1,0)</f>
        <v>0</v>
      </c>
      <c r="CS194" s="57">
        <f t="shared" si="223"/>
        <v>55.555555555555557</v>
      </c>
      <c r="CT194" s="63">
        <f>CT193+'DEPRECATED - DT-Prelim Calcs'!$C$11</f>
        <v>760</v>
      </c>
      <c r="CU194" s="2">
        <f>DE194/'Drive Train'!$F$35</f>
        <v>0.72580645161290325</v>
      </c>
      <c r="CV194" s="46">
        <f>DC194*12*60/(PI() * 'Drive Train'!$F$15)/CU$2*CU194</f>
        <v>-64659.968805547382</v>
      </c>
      <c r="CW194" s="2">
        <f>('DEPRECATED - DT-Prelim Calcs'!$C$6*CU194-CV194)/('DEPRECATED - DT-Prelim Calcs'!$C$6*CU194)*'DEPRECATED - DT-Prelim Calcs'!$C$7*CU194</f>
        <v>30.985689762527659</v>
      </c>
      <c r="CX194" s="57">
        <f>CW194/'DEPRECATED - DT-Prelim Calcs'!$C$7*('DEPRECATED - DT-Prelim Calcs'!$C$8-'DEPRECATED - DT-Prelim Calcs'!$C$9)+'DEPRECATED - DT-Prelim Calcs'!$C$9</f>
        <v>1652.2701230424477</v>
      </c>
      <c r="CY194" s="57">
        <f t="shared" si="196"/>
        <v>50</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-252.89934828941523</v>
      </c>
      <c r="DD194" s="57">
        <f>DD193+0.5*DA194*'DEPRECATED - DT-Prelim Calcs'!$C$11^2+DC194*'DEPRECATED - DT-Prelim Calcs'!$C$11</f>
        <v>-169633.44067240032</v>
      </c>
      <c r="DE194" s="57">
        <f>MIN('Drive Train'!$F$35-CY193*'DEPRECATED - DT-Prelim Calcs'!$C$21*'Drive Train'!$F$38,DE193+CY$2)</f>
        <v>9</v>
      </c>
      <c r="DF194" s="57">
        <f>'Drive Train'!$F$35-CY194*'DEPRECATED - DT-Prelim Calcs'!$C$21*'Drive Train'!$F$38</f>
        <v>9</v>
      </c>
      <c r="DG194" s="1">
        <f>IF(DD194&gt;='Drive Train'!$F$29,1,0)</f>
        <v>0</v>
      </c>
      <c r="DH194" s="57">
        <f t="shared" si="226"/>
        <v>55.555555555555557</v>
      </c>
      <c r="DI194" s="63">
        <f>DI193+'DEPRECATED - DT-Prelim Calcs'!$C$11</f>
        <v>760</v>
      </c>
      <c r="DJ194" s="2">
        <f>DT194/'Drive Train'!$F$35</f>
        <v>0.72580645161290325</v>
      </c>
      <c r="DK194" s="46">
        <f>DR194*12*60/(PI() * 'Drive Train'!$F$15)/DJ$2*DJ194</f>
        <v>-95867.778578901969</v>
      </c>
      <c r="DL194" s="2">
        <f>('DEPRECATED - DT-Prelim Calcs'!$C$6*DJ194-DK194)/('DEPRECATED - DT-Prelim Calcs'!$C$6*DJ194)*'DEPRECATED - DT-Prelim Calcs'!$C$7*DJ194</f>
        <v>45.096538084063226</v>
      </c>
      <c r="DM194" s="57">
        <f>DL194/'DEPRECATED - DT-Prelim Calcs'!$C$7*('DEPRECATED - DT-Prelim Calcs'!$C$8-'DEPRECATED - DT-Prelim Calcs'!$C$9)+'DEPRECATED - DT-Prelim Calcs'!$C$9</f>
        <v>2403.4825046412079</v>
      </c>
      <c r="DN194" s="57">
        <f t="shared" si="197"/>
        <v>50</v>
      </c>
      <c r="DO194" s="2">
        <f t="shared" si="227"/>
        <v>0.93499464029399981</v>
      </c>
      <c r="DP194" s="57">
        <f>DO194*'DEPRECATED - DT-Prelim Calcs'!$C$21/DJ$2/'DEPRECATED - DT-Prelim Calcs'!$C$19/'DEPRECATED - DT-Prelim Calcs'!$C$18*3.39*'DEPRECATED - DT-Prelim Calcs'!$C$20</f>
        <v>22.991988372439156</v>
      </c>
      <c r="DQ194" s="46">
        <f t="shared" si="228"/>
        <v>0</v>
      </c>
      <c r="DR194" s="57">
        <f>DP193*'DEPRECATED - DT-Prelim Calcs'!$C$11+DR193</f>
        <v>-320.84201978979354</v>
      </c>
      <c r="DS194" s="57">
        <f>DS193+0.5*DP194*'DEPRECATED - DT-Prelim Calcs'!$C$11^2+DR194*'DEPRECATED - DT-Prelim Calcs'!$C$11</f>
        <v>-319613.46303049376</v>
      </c>
      <c r="DT194" s="57">
        <f>MIN('Drive Train'!$F$35-DN193*'DEPRECATED - DT-Prelim Calcs'!$C$21*'Drive Train'!$F$38,DT193+DN$2)</f>
        <v>9</v>
      </c>
      <c r="DU194" s="57">
        <f>'Drive Train'!$F$35-DN194*'DEPRECATED - DT-Prelim Calcs'!$C$21*'Drive Train'!$F$38</f>
        <v>9</v>
      </c>
      <c r="DV194" s="1">
        <f>IF(DS194&gt;='Drive Train'!$F$29,1,0)</f>
        <v>0</v>
      </c>
      <c r="DW194" s="57">
        <f t="shared" si="229"/>
        <v>55.555555555555557</v>
      </c>
      <c r="DX194" s="63">
        <f>DX193+'DEPRECATED - DT-Prelim Calcs'!$C$11</f>
        <v>760</v>
      </c>
      <c r="DY194" s="2">
        <f>EI194/'Drive Train'!$F$35</f>
        <v>0.72580645161290325</v>
      </c>
      <c r="DZ194" s="46">
        <f>EG194*12*60/(PI() * 'Drive Train'!$F$15)/DY$2*DY194</f>
        <v>-194626.06395817938</v>
      </c>
      <c r="EA194" s="2">
        <f>('DEPRECATED - DT-Prelim Calcs'!$C$6*DY194-DZ194)/('DEPRECATED - DT-Prelim Calcs'!$C$6*DY194)*'DEPRECATED - DT-Prelim Calcs'!$C$7*DY194</f>
        <v>89.750847233042322</v>
      </c>
      <c r="EB194" s="57">
        <f>EA194/'DEPRECATED - DT-Prelim Calcs'!$C$7*('DEPRECATED - DT-Prelim Calcs'!$C$8-'DEPRECATED - DT-Prelim Calcs'!$C$9)+'DEPRECATED - DT-Prelim Calcs'!$C$9</f>
        <v>4780.7222821573978</v>
      </c>
      <c r="EC194" s="57">
        <f t="shared" si="198"/>
        <v>50</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-569.20451034749317</v>
      </c>
      <c r="EH194" s="57">
        <f>EH193+0.5*EE194*'DEPRECATED - DT-Prelim Calcs'!$C$11^2+EG194*'DEPRECATED - DT-Prelim Calcs'!$C$11</f>
        <v>-464926.03066109185</v>
      </c>
      <c r="EI194" s="57">
        <f>MIN('Drive Train'!$F$35-EC193*'DEPRECATED - DT-Prelim Calcs'!$C$21*'Drive Train'!$F$38,EI193+EC$2)</f>
        <v>9</v>
      </c>
      <c r="EJ194" s="57">
        <f>'Drive Train'!$F$35-EC194*'DEPRECATED - DT-Prelim Calcs'!$C$21*'Drive Train'!$F$38</f>
        <v>9</v>
      </c>
      <c r="EK194" s="1">
        <f>IF(EH194&gt;='Drive Train'!$F$29,1,0)</f>
        <v>0</v>
      </c>
      <c r="EL194" s="57">
        <f t="shared" si="232"/>
        <v>55.555555555555557</v>
      </c>
      <c r="EM194" s="63">
        <f>EM193+'DEPRECATED - DT-Prelim Calcs'!$C$11</f>
        <v>760</v>
      </c>
      <c r="EN194" s="2">
        <f>EX194/'Drive Train'!$F$35</f>
        <v>0.72580645161290325</v>
      </c>
      <c r="EO194" s="46">
        <f>EV194*12*60/(PI() * 'Drive Train'!$F$15)/EN$2*EN194</f>
        <v>-252238.25469256155</v>
      </c>
      <c r="EP194" s="2">
        <f>('DEPRECATED - DT-Prelim Calcs'!$C$6*EN194-EO194)/('DEPRECATED - DT-Prelim Calcs'!$C$6*EN194)*'DEPRECATED - DT-Prelim Calcs'!$C$7*EN194</f>
        <v>115.80063703977048</v>
      </c>
      <c r="EQ194" s="57">
        <f>EP194/'DEPRECATED - DT-Prelim Calcs'!$C$7*('DEPRECATED - DT-Prelim Calcs'!$C$8-'DEPRECATED - DT-Prelim Calcs'!$C$9)+'DEPRECATED - DT-Prelim Calcs'!$C$9</f>
        <v>6167.5222955197305</v>
      </c>
      <c r="ER194" s="57">
        <f t="shared" si="199"/>
        <v>50</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-655.07534092774245</v>
      </c>
      <c r="EW194" s="57">
        <f>EW193+0.5*ET194*'DEPRECATED - DT-Prelim Calcs'!$C$11^2+EV194*'DEPRECATED - DT-Prelim Calcs'!$C$11</f>
        <v>-595531.79480131983</v>
      </c>
      <c r="EX194" s="57">
        <f>MIN('Drive Train'!$F$35-ER193*'DEPRECATED - DT-Prelim Calcs'!$C$21*'Drive Train'!$F$38,EX193+ER$2)</f>
        <v>9</v>
      </c>
      <c r="EY194" s="57">
        <f>'Drive Train'!$F$35-ER194*'DEPRECATED - DT-Prelim Calcs'!$C$21*'Drive Train'!$F$38</f>
        <v>9</v>
      </c>
      <c r="EZ194" s="1">
        <f>IF(EW194&gt;='Drive Train'!$F$29,1,0)</f>
        <v>0</v>
      </c>
      <c r="FA194" s="57">
        <f t="shared" si="235"/>
        <v>55.555555555555557</v>
      </c>
      <c r="FB194" s="63">
        <f>FB193+'DEPRECATED - DT-Prelim Calcs'!$C$11</f>
        <v>760</v>
      </c>
      <c r="FC194" s="2">
        <f>FM194/'Drive Train'!$F$35</f>
        <v>0.72580645161290325</v>
      </c>
      <c r="FD194" s="46">
        <f>FK194*12*60/(PI() * 'Drive Train'!$F$15)/FC$2*FC194</f>
        <v>-635944.50598261855</v>
      </c>
      <c r="FE194" s="2">
        <f>('DEPRECATED - DT-Prelim Calcs'!$C$6*FC194-FD194)/('DEPRECATED - DT-Prelim Calcs'!$C$6*FC194)*'DEPRECATED - DT-Prelim Calcs'!$C$7*FC194</f>
        <v>289.29633415216023</v>
      </c>
      <c r="FF194" s="57">
        <f>FE194/'DEPRECATED - DT-Prelim Calcs'!$C$7*('DEPRECATED - DT-Prelim Calcs'!$C$8-'DEPRECATED - DT-Prelim Calcs'!$C$9)+'DEPRECATED - DT-Prelim Calcs'!$C$9</f>
        <v>15403.828494490523</v>
      </c>
      <c r="FG194" s="57">
        <f t="shared" si="200"/>
        <v>50</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-1485.233482749624</v>
      </c>
      <c r="FL194" s="57">
        <f>FL193+0.5*FI194*'DEPRECATED - DT-Prelim Calcs'!$C$11^2+FK194*'DEPRECATED - DT-Prelim Calcs'!$C$11</f>
        <v>-810553.78079336684</v>
      </c>
      <c r="FM194" s="57">
        <f>MIN('Drive Train'!$F$35-FG193*'DEPRECATED - DT-Prelim Calcs'!$C$21*'Drive Train'!$F$38,FM193+FG$2)</f>
        <v>9</v>
      </c>
      <c r="FN194" s="57">
        <f>'Drive Train'!$F$35-FG194*'DEPRECATED - DT-Prelim Calcs'!$C$21*'Drive Train'!$F$38</f>
        <v>9</v>
      </c>
      <c r="FO194" s="1">
        <f>IF(FL194&gt;='Drive Train'!$F$29,1,0)</f>
        <v>0</v>
      </c>
      <c r="FP194" s="57">
        <f t="shared" si="238"/>
        <v>55.555555555555557</v>
      </c>
      <c r="FQ194" s="63">
        <f>FQ193+'DEPRECATED - DT-Prelim Calcs'!$C$11</f>
        <v>760</v>
      </c>
      <c r="FR194" s="2">
        <f>GB194/'Drive Train'!$F$35</f>
        <v>0.72580645161290325</v>
      </c>
      <c r="FS194" s="46">
        <f>FZ194*12*60/(PI() * 'Drive Train'!$F$15)/FR$2*FR194</f>
        <v>-1499771.5761720133</v>
      </c>
      <c r="FT194" s="2">
        <f>('DEPRECATED - DT-Prelim Calcs'!$C$6*FR194-FS194)/('DEPRECATED - DT-Prelim Calcs'!$C$6*FR194)*'DEPRECATED - DT-Prelim Calcs'!$C$7*FR194</f>
        <v>679.8823077274775</v>
      </c>
      <c r="FU194" s="57">
        <f>FT194/'DEPRECATED - DT-Prelim Calcs'!$C$7*('DEPRECATED - DT-Prelim Calcs'!$C$8-'DEPRECATED - DT-Prelim Calcs'!$C$9)+'DEPRECATED - DT-Prelim Calcs'!$C$9</f>
        <v>36197.264349143305</v>
      </c>
      <c r="FV194" s="57">
        <f t="shared" si="201"/>
        <v>50</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-3182.1745607561702</v>
      </c>
      <c r="GA194" s="57">
        <f>GA193+0.5*FX194*'DEPRECATED - DT-Prelim Calcs'!$C$11^2+FZ194*'DEPRECATED - DT-Prelim Calcs'!$C$11</f>
        <v>-903699.41554755124</v>
      </c>
      <c r="GB194" s="57">
        <f>MIN('Drive Train'!$F$35-FV193*'DEPRECATED - DT-Prelim Calcs'!$C$21*'Drive Train'!$F$38,GB193+FV$2)</f>
        <v>9</v>
      </c>
      <c r="GC194" s="57">
        <f>'Drive Train'!$F$35-FV194*'DEPRECATED - DT-Prelim Calcs'!$C$21*'Drive Train'!$F$38</f>
        <v>9</v>
      </c>
      <c r="GD194" s="1">
        <f>IF(GA194&gt;='Drive Train'!$F$29,1,0)</f>
        <v>0</v>
      </c>
      <c r="GE194" s="57">
        <f t="shared" si="241"/>
        <v>55.555555555555557</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55.555555555555557</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55.555555555555557</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55.555555555555557</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650.48305563067322</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29100.405516037361</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1.0871913196077432</v>
      </c>
      <c r="BC195" s="46">
        <f>BJ195*12*60/(PI() * 'Drive Train'!$F$15)/BB$2*BB195</f>
        <v>-94.657153386255274</v>
      </c>
      <c r="BD195" s="2">
        <f>('DEPRECATED - DT-Prelim Calcs'!$C$6*BB195-BC195)/('DEPRECATED - DT-Prelim Calcs'!$C$6*BB195)*'DEPRECATED - DT-Prelim Calcs'!$C$7*BB195</f>
        <v>2.6629310314105479</v>
      </c>
      <c r="BE195" s="57">
        <f>BD195/'DEPRECATED - DT-Prelim Calcs'!$C$7*('DEPRECATED - DT-Prelim Calcs'!$C$8-'DEPRECATED - DT-Prelim Calcs'!$C$9)+'DEPRECATED - DT-Prelim Calcs'!$C$9</f>
        <v>144.46516652695988</v>
      </c>
      <c r="BF195" s="57">
        <f t="shared" si="193"/>
        <v>50</v>
      </c>
      <c r="BG195" s="2">
        <f t="shared" si="215"/>
        <v>0.89592952771450929</v>
      </c>
      <c r="BH195" s="57">
        <f>BG195*'DEPRECATED - DT-Prelim Calcs'!$C$21/BB$2/'DEPRECATED - DT-Prelim Calcs'!$C$19/'DEPRECATED - DT-Prelim Calcs'!$C$18*3.39*'DEPRECATED - DT-Prelim Calcs'!$C$20</f>
        <v>9.3122233196846089</v>
      </c>
      <c r="BI195" s="46">
        <f t="shared" si="216"/>
        <v>0</v>
      </c>
      <c r="BJ195" s="57">
        <f>BH194*'DEPRECATED - DT-Prelim Calcs'!$C$11+BJ194</f>
        <v>-0.50035096644653265</v>
      </c>
      <c r="BK195" s="57">
        <f>BK194+0.5*BH195*'DEPRECATED - DT-Prelim Calcs'!$C$11^2+BJ195*'DEPRECATED - DT-Prelim Calcs'!$C$11</f>
        <v>13847.37913187133</v>
      </c>
      <c r="BL195" s="57">
        <f>MIN('Drive Train'!$F$35-BF194*'DEPRECATED - DT-Prelim Calcs'!$C$21*'Drive Train'!$F$38,BL194+BF$2)</f>
        <v>13.481172363136015</v>
      </c>
      <c r="BM195" s="57">
        <f>'Drive Train'!$F$35-BF195*'DEPRECATED - DT-Prelim Calcs'!$C$21*'Drive Train'!$F$38</f>
        <v>9</v>
      </c>
      <c r="BN195" s="1">
        <f>IF(BK195&gt;='Drive Train'!$F$29,1,0)</f>
        <v>1</v>
      </c>
      <c r="BO195" s="57">
        <f t="shared" si="217"/>
        <v>55.555555555555557</v>
      </c>
      <c r="BP195" s="63">
        <f>BP194+'DEPRECATED - DT-Prelim Calcs'!$C$11</f>
        <v>764</v>
      </c>
      <c r="BQ195" s="2">
        <f>CA195/'Drive Train'!$F$35</f>
        <v>0.72580645161290325</v>
      </c>
      <c r="BR195" s="46">
        <f>BY195*12*60/(PI() * 'Drive Train'!$F$15)/BQ$2*BQ195</f>
        <v>9094.6286636393543</v>
      </c>
      <c r="BS195" s="2">
        <f>('DEPRECATED - DT-Prelim Calcs'!$C$6*BQ195-BR195)/('DEPRECATED - DT-Prelim Calcs'!$C$6*BQ195)*'DEPRECATED - DT-Prelim Calcs'!$C$7*BQ195</f>
        <v>-2.3630119074048066</v>
      </c>
      <c r="BT195" s="57">
        <f>BS195/'DEPRECATED - DT-Prelim Calcs'!$C$7*('DEPRECATED - DT-Prelim Calcs'!$C$8-'DEPRECATED - DT-Prelim Calcs'!$C$9)+'DEPRECATED - DT-Prelim Calcs'!$C$9</f>
        <v>-123.0985177261563</v>
      </c>
      <c r="BU195" s="57">
        <f t="shared" si="194"/>
        <v>-123.0985177261563</v>
      </c>
      <c r="BV195" s="2">
        <f t="shared" si="218"/>
        <v>-3.4339972268048524</v>
      </c>
      <c r="BW195" s="57">
        <f>BV195*'DEPRECATED - DT-Prelim Calcs'!$C$21/BQ$2/'DEPRECATED - DT-Prelim Calcs'!$C$19/'DEPRECATED - DT-Prelim Calcs'!$C$18*3.39*'DEPRECATED - DT-Prelim Calcs'!$C$20</f>
        <v>-47.880459007392844</v>
      </c>
      <c r="BX195" s="46">
        <f t="shared" si="219"/>
        <v>1</v>
      </c>
      <c r="BY195" s="57">
        <f>BW194*'DEPRECATED - DT-Prelim Calcs'!$C$11+BY194</f>
        <v>53.680010697049283</v>
      </c>
      <c r="BZ195" s="57">
        <f>BZ194+0.5*BW195*'DEPRECATED - DT-Prelim Calcs'!$C$11^2+BY195*'DEPRECATED - DT-Prelim Calcs'!$C$11</f>
        <v>-26924.660770710347</v>
      </c>
      <c r="CA195" s="57">
        <f>MIN('Drive Train'!$F$35-BU194*'DEPRECATED - DT-Prelim Calcs'!$C$21*'Drive Train'!$F$38,CA194+BU$2)</f>
        <v>9</v>
      </c>
      <c r="CB195" s="57">
        <f>'Drive Train'!$F$35-BU195*'DEPRECATED - DT-Prelim Calcs'!$C$21*'Drive Train'!$F$38</f>
        <v>20.77069920537863</v>
      </c>
      <c r="CC195" s="1">
        <f>IF(BZ195&gt;='Drive Train'!$F$29,1,0)</f>
        <v>0</v>
      </c>
      <c r="CD195" s="57">
        <f t="shared" si="220"/>
        <v>-136.77613080684034</v>
      </c>
      <c r="CE195" s="63">
        <f>CE194+'DEPRECATED - DT-Prelim Calcs'!$C$11</f>
        <v>764</v>
      </c>
      <c r="CF195" s="2">
        <f>CP195/'Drive Train'!$F$35</f>
        <v>0.72580645161290325</v>
      </c>
      <c r="CG195" s="46">
        <f>CN195*12*60/(PI() * 'Drive Train'!$F$15)/CF$2*CF195</f>
        <v>9269.2577739495118</v>
      </c>
      <c r="CH195" s="2">
        <f>('DEPRECATED - DT-Prelim Calcs'!$C$6*CF195-CG195)/('DEPRECATED - DT-Prelim Calcs'!$C$6*CF195)*'DEPRECATED - DT-Prelim Calcs'!$C$7*CF195</f>
        <v>-2.4419717865506749</v>
      </c>
      <c r="CI195" s="57">
        <f>CH195/'DEPRECATED - DT-Prelim Calcs'!$C$7*('DEPRECATED - DT-Prelim Calcs'!$C$8-'DEPRECATED - DT-Prelim Calcs'!$C$9)+'DEPRECATED - DT-Prelim Calcs'!$C$9</f>
        <v>-127.30206647902556</v>
      </c>
      <c r="CJ195" s="57">
        <f t="shared" si="195"/>
        <v>-127.30206647902556</v>
      </c>
      <c r="CK195" s="2">
        <f t="shared" si="221"/>
        <v>-3.5335214654643541</v>
      </c>
      <c r="CL195" s="57">
        <f>CK195*'DEPRECATED - DT-Prelim Calcs'!$C$21/CF$2/'DEPRECATED - DT-Prelim Calcs'!$C$19/'DEPRECATED - DT-Prelim Calcs'!$C$18*3.39*'DEPRECATED - DT-Prelim Calcs'!$C$20</f>
        <v>-61.809111427567835</v>
      </c>
      <c r="CM195" s="46">
        <f t="shared" si="222"/>
        <v>1</v>
      </c>
      <c r="CN195" s="57">
        <f>CL194*'DEPRECATED - DT-Prelim Calcs'!$C$11+CN194</f>
        <v>43.610009465360676</v>
      </c>
      <c r="CO195" s="57">
        <f>CO194+0.5*CL195*'DEPRECATED - DT-Prelim Calcs'!$C$11^2+CN195*'DEPRECATED - DT-Prelim Calcs'!$C$11</f>
        <v>-80375.9269725208</v>
      </c>
      <c r="CP195" s="57">
        <f>MIN('Drive Train'!$F$35-CJ194*'DEPRECATED - DT-Prelim Calcs'!$C$21*'Drive Train'!$F$38,CP194+CJ$2)</f>
        <v>9</v>
      </c>
      <c r="CQ195" s="57">
        <f>'Drive Train'!$F$35-CJ195*'DEPRECATED - DT-Prelim Calcs'!$C$21*'Drive Train'!$F$38</f>
        <v>21.056540520573741</v>
      </c>
      <c r="CR195" s="1">
        <f>IF(CO195&gt;='Drive Train'!$F$29,1,0)</f>
        <v>0</v>
      </c>
      <c r="CS195" s="57">
        <f t="shared" si="223"/>
        <v>-141.44674053225063</v>
      </c>
      <c r="CT195" s="63">
        <f>CT194+'DEPRECATED - DT-Prelim Calcs'!$C$11</f>
        <v>764</v>
      </c>
      <c r="CU195" s="2">
        <f>DE195/'Drive Train'!$F$35</f>
        <v>0.72580645161290325</v>
      </c>
      <c r="CV195" s="46">
        <f>DC195*12*60/(PI() * 'Drive Train'!$F$15)/CU$2*CU195</f>
        <v>-41146.088505023952</v>
      </c>
      <c r="CW195" s="2">
        <f>('DEPRECATED - DT-Prelim Calcs'!$C$6*CU195-CV195)/('DEPRECATED - DT-Prelim Calcs'!$C$6*CU195)*'DEPRECATED - DT-Prelim Calcs'!$C$7*CU195</f>
        <v>20.353710114448585</v>
      </c>
      <c r="CX195" s="57">
        <f>CW195/'DEPRECATED - DT-Prelim Calcs'!$C$7*('DEPRECATED - DT-Prelim Calcs'!$C$8-'DEPRECATED - DT-Prelim Calcs'!$C$9)+'DEPRECATED - DT-Prelim Calcs'!$C$9</f>
        <v>1086.2605841011427</v>
      </c>
      <c r="CY195" s="57">
        <f t="shared" si="196"/>
        <v>50</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-160.93139479965862</v>
      </c>
      <c r="DD195" s="57">
        <f>DD194+0.5*DA195*'DEPRECATED - DT-Prelim Calcs'!$C$11^2+DC195*'DEPRECATED - DT-Prelim Calcs'!$C$11</f>
        <v>-170093.23034461943</v>
      </c>
      <c r="DE195" s="57">
        <f>MIN('Drive Train'!$F$35-CY194*'DEPRECATED - DT-Prelim Calcs'!$C$21*'Drive Train'!$F$38,DE194+CY$2)</f>
        <v>9</v>
      </c>
      <c r="DF195" s="57">
        <f>'Drive Train'!$F$35-CY195*'DEPRECATED - DT-Prelim Calcs'!$C$21*'Drive Train'!$F$38</f>
        <v>9</v>
      </c>
      <c r="DG195" s="1">
        <f>IF(DD195&gt;='Drive Train'!$F$29,1,0)</f>
        <v>0</v>
      </c>
      <c r="DH195" s="57">
        <f t="shared" si="226"/>
        <v>55.555555555555557</v>
      </c>
      <c r="DI195" s="63">
        <f>DI194+'DEPRECATED - DT-Prelim Calcs'!$C$11</f>
        <v>764</v>
      </c>
      <c r="DJ195" s="2">
        <f>DT195/'Drive Train'!$F$35</f>
        <v>0.72580645161290325</v>
      </c>
      <c r="DK195" s="46">
        <f>DR195*12*60/(PI() * 'Drive Train'!$F$15)/DJ$2*DJ195</f>
        <v>-68387.701601181805</v>
      </c>
      <c r="DL195" s="2">
        <f>('DEPRECATED - DT-Prelim Calcs'!$C$6*DJ195-DK195)/('DEPRECATED - DT-Prelim Calcs'!$C$6*DJ195)*'DEPRECATED - DT-Prelim Calcs'!$C$7*DJ195</f>
        <v>32.671212471247912</v>
      </c>
      <c r="DM195" s="57">
        <f>DL195/'DEPRECATED - DT-Prelim Calcs'!$C$7*('DEPRECATED - DT-Prelim Calcs'!$C$8-'DEPRECATED - DT-Prelim Calcs'!$C$9)+'DEPRECATED - DT-Prelim Calcs'!$C$9</f>
        <v>1742.0014772037791</v>
      </c>
      <c r="DN195" s="57">
        <f t="shared" si="197"/>
        <v>50</v>
      </c>
      <c r="DO195" s="2">
        <f t="shared" si="227"/>
        <v>0.93499464029399981</v>
      </c>
      <c r="DP195" s="57">
        <f>DO195*'DEPRECATED - DT-Prelim Calcs'!$C$21/DJ$2/'DEPRECATED - DT-Prelim Calcs'!$C$19/'DEPRECATED - DT-Prelim Calcs'!$C$18*3.39*'DEPRECATED - DT-Prelim Calcs'!$C$20</f>
        <v>22.991988372439156</v>
      </c>
      <c r="DQ195" s="46">
        <f t="shared" si="228"/>
        <v>0</v>
      </c>
      <c r="DR195" s="57">
        <f>DP194*'DEPRECATED - DT-Prelim Calcs'!$C$11+DR194</f>
        <v>-228.87406630003693</v>
      </c>
      <c r="DS195" s="57">
        <f>DS194+0.5*DP195*'DEPRECATED - DT-Prelim Calcs'!$C$11^2+DR195*'DEPRECATED - DT-Prelim Calcs'!$C$11</f>
        <v>-320345.02338871441</v>
      </c>
      <c r="DT195" s="57">
        <f>MIN('Drive Train'!$F$35-DN194*'DEPRECATED - DT-Prelim Calcs'!$C$21*'Drive Train'!$F$38,DT194+DN$2)</f>
        <v>9</v>
      </c>
      <c r="DU195" s="57">
        <f>'Drive Train'!$F$35-DN195*'DEPRECATED - DT-Prelim Calcs'!$C$21*'Drive Train'!$F$38</f>
        <v>9</v>
      </c>
      <c r="DV195" s="1">
        <f>IF(DS195&gt;='Drive Train'!$F$29,1,0)</f>
        <v>0</v>
      </c>
      <c r="DW195" s="57">
        <f t="shared" si="229"/>
        <v>55.555555555555557</v>
      </c>
      <c r="DX195" s="63">
        <f>DX194+'DEPRECATED - DT-Prelim Calcs'!$C$11</f>
        <v>764</v>
      </c>
      <c r="DY195" s="2">
        <f>EI195/'Drive Train'!$F$35</f>
        <v>0.72580645161290325</v>
      </c>
      <c r="DZ195" s="46">
        <f>EG195*12*60/(PI() * 'Drive Train'!$F$15)/DY$2*DY195</f>
        <v>-163179.7903032625</v>
      </c>
      <c r="EA195" s="2">
        <f>('DEPRECATED - DT-Prelim Calcs'!$C$6*DY195-DZ195)/('DEPRECATED - DT-Prelim Calcs'!$C$6*DY195)*'DEPRECATED - DT-Prelim Calcs'!$C$7*DY195</f>
        <v>75.532175655490803</v>
      </c>
      <c r="EB195" s="57">
        <f>EA195/'DEPRECATED - DT-Prelim Calcs'!$C$7*('DEPRECATED - DT-Prelim Calcs'!$C$8-'DEPRECATED - DT-Prelim Calcs'!$C$9)+'DEPRECATED - DT-Prelim Calcs'!$C$9</f>
        <v>4023.7697662238465</v>
      </c>
      <c r="EC195" s="57">
        <f t="shared" si="198"/>
        <v>50</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-477.23655685773656</v>
      </c>
      <c r="EH195" s="57">
        <f>EH194+0.5*EE195*'DEPRECATED - DT-Prelim Calcs'!$C$11^2+EG195*'DEPRECATED - DT-Prelim Calcs'!$C$11</f>
        <v>-466651.04098154331</v>
      </c>
      <c r="EI195" s="57">
        <f>MIN('Drive Train'!$F$35-EC194*'DEPRECATED - DT-Prelim Calcs'!$C$21*'Drive Train'!$F$38,EI194+EC$2)</f>
        <v>9</v>
      </c>
      <c r="EJ195" s="57">
        <f>'Drive Train'!$F$35-EC195*'DEPRECATED - DT-Prelim Calcs'!$C$21*'Drive Train'!$F$38</f>
        <v>9</v>
      </c>
      <c r="EK195" s="1">
        <f>IF(EH195&gt;='Drive Train'!$F$29,1,0)</f>
        <v>0</v>
      </c>
      <c r="EL195" s="57">
        <f t="shared" si="232"/>
        <v>55.555555555555557</v>
      </c>
      <c r="EM195" s="63">
        <f>EM194+'DEPRECATED - DT-Prelim Calcs'!$C$11</f>
        <v>764</v>
      </c>
      <c r="EN195" s="2">
        <f>EX195/'Drive Train'!$F$35</f>
        <v>0.72580645161290325</v>
      </c>
      <c r="EO195" s="46">
        <f>EV195*12*60/(PI() * 'Drive Train'!$F$15)/EN$2*EN195</f>
        <v>-216825.78436044793</v>
      </c>
      <c r="EP195" s="2">
        <f>('DEPRECATED - DT-Prelim Calcs'!$C$6*EN195-EO195)/('DEPRECATED - DT-Prelim Calcs'!$C$6*EN195)*'DEPRECATED - DT-Prelim Calcs'!$C$7*EN195</f>
        <v>99.788619497482699</v>
      </c>
      <c r="EQ195" s="57">
        <f>EP195/'DEPRECATED - DT-Prelim Calcs'!$C$7*('DEPRECATED - DT-Prelim Calcs'!$C$8-'DEPRECATED - DT-Prelim Calcs'!$C$9)+'DEPRECATED - DT-Prelim Calcs'!$C$9</f>
        <v>5315.0982910900539</v>
      </c>
      <c r="ER195" s="57">
        <f t="shared" si="199"/>
        <v>50</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-563.10738743798584</v>
      </c>
      <c r="EW195" s="57">
        <f>EW194+0.5*ET195*'DEPRECATED - DT-Prelim Calcs'!$C$11^2+EV195*'DEPRECATED - DT-Prelim Calcs'!$C$11</f>
        <v>-597600.28844409226</v>
      </c>
      <c r="EX195" s="57">
        <f>MIN('Drive Train'!$F$35-ER194*'DEPRECATED - DT-Prelim Calcs'!$C$21*'Drive Train'!$F$38,EX194+ER$2)</f>
        <v>9</v>
      </c>
      <c r="EY195" s="57">
        <f>'Drive Train'!$F$35-ER195*'DEPRECATED - DT-Prelim Calcs'!$C$21*'Drive Train'!$F$38</f>
        <v>9</v>
      </c>
      <c r="EZ195" s="1">
        <f>IF(EW195&gt;='Drive Train'!$F$29,1,0)</f>
        <v>0</v>
      </c>
      <c r="FA195" s="57">
        <f t="shared" si="235"/>
        <v>55.555555555555557</v>
      </c>
      <c r="FB195" s="63">
        <f>FB194+'DEPRECATED - DT-Prelim Calcs'!$C$11</f>
        <v>764</v>
      </c>
      <c r="FC195" s="2">
        <f>FM195/'Drive Train'!$F$35</f>
        <v>0.72580645161290325</v>
      </c>
      <c r="FD195" s="46">
        <f>FK195*12*60/(PI() * 'Drive Train'!$F$15)/FC$2*FC195</f>
        <v>-596565.83897330821</v>
      </c>
      <c r="FE195" s="2">
        <f>('DEPRECATED - DT-Prelim Calcs'!$C$6*FC195-FD195)/('DEPRECATED - DT-Prelim Calcs'!$C$6*FC195)*'DEPRECATED - DT-Prelim Calcs'!$C$7*FC195</f>
        <v>271.4909706451362</v>
      </c>
      <c r="FF195" s="57">
        <f>FE195/'DEPRECATED - DT-Prelim Calcs'!$C$7*('DEPRECATED - DT-Prelim Calcs'!$C$8-'DEPRECATED - DT-Prelim Calcs'!$C$9)+'DEPRECATED - DT-Prelim Calcs'!$C$9</f>
        <v>14455.933001564721</v>
      </c>
      <c r="FG195" s="57">
        <f t="shared" si="200"/>
        <v>50</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-1393.2655292598674</v>
      </c>
      <c r="FL195" s="57">
        <f>FL194+0.5*FI195*'DEPRECATED - DT-Prelim Calcs'!$C$11^2+FK195*'DEPRECATED - DT-Prelim Calcs'!$C$11</f>
        <v>-815942.90700342681</v>
      </c>
      <c r="FM195" s="57">
        <f>MIN('Drive Train'!$F$35-FG194*'DEPRECATED - DT-Prelim Calcs'!$C$21*'Drive Train'!$F$38,FM194+FG$2)</f>
        <v>9</v>
      </c>
      <c r="FN195" s="57">
        <f>'Drive Train'!$F$35-FG195*'DEPRECATED - DT-Prelim Calcs'!$C$21*'Drive Train'!$F$38</f>
        <v>9</v>
      </c>
      <c r="FO195" s="1">
        <f>IF(FL195&gt;='Drive Train'!$F$29,1,0)</f>
        <v>0</v>
      </c>
      <c r="FP195" s="57">
        <f t="shared" si="238"/>
        <v>55.555555555555557</v>
      </c>
      <c r="FQ195" s="63">
        <f>FQ194+'DEPRECATED - DT-Prelim Calcs'!$C$11</f>
        <v>764</v>
      </c>
      <c r="FR195" s="2">
        <f>GB195/'Drive Train'!$F$35</f>
        <v>0.72580645161290325</v>
      </c>
      <c r="FS195" s="46">
        <f>FZ195*12*60/(PI() * 'Drive Train'!$F$15)/FR$2*FR195</f>
        <v>-1456426.7124855057</v>
      </c>
      <c r="FT195" s="2">
        <f>('DEPRECATED - DT-Prelim Calcs'!$C$6*FR195-FS195)/('DEPRECATED - DT-Prelim Calcs'!$C$6*FR195)*'DEPRECATED - DT-Prelim Calcs'!$C$7*FR195</f>
        <v>660.28359825571715</v>
      </c>
      <c r="FU195" s="57">
        <f>FT195/'DEPRECATED - DT-Prelim Calcs'!$C$7*('DEPRECATED - DT-Prelim Calcs'!$C$8-'DEPRECATED - DT-Prelim Calcs'!$C$9)+'DEPRECATED - DT-Prelim Calcs'!$C$9</f>
        <v>35153.897367721373</v>
      </c>
      <c r="FV195" s="57">
        <f t="shared" si="201"/>
        <v>50</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-3090.2066072664134</v>
      </c>
      <c r="GA195" s="57">
        <f>GA194+0.5*FX195*'DEPRECATED - DT-Prelim Calcs'!$C$11^2+FZ195*'DEPRECATED - DT-Prelim Calcs'!$C$11</f>
        <v>-915876.30606963742</v>
      </c>
      <c r="GB195" s="57">
        <f>MIN('Drive Train'!$F$35-FV194*'DEPRECATED - DT-Prelim Calcs'!$C$21*'Drive Train'!$F$38,GB194+FV$2)</f>
        <v>9</v>
      </c>
      <c r="GC195" s="57">
        <f>'Drive Train'!$F$35-FV195*'DEPRECATED - DT-Prelim Calcs'!$C$21*'Drive Train'!$F$38</f>
        <v>9</v>
      </c>
      <c r="GD195" s="1">
        <f>IF(GA195&gt;='Drive Train'!$F$29,1,0)</f>
        <v>0</v>
      </c>
      <c r="GE195" s="57">
        <f t="shared" si="241"/>
        <v>55.555555555555557</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55.555555555555557</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55.555555555555557</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55.555555555555557</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55.555555555555557</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55.555555555555557</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650.48305563067322</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29253.429658816724</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0.72580645161290325</v>
      </c>
      <c r="BC196" s="46">
        <f>BJ196*12*60/(PI() * 'Drive Train'!$F$15)/BB$2*BB196</f>
        <v>4641.2361014969028</v>
      </c>
      <c r="BD196" s="2">
        <f>('DEPRECATED - DT-Prelim Calcs'!$C$6*BB196-BC196)/('DEPRECATED - DT-Prelim Calcs'!$C$6*BB196)*'DEPRECATED - DT-Prelim Calcs'!$C$7*BB196</f>
        <v>-0.34937662133289121</v>
      </c>
      <c r="BE196" s="57">
        <f>BD196/'DEPRECATED - DT-Prelim Calcs'!$C$7*('DEPRECATED - DT-Prelim Calcs'!$C$8-'DEPRECATED - DT-Prelim Calcs'!$C$9)+'DEPRECATED - DT-Prelim Calcs'!$C$9</f>
        <v>-15.8995935755228</v>
      </c>
      <c r="BF196" s="57">
        <f t="shared" si="193"/>
        <v>-15.8995935755228</v>
      </c>
      <c r="BG196" s="2">
        <f t="shared" si="215"/>
        <v>-0.89592952771440193</v>
      </c>
      <c r="BH196" s="57">
        <f>BG196*'DEPRECATED - DT-Prelim Calcs'!$C$21/BB$2/'DEPRECATED - DT-Prelim Calcs'!$C$19/'DEPRECATED - DT-Prelim Calcs'!$C$18*3.39*'DEPRECATED - DT-Prelim Calcs'!$C$20</f>
        <v>-9.3122233196834934</v>
      </c>
      <c r="BI196" s="46">
        <f t="shared" si="216"/>
        <v>1</v>
      </c>
      <c r="BJ196" s="57">
        <f>BH195*'DEPRECATED - DT-Prelim Calcs'!$C$11+BJ195</f>
        <v>36.748542312291903</v>
      </c>
      <c r="BK196" s="57">
        <f>BK195+0.5*BH196*'DEPRECATED - DT-Prelim Calcs'!$C$11^2+BJ196*'DEPRECATED - DT-Prelim Calcs'!$C$11</f>
        <v>13919.875514563031</v>
      </c>
      <c r="BL196" s="57">
        <f>MIN('Drive Train'!$F$35-BF195*'DEPRECATED - DT-Prelim Calcs'!$C$21*'Drive Train'!$F$38,BL195+BF$2)</f>
        <v>9</v>
      </c>
      <c r="BM196" s="57">
        <f>'Drive Train'!$F$35-BF196*'DEPRECATED - DT-Prelim Calcs'!$C$21*'Drive Train'!$F$38</f>
        <v>13.481172363135551</v>
      </c>
      <c r="BN196" s="1">
        <f>IF(BK196&gt;='Drive Train'!$F$29,1,0)</f>
        <v>1</v>
      </c>
      <c r="BO196" s="57">
        <f t="shared" si="217"/>
        <v>-17.666215083914221</v>
      </c>
      <c r="BP196" s="63">
        <f>BP195+'DEPRECATED - DT-Prelim Calcs'!$C$11</f>
        <v>768</v>
      </c>
      <c r="BQ196" s="2">
        <f>CA196/'Drive Train'!$F$35</f>
        <v>1.6750563875305347</v>
      </c>
      <c r="BR196" s="46">
        <f>BY196*12*60/(PI() * 'Drive Train'!$F$15)/BQ$2*BQ196</f>
        <v>-53896.678319323895</v>
      </c>
      <c r="BS196" s="2">
        <f>('DEPRECATED - DT-Prelim Calcs'!$C$6*BQ196-BR196)/('DEPRECATED - DT-Prelim Calcs'!$C$6*BQ196)*'DEPRECATED - DT-Prelim Calcs'!$C$7*BQ196</f>
        <v>28.406678529890538</v>
      </c>
      <c r="BT196" s="57">
        <f>BS196/'DEPRECATED - DT-Prelim Calcs'!$C$7*('DEPRECATED - DT-Prelim Calcs'!$C$8-'DEPRECATED - DT-Prelim Calcs'!$C$9)+'DEPRECATED - DT-Prelim Calcs'!$C$9</f>
        <v>1514.9725541016414</v>
      </c>
      <c r="BU196" s="57">
        <f t="shared" si="194"/>
        <v>50</v>
      </c>
      <c r="BV196" s="2">
        <f t="shared" si="218"/>
        <v>1.6489905474275997</v>
      </c>
      <c r="BW196" s="57">
        <f>BV196*'DEPRECATED - DT-Prelim Calcs'!$C$21/BQ$2/'DEPRECATED - DT-Prelim Calcs'!$C$19/'DEPRECATED - DT-Prelim Calcs'!$C$18*3.39*'DEPRECATED - DT-Prelim Calcs'!$C$20</f>
        <v>22.99198837243916</v>
      </c>
      <c r="BX196" s="46">
        <f t="shared" si="219"/>
        <v>0</v>
      </c>
      <c r="BY196" s="57">
        <f>BW195*'DEPRECATED - DT-Prelim Calcs'!$C$11+BY195</f>
        <v>-137.84182533252209</v>
      </c>
      <c r="BZ196" s="57">
        <f>BZ195+0.5*BW196*'DEPRECATED - DT-Prelim Calcs'!$C$11^2+BY196*'DEPRECATED - DT-Prelim Calcs'!$C$11</f>
        <v>-27292.09216506092</v>
      </c>
      <c r="CA196" s="57">
        <f>MIN('Drive Train'!$F$35-BU195*'DEPRECATED - DT-Prelim Calcs'!$C$21*'Drive Train'!$F$38,CA195+BU$2)</f>
        <v>20.77069920537863</v>
      </c>
      <c r="CB196" s="57">
        <f>'Drive Train'!$F$35-BU196*'DEPRECATED - DT-Prelim Calcs'!$C$21*'Drive Train'!$F$38</f>
        <v>9</v>
      </c>
      <c r="CC196" s="1">
        <f>IF(BZ196&gt;='Drive Train'!$F$29,1,0)</f>
        <v>0</v>
      </c>
      <c r="CD196" s="57">
        <f t="shared" si="220"/>
        <v>55.555555555555557</v>
      </c>
      <c r="CE196" s="63">
        <f>CE195+'DEPRECATED - DT-Prelim Calcs'!$C$11</f>
        <v>768</v>
      </c>
      <c r="CF196" s="2">
        <f>CP196/'Drive Train'!$F$35</f>
        <v>1.6981081064978822</v>
      </c>
      <c r="CG196" s="46">
        <f>CN196*12*60/(PI() * 'Drive Train'!$F$15)/CF$2*CF196</f>
        <v>-101259.88980604293</v>
      </c>
      <c r="CH196" s="2">
        <f>('DEPRECATED - DT-Prelim Calcs'!$C$6*CF196-CG196)/('DEPRECATED - DT-Prelim Calcs'!$C$6*CF196)*'DEPRECATED - DT-Prelim Calcs'!$C$7*CF196</f>
        <v>49.877869135639912</v>
      </c>
      <c r="CI196" s="57">
        <f>CH196/'DEPRECATED - DT-Prelim Calcs'!$C$7*('DEPRECATED - DT-Prelim Calcs'!$C$8-'DEPRECATED - DT-Prelim Calcs'!$C$9)+'DEPRECATED - DT-Prelim Calcs'!$C$9</f>
        <v>2658.0239046068882</v>
      </c>
      <c r="CJ196" s="57">
        <f t="shared" si="195"/>
        <v>50</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-203.62643624491068</v>
      </c>
      <c r="CO196" s="57">
        <f>CO195+0.5*CL196*'DEPRECATED - DT-Prelim Calcs'!$C$11^2+CN196*'DEPRECATED - DT-Prelim Calcs'!$C$11</f>
        <v>-81006.496810520926</v>
      </c>
      <c r="CP196" s="57">
        <f>MIN('Drive Train'!$F$35-CJ195*'DEPRECATED - DT-Prelim Calcs'!$C$21*'Drive Train'!$F$38,CP195+CJ$2)</f>
        <v>21.056540520573741</v>
      </c>
      <c r="CQ196" s="57">
        <f>'Drive Train'!$F$35-CJ196*'DEPRECATED - DT-Prelim Calcs'!$C$21*'Drive Train'!$F$38</f>
        <v>9</v>
      </c>
      <c r="CR196" s="1">
        <f>IF(CO196&gt;='Drive Train'!$F$29,1,0)</f>
        <v>0</v>
      </c>
      <c r="CS196" s="57">
        <f t="shared" si="223"/>
        <v>55.555555555555557</v>
      </c>
      <c r="CT196" s="63">
        <f>CT195+'DEPRECATED - DT-Prelim Calcs'!$C$11</f>
        <v>768</v>
      </c>
      <c r="CU196" s="2">
        <f>DE196/'Drive Train'!$F$35</f>
        <v>0.72580645161290325</v>
      </c>
      <c r="CV196" s="46">
        <f>DC196*12*60/(PI() * 'Drive Train'!$F$15)/CU$2*CU196</f>
        <v>-17632.208204500515</v>
      </c>
      <c r="CW196" s="2">
        <f>('DEPRECATED - DT-Prelim Calcs'!$C$6*CU196-CV196)/('DEPRECATED - DT-Prelim Calcs'!$C$6*CU196)*'DEPRECATED - DT-Prelim Calcs'!$C$7*CU196</f>
        <v>9.7217304663695057</v>
      </c>
      <c r="CX196" s="57">
        <f>CW196/'DEPRECATED - DT-Prelim Calcs'!$C$7*('DEPRECATED - DT-Prelim Calcs'!$C$8-'DEPRECATED - DT-Prelim Calcs'!$C$9)+'DEPRECATED - DT-Prelim Calcs'!$C$9</f>
        <v>520.25104515983719</v>
      </c>
      <c r="CY196" s="57">
        <f t="shared" si="196"/>
        <v>50</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-68.963441309901995</v>
      </c>
      <c r="DD196" s="57">
        <f>DD195+0.5*DA196*'DEPRECATED - DT-Prelim Calcs'!$C$11^2+DC196*'DEPRECATED - DT-Prelim Calcs'!$C$11</f>
        <v>-170185.14820287953</v>
      </c>
      <c r="DE196" s="57">
        <f>MIN('Drive Train'!$F$35-CY195*'DEPRECATED - DT-Prelim Calcs'!$C$21*'Drive Train'!$F$38,DE195+CY$2)</f>
        <v>9</v>
      </c>
      <c r="DF196" s="57">
        <f>'Drive Train'!$F$35-CY196*'DEPRECATED - DT-Prelim Calcs'!$C$21*'Drive Train'!$F$38</f>
        <v>9</v>
      </c>
      <c r="DG196" s="1">
        <f>IF(DD196&gt;='Drive Train'!$F$29,1,0)</f>
        <v>0</v>
      </c>
      <c r="DH196" s="57">
        <f t="shared" si="226"/>
        <v>55.555555555555557</v>
      </c>
      <c r="DI196" s="63">
        <f>DI195+'DEPRECATED - DT-Prelim Calcs'!$C$11</f>
        <v>768</v>
      </c>
      <c r="DJ196" s="2">
        <f>DT196/'Drive Train'!$F$35</f>
        <v>0.72580645161290325</v>
      </c>
      <c r="DK196" s="46">
        <f>DR196*12*60/(PI() * 'Drive Train'!$F$15)/DJ$2*DJ196</f>
        <v>-40907.624623461648</v>
      </c>
      <c r="DL196" s="2">
        <f>('DEPRECATED - DT-Prelim Calcs'!$C$6*DJ196-DK196)/('DEPRECATED - DT-Prelim Calcs'!$C$6*DJ196)*'DEPRECATED - DT-Prelim Calcs'!$C$7*DJ196</f>
        <v>20.245886858432605</v>
      </c>
      <c r="DM196" s="57">
        <f>DL196/'DEPRECATED - DT-Prelim Calcs'!$C$7*('DEPRECATED - DT-Prelim Calcs'!$C$8-'DEPRECATED - DT-Prelim Calcs'!$C$9)+'DEPRECATED - DT-Prelim Calcs'!$C$9</f>
        <v>1080.5204497663499</v>
      </c>
      <c r="DN196" s="57">
        <f t="shared" si="197"/>
        <v>50</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-136.90611281028032</v>
      </c>
      <c r="DS196" s="57">
        <f>DS195+0.5*DP196*'DEPRECATED - DT-Prelim Calcs'!$C$11^2+DR196*'DEPRECATED - DT-Prelim Calcs'!$C$11</f>
        <v>-320708.71193297603</v>
      </c>
      <c r="DT196" s="57">
        <f>MIN('Drive Train'!$F$35-DN195*'DEPRECATED - DT-Prelim Calcs'!$C$21*'Drive Train'!$F$38,DT195+DN$2)</f>
        <v>9</v>
      </c>
      <c r="DU196" s="57">
        <f>'Drive Train'!$F$35-DN196*'DEPRECATED - DT-Prelim Calcs'!$C$21*'Drive Train'!$F$38</f>
        <v>9</v>
      </c>
      <c r="DV196" s="1">
        <f>IF(DS196&gt;='Drive Train'!$F$29,1,0)</f>
        <v>0</v>
      </c>
      <c r="DW196" s="57">
        <f t="shared" si="229"/>
        <v>55.555555555555557</v>
      </c>
      <c r="DX196" s="63">
        <f>DX195+'DEPRECATED - DT-Prelim Calcs'!$C$11</f>
        <v>768</v>
      </c>
      <c r="DY196" s="2">
        <f>EI196/'Drive Train'!$F$35</f>
        <v>0.72580645161290325</v>
      </c>
      <c r="DZ196" s="46">
        <f>EG196*12*60/(PI() * 'Drive Train'!$F$15)/DY$2*DY196</f>
        <v>-131733.51664834566</v>
      </c>
      <c r="EA196" s="2">
        <f>('DEPRECATED - DT-Prelim Calcs'!$C$6*DY196-DZ196)/('DEPRECATED - DT-Prelim Calcs'!$C$6*DY196)*'DEPRECATED - DT-Prelim Calcs'!$C$7*DY196</f>
        <v>61.313504077939264</v>
      </c>
      <c r="EB196" s="57">
        <f>EA196/'DEPRECATED - DT-Prelim Calcs'!$C$7*('DEPRECATED - DT-Prelim Calcs'!$C$8-'DEPRECATED - DT-Prelim Calcs'!$C$9)+'DEPRECATED - DT-Prelim Calcs'!$C$9</f>
        <v>3266.8172502902935</v>
      </c>
      <c r="EC196" s="57">
        <f t="shared" si="198"/>
        <v>50</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-385.26860336797995</v>
      </c>
      <c r="EH196" s="57">
        <f>EH195+0.5*EE196*'DEPRECATED - DT-Prelim Calcs'!$C$11^2+EG196*'DEPRECATED - DT-Prelim Calcs'!$C$11</f>
        <v>-468008.17948803573</v>
      </c>
      <c r="EI196" s="57">
        <f>MIN('Drive Train'!$F$35-EC195*'DEPRECATED - DT-Prelim Calcs'!$C$21*'Drive Train'!$F$38,EI195+EC$2)</f>
        <v>9</v>
      </c>
      <c r="EJ196" s="57">
        <f>'Drive Train'!$F$35-EC196*'DEPRECATED - DT-Prelim Calcs'!$C$21*'Drive Train'!$F$38</f>
        <v>9</v>
      </c>
      <c r="EK196" s="1">
        <f>IF(EH196&gt;='Drive Train'!$F$29,1,0)</f>
        <v>0</v>
      </c>
      <c r="EL196" s="57">
        <f t="shared" si="232"/>
        <v>55.555555555555557</v>
      </c>
      <c r="EM196" s="63">
        <f>EM195+'DEPRECATED - DT-Prelim Calcs'!$C$11</f>
        <v>768</v>
      </c>
      <c r="EN196" s="2">
        <f>EX196/'Drive Train'!$F$35</f>
        <v>0.72580645161290325</v>
      </c>
      <c r="EO196" s="46">
        <f>EV196*12*60/(PI() * 'Drive Train'!$F$15)/EN$2*EN196</f>
        <v>-181413.31402833437</v>
      </c>
      <c r="EP196" s="2">
        <f>('DEPRECATED - DT-Prelim Calcs'!$C$6*EN196-EO196)/('DEPRECATED - DT-Prelim Calcs'!$C$6*EN196)*'DEPRECATED - DT-Prelim Calcs'!$C$7*EN196</f>
        <v>83.776601955194963</v>
      </c>
      <c r="EQ196" s="57">
        <f>EP196/'DEPRECATED - DT-Prelim Calcs'!$C$7*('DEPRECATED - DT-Prelim Calcs'!$C$8-'DEPRECATED - DT-Prelim Calcs'!$C$9)+'DEPRECATED - DT-Prelim Calcs'!$C$9</f>
        <v>4462.674286660379</v>
      </c>
      <c r="ER196" s="57">
        <f t="shared" si="199"/>
        <v>50</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-471.13943394822923</v>
      </c>
      <c r="EW196" s="57">
        <f>EW195+0.5*ET196*'DEPRECATED - DT-Prelim Calcs'!$C$11^2+EV196*'DEPRECATED - DT-Prelim Calcs'!$C$11</f>
        <v>-599300.91027290572</v>
      </c>
      <c r="EX196" s="57">
        <f>MIN('Drive Train'!$F$35-ER195*'DEPRECATED - DT-Prelim Calcs'!$C$21*'Drive Train'!$F$38,EX195+ER$2)</f>
        <v>9</v>
      </c>
      <c r="EY196" s="57">
        <f>'Drive Train'!$F$35-ER196*'DEPRECATED - DT-Prelim Calcs'!$C$21*'Drive Train'!$F$38</f>
        <v>9</v>
      </c>
      <c r="EZ196" s="1">
        <f>IF(EW196&gt;='Drive Train'!$F$29,1,0)</f>
        <v>0</v>
      </c>
      <c r="FA196" s="57">
        <f t="shared" si="235"/>
        <v>55.555555555555557</v>
      </c>
      <c r="FB196" s="63">
        <f>FB195+'DEPRECATED - DT-Prelim Calcs'!$C$11</f>
        <v>768</v>
      </c>
      <c r="FC196" s="2">
        <f>FM196/'Drive Train'!$F$35</f>
        <v>0.72580645161290325</v>
      </c>
      <c r="FD196" s="46">
        <f>FK196*12*60/(PI() * 'Drive Train'!$F$15)/FC$2*FC196</f>
        <v>-557187.17196399788</v>
      </c>
      <c r="FE196" s="2">
        <f>('DEPRECATED - DT-Prelim Calcs'!$C$6*FC196-FD196)/('DEPRECATED - DT-Prelim Calcs'!$C$6*FC196)*'DEPRECATED - DT-Prelim Calcs'!$C$7*FC196</f>
        <v>253.6856071381122</v>
      </c>
      <c r="FF196" s="57">
        <f>FE196/'DEPRECATED - DT-Prelim Calcs'!$C$7*('DEPRECATED - DT-Prelim Calcs'!$C$8-'DEPRECATED - DT-Prelim Calcs'!$C$9)+'DEPRECATED - DT-Prelim Calcs'!$C$9</f>
        <v>13508.037508638921</v>
      </c>
      <c r="FG196" s="57">
        <f t="shared" si="200"/>
        <v>50</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-1301.2975757701108</v>
      </c>
      <c r="FL196" s="57">
        <f>FL195+0.5*FI196*'DEPRECATED - DT-Prelim Calcs'!$C$11^2+FK196*'DEPRECATED - DT-Prelim Calcs'!$C$11</f>
        <v>-820964.1613995278</v>
      </c>
      <c r="FM196" s="57">
        <f>MIN('Drive Train'!$F$35-FG195*'DEPRECATED - DT-Prelim Calcs'!$C$21*'Drive Train'!$F$38,FM195+FG$2)</f>
        <v>9</v>
      </c>
      <c r="FN196" s="57">
        <f>'Drive Train'!$F$35-FG196*'DEPRECATED - DT-Prelim Calcs'!$C$21*'Drive Train'!$F$38</f>
        <v>9</v>
      </c>
      <c r="FO196" s="1">
        <f>IF(FL196&gt;='Drive Train'!$F$29,1,0)</f>
        <v>0</v>
      </c>
      <c r="FP196" s="57">
        <f t="shared" si="238"/>
        <v>55.555555555555557</v>
      </c>
      <c r="FQ196" s="63">
        <f>FQ195+'DEPRECATED - DT-Prelim Calcs'!$C$11</f>
        <v>768</v>
      </c>
      <c r="FR196" s="2">
        <f>GB196/'Drive Train'!$F$35</f>
        <v>0.72580645161290325</v>
      </c>
      <c r="FS196" s="46">
        <f>FZ196*12*60/(PI() * 'Drive Train'!$F$15)/FR$2*FR196</f>
        <v>-1413081.8487989989</v>
      </c>
      <c r="FT196" s="2">
        <f>('DEPRECATED - DT-Prelim Calcs'!$C$6*FR196-FS196)/('DEPRECATED - DT-Prelim Calcs'!$C$6*FR196)*'DEPRECATED - DT-Prelim Calcs'!$C$7*FR196</f>
        <v>640.68488878395704</v>
      </c>
      <c r="FU196" s="57">
        <f>FT196/'DEPRECATED - DT-Prelim Calcs'!$C$7*('DEPRECATED - DT-Prelim Calcs'!$C$8-'DEPRECATED - DT-Prelim Calcs'!$C$9)+'DEPRECATED - DT-Prelim Calcs'!$C$9</f>
        <v>34110.530386299455</v>
      </c>
      <c r="FV196" s="57">
        <f t="shared" si="201"/>
        <v>50</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-2998.2386537766565</v>
      </c>
      <c r="GA196" s="57">
        <f>GA195+0.5*FX196*'DEPRECATED - DT-Prelim Calcs'!$C$11^2+FZ196*'DEPRECATED - DT-Prelim Calcs'!$C$11</f>
        <v>-927685.3247777645</v>
      </c>
      <c r="GB196" s="57">
        <f>MIN('Drive Train'!$F$35-FV195*'DEPRECATED - DT-Prelim Calcs'!$C$21*'Drive Train'!$F$38,GB195+FV$2)</f>
        <v>9</v>
      </c>
      <c r="GC196" s="57">
        <f>'Drive Train'!$F$35-FV196*'DEPRECATED - DT-Prelim Calcs'!$C$21*'Drive Train'!$F$38</f>
        <v>9</v>
      </c>
      <c r="GD196" s="1">
        <f>IF(GA196&gt;='Drive Train'!$F$29,1,0)</f>
        <v>0</v>
      </c>
      <c r="GE196" s="57">
        <f t="shared" si="241"/>
        <v>55.555555555555557</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55.555555555555557</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55.555555555555557</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55.555555555555557</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55.555555555555557</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55.555555555555557</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650.48305563067322</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29406.453801596086</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1.0871913196077057</v>
      </c>
      <c r="BC197" s="46">
        <f>BJ197*12*60/(PI() * 'Drive Train'!$F$15)/BB$2*BB197</f>
        <v>-94.657153385407838</v>
      </c>
      <c r="BD197" s="2">
        <f>('DEPRECATED - DT-Prelim Calcs'!$C$6*BB197-BC197)/('DEPRECATED - DT-Prelim Calcs'!$C$6*BB197)*'DEPRECATED - DT-Prelim Calcs'!$C$7*BB197</f>
        <v>2.662931031410074</v>
      </c>
      <c r="BE197" s="57">
        <f>BD197/'DEPRECATED - DT-Prelim Calcs'!$C$7*('DEPRECATED - DT-Prelim Calcs'!$C$8-'DEPRECATED - DT-Prelim Calcs'!$C$9)+'DEPRECATED - DT-Prelim Calcs'!$C$9</f>
        <v>144.46516652693464</v>
      </c>
      <c r="BF197" s="57">
        <f t="shared" ref="BF197:BF204" si="278">MIN(BE197,BD$2)</f>
        <v>50</v>
      </c>
      <c r="BG197" s="2">
        <f t="shared" si="215"/>
        <v>0.8959295277144429</v>
      </c>
      <c r="BH197" s="57">
        <f>BG197*'DEPRECATED - DT-Prelim Calcs'!$C$21/BB$2/'DEPRECATED - DT-Prelim Calcs'!$C$19/'DEPRECATED - DT-Prelim Calcs'!$C$18*3.39*'DEPRECATED - DT-Prelim Calcs'!$C$20</f>
        <v>9.3122233196839179</v>
      </c>
      <c r="BI197" s="46">
        <f t="shared" si="216"/>
        <v>0</v>
      </c>
      <c r="BJ197" s="57">
        <f>BH196*'DEPRECATED - DT-Prelim Calcs'!$C$11+BJ196</f>
        <v>-0.50035096644207044</v>
      </c>
      <c r="BK197" s="57">
        <f>BK196+0.5*BH197*'DEPRECATED - DT-Prelim Calcs'!$C$11^2+BJ197*'DEPRECATED - DT-Prelim Calcs'!$C$11</f>
        <v>13992.371897254734</v>
      </c>
      <c r="BL197" s="57">
        <f>MIN('Drive Train'!$F$35-BF196*'DEPRECATED - DT-Prelim Calcs'!$C$21*'Drive Train'!$F$38,BL196+BF$2)</f>
        <v>13.481172363135551</v>
      </c>
      <c r="BM197" s="57">
        <f>'Drive Train'!$F$35-BF197*'DEPRECATED - DT-Prelim Calcs'!$C$21*'Drive Train'!$F$38</f>
        <v>9</v>
      </c>
      <c r="BN197" s="1">
        <f>IF(BK197&gt;='Drive Train'!$F$29,1,0)</f>
        <v>1</v>
      </c>
      <c r="BO197" s="57">
        <f t="shared" si="217"/>
        <v>55.555555555555557</v>
      </c>
      <c r="BP197" s="63">
        <f>BP196+'DEPRECATED - DT-Prelim Calcs'!$C$11</f>
        <v>772</v>
      </c>
      <c r="BQ197" s="2">
        <f>CA197/'Drive Train'!$F$35</f>
        <v>0.72580645161290325</v>
      </c>
      <c r="BR197" s="46">
        <f>BY197*12*60/(PI() * 'Drive Train'!$F$15)/BQ$2*BQ197</f>
        <v>-7772.0891698008963</v>
      </c>
      <c r="BS197" s="2">
        <f>('DEPRECATED - DT-Prelim Calcs'!$C$6*BQ197-BR197)/('DEPRECATED - DT-Prelim Calcs'!$C$6*BQ197)*'DEPRECATED - DT-Prelim Calcs'!$C$7*BQ197</f>
        <v>5.2634027227248392</v>
      </c>
      <c r="BT197" s="57">
        <f>BS197/'DEPRECATED - DT-Prelim Calcs'!$C$7*('DEPRECATED - DT-Prelim Calcs'!$C$8-'DEPRECATED - DT-Prelim Calcs'!$C$9)+'DEPRECATED - DT-Prelim Calcs'!$C$9</f>
        <v>282.90521548779952</v>
      </c>
      <c r="BU197" s="57">
        <f t="shared" ref="BU197:BU204" si="279">MIN(BT197,BS$2)</f>
        <v>50</v>
      </c>
      <c r="BV197" s="2">
        <f t="shared" si="218"/>
        <v>1.6489905474275997</v>
      </c>
      <c r="BW197" s="57">
        <f>BV197*'DEPRECATED - DT-Prelim Calcs'!$C$21/BQ$2/'DEPRECATED - DT-Prelim Calcs'!$C$19/'DEPRECATED - DT-Prelim Calcs'!$C$18*3.39*'DEPRECATED - DT-Prelim Calcs'!$C$20</f>
        <v>22.99198837243916</v>
      </c>
      <c r="BX197" s="46">
        <f t="shared" si="219"/>
        <v>0</v>
      </c>
      <c r="BY197" s="57">
        <f>BW196*'DEPRECATED - DT-Prelim Calcs'!$C$11+BY196</f>
        <v>-45.873871842765453</v>
      </c>
      <c r="BZ197" s="57">
        <f>BZ196+0.5*BW197*'DEPRECATED - DT-Prelim Calcs'!$C$11^2+BY197*'DEPRECATED - DT-Prelim Calcs'!$C$11</f>
        <v>-27291.651745452469</v>
      </c>
      <c r="CA197" s="57">
        <f>MIN('Drive Train'!$F$35-BU196*'DEPRECATED - DT-Prelim Calcs'!$C$21*'Drive Train'!$F$38,CA196+BU$2)</f>
        <v>9</v>
      </c>
      <c r="CB197" s="57">
        <f>'Drive Train'!$F$35-BU197*'DEPRECATED - DT-Prelim Calcs'!$C$21*'Drive Train'!$F$38</f>
        <v>9</v>
      </c>
      <c r="CC197" s="1">
        <f>IF(BZ197&gt;='Drive Train'!$F$29,1,0)</f>
        <v>0</v>
      </c>
      <c r="CD197" s="57">
        <f t="shared" si="220"/>
        <v>55.555555555555557</v>
      </c>
      <c r="CE197" s="63">
        <f>CE196+'DEPRECATED - DT-Prelim Calcs'!$C$11</f>
        <v>772</v>
      </c>
      <c r="CF197" s="2">
        <f>CP197/'Drive Train'!$F$35</f>
        <v>0.72580645161290325</v>
      </c>
      <c r="CG197" s="46">
        <f>CN197*12*60/(PI() * 'Drive Train'!$F$15)/CF$2*CF197</f>
        <v>-23732.88316132356</v>
      </c>
      <c r="CH197" s="2">
        <f>('DEPRECATED - DT-Prelim Calcs'!$C$6*CF197-CG197)/('DEPRECATED - DT-Prelim Calcs'!$C$6*CF197)*'DEPRECATED - DT-Prelim Calcs'!$C$7*CF197</f>
        <v>12.480197004069984</v>
      </c>
      <c r="CI197" s="57">
        <f>CH197/'DEPRECATED - DT-Prelim Calcs'!$C$7*('DEPRECATED - DT-Prelim Calcs'!$C$8-'DEPRECATED - DT-Prelim Calcs'!$C$9)+'DEPRECATED - DT-Prelim Calcs'!$C$9</f>
        <v>667.10218905484612</v>
      </c>
      <c r="CJ197" s="57">
        <f t="shared" ref="CJ197:CJ204" si="280">MIN(CI197,CH$2)</f>
        <v>50</v>
      </c>
      <c r="CK197" s="2">
        <f t="shared" si="221"/>
        <v>1.3144127551959126</v>
      </c>
      <c r="CL197" s="57">
        <f>CK197*'DEPRECATED - DT-Prelim Calcs'!$C$21/CF$2/'DEPRECATED - DT-Prelim Calcs'!$C$19/'DEPRECATED - DT-Prelim Calcs'!$C$18*3.39*'DEPRECATED - DT-Prelim Calcs'!$C$20</f>
        <v>22.991988372439156</v>
      </c>
      <c r="CM197" s="46">
        <f t="shared" si="222"/>
        <v>0</v>
      </c>
      <c r="CN197" s="57">
        <f>CL196*'DEPRECATED - DT-Prelim Calcs'!$C$11+CN196</f>
        <v>-111.65848275515405</v>
      </c>
      <c r="CO197" s="57">
        <f>CO196+0.5*CL197*'DEPRECATED - DT-Prelim Calcs'!$C$11^2+CN197*'DEPRECATED - DT-Prelim Calcs'!$C$11</f>
        <v>-81269.194834562019</v>
      </c>
      <c r="CP197" s="57">
        <f>MIN('Drive Train'!$F$35-CJ196*'DEPRECATED - DT-Prelim Calcs'!$C$21*'Drive Train'!$F$38,CP196+CJ$2)</f>
        <v>9</v>
      </c>
      <c r="CQ197" s="57">
        <f>'Drive Train'!$F$35-CJ197*'DEPRECATED - DT-Prelim Calcs'!$C$21*'Drive Train'!$F$38</f>
        <v>9</v>
      </c>
      <c r="CR197" s="1">
        <f>IF(CO197&gt;='Drive Train'!$F$29,1,0)</f>
        <v>0</v>
      </c>
      <c r="CS197" s="57">
        <f t="shared" si="223"/>
        <v>55.555555555555557</v>
      </c>
      <c r="CT197" s="63">
        <f>CT196+'DEPRECATED - DT-Prelim Calcs'!$C$11</f>
        <v>772</v>
      </c>
      <c r="CU197" s="2">
        <f>DE197/'Drive Train'!$F$35</f>
        <v>0.72580645161290325</v>
      </c>
      <c r="CV197" s="46">
        <f>DC197*12*60/(PI() * 'Drive Train'!$F$15)/CU$2*CU197</f>
        <v>5881.6720960229195</v>
      </c>
      <c r="CW197" s="2">
        <f>('DEPRECATED - DT-Prelim Calcs'!$C$6*CU197-CV197)/('DEPRECATED - DT-Prelim Calcs'!$C$6*CU197)*'DEPRECATED - DT-Prelim Calcs'!$C$7*CU197</f>
        <v>-0.91024918170957048</v>
      </c>
      <c r="CX197" s="57">
        <f>CW197/'DEPRECATED - DT-Prelim Calcs'!$C$7*('DEPRECATED - DT-Prelim Calcs'!$C$8-'DEPRECATED - DT-Prelim Calcs'!$C$9)+'DEPRECATED - DT-Prelim Calcs'!$C$9</f>
        <v>-45.758493781468005</v>
      </c>
      <c r="CY197" s="57">
        <f t="shared" ref="CY197:CY204" si="281">MIN(CX197,CW$2)</f>
        <v>-45.758493781468005</v>
      </c>
      <c r="CZ197" s="2">
        <f t="shared" si="224"/>
        <v>-1.602876082855057</v>
      </c>
      <c r="DA197" s="57">
        <f>CZ197*'DEPRECATED - DT-Prelim Calcs'!$C$21/CU$2/'DEPRECATED - DT-Prelim Calcs'!$C$19/'DEPRECATED - DT-Prelim Calcs'!$C$18*3.39*'DEPRECATED - DT-Prelim Calcs'!$C$20</f>
        <v>-33.726689671472656</v>
      </c>
      <c r="DB197" s="46">
        <f t="shared" si="225"/>
        <v>1</v>
      </c>
      <c r="DC197" s="57">
        <f>DA196*'DEPRECATED - DT-Prelim Calcs'!$C$11+DC196</f>
        <v>23.004512179854629</v>
      </c>
      <c r="DD197" s="57">
        <f>DD196+0.5*DA197*'DEPRECATED - DT-Prelim Calcs'!$C$11^2+DC197*'DEPRECATED - DT-Prelim Calcs'!$C$11</f>
        <v>-170362.94367153189</v>
      </c>
      <c r="DE197" s="57">
        <f>MIN('Drive Train'!$F$35-CY196*'DEPRECATED - DT-Prelim Calcs'!$C$21*'Drive Train'!$F$38,DE196+CY$2)</f>
        <v>9</v>
      </c>
      <c r="DF197" s="57">
        <f>'Drive Train'!$F$35-CY197*'DEPRECATED - DT-Prelim Calcs'!$C$21*'Drive Train'!$F$38</f>
        <v>15.511577577139825</v>
      </c>
      <c r="DG197" s="1">
        <f>IF(DD197&gt;='Drive Train'!$F$29,1,0)</f>
        <v>0</v>
      </c>
      <c r="DH197" s="57">
        <f t="shared" si="226"/>
        <v>-50.842770868297777</v>
      </c>
      <c r="DI197" s="63">
        <f>DI196+'DEPRECATED - DT-Prelim Calcs'!$C$11</f>
        <v>772</v>
      </c>
      <c r="DJ197" s="2">
        <f>DT197/'Drive Train'!$F$35</f>
        <v>0.72580645161290325</v>
      </c>
      <c r="DK197" s="46">
        <f>DR197*12*60/(PI() * 'Drive Train'!$F$15)/DJ$2*DJ197</f>
        <v>-13427.547645741484</v>
      </c>
      <c r="DL197" s="2">
        <f>('DEPRECATED - DT-Prelim Calcs'!$C$6*DJ197-DK197)/('DEPRECATED - DT-Prelim Calcs'!$C$6*DJ197)*'DEPRECATED - DT-Prelim Calcs'!$C$7*DJ197</f>
        <v>7.8205612456172977</v>
      </c>
      <c r="DM197" s="57">
        <f>DL197/'DEPRECATED - DT-Prelim Calcs'!$C$7*('DEPRECATED - DT-Prelim Calcs'!$C$8-'DEPRECATED - DT-Prelim Calcs'!$C$9)+'DEPRECATED - DT-Prelim Calcs'!$C$9</f>
        <v>419.03942232892086</v>
      </c>
      <c r="DN197" s="57">
        <f t="shared" ref="DN197:DN204" si="282">MIN(DM197,DL$2)</f>
        <v>50</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-44.938159320523695</v>
      </c>
      <c r="DS197" s="57">
        <f>DS196+0.5*DP197*'DEPRECATED - DT-Prelim Calcs'!$C$11^2+DR197*'DEPRECATED - DT-Prelim Calcs'!$C$11</f>
        <v>-320704.52866327862</v>
      </c>
      <c r="DT197" s="57">
        <f>MIN('Drive Train'!$F$35-DN196*'DEPRECATED - DT-Prelim Calcs'!$C$21*'Drive Train'!$F$38,DT196+DN$2)</f>
        <v>9</v>
      </c>
      <c r="DU197" s="57">
        <f>'Drive Train'!$F$35-DN197*'DEPRECATED - DT-Prelim Calcs'!$C$21*'Drive Train'!$F$38</f>
        <v>9</v>
      </c>
      <c r="DV197" s="1">
        <f>IF(DS197&gt;='Drive Train'!$F$29,1,0)</f>
        <v>0</v>
      </c>
      <c r="DW197" s="57">
        <f t="shared" si="229"/>
        <v>55.555555555555557</v>
      </c>
      <c r="DX197" s="63">
        <f>DX196+'DEPRECATED - DT-Prelim Calcs'!$C$11</f>
        <v>772</v>
      </c>
      <c r="DY197" s="2">
        <f>EI197/'Drive Train'!$F$35</f>
        <v>0.72580645161290325</v>
      </c>
      <c r="DZ197" s="46">
        <f>EG197*12*60/(PI() * 'Drive Train'!$F$15)/DY$2*DY197</f>
        <v>-100287.24299342876</v>
      </c>
      <c r="EA197" s="2">
        <f>('DEPRECATED - DT-Prelim Calcs'!$C$6*DY197-DZ197)/('DEPRECATED - DT-Prelim Calcs'!$C$6*DY197)*'DEPRECATED - DT-Prelim Calcs'!$C$7*DY197</f>
        <v>47.094832500387724</v>
      </c>
      <c r="EB197" s="57">
        <f>EA197/'DEPRECATED - DT-Prelim Calcs'!$C$7*('DEPRECATED - DT-Prelim Calcs'!$C$8-'DEPRECATED - DT-Prelim Calcs'!$C$9)+'DEPRECATED - DT-Prelim Calcs'!$C$9</f>
        <v>2509.8647343567404</v>
      </c>
      <c r="EC197" s="57">
        <f t="shared" ref="EC197:EC204" si="283">MIN(EB197,EA$2)</f>
        <v>50</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-293.30064987822334</v>
      </c>
      <c r="EH197" s="57">
        <f>EH196+0.5*EE197*'DEPRECATED - DT-Prelim Calcs'!$C$11^2+EG197*'DEPRECATED - DT-Prelim Calcs'!$C$11</f>
        <v>-468997.44618056912</v>
      </c>
      <c r="EI197" s="57">
        <f>MIN('Drive Train'!$F$35-EC196*'DEPRECATED - DT-Prelim Calcs'!$C$21*'Drive Train'!$F$38,EI196+EC$2)</f>
        <v>9</v>
      </c>
      <c r="EJ197" s="57">
        <f>'Drive Train'!$F$35-EC197*'DEPRECATED - DT-Prelim Calcs'!$C$21*'Drive Train'!$F$38</f>
        <v>9</v>
      </c>
      <c r="EK197" s="1">
        <f>IF(EH197&gt;='Drive Train'!$F$29,1,0)</f>
        <v>0</v>
      </c>
      <c r="EL197" s="57">
        <f t="shared" si="232"/>
        <v>55.555555555555557</v>
      </c>
      <c r="EM197" s="63">
        <f>EM196+'DEPRECATED - DT-Prelim Calcs'!$C$11</f>
        <v>772</v>
      </c>
      <c r="EN197" s="2">
        <f>EX197/'Drive Train'!$F$35</f>
        <v>0.72580645161290325</v>
      </c>
      <c r="EO197" s="46">
        <f>EV197*12*60/(PI() * 'Drive Train'!$F$15)/EN$2*EN197</f>
        <v>-146000.84369622078</v>
      </c>
      <c r="EP197" s="2">
        <f>('DEPRECATED - DT-Prelim Calcs'!$C$6*EN197-EO197)/('DEPRECATED - DT-Prelim Calcs'!$C$6*EN197)*'DEPRECATED - DT-Prelim Calcs'!$C$7*EN197</f>
        <v>67.764584412907197</v>
      </c>
      <c r="EQ197" s="57">
        <f>EP197/'DEPRECATED - DT-Prelim Calcs'!$C$7*('DEPRECATED - DT-Prelim Calcs'!$C$8-'DEPRECATED - DT-Prelim Calcs'!$C$9)+'DEPRECATED - DT-Prelim Calcs'!$C$9</f>
        <v>3610.2502822307024</v>
      </c>
      <c r="ER197" s="57">
        <f t="shared" ref="ER197:ER204" si="284">MIN(EQ197,EP$2)</f>
        <v>50</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-379.17148045847262</v>
      </c>
      <c r="EW197" s="57">
        <f>EW196+0.5*ET197*'DEPRECATED - DT-Prelim Calcs'!$C$11^2+EV197*'DEPRECATED - DT-Prelim Calcs'!$C$11</f>
        <v>-600633.66028776008</v>
      </c>
      <c r="EX197" s="57">
        <f>MIN('Drive Train'!$F$35-ER196*'DEPRECATED - DT-Prelim Calcs'!$C$21*'Drive Train'!$F$38,EX196+ER$2)</f>
        <v>9</v>
      </c>
      <c r="EY197" s="57">
        <f>'Drive Train'!$F$35-ER197*'DEPRECATED - DT-Prelim Calcs'!$C$21*'Drive Train'!$F$38</f>
        <v>9</v>
      </c>
      <c r="EZ197" s="1">
        <f>IF(EW197&gt;='Drive Train'!$F$29,1,0)</f>
        <v>0</v>
      </c>
      <c r="FA197" s="57">
        <f t="shared" si="235"/>
        <v>55.555555555555557</v>
      </c>
      <c r="FB197" s="63">
        <f>FB196+'DEPRECATED - DT-Prelim Calcs'!$C$11</f>
        <v>772</v>
      </c>
      <c r="FC197" s="2">
        <f>FM197/'Drive Train'!$F$35</f>
        <v>0.72580645161290325</v>
      </c>
      <c r="FD197" s="46">
        <f>FK197*12*60/(PI() * 'Drive Train'!$F$15)/FC$2*FC197</f>
        <v>-517808.50495468749</v>
      </c>
      <c r="FE197" s="2">
        <f>('DEPRECATED - DT-Prelim Calcs'!$C$6*FC197-FD197)/('DEPRECATED - DT-Prelim Calcs'!$C$6*FC197)*'DEPRECATED - DT-Prelim Calcs'!$C$7*FC197</f>
        <v>235.88024363108823</v>
      </c>
      <c r="FF197" s="57">
        <f>FE197/'DEPRECATED - DT-Prelim Calcs'!$C$7*('DEPRECATED - DT-Prelim Calcs'!$C$8-'DEPRECATED - DT-Prelim Calcs'!$C$9)+'DEPRECATED - DT-Prelim Calcs'!$C$9</f>
        <v>12560.142015713122</v>
      </c>
      <c r="FG197" s="57">
        <f t="shared" ref="FG197:FG204" si="285">MIN(FF197,FE$2)</f>
        <v>50</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-1209.3296222803542</v>
      </c>
      <c r="FL197" s="57">
        <f>FL196+0.5*FI197*'DEPRECATED - DT-Prelim Calcs'!$C$11^2+FK197*'DEPRECATED - DT-Prelim Calcs'!$C$11</f>
        <v>-825617.5439816697</v>
      </c>
      <c r="FM197" s="57">
        <f>MIN('Drive Train'!$F$35-FG196*'DEPRECATED - DT-Prelim Calcs'!$C$21*'Drive Train'!$F$38,FM196+FG$2)</f>
        <v>9</v>
      </c>
      <c r="FN197" s="57">
        <f>'Drive Train'!$F$35-FG197*'DEPRECATED - DT-Prelim Calcs'!$C$21*'Drive Train'!$F$38</f>
        <v>9</v>
      </c>
      <c r="FO197" s="1">
        <f>IF(FL197&gt;='Drive Train'!$F$29,1,0)</f>
        <v>0</v>
      </c>
      <c r="FP197" s="57">
        <f t="shared" si="238"/>
        <v>55.555555555555557</v>
      </c>
      <c r="FQ197" s="63">
        <f>FQ196+'DEPRECATED - DT-Prelim Calcs'!$C$11</f>
        <v>772</v>
      </c>
      <c r="FR197" s="2">
        <f>GB197/'Drive Train'!$F$35</f>
        <v>0.72580645161290325</v>
      </c>
      <c r="FS197" s="46">
        <f>FZ197*12*60/(PI() * 'Drive Train'!$F$15)/FR$2*FR197</f>
        <v>-1369736.9851124918</v>
      </c>
      <c r="FT197" s="2">
        <f>('DEPRECATED - DT-Prelim Calcs'!$C$6*FR197-FS197)/('DEPRECATED - DT-Prelim Calcs'!$C$6*FR197)*'DEPRECATED - DT-Prelim Calcs'!$C$7*FR197</f>
        <v>621.08617931219669</v>
      </c>
      <c r="FU197" s="57">
        <f>FT197/'DEPRECATED - DT-Prelim Calcs'!$C$7*('DEPRECATED - DT-Prelim Calcs'!$C$8-'DEPRECATED - DT-Prelim Calcs'!$C$9)+'DEPRECATED - DT-Prelim Calcs'!$C$9</f>
        <v>33067.163404877523</v>
      </c>
      <c r="FV197" s="57">
        <f t="shared" ref="FV197:FV204" si="286">MIN(FU197,FT$2)</f>
        <v>50</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-2906.2707002868997</v>
      </c>
      <c r="GA197" s="57">
        <f>GA196+0.5*FX197*'DEPRECATED - DT-Prelim Calcs'!$C$11^2+FZ197*'DEPRECATED - DT-Prelim Calcs'!$C$11</f>
        <v>-939126.47167193261</v>
      </c>
      <c r="GB197" s="57">
        <f>MIN('Drive Train'!$F$35-FV196*'DEPRECATED - DT-Prelim Calcs'!$C$21*'Drive Train'!$F$38,GB196+FV$2)</f>
        <v>9</v>
      </c>
      <c r="GC197" s="57">
        <f>'Drive Train'!$F$35-FV197*'DEPRECATED - DT-Prelim Calcs'!$C$21*'Drive Train'!$F$38</f>
        <v>9</v>
      </c>
      <c r="GD197" s="1">
        <f>IF(GA197&gt;='Drive Train'!$F$29,1,0)</f>
        <v>0</v>
      </c>
      <c r="GE197" s="57">
        <f t="shared" si="241"/>
        <v>55.555555555555557</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55.555555555555557</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55.555555555555557</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55.555555555555557</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55.555555555555557</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650.48305563067322</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29559.477944375449</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0.72580645161290325</v>
      </c>
      <c r="BC198" s="46">
        <f>BJ198*12*60/(PI() * 'Drive Train'!$F$15)/BB$2*BB198</f>
        <v>4641.2361014971166</v>
      </c>
      <c r="BD198" s="2">
        <f>('DEPRECATED - DT-Prelim Calcs'!$C$6*BB198-BC198)/('DEPRECATED - DT-Prelim Calcs'!$C$6*BB198)*'DEPRECATED - DT-Prelim Calcs'!$C$7*BB198</f>
        <v>-0.34937662133298791</v>
      </c>
      <c r="BE198" s="57">
        <f>BD198/'DEPRECATED - DT-Prelim Calcs'!$C$7*('DEPRECATED - DT-Prelim Calcs'!$C$8-'DEPRECATED - DT-Prelim Calcs'!$C$9)+'DEPRECATED - DT-Prelim Calcs'!$C$9</f>
        <v>-15.899593575527945</v>
      </c>
      <c r="BF198" s="57">
        <f t="shared" si="278"/>
        <v>-15.899593575527945</v>
      </c>
      <c r="BG198" s="2">
        <f t="shared" ref="BG198:BG204" si="300">MIN((BF198-$C$9)/($C$8-$C$9)*$C$7-$C$29*BJ198/BC$2,BG$2)</f>
        <v>-0.89592952771452394</v>
      </c>
      <c r="BH198" s="57">
        <f>BG198*'DEPRECATED - DT-Prelim Calcs'!$C$21/BB$2/'DEPRECATED - DT-Prelim Calcs'!$C$19/'DEPRECATED - DT-Prelim Calcs'!$C$18*3.39*'DEPRECATED - DT-Prelim Calcs'!$C$20</f>
        <v>-9.3122233196847617</v>
      </c>
      <c r="BI198" s="46">
        <f t="shared" ref="BI198:BI205" si="301">IF(BF198&lt;=$C$17,1,0)</f>
        <v>1</v>
      </c>
      <c r="BJ198" s="57">
        <f>BH197*'DEPRECATED - DT-Prelim Calcs'!$C$11+BJ197</f>
        <v>36.748542312293601</v>
      </c>
      <c r="BK198" s="57">
        <f>BK197+0.5*BH198*'DEPRECATED - DT-Prelim Calcs'!$C$11^2+BJ198*'DEPRECATED - DT-Prelim Calcs'!$C$11</f>
        <v>14064.86827994643</v>
      </c>
      <c r="BL198" s="57">
        <f>MIN('Drive Train'!$F$35-BF197*'DEPRECATED - DT-Prelim Calcs'!$C$21*'Drive Train'!$F$38,BL197+BF$2)</f>
        <v>9</v>
      </c>
      <c r="BM198" s="57">
        <f>'Drive Train'!$F$35-BF198*'DEPRECATED - DT-Prelim Calcs'!$C$21*'Drive Train'!$F$38</f>
        <v>13.481172363135901</v>
      </c>
      <c r="BN198" s="1">
        <f>IF(BK198&gt;='Drive Train'!$F$29,1,0)</f>
        <v>1</v>
      </c>
      <c r="BO198" s="57">
        <f t="shared" ref="BO198:BO204" si="302">MIN(BF198,$C$10)*$C$11*1000/60/60</f>
        <v>-17.666215083919941</v>
      </c>
      <c r="BP198" s="63">
        <f>BP197+'DEPRECATED - DT-Prelim Calcs'!$C$11</f>
        <v>776</v>
      </c>
      <c r="BQ198" s="2">
        <f>CA198/'Drive Train'!$F$35</f>
        <v>0.72580645161290325</v>
      </c>
      <c r="BR198" s="46">
        <f>BY198*12*60/(PI() * 'Drive Train'!$F$15)/BQ$2*BQ198</f>
        <v>7809.397776329095</v>
      </c>
      <c r="BS198" s="2">
        <f>('DEPRECATED - DT-Prelim Calcs'!$C$6*BQ198-BR198)/('DEPRECATED - DT-Prelim Calcs'!$C$6*BQ198)*'DEPRECATED - DT-Prelim Calcs'!$C$7*BQ198</f>
        <v>-1.7818849958817813</v>
      </c>
      <c r="BT198" s="57">
        <f>BS198/'DEPRECATED - DT-Prelim Calcs'!$C$7*('DEPRECATED - DT-Prelim Calcs'!$C$8-'DEPRECATED - DT-Prelim Calcs'!$C$9)+'DEPRECATED - DT-Prelim Calcs'!$C$9</f>
        <v>-92.161346461258319</v>
      </c>
      <c r="BU198" s="57">
        <f t="shared" si="279"/>
        <v>-92.161346461258319</v>
      </c>
      <c r="BV198" s="2">
        <f t="shared" ref="BV198:BV204" si="303">MIN((BU198-$C$9)/($C$8-$C$9)*$C$7-$C$29*BY198/BR$2,BV$2)</f>
        <v>-2.7015212648415456</v>
      </c>
      <c r="BW198" s="57">
        <f>BV198*'DEPRECATED - DT-Prelim Calcs'!$C$21/BQ$2/'DEPRECATED - DT-Prelim Calcs'!$C$19/'DEPRECATED - DT-Prelim Calcs'!$C$18*3.39*'DEPRECATED - DT-Prelim Calcs'!$C$20</f>
        <v>-37.667496400164232</v>
      </c>
      <c r="BX198" s="46">
        <f t="shared" ref="BX198:BX205" si="304">IF(BW198&lt;=$C$17,1,0)</f>
        <v>1</v>
      </c>
      <c r="BY198" s="57">
        <f>BW197*'DEPRECATED - DT-Prelim Calcs'!$C$11+BY197</f>
        <v>46.094081646991185</v>
      </c>
      <c r="BZ198" s="57">
        <f>BZ197+0.5*BW198*'DEPRECATED - DT-Prelim Calcs'!$C$11^2+BY198*'DEPRECATED - DT-Prelim Calcs'!$C$11</f>
        <v>-27408.615390065817</v>
      </c>
      <c r="CA198" s="57">
        <f>MIN('Drive Train'!$F$35-BU197*'DEPRECATED - DT-Prelim Calcs'!$C$21*'Drive Train'!$F$38,CA197+BU$2)</f>
        <v>9</v>
      </c>
      <c r="CB198" s="57">
        <f>'Drive Train'!$F$35-BU198*'DEPRECATED - DT-Prelim Calcs'!$C$21*'Drive Train'!$F$38</f>
        <v>18.666971559365567</v>
      </c>
      <c r="CC198" s="1">
        <f>IF(BZ198&gt;='Drive Train'!$F$29,1,0)</f>
        <v>0</v>
      </c>
      <c r="CD198" s="57">
        <f t="shared" ref="CD198:CD204" si="305">MIN(BU198,$C$10)*$C$11*1000/60/60</f>
        <v>-102.40149606806479</v>
      </c>
      <c r="CE198" s="63">
        <f>CE197+'DEPRECATED - DT-Prelim Calcs'!$C$11</f>
        <v>776</v>
      </c>
      <c r="CF198" s="2">
        <f>CP198/'Drive Train'!$F$35</f>
        <v>0.72580645161290325</v>
      </c>
      <c r="CG198" s="46">
        <f>CN198*12*60/(PI() * 'Drive Train'!$F$15)/CF$2*CF198</f>
        <v>-4185.1995379968457</v>
      </c>
      <c r="CH198" s="2">
        <f>('DEPRECATED - DT-Prelim Calcs'!$C$6*CF198-CG198)/('DEPRECATED - DT-Prelim Calcs'!$C$6*CF198)*'DEPRECATED - DT-Prelim Calcs'!$C$7*CF198</f>
        <v>3.6415633207271338</v>
      </c>
      <c r="CI198" s="57">
        <f>CH198/'DEPRECATED - DT-Prelim Calcs'!$C$7*('DEPRECATED - DT-Prelim Calcs'!$C$8-'DEPRECATED - DT-Prelim Calcs'!$C$9)+'DEPRECATED - DT-Prelim Calcs'!$C$9</f>
        <v>196.56413860966444</v>
      </c>
      <c r="CJ198" s="57">
        <f t="shared" si="280"/>
        <v>50</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-19.69052926539743</v>
      </c>
      <c r="CO198" s="57">
        <f>CO197+0.5*CL198*'DEPRECATED - DT-Prelim Calcs'!$C$11^2+CN198*'DEPRECATED - DT-Prelim Calcs'!$C$11</f>
        <v>-81164.021044644091</v>
      </c>
      <c r="CP198" s="57">
        <f>MIN('Drive Train'!$F$35-CJ197*'DEPRECATED - DT-Prelim Calcs'!$C$21*'Drive Train'!$F$38,CP197+CJ$2)</f>
        <v>9</v>
      </c>
      <c r="CQ198" s="57">
        <f>'Drive Train'!$F$35-CJ198*'DEPRECATED - DT-Prelim Calcs'!$C$21*'Drive Train'!$F$38</f>
        <v>9</v>
      </c>
      <c r="CR198" s="1">
        <f>IF(CO198&gt;='Drive Train'!$F$29,1,0)</f>
        <v>0</v>
      </c>
      <c r="CS198" s="57">
        <f t="shared" ref="CS198:CS204" si="308">MIN(CJ198,$C$10)*$C$11*1000/60/60</f>
        <v>55.555555555555557</v>
      </c>
      <c r="CT198" s="63">
        <f>CT197+'DEPRECATED - DT-Prelim Calcs'!$C$11</f>
        <v>776</v>
      </c>
      <c r="CU198" s="2">
        <f>DE198/'Drive Train'!$F$35</f>
        <v>1.2509336755757923</v>
      </c>
      <c r="CV198" s="46">
        <f>DC198*12*60/(PI() * 'Drive Train'!$F$15)/CU$2*CU198</f>
        <v>-49310.572603839697</v>
      </c>
      <c r="CW198" s="2">
        <f>('DEPRECATED - DT-Prelim Calcs'!$C$6*CU198-CV198)/('DEPRECATED - DT-Prelim Calcs'!$C$6*CU198)*'DEPRECATED - DT-Prelim Calcs'!$C$7*CU198</f>
        <v>25.310900247303451</v>
      </c>
      <c r="CX198" s="57">
        <f>CW198/'DEPRECATED - DT-Prelim Calcs'!$C$7*('DEPRECATED - DT-Prelim Calcs'!$C$8-'DEPRECATED - DT-Prelim Calcs'!$C$9)+'DEPRECATED - DT-Prelim Calcs'!$C$9</f>
        <v>1350.1641086012585</v>
      </c>
      <c r="CY198" s="57">
        <f t="shared" si="281"/>
        <v>50</v>
      </c>
      <c r="CZ198" s="2">
        <f t="shared" ref="CZ198:CZ204" si="309">MIN((CY198-$C$9)/($C$8-$C$9)*$C$7-$C$29*DC198/CV$2,CZ$2)</f>
        <v>1.0927045796206987</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-111.90224650603599</v>
      </c>
      <c r="DD198" s="57">
        <f>DD197+0.5*DA198*'DEPRECATED - DT-Prelim Calcs'!$C$11^2+DC198*'DEPRECATED - DT-Prelim Calcs'!$C$11</f>
        <v>-170626.6167505765</v>
      </c>
      <c r="DE198" s="57">
        <f>MIN('Drive Train'!$F$35-CY197*'DEPRECATED - DT-Prelim Calcs'!$C$21*'Drive Train'!$F$38,DE197+CY$2)</f>
        <v>15.511577577139825</v>
      </c>
      <c r="DF198" s="57">
        <f>'Drive Train'!$F$35-CY198*'DEPRECATED - DT-Prelim Calcs'!$C$21*'Drive Train'!$F$38</f>
        <v>9</v>
      </c>
      <c r="DG198" s="1">
        <f>IF(DD198&gt;='Drive Train'!$F$29,1,0)</f>
        <v>0</v>
      </c>
      <c r="DH198" s="57">
        <f t="shared" ref="DH198:DH204" si="311">MIN(CY198,$C$10)*$C$11*1000/60/60</f>
        <v>55.555555555555557</v>
      </c>
      <c r="DI198" s="63">
        <f>DI197+'DEPRECATED - DT-Prelim Calcs'!$C$11</f>
        <v>776</v>
      </c>
      <c r="DJ198" s="2">
        <f>DT198/'Drive Train'!$F$35</f>
        <v>0.72580645161290325</v>
      </c>
      <c r="DK198" s="46">
        <f>DR198*12*60/(PI() * 'Drive Train'!$F$15)/DJ$2*DJ198</f>
        <v>14052.52933197868</v>
      </c>
      <c r="DL198" s="2">
        <f>('DEPRECATED - DT-Prelim Calcs'!$C$6*DJ198-DK198)/('DEPRECATED - DT-Prelim Calcs'!$C$6*DJ198)*'DEPRECATED - DT-Prelim Calcs'!$C$7*DJ198</f>
        <v>-4.6047643671980101</v>
      </c>
      <c r="DM198" s="57">
        <f>DL198/'DEPRECATED - DT-Prelim Calcs'!$C$7*('DEPRECATED - DT-Prelim Calcs'!$C$8-'DEPRECATED - DT-Prelim Calcs'!$C$9)+'DEPRECATED - DT-Prelim Calcs'!$C$9</f>
        <v>-242.44160510850818</v>
      </c>
      <c r="DN198" s="57">
        <f t="shared" si="282"/>
        <v>-242.44160510850818</v>
      </c>
      <c r="DO198" s="2">
        <f t="shared" ref="DO198:DO204" si="312">MIN((DN198-$C$9)/($C$8-$C$9)*$C$7-$C$29*DR198/DK$2,DO$2)</f>
        <v>-6.2595930767151273</v>
      </c>
      <c r="DP198" s="57">
        <f>DO198*'DEPRECATED - DT-Prelim Calcs'!$C$21/DJ$2/'DEPRECATED - DT-Prelim Calcs'!$C$19/'DEPRECATED - DT-Prelim Calcs'!$C$18*3.39*'DEPRECATED - DT-Prelim Calcs'!$C$20</f>
        <v>-153.92654142999203</v>
      </c>
      <c r="DQ198" s="46">
        <f t="shared" ref="DQ198:DQ205" si="313">IF(DP198&lt;=$C$17,1,0)</f>
        <v>1</v>
      </c>
      <c r="DR198" s="57">
        <f>DP197*'DEPRECATED - DT-Prelim Calcs'!$C$11+DR197</f>
        <v>47.029794169232929</v>
      </c>
      <c r="DS198" s="57">
        <f>DS197+0.5*DP198*'DEPRECATED - DT-Prelim Calcs'!$C$11^2+DR198*'DEPRECATED - DT-Prelim Calcs'!$C$11</f>
        <v>-321747.82181804167</v>
      </c>
      <c r="DT198" s="57">
        <f>MIN('Drive Train'!$F$35-DN197*'DEPRECATED - DT-Prelim Calcs'!$C$21*'Drive Train'!$F$38,DT197+DN$2)</f>
        <v>9</v>
      </c>
      <c r="DU198" s="57">
        <f>'Drive Train'!$F$35-DN198*'DEPRECATED - DT-Prelim Calcs'!$C$21*'Drive Train'!$F$38</f>
        <v>28.886029147378558</v>
      </c>
      <c r="DV198" s="1">
        <f>IF(DS198&gt;='Drive Train'!$F$29,1,0)</f>
        <v>0</v>
      </c>
      <c r="DW198" s="57">
        <f t="shared" ref="DW198:DW204" si="314">MIN(DN198,$C$10)*$C$11*1000/60/60</f>
        <v>-269.37956123167572</v>
      </c>
      <c r="DX198" s="63">
        <f>DX197+'DEPRECATED - DT-Prelim Calcs'!$C$11</f>
        <v>776</v>
      </c>
      <c r="DY198" s="2">
        <f>EI198/'Drive Train'!$F$35</f>
        <v>0.72580645161290325</v>
      </c>
      <c r="DZ198" s="46">
        <f>EG198*12*60/(PI() * 'Drive Train'!$F$15)/DY$2*DY198</f>
        <v>-68840.969338511859</v>
      </c>
      <c r="EA198" s="2">
        <f>('DEPRECATED - DT-Prelim Calcs'!$C$6*DY198-DZ198)/('DEPRECATED - DT-Prelim Calcs'!$C$6*DY198)*'DEPRECATED - DT-Prelim Calcs'!$C$7*DY198</f>
        <v>32.876160922836178</v>
      </c>
      <c r="EB198" s="57">
        <f>EA198/'DEPRECATED - DT-Prelim Calcs'!$C$7*('DEPRECATED - DT-Prelim Calcs'!$C$8-'DEPRECATED - DT-Prelim Calcs'!$C$9)+'DEPRECATED - DT-Prelim Calcs'!$C$9</f>
        <v>1752.9122184231876</v>
      </c>
      <c r="EC198" s="57">
        <f t="shared" si="283"/>
        <v>50</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-201.3326963884667</v>
      </c>
      <c r="EH198" s="57">
        <f>EH197+0.5*EE198*'DEPRECATED - DT-Prelim Calcs'!$C$11^2+EG198*'DEPRECATED - DT-Prelim Calcs'!$C$11</f>
        <v>-469618.84105914348</v>
      </c>
      <c r="EI198" s="57">
        <f>MIN('Drive Train'!$F$35-EC197*'DEPRECATED - DT-Prelim Calcs'!$C$21*'Drive Train'!$F$38,EI197+EC$2)</f>
        <v>9</v>
      </c>
      <c r="EJ198" s="57">
        <f>'Drive Train'!$F$35-EC198*'DEPRECATED - DT-Prelim Calcs'!$C$21*'Drive Train'!$F$38</f>
        <v>9</v>
      </c>
      <c r="EK198" s="1">
        <f>IF(EH198&gt;='Drive Train'!$F$29,1,0)</f>
        <v>0</v>
      </c>
      <c r="EL198" s="57">
        <f t="shared" ref="EL198:EL204" si="317">MIN(EC198,$C$10)*$C$11*1000/60/60</f>
        <v>55.555555555555557</v>
      </c>
      <c r="EM198" s="63">
        <f>EM197+'DEPRECATED - DT-Prelim Calcs'!$C$11</f>
        <v>776</v>
      </c>
      <c r="EN198" s="2">
        <f>EX198/'Drive Train'!$F$35</f>
        <v>0.72580645161290325</v>
      </c>
      <c r="EO198" s="46">
        <f>EV198*12*60/(PI() * 'Drive Train'!$F$15)/EN$2*EN198</f>
        <v>-110588.37336410714</v>
      </c>
      <c r="EP198" s="2">
        <f>('DEPRECATED - DT-Prelim Calcs'!$C$6*EN198-EO198)/('DEPRECATED - DT-Prelim Calcs'!$C$6*EN198)*'DEPRECATED - DT-Prelim Calcs'!$C$7*EN198</f>
        <v>51.752566870619404</v>
      </c>
      <c r="EQ198" s="57">
        <f>EP198/'DEPRECATED - DT-Prelim Calcs'!$C$7*('DEPRECATED - DT-Prelim Calcs'!$C$8-'DEPRECATED - DT-Prelim Calcs'!$C$9)+'DEPRECATED - DT-Prelim Calcs'!$C$9</f>
        <v>2757.8262778010244</v>
      </c>
      <c r="ER198" s="57">
        <f t="shared" si="284"/>
        <v>50</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-287.20352696871601</v>
      </c>
      <c r="EW198" s="57">
        <f>EW197+0.5*ET198*'DEPRECATED - DT-Prelim Calcs'!$C$11^2+EV198*'DEPRECATED - DT-Prelim Calcs'!$C$11</f>
        <v>-601598.53848865547</v>
      </c>
      <c r="EX198" s="57">
        <f>MIN('Drive Train'!$F$35-ER197*'DEPRECATED - DT-Prelim Calcs'!$C$21*'Drive Train'!$F$38,EX197+ER$2)</f>
        <v>9</v>
      </c>
      <c r="EY198" s="57">
        <f>'Drive Train'!$F$35-ER198*'DEPRECATED - DT-Prelim Calcs'!$C$21*'Drive Train'!$F$38</f>
        <v>9</v>
      </c>
      <c r="EZ198" s="1">
        <f>IF(EW198&gt;='Drive Train'!$F$29,1,0)</f>
        <v>0</v>
      </c>
      <c r="FA198" s="57">
        <f t="shared" ref="FA198:FA204" si="320">MIN(ER198,$C$10)*$C$11*1000/60/60</f>
        <v>55.555555555555557</v>
      </c>
      <c r="FB198" s="63">
        <f>FB197+'DEPRECATED - DT-Prelim Calcs'!$C$11</f>
        <v>776</v>
      </c>
      <c r="FC198" s="2">
        <f>FM198/'Drive Train'!$F$35</f>
        <v>0.72580645161290325</v>
      </c>
      <c r="FD198" s="46">
        <f>FK198*12*60/(PI() * 'Drive Train'!$F$15)/FC$2*FC198</f>
        <v>-478429.83794537722</v>
      </c>
      <c r="FE198" s="2">
        <f>('DEPRECATED - DT-Prelim Calcs'!$C$6*FC198-FD198)/('DEPRECATED - DT-Prelim Calcs'!$C$6*FC198)*'DEPRECATED - DT-Prelim Calcs'!$C$7*FC198</f>
        <v>218.07488012406426</v>
      </c>
      <c r="FF198" s="57">
        <f>FE198/'DEPRECATED - DT-Prelim Calcs'!$C$7*('DEPRECATED - DT-Prelim Calcs'!$C$8-'DEPRECATED - DT-Prelim Calcs'!$C$9)+'DEPRECATED - DT-Prelim Calcs'!$C$9</f>
        <v>11612.246522787324</v>
      </c>
      <c r="FG198" s="57">
        <f t="shared" si="285"/>
        <v>50</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-1117.3616687905976</v>
      </c>
      <c r="FL198" s="57">
        <f>FL197+0.5*FI198*'DEPRECATED - DT-Prelim Calcs'!$C$11^2+FK198*'DEPRECATED - DT-Prelim Calcs'!$C$11</f>
        <v>-829903.05474985263</v>
      </c>
      <c r="FM198" s="57">
        <f>MIN('Drive Train'!$F$35-FG197*'DEPRECATED - DT-Prelim Calcs'!$C$21*'Drive Train'!$F$38,FM197+FG$2)</f>
        <v>9</v>
      </c>
      <c r="FN198" s="57">
        <f>'Drive Train'!$F$35-FG198*'DEPRECATED - DT-Prelim Calcs'!$C$21*'Drive Train'!$F$38</f>
        <v>9</v>
      </c>
      <c r="FO198" s="1">
        <f>IF(FL198&gt;='Drive Train'!$F$29,1,0)</f>
        <v>0</v>
      </c>
      <c r="FP198" s="57">
        <f t="shared" ref="FP198:FP204" si="323">MIN(FG198,$C$10)*$C$11*1000/60/60</f>
        <v>55.555555555555557</v>
      </c>
      <c r="FQ198" s="63">
        <f>FQ197+'DEPRECATED - DT-Prelim Calcs'!$C$11</f>
        <v>776</v>
      </c>
      <c r="FR198" s="2">
        <f>GB198/'Drive Train'!$F$35</f>
        <v>0.72580645161290325</v>
      </c>
      <c r="FS198" s="46">
        <f>FZ198*12*60/(PI() * 'Drive Train'!$F$15)/FR$2*FR198</f>
        <v>-1326392.1214259844</v>
      </c>
      <c r="FT198" s="2">
        <f>('DEPRECATED - DT-Prelim Calcs'!$C$6*FR198-FS198)/('DEPRECATED - DT-Prelim Calcs'!$C$6*FR198)*'DEPRECATED - DT-Prelim Calcs'!$C$7*FR198</f>
        <v>601.48746984043646</v>
      </c>
      <c r="FU198" s="57">
        <f>FT198/'DEPRECATED - DT-Prelim Calcs'!$C$7*('DEPRECATED - DT-Prelim Calcs'!$C$8-'DEPRECATED - DT-Prelim Calcs'!$C$9)+'DEPRECATED - DT-Prelim Calcs'!$C$9</f>
        <v>32023.796423455602</v>
      </c>
      <c r="FV198" s="57">
        <f t="shared" si="286"/>
        <v>50</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-2814.3027467971428</v>
      </c>
      <c r="GA198" s="57">
        <f>GA197+0.5*FX198*'DEPRECATED - DT-Prelim Calcs'!$C$11^2+FZ198*'DEPRECATED - DT-Prelim Calcs'!$C$11</f>
        <v>-950199.74675214174</v>
      </c>
      <c r="GB198" s="57">
        <f>MIN('Drive Train'!$F$35-FV197*'DEPRECATED - DT-Prelim Calcs'!$C$21*'Drive Train'!$F$38,GB197+FV$2)</f>
        <v>9</v>
      </c>
      <c r="GC198" s="57">
        <f>'Drive Train'!$F$35-FV198*'DEPRECATED - DT-Prelim Calcs'!$C$21*'Drive Train'!$F$38</f>
        <v>9</v>
      </c>
      <c r="GD198" s="1">
        <f>IF(GA198&gt;='Drive Train'!$F$29,1,0)</f>
        <v>0</v>
      </c>
      <c r="GE198" s="57">
        <f t="shared" ref="GE198:GE204" si="326">MIN(FV198,$C$10)*$C$11*1000/60/60</f>
        <v>55.555555555555557</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55.555555555555557</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55.555555555555557</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55.555555555555557</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55.555555555555557</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55.555555555555557</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650.48305563067322</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29712.502087154811</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1.0871913196077339</v>
      </c>
      <c r="BC199" s="46">
        <f>BJ199*12*60/(PI() * 'Drive Train'!$F$15)/BB$2*BB199</f>
        <v>-94.657153386048805</v>
      </c>
      <c r="BD199" s="2">
        <f>('DEPRECATED - DT-Prelim Calcs'!$C$6*BB199-BC199)/('DEPRECATED - DT-Prelim Calcs'!$C$6*BB199)*'DEPRECATED - DT-Prelim Calcs'!$C$7*BB199</f>
        <v>2.662931031410432</v>
      </c>
      <c r="BE199" s="57">
        <f>BD199/'DEPRECATED - DT-Prelim Calcs'!$C$7*('DEPRECATED - DT-Prelim Calcs'!$C$8-'DEPRECATED - DT-Prelim Calcs'!$C$9)+'DEPRECATED - DT-Prelim Calcs'!$C$9</f>
        <v>144.46516652695368</v>
      </c>
      <c r="BF199" s="57">
        <f t="shared" si="278"/>
        <v>50</v>
      </c>
      <c r="BG199" s="2">
        <f t="shared" si="300"/>
        <v>0.89592952771449308</v>
      </c>
      <c r="BH199" s="57">
        <f>BG199*'DEPRECATED - DT-Prelim Calcs'!$C$21/BB$2/'DEPRECATED - DT-Prelim Calcs'!$C$19/'DEPRECATED - DT-Prelim Calcs'!$C$18*3.39*'DEPRECATED - DT-Prelim Calcs'!$C$20</f>
        <v>9.3122233196844419</v>
      </c>
      <c r="BI199" s="46">
        <f t="shared" si="301"/>
        <v>0</v>
      </c>
      <c r="BJ199" s="57">
        <f>BH198*'DEPRECATED - DT-Prelim Calcs'!$C$11+BJ198</f>
        <v>-0.50035096644544552</v>
      </c>
      <c r="BK199" s="57">
        <f>BK198+0.5*BH199*'DEPRECATED - DT-Prelim Calcs'!$C$11^2+BJ199*'DEPRECATED - DT-Prelim Calcs'!$C$11</f>
        <v>14137.364662638123</v>
      </c>
      <c r="BL199" s="57">
        <f>MIN('Drive Train'!$F$35-BF198*'DEPRECATED - DT-Prelim Calcs'!$C$21*'Drive Train'!$F$38,BL198+BF$2)</f>
        <v>13.481172363135901</v>
      </c>
      <c r="BM199" s="57">
        <f>'Drive Train'!$F$35-BF199*'DEPRECATED - DT-Prelim Calcs'!$C$21*'Drive Train'!$F$38</f>
        <v>9</v>
      </c>
      <c r="BN199" s="1">
        <f>IF(BK199&gt;='Drive Train'!$F$29,1,0)</f>
        <v>1</v>
      </c>
      <c r="BO199" s="57">
        <f t="shared" si="302"/>
        <v>55.555555555555557</v>
      </c>
      <c r="BP199" s="63">
        <f>BP198+'DEPRECATED - DT-Prelim Calcs'!$C$11</f>
        <v>780</v>
      </c>
      <c r="BQ199" s="2">
        <f>CA199/'Drive Train'!$F$35</f>
        <v>1.5054009322069006</v>
      </c>
      <c r="BR199" s="46">
        <f>BY199*12*60/(PI() * 'Drive Train'!$F$15)/BQ$2*BQ199</f>
        <v>-36748.139924118463</v>
      </c>
      <c r="BS199" s="2">
        <f>('DEPRECATED - DT-Prelim Calcs'!$C$6*BQ199-BR199)/('DEPRECATED - DT-Prelim Calcs'!$C$6*BQ199)*'DEPRECATED - DT-Prelim Calcs'!$C$7*BQ199</f>
        <v>20.243966944015536</v>
      </c>
      <c r="BT199" s="57">
        <f>BS199/'DEPRECATED - DT-Prelim Calcs'!$C$7*('DEPRECATED - DT-Prelim Calcs'!$C$8-'DEPRECATED - DT-Prelim Calcs'!$C$9)+'DEPRECATED - DT-Prelim Calcs'!$C$9</f>
        <v>1080.418240214603</v>
      </c>
      <c r="BU199" s="57">
        <f t="shared" si="279"/>
        <v>50</v>
      </c>
      <c r="BV199" s="2">
        <f t="shared" si="303"/>
        <v>1.6489905474275997</v>
      </c>
      <c r="BW199" s="57">
        <f>BV199*'DEPRECATED - DT-Prelim Calcs'!$C$21/BQ$2/'DEPRECATED - DT-Prelim Calcs'!$C$19/'DEPRECATED - DT-Prelim Calcs'!$C$18*3.39*'DEPRECATED - DT-Prelim Calcs'!$C$20</f>
        <v>22.99198837243916</v>
      </c>
      <c r="BX199" s="46">
        <f t="shared" si="304"/>
        <v>0</v>
      </c>
      <c r="BY199" s="57">
        <f>BW198*'DEPRECATED - DT-Prelim Calcs'!$C$11+BY198</f>
        <v>-104.57590395366574</v>
      </c>
      <c r="BZ199" s="57">
        <f>BZ198+0.5*BW199*'DEPRECATED - DT-Prelim Calcs'!$C$11^2+BY199*'DEPRECATED - DT-Prelim Calcs'!$C$11</f>
        <v>-27642.983098900968</v>
      </c>
      <c r="CA199" s="57">
        <f>MIN('Drive Train'!$F$35-BU198*'DEPRECATED - DT-Prelim Calcs'!$C$21*'Drive Train'!$F$38,CA198+BU$2)</f>
        <v>18.666971559365567</v>
      </c>
      <c r="CB199" s="57">
        <f>'Drive Train'!$F$35-BU199*'DEPRECATED - DT-Prelim Calcs'!$C$21*'Drive Train'!$F$38</f>
        <v>9</v>
      </c>
      <c r="CC199" s="1">
        <f>IF(BZ199&gt;='Drive Train'!$F$29,1,0)</f>
        <v>0</v>
      </c>
      <c r="CD199" s="57">
        <f t="shared" si="305"/>
        <v>55.555555555555557</v>
      </c>
      <c r="CE199" s="63">
        <f>CE198+'DEPRECATED - DT-Prelim Calcs'!$C$11</f>
        <v>780</v>
      </c>
      <c r="CF199" s="2">
        <f>CP199/'Drive Train'!$F$35</f>
        <v>0.72580645161290325</v>
      </c>
      <c r="CG199" s="46">
        <f>CN199*12*60/(PI() * 'Drive Train'!$F$15)/CF$2*CF199</f>
        <v>15362.484085329868</v>
      </c>
      <c r="CH199" s="2">
        <f>('DEPRECATED - DT-Prelim Calcs'!$C$6*CF199-CG199)/('DEPRECATED - DT-Prelim Calcs'!$C$6*CF199)*'DEPRECATED - DT-Prelim Calcs'!$C$7*CF199</f>
        <v>-5.1970703626157144</v>
      </c>
      <c r="CI199" s="57">
        <f>CH199/'DEPRECATED - DT-Prelim Calcs'!$C$7*('DEPRECATED - DT-Prelim Calcs'!$C$8-'DEPRECATED - DT-Prelim Calcs'!$C$9)+'DEPRECATED - DT-Prelim Calcs'!$C$9</f>
        <v>-273.97391183551713</v>
      </c>
      <c r="CJ199" s="57">
        <f t="shared" si="280"/>
        <v>-273.97391183551713</v>
      </c>
      <c r="CK199" s="2">
        <f t="shared" si="306"/>
        <v>-7.0061596100618235</v>
      </c>
      <c r="CL199" s="57">
        <f>CK199*'DEPRECATED - DT-Prelim Calcs'!$C$21/CF$2/'DEPRECATED - DT-Prelim Calcs'!$C$19/'DEPRECATED - DT-Prelim Calcs'!$C$18*3.39*'DEPRECATED - DT-Prelim Calcs'!$C$20</f>
        <v>-122.55323881575129</v>
      </c>
      <c r="CM199" s="46">
        <f t="shared" si="307"/>
        <v>1</v>
      </c>
      <c r="CN199" s="57">
        <f>CL198*'DEPRECATED - DT-Prelim Calcs'!$C$11+CN198</f>
        <v>72.277424224359194</v>
      </c>
      <c r="CO199" s="57">
        <f>CO198+0.5*CL199*'DEPRECATED - DT-Prelim Calcs'!$C$11^2+CN199*'DEPRECATED - DT-Prelim Calcs'!$C$11</f>
        <v>-81855.337258272673</v>
      </c>
      <c r="CP199" s="57">
        <f>MIN('Drive Train'!$F$35-CJ198*'DEPRECATED - DT-Prelim Calcs'!$C$21*'Drive Train'!$F$38,CP198+CJ$2)</f>
        <v>9</v>
      </c>
      <c r="CQ199" s="57">
        <f>'Drive Train'!$F$35-CJ199*'DEPRECATED - DT-Prelim Calcs'!$C$21*'Drive Train'!$F$38</f>
        <v>31.030226004815169</v>
      </c>
      <c r="CR199" s="1">
        <f>IF(CO199&gt;='Drive Train'!$F$29,1,0)</f>
        <v>0</v>
      </c>
      <c r="CS199" s="57">
        <f t="shared" si="308"/>
        <v>-304.41545759501906</v>
      </c>
      <c r="CT199" s="63">
        <f>CT198+'DEPRECATED - DT-Prelim Calcs'!$C$11</f>
        <v>780</v>
      </c>
      <c r="CU199" s="2">
        <f>DE199/'Drive Train'!$F$35</f>
        <v>0.72580645161290325</v>
      </c>
      <c r="CV199" s="46">
        <f>DC199*12*60/(PI() * 'Drive Train'!$F$15)/CU$2*CU199</f>
        <v>-5096.6946862915756</v>
      </c>
      <c r="CW199" s="2">
        <f>('DEPRECATED - DT-Prelim Calcs'!$C$6*CU199-CV199)/('DEPRECATED - DT-Prelim Calcs'!$C$6*CU199)*'DEPRECATED - DT-Prelim Calcs'!$C$7*CU199</f>
        <v>4.0537027780236263</v>
      </c>
      <c r="CX199" s="57">
        <f>CW199/'DEPRECATED - DT-Prelim Calcs'!$C$7*('DEPRECATED - DT-Prelim Calcs'!$C$8-'DEPRECATED - DT-Prelim Calcs'!$C$9)+'DEPRECATED - DT-Prelim Calcs'!$C$9</f>
        <v>218.50500681345693</v>
      </c>
      <c r="CY199" s="57">
        <f t="shared" si="281"/>
        <v>50</v>
      </c>
      <c r="CZ199" s="2">
        <f t="shared" si="309"/>
        <v>1.0927045796206987</v>
      </c>
      <c r="DA199" s="57">
        <f>CZ199*'DEPRECATED - DT-Prelim Calcs'!$C$21/CU$2/'DEPRECATED - DT-Prelim Calcs'!$C$19/'DEPRECATED - DT-Prelim Calcs'!$C$18*3.39*'DEPRECATED - DT-Prelim Calcs'!$C$20</f>
        <v>22.991988372439156</v>
      </c>
      <c r="DB199" s="46">
        <f t="shared" si="310"/>
        <v>0</v>
      </c>
      <c r="DC199" s="57">
        <f>DA198*'DEPRECATED - DT-Prelim Calcs'!$C$11+DC198</f>
        <v>-19.934293016279369</v>
      </c>
      <c r="DD199" s="57">
        <f>DD198+0.5*DA199*'DEPRECATED - DT-Prelim Calcs'!$C$11^2+DC199*'DEPRECATED - DT-Prelim Calcs'!$C$11</f>
        <v>-170522.41801566212</v>
      </c>
      <c r="DE199" s="57">
        <f>MIN('Drive Train'!$F$35-CY198*'DEPRECATED - DT-Prelim Calcs'!$C$21*'Drive Train'!$F$38,DE198+CY$2)</f>
        <v>9</v>
      </c>
      <c r="DF199" s="57">
        <f>'Drive Train'!$F$35-CY199*'DEPRECATED - DT-Prelim Calcs'!$C$21*'Drive Train'!$F$38</f>
        <v>9</v>
      </c>
      <c r="DG199" s="1">
        <f>IF(DD199&gt;='Drive Train'!$F$29,1,0)</f>
        <v>0</v>
      </c>
      <c r="DH199" s="57">
        <f t="shared" si="311"/>
        <v>55.555555555555557</v>
      </c>
      <c r="DI199" s="63">
        <f>DI198+'DEPRECATED - DT-Prelim Calcs'!$C$11</f>
        <v>780</v>
      </c>
      <c r="DJ199" s="2">
        <f>DT199/'Drive Train'!$F$35</f>
        <v>2.329518479627303</v>
      </c>
      <c r="DK199" s="46">
        <f>DR199*12*60/(PI() * 'Drive Train'!$F$15)/DJ$2*DJ199</f>
        <v>-545370.87592302088</v>
      </c>
      <c r="DL199" s="2">
        <f>('DEPRECATED - DT-Prelim Calcs'!$C$6*DJ199-DK199)/('DEPRECATED - DT-Prelim Calcs'!$C$6*DJ199)*'DEPRECATED - DT-Prelim Calcs'!$C$7*DJ199</f>
        <v>252.20772508458478</v>
      </c>
      <c r="DM199" s="57">
        <f>DL199/'DEPRECATED - DT-Prelim Calcs'!$C$7*('DEPRECATED - DT-Prelim Calcs'!$C$8-'DEPRECATED - DT-Prelim Calcs'!$C$9)+'DEPRECATED - DT-Prelim Calcs'!$C$9</f>
        <v>13429.360219233291</v>
      </c>
      <c r="DN199" s="57">
        <f t="shared" si="282"/>
        <v>50</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-568.67637155073521</v>
      </c>
      <c r="DS199" s="57">
        <f>DS198+0.5*DP199*'DEPRECATED - DT-Prelim Calcs'!$C$11^2+DR199*'DEPRECATED - DT-Prelim Calcs'!$C$11</f>
        <v>-323838.59139726515</v>
      </c>
      <c r="DT199" s="57">
        <f>MIN('Drive Train'!$F$35-DN198*'DEPRECATED - DT-Prelim Calcs'!$C$21*'Drive Train'!$F$38,DT198+DN$2)</f>
        <v>28.886029147378558</v>
      </c>
      <c r="DU199" s="57">
        <f>'Drive Train'!$F$35-DN199*'DEPRECATED - DT-Prelim Calcs'!$C$21*'Drive Train'!$F$38</f>
        <v>9</v>
      </c>
      <c r="DV199" s="1">
        <f>IF(DS199&gt;='Drive Train'!$F$29,1,0)</f>
        <v>0</v>
      </c>
      <c r="DW199" s="57">
        <f t="shared" si="314"/>
        <v>55.555555555555557</v>
      </c>
      <c r="DX199" s="63">
        <f>DX198+'DEPRECATED - DT-Prelim Calcs'!$C$11</f>
        <v>780</v>
      </c>
      <c r="DY199" s="2">
        <f>EI199/'Drive Train'!$F$35</f>
        <v>0.72580645161290325</v>
      </c>
      <c r="DZ199" s="46">
        <f>EG199*12*60/(PI() * 'Drive Train'!$F$15)/DY$2*DY199</f>
        <v>-37394.695683594975</v>
      </c>
      <c r="EA199" s="2">
        <f>('DEPRECATED - DT-Prelim Calcs'!$C$6*DY199-DZ199)/('DEPRECATED - DT-Prelim Calcs'!$C$6*DY199)*'DEPRECATED - DT-Prelim Calcs'!$C$7*DY199</f>
        <v>18.657489345284642</v>
      </c>
      <c r="EB199" s="57">
        <f>EA199/'DEPRECATED - DT-Prelim Calcs'!$C$7*('DEPRECATED - DT-Prelim Calcs'!$C$8-'DEPRECATED - DT-Prelim Calcs'!$C$9)+'DEPRECATED - DT-Prelim Calcs'!$C$9</f>
        <v>995.95970248963476</v>
      </c>
      <c r="EC199" s="57">
        <f t="shared" si="283"/>
        <v>50</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-109.36474289871006</v>
      </c>
      <c r="EH199" s="57">
        <f>EH198+0.5*EE199*'DEPRECATED - DT-Prelim Calcs'!$C$11^2+EG199*'DEPRECATED - DT-Prelim Calcs'!$C$11</f>
        <v>-469872.36412375886</v>
      </c>
      <c r="EI199" s="57">
        <f>MIN('Drive Train'!$F$35-EC198*'DEPRECATED - DT-Prelim Calcs'!$C$21*'Drive Train'!$F$38,EI198+EC$2)</f>
        <v>9</v>
      </c>
      <c r="EJ199" s="57">
        <f>'Drive Train'!$F$35-EC199*'DEPRECATED - DT-Prelim Calcs'!$C$21*'Drive Train'!$F$38</f>
        <v>9</v>
      </c>
      <c r="EK199" s="1">
        <f>IF(EH199&gt;='Drive Train'!$F$29,1,0)</f>
        <v>0</v>
      </c>
      <c r="EL199" s="57">
        <f t="shared" si="317"/>
        <v>55.555555555555557</v>
      </c>
      <c r="EM199" s="63">
        <f>EM198+'DEPRECATED - DT-Prelim Calcs'!$C$11</f>
        <v>780</v>
      </c>
      <c r="EN199" s="2">
        <f>EX199/'Drive Train'!$F$35</f>
        <v>0.72580645161290325</v>
      </c>
      <c r="EO199" s="46">
        <f>EV199*12*60/(PI() * 'Drive Train'!$F$15)/EN$2*EN199</f>
        <v>-75175.903031993541</v>
      </c>
      <c r="EP199" s="2">
        <f>('DEPRECATED - DT-Prelim Calcs'!$C$6*EN199-EO199)/('DEPRECATED - DT-Prelim Calcs'!$C$6*EN199)*'DEPRECATED - DT-Prelim Calcs'!$C$7*EN199</f>
        <v>35.740549328331646</v>
      </c>
      <c r="EQ199" s="57">
        <f>EP199/'DEPRECATED - DT-Prelim Calcs'!$C$7*('DEPRECATED - DT-Prelim Calcs'!$C$8-'DEPRECATED - DT-Prelim Calcs'!$C$9)+'DEPRECATED - DT-Prelim Calcs'!$C$9</f>
        <v>1905.4022733713487</v>
      </c>
      <c r="ER199" s="57">
        <f t="shared" si="284"/>
        <v>50</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-195.23557347895937</v>
      </c>
      <c r="EW199" s="57">
        <f>EW198+0.5*ET199*'DEPRECATED - DT-Prelim Calcs'!$C$11^2+EV199*'DEPRECATED - DT-Prelim Calcs'!$C$11</f>
        <v>-602195.54487559176</v>
      </c>
      <c r="EX199" s="57">
        <f>MIN('Drive Train'!$F$35-ER198*'DEPRECATED - DT-Prelim Calcs'!$C$21*'Drive Train'!$F$38,EX198+ER$2)</f>
        <v>9</v>
      </c>
      <c r="EY199" s="57">
        <f>'Drive Train'!$F$35-ER199*'DEPRECATED - DT-Prelim Calcs'!$C$21*'Drive Train'!$F$38</f>
        <v>9</v>
      </c>
      <c r="EZ199" s="1">
        <f>IF(EW199&gt;='Drive Train'!$F$29,1,0)</f>
        <v>0</v>
      </c>
      <c r="FA199" s="57">
        <f t="shared" si="320"/>
        <v>55.555555555555557</v>
      </c>
      <c r="FB199" s="63">
        <f>FB198+'DEPRECATED - DT-Prelim Calcs'!$C$11</f>
        <v>780</v>
      </c>
      <c r="FC199" s="2">
        <f>FM199/'Drive Train'!$F$35</f>
        <v>0.72580645161290325</v>
      </c>
      <c r="FD199" s="46">
        <f>FK199*12*60/(PI() * 'Drive Train'!$F$15)/FC$2*FC199</f>
        <v>-439051.17093606695</v>
      </c>
      <c r="FE199" s="2">
        <f>('DEPRECATED - DT-Prelim Calcs'!$C$6*FC199-FD199)/('DEPRECATED - DT-Prelim Calcs'!$C$6*FC199)*'DEPRECATED - DT-Prelim Calcs'!$C$7*FC199</f>
        <v>200.2695166170403</v>
      </c>
      <c r="FF199" s="57">
        <f>FE199/'DEPRECATED - DT-Prelim Calcs'!$C$7*('DEPRECATED - DT-Prelim Calcs'!$C$8-'DEPRECATED - DT-Prelim Calcs'!$C$9)+'DEPRECATED - DT-Prelim Calcs'!$C$9</f>
        <v>10664.351029861524</v>
      </c>
      <c r="FG199" s="57">
        <f t="shared" si="285"/>
        <v>50</v>
      </c>
      <c r="FH199" s="2">
        <f t="shared" si="321"/>
        <v>0.65247827416199988</v>
      </c>
      <c r="FI199" s="57">
        <f>FH199*'DEPRECATED - DT-Prelim Calcs'!$C$21/FC$2/'DEPRECATED - DT-Prelim Calcs'!$C$19/'DEPRECATED - DT-Prelim Calcs'!$C$18*3.39*'DEPRECATED - DT-Prelim Calcs'!$C$20</f>
        <v>22.99198837243916</v>
      </c>
      <c r="FJ199" s="46">
        <f t="shared" si="322"/>
        <v>0</v>
      </c>
      <c r="FK199" s="57">
        <f>FI198*'DEPRECATED - DT-Prelim Calcs'!$C$11+FK198</f>
        <v>-1025.393715300841</v>
      </c>
      <c r="FL199" s="57">
        <f>FL198+0.5*FI199*'DEPRECATED - DT-Prelim Calcs'!$C$11^2+FK199*'DEPRECATED - DT-Prelim Calcs'!$C$11</f>
        <v>-833820.69370407646</v>
      </c>
      <c r="FM199" s="57">
        <f>MIN('Drive Train'!$F$35-FG198*'DEPRECATED - DT-Prelim Calcs'!$C$21*'Drive Train'!$F$38,FM198+FG$2)</f>
        <v>9</v>
      </c>
      <c r="FN199" s="57">
        <f>'Drive Train'!$F$35-FG199*'DEPRECATED - DT-Prelim Calcs'!$C$21*'Drive Train'!$F$38</f>
        <v>9</v>
      </c>
      <c r="FO199" s="1">
        <f>IF(FL199&gt;='Drive Train'!$F$29,1,0)</f>
        <v>0</v>
      </c>
      <c r="FP199" s="57">
        <f t="shared" si="323"/>
        <v>55.555555555555557</v>
      </c>
      <c r="FQ199" s="63">
        <f>FQ198+'DEPRECATED - DT-Prelim Calcs'!$C$11</f>
        <v>780</v>
      </c>
      <c r="FR199" s="2">
        <f>GB199/'Drive Train'!$F$35</f>
        <v>0.72580645161290325</v>
      </c>
      <c r="FS199" s="46">
        <f>FZ199*12*60/(PI() * 'Drive Train'!$F$15)/FR$2*FR199</f>
        <v>-1283047.2577394773</v>
      </c>
      <c r="FT199" s="2">
        <f>('DEPRECATED - DT-Prelim Calcs'!$C$6*FR199-FS199)/('DEPRECATED - DT-Prelim Calcs'!$C$6*FR199)*'DEPRECATED - DT-Prelim Calcs'!$C$7*FR199</f>
        <v>581.88876036867612</v>
      </c>
      <c r="FU199" s="57">
        <f>FT199/'DEPRECATED - DT-Prelim Calcs'!$C$7*('DEPRECATED - DT-Prelim Calcs'!$C$8-'DEPRECATED - DT-Prelim Calcs'!$C$9)+'DEPRECATED - DT-Prelim Calcs'!$C$9</f>
        <v>30980.429442033674</v>
      </c>
      <c r="FV199" s="57">
        <f t="shared" si="286"/>
        <v>50</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-2722.334793307386</v>
      </c>
      <c r="GA199" s="57">
        <f>GA198+0.5*FX199*'DEPRECATED - DT-Prelim Calcs'!$C$11^2+FZ199*'DEPRECATED - DT-Prelim Calcs'!$C$11</f>
        <v>-960905.15001839178</v>
      </c>
      <c r="GB199" s="57">
        <f>MIN('Drive Train'!$F$35-FV198*'DEPRECATED - DT-Prelim Calcs'!$C$21*'Drive Train'!$F$38,GB198+FV$2)</f>
        <v>9</v>
      </c>
      <c r="GC199" s="57">
        <f>'Drive Train'!$F$35-FV199*'DEPRECATED - DT-Prelim Calcs'!$C$21*'Drive Train'!$F$38</f>
        <v>9</v>
      </c>
      <c r="GD199" s="1">
        <f>IF(GA199&gt;='Drive Train'!$F$29,1,0)</f>
        <v>0</v>
      </c>
      <c r="GE199" s="57">
        <f t="shared" si="326"/>
        <v>55.555555555555557</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55.555555555555557</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55.555555555555557</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55.555555555555557</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55.555555555555557</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55.555555555555557</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650.48305563067322</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29865.526229934174</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0.72580645161290325</v>
      </c>
      <c r="BC200" s="46">
        <f>BJ200*12*60/(PI() * 'Drive Train'!$F$15)/BB$2*BB200</f>
        <v>4641.2361014969556</v>
      </c>
      <c r="BD200" s="2">
        <f>('DEPRECATED - DT-Prelim Calcs'!$C$6*BB200-BC200)/('DEPRECATED - DT-Prelim Calcs'!$C$6*BB200)*'DEPRECATED - DT-Prelim Calcs'!$C$7*BB200</f>
        <v>-0.34937662133291514</v>
      </c>
      <c r="BE200" s="57">
        <f>BD200/'DEPRECATED - DT-Prelim Calcs'!$C$7*('DEPRECATED - DT-Prelim Calcs'!$C$8-'DEPRECATED - DT-Prelim Calcs'!$C$9)+'DEPRECATED - DT-Prelim Calcs'!$C$9</f>
        <v>-15.899593575524072</v>
      </c>
      <c r="BF200" s="57">
        <f t="shared" si="278"/>
        <v>-15.899593575524072</v>
      </c>
      <c r="BG200" s="2">
        <f t="shared" si="300"/>
        <v>-0.89592952771443213</v>
      </c>
      <c r="BH200" s="57">
        <f>BG200*'DEPRECATED - DT-Prelim Calcs'!$C$21/BB$2/'DEPRECATED - DT-Prelim Calcs'!$C$19/'DEPRECATED - DT-Prelim Calcs'!$C$18*3.39*'DEPRECATED - DT-Prelim Calcs'!$C$20</f>
        <v>-9.312223319683806</v>
      </c>
      <c r="BI200" s="46">
        <f t="shared" si="301"/>
        <v>1</v>
      </c>
      <c r="BJ200" s="57">
        <f>BH199*'DEPRECATED - DT-Prelim Calcs'!$C$11+BJ199</f>
        <v>36.748542312292322</v>
      </c>
      <c r="BK200" s="57">
        <f>BK199+0.5*BH200*'DEPRECATED - DT-Prelim Calcs'!$C$11^2+BJ200*'DEPRECATED - DT-Prelim Calcs'!$C$11</f>
        <v>14209.861045329821</v>
      </c>
      <c r="BL200" s="57">
        <f>MIN('Drive Train'!$F$35-BF199*'DEPRECATED - DT-Prelim Calcs'!$C$21*'Drive Train'!$F$38,BL199+BF$2)</f>
        <v>9</v>
      </c>
      <c r="BM200" s="57">
        <f>'Drive Train'!$F$35-BF200*'DEPRECATED - DT-Prelim Calcs'!$C$21*'Drive Train'!$F$38</f>
        <v>13.481172363135638</v>
      </c>
      <c r="BN200" s="1">
        <f>IF(BK200&gt;='Drive Train'!$F$29,1,0)</f>
        <v>1</v>
      </c>
      <c r="BO200" s="57">
        <f t="shared" si="302"/>
        <v>-17.666215083915635</v>
      </c>
      <c r="BP200" s="63">
        <f>BP199+'DEPRECATED - DT-Prelim Calcs'!$C$11</f>
        <v>784</v>
      </c>
      <c r="BQ200" s="2">
        <f>CA200/'Drive Train'!$F$35</f>
        <v>0.72580645161290325</v>
      </c>
      <c r="BR200" s="46">
        <f>BY200*12*60/(PI() * 'Drive Train'!$F$15)/BQ$2*BQ200</f>
        <v>-2136.0768410784949</v>
      </c>
      <c r="BS200" s="2">
        <f>('DEPRECATED - DT-Prelim Calcs'!$C$6*BQ200-BR200)/('DEPRECATED - DT-Prelim Calcs'!$C$6*BQ200)*'DEPRECATED - DT-Prelim Calcs'!$C$7*BQ200</f>
        <v>2.7150369230586122</v>
      </c>
      <c r="BT200" s="57">
        <f>BS200/'DEPRECATED - DT-Prelim Calcs'!$C$7*('DEPRECATED - DT-Prelim Calcs'!$C$8-'DEPRECATED - DT-Prelim Calcs'!$C$9)+'DEPRECATED - DT-Prelim Calcs'!$C$9</f>
        <v>147.23910258440662</v>
      </c>
      <c r="BU200" s="57">
        <f t="shared" si="279"/>
        <v>50</v>
      </c>
      <c r="BV200" s="2">
        <f t="shared" si="303"/>
        <v>1.1400327617824222</v>
      </c>
      <c r="BW200" s="57">
        <f>BV200*'DEPRECATED - DT-Prelim Calcs'!$C$21/BQ$2/'DEPRECATED - DT-Prelim Calcs'!$C$19/'DEPRECATED - DT-Prelim Calcs'!$C$18*3.39*'DEPRECATED - DT-Prelim Calcs'!$C$20</f>
        <v>15.895555037590047</v>
      </c>
      <c r="BX200" s="46">
        <f t="shared" si="304"/>
        <v>0</v>
      </c>
      <c r="BY200" s="57">
        <f>BW199*'DEPRECATED - DT-Prelim Calcs'!$C$11+BY199</f>
        <v>-12.607950463909106</v>
      </c>
      <c r="BZ200" s="57">
        <f>BZ199+0.5*BW200*'DEPRECATED - DT-Prelim Calcs'!$C$11^2+BY200*'DEPRECATED - DT-Prelim Calcs'!$C$11</f>
        <v>-27566.250460455885</v>
      </c>
      <c r="CA200" s="57">
        <f>MIN('Drive Train'!$F$35-BU199*'DEPRECATED - DT-Prelim Calcs'!$C$21*'Drive Train'!$F$38,CA199+BU$2)</f>
        <v>9</v>
      </c>
      <c r="CB200" s="57">
        <f>'Drive Train'!$F$35-BU200*'DEPRECATED - DT-Prelim Calcs'!$C$21*'Drive Train'!$F$38</f>
        <v>9</v>
      </c>
      <c r="CC200" s="1">
        <f>IF(BZ200&gt;='Drive Train'!$F$29,1,0)</f>
        <v>0</v>
      </c>
      <c r="CD200" s="57">
        <f t="shared" si="305"/>
        <v>55.555555555555557</v>
      </c>
      <c r="CE200" s="63">
        <f>CE199+'DEPRECATED - DT-Prelim Calcs'!$C$11</f>
        <v>784</v>
      </c>
      <c r="CF200" s="2">
        <f>CP200/'Drive Train'!$F$35</f>
        <v>2.5024375810334814</v>
      </c>
      <c r="CG200" s="46">
        <f>CN200*12*60/(PI() * 'Drive Train'!$F$15)/CF$2*CF200</f>
        <v>-306274.26247486542</v>
      </c>
      <c r="CH200" s="2">
        <f>('DEPRECATED - DT-Prelim Calcs'!$C$6*CF200-CG200)/('DEPRECATED - DT-Prelim Calcs'!$C$6*CF200)*'DEPRECATED - DT-Prelim Calcs'!$C$7*CF200</f>
        <v>144.5151095729972</v>
      </c>
      <c r="CI200" s="57">
        <f>CH200/'DEPRECATED - DT-Prelim Calcs'!$C$7*('DEPRECATED - DT-Prelim Calcs'!$C$8-'DEPRECATED - DT-Prelim Calcs'!$C$9)+'DEPRECATED - DT-Prelim Calcs'!$C$9</f>
        <v>7696.1807295500166</v>
      </c>
      <c r="CJ200" s="57">
        <f t="shared" si="280"/>
        <v>50</v>
      </c>
      <c r="CK200" s="2">
        <f t="shared" si="306"/>
        <v>1.3144127551959126</v>
      </c>
      <c r="CL200" s="57">
        <f>CK200*'DEPRECATED - DT-Prelim Calcs'!$C$21/CF$2/'DEPRECATED - DT-Prelim Calcs'!$C$19/'DEPRECATED - DT-Prelim Calcs'!$C$18*3.39*'DEPRECATED - DT-Prelim Calcs'!$C$20</f>
        <v>22.991988372439156</v>
      </c>
      <c r="CM200" s="46">
        <f t="shared" si="307"/>
        <v>0</v>
      </c>
      <c r="CN200" s="57">
        <f>CL199*'DEPRECATED - DT-Prelim Calcs'!$C$11+CN199</f>
        <v>-417.93553103864593</v>
      </c>
      <c r="CO200" s="57">
        <f>CO199+0.5*CL200*'DEPRECATED - DT-Prelim Calcs'!$C$11^2+CN200*'DEPRECATED - DT-Prelim Calcs'!$C$11</f>
        <v>-83343.143475447738</v>
      </c>
      <c r="CP200" s="57">
        <f>MIN('Drive Train'!$F$35-CJ199*'DEPRECATED - DT-Prelim Calcs'!$C$21*'Drive Train'!$F$38,CP199+CJ$2)</f>
        <v>31.030226004815169</v>
      </c>
      <c r="CQ200" s="57">
        <f>'Drive Train'!$F$35-CJ200*'DEPRECATED - DT-Prelim Calcs'!$C$21*'Drive Train'!$F$38</f>
        <v>9</v>
      </c>
      <c r="CR200" s="1">
        <f>IF(CO200&gt;='Drive Train'!$F$29,1,0)</f>
        <v>0</v>
      </c>
      <c r="CS200" s="57">
        <f t="shared" si="308"/>
        <v>55.555555555555557</v>
      </c>
      <c r="CT200" s="63">
        <f>CT199+'DEPRECATED - DT-Prelim Calcs'!$C$11</f>
        <v>784</v>
      </c>
      <c r="CU200" s="2">
        <f>DE200/'Drive Train'!$F$35</f>
        <v>0.72580645161290325</v>
      </c>
      <c r="CV200" s="46">
        <f>DC200*12*60/(PI() * 'Drive Train'!$F$15)/CU$2*CU200</f>
        <v>18417.185614231861</v>
      </c>
      <c r="CW200" s="2">
        <f>('DEPRECATED - DT-Prelim Calcs'!$C$6*CU200-CV200)/('DEPRECATED - DT-Prelim Calcs'!$C$6*CU200)*'DEPRECATED - DT-Prelim Calcs'!$C$7*CU200</f>
        <v>-6.5782768700554524</v>
      </c>
      <c r="CX200" s="57">
        <f>CW200/'DEPRECATED - DT-Prelim Calcs'!$C$7*('DEPRECATED - DT-Prelim Calcs'!$C$8-'DEPRECATED - DT-Prelim Calcs'!$C$9)+'DEPRECATED - DT-Prelim Calcs'!$C$9</f>
        <v>-347.50453212784839</v>
      </c>
      <c r="CY200" s="57">
        <f t="shared" si="281"/>
        <v>-347.50453212784839</v>
      </c>
      <c r="CZ200" s="2">
        <f t="shared" si="309"/>
        <v>-8.7470883902407053</v>
      </c>
      <c r="DA200" s="57">
        <f>CZ200*'DEPRECATED - DT-Prelim Calcs'!$C$21/CU$2/'DEPRECATED - DT-Prelim Calcs'!$C$19/'DEPRECATED - DT-Prelim Calcs'!$C$18*3.39*'DEPRECATED - DT-Prelim Calcs'!$C$20</f>
        <v>-184.05061927252328</v>
      </c>
      <c r="DB200" s="46">
        <f t="shared" si="310"/>
        <v>1</v>
      </c>
      <c r="DC200" s="57">
        <f>DA199*'DEPRECATED - DT-Prelim Calcs'!$C$11+DC199</f>
        <v>72.033660473477255</v>
      </c>
      <c r="DD200" s="57">
        <f>DD199+0.5*DA200*'DEPRECATED - DT-Prelim Calcs'!$C$11^2+DC200*'DEPRECATED - DT-Prelim Calcs'!$C$11</f>
        <v>-171706.68832794839</v>
      </c>
      <c r="DE200" s="57">
        <f>MIN('Drive Train'!$F$35-CY199*'DEPRECATED - DT-Prelim Calcs'!$C$21*'Drive Train'!$F$38,DE199+CY$2)</f>
        <v>9</v>
      </c>
      <c r="DF200" s="57">
        <f>'Drive Train'!$F$35-CY200*'DEPRECATED - DT-Prelim Calcs'!$C$21*'Drive Train'!$F$38</f>
        <v>36.030308184693695</v>
      </c>
      <c r="DG200" s="1">
        <f>IF(DD200&gt;='Drive Train'!$F$29,1,0)</f>
        <v>0</v>
      </c>
      <c r="DH200" s="57">
        <f t="shared" si="311"/>
        <v>-386.11614680872043</v>
      </c>
      <c r="DI200" s="63">
        <f>DI199+'DEPRECATED - DT-Prelim Calcs'!$C$11</f>
        <v>784</v>
      </c>
      <c r="DJ200" s="2">
        <f>DT200/'Drive Train'!$F$35</f>
        <v>0.72580645161290325</v>
      </c>
      <c r="DK200" s="46">
        <f>DR200*12*60/(PI() * 'Drive Train'!$F$15)/DJ$2*DJ200</f>
        <v>-142440.74731642223</v>
      </c>
      <c r="DL200" s="2">
        <f>('DEPRECATED - DT-Prelim Calcs'!$C$6*DJ200-DK200)/('DEPRECATED - DT-Prelim Calcs'!$C$6*DJ200)*'DEPRECATED - DT-Prelim Calcs'!$C$7*DJ200</f>
        <v>66.154859783392283</v>
      </c>
      <c r="DM200" s="57">
        <f>DL200/'DEPRECATED - DT-Prelim Calcs'!$C$7*('DEPRECATED - DT-Prelim Calcs'!$C$8-'DEPRECATED - DT-Prelim Calcs'!$C$9)+'DEPRECATED - DT-Prelim Calcs'!$C$9</f>
        <v>3524.554153613788</v>
      </c>
      <c r="DN200" s="57">
        <f t="shared" si="282"/>
        <v>50</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-476.7084180609786</v>
      </c>
      <c r="DS200" s="57">
        <f>DS199+0.5*DP200*'DEPRECATED - DT-Prelim Calcs'!$C$11^2+DR200*'DEPRECATED - DT-Prelim Calcs'!$C$11</f>
        <v>-325561.48916252959</v>
      </c>
      <c r="DT200" s="57">
        <f>MIN('Drive Train'!$F$35-DN199*'DEPRECATED - DT-Prelim Calcs'!$C$21*'Drive Train'!$F$38,DT199+DN$2)</f>
        <v>9</v>
      </c>
      <c r="DU200" s="57">
        <f>'Drive Train'!$F$35-DN200*'DEPRECATED - DT-Prelim Calcs'!$C$21*'Drive Train'!$F$38</f>
        <v>9</v>
      </c>
      <c r="DV200" s="1">
        <f>IF(DS200&gt;='Drive Train'!$F$29,1,0)</f>
        <v>0</v>
      </c>
      <c r="DW200" s="57">
        <f t="shared" si="314"/>
        <v>55.555555555555557</v>
      </c>
      <c r="DX200" s="63">
        <f>DX199+'DEPRECATED - DT-Prelim Calcs'!$C$11</f>
        <v>784</v>
      </c>
      <c r="DY200" s="2">
        <f>EI200/'Drive Train'!$F$35</f>
        <v>0.72580645161290325</v>
      </c>
      <c r="DZ200" s="46">
        <f>EG200*12*60/(PI() * 'Drive Train'!$F$15)/DY$2*DY200</f>
        <v>-5948.4220286780774</v>
      </c>
      <c r="EA200" s="2">
        <f>('DEPRECATED - DT-Prelim Calcs'!$C$6*DY200-DZ200)/('DEPRECATED - DT-Prelim Calcs'!$C$6*DY200)*'DEPRECATED - DT-Prelim Calcs'!$C$7*DY200</f>
        <v>4.4388177677330942</v>
      </c>
      <c r="EB200" s="57">
        <f>EA200/'DEPRECATED - DT-Prelim Calcs'!$C$7*('DEPRECATED - DT-Prelim Calcs'!$C$8-'DEPRECATED - DT-Prelim Calcs'!$C$9)+'DEPRECATED - DT-Prelim Calcs'!$C$9</f>
        <v>239.00718655608131</v>
      </c>
      <c r="EC200" s="57">
        <f t="shared" si="283"/>
        <v>50</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-17.396789408953424</v>
      </c>
      <c r="EH200" s="57">
        <f>EH199+0.5*EE200*'DEPRECATED - DT-Prelim Calcs'!$C$11^2+EG200*'DEPRECATED - DT-Prelim Calcs'!$C$11</f>
        <v>-469758.0153744152</v>
      </c>
      <c r="EI200" s="57">
        <f>MIN('Drive Train'!$F$35-EC199*'DEPRECATED - DT-Prelim Calcs'!$C$21*'Drive Train'!$F$38,EI199+EC$2)</f>
        <v>9</v>
      </c>
      <c r="EJ200" s="57">
        <f>'Drive Train'!$F$35-EC200*'DEPRECATED - DT-Prelim Calcs'!$C$21*'Drive Train'!$F$38</f>
        <v>9</v>
      </c>
      <c r="EK200" s="1">
        <f>IF(EH200&gt;='Drive Train'!$F$29,1,0)</f>
        <v>0</v>
      </c>
      <c r="EL200" s="57">
        <f t="shared" si="317"/>
        <v>55.555555555555557</v>
      </c>
      <c r="EM200" s="63">
        <f>EM199+'DEPRECATED - DT-Prelim Calcs'!$C$11</f>
        <v>784</v>
      </c>
      <c r="EN200" s="2">
        <f>EX200/'Drive Train'!$F$35</f>
        <v>0.72580645161290325</v>
      </c>
      <c r="EO200" s="46">
        <f>EV200*12*60/(PI() * 'Drive Train'!$F$15)/EN$2*EN200</f>
        <v>-39763.432699879922</v>
      </c>
      <c r="EP200" s="2">
        <f>('DEPRECATED - DT-Prelim Calcs'!$C$6*EN200-EO200)/('DEPRECATED - DT-Prelim Calcs'!$C$6*EN200)*'DEPRECATED - DT-Prelim Calcs'!$C$7*EN200</f>
        <v>19.728531786043874</v>
      </c>
      <c r="EQ200" s="57">
        <f>EP200/'DEPRECATED - DT-Prelim Calcs'!$C$7*('DEPRECATED - DT-Prelim Calcs'!$C$8-'DEPRECATED - DT-Prelim Calcs'!$C$9)+'DEPRECATED - DT-Prelim Calcs'!$C$9</f>
        <v>1052.9782689416718</v>
      </c>
      <c r="ER200" s="57">
        <f t="shared" si="284"/>
        <v>50</v>
      </c>
      <c r="ES200" s="2">
        <f t="shared" si="318"/>
        <v>0.72555584086814395</v>
      </c>
      <c r="ET200" s="57">
        <f>ES200*'DEPRECATED - DT-Prelim Calcs'!$C$21/EN$2/'DEPRECATED - DT-Prelim Calcs'!$C$19/'DEPRECATED - DT-Prelim Calcs'!$C$18*3.39*'DEPRECATED - DT-Prelim Calcs'!$C$20</f>
        <v>22.99198837243916</v>
      </c>
      <c r="EU200" s="46">
        <f t="shared" si="319"/>
        <v>0</v>
      </c>
      <c r="EV200" s="57">
        <f>ET199*'DEPRECATED - DT-Prelim Calcs'!$C$11+EV199</f>
        <v>-103.26761998920273</v>
      </c>
      <c r="EW200" s="57">
        <f>EW199+0.5*ET200*'DEPRECATED - DT-Prelim Calcs'!$C$11^2+EV200*'DEPRECATED - DT-Prelim Calcs'!$C$11</f>
        <v>-602424.67944856908</v>
      </c>
      <c r="EX200" s="57">
        <f>MIN('Drive Train'!$F$35-ER199*'DEPRECATED - DT-Prelim Calcs'!$C$21*'Drive Train'!$F$38,EX199+ER$2)</f>
        <v>9</v>
      </c>
      <c r="EY200" s="57">
        <f>'Drive Train'!$F$35-ER200*'DEPRECATED - DT-Prelim Calcs'!$C$21*'Drive Train'!$F$38</f>
        <v>9</v>
      </c>
      <c r="EZ200" s="1">
        <f>IF(EW200&gt;='Drive Train'!$F$29,1,0)</f>
        <v>0</v>
      </c>
      <c r="FA200" s="57">
        <f t="shared" si="320"/>
        <v>55.555555555555557</v>
      </c>
      <c r="FB200" s="63">
        <f>FB199+'DEPRECATED - DT-Prelim Calcs'!$C$11</f>
        <v>784</v>
      </c>
      <c r="FC200" s="2">
        <f>FM200/'Drive Train'!$F$35</f>
        <v>0.72580645161290325</v>
      </c>
      <c r="FD200" s="46">
        <f>FK200*12*60/(PI() * 'Drive Train'!$F$15)/FC$2*FC200</f>
        <v>-399672.50392675662</v>
      </c>
      <c r="FE200" s="2">
        <f>('DEPRECATED - DT-Prelim Calcs'!$C$6*FC200-FD200)/('DEPRECATED - DT-Prelim Calcs'!$C$6*FC200)*'DEPRECATED - DT-Prelim Calcs'!$C$7*FC200</f>
        <v>182.4641531100163</v>
      </c>
      <c r="FF200" s="57">
        <f>FE200/'DEPRECATED - DT-Prelim Calcs'!$C$7*('DEPRECATED - DT-Prelim Calcs'!$C$8-'DEPRECATED - DT-Prelim Calcs'!$C$9)+'DEPRECATED - DT-Prelim Calcs'!$C$9</f>
        <v>9716.4555369357222</v>
      </c>
      <c r="FG200" s="57">
        <f t="shared" si="285"/>
        <v>50</v>
      </c>
      <c r="FH200" s="2">
        <f t="shared" si="321"/>
        <v>0.65247827416199988</v>
      </c>
      <c r="FI200" s="57">
        <f>FH200*'DEPRECATED - DT-Prelim Calcs'!$C$21/FC$2/'DEPRECATED - DT-Prelim Calcs'!$C$19/'DEPRECATED - DT-Prelim Calcs'!$C$18*3.39*'DEPRECATED - DT-Prelim Calcs'!$C$20</f>
        <v>22.99198837243916</v>
      </c>
      <c r="FJ200" s="46">
        <f t="shared" si="322"/>
        <v>0</v>
      </c>
      <c r="FK200" s="57">
        <f>FI199*'DEPRECATED - DT-Prelim Calcs'!$C$11+FK199</f>
        <v>-933.42576181108439</v>
      </c>
      <c r="FL200" s="57">
        <f>FL199+0.5*FI200*'DEPRECATED - DT-Prelim Calcs'!$C$11^2+FK200*'DEPRECATED - DT-Prelim Calcs'!$C$11</f>
        <v>-837370.46084434132</v>
      </c>
      <c r="FM200" s="57">
        <f>MIN('Drive Train'!$F$35-FG199*'DEPRECATED - DT-Prelim Calcs'!$C$21*'Drive Train'!$F$38,FM199+FG$2)</f>
        <v>9</v>
      </c>
      <c r="FN200" s="57">
        <f>'Drive Train'!$F$35-FG200*'DEPRECATED - DT-Prelim Calcs'!$C$21*'Drive Train'!$F$38</f>
        <v>9</v>
      </c>
      <c r="FO200" s="1">
        <f>IF(FL200&gt;='Drive Train'!$F$29,1,0)</f>
        <v>0</v>
      </c>
      <c r="FP200" s="57">
        <f t="shared" si="323"/>
        <v>55.555555555555557</v>
      </c>
      <c r="FQ200" s="63">
        <f>FQ199+'DEPRECATED - DT-Prelim Calcs'!$C$11</f>
        <v>784</v>
      </c>
      <c r="FR200" s="2">
        <f>GB200/'Drive Train'!$F$35</f>
        <v>0.72580645161290325</v>
      </c>
      <c r="FS200" s="46">
        <f>FZ200*12*60/(PI() * 'Drive Train'!$F$15)/FR$2*FR200</f>
        <v>-1239702.3940529702</v>
      </c>
      <c r="FT200" s="2">
        <f>('DEPRECATED - DT-Prelim Calcs'!$C$6*FR200-FS200)/('DEPRECATED - DT-Prelim Calcs'!$C$6*FR200)*'DEPRECATED - DT-Prelim Calcs'!$C$7*FR200</f>
        <v>562.29005089691589</v>
      </c>
      <c r="FU200" s="57">
        <f>FT200/'DEPRECATED - DT-Prelim Calcs'!$C$7*('DEPRECATED - DT-Prelim Calcs'!$C$8-'DEPRECATED - DT-Prelim Calcs'!$C$9)+'DEPRECATED - DT-Prelim Calcs'!$C$9</f>
        <v>29937.062460611749</v>
      </c>
      <c r="FV200" s="57">
        <f t="shared" si="286"/>
        <v>50</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-2630.3668398176292</v>
      </c>
      <c r="GA200" s="57">
        <f>GA199+0.5*FX200*'DEPRECATED - DT-Prelim Calcs'!$C$11^2+FZ200*'DEPRECATED - DT-Prelim Calcs'!$C$11</f>
        <v>-971242.68147068284</v>
      </c>
      <c r="GB200" s="57">
        <f>MIN('Drive Train'!$F$35-FV199*'DEPRECATED - DT-Prelim Calcs'!$C$21*'Drive Train'!$F$38,GB199+FV$2)</f>
        <v>9</v>
      </c>
      <c r="GC200" s="57">
        <f>'Drive Train'!$F$35-FV200*'DEPRECATED - DT-Prelim Calcs'!$C$21*'Drive Train'!$F$38</f>
        <v>9</v>
      </c>
      <c r="GD200" s="1">
        <f>IF(GA200&gt;='Drive Train'!$F$29,1,0)</f>
        <v>0</v>
      </c>
      <c r="GE200" s="57">
        <f t="shared" si="326"/>
        <v>55.555555555555557</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55.555555555555557</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55.555555555555557</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55.555555555555557</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55.555555555555557</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55.555555555555557</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650.48305563067322</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30018.550372713536</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1.0871913196077128</v>
      </c>
      <c r="BC201" s="46">
        <f>BJ201*12*60/(PI() * 'Drive Train'!$F$15)/BB$2*BB201</f>
        <v>-94.657153385565749</v>
      </c>
      <c r="BD201" s="2">
        <f>('DEPRECATED - DT-Prelim Calcs'!$C$6*BB201-BC201)/('DEPRECATED - DT-Prelim Calcs'!$C$6*BB201)*'DEPRECATED - DT-Prelim Calcs'!$C$7*BB201</f>
        <v>2.6629310314101624</v>
      </c>
      <c r="BE201" s="57">
        <f>BD201/'DEPRECATED - DT-Prelim Calcs'!$C$7*('DEPRECATED - DT-Prelim Calcs'!$C$8-'DEPRECATED - DT-Prelim Calcs'!$C$9)+'DEPRECATED - DT-Prelim Calcs'!$C$9</f>
        <v>144.46516652693933</v>
      </c>
      <c r="BF201" s="57">
        <f t="shared" si="278"/>
        <v>50</v>
      </c>
      <c r="BG201" s="2">
        <f t="shared" si="300"/>
        <v>0.89592952771445522</v>
      </c>
      <c r="BH201" s="57">
        <f>BG201*'DEPRECATED - DT-Prelim Calcs'!$C$21/BB$2/'DEPRECATED - DT-Prelim Calcs'!$C$19/'DEPRECATED - DT-Prelim Calcs'!$C$18*3.39*'DEPRECATED - DT-Prelim Calcs'!$C$20</f>
        <v>9.3122233196840476</v>
      </c>
      <c r="BI201" s="46">
        <f t="shared" si="301"/>
        <v>0</v>
      </c>
      <c r="BJ201" s="57">
        <f>BH200*'DEPRECATED - DT-Prelim Calcs'!$C$11+BJ200</f>
        <v>-0.50035096644290178</v>
      </c>
      <c r="BK201" s="57">
        <f>BK200+0.5*BH201*'DEPRECATED - DT-Prelim Calcs'!$C$11^2+BJ201*'DEPRECATED - DT-Prelim Calcs'!$C$11</f>
        <v>14282.357428021522</v>
      </c>
      <c r="BL201" s="57">
        <f>MIN('Drive Train'!$F$35-BF200*'DEPRECATED - DT-Prelim Calcs'!$C$21*'Drive Train'!$F$38,BL200+BF$2)</f>
        <v>13.481172363135638</v>
      </c>
      <c r="BM201" s="57">
        <f>'Drive Train'!$F$35-BF201*'DEPRECATED - DT-Prelim Calcs'!$C$21*'Drive Train'!$F$38</f>
        <v>9</v>
      </c>
      <c r="BN201" s="1">
        <f>IF(BK201&gt;='Drive Train'!$F$29,1,0)</f>
        <v>1</v>
      </c>
      <c r="BO201" s="57">
        <f t="shared" si="302"/>
        <v>55.555555555555557</v>
      </c>
      <c r="BP201" s="63">
        <f>BP200+'DEPRECATED - DT-Prelim Calcs'!$C$11</f>
        <v>788</v>
      </c>
      <c r="BQ201" s="2">
        <f>CA201/'Drive Train'!$F$35</f>
        <v>0.72580645161290325</v>
      </c>
      <c r="BR201" s="46">
        <f>BY201*12*60/(PI() * 'Drive Train'!$F$15)/BQ$2*BQ201</f>
        <v>8636.2138937495347</v>
      </c>
      <c r="BS201" s="2">
        <f>('DEPRECATED - DT-Prelim Calcs'!$C$6*BQ201-BR201)/('DEPRECATED - DT-Prelim Calcs'!$C$6*BQ201)*'DEPRECATED - DT-Prelim Calcs'!$C$7*BQ201</f>
        <v>-2.1557361859349253</v>
      </c>
      <c r="BT201" s="57">
        <f>BS201/'DEPRECATED - DT-Prelim Calcs'!$C$7*('DEPRECATED - DT-Prelim Calcs'!$C$8-'DEPRECATED - DT-Prelim Calcs'!$C$9)+'DEPRECATED - DT-Prelim Calcs'!$C$9</f>
        <v>-112.06388076989664</v>
      </c>
      <c r="BU201" s="57">
        <f t="shared" si="279"/>
        <v>-112.06388076989664</v>
      </c>
      <c r="BV201" s="2">
        <f t="shared" si="303"/>
        <v>-3.1727384888858219</v>
      </c>
      <c r="BW201" s="57">
        <f>BV201*'DEPRECATED - DT-Prelim Calcs'!$C$21/BQ$2/'DEPRECATED - DT-Prelim Calcs'!$C$19/'DEPRECATED - DT-Prelim Calcs'!$C$18*3.39*'DEPRECATED - DT-Prelim Calcs'!$C$20</f>
        <v>-44.237710494490166</v>
      </c>
      <c r="BX201" s="46">
        <f t="shared" si="304"/>
        <v>1</v>
      </c>
      <c r="BY201" s="57">
        <f>BW200*'DEPRECATED - DT-Prelim Calcs'!$C$11+BY200</f>
        <v>50.97426968645108</v>
      </c>
      <c r="BZ201" s="57">
        <f>BZ200+0.5*BW201*'DEPRECATED - DT-Prelim Calcs'!$C$11^2+BY201*'DEPRECATED - DT-Prelim Calcs'!$C$11</f>
        <v>-27716.255065666002</v>
      </c>
      <c r="CA201" s="57">
        <f>MIN('Drive Train'!$F$35-BU200*'DEPRECATED - DT-Prelim Calcs'!$C$21*'Drive Train'!$F$38,CA200+BU$2)</f>
        <v>9</v>
      </c>
      <c r="CB201" s="57">
        <f>'Drive Train'!$F$35-BU201*'DEPRECATED - DT-Prelim Calcs'!$C$21*'Drive Train'!$F$38</f>
        <v>20.020343892352972</v>
      </c>
      <c r="CC201" s="1">
        <f>IF(BZ201&gt;='Drive Train'!$F$29,1,0)</f>
        <v>0</v>
      </c>
      <c r="CD201" s="57">
        <f t="shared" si="305"/>
        <v>-124.51542307766293</v>
      </c>
      <c r="CE201" s="63">
        <f>CE200+'DEPRECATED - DT-Prelim Calcs'!$C$11</f>
        <v>788</v>
      </c>
      <c r="CF201" s="2">
        <f>CP201/'Drive Train'!$F$35</f>
        <v>0.72580645161290325</v>
      </c>
      <c r="CG201" s="46">
        <f>CN201*12*60/(PI() * 'Drive Train'!$F$15)/CF$2*CF201</f>
        <v>-69284.036836783664</v>
      </c>
      <c r="CH201" s="2">
        <f>('DEPRECATED - DT-Prelim Calcs'!$C$6*CF201-CG201)/('DEPRECATED - DT-Prelim Calcs'!$C$6*CF201)*'DEPRECATED - DT-Prelim Calcs'!$C$7*CF201</f>
        <v>33.076497258827743</v>
      </c>
      <c r="CI201" s="57">
        <f>CH201/'DEPRECATED - DT-Prelim Calcs'!$C$7*('DEPRECATED - DT-Prelim Calcs'!$C$8-'DEPRECATED - DT-Prelim Calcs'!$C$9)+'DEPRECATED - DT-Prelim Calcs'!$C$9</f>
        <v>1763.5774266836513</v>
      </c>
      <c r="CJ201" s="57">
        <f t="shared" si="280"/>
        <v>50</v>
      </c>
      <c r="CK201" s="2">
        <f t="shared" si="306"/>
        <v>1.3144127551959126</v>
      </c>
      <c r="CL201" s="57">
        <f>CK201*'DEPRECATED - DT-Prelim Calcs'!$C$21/CF$2/'DEPRECATED - DT-Prelim Calcs'!$C$19/'DEPRECATED - DT-Prelim Calcs'!$C$18*3.39*'DEPRECATED - DT-Prelim Calcs'!$C$20</f>
        <v>22.991988372439156</v>
      </c>
      <c r="CM201" s="46">
        <f t="shared" si="307"/>
        <v>0</v>
      </c>
      <c r="CN201" s="57">
        <f>CL200*'DEPRECATED - DT-Prelim Calcs'!$C$11+CN200</f>
        <v>-325.96757754888932</v>
      </c>
      <c r="CO201" s="57">
        <f>CO200+0.5*CL201*'DEPRECATED - DT-Prelim Calcs'!$C$11^2+CN201*'DEPRECATED - DT-Prelim Calcs'!$C$11</f>
        <v>-84463.077878663782</v>
      </c>
      <c r="CP201" s="57">
        <f>MIN('Drive Train'!$F$35-CJ200*'DEPRECATED - DT-Prelim Calcs'!$C$21*'Drive Train'!$F$38,CP200+CJ$2)</f>
        <v>9</v>
      </c>
      <c r="CQ201" s="57">
        <f>'Drive Train'!$F$35-CJ201*'DEPRECATED - DT-Prelim Calcs'!$C$21*'Drive Train'!$F$38</f>
        <v>9</v>
      </c>
      <c r="CR201" s="1">
        <f>IF(CO201&gt;='Drive Train'!$F$29,1,0)</f>
        <v>0</v>
      </c>
      <c r="CS201" s="57">
        <f t="shared" si="308"/>
        <v>55.555555555555557</v>
      </c>
      <c r="CT201" s="63">
        <f>CT200+'DEPRECATED - DT-Prelim Calcs'!$C$11</f>
        <v>788</v>
      </c>
      <c r="CU201" s="2">
        <f>DE201/'Drive Train'!$F$35</f>
        <v>2.9056700148946528</v>
      </c>
      <c r="CV201" s="46">
        <f>DC201*12*60/(PI() * 'Drive Train'!$F$15)/CU$2*CU201</f>
        <v>-679816.5437285878</v>
      </c>
      <c r="CW201" s="2">
        <f>('DEPRECATED - DT-Prelim Calcs'!$C$6*CU201-CV201)/('DEPRECATED - DT-Prelim Calcs'!$C$6*CU201)*'DEPRECATED - DT-Prelim Calcs'!$C$7*CU201</f>
        <v>314.38688056814692</v>
      </c>
      <c r="CX201" s="57">
        <f>CW201/'DEPRECATED - DT-Prelim Calcs'!$C$7*('DEPRECATED - DT-Prelim Calcs'!$C$8-'DEPRECATED - DT-Prelim Calcs'!$C$9)+'DEPRECATED - DT-Prelim Calcs'!$C$9</f>
        <v>16739.561733150727</v>
      </c>
      <c r="CY201" s="57">
        <f t="shared" si="281"/>
        <v>50</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-664.16881661661591</v>
      </c>
      <c r="DD201" s="57">
        <f>DD200+0.5*DA201*'DEPRECATED - DT-Prelim Calcs'!$C$11^2+DC201*'DEPRECATED - DT-Prelim Calcs'!$C$11</f>
        <v>-174179.42768743532</v>
      </c>
      <c r="DE201" s="57">
        <f>MIN('Drive Train'!$F$35-CY200*'DEPRECATED - DT-Prelim Calcs'!$C$21*'Drive Train'!$F$38,DE200+CY$2)</f>
        <v>36.030308184693695</v>
      </c>
      <c r="DF201" s="57">
        <f>'Drive Train'!$F$35-CY201*'DEPRECATED - DT-Prelim Calcs'!$C$21*'Drive Train'!$F$38</f>
        <v>9</v>
      </c>
      <c r="DG201" s="1">
        <f>IF(DD201&gt;='Drive Train'!$F$29,1,0)</f>
        <v>0</v>
      </c>
      <c r="DH201" s="57">
        <f t="shared" si="311"/>
        <v>55.555555555555557</v>
      </c>
      <c r="DI201" s="63">
        <f>DI200+'DEPRECATED - DT-Prelim Calcs'!$C$11</f>
        <v>788</v>
      </c>
      <c r="DJ201" s="2">
        <f>DT201/'Drive Train'!$F$35</f>
        <v>0.72580645161290325</v>
      </c>
      <c r="DK201" s="46">
        <f>DR201*12*60/(PI() * 'Drive Train'!$F$15)/DJ$2*DJ201</f>
        <v>-114960.67033870208</v>
      </c>
      <c r="DL201" s="2">
        <f>('DEPRECATED - DT-Prelim Calcs'!$C$6*DJ201-DK201)/('DEPRECATED - DT-Prelim Calcs'!$C$6*DJ201)*'DEPRECATED - DT-Prelim Calcs'!$C$7*DJ201</f>
        <v>53.729534170576969</v>
      </c>
      <c r="DM201" s="57">
        <f>DL201/'DEPRECATED - DT-Prelim Calcs'!$C$7*('DEPRECATED - DT-Prelim Calcs'!$C$8-'DEPRECATED - DT-Prelim Calcs'!$C$9)+'DEPRECATED - DT-Prelim Calcs'!$C$9</f>
        <v>2863.0731261763585</v>
      </c>
      <c r="DN201" s="57">
        <f t="shared" si="282"/>
        <v>50</v>
      </c>
      <c r="DO201" s="2">
        <f t="shared" si="312"/>
        <v>0.93499464029399981</v>
      </c>
      <c r="DP201" s="57">
        <f>DO201*'DEPRECATED - DT-Prelim Calcs'!$C$21/DJ$2/'DEPRECATED - DT-Prelim Calcs'!$C$19/'DEPRECATED - DT-Prelim Calcs'!$C$18*3.39*'DEPRECATED - DT-Prelim Calcs'!$C$20</f>
        <v>22.991988372439156</v>
      </c>
      <c r="DQ201" s="46">
        <f t="shared" si="313"/>
        <v>0</v>
      </c>
      <c r="DR201" s="57">
        <f>DP200*'DEPRECATED - DT-Prelim Calcs'!$C$11+DR200</f>
        <v>-384.74046457122199</v>
      </c>
      <c r="DS201" s="57">
        <f>DS200+0.5*DP201*'DEPRECATED - DT-Prelim Calcs'!$C$11^2+DR201*'DEPRECATED - DT-Prelim Calcs'!$C$11</f>
        <v>-326916.51511383499</v>
      </c>
      <c r="DT201" s="57">
        <f>MIN('Drive Train'!$F$35-DN200*'DEPRECATED - DT-Prelim Calcs'!$C$21*'Drive Train'!$F$38,DT200+DN$2)</f>
        <v>9</v>
      </c>
      <c r="DU201" s="57">
        <f>'Drive Train'!$F$35-DN201*'DEPRECATED - DT-Prelim Calcs'!$C$21*'Drive Train'!$F$38</f>
        <v>9</v>
      </c>
      <c r="DV201" s="1">
        <f>IF(DS201&gt;='Drive Train'!$F$29,1,0)</f>
        <v>0</v>
      </c>
      <c r="DW201" s="57">
        <f t="shared" si="314"/>
        <v>55.555555555555557</v>
      </c>
      <c r="DX201" s="63">
        <f>DX200+'DEPRECATED - DT-Prelim Calcs'!$C$11</f>
        <v>788</v>
      </c>
      <c r="DY201" s="2">
        <f>EI201/'Drive Train'!$F$35</f>
        <v>0.72580645161290325</v>
      </c>
      <c r="DZ201" s="46">
        <f>EG201*12*60/(PI() * 'Drive Train'!$F$15)/DY$2*DY201</f>
        <v>25497.851626238815</v>
      </c>
      <c r="EA201" s="2">
        <f>('DEPRECATED - DT-Prelim Calcs'!$C$6*DY201-DZ201)/('DEPRECATED - DT-Prelim Calcs'!$C$6*DY201)*'DEPRECATED - DT-Prelim Calcs'!$C$7*DY201</f>
        <v>-9.779853809818448</v>
      </c>
      <c r="EB201" s="57">
        <f>EA201/'DEPRECATED - DT-Prelim Calcs'!$C$7*('DEPRECATED - DT-Prelim Calcs'!$C$8-'DEPRECATED - DT-Prelim Calcs'!$C$9)+'DEPRECATED - DT-Prelim Calcs'!$C$9</f>
        <v>-517.94532937747169</v>
      </c>
      <c r="EC201" s="57">
        <f t="shared" si="283"/>
        <v>-517.94532937747169</v>
      </c>
      <c r="ED201" s="2">
        <f t="shared" si="315"/>
        <v>-12.782485998323295</v>
      </c>
      <c r="EE201" s="57">
        <f>ED201*'DEPRECATED - DT-Prelim Calcs'!$C$21/DY$2/'DEPRECATED - DT-Prelim Calcs'!$C$19/'DEPRECATED - DT-Prelim Calcs'!$C$18*3.39*'DEPRECATED - DT-Prelim Calcs'!$C$20</f>
        <v>-359.69465141964196</v>
      </c>
      <c r="EF201" s="46">
        <f t="shared" si="316"/>
        <v>1</v>
      </c>
      <c r="EG201" s="57">
        <f>EE200*'DEPRECATED - DT-Prelim Calcs'!$C$11+EG200</f>
        <v>74.571164080803214</v>
      </c>
      <c r="EH201" s="57">
        <f>EH200+0.5*EE201*'DEPRECATED - DT-Prelim Calcs'!$C$11^2+EG201*'DEPRECATED - DT-Prelim Calcs'!$C$11</f>
        <v>-472337.28792944911</v>
      </c>
      <c r="EI201" s="57">
        <f>MIN('Drive Train'!$F$35-EC200*'DEPRECATED - DT-Prelim Calcs'!$C$21*'Drive Train'!$F$38,EI200+EC$2)</f>
        <v>9</v>
      </c>
      <c r="EJ201" s="57">
        <f>'Drive Train'!$F$35-EC201*'DEPRECATED - DT-Prelim Calcs'!$C$21*'Drive Train'!$F$38</f>
        <v>47.620282397668078</v>
      </c>
      <c r="EK201" s="1">
        <f>IF(EH201&gt;='Drive Train'!$F$29,1,0)</f>
        <v>0</v>
      </c>
      <c r="EL201" s="57">
        <f t="shared" si="317"/>
        <v>-575.49481041941306</v>
      </c>
      <c r="EM201" s="63">
        <f>EM200+'DEPRECATED - DT-Prelim Calcs'!$C$11</f>
        <v>788</v>
      </c>
      <c r="EN201" s="2">
        <f>EX201/'Drive Train'!$F$35</f>
        <v>0.72580645161290325</v>
      </c>
      <c r="EO201" s="46">
        <f>EV201*12*60/(PI() * 'Drive Train'!$F$15)/EN$2*EN201</f>
        <v>-4350.962367766303</v>
      </c>
      <c r="EP201" s="2">
        <f>('DEPRECATED - DT-Prelim Calcs'!$C$6*EN201-EO201)/('DEPRECATED - DT-Prelim Calcs'!$C$6*EN201)*'DEPRECATED - DT-Prelim Calcs'!$C$7*EN201</f>
        <v>3.7165142437561003</v>
      </c>
      <c r="EQ201" s="57">
        <f>EP201/'DEPRECATED - DT-Prelim Calcs'!$C$7*('DEPRECATED - DT-Prelim Calcs'!$C$8-'DEPRECATED - DT-Prelim Calcs'!$C$9)+'DEPRECATED - DT-Prelim Calcs'!$C$9</f>
        <v>200.55426451199489</v>
      </c>
      <c r="ER201" s="57">
        <f t="shared" si="284"/>
        <v>50</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-11.29966649944609</v>
      </c>
      <c r="EW201" s="57">
        <f>EW200+0.5*ET201*'DEPRECATED - DT-Prelim Calcs'!$C$11^2+EV201*'DEPRECATED - DT-Prelim Calcs'!$C$11</f>
        <v>-602285.94220758742</v>
      </c>
      <c r="EX201" s="57">
        <f>MIN('Drive Train'!$F$35-ER200*'DEPRECATED - DT-Prelim Calcs'!$C$21*'Drive Train'!$F$38,EX200+ER$2)</f>
        <v>9</v>
      </c>
      <c r="EY201" s="57">
        <f>'Drive Train'!$F$35-ER201*'DEPRECATED - DT-Prelim Calcs'!$C$21*'Drive Train'!$F$38</f>
        <v>9</v>
      </c>
      <c r="EZ201" s="1">
        <f>IF(EW201&gt;='Drive Train'!$F$29,1,0)</f>
        <v>0</v>
      </c>
      <c r="FA201" s="57">
        <f t="shared" si="320"/>
        <v>55.555555555555557</v>
      </c>
      <c r="FB201" s="63">
        <f>FB200+'DEPRECATED - DT-Prelim Calcs'!$C$11</f>
        <v>788</v>
      </c>
      <c r="FC201" s="2">
        <f>FM201/'Drive Train'!$F$35</f>
        <v>0.72580645161290325</v>
      </c>
      <c r="FD201" s="46">
        <f>FK201*12*60/(PI() * 'Drive Train'!$F$15)/FC$2*FC201</f>
        <v>-360293.83691744623</v>
      </c>
      <c r="FE201" s="2">
        <f>('DEPRECATED - DT-Prelim Calcs'!$C$6*FC201-FD201)/('DEPRECATED - DT-Prelim Calcs'!$C$6*FC201)*'DEPRECATED - DT-Prelim Calcs'!$C$7*FC201</f>
        <v>164.65878960299224</v>
      </c>
      <c r="FF201" s="57">
        <f>FE201/'DEPRECATED - DT-Prelim Calcs'!$C$7*('DEPRECATED - DT-Prelim Calcs'!$C$8-'DEPRECATED - DT-Prelim Calcs'!$C$9)+'DEPRECATED - DT-Prelim Calcs'!$C$9</f>
        <v>8768.5600440099206</v>
      </c>
      <c r="FG201" s="57">
        <f t="shared" si="285"/>
        <v>50</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-841.45780832132778</v>
      </c>
      <c r="FL201" s="57">
        <f>FL200+0.5*FI201*'DEPRECATED - DT-Prelim Calcs'!$C$11^2+FK201*'DEPRECATED - DT-Prelim Calcs'!$C$11</f>
        <v>-840552.3561706472</v>
      </c>
      <c r="FM201" s="57">
        <f>MIN('Drive Train'!$F$35-FG200*'DEPRECATED - DT-Prelim Calcs'!$C$21*'Drive Train'!$F$38,FM200+FG$2)</f>
        <v>9</v>
      </c>
      <c r="FN201" s="57">
        <f>'Drive Train'!$F$35-FG201*'DEPRECATED - DT-Prelim Calcs'!$C$21*'Drive Train'!$F$38</f>
        <v>9</v>
      </c>
      <c r="FO201" s="1">
        <f>IF(FL201&gt;='Drive Train'!$F$29,1,0)</f>
        <v>0</v>
      </c>
      <c r="FP201" s="57">
        <f t="shared" si="323"/>
        <v>55.555555555555557</v>
      </c>
      <c r="FQ201" s="63">
        <f>FQ200+'DEPRECATED - DT-Prelim Calcs'!$C$11</f>
        <v>788</v>
      </c>
      <c r="FR201" s="2">
        <f>GB201/'Drive Train'!$F$35</f>
        <v>0.72580645161290325</v>
      </c>
      <c r="FS201" s="46">
        <f>FZ201*12*60/(PI() * 'Drive Train'!$F$15)/FR$2*FR201</f>
        <v>-1196357.5303664631</v>
      </c>
      <c r="FT201" s="2">
        <f>('DEPRECATED - DT-Prelim Calcs'!$C$6*FR201-FS201)/('DEPRECATED - DT-Prelim Calcs'!$C$6*FR201)*'DEPRECATED - DT-Prelim Calcs'!$C$7*FR201</f>
        <v>542.69134142515566</v>
      </c>
      <c r="FU201" s="57">
        <f>FT201/'DEPRECATED - DT-Prelim Calcs'!$C$7*('DEPRECATED - DT-Prelim Calcs'!$C$8-'DEPRECATED - DT-Prelim Calcs'!$C$9)+'DEPRECATED - DT-Prelim Calcs'!$C$9</f>
        <v>28893.695479189821</v>
      </c>
      <c r="FV201" s="57">
        <f t="shared" si="286"/>
        <v>50</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-2538.3988863278723</v>
      </c>
      <c r="GA201" s="57">
        <f>GA200+0.5*FX201*'DEPRECATED - DT-Prelim Calcs'!$C$11^2+FZ201*'DEPRECATED - DT-Prelim Calcs'!$C$11</f>
        <v>-981212.34110901481</v>
      </c>
      <c r="GB201" s="57">
        <f>MIN('Drive Train'!$F$35-FV200*'DEPRECATED - DT-Prelim Calcs'!$C$21*'Drive Train'!$F$38,GB200+FV$2)</f>
        <v>9</v>
      </c>
      <c r="GC201" s="57">
        <f>'Drive Train'!$F$35-FV201*'DEPRECATED - DT-Prelim Calcs'!$C$21*'Drive Train'!$F$38</f>
        <v>9</v>
      </c>
      <c r="GD201" s="1">
        <f>IF(GA201&gt;='Drive Train'!$F$29,1,0)</f>
        <v>0</v>
      </c>
      <c r="GE201" s="57">
        <f t="shared" si="326"/>
        <v>55.555555555555557</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55.555555555555557</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55.555555555555557</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55.555555555555557</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55.555555555555557</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55.555555555555557</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650.48305563067322</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30171.574515492899</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0.72580645161290325</v>
      </c>
      <c r="BC202" s="46">
        <f>BJ202*12*60/(PI() * 'Drive Train'!$F$15)/BB$2*BB202</f>
        <v>4641.2361014970766</v>
      </c>
      <c r="BD202" s="2">
        <f>('DEPRECATED - DT-Prelim Calcs'!$C$6*BB202-BC202)/('DEPRECATED - DT-Prelim Calcs'!$C$6*BB202)*'DEPRECATED - DT-Prelim Calcs'!$C$7*BB202</f>
        <v>-0.34937662133296982</v>
      </c>
      <c r="BE202" s="57">
        <f>BD202/'DEPRECATED - DT-Prelim Calcs'!$C$7*('DEPRECATED - DT-Prelim Calcs'!$C$8-'DEPRECATED - DT-Prelim Calcs'!$C$9)+'DEPRECATED - DT-Prelim Calcs'!$C$9</f>
        <v>-15.899593575526985</v>
      </c>
      <c r="BF202" s="57">
        <f t="shared" si="278"/>
        <v>-15.899593575526985</v>
      </c>
      <c r="BG202" s="2">
        <f t="shared" si="300"/>
        <v>-0.89592952771450118</v>
      </c>
      <c r="BH202" s="57">
        <f>BG202*'DEPRECATED - DT-Prelim Calcs'!$C$21/BB$2/'DEPRECATED - DT-Prelim Calcs'!$C$19/'DEPRECATED - DT-Prelim Calcs'!$C$18*3.39*'DEPRECATED - DT-Prelim Calcs'!$C$20</f>
        <v>-9.3122233196845254</v>
      </c>
      <c r="BI202" s="46">
        <f t="shared" si="301"/>
        <v>1</v>
      </c>
      <c r="BJ202" s="57">
        <f>BH201*'DEPRECATED - DT-Prelim Calcs'!$C$11+BJ201</f>
        <v>36.748542312293289</v>
      </c>
      <c r="BK202" s="57">
        <f>BK201+0.5*BH202*'DEPRECATED - DT-Prelim Calcs'!$C$11^2+BJ202*'DEPRECATED - DT-Prelim Calcs'!$C$11</f>
        <v>14354.853810713219</v>
      </c>
      <c r="BL202" s="57">
        <f>MIN('Drive Train'!$F$35-BF201*'DEPRECATED - DT-Prelim Calcs'!$C$21*'Drive Train'!$F$38,BL201+BF$2)</f>
        <v>9</v>
      </c>
      <c r="BM202" s="57">
        <f>'Drive Train'!$F$35-BF202*'DEPRECATED - DT-Prelim Calcs'!$C$21*'Drive Train'!$F$38</f>
        <v>13.481172363135835</v>
      </c>
      <c r="BN202" s="1">
        <f>IF(BK202&gt;='Drive Train'!$F$29,1,0)</f>
        <v>1</v>
      </c>
      <c r="BO202" s="57">
        <f t="shared" si="302"/>
        <v>-17.666215083918871</v>
      </c>
      <c r="BP202" s="63">
        <f>BP201+'DEPRECATED - DT-Prelim Calcs'!$C$11</f>
        <v>792</v>
      </c>
      <c r="BQ202" s="2">
        <f>CA202/'Drive Train'!$F$35</f>
        <v>1.61454386228653</v>
      </c>
      <c r="BR202" s="46">
        <f>BY202*12*60/(PI() * 'Drive Train'!$F$15)/BQ$2*BQ202</f>
        <v>-47477.865828767615</v>
      </c>
      <c r="BS202" s="2">
        <f>('DEPRECATED - DT-Prelim Calcs'!$C$6*BQ202-BR202)/('DEPRECATED - DT-Prelim Calcs'!$C$6*BQ202)*'DEPRECATED - DT-Prelim Calcs'!$C$7*BQ202</f>
        <v>25.358528503106776</v>
      </c>
      <c r="BT202" s="57">
        <f>BS202/'DEPRECATED - DT-Prelim Calcs'!$C$7*('DEPRECATED - DT-Prelim Calcs'!$C$8-'DEPRECATED - DT-Prelim Calcs'!$C$9)+'DEPRECATED - DT-Prelim Calcs'!$C$9</f>
        <v>1352.699670933029</v>
      </c>
      <c r="BU202" s="57">
        <f t="shared" si="279"/>
        <v>50</v>
      </c>
      <c r="BV202" s="2">
        <f t="shared" si="303"/>
        <v>1.6489905474275997</v>
      </c>
      <c r="BW202" s="57">
        <f>BV202*'DEPRECATED - DT-Prelim Calcs'!$C$21/BQ$2/'DEPRECATED - DT-Prelim Calcs'!$C$19/'DEPRECATED - DT-Prelim Calcs'!$C$18*3.39*'DEPRECATED - DT-Prelim Calcs'!$C$20</f>
        <v>22.99198837243916</v>
      </c>
      <c r="BX202" s="46">
        <f t="shared" si="304"/>
        <v>0</v>
      </c>
      <c r="BY202" s="57">
        <f>BW201*'DEPRECATED - DT-Prelim Calcs'!$C$11+BY201</f>
        <v>-125.97657229150958</v>
      </c>
      <c r="BZ202" s="57">
        <f>BZ201+0.5*BW202*'DEPRECATED - DT-Prelim Calcs'!$C$11^2+BY202*'DEPRECATED - DT-Prelim Calcs'!$C$11</f>
        <v>-28036.225447852528</v>
      </c>
      <c r="CA202" s="57">
        <f>MIN('Drive Train'!$F$35-BU201*'DEPRECATED - DT-Prelim Calcs'!$C$21*'Drive Train'!$F$38,CA201+BU$2)</f>
        <v>20.020343892352972</v>
      </c>
      <c r="CB202" s="57">
        <f>'Drive Train'!$F$35-BU202*'DEPRECATED - DT-Prelim Calcs'!$C$21*'Drive Train'!$F$38</f>
        <v>9</v>
      </c>
      <c r="CC202" s="1">
        <f>IF(BZ202&gt;='Drive Train'!$F$29,1,0)</f>
        <v>0</v>
      </c>
      <c r="CD202" s="57">
        <f t="shared" si="305"/>
        <v>55.555555555555557</v>
      </c>
      <c r="CE202" s="63">
        <f>CE201+'DEPRECATED - DT-Prelim Calcs'!$C$11</f>
        <v>792</v>
      </c>
      <c r="CF202" s="2">
        <f>CP202/'Drive Train'!$F$35</f>
        <v>0.72580645161290325</v>
      </c>
      <c r="CG202" s="46">
        <f>CN202*12*60/(PI() * 'Drive Train'!$F$15)/CF$2*CF202</f>
        <v>-49736.353213456954</v>
      </c>
      <c r="CH202" s="2">
        <f>('DEPRECATED - DT-Prelim Calcs'!$C$6*CF202-CG202)/('DEPRECATED - DT-Prelim Calcs'!$C$6*CF202)*'DEPRECATED - DT-Prelim Calcs'!$C$7*CF202</f>
        <v>24.237863575484894</v>
      </c>
      <c r="CI202" s="57">
        <f>CH202/'DEPRECATED - DT-Prelim Calcs'!$C$7*('DEPRECATED - DT-Prelim Calcs'!$C$8-'DEPRECATED - DT-Prelim Calcs'!$C$9)+'DEPRECATED - DT-Prelim Calcs'!$C$9</f>
        <v>1293.0393762384699</v>
      </c>
      <c r="CJ202" s="57">
        <f t="shared" si="280"/>
        <v>50</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-233.99962405913271</v>
      </c>
      <c r="CO202" s="57">
        <f>CO201+0.5*CL202*'DEPRECATED - DT-Prelim Calcs'!$C$11^2+CN202*'DEPRECATED - DT-Prelim Calcs'!$C$11</f>
        <v>-85215.140467920792</v>
      </c>
      <c r="CP202" s="57">
        <f>MIN('Drive Train'!$F$35-CJ201*'DEPRECATED - DT-Prelim Calcs'!$C$21*'Drive Train'!$F$38,CP201+CJ$2)</f>
        <v>9</v>
      </c>
      <c r="CQ202" s="57">
        <f>'Drive Train'!$F$35-CJ202*'DEPRECATED - DT-Prelim Calcs'!$C$21*'Drive Train'!$F$38</f>
        <v>9</v>
      </c>
      <c r="CR202" s="1">
        <f>IF(CO202&gt;='Drive Train'!$F$29,1,0)</f>
        <v>0</v>
      </c>
      <c r="CS202" s="57">
        <f t="shared" si="308"/>
        <v>55.555555555555557</v>
      </c>
      <c r="CT202" s="63">
        <f>CT201+'DEPRECATED - DT-Prelim Calcs'!$C$11</f>
        <v>792</v>
      </c>
      <c r="CU202" s="2">
        <f>DE202/'Drive Train'!$F$35</f>
        <v>0.72580645161290325</v>
      </c>
      <c r="CV202" s="46">
        <f>DC202*12*60/(PI() * 'Drive Train'!$F$15)/CU$2*CU202</f>
        <v>-146297.292620736</v>
      </c>
      <c r="CW202" s="2">
        <f>('DEPRECATED - DT-Prelim Calcs'!$C$6*CU202-CV202)/('DEPRECATED - DT-Prelim Calcs'!$C$6*CU202)*'DEPRECATED - DT-Prelim Calcs'!$C$7*CU202</f>
        <v>67.898626046693622</v>
      </c>
      <c r="CX202" s="57">
        <f>CW202/'DEPRECATED - DT-Prelim Calcs'!$C$7*('DEPRECATED - DT-Prelim Calcs'!$C$8-'DEPRECATED - DT-Prelim Calcs'!$C$9)+'DEPRECATED - DT-Prelim Calcs'!$C$9</f>
        <v>3617.386191614436</v>
      </c>
      <c r="CY202" s="57">
        <f t="shared" si="281"/>
        <v>50</v>
      </c>
      <c r="CZ202" s="2">
        <f t="shared" si="309"/>
        <v>1.0927045796206987</v>
      </c>
      <c r="DA202" s="57">
        <f>CZ202*'DEPRECATED - DT-Prelim Calcs'!$C$21/CU$2/'DEPRECATED - DT-Prelim Calcs'!$C$19/'DEPRECATED - DT-Prelim Calcs'!$C$18*3.39*'DEPRECATED - DT-Prelim Calcs'!$C$20</f>
        <v>22.991988372439156</v>
      </c>
      <c r="DB202" s="46">
        <f t="shared" si="310"/>
        <v>0</v>
      </c>
      <c r="DC202" s="57">
        <f>DA201*'DEPRECATED - DT-Prelim Calcs'!$C$11+DC201</f>
        <v>-572.2008631268593</v>
      </c>
      <c r="DD202" s="57">
        <f>DD201+0.5*DA202*'DEPRECATED - DT-Prelim Calcs'!$C$11^2+DC202*'DEPRECATED - DT-Prelim Calcs'!$C$11</f>
        <v>-176284.29523296325</v>
      </c>
      <c r="DE202" s="57">
        <f>MIN('Drive Train'!$F$35-CY201*'DEPRECATED - DT-Prelim Calcs'!$C$21*'Drive Train'!$F$38,DE201+CY$2)</f>
        <v>9</v>
      </c>
      <c r="DF202" s="57">
        <f>'Drive Train'!$F$35-CY202*'DEPRECATED - DT-Prelim Calcs'!$C$21*'Drive Train'!$F$38</f>
        <v>9</v>
      </c>
      <c r="DG202" s="1">
        <f>IF(DD202&gt;='Drive Train'!$F$29,1,0)</f>
        <v>0</v>
      </c>
      <c r="DH202" s="57">
        <f t="shared" si="311"/>
        <v>55.555555555555557</v>
      </c>
      <c r="DI202" s="63">
        <f>DI201+'DEPRECATED - DT-Prelim Calcs'!$C$11</f>
        <v>792</v>
      </c>
      <c r="DJ202" s="2">
        <f>DT202/'Drive Train'!$F$35</f>
        <v>0.72580645161290325</v>
      </c>
      <c r="DK202" s="46">
        <f>DR202*12*60/(PI() * 'Drive Train'!$F$15)/DJ$2*DJ202</f>
        <v>-87480.593360981933</v>
      </c>
      <c r="DL202" s="2">
        <f>('DEPRECATED - DT-Prelim Calcs'!$C$6*DJ202-DK202)/('DEPRECATED - DT-Prelim Calcs'!$C$6*DJ202)*'DEPRECATED - DT-Prelim Calcs'!$C$7*DJ202</f>
        <v>41.304208557761669</v>
      </c>
      <c r="DM202" s="57">
        <f>DL202/'DEPRECATED - DT-Prelim Calcs'!$C$7*('DEPRECATED - DT-Prelim Calcs'!$C$8-'DEPRECATED - DT-Prelim Calcs'!$C$9)+'DEPRECATED - DT-Prelim Calcs'!$C$9</f>
        <v>2201.5920987389304</v>
      </c>
      <c r="DN202" s="57">
        <f t="shared" si="282"/>
        <v>50</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-292.77251108146538</v>
      </c>
      <c r="DS202" s="57">
        <f>DS201+0.5*DP202*'DEPRECATED - DT-Prelim Calcs'!$C$11^2+DR202*'DEPRECATED - DT-Prelim Calcs'!$C$11</f>
        <v>-327903.66925118136</v>
      </c>
      <c r="DT202" s="57">
        <f>MIN('Drive Train'!$F$35-DN201*'DEPRECATED - DT-Prelim Calcs'!$C$21*'Drive Train'!$F$38,DT201+DN$2)</f>
        <v>9</v>
      </c>
      <c r="DU202" s="57">
        <f>'Drive Train'!$F$35-DN202*'DEPRECATED - DT-Prelim Calcs'!$C$21*'Drive Train'!$F$38</f>
        <v>9</v>
      </c>
      <c r="DV202" s="1">
        <f>IF(DS202&gt;='Drive Train'!$F$29,1,0)</f>
        <v>0</v>
      </c>
      <c r="DW202" s="57">
        <f t="shared" si="314"/>
        <v>55.555555555555557</v>
      </c>
      <c r="DX202" s="63">
        <f>DX201+'DEPRECATED - DT-Prelim Calcs'!$C$11</f>
        <v>792</v>
      </c>
      <c r="DY202" s="2">
        <f>EI202/'Drive Train'!$F$35</f>
        <v>3.8403453546506512</v>
      </c>
      <c r="DZ202" s="46">
        <f>EG202*12*60/(PI() * 'Drive Train'!$F$15)/DY$2*DY202</f>
        <v>-2468098.7853716095</v>
      </c>
      <c r="EA202" s="2">
        <f>('DEPRECATED - DT-Prelim Calcs'!$C$6*DY202-DZ202)/('DEPRECATED - DT-Prelim Calcs'!$C$6*DY202)*'DEPRECATED - DT-Prelim Calcs'!$C$7*DY202</f>
        <v>1125.2248519567866</v>
      </c>
      <c r="EB202" s="57">
        <f>EA202/'DEPRECATED - DT-Prelim Calcs'!$C$7*('DEPRECATED - DT-Prelim Calcs'!$C$8-'DEPRECATED - DT-Prelim Calcs'!$C$9)+'DEPRECATED - DT-Prelim Calcs'!$C$9</f>
        <v>59905.749172637225</v>
      </c>
      <c r="EC202" s="57">
        <f t="shared" si="283"/>
        <v>50</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-1364.2074415977645</v>
      </c>
      <c r="EH202" s="57">
        <f>EH201+0.5*EE202*'DEPRECATED - DT-Prelim Calcs'!$C$11^2+EG202*'DEPRECATED - DT-Prelim Calcs'!$C$11</f>
        <v>-477610.1817888607</v>
      </c>
      <c r="EI202" s="57">
        <f>MIN('Drive Train'!$F$35-EC201*'DEPRECATED - DT-Prelim Calcs'!$C$21*'Drive Train'!$F$38,EI201+EC$2)</f>
        <v>47.620282397668078</v>
      </c>
      <c r="EJ202" s="57">
        <f>'Drive Train'!$F$35-EC202*'DEPRECATED - DT-Prelim Calcs'!$C$21*'Drive Train'!$F$38</f>
        <v>9</v>
      </c>
      <c r="EK202" s="1">
        <f>IF(EH202&gt;='Drive Train'!$F$29,1,0)</f>
        <v>0</v>
      </c>
      <c r="EL202" s="57">
        <f t="shared" si="317"/>
        <v>55.555555555555557</v>
      </c>
      <c r="EM202" s="63">
        <f>EM201+'DEPRECATED - DT-Prelim Calcs'!$C$11</f>
        <v>792</v>
      </c>
      <c r="EN202" s="2">
        <f>EX202/'Drive Train'!$F$35</f>
        <v>0.72580645161290325</v>
      </c>
      <c r="EO202" s="46">
        <f>EV202*12*60/(PI() * 'Drive Train'!$F$15)/EN$2*EN202</f>
        <v>31061.507964347315</v>
      </c>
      <c r="EP202" s="2">
        <f>('DEPRECATED - DT-Prelim Calcs'!$C$6*EN202-EO202)/('DEPRECATED - DT-Prelim Calcs'!$C$6*EN202)*'DEPRECATED - DT-Prelim Calcs'!$C$7*EN202</f>
        <v>-12.295503298531672</v>
      </c>
      <c r="EQ202" s="57">
        <f>EP202/'DEPRECATED - DT-Prelim Calcs'!$C$7*('DEPRECATED - DT-Prelim Calcs'!$C$8-'DEPRECATED - DT-Prelim Calcs'!$C$9)+'DEPRECATED - DT-Prelim Calcs'!$C$9</f>
        <v>-651.86973991768195</v>
      </c>
      <c r="ER202" s="57">
        <f t="shared" si="284"/>
        <v>-651.86973991768195</v>
      </c>
      <c r="ES202" s="2">
        <f t="shared" si="318"/>
        <v>-15.953312787911255</v>
      </c>
      <c r="ET202" s="57">
        <f>ES202*'DEPRECATED - DT-Prelim Calcs'!$C$21/EN$2/'DEPRECATED - DT-Prelim Calcs'!$C$19/'DEPRECATED - DT-Prelim Calcs'!$C$18*3.39*'DEPRECATED - DT-Prelim Calcs'!$C$20</f>
        <v>-505.54121607326317</v>
      </c>
      <c r="EU202" s="46">
        <f t="shared" si="319"/>
        <v>1</v>
      </c>
      <c r="EV202" s="57">
        <f>ET201*'DEPRECATED - DT-Prelim Calcs'!$C$11+EV201</f>
        <v>80.668286990310548</v>
      </c>
      <c r="EW202" s="57">
        <f>EW201+0.5*ET202*'DEPRECATED - DT-Prelim Calcs'!$C$11^2+EV202*'DEPRECATED - DT-Prelim Calcs'!$C$11</f>
        <v>-606007.59878821229</v>
      </c>
      <c r="EX202" s="57">
        <f>MIN('Drive Train'!$F$35-ER201*'DEPRECATED - DT-Prelim Calcs'!$C$21*'Drive Train'!$F$38,EX201+ER$2)</f>
        <v>9</v>
      </c>
      <c r="EY202" s="57">
        <f>'Drive Train'!$F$35-ER202*'DEPRECATED - DT-Prelim Calcs'!$C$21*'Drive Train'!$F$38</f>
        <v>56.727142314402371</v>
      </c>
      <c r="EZ202" s="1">
        <f>IF(EW202&gt;='Drive Train'!$F$29,1,0)</f>
        <v>0</v>
      </c>
      <c r="FA202" s="57">
        <f t="shared" si="320"/>
        <v>-724.29971101964657</v>
      </c>
      <c r="FB202" s="63">
        <f>FB201+'DEPRECATED - DT-Prelim Calcs'!$C$11</f>
        <v>792</v>
      </c>
      <c r="FC202" s="2">
        <f>FM202/'Drive Train'!$F$35</f>
        <v>0.72580645161290325</v>
      </c>
      <c r="FD202" s="46">
        <f>FK202*12*60/(PI() * 'Drive Train'!$F$15)/FC$2*FC202</f>
        <v>-320915.16990813584</v>
      </c>
      <c r="FE202" s="2">
        <f>('DEPRECATED - DT-Prelim Calcs'!$C$6*FC202-FD202)/('DEPRECATED - DT-Prelim Calcs'!$C$6*FC202)*'DEPRECATED - DT-Prelim Calcs'!$C$7*FC202</f>
        <v>146.85342609596822</v>
      </c>
      <c r="FF202" s="57">
        <f>FE202/'DEPRECATED - DT-Prelim Calcs'!$C$7*('DEPRECATED - DT-Prelim Calcs'!$C$8-'DEPRECATED - DT-Prelim Calcs'!$C$9)+'DEPRECATED - DT-Prelim Calcs'!$C$9</f>
        <v>7820.6645510841172</v>
      </c>
      <c r="FG202" s="57">
        <f t="shared" si="285"/>
        <v>50</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-749.48985483157117</v>
      </c>
      <c r="FL202" s="57">
        <f>FL201+0.5*FI202*'DEPRECATED - DT-Prelim Calcs'!$C$11^2+FK202*'DEPRECATED - DT-Prelim Calcs'!$C$11</f>
        <v>-843366.37968299398</v>
      </c>
      <c r="FM202" s="57">
        <f>MIN('Drive Train'!$F$35-FG201*'DEPRECATED - DT-Prelim Calcs'!$C$21*'Drive Train'!$F$38,FM201+FG$2)</f>
        <v>9</v>
      </c>
      <c r="FN202" s="57">
        <f>'Drive Train'!$F$35-FG202*'DEPRECATED - DT-Prelim Calcs'!$C$21*'Drive Train'!$F$38</f>
        <v>9</v>
      </c>
      <c r="FO202" s="1">
        <f>IF(FL202&gt;='Drive Train'!$F$29,1,0)</f>
        <v>0</v>
      </c>
      <c r="FP202" s="57">
        <f t="shared" si="323"/>
        <v>55.555555555555557</v>
      </c>
      <c r="FQ202" s="63">
        <f>FQ201+'DEPRECATED - DT-Prelim Calcs'!$C$11</f>
        <v>792</v>
      </c>
      <c r="FR202" s="2">
        <f>GB202/'Drive Train'!$F$35</f>
        <v>0.72580645161290325</v>
      </c>
      <c r="FS202" s="46">
        <f>FZ202*12*60/(PI() * 'Drive Train'!$F$15)/FR$2*FR202</f>
        <v>-1153012.6666799558</v>
      </c>
      <c r="FT202" s="2">
        <f>('DEPRECATED - DT-Prelim Calcs'!$C$6*FR202-FS202)/('DEPRECATED - DT-Prelim Calcs'!$C$6*FR202)*'DEPRECATED - DT-Prelim Calcs'!$C$7*FR202</f>
        <v>523.09263195339531</v>
      </c>
      <c r="FU202" s="57">
        <f>FT202/'DEPRECATED - DT-Prelim Calcs'!$C$7*('DEPRECATED - DT-Prelim Calcs'!$C$8-'DEPRECATED - DT-Prelim Calcs'!$C$9)+'DEPRECATED - DT-Prelim Calcs'!$C$9</f>
        <v>27850.328497767892</v>
      </c>
      <c r="FV202" s="57">
        <f t="shared" si="286"/>
        <v>50</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-2446.4309328381155</v>
      </c>
      <c r="GA202" s="57">
        <f>GA201+0.5*FX202*'DEPRECATED - DT-Prelim Calcs'!$C$11^2+FZ202*'DEPRECATED - DT-Prelim Calcs'!$C$11</f>
        <v>-990814.12893338781</v>
      </c>
      <c r="GB202" s="57">
        <f>MIN('Drive Train'!$F$35-FV201*'DEPRECATED - DT-Prelim Calcs'!$C$21*'Drive Train'!$F$38,GB201+FV$2)</f>
        <v>9</v>
      </c>
      <c r="GC202" s="57">
        <f>'Drive Train'!$F$35-FV202*'DEPRECATED - DT-Prelim Calcs'!$C$21*'Drive Train'!$F$38</f>
        <v>9</v>
      </c>
      <c r="GD202" s="1">
        <f>IF(GA202&gt;='Drive Train'!$F$29,1,0)</f>
        <v>0</v>
      </c>
      <c r="GE202" s="57">
        <f t="shared" si="326"/>
        <v>55.555555555555557</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55.555555555555557</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55.555555555555557</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55.555555555555557</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55.555555555555557</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650.48305563067322</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30324.598658272262</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1.0871913196077285</v>
      </c>
      <c r="BC203" s="46">
        <f>BJ203*12*60/(PI() * 'Drive Train'!$F$15)/BB$2*BB203</f>
        <v>-94.657153385928709</v>
      </c>
      <c r="BD203" s="2">
        <f>('DEPRECATED - DT-Prelim Calcs'!$C$6*BB203-BC203)/('DEPRECATED - DT-Prelim Calcs'!$C$6*BB203)*'DEPRECATED - DT-Prelim Calcs'!$C$7*BB203</f>
        <v>2.6629310314103649</v>
      </c>
      <c r="BE203" s="57">
        <f>BD203/'DEPRECATED - DT-Prelim Calcs'!$C$7*('DEPRECATED - DT-Prelim Calcs'!$C$8-'DEPRECATED - DT-Prelim Calcs'!$C$9)+'DEPRECATED - DT-Prelim Calcs'!$C$9</f>
        <v>144.46516652695013</v>
      </c>
      <c r="BF203" s="57">
        <f t="shared" si="278"/>
        <v>50</v>
      </c>
      <c r="BG203" s="2">
        <f t="shared" si="300"/>
        <v>0.89592952771448364</v>
      </c>
      <c r="BH203" s="57">
        <f>BG203*'DEPRECATED - DT-Prelim Calcs'!$C$21/BB$2/'DEPRECATED - DT-Prelim Calcs'!$C$19/'DEPRECATED - DT-Prelim Calcs'!$C$18*3.39*'DEPRECATED - DT-Prelim Calcs'!$C$20</f>
        <v>9.3122233196843425</v>
      </c>
      <c r="BI203" s="46">
        <f t="shared" si="301"/>
        <v>0</v>
      </c>
      <c r="BJ203" s="57">
        <f>BH202*'DEPRECATED - DT-Prelim Calcs'!$C$11+BJ202</f>
        <v>-0.50035096644481314</v>
      </c>
      <c r="BK203" s="57">
        <f>BK202+0.5*BH203*'DEPRECATED - DT-Prelim Calcs'!$C$11^2+BJ203*'DEPRECATED - DT-Prelim Calcs'!$C$11</f>
        <v>14427.350193404915</v>
      </c>
      <c r="BL203" s="57">
        <f>MIN('Drive Train'!$F$35-BF202*'DEPRECATED - DT-Prelim Calcs'!$C$21*'Drive Train'!$F$38,BL202+BF$2)</f>
        <v>13.481172363135835</v>
      </c>
      <c r="BM203" s="57">
        <f>'Drive Train'!$F$35-BF203*'DEPRECATED - DT-Prelim Calcs'!$C$21*'Drive Train'!$F$38</f>
        <v>9</v>
      </c>
      <c r="BN203" s="1">
        <f>IF(BK203&gt;='Drive Train'!$F$29,1,0)</f>
        <v>1</v>
      </c>
      <c r="BO203" s="57">
        <f t="shared" si="302"/>
        <v>55.555555555555557</v>
      </c>
      <c r="BP203" s="63">
        <f>BP202+'DEPRECATED - DT-Prelim Calcs'!$C$11</f>
        <v>796</v>
      </c>
      <c r="BQ203" s="2">
        <f>CA203/'Drive Train'!$F$35</f>
        <v>0.72580645161290325</v>
      </c>
      <c r="BR203" s="46">
        <f>BY203*12*60/(PI() * 'Drive Train'!$F$15)/BQ$2*BQ203</f>
        <v>-5761.8423571254662</v>
      </c>
      <c r="BS203" s="2">
        <f>('DEPRECATED - DT-Prelim Calcs'!$C$6*BQ203-BR203)/('DEPRECATED - DT-Prelim Calcs'!$C$6*BQ203)*'DEPRECATED - DT-Prelim Calcs'!$C$7*BQ203</f>
        <v>4.3544543515151224</v>
      </c>
      <c r="BT203" s="57">
        <f>BS203/'DEPRECATED - DT-Prelim Calcs'!$C$7*('DEPRECATED - DT-Prelim Calcs'!$C$8-'DEPRECATED - DT-Prelim Calcs'!$C$9)+'DEPRECATED - DT-Prelim Calcs'!$C$9</f>
        <v>234.51597232339842</v>
      </c>
      <c r="BU203" s="57">
        <f t="shared" si="279"/>
        <v>50</v>
      </c>
      <c r="BV203" s="2">
        <f t="shared" si="303"/>
        <v>1.5670036456842769</v>
      </c>
      <c r="BW203" s="57">
        <f>BV203*'DEPRECATED - DT-Prelim Calcs'!$C$21/BQ$2/'DEPRECATED - DT-Prelim Calcs'!$C$19/'DEPRECATED - DT-Prelim Calcs'!$C$18*3.39*'DEPRECATED - DT-Prelim Calcs'!$C$20</f>
        <v>21.84883937469904</v>
      </c>
      <c r="BX203" s="46">
        <f t="shared" si="304"/>
        <v>0</v>
      </c>
      <c r="BY203" s="57">
        <f>BW202*'DEPRECATED - DT-Prelim Calcs'!$C$11+BY202</f>
        <v>-34.008618801752945</v>
      </c>
      <c r="BZ203" s="57">
        <f>BZ202+0.5*BW203*'DEPRECATED - DT-Prelim Calcs'!$C$11^2+BY203*'DEPRECATED - DT-Prelim Calcs'!$C$11</f>
        <v>-27997.46920806195</v>
      </c>
      <c r="CA203" s="57">
        <f>MIN('Drive Train'!$F$35-BU202*'DEPRECATED - DT-Prelim Calcs'!$C$21*'Drive Train'!$F$38,CA202+BU$2)</f>
        <v>9</v>
      </c>
      <c r="CB203" s="57">
        <f>'Drive Train'!$F$35-BU203*'DEPRECATED - DT-Prelim Calcs'!$C$21*'Drive Train'!$F$38</f>
        <v>9</v>
      </c>
      <c r="CC203" s="1">
        <f>IF(BZ203&gt;='Drive Train'!$F$29,1,0)</f>
        <v>0</v>
      </c>
      <c r="CD203" s="57">
        <f t="shared" si="305"/>
        <v>55.555555555555557</v>
      </c>
      <c r="CE203" s="63">
        <f>CE202+'DEPRECATED - DT-Prelim Calcs'!$C$11</f>
        <v>796</v>
      </c>
      <c r="CF203" s="2">
        <f>CP203/'Drive Train'!$F$35</f>
        <v>0.72580645161290325</v>
      </c>
      <c r="CG203" s="46">
        <f>CN203*12*60/(PI() * 'Drive Train'!$F$15)/CF$2*CF203</f>
        <v>-30188.669590130241</v>
      </c>
      <c r="CH203" s="2">
        <f>('DEPRECATED - DT-Prelim Calcs'!$C$6*CF203-CG203)/('DEPRECATED - DT-Prelim Calcs'!$C$6*CF203)*'DEPRECATED - DT-Prelim Calcs'!$C$7*CF203</f>
        <v>15.399229892142049</v>
      </c>
      <c r="CI203" s="57">
        <f>CH203/'DEPRECATED - DT-Prelim Calcs'!$C$7*('DEPRECATED - DT-Prelim Calcs'!$C$8-'DEPRECATED - DT-Prelim Calcs'!$C$9)+'DEPRECATED - DT-Prelim Calcs'!$C$9</f>
        <v>822.5013257932884</v>
      </c>
      <c r="CJ203" s="57">
        <f t="shared" si="280"/>
        <v>50</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-142.0316705693761</v>
      </c>
      <c r="CO203" s="57">
        <f>CO202+0.5*CL203*'DEPRECATED - DT-Prelim Calcs'!$C$11^2+CN203*'DEPRECATED - DT-Prelim Calcs'!$C$11</f>
        <v>-85599.331243218781</v>
      </c>
      <c r="CP203" s="57">
        <f>MIN('Drive Train'!$F$35-CJ202*'DEPRECATED - DT-Prelim Calcs'!$C$21*'Drive Train'!$F$38,CP202+CJ$2)</f>
        <v>9</v>
      </c>
      <c r="CQ203" s="57">
        <f>'Drive Train'!$F$35-CJ203*'DEPRECATED - DT-Prelim Calcs'!$C$21*'Drive Train'!$F$38</f>
        <v>9</v>
      </c>
      <c r="CR203" s="1">
        <f>IF(CO203&gt;='Drive Train'!$F$29,1,0)</f>
        <v>0</v>
      </c>
      <c r="CS203" s="57">
        <f t="shared" si="308"/>
        <v>55.555555555555557</v>
      </c>
      <c r="CT203" s="63">
        <f>CT202+'DEPRECATED - DT-Prelim Calcs'!$C$11</f>
        <v>796</v>
      </c>
      <c r="CU203" s="2">
        <f>DE203/'Drive Train'!$F$35</f>
        <v>0.72580645161290325</v>
      </c>
      <c r="CV203" s="46">
        <f>DC203*12*60/(PI() * 'Drive Train'!$F$15)/CU$2*CU203</f>
        <v>-122783.41232021258</v>
      </c>
      <c r="CW203" s="2">
        <f>('DEPRECATED - DT-Prelim Calcs'!$C$6*CU203-CV203)/('DEPRECATED - DT-Prelim Calcs'!$C$6*CU203)*'DEPRECATED - DT-Prelim Calcs'!$C$7*CU203</f>
        <v>57.266646398614547</v>
      </c>
      <c r="CX203" s="57">
        <f>CW203/'DEPRECATED - DT-Prelim Calcs'!$C$7*('DEPRECATED - DT-Prelim Calcs'!$C$8-'DEPRECATED - DT-Prelim Calcs'!$C$9)+'DEPRECATED - DT-Prelim Calcs'!$C$9</f>
        <v>3051.376652673131</v>
      </c>
      <c r="CY203" s="57">
        <f t="shared" si="281"/>
        <v>50</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-480.23290963710269</v>
      </c>
      <c r="DD203" s="57">
        <f>DD202+0.5*DA203*'DEPRECATED - DT-Prelim Calcs'!$C$11^2+DC203*'DEPRECATED - DT-Prelim Calcs'!$C$11</f>
        <v>-178021.29096453215</v>
      </c>
      <c r="DE203" s="57">
        <f>MIN('Drive Train'!$F$35-CY202*'DEPRECATED - DT-Prelim Calcs'!$C$21*'Drive Train'!$F$38,DE202+CY$2)</f>
        <v>9</v>
      </c>
      <c r="DF203" s="57">
        <f>'Drive Train'!$F$35-CY203*'DEPRECATED - DT-Prelim Calcs'!$C$21*'Drive Train'!$F$38</f>
        <v>9</v>
      </c>
      <c r="DG203" s="1">
        <f>IF(DD203&gt;='Drive Train'!$F$29,1,0)</f>
        <v>0</v>
      </c>
      <c r="DH203" s="57">
        <f t="shared" si="311"/>
        <v>55.555555555555557</v>
      </c>
      <c r="DI203" s="63">
        <f>DI202+'DEPRECATED - DT-Prelim Calcs'!$C$11</f>
        <v>796</v>
      </c>
      <c r="DJ203" s="2">
        <f>DT203/'Drive Train'!$F$35</f>
        <v>0.72580645161290325</v>
      </c>
      <c r="DK203" s="46">
        <f>DR203*12*60/(PI() * 'Drive Train'!$F$15)/DJ$2*DJ203</f>
        <v>-60000.516383261769</v>
      </c>
      <c r="DL203" s="2">
        <f>('DEPRECATED - DT-Prelim Calcs'!$C$6*DJ203-DK203)/('DEPRECATED - DT-Prelim Calcs'!$C$6*DJ203)*'DEPRECATED - DT-Prelim Calcs'!$C$7*DJ203</f>
        <v>28.878882944946358</v>
      </c>
      <c r="DM203" s="57">
        <f>DL203/'DEPRECATED - DT-Prelim Calcs'!$C$7*('DEPRECATED - DT-Prelim Calcs'!$C$8-'DEPRECATED - DT-Prelim Calcs'!$C$9)+'DEPRECATED - DT-Prelim Calcs'!$C$9</f>
        <v>1540.1110713015012</v>
      </c>
      <c r="DN203" s="57">
        <f t="shared" si="282"/>
        <v>50</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-200.80455759170877</v>
      </c>
      <c r="DS203" s="57">
        <f>DS202+0.5*DP203*'DEPRECATED - DT-Prelim Calcs'!$C$11^2+DR203*'DEPRECATED - DT-Prelim Calcs'!$C$11</f>
        <v>-328522.95157456869</v>
      </c>
      <c r="DT203" s="57">
        <f>MIN('Drive Train'!$F$35-DN202*'DEPRECATED - DT-Prelim Calcs'!$C$21*'Drive Train'!$F$38,DT202+DN$2)</f>
        <v>9</v>
      </c>
      <c r="DU203" s="57">
        <f>'Drive Train'!$F$35-DN203*'DEPRECATED - DT-Prelim Calcs'!$C$21*'Drive Train'!$F$38</f>
        <v>9</v>
      </c>
      <c r="DV203" s="1">
        <f>IF(DS203&gt;='Drive Train'!$F$29,1,0)</f>
        <v>0</v>
      </c>
      <c r="DW203" s="57">
        <f t="shared" si="314"/>
        <v>55.555555555555557</v>
      </c>
      <c r="DX203" s="63">
        <f>DX202+'DEPRECATED - DT-Prelim Calcs'!$C$11</f>
        <v>796</v>
      </c>
      <c r="DY203" s="2">
        <f>EI203/'Drive Train'!$F$35</f>
        <v>0.72580645161290325</v>
      </c>
      <c r="DZ203" s="46">
        <f>EG203*12*60/(PI() * 'Drive Train'!$F$15)/DY$2*DY203</f>
        <v>-435012.30134572677</v>
      </c>
      <c r="EA203" s="2">
        <f>('DEPRECATED - DT-Prelim Calcs'!$C$6*DY203-DZ203)/('DEPRECATED - DT-Prelim Calcs'!$C$6*DY203)*'DEPRECATED - DT-Prelim Calcs'!$C$7*DY203</f>
        <v>198.44331104242119</v>
      </c>
      <c r="EB203" s="57">
        <f>EA203/'DEPRECATED - DT-Prelim Calcs'!$C$7*('DEPRECATED - DT-Prelim Calcs'!$C$8-'DEPRECATED - DT-Prelim Calcs'!$C$9)+'DEPRECATED - DT-Prelim Calcs'!$C$9</f>
        <v>10567.130210266656</v>
      </c>
      <c r="EC203" s="57">
        <f t="shared" si="283"/>
        <v>50</v>
      </c>
      <c r="ED203" s="2">
        <f t="shared" si="315"/>
        <v>0.8170673883650269</v>
      </c>
      <c r="EE203" s="57">
        <f>ED203*'DEPRECATED - DT-Prelim Calcs'!$C$21/DY$2/'DEPRECATED - DT-Prelim Calcs'!$C$19/'DEPRECATED - DT-Prelim Calcs'!$C$18*3.39*'DEPRECATED - DT-Prelim Calcs'!$C$20</f>
        <v>22.99198837243916</v>
      </c>
      <c r="EF203" s="46">
        <f t="shared" si="316"/>
        <v>0</v>
      </c>
      <c r="EG203" s="57">
        <f>EE202*'DEPRECATED - DT-Prelim Calcs'!$C$11+EG202</f>
        <v>-1272.2394881080079</v>
      </c>
      <c r="EH203" s="57">
        <f>EH202+0.5*EE203*'DEPRECATED - DT-Prelim Calcs'!$C$11^2+EG203*'DEPRECATED - DT-Prelim Calcs'!$C$11</f>
        <v>-482515.20383431326</v>
      </c>
      <c r="EI203" s="57">
        <f>MIN('Drive Train'!$F$35-EC202*'DEPRECATED - DT-Prelim Calcs'!$C$21*'Drive Train'!$F$38,EI202+EC$2)</f>
        <v>9</v>
      </c>
      <c r="EJ203" s="57">
        <f>'Drive Train'!$F$35-EC203*'DEPRECATED - DT-Prelim Calcs'!$C$21*'Drive Train'!$F$38</f>
        <v>9</v>
      </c>
      <c r="EK203" s="1">
        <f>IF(EH203&gt;='Drive Train'!$F$29,1,0)</f>
        <v>0</v>
      </c>
      <c r="EL203" s="57">
        <f t="shared" si="317"/>
        <v>55.555555555555557</v>
      </c>
      <c r="EM203" s="63">
        <f>EM202+'DEPRECATED - DT-Prelim Calcs'!$C$11</f>
        <v>796</v>
      </c>
      <c r="EN203" s="2">
        <f>EX203/'Drive Train'!$F$35</f>
        <v>4.5747695414840619</v>
      </c>
      <c r="EO203" s="46">
        <f>EV203*12*60/(PI() * 'Drive Train'!$F$15)/EN$2*EN203</f>
        <v>-4711993.9820922194</v>
      </c>
      <c r="EP203" s="2">
        <f>('DEPRECATED - DT-Prelim Calcs'!$C$6*EN203-EO203)/('DEPRECATED - DT-Prelim Calcs'!$C$6*EN203)*'DEPRECATED - DT-Prelim Calcs'!$C$7*EN203</f>
        <v>2141.5890776798265</v>
      </c>
      <c r="EQ203" s="57">
        <f>EP203/'DEPRECATED - DT-Prelim Calcs'!$C$7*('DEPRECATED - DT-Prelim Calcs'!$C$8-'DEPRECATED - DT-Prelim Calcs'!$C$9)+'DEPRECATED - DT-Prelim Calcs'!$C$9</f>
        <v>114013.43803581815</v>
      </c>
      <c r="ER203" s="57">
        <f t="shared" si="284"/>
        <v>50</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-1941.496577302742</v>
      </c>
      <c r="EW203" s="57">
        <f>EW202+0.5*ET203*'DEPRECATED - DT-Prelim Calcs'!$C$11^2+EV203*'DEPRECATED - DT-Prelim Calcs'!$C$11</f>
        <v>-613589.6491904438</v>
      </c>
      <c r="EX203" s="57">
        <f>MIN('Drive Train'!$F$35-ER202*'DEPRECATED - DT-Prelim Calcs'!$C$21*'Drive Train'!$F$38,EX202+ER$2)</f>
        <v>56.727142314402371</v>
      </c>
      <c r="EY203" s="57">
        <f>'Drive Train'!$F$35-ER203*'DEPRECATED - DT-Prelim Calcs'!$C$21*'Drive Train'!$F$38</f>
        <v>9</v>
      </c>
      <c r="EZ203" s="1">
        <f>IF(EW203&gt;='Drive Train'!$F$29,1,0)</f>
        <v>0</v>
      </c>
      <c r="FA203" s="57">
        <f t="shared" si="320"/>
        <v>55.555555555555557</v>
      </c>
      <c r="FB203" s="63">
        <f>FB202+'DEPRECATED - DT-Prelim Calcs'!$C$11</f>
        <v>796</v>
      </c>
      <c r="FC203" s="2">
        <f>FM203/'Drive Train'!$F$35</f>
        <v>0.72580645161290325</v>
      </c>
      <c r="FD203" s="46">
        <f>FK203*12*60/(PI() * 'Drive Train'!$F$15)/FC$2*FC203</f>
        <v>-281536.50289882557</v>
      </c>
      <c r="FE203" s="2">
        <f>('DEPRECATED - DT-Prelim Calcs'!$C$6*FC203-FD203)/('DEPRECATED - DT-Prelim Calcs'!$C$6*FC203)*'DEPRECATED - DT-Prelim Calcs'!$C$7*FC203</f>
        <v>129.04806258894425</v>
      </c>
      <c r="FF203" s="57">
        <f>FE203/'DEPRECATED - DT-Prelim Calcs'!$C$7*('DEPRECATED - DT-Prelim Calcs'!$C$8-'DEPRECATED - DT-Prelim Calcs'!$C$9)+'DEPRECATED - DT-Prelim Calcs'!$C$9</f>
        <v>6872.7690581583183</v>
      </c>
      <c r="FG203" s="57">
        <f t="shared" si="285"/>
        <v>50</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-657.52190134181456</v>
      </c>
      <c r="FL203" s="57">
        <f>FL202+0.5*FI203*'DEPRECATED - DT-Prelim Calcs'!$C$11^2+FK203*'DEPRECATED - DT-Prelim Calcs'!$C$11</f>
        <v>-845812.53138138179</v>
      </c>
      <c r="FM203" s="57">
        <f>MIN('Drive Train'!$F$35-FG202*'DEPRECATED - DT-Prelim Calcs'!$C$21*'Drive Train'!$F$38,FM202+FG$2)</f>
        <v>9</v>
      </c>
      <c r="FN203" s="57">
        <f>'Drive Train'!$F$35-FG203*'DEPRECATED - DT-Prelim Calcs'!$C$21*'Drive Train'!$F$38</f>
        <v>9</v>
      </c>
      <c r="FO203" s="1">
        <f>IF(FL203&gt;='Drive Train'!$F$29,1,0)</f>
        <v>0</v>
      </c>
      <c r="FP203" s="57">
        <f t="shared" si="323"/>
        <v>55.555555555555557</v>
      </c>
      <c r="FQ203" s="63">
        <f>FQ202+'DEPRECATED - DT-Prelim Calcs'!$C$11</f>
        <v>796</v>
      </c>
      <c r="FR203" s="2">
        <f>GB203/'Drive Train'!$F$35</f>
        <v>0.72580645161290325</v>
      </c>
      <c r="FS203" s="46">
        <f>FZ203*12*60/(PI() * 'Drive Train'!$F$15)/FR$2*FR203</f>
        <v>-1109667.8029934487</v>
      </c>
      <c r="FT203" s="2">
        <f>('DEPRECATED - DT-Prelim Calcs'!$C$6*FR203-FS203)/('DEPRECATED - DT-Prelim Calcs'!$C$6*FR203)*'DEPRECATED - DT-Prelim Calcs'!$C$7*FR203</f>
        <v>503.49392248163502</v>
      </c>
      <c r="FU203" s="57">
        <f>FT203/'DEPRECATED - DT-Prelim Calcs'!$C$7*('DEPRECATED - DT-Prelim Calcs'!$C$8-'DEPRECATED - DT-Prelim Calcs'!$C$9)+'DEPRECATED - DT-Prelim Calcs'!$C$9</f>
        <v>26806.961516345964</v>
      </c>
      <c r="FV203" s="57">
        <f t="shared" si="286"/>
        <v>50</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-2354.4629793483587</v>
      </c>
      <c r="GA203" s="57">
        <f>GA202+0.5*FX203*'DEPRECATED - DT-Prelim Calcs'!$C$11^2+FZ203*'DEPRECATED - DT-Prelim Calcs'!$C$11</f>
        <v>-1000048.0449438017</v>
      </c>
      <c r="GB203" s="57">
        <f>MIN('Drive Train'!$F$35-FV202*'DEPRECATED - DT-Prelim Calcs'!$C$21*'Drive Train'!$F$38,GB202+FV$2)</f>
        <v>9</v>
      </c>
      <c r="GC203" s="57">
        <f>'Drive Train'!$F$35-FV203*'DEPRECATED - DT-Prelim Calcs'!$C$21*'Drive Train'!$F$38</f>
        <v>9</v>
      </c>
      <c r="GD203" s="1">
        <f>IF(GA203&gt;='Drive Train'!$F$29,1,0)</f>
        <v>0</v>
      </c>
      <c r="GE203" s="57">
        <f t="shared" si="326"/>
        <v>55.555555555555557</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55.555555555555557</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55.555555555555557</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650.48305563067322</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30477.622801051624</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0.72580645161290325</v>
      </c>
      <c r="BC204" s="46">
        <f>BJ204*12*60/(PI() * 'Drive Train'!$F$15)/BB$2*BB204</f>
        <v>4641.2361014969856</v>
      </c>
      <c r="BD204" s="2">
        <f>('DEPRECATED - DT-Prelim Calcs'!$C$6*BB204-BC204)/('DEPRECATED - DT-Prelim Calcs'!$C$6*BB204)*'DEPRECATED - DT-Prelim Calcs'!$C$7*BB204</f>
        <v>-0.34937662133292868</v>
      </c>
      <c r="BE204" s="57">
        <f>BD204/'DEPRECATED - DT-Prelim Calcs'!$C$7*('DEPRECATED - DT-Prelim Calcs'!$C$8-'DEPRECATED - DT-Prelim Calcs'!$C$9)+'DEPRECATED - DT-Prelim Calcs'!$C$9</f>
        <v>-15.899593575524793</v>
      </c>
      <c r="BF204" s="57">
        <f t="shared" si="278"/>
        <v>-15.899593575524793</v>
      </c>
      <c r="BG204" s="2">
        <f t="shared" si="300"/>
        <v>-0.89592952771444923</v>
      </c>
      <c r="BH204" s="57">
        <f>BG204*'DEPRECATED - DT-Prelim Calcs'!$C$21/BB$2/'DEPRECATED - DT-Prelim Calcs'!$C$19/'DEPRECATED - DT-Prelim Calcs'!$C$18*3.39*'DEPRECATED - DT-Prelim Calcs'!$C$20</f>
        <v>-9.3122233196839854</v>
      </c>
      <c r="BI204" s="46">
        <f t="shared" si="301"/>
        <v>1</v>
      </c>
      <c r="BJ204" s="57">
        <f>BH203*'DEPRECATED - DT-Prelim Calcs'!$C$11+BJ203</f>
        <v>36.748542312292557</v>
      </c>
      <c r="BK204" s="57">
        <f>BK203+0.5*BH204*'DEPRECATED - DT-Prelim Calcs'!$C$11^2+BJ204*'DEPRECATED - DT-Prelim Calcs'!$C$11</f>
        <v>14499.846576096614</v>
      </c>
      <c r="BL204" s="57">
        <f>MIN('Drive Train'!$F$35-BF203*'DEPRECATED - DT-Prelim Calcs'!$C$21*'Drive Train'!$F$38,BL203+BF$2)</f>
        <v>9</v>
      </c>
      <c r="BM204" s="57">
        <f>'Drive Train'!$F$35-BF204*'DEPRECATED - DT-Prelim Calcs'!$C$21*'Drive Train'!$F$38</f>
        <v>13.481172363135686</v>
      </c>
      <c r="BN204" s="1">
        <f>IF(BK204&gt;='Drive Train'!$F$29,1,0)</f>
        <v>1</v>
      </c>
      <c r="BO204" s="57">
        <f t="shared" si="302"/>
        <v>-17.666215083916438</v>
      </c>
      <c r="BP204" s="63">
        <f>BP203+'DEPRECATED - DT-Prelim Calcs'!$C$11</f>
        <v>800</v>
      </c>
      <c r="BQ204" s="2">
        <f>CA204/'Drive Train'!$F$35</f>
        <v>0.72580645161290325</v>
      </c>
      <c r="BR204" s="46">
        <f>BY204*12*60/(PI() * 'Drive Train'!$F$15)/BQ$2*BQ204</f>
        <v>9044.9416404278509</v>
      </c>
      <c r="BS204" s="2">
        <f>('DEPRECATED - DT-Prelim Calcs'!$C$6*BQ204-BR204)/('DEPRECATED - DT-Prelim Calcs'!$C$6*BQ204)*'DEPRECATED - DT-Prelim Calcs'!$C$7*BQ204</f>
        <v>-2.3405455423129258</v>
      </c>
      <c r="BT204" s="57">
        <f>BS204/'DEPRECATED - DT-Prelim Calcs'!$C$7*('DEPRECATED - DT-Prelim Calcs'!$C$8-'DEPRECATED - DT-Prelim Calcs'!$C$9)+'DEPRECATED - DT-Prelim Calcs'!$C$9</f>
        <v>-121.90248675466738</v>
      </c>
      <c r="BU204" s="57">
        <f t="shared" si="279"/>
        <v>-121.90248675466738</v>
      </c>
      <c r="BV204" s="2">
        <f t="shared" si="303"/>
        <v>-3.4056797077635022</v>
      </c>
      <c r="BW204" s="57">
        <f>BV204*'DEPRECATED - DT-Prelim Calcs'!$C$21/BQ$2/'DEPRECATED - DT-Prelim Calcs'!$C$19/'DEPRECATED - DT-Prelim Calcs'!$C$18*3.39*'DEPRECATED - DT-Prelim Calcs'!$C$20</f>
        <v>-47.485625895977684</v>
      </c>
      <c r="BX204" s="46">
        <f t="shared" si="304"/>
        <v>1</v>
      </c>
      <c r="BY204" s="57">
        <f>BW203*'DEPRECATED - DT-Prelim Calcs'!$C$11+BY203</f>
        <v>53.386738697043214</v>
      </c>
      <c r="BZ204" s="57">
        <f>BZ203+0.5*BW204*'DEPRECATED - DT-Prelim Calcs'!$C$11^2+BY204*'DEPRECATED - DT-Prelim Calcs'!$C$11</f>
        <v>-28163.807260441597</v>
      </c>
      <c r="CA204" s="57">
        <f>MIN('Drive Train'!$F$35-BU203*'DEPRECATED - DT-Prelim Calcs'!$C$21*'Drive Train'!$F$38,CA203+BU$2)</f>
        <v>9</v>
      </c>
      <c r="CB204" s="57">
        <f>'Drive Train'!$F$35-BU204*'DEPRECATED - DT-Prelim Calcs'!$C$21*'Drive Train'!$F$38</f>
        <v>20.689369099317382</v>
      </c>
      <c r="CC204" s="1">
        <f>IF(BZ204&gt;='Drive Train'!$F$29,1,0)</f>
        <v>0</v>
      </c>
      <c r="CD204" s="57">
        <f t="shared" si="305"/>
        <v>-135.44720750518599</v>
      </c>
      <c r="CE204" s="63">
        <f>CE203+'DEPRECATED - DT-Prelim Calcs'!$C$11</f>
        <v>800</v>
      </c>
      <c r="CF204" s="2">
        <f>CP204/'Drive Train'!$F$35</f>
        <v>0.72580645161290325</v>
      </c>
      <c r="CG204" s="46">
        <f>CN204*12*60/(PI() * 'Drive Train'!$F$15)/CF$2*CF204</f>
        <v>-10640.985966803528</v>
      </c>
      <c r="CH204" s="2">
        <f>('DEPRECATED - DT-Prelim Calcs'!$C$6*CF204-CG204)/('DEPRECATED - DT-Prelim Calcs'!$C$6*CF204)*'DEPRECATED - DT-Prelim Calcs'!$C$7*CF204</f>
        <v>6.5605962087991996</v>
      </c>
      <c r="CI204" s="57">
        <f>CH204/'DEPRECATED - DT-Prelim Calcs'!$C$7*('DEPRECATED - DT-Prelim Calcs'!$C$8-'DEPRECATED - DT-Prelim Calcs'!$C$9)+'DEPRECATED - DT-Prelim Calcs'!$C$9</f>
        <v>351.96327534810678</v>
      </c>
      <c r="CJ204" s="57">
        <f t="shared" si="280"/>
        <v>50</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-50.063717079619479</v>
      </c>
      <c r="CO204" s="57">
        <f>CO203+0.5*CL204*'DEPRECATED - DT-Prelim Calcs'!$C$11^2+CN204*'DEPRECATED - DT-Prelim Calcs'!$C$11</f>
        <v>-85615.650204557736</v>
      </c>
      <c r="CP204" s="57">
        <f>MIN('Drive Train'!$F$35-CJ203*'DEPRECATED - DT-Prelim Calcs'!$C$21*'Drive Train'!$F$38,CP203+CJ$2)</f>
        <v>9</v>
      </c>
      <c r="CQ204" s="57">
        <f>'Drive Train'!$F$35-CJ204*'DEPRECATED - DT-Prelim Calcs'!$C$21*'Drive Train'!$F$38</f>
        <v>9</v>
      </c>
      <c r="CR204" s="1">
        <f>IF(CO204&gt;='Drive Train'!$F$29,1,0)</f>
        <v>0</v>
      </c>
      <c r="CS204" s="57">
        <f t="shared" si="308"/>
        <v>55.555555555555557</v>
      </c>
      <c r="CT204" s="63">
        <f>CT203+'DEPRECATED - DT-Prelim Calcs'!$C$11</f>
        <v>800</v>
      </c>
      <c r="CU204" s="2">
        <f>DE204/'Drive Train'!$F$35</f>
        <v>0.72580645161290325</v>
      </c>
      <c r="CV204" s="46">
        <f>DC204*12*60/(PI() * 'Drive Train'!$F$15)/CU$2*CU204</f>
        <v>-99269.532019689141</v>
      </c>
      <c r="CW204" s="2">
        <f>('DEPRECATED - DT-Prelim Calcs'!$C$6*CU204-CV204)/('DEPRECATED - DT-Prelim Calcs'!$C$6*CU204)*'DEPRECATED - DT-Prelim Calcs'!$C$7*CU204</f>
        <v>46.63466675053548</v>
      </c>
      <c r="CX204" s="57">
        <f>CW204/'DEPRECATED - DT-Prelim Calcs'!$C$7*('DEPRECATED - DT-Prelim Calcs'!$C$8-'DEPRECATED - DT-Prelim Calcs'!$C$9)+'DEPRECATED - DT-Prelim Calcs'!$C$9</f>
        <v>2485.3671137318265</v>
      </c>
      <c r="CY204" s="57">
        <f t="shared" si="281"/>
        <v>50</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-388.26495614734608</v>
      </c>
      <c r="DD204" s="57">
        <f>DD203+0.5*DA204*'DEPRECATED - DT-Prelim Calcs'!$C$11^2+DC204*'DEPRECATED - DT-Prelim Calcs'!$C$11</f>
        <v>-179390.41488214201</v>
      </c>
      <c r="DE204" s="57">
        <f>MIN('Drive Train'!$F$35-CY203*'DEPRECATED - DT-Prelim Calcs'!$C$21*'Drive Train'!$F$38,DE203+CY$2)</f>
        <v>9</v>
      </c>
      <c r="DF204" s="57">
        <f>'Drive Train'!$F$35-CY204*'DEPRECATED - DT-Prelim Calcs'!$C$21*'Drive Train'!$F$38</f>
        <v>9</v>
      </c>
      <c r="DG204" s="1">
        <f>IF(DD204&gt;='Drive Train'!$F$29,1,0)</f>
        <v>0</v>
      </c>
      <c r="DH204" s="57">
        <f t="shared" si="311"/>
        <v>55.555555555555557</v>
      </c>
      <c r="DI204" s="63">
        <f>DI203+'DEPRECATED - DT-Prelim Calcs'!$C$11</f>
        <v>800</v>
      </c>
      <c r="DJ204" s="2">
        <f>DT204/'Drive Train'!$F$35</f>
        <v>0.72580645161290325</v>
      </c>
      <c r="DK204" s="46">
        <f>DR204*12*60/(PI() * 'Drive Train'!$F$15)/DJ$2*DJ204</f>
        <v>-32520.439405541605</v>
      </c>
      <c r="DL204" s="2">
        <f>('DEPRECATED - DT-Prelim Calcs'!$C$6*DJ204-DK204)/('DEPRECATED - DT-Prelim Calcs'!$C$6*DJ204)*'DEPRECATED - DT-Prelim Calcs'!$C$7*DJ204</f>
        <v>16.453557332131052</v>
      </c>
      <c r="DM204" s="57">
        <f>DL204/'DEPRECATED - DT-Prelim Calcs'!$C$7*('DEPRECATED - DT-Prelim Calcs'!$C$8-'DEPRECATED - DT-Prelim Calcs'!$C$9)+'DEPRECATED - DT-Prelim Calcs'!$C$9</f>
        <v>878.63004386407226</v>
      </c>
      <c r="DN204" s="57">
        <f t="shared" si="282"/>
        <v>50</v>
      </c>
      <c r="DO204" s="2">
        <f t="shared" si="312"/>
        <v>0.93499464029399981</v>
      </c>
      <c r="DP204" s="57">
        <f>DO204*'DEPRECATED - DT-Prelim Calcs'!$C$21/DJ$2/'DEPRECATED - DT-Prelim Calcs'!$C$19/'DEPRECATED - DT-Prelim Calcs'!$C$18*3.39*'DEPRECATED - DT-Prelim Calcs'!$C$20</f>
        <v>22.991988372439156</v>
      </c>
      <c r="DQ204" s="46">
        <f t="shared" si="313"/>
        <v>0</v>
      </c>
      <c r="DR204" s="57">
        <f>DP203*'DEPRECATED - DT-Prelim Calcs'!$C$11+DR203</f>
        <v>-108.83660410195215</v>
      </c>
      <c r="DS204" s="57">
        <f>DS203+0.5*DP204*'DEPRECATED - DT-Prelim Calcs'!$C$11^2+DR204*'DEPRECATED - DT-Prelim Calcs'!$C$11</f>
        <v>-328774.362083997</v>
      </c>
      <c r="DT204" s="57">
        <f>MIN('Drive Train'!$F$35-DN203*'DEPRECATED - DT-Prelim Calcs'!$C$21*'Drive Train'!$F$38,DT203+DN$2)</f>
        <v>9</v>
      </c>
      <c r="DU204" s="57">
        <f>'Drive Train'!$F$35-DN204*'DEPRECATED - DT-Prelim Calcs'!$C$21*'Drive Train'!$F$38</f>
        <v>9</v>
      </c>
      <c r="DV204" s="1">
        <f>IF(DS204&gt;='Drive Train'!$F$29,1,0)</f>
        <v>0</v>
      </c>
      <c r="DW204" s="57">
        <f t="shared" si="314"/>
        <v>55.555555555555557</v>
      </c>
      <c r="DX204" s="63">
        <f>DX203+'DEPRECATED - DT-Prelim Calcs'!$C$11</f>
        <v>800</v>
      </c>
      <c r="DY204" s="2">
        <f>EI204/'Drive Train'!$F$35</f>
        <v>0.72580645161290325</v>
      </c>
      <c r="DZ204" s="46">
        <f>EG204*12*60/(PI() * 'Drive Train'!$F$15)/DY$2*DY204</f>
        <v>-403566.02769080992</v>
      </c>
      <c r="EA204" s="2">
        <f>('DEPRECATED - DT-Prelim Calcs'!$C$6*DY204-DZ204)/('DEPRECATED - DT-Prelim Calcs'!$C$6*DY204)*'DEPRECATED - DT-Prelim Calcs'!$C$7*DY204</f>
        <v>184.22463946486968</v>
      </c>
      <c r="EB204" s="57">
        <f>EA204/'DEPRECATED - DT-Prelim Calcs'!$C$7*('DEPRECATED - DT-Prelim Calcs'!$C$8-'DEPRECATED - DT-Prelim Calcs'!$C$9)+'DEPRECATED - DT-Prelim Calcs'!$C$9</f>
        <v>9810.177694333106</v>
      </c>
      <c r="EC204" s="57">
        <f t="shared" si="283"/>
        <v>50</v>
      </c>
      <c r="ED204" s="2">
        <f t="shared" si="315"/>
        <v>0.8170673883650269</v>
      </c>
      <c r="EE204" s="57">
        <f>ED204*'DEPRECATED - DT-Prelim Calcs'!$C$21/DY$2/'DEPRECATED - DT-Prelim Calcs'!$C$19/'DEPRECATED - DT-Prelim Calcs'!$C$18*3.39*'DEPRECATED - DT-Prelim Calcs'!$C$20</f>
        <v>22.99198837243916</v>
      </c>
      <c r="EF204" s="46">
        <f t="shared" si="316"/>
        <v>0</v>
      </c>
      <c r="EG204" s="57">
        <f>EE203*'DEPRECATED - DT-Prelim Calcs'!$C$11+EG203</f>
        <v>-1180.2715346182513</v>
      </c>
      <c r="EH204" s="57">
        <f>EH203+0.5*EE204*'DEPRECATED - DT-Prelim Calcs'!$C$11^2+EG204*'DEPRECATED - DT-Prelim Calcs'!$C$11</f>
        <v>-487052.35406580678</v>
      </c>
      <c r="EI204" s="57">
        <f>MIN('Drive Train'!$F$35-EC203*'DEPRECATED - DT-Prelim Calcs'!$C$21*'Drive Train'!$F$38,EI203+EC$2)</f>
        <v>9</v>
      </c>
      <c r="EJ204" s="57">
        <f>'Drive Train'!$F$35-EC204*'DEPRECATED - DT-Prelim Calcs'!$C$21*'Drive Train'!$F$38</f>
        <v>9</v>
      </c>
      <c r="EK204" s="1">
        <f>IF(EH204&gt;='Drive Train'!$F$29,1,0)</f>
        <v>0</v>
      </c>
      <c r="EL204" s="57">
        <f t="shared" si="317"/>
        <v>55.555555555555557</v>
      </c>
      <c r="EM204" s="63">
        <f>EM203+'DEPRECATED - DT-Prelim Calcs'!$C$11</f>
        <v>800</v>
      </c>
      <c r="EN204" s="2">
        <f>EX204/'Drive Train'!$F$35</f>
        <v>0.72580645161290325</v>
      </c>
      <c r="EO204" s="46">
        <f>EV204*12*60/(PI() * 'Drive Train'!$F$15)/EN$2*EN204</f>
        <v>-712165.21662045282</v>
      </c>
      <c r="EP204" s="2">
        <f>('DEPRECATED - DT-Prelim Calcs'!$C$6*EN204-EO204)/('DEPRECATED - DT-Prelim Calcs'!$C$6*EN204)*'DEPRECATED - DT-Prelim Calcs'!$C$7*EN204</f>
        <v>323.76010763005524</v>
      </c>
      <c r="EQ204" s="57">
        <f>EP204/'DEPRECATED - DT-Prelim Calcs'!$C$7*('DEPRECATED - DT-Prelim Calcs'!$C$8-'DEPRECATED - DT-Prelim Calcs'!$C$9)+'DEPRECATED - DT-Prelim Calcs'!$C$9</f>
        <v>17238.559671757714</v>
      </c>
      <c r="ER204" s="57">
        <f t="shared" si="284"/>
        <v>50</v>
      </c>
      <c r="ES204" s="2">
        <f t="shared" si="318"/>
        <v>0.72555584086814395</v>
      </c>
      <c r="ET204" s="57">
        <f>ES204*'DEPRECATED - DT-Prelim Calcs'!$C$21/EN$2/'DEPRECATED - DT-Prelim Calcs'!$C$19/'DEPRECATED - DT-Prelim Calcs'!$C$18*3.39*'DEPRECATED - DT-Prelim Calcs'!$C$20</f>
        <v>22.99198837243916</v>
      </c>
      <c r="EU204" s="46">
        <f t="shared" si="319"/>
        <v>0</v>
      </c>
      <c r="EV204" s="57">
        <f>ET203*'DEPRECATED - DT-Prelim Calcs'!$C$11+EV203</f>
        <v>-1849.5286238129854</v>
      </c>
      <c r="EW204" s="57">
        <f>EW203+0.5*ET204*'DEPRECATED - DT-Prelim Calcs'!$C$11^2+EV204*'DEPRECATED - DT-Prelim Calcs'!$C$11</f>
        <v>-620803.82777871622</v>
      </c>
      <c r="EX204" s="57">
        <f>MIN('Drive Train'!$F$35-ER203*'DEPRECATED - DT-Prelim Calcs'!$C$21*'Drive Train'!$F$38,EX203+ER$2)</f>
        <v>9</v>
      </c>
      <c r="EY204" s="57">
        <f>'Drive Train'!$F$35-ER204*'DEPRECATED - DT-Prelim Calcs'!$C$21*'Drive Train'!$F$38</f>
        <v>9</v>
      </c>
      <c r="EZ204" s="1">
        <f>IF(EW204&gt;='Drive Train'!$F$29,1,0)</f>
        <v>0</v>
      </c>
      <c r="FA204" s="57">
        <f t="shared" si="320"/>
        <v>55.555555555555557</v>
      </c>
      <c r="FB204" s="63">
        <f>FB203+'DEPRECATED - DT-Prelim Calcs'!$C$11</f>
        <v>800</v>
      </c>
      <c r="FC204" s="2">
        <f>FM204/'Drive Train'!$F$35</f>
        <v>0.72580645161290325</v>
      </c>
      <c r="FD204" s="46">
        <f>FK204*12*60/(PI() * 'Drive Train'!$F$15)/FC$2*FC204</f>
        <v>-242157.83588951523</v>
      </c>
      <c r="FE204" s="2">
        <f>('DEPRECATED - DT-Prelim Calcs'!$C$6*FC204-FD204)/('DEPRECATED - DT-Prelim Calcs'!$C$6*FC204)*'DEPRECATED - DT-Prelim Calcs'!$C$7*FC204</f>
        <v>111.24269908192026</v>
      </c>
      <c r="FF204" s="57">
        <f>FE204/'DEPRECATED - DT-Prelim Calcs'!$C$7*('DEPRECATED - DT-Prelim Calcs'!$C$8-'DEPRECATED - DT-Prelim Calcs'!$C$9)+'DEPRECATED - DT-Prelim Calcs'!$C$9</f>
        <v>5924.8735652325186</v>
      </c>
      <c r="FG204" s="57">
        <f t="shared" si="285"/>
        <v>50</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-565.55394785205795</v>
      </c>
      <c r="FL204" s="57">
        <f>FL203+0.5*FI204*'DEPRECATED - DT-Prelim Calcs'!$C$11^2+FK204*'DEPRECATED - DT-Prelim Calcs'!$C$11</f>
        <v>-847890.81126581051</v>
      </c>
      <c r="FM204" s="57">
        <f>MIN('Drive Train'!$F$35-FG203*'DEPRECATED - DT-Prelim Calcs'!$C$21*'Drive Train'!$F$38,FM203+FG$2)</f>
        <v>9</v>
      </c>
      <c r="FN204" s="57">
        <f>'Drive Train'!$F$35-FG204*'DEPRECATED - DT-Prelim Calcs'!$C$21*'Drive Train'!$F$38</f>
        <v>9</v>
      </c>
      <c r="FO204" s="1">
        <f>IF(FL204&gt;='Drive Train'!$F$29,1,0)</f>
        <v>0</v>
      </c>
      <c r="FP204" s="57">
        <f t="shared" si="323"/>
        <v>55.555555555555557</v>
      </c>
      <c r="FQ204" s="63">
        <f>FQ203+'DEPRECATED - DT-Prelim Calcs'!$C$11</f>
        <v>800</v>
      </c>
      <c r="FR204" s="2">
        <f>GB204/'Drive Train'!$F$35</f>
        <v>0.72580645161290325</v>
      </c>
      <c r="FS204" s="46">
        <f>FZ204*12*60/(PI() * 'Drive Train'!$F$15)/FR$2*FR204</f>
        <v>-1066322.9393069416</v>
      </c>
      <c r="FT204" s="2">
        <f>('DEPRECATED - DT-Prelim Calcs'!$C$6*FR204-FS204)/('DEPRECATED - DT-Prelim Calcs'!$C$6*FR204)*'DEPRECATED - DT-Prelim Calcs'!$C$7*FR204</f>
        <v>483.89521300987479</v>
      </c>
      <c r="FU204" s="57">
        <f>FT204/'DEPRECATED - DT-Prelim Calcs'!$C$7*('DEPRECATED - DT-Prelim Calcs'!$C$8-'DEPRECATED - DT-Prelim Calcs'!$C$9)+'DEPRECATED - DT-Prelim Calcs'!$C$9</f>
        <v>25763.594534924043</v>
      </c>
      <c r="FV204" s="57">
        <f t="shared" si="286"/>
        <v>50</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-2262.4950258586018</v>
      </c>
      <c r="GA204" s="57">
        <f>GA203+0.5*FX204*'DEPRECATED - DT-Prelim Calcs'!$C$11^2+FZ204*'DEPRECATED - DT-Prelim Calcs'!$C$11</f>
        <v>-1008914.0891402566</v>
      </c>
      <c r="GB204" s="57">
        <f>MIN('Drive Train'!$F$35-FV203*'DEPRECATED - DT-Prelim Calcs'!$C$21*'Drive Train'!$F$38,GB203+FV$2)</f>
        <v>9</v>
      </c>
      <c r="GC204" s="57">
        <f>'Drive Train'!$F$35-FV204*'DEPRECATED - DT-Prelim Calcs'!$C$21*'Drive Train'!$F$38</f>
        <v>9</v>
      </c>
      <c r="GD204" s="1">
        <f>IF(GA204&gt;='Drive Train'!$F$29,1,0)</f>
        <v>0</v>
      </c>
      <c r="GE204" s="57">
        <f t="shared" si="326"/>
        <v>55.555555555555557</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55.555555555555557</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55.555555555555557</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55.555555555555557</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55.555555555555557</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55.555555555555557</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-0.50035096644338495</v>
      </c>
      <c r="BK205" s="56"/>
      <c r="BL205" s="56"/>
      <c r="BM205" s="56"/>
      <c r="BN205" s="1">
        <v>1</v>
      </c>
      <c r="BP205" s="61">
        <v>6</v>
      </c>
      <c r="BQ205" s="56"/>
      <c r="BR205" s="56"/>
      <c r="BS205" s="56"/>
      <c r="BT205" s="56"/>
      <c r="BU205" s="56"/>
      <c r="BW205" s="56"/>
      <c r="BX205" s="46">
        <f t="shared" si="304"/>
        <v>1</v>
      </c>
      <c r="BY205" s="57">
        <f>BW204*'DEPRECATED - DT-Prelim Calcs'!$C$11+BY204</f>
        <v>-136.55576488686751</v>
      </c>
      <c r="BZ205" s="56"/>
      <c r="CA205" s="56"/>
      <c r="CB205" s="56"/>
      <c r="CC205" s="1">
        <v>1</v>
      </c>
      <c r="CE205" s="61">
        <v>6</v>
      </c>
      <c r="CF205" s="56"/>
      <c r="CG205" s="56"/>
      <c r="CH205" s="56"/>
      <c r="CI205" s="56"/>
      <c r="CJ205" s="56"/>
      <c r="CL205" s="56"/>
      <c r="CM205" s="46">
        <f t="shared" si="307"/>
        <v>1</v>
      </c>
      <c r="CN205" s="57">
        <f>CL204*'DEPRECATED - DT-Prelim Calcs'!$C$11+CN204</f>
        <v>41.904236410137145</v>
      </c>
      <c r="CO205" s="56"/>
      <c r="CP205" s="56"/>
      <c r="CQ205" s="56"/>
      <c r="CR205" s="1">
        <v>1</v>
      </c>
      <c r="CT205" s="61">
        <v>6</v>
      </c>
      <c r="CU205" s="56"/>
      <c r="CV205" s="56"/>
      <c r="CW205" s="56"/>
      <c r="CX205" s="56"/>
      <c r="CY205" s="56"/>
      <c r="DA205" s="56"/>
      <c r="DB205" s="46">
        <f t="shared" si="310"/>
        <v>1</v>
      </c>
      <c r="DC205" s="57">
        <f>DA204*'DEPRECATED - DT-Prelim Calcs'!$C$11+DC204</f>
        <v>-296.29700265758947</v>
      </c>
      <c r="DD205" s="56"/>
      <c r="DE205" s="56"/>
      <c r="DF205" s="56"/>
      <c r="DG205" s="1">
        <v>1</v>
      </c>
      <c r="DI205" s="61">
        <v>6</v>
      </c>
      <c r="DJ205" s="56"/>
      <c r="DK205" s="56"/>
      <c r="DL205" s="56"/>
      <c r="DM205" s="56"/>
      <c r="DN205" s="56"/>
      <c r="DP205" s="56"/>
      <c r="DQ205" s="46">
        <f t="shared" si="313"/>
        <v>1</v>
      </c>
      <c r="DR205" s="57">
        <f>DP204*'DEPRECATED - DT-Prelim Calcs'!$C$11+DR204</f>
        <v>-16.868650612195523</v>
      </c>
      <c r="DS205" s="56"/>
      <c r="DT205" s="56"/>
      <c r="DU205" s="56"/>
      <c r="DV205" s="1">
        <v>1</v>
      </c>
      <c r="DX205" s="61">
        <v>6</v>
      </c>
      <c r="DY205" s="56"/>
      <c r="DZ205" s="56"/>
      <c r="EA205" s="56"/>
      <c r="EB205" s="56"/>
      <c r="EC205" s="56"/>
      <c r="EE205" s="56"/>
      <c r="EF205" s="46">
        <f t="shared" si="316"/>
        <v>1</v>
      </c>
      <c r="EG205" s="57">
        <f>EE204*'DEPRECATED - DT-Prelim Calcs'!$C$11+EG204</f>
        <v>-1088.3035811284947</v>
      </c>
      <c r="EH205" s="56"/>
      <c r="EI205" s="56"/>
      <c r="EJ205" s="56"/>
      <c r="EK205" s="1">
        <v>1</v>
      </c>
      <c r="EM205" s="61">
        <v>6</v>
      </c>
      <c r="EN205" s="56"/>
      <c r="EO205" s="56"/>
      <c r="EP205" s="56"/>
      <c r="EQ205" s="56"/>
      <c r="ER205" s="56"/>
      <c r="ET205" s="56"/>
      <c r="EU205" s="46">
        <f t="shared" si="319"/>
        <v>1</v>
      </c>
      <c r="EV205" s="57">
        <f>ET204*'DEPRECATED - DT-Prelim Calcs'!$C$11+EV204</f>
        <v>-1757.5606703232288</v>
      </c>
      <c r="EW205" s="56"/>
      <c r="EX205" s="56"/>
      <c r="EY205" s="56"/>
      <c r="EZ205" s="1">
        <v>1</v>
      </c>
      <c r="FB205" s="61">
        <v>6</v>
      </c>
      <c r="FC205" s="56"/>
      <c r="FD205" s="56"/>
      <c r="FE205" s="56"/>
      <c r="FF205" s="56"/>
      <c r="FG205" s="56"/>
      <c r="FI205" s="56"/>
      <c r="FJ205" s="46">
        <f t="shared" si="322"/>
        <v>1</v>
      </c>
      <c r="FK205" s="57">
        <f>FI204*'DEPRECATED - DT-Prelim Calcs'!$C$11+FK204</f>
        <v>-473.58599436230134</v>
      </c>
      <c r="FL205" s="56"/>
      <c r="FM205" s="56"/>
      <c r="FN205" s="56"/>
      <c r="FO205" s="1">
        <v>1</v>
      </c>
      <c r="FQ205" s="61">
        <v>6</v>
      </c>
      <c r="FR205" s="56"/>
      <c r="FS205" s="56"/>
      <c r="FT205" s="56"/>
      <c r="FU205" s="56"/>
      <c r="FV205" s="56"/>
      <c r="FX205" s="56"/>
      <c r="FY205" s="46">
        <f t="shared" si="325"/>
        <v>1</v>
      </c>
      <c r="FZ205" s="57">
        <f>FX204*'DEPRECATED - DT-Prelim Calcs'!$C$11+FZ204</f>
        <v>-2170.527072368845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2019-11-11T15:12:46Z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